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j8988\Documents\"/>
    </mc:Choice>
  </mc:AlternateContent>
  <xr:revisionPtr revIDLastSave="0" documentId="13_ncr:1_{A440DAC7-B518-40C3-88E1-0AC17263B918}" xr6:coauthVersionLast="47" xr6:coauthVersionMax="47" xr10:uidLastSave="{00000000-0000-0000-0000-000000000000}"/>
  <bookViews>
    <workbookView xWindow="-108" yWindow="-108" windowWidth="23256" windowHeight="12456" xr2:uid="{5099F6B3-1840-46E0-A84D-B7F677144F48}"/>
  </bookViews>
  <sheets>
    <sheet name="Master" sheetId="8" r:id="rId1"/>
    <sheet name="Puzzles" sheetId="5" r:id="rId2"/>
    <sheet name="Rates" sheetId="6" r:id="rId3"/>
    <sheet name="Country" sheetId="1" r:id="rId4"/>
    <sheet name="Categories" sheetId="2" r:id="rId5"/>
    <sheet name="Rand" sheetId="4" r:id="rId6"/>
  </sheets>
  <definedNames>
    <definedName name="_xlnm._FilterDatabase" localSheetId="1" hidden="1">Puzzles!$E$1:$E$1453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44" i="8" l="1" a="1"/>
  <c r="A244" i="8" s="1"/>
  <c r="A241" i="8" a="1"/>
  <c r="A241" i="8" s="1"/>
  <c r="A240" i="8" a="1"/>
  <c r="A240" i="8" s="1"/>
  <c r="A233" i="8" a="1"/>
  <c r="A233" i="8" s="1"/>
  <c r="A232" i="8" a="1"/>
  <c r="A232" i="8" s="1"/>
  <c r="A229" i="8" a="1"/>
  <c r="A229" i="8" s="1"/>
  <c r="A221" i="8" a="1"/>
  <c r="A221" i="8" s="1"/>
  <c r="A220" i="8" a="1"/>
  <c r="A220" i="8" s="1"/>
  <c r="A217" i="8" a="1"/>
  <c r="A217" i="8" s="1"/>
  <c r="A210" i="8" a="1"/>
  <c r="A210" i="8" s="1"/>
  <c r="A209" i="8" a="1"/>
  <c r="A209" i="8" s="1"/>
  <c r="A208" i="8" a="1"/>
  <c r="A208" i="8" s="1"/>
  <c r="A198" i="8" a="1"/>
  <c r="A198" i="8" s="1"/>
  <c r="A197" i="8" a="1"/>
  <c r="A197" i="8" s="1"/>
  <c r="A196" i="8" a="1"/>
  <c r="A196" i="8" s="1"/>
  <c r="A186" i="8" a="1"/>
  <c r="A186" i="8" s="1"/>
  <c r="A185" i="8" a="1"/>
  <c r="A185" i="8" s="1"/>
  <c r="A184" i="8" a="1"/>
  <c r="A184" i="8" s="1"/>
  <c r="A174" i="8" a="1"/>
  <c r="A174" i="8" s="1"/>
  <c r="A173" i="8" a="1"/>
  <c r="A173" i="8" s="1"/>
  <c r="A172" i="8" a="1"/>
  <c r="A172" i="8" s="1"/>
  <c r="A162" i="8" a="1"/>
  <c r="A162" i="8" s="1"/>
  <c r="A161" i="8" a="1"/>
  <c r="A161" i="8" s="1"/>
  <c r="A160" i="8" a="1"/>
  <c r="A160" i="8" s="1"/>
  <c r="A150" i="8" a="1"/>
  <c r="A150" i="8" s="1"/>
  <c r="A149" i="8" a="1"/>
  <c r="A149" i="8" s="1"/>
  <c r="A148" i="8" a="1"/>
  <c r="A148" i="8" s="1"/>
  <c r="A144" i="8" a="1"/>
  <c r="A144" i="8" s="1"/>
  <c r="A138" i="8" a="1"/>
  <c r="A138" i="8" s="1"/>
  <c r="A137" i="8" a="1"/>
  <c r="A137" i="8" s="1"/>
  <c r="A136" i="8" a="1"/>
  <c r="A136" i="8" s="1"/>
  <c r="A133" i="8" a="1"/>
  <c r="A133" i="8" s="1"/>
  <c r="A132" i="8" a="1"/>
  <c r="A132" i="8" s="1"/>
  <c r="A126" i="8" a="1"/>
  <c r="A126" i="8" s="1"/>
  <c r="A125" i="8" a="1"/>
  <c r="A125" i="8" s="1"/>
  <c r="A124" i="8" a="1"/>
  <c r="A124" i="8" s="1"/>
  <c r="A121" i="8" a="1"/>
  <c r="A121" i="8" s="1"/>
  <c r="A120" i="8" a="1"/>
  <c r="A120" i="8" s="1"/>
  <c r="A114" i="8" a="1"/>
  <c r="A114" i="8" s="1"/>
  <c r="A113" i="8" a="1"/>
  <c r="A113" i="8" s="1"/>
  <c r="A112" i="8" a="1"/>
  <c r="A112" i="8" s="1"/>
  <c r="A109" i="8" a="1"/>
  <c r="A109" i="8" s="1"/>
  <c r="A108" i="8" a="1"/>
  <c r="A108" i="8" s="1"/>
  <c r="A102" i="8" a="1"/>
  <c r="A102" i="8" s="1"/>
  <c r="A101" i="8" a="1"/>
  <c r="A101" i="8" s="1"/>
  <c r="A100" i="8" a="1"/>
  <c r="A100" i="8" s="1"/>
  <c r="A96" i="8" a="1"/>
  <c r="A96" i="8" s="1"/>
  <c r="A90" i="8" a="1"/>
  <c r="A90" i="8" s="1"/>
  <c r="A89" i="8" a="1"/>
  <c r="A89" i="8" s="1"/>
  <c r="A88" i="8" a="1"/>
  <c r="A88" i="8" s="1"/>
  <c r="A86" i="8" a="1"/>
  <c r="A86" i="8" s="1"/>
  <c r="A85" i="8" a="1"/>
  <c r="A85" i="8" s="1"/>
  <c r="A84" i="8" a="1"/>
  <c r="A84" i="8" s="1"/>
  <c r="A64" i="8" a="1"/>
  <c r="A64" i="8" s="1"/>
  <c r="A60" i="8" a="1"/>
  <c r="A60" i="8" s="1"/>
  <c r="A52" i="8" a="1"/>
  <c r="A52" i="8" s="1"/>
  <c r="A48" i="8" a="1"/>
  <c r="A48" i="8" s="1"/>
  <c r="A40" i="8" a="1"/>
  <c r="A40" i="8" s="1"/>
  <c r="A36" i="8" a="1"/>
  <c r="A36" i="8" s="1"/>
  <c r="A28" i="8" a="1"/>
  <c r="A28" i="8" s="1"/>
  <c r="A24" i="8" a="1"/>
  <c r="A24" i="8" s="1"/>
  <c r="A17" i="8" a="1"/>
  <c r="A17" i="8" s="1"/>
  <c r="A16" i="8" a="1"/>
  <c r="A16" i="8" s="1"/>
  <c r="A13" i="8" a="1"/>
  <c r="A13" i="8" s="1"/>
  <c r="A12" i="8" a="1"/>
  <c r="A12" i="8" s="1"/>
  <c r="A6" i="8" a="1"/>
  <c r="A6" i="8" s="1"/>
  <c r="A5" i="8" a="1"/>
  <c r="A5" i="8" s="1"/>
  <c r="A4" i="8" a="1"/>
  <c r="A4" i="8" s="1"/>
  <c r="BG246" i="8" a="1"/>
  <c r="BG246" i="8" s="1"/>
  <c r="A246" i="8" s="1" a="1"/>
  <c r="A246" i="8" s="1"/>
  <c r="BG245" i="8" a="1"/>
  <c r="BG245" i="8" s="1"/>
  <c r="A245" i="8" s="1" a="1"/>
  <c r="A245" i="8" s="1"/>
  <c r="BG244" i="8" a="1"/>
  <c r="BG244" i="8" s="1"/>
  <c r="BG243" i="8" a="1"/>
  <c r="BG243" i="8" s="1"/>
  <c r="A243" i="8" s="1" a="1"/>
  <c r="A243" i="8" s="1"/>
  <c r="BG242" i="8" a="1"/>
  <c r="BG242" i="8" s="1"/>
  <c r="A242" i="8" s="1" a="1"/>
  <c r="A242" i="8" s="1"/>
  <c r="BG241" i="8" a="1"/>
  <c r="BG241" i="8" s="1"/>
  <c r="BG240" i="8" a="1"/>
  <c r="BG240" i="8" s="1"/>
  <c r="BG239" i="8" a="1"/>
  <c r="BG239" i="8" s="1"/>
  <c r="A239" i="8" s="1" a="1"/>
  <c r="A239" i="8" s="1"/>
  <c r="BG238" i="8" a="1"/>
  <c r="BG238" i="8" s="1"/>
  <c r="A238" i="8" s="1" a="1"/>
  <c r="A238" i="8" s="1"/>
  <c r="BG237" i="8" a="1"/>
  <c r="BG237" i="8" s="1"/>
  <c r="A237" i="8" s="1" a="1"/>
  <c r="A237" i="8" s="1"/>
  <c r="BG236" i="8" a="1"/>
  <c r="BG236" i="8" s="1"/>
  <c r="A236" i="8" s="1" a="1"/>
  <c r="A236" i="8" s="1"/>
  <c r="BG235" i="8" a="1"/>
  <c r="BG235" i="8" s="1"/>
  <c r="A235" i="8" s="1" a="1"/>
  <c r="A235" i="8" s="1"/>
  <c r="BG234" i="8" a="1"/>
  <c r="BG234" i="8" s="1"/>
  <c r="A234" i="8" s="1" a="1"/>
  <c r="A234" i="8" s="1"/>
  <c r="BG233" i="8" a="1"/>
  <c r="BG233" i="8" s="1"/>
  <c r="BG232" i="8" a="1"/>
  <c r="BG232" i="8" s="1"/>
  <c r="BG231" i="8" a="1"/>
  <c r="BG231" i="8" s="1"/>
  <c r="A231" i="8" s="1" a="1"/>
  <c r="A231" i="8" s="1"/>
  <c r="BG230" i="8" a="1"/>
  <c r="BG230" i="8" s="1"/>
  <c r="A230" i="8" s="1" a="1"/>
  <c r="A230" i="8" s="1"/>
  <c r="BG229" i="8" a="1"/>
  <c r="BG229" i="8" s="1"/>
  <c r="BG228" i="8" a="1"/>
  <c r="BG228" i="8" s="1"/>
  <c r="A228" i="8" s="1" a="1"/>
  <c r="A228" i="8" s="1"/>
  <c r="BG227" i="8" a="1"/>
  <c r="BG227" i="8" s="1"/>
  <c r="A227" i="8" s="1" a="1"/>
  <c r="A227" i="8" s="1"/>
  <c r="BG226" i="8" a="1"/>
  <c r="BG226" i="8" s="1"/>
  <c r="A226" i="8" s="1" a="1"/>
  <c r="A226" i="8" s="1"/>
  <c r="BG225" i="8" a="1"/>
  <c r="BG225" i="8" s="1"/>
  <c r="A225" i="8" s="1" a="1"/>
  <c r="A225" i="8" s="1"/>
  <c r="BG224" i="8" a="1"/>
  <c r="BG224" i="8" s="1"/>
  <c r="A224" i="8" s="1" a="1"/>
  <c r="A224" i="8" s="1"/>
  <c r="BG223" i="8" a="1"/>
  <c r="BG223" i="8" s="1"/>
  <c r="A223" i="8" s="1" a="1"/>
  <c r="A223" i="8" s="1"/>
  <c r="BG222" i="8" a="1"/>
  <c r="BG222" i="8" s="1"/>
  <c r="A222" i="8" s="1" a="1"/>
  <c r="A222" i="8" s="1"/>
  <c r="BG221" i="8" a="1"/>
  <c r="BG221" i="8" s="1"/>
  <c r="BG220" i="8" a="1"/>
  <c r="BG220" i="8" s="1"/>
  <c r="BG219" i="8" a="1"/>
  <c r="BG219" i="8" s="1"/>
  <c r="A219" i="8" s="1" a="1"/>
  <c r="A219" i="8" s="1"/>
  <c r="BG218" i="8" a="1"/>
  <c r="BG218" i="8" s="1"/>
  <c r="A218" i="8" s="1" a="1"/>
  <c r="A218" i="8" s="1"/>
  <c r="BG217" i="8" a="1"/>
  <c r="BG217" i="8" s="1"/>
  <c r="BG216" i="8" a="1"/>
  <c r="BG216" i="8" s="1"/>
  <c r="A216" i="8" s="1" a="1"/>
  <c r="A216" i="8" s="1"/>
  <c r="BG215" i="8" a="1"/>
  <c r="BG215" i="8" s="1"/>
  <c r="A215" i="8" s="1" a="1"/>
  <c r="A215" i="8" s="1"/>
  <c r="BG214" i="8" a="1"/>
  <c r="BG214" i="8" s="1"/>
  <c r="A214" i="8" s="1" a="1"/>
  <c r="A214" i="8" s="1"/>
  <c r="BG213" i="8" a="1"/>
  <c r="BG213" i="8" s="1"/>
  <c r="A213" i="8" s="1" a="1"/>
  <c r="A213" i="8" s="1"/>
  <c r="BG212" i="8" a="1"/>
  <c r="BG212" i="8" s="1"/>
  <c r="A212" i="8" s="1" a="1"/>
  <c r="A212" i="8" s="1"/>
  <c r="BG211" i="8" a="1"/>
  <c r="BG211" i="8" s="1"/>
  <c r="A211" i="8" s="1" a="1"/>
  <c r="A211" i="8" s="1"/>
  <c r="BG210" i="8" a="1"/>
  <c r="BG210" i="8" s="1"/>
  <c r="BG209" i="8" a="1"/>
  <c r="BG209" i="8" s="1"/>
  <c r="BG208" i="8" a="1"/>
  <c r="BG208" i="8" s="1"/>
  <c r="BG207" i="8" a="1"/>
  <c r="BG207" i="8" s="1"/>
  <c r="A207" i="8" s="1" a="1"/>
  <c r="A207" i="8" s="1"/>
  <c r="BG206" i="8" a="1"/>
  <c r="BG206" i="8" s="1"/>
  <c r="A206" i="8" s="1" a="1"/>
  <c r="A206" i="8" s="1"/>
  <c r="BG205" i="8" a="1"/>
  <c r="BG205" i="8" s="1"/>
  <c r="A205" i="8" s="1" a="1"/>
  <c r="A205" i="8" s="1"/>
  <c r="BG204" i="8" a="1"/>
  <c r="BG204" i="8" s="1"/>
  <c r="A204" i="8" s="1" a="1"/>
  <c r="A204" i="8" s="1"/>
  <c r="BG203" i="8" a="1"/>
  <c r="BG203" i="8" s="1"/>
  <c r="A203" i="8" s="1" a="1"/>
  <c r="A203" i="8" s="1"/>
  <c r="BG202" i="8" a="1"/>
  <c r="BG202" i="8" s="1"/>
  <c r="A202" i="8" s="1" a="1"/>
  <c r="A202" i="8" s="1"/>
  <c r="BG201" i="8" a="1"/>
  <c r="BG201" i="8" s="1"/>
  <c r="A201" i="8" s="1" a="1"/>
  <c r="A201" i="8" s="1"/>
  <c r="BG200" i="8" a="1"/>
  <c r="BG200" i="8" s="1"/>
  <c r="A200" i="8" s="1" a="1"/>
  <c r="A200" i="8" s="1"/>
  <c r="BG199" i="8" a="1"/>
  <c r="BG199" i="8" s="1"/>
  <c r="A199" i="8" s="1" a="1"/>
  <c r="A199" i="8" s="1"/>
  <c r="BG198" i="8" a="1"/>
  <c r="BG198" i="8" s="1"/>
  <c r="BG197" i="8" a="1"/>
  <c r="BG197" i="8" s="1"/>
  <c r="BG196" i="8" a="1"/>
  <c r="BG196" i="8" s="1"/>
  <c r="BG195" i="8" a="1"/>
  <c r="BG195" i="8" s="1"/>
  <c r="A195" i="8" s="1" a="1"/>
  <c r="A195" i="8" s="1"/>
  <c r="BG194" i="8" a="1"/>
  <c r="BG194" i="8" s="1"/>
  <c r="A194" i="8" s="1" a="1"/>
  <c r="A194" i="8" s="1"/>
  <c r="BG193" i="8" a="1"/>
  <c r="BG193" i="8" s="1"/>
  <c r="A193" i="8" s="1" a="1"/>
  <c r="A193" i="8" s="1"/>
  <c r="BG192" i="8" a="1"/>
  <c r="BG192" i="8" s="1"/>
  <c r="A192" i="8" s="1" a="1"/>
  <c r="A192" i="8" s="1"/>
  <c r="BG191" i="8" a="1"/>
  <c r="BG191" i="8" s="1"/>
  <c r="A191" i="8" s="1" a="1"/>
  <c r="A191" i="8" s="1"/>
  <c r="BG190" i="8" a="1"/>
  <c r="BG190" i="8" s="1"/>
  <c r="A190" i="8" s="1" a="1"/>
  <c r="A190" i="8" s="1"/>
  <c r="BG189" i="8" a="1"/>
  <c r="BG189" i="8" s="1"/>
  <c r="A189" i="8" s="1" a="1"/>
  <c r="A189" i="8" s="1"/>
  <c r="BG188" i="8" a="1"/>
  <c r="BG188" i="8" s="1"/>
  <c r="A188" i="8" s="1" a="1"/>
  <c r="A188" i="8" s="1"/>
  <c r="BG187" i="8" a="1"/>
  <c r="BG187" i="8" s="1"/>
  <c r="A187" i="8" s="1" a="1"/>
  <c r="A187" i="8" s="1"/>
  <c r="BG186" i="8" a="1"/>
  <c r="BG186" i="8" s="1"/>
  <c r="BG185" i="8" a="1"/>
  <c r="BG185" i="8" s="1"/>
  <c r="BG184" i="8" a="1"/>
  <c r="BG184" i="8" s="1"/>
  <c r="BG183" i="8" a="1"/>
  <c r="BG183" i="8" s="1"/>
  <c r="A183" i="8" s="1" a="1"/>
  <c r="A183" i="8" s="1"/>
  <c r="BG182" i="8" a="1"/>
  <c r="BG182" i="8" s="1"/>
  <c r="A182" i="8" s="1" a="1"/>
  <c r="A182" i="8" s="1"/>
  <c r="BG181" i="8" a="1"/>
  <c r="BG181" i="8" s="1"/>
  <c r="A181" i="8" s="1" a="1"/>
  <c r="A181" i="8" s="1"/>
  <c r="BG180" i="8" a="1"/>
  <c r="BG180" i="8" s="1"/>
  <c r="A180" i="8" s="1" a="1"/>
  <c r="A180" i="8" s="1"/>
  <c r="BG179" i="8" a="1"/>
  <c r="BG179" i="8" s="1"/>
  <c r="A179" i="8" s="1" a="1"/>
  <c r="A179" i="8" s="1"/>
  <c r="BG178" i="8" a="1"/>
  <c r="BG178" i="8" s="1"/>
  <c r="A178" i="8" s="1" a="1"/>
  <c r="A178" i="8" s="1"/>
  <c r="BG177" i="8" a="1"/>
  <c r="BG177" i="8" s="1"/>
  <c r="A177" i="8" s="1" a="1"/>
  <c r="A177" i="8" s="1"/>
  <c r="BG176" i="8" a="1"/>
  <c r="BG176" i="8" s="1"/>
  <c r="A176" i="8" s="1" a="1"/>
  <c r="A176" i="8" s="1"/>
  <c r="BG175" i="8" a="1"/>
  <c r="BG175" i="8" s="1"/>
  <c r="A175" i="8" s="1" a="1"/>
  <c r="A175" i="8" s="1"/>
  <c r="BG174" i="8" a="1"/>
  <c r="BG174" i="8" s="1"/>
  <c r="BG173" i="8" a="1"/>
  <c r="BG173" i="8" s="1"/>
  <c r="BG172" i="8" a="1"/>
  <c r="BG172" i="8" s="1"/>
  <c r="BG171" i="8" a="1"/>
  <c r="BG171" i="8" s="1"/>
  <c r="A171" i="8" s="1" a="1"/>
  <c r="A171" i="8" s="1"/>
  <c r="BG170" i="8" a="1"/>
  <c r="BG170" i="8" s="1"/>
  <c r="A170" i="8" s="1" a="1"/>
  <c r="A170" i="8" s="1"/>
  <c r="BG169" i="8" a="1"/>
  <c r="BG169" i="8" s="1"/>
  <c r="A169" i="8" s="1" a="1"/>
  <c r="A169" i="8" s="1"/>
  <c r="BG168" i="8" a="1"/>
  <c r="BG168" i="8" s="1"/>
  <c r="A168" i="8" s="1" a="1"/>
  <c r="A168" i="8" s="1"/>
  <c r="BG167" i="8" a="1"/>
  <c r="BG167" i="8" s="1"/>
  <c r="A167" i="8" s="1" a="1"/>
  <c r="A167" i="8" s="1"/>
  <c r="BG166" i="8" a="1"/>
  <c r="BG166" i="8" s="1"/>
  <c r="A166" i="8" s="1" a="1"/>
  <c r="A166" i="8" s="1"/>
  <c r="BG165" i="8" a="1"/>
  <c r="BG165" i="8" s="1"/>
  <c r="A165" i="8" s="1" a="1"/>
  <c r="A165" i="8" s="1"/>
  <c r="BG164" i="8" a="1"/>
  <c r="BG164" i="8" s="1"/>
  <c r="A164" i="8" s="1" a="1"/>
  <c r="A164" i="8" s="1"/>
  <c r="BG163" i="8" a="1"/>
  <c r="BG163" i="8" s="1"/>
  <c r="A163" i="8" s="1" a="1"/>
  <c r="A163" i="8" s="1"/>
  <c r="BG162" i="8" a="1"/>
  <c r="BG162" i="8" s="1"/>
  <c r="BG161" i="8" a="1"/>
  <c r="BG161" i="8" s="1"/>
  <c r="BG160" i="8" a="1"/>
  <c r="BG160" i="8" s="1"/>
  <c r="BG159" i="8" a="1"/>
  <c r="BG159" i="8" s="1"/>
  <c r="A159" i="8" s="1" a="1"/>
  <c r="A159" i="8" s="1"/>
  <c r="BG158" i="8" a="1"/>
  <c r="BG158" i="8" s="1"/>
  <c r="A158" i="8" s="1" a="1"/>
  <c r="A158" i="8" s="1"/>
  <c r="BG157" i="8" a="1"/>
  <c r="BG157" i="8" s="1"/>
  <c r="A157" i="8" s="1" a="1"/>
  <c r="A157" i="8" s="1"/>
  <c r="BG156" i="8" a="1"/>
  <c r="BG156" i="8" s="1"/>
  <c r="A156" i="8" s="1" a="1"/>
  <c r="A156" i="8" s="1"/>
  <c r="BG155" i="8" a="1"/>
  <c r="BG155" i="8" s="1"/>
  <c r="A155" i="8" s="1" a="1"/>
  <c r="A155" i="8" s="1"/>
  <c r="BG154" i="8" a="1"/>
  <c r="BG154" i="8" s="1"/>
  <c r="A154" i="8" s="1" a="1"/>
  <c r="A154" i="8" s="1"/>
  <c r="BG153" i="8" a="1"/>
  <c r="BG153" i="8" s="1"/>
  <c r="A153" i="8" s="1" a="1"/>
  <c r="A153" i="8" s="1"/>
  <c r="BG152" i="8" a="1"/>
  <c r="BG152" i="8" s="1"/>
  <c r="A152" i="8" s="1" a="1"/>
  <c r="A152" i="8" s="1"/>
  <c r="BG151" i="8" a="1"/>
  <c r="BG151" i="8" s="1"/>
  <c r="A151" i="8" s="1" a="1"/>
  <c r="A151" i="8" s="1"/>
  <c r="BG150" i="8" a="1"/>
  <c r="BG150" i="8" s="1"/>
  <c r="BG149" i="8" a="1"/>
  <c r="BG149" i="8" s="1"/>
  <c r="BG148" i="8" a="1"/>
  <c r="BG148" i="8" s="1"/>
  <c r="BG147" i="8" a="1"/>
  <c r="BG147" i="8" s="1"/>
  <c r="A147" i="8" s="1" a="1"/>
  <c r="A147" i="8" s="1"/>
  <c r="BG146" i="8" a="1"/>
  <c r="BG146" i="8" s="1"/>
  <c r="A146" i="8" s="1" a="1"/>
  <c r="A146" i="8" s="1"/>
  <c r="BG145" i="8" a="1"/>
  <c r="BG145" i="8" s="1"/>
  <c r="A145" i="8" s="1" a="1"/>
  <c r="A145" i="8" s="1"/>
  <c r="BG144" i="8" a="1"/>
  <c r="BG144" i="8" s="1"/>
  <c r="BG143" i="8" a="1"/>
  <c r="BG143" i="8" s="1"/>
  <c r="A143" i="8" s="1" a="1"/>
  <c r="A143" i="8" s="1"/>
  <c r="BG142" i="8" a="1"/>
  <c r="BG142" i="8" s="1"/>
  <c r="A142" i="8" s="1" a="1"/>
  <c r="A142" i="8" s="1"/>
  <c r="BG141" i="8" a="1"/>
  <c r="BG141" i="8" s="1"/>
  <c r="A141" i="8" s="1" a="1"/>
  <c r="A141" i="8" s="1"/>
  <c r="BG140" i="8" a="1"/>
  <c r="BG140" i="8" s="1"/>
  <c r="A140" i="8" s="1" a="1"/>
  <c r="A140" i="8" s="1"/>
  <c r="BG139" i="8" a="1"/>
  <c r="BG139" i="8" s="1"/>
  <c r="A139" i="8" s="1" a="1"/>
  <c r="A139" i="8" s="1"/>
  <c r="BG138" i="8" a="1"/>
  <c r="BG138" i="8" s="1"/>
  <c r="BG137" i="8" a="1"/>
  <c r="BG137" i="8" s="1"/>
  <c r="BG136" i="8" a="1"/>
  <c r="BG136" i="8" s="1"/>
  <c r="BG135" i="8" a="1"/>
  <c r="BG135" i="8" s="1"/>
  <c r="A135" i="8" s="1" a="1"/>
  <c r="A135" i="8" s="1"/>
  <c r="BG134" i="8" a="1"/>
  <c r="BG134" i="8" s="1"/>
  <c r="A134" i="8" s="1" a="1"/>
  <c r="A134" i="8" s="1"/>
  <c r="BG133" i="8" a="1"/>
  <c r="BG133" i="8" s="1"/>
  <c r="BG132" i="8" a="1"/>
  <c r="BG132" i="8" s="1"/>
  <c r="BG131" i="8" a="1"/>
  <c r="BG131" i="8" s="1"/>
  <c r="A131" i="8" s="1" a="1"/>
  <c r="A131" i="8" s="1"/>
  <c r="BG130" i="8" a="1"/>
  <c r="BG130" i="8" s="1"/>
  <c r="A130" i="8" s="1" a="1"/>
  <c r="A130" i="8" s="1"/>
  <c r="BG129" i="8" a="1"/>
  <c r="BG129" i="8" s="1"/>
  <c r="A129" i="8" s="1" a="1"/>
  <c r="A129" i="8" s="1"/>
  <c r="BG128" i="8" a="1"/>
  <c r="BG128" i="8" s="1"/>
  <c r="A128" i="8" s="1" a="1"/>
  <c r="A128" i="8" s="1"/>
  <c r="BG127" i="8" a="1"/>
  <c r="BG127" i="8" s="1"/>
  <c r="A127" i="8" s="1" a="1"/>
  <c r="A127" i="8" s="1"/>
  <c r="BG126" i="8" a="1"/>
  <c r="BG126" i="8" s="1"/>
  <c r="BG125" i="8" a="1"/>
  <c r="BG125" i="8" s="1"/>
  <c r="BG124" i="8" a="1"/>
  <c r="BG124" i="8" s="1"/>
  <c r="BG123" i="8" a="1"/>
  <c r="BG123" i="8" s="1"/>
  <c r="A123" i="8" s="1" a="1"/>
  <c r="A123" i="8" s="1"/>
  <c r="BG122" i="8" a="1"/>
  <c r="BG122" i="8" s="1"/>
  <c r="A122" i="8" s="1" a="1"/>
  <c r="A122" i="8" s="1"/>
  <c r="BG121" i="8" a="1"/>
  <c r="BG121" i="8" s="1"/>
  <c r="BG120" i="8" a="1"/>
  <c r="BG120" i="8" s="1"/>
  <c r="BG119" i="8" a="1"/>
  <c r="BG119" i="8" s="1"/>
  <c r="A119" i="8" s="1" a="1"/>
  <c r="A119" i="8" s="1"/>
  <c r="BG118" i="8" a="1"/>
  <c r="BG118" i="8" s="1"/>
  <c r="A118" i="8" s="1" a="1"/>
  <c r="A118" i="8" s="1"/>
  <c r="BG117" i="8" a="1"/>
  <c r="BG117" i="8" s="1"/>
  <c r="A117" i="8" s="1" a="1"/>
  <c r="A117" i="8" s="1"/>
  <c r="BG116" i="8" a="1"/>
  <c r="BG116" i="8" s="1"/>
  <c r="A116" i="8" s="1" a="1"/>
  <c r="A116" i="8" s="1"/>
  <c r="BG115" i="8" a="1"/>
  <c r="BG115" i="8" s="1"/>
  <c r="A115" i="8" s="1" a="1"/>
  <c r="A115" i="8" s="1"/>
  <c r="BG114" i="8" a="1"/>
  <c r="BG114" i="8" s="1"/>
  <c r="BG113" i="8" a="1"/>
  <c r="BG113" i="8" s="1"/>
  <c r="BG112" i="8" a="1"/>
  <c r="BG112" i="8" s="1"/>
  <c r="BG111" i="8" a="1"/>
  <c r="BG111" i="8" s="1"/>
  <c r="A111" i="8" s="1" a="1"/>
  <c r="A111" i="8" s="1"/>
  <c r="BG110" i="8" a="1"/>
  <c r="BG110" i="8" s="1"/>
  <c r="A110" i="8" s="1" a="1"/>
  <c r="A110" i="8" s="1"/>
  <c r="BG109" i="8" a="1"/>
  <c r="BG109" i="8" s="1"/>
  <c r="BG108" i="8" a="1"/>
  <c r="BG108" i="8" s="1"/>
  <c r="BG107" i="8" a="1"/>
  <c r="BG107" i="8" s="1"/>
  <c r="A107" i="8" s="1" a="1"/>
  <c r="A107" i="8" s="1"/>
  <c r="BG106" i="8" a="1"/>
  <c r="BG106" i="8" s="1"/>
  <c r="A106" i="8" s="1" a="1"/>
  <c r="A106" i="8" s="1"/>
  <c r="BG105" i="8" a="1"/>
  <c r="BG105" i="8" s="1"/>
  <c r="A105" i="8" s="1" a="1"/>
  <c r="A105" i="8" s="1"/>
  <c r="BG104" i="8" a="1"/>
  <c r="BG104" i="8" s="1"/>
  <c r="A104" i="8" s="1" a="1"/>
  <c r="A104" i="8" s="1"/>
  <c r="BG103" i="8" a="1"/>
  <c r="BG103" i="8" s="1"/>
  <c r="A103" i="8" s="1" a="1"/>
  <c r="A103" i="8" s="1"/>
  <c r="BG102" i="8" a="1"/>
  <c r="BG102" i="8" s="1"/>
  <c r="BG101" i="8" a="1"/>
  <c r="BG101" i="8" s="1"/>
  <c r="BG100" i="8" a="1"/>
  <c r="BG100" i="8" s="1"/>
  <c r="BG99" i="8" a="1"/>
  <c r="BG99" i="8" s="1"/>
  <c r="A99" i="8" s="1" a="1"/>
  <c r="A99" i="8" s="1"/>
  <c r="BG98" i="8" a="1"/>
  <c r="BG98" i="8" s="1"/>
  <c r="A98" i="8" s="1" a="1"/>
  <c r="A98" i="8" s="1"/>
  <c r="BG97" i="8" a="1"/>
  <c r="BG97" i="8" s="1"/>
  <c r="A97" i="8" s="1" a="1"/>
  <c r="A97" i="8" s="1"/>
  <c r="BG96" i="8" a="1"/>
  <c r="BG96" i="8" s="1"/>
  <c r="BG95" i="8" a="1"/>
  <c r="BG95" i="8" s="1"/>
  <c r="A95" i="8" s="1" a="1"/>
  <c r="A95" i="8" s="1"/>
  <c r="BG94" i="8" a="1"/>
  <c r="BG94" i="8" s="1"/>
  <c r="A94" i="8" s="1" a="1"/>
  <c r="A94" i="8" s="1"/>
  <c r="BG93" i="8" a="1"/>
  <c r="BG93" i="8" s="1"/>
  <c r="A93" i="8" s="1" a="1"/>
  <c r="A93" i="8" s="1"/>
  <c r="BG92" i="8" a="1"/>
  <c r="BG92" i="8" s="1"/>
  <c r="A92" i="8" s="1" a="1"/>
  <c r="A92" i="8" s="1"/>
  <c r="BG91" i="8" a="1"/>
  <c r="BG91" i="8" s="1"/>
  <c r="A91" i="8" s="1" a="1"/>
  <c r="A91" i="8" s="1"/>
  <c r="BG90" i="8" a="1"/>
  <c r="BG90" i="8" s="1"/>
  <c r="BG89" i="8" a="1"/>
  <c r="BG89" i="8" s="1"/>
  <c r="BG88" i="8" a="1"/>
  <c r="BG88" i="8" s="1"/>
  <c r="BG87" i="8" a="1"/>
  <c r="BG87" i="8" s="1"/>
  <c r="A87" i="8" s="1" a="1"/>
  <c r="A87" i="8" s="1"/>
  <c r="BG86" i="8" a="1"/>
  <c r="BG86" i="8" s="1"/>
  <c r="BG85" i="8" a="1"/>
  <c r="BG85" i="8" s="1"/>
  <c r="BG84" i="8" a="1"/>
  <c r="BG84" i="8" s="1"/>
  <c r="BG83" i="8" a="1"/>
  <c r="BG83" i="8" s="1"/>
  <c r="A83" i="8" s="1" a="1"/>
  <c r="A83" i="8" s="1"/>
  <c r="BG82" i="8" a="1"/>
  <c r="BG82" i="8" s="1"/>
  <c r="A82" i="8" s="1" a="1"/>
  <c r="A82" i="8" s="1"/>
  <c r="BG81" i="8" a="1"/>
  <c r="BG81" i="8" s="1"/>
  <c r="A81" i="8" s="1" a="1"/>
  <c r="A81" i="8" s="1"/>
  <c r="BG80" i="8" a="1"/>
  <c r="BG80" i="8" s="1"/>
  <c r="A80" i="8" s="1" a="1"/>
  <c r="A80" i="8" s="1"/>
  <c r="BG79" i="8" a="1"/>
  <c r="BG79" i="8" s="1"/>
  <c r="A79" i="8" s="1" a="1"/>
  <c r="A79" i="8" s="1"/>
  <c r="BG78" i="8" a="1"/>
  <c r="BG78" i="8" s="1"/>
  <c r="A78" i="8" s="1" a="1"/>
  <c r="A78" i="8" s="1"/>
  <c r="BG77" i="8" a="1"/>
  <c r="BG77" i="8" s="1"/>
  <c r="A77" i="8" s="1" a="1"/>
  <c r="A77" i="8" s="1"/>
  <c r="BG76" i="8" a="1"/>
  <c r="BG76" i="8" s="1"/>
  <c r="A76" i="8" s="1" a="1"/>
  <c r="A76" i="8" s="1"/>
  <c r="BG75" i="8" a="1"/>
  <c r="BG75" i="8" s="1"/>
  <c r="A75" i="8" s="1" a="1"/>
  <c r="A75" i="8" s="1"/>
  <c r="BG74" i="8" a="1"/>
  <c r="BG74" i="8" s="1"/>
  <c r="A74" i="8" s="1" a="1"/>
  <c r="A74" i="8" s="1"/>
  <c r="BG73" i="8" a="1"/>
  <c r="BG73" i="8" s="1"/>
  <c r="A73" i="8" s="1" a="1"/>
  <c r="A73" i="8" s="1"/>
  <c r="BG72" i="8" a="1"/>
  <c r="BG72" i="8" s="1"/>
  <c r="A72" i="8" s="1" a="1"/>
  <c r="A72" i="8" s="1"/>
  <c r="BG71" i="8" a="1"/>
  <c r="BG71" i="8" s="1"/>
  <c r="A71" i="8" s="1" a="1"/>
  <c r="A71" i="8" s="1"/>
  <c r="BG70" i="8" a="1"/>
  <c r="BG70" i="8" s="1"/>
  <c r="A70" i="8" s="1" a="1"/>
  <c r="A70" i="8" s="1"/>
  <c r="BG69" i="8" a="1"/>
  <c r="BG69" i="8" s="1"/>
  <c r="A69" i="8" s="1" a="1"/>
  <c r="A69" i="8" s="1"/>
  <c r="BG68" i="8" a="1"/>
  <c r="BG68" i="8" s="1"/>
  <c r="A68" i="8" s="1" a="1"/>
  <c r="A68" i="8" s="1"/>
  <c r="BG67" i="8" a="1"/>
  <c r="BG67" i="8" s="1"/>
  <c r="A67" i="8" s="1" a="1"/>
  <c r="A67" i="8" s="1"/>
  <c r="BG66" i="8" a="1"/>
  <c r="BG66" i="8" s="1"/>
  <c r="A66" i="8" s="1" a="1"/>
  <c r="A66" i="8" s="1"/>
  <c r="BG65" i="8" a="1"/>
  <c r="BG65" i="8" s="1"/>
  <c r="A65" i="8" s="1" a="1"/>
  <c r="A65" i="8" s="1"/>
  <c r="BG64" i="8" a="1"/>
  <c r="BG64" i="8" s="1"/>
  <c r="BG63" i="8" a="1"/>
  <c r="BG63" i="8" s="1"/>
  <c r="A63" i="8" s="1" a="1"/>
  <c r="A63" i="8" s="1"/>
  <c r="BG62" i="8" a="1"/>
  <c r="BG62" i="8" s="1"/>
  <c r="A62" i="8" s="1" a="1"/>
  <c r="A62" i="8" s="1"/>
  <c r="BG61" i="8" a="1"/>
  <c r="BG61" i="8" s="1"/>
  <c r="A61" i="8" s="1" a="1"/>
  <c r="A61" i="8" s="1"/>
  <c r="BG60" i="8" a="1"/>
  <c r="BG60" i="8" s="1"/>
  <c r="BG59" i="8" a="1"/>
  <c r="BG59" i="8" s="1"/>
  <c r="A59" i="8" s="1" a="1"/>
  <c r="A59" i="8" s="1"/>
  <c r="BG58" i="8" a="1"/>
  <c r="BG58" i="8" s="1"/>
  <c r="A58" i="8" s="1" a="1"/>
  <c r="A58" i="8" s="1"/>
  <c r="BG57" i="8" a="1"/>
  <c r="BG57" i="8" s="1"/>
  <c r="A57" i="8" s="1" a="1"/>
  <c r="A57" i="8" s="1"/>
  <c r="BG56" i="8" a="1"/>
  <c r="BG56" i="8" s="1"/>
  <c r="A56" i="8" s="1" a="1"/>
  <c r="A56" i="8" s="1"/>
  <c r="BG55" i="8" a="1"/>
  <c r="BG55" i="8" s="1"/>
  <c r="A55" i="8" s="1" a="1"/>
  <c r="A55" i="8" s="1"/>
  <c r="BG54" i="8" a="1"/>
  <c r="BG54" i="8" s="1"/>
  <c r="A54" i="8" s="1" a="1"/>
  <c r="A54" i="8" s="1"/>
  <c r="BG53" i="8" a="1"/>
  <c r="BG53" i="8" s="1"/>
  <c r="A53" i="8" s="1" a="1"/>
  <c r="A53" i="8" s="1"/>
  <c r="BG52" i="8" a="1"/>
  <c r="BG52" i="8" s="1"/>
  <c r="BG51" i="8" a="1"/>
  <c r="BG51" i="8" s="1"/>
  <c r="A51" i="8" s="1" a="1"/>
  <c r="A51" i="8" s="1"/>
  <c r="BG50" i="8" a="1"/>
  <c r="BG50" i="8" s="1"/>
  <c r="A50" i="8" s="1" a="1"/>
  <c r="A50" i="8" s="1"/>
  <c r="BG49" i="8" a="1"/>
  <c r="BG49" i="8" s="1"/>
  <c r="A49" i="8" s="1" a="1"/>
  <c r="A49" i="8" s="1"/>
  <c r="BG48" i="8" a="1"/>
  <c r="BG48" i="8" s="1"/>
  <c r="BG47" i="8" a="1"/>
  <c r="BG47" i="8" s="1"/>
  <c r="A47" i="8" s="1" a="1"/>
  <c r="A47" i="8" s="1"/>
  <c r="BG46" i="8" a="1"/>
  <c r="BG46" i="8" s="1"/>
  <c r="A46" i="8" s="1" a="1"/>
  <c r="A46" i="8" s="1"/>
  <c r="BG45" i="8" a="1"/>
  <c r="BG45" i="8" s="1"/>
  <c r="A45" i="8" s="1" a="1"/>
  <c r="A45" i="8" s="1"/>
  <c r="BG44" i="8" a="1"/>
  <c r="BG44" i="8" s="1"/>
  <c r="A44" i="8" s="1" a="1"/>
  <c r="A44" i="8" s="1"/>
  <c r="BG43" i="8" a="1"/>
  <c r="BG43" i="8" s="1"/>
  <c r="A43" i="8" s="1" a="1"/>
  <c r="A43" i="8" s="1"/>
  <c r="BG42" i="8" a="1"/>
  <c r="BG42" i="8" s="1"/>
  <c r="A42" i="8" s="1" a="1"/>
  <c r="A42" i="8" s="1"/>
  <c r="BG41" i="8" a="1"/>
  <c r="BG41" i="8" s="1"/>
  <c r="A41" i="8" s="1" a="1"/>
  <c r="A41" i="8" s="1"/>
  <c r="BG40" i="8" a="1"/>
  <c r="BG40" i="8" s="1"/>
  <c r="BG39" i="8" a="1"/>
  <c r="BG39" i="8" s="1"/>
  <c r="A39" i="8" s="1" a="1"/>
  <c r="A39" i="8" s="1"/>
  <c r="BG38" i="8" a="1"/>
  <c r="BG38" i="8" s="1"/>
  <c r="A38" i="8" s="1" a="1"/>
  <c r="A38" i="8" s="1"/>
  <c r="BG37" i="8" a="1"/>
  <c r="BG37" i="8" s="1"/>
  <c r="A37" i="8" s="1" a="1"/>
  <c r="A37" i="8" s="1"/>
  <c r="BG36" i="8" a="1"/>
  <c r="BG36" i="8" s="1"/>
  <c r="BG35" i="8" a="1"/>
  <c r="BG35" i="8" s="1"/>
  <c r="A35" i="8" s="1" a="1"/>
  <c r="A35" i="8" s="1"/>
  <c r="BG34" i="8" a="1"/>
  <c r="BG34" i="8" s="1"/>
  <c r="A34" i="8" s="1" a="1"/>
  <c r="A34" i="8" s="1"/>
  <c r="BG33" i="8" a="1"/>
  <c r="BG33" i="8" s="1"/>
  <c r="A33" i="8" s="1" a="1"/>
  <c r="A33" i="8" s="1"/>
  <c r="BG32" i="8" a="1"/>
  <c r="BG32" i="8" s="1"/>
  <c r="A32" i="8" s="1" a="1"/>
  <c r="A32" i="8" s="1"/>
  <c r="BG31" i="8" a="1"/>
  <c r="BG31" i="8" s="1"/>
  <c r="A31" i="8" s="1" a="1"/>
  <c r="A31" i="8" s="1"/>
  <c r="BG30" i="8" a="1"/>
  <c r="BG30" i="8" s="1"/>
  <c r="A30" i="8" s="1" a="1"/>
  <c r="A30" i="8" s="1"/>
  <c r="BG29" i="8" a="1"/>
  <c r="BG29" i="8" s="1"/>
  <c r="A29" i="8" s="1" a="1"/>
  <c r="A29" i="8" s="1"/>
  <c r="BG28" i="8" a="1"/>
  <c r="BG28" i="8" s="1"/>
  <c r="BG27" i="8" a="1"/>
  <c r="BG27" i="8" s="1"/>
  <c r="A27" i="8" s="1" a="1"/>
  <c r="A27" i="8" s="1"/>
  <c r="BG26" i="8" a="1"/>
  <c r="BG26" i="8" s="1"/>
  <c r="A26" i="8" s="1" a="1"/>
  <c r="A26" i="8" s="1"/>
  <c r="BG25" i="8"/>
  <c r="A25" i="8" s="1" a="1"/>
  <c r="A25" i="8" s="1"/>
  <c r="BG25" i="8" a="1"/>
  <c r="BG24" i="8" a="1"/>
  <c r="BG24" i="8" s="1"/>
  <c r="BG23" i="8" a="1"/>
  <c r="BG23" i="8" s="1"/>
  <c r="A23" i="8" s="1" a="1"/>
  <c r="A23" i="8" s="1"/>
  <c r="BG22" i="8" a="1"/>
  <c r="BG22" i="8" s="1"/>
  <c r="A22" i="8" s="1" a="1"/>
  <c r="A22" i="8" s="1"/>
  <c r="BG21" i="8" a="1"/>
  <c r="BG21" i="8" s="1"/>
  <c r="A21" i="8" s="1" a="1"/>
  <c r="A21" i="8" s="1"/>
  <c r="BG20" i="8" a="1"/>
  <c r="BG20" i="8" s="1"/>
  <c r="A20" i="8" s="1" a="1"/>
  <c r="A20" i="8" s="1"/>
  <c r="BG19" i="8" a="1"/>
  <c r="BG19" i="8" s="1"/>
  <c r="A19" i="8" s="1" a="1"/>
  <c r="A19" i="8" s="1"/>
  <c r="BG18" i="8" a="1"/>
  <c r="BG18" i="8" s="1"/>
  <c r="A18" i="8" s="1" a="1"/>
  <c r="A18" i="8" s="1"/>
  <c r="BG17" i="8" a="1"/>
  <c r="BG17" i="8" s="1"/>
  <c r="BG16" i="8" a="1"/>
  <c r="BG16" i="8" s="1"/>
  <c r="BG15" i="8" a="1"/>
  <c r="BG15" i="8" s="1"/>
  <c r="A15" i="8" s="1" a="1"/>
  <c r="A15" i="8" s="1"/>
  <c r="BG14" i="8" a="1"/>
  <c r="BG14" i="8" s="1"/>
  <c r="A14" i="8" s="1" a="1"/>
  <c r="A14" i="8" s="1"/>
  <c r="BG13" i="8" a="1"/>
  <c r="BG13" i="8" s="1"/>
  <c r="BG12" i="8" a="1"/>
  <c r="BG12" i="8" s="1"/>
  <c r="BG11" i="8" a="1"/>
  <c r="BG11" i="8" s="1"/>
  <c r="A11" i="8" s="1" a="1"/>
  <c r="A11" i="8" s="1"/>
  <c r="BG10" i="8" a="1"/>
  <c r="BG10" i="8" s="1"/>
  <c r="A10" i="8" s="1" a="1"/>
  <c r="A10" i="8" s="1"/>
  <c r="BG9" i="8" a="1"/>
  <c r="BG9" i="8" s="1"/>
  <c r="A9" i="8" s="1" a="1"/>
  <c r="A9" i="8" s="1"/>
  <c r="BG8" i="8" a="1"/>
  <c r="BG8" i="8" s="1"/>
  <c r="A8" i="8" s="1" a="1"/>
  <c r="A8" i="8" s="1"/>
  <c r="BG7" i="8" a="1"/>
  <c r="BG7" i="8" s="1"/>
  <c r="A7" i="8" s="1" a="1"/>
  <c r="A7" i="8" s="1"/>
  <c r="BG6" i="8" a="1"/>
  <c r="BG6" i="8" s="1"/>
  <c r="BG5" i="8" a="1"/>
  <c r="BG5" i="8" s="1"/>
  <c r="BG4" i="8" a="1"/>
  <c r="BG4" i="8" s="1"/>
  <c r="BG3" i="8" a="1"/>
  <c r="BG3" i="8" s="1"/>
  <c r="A3" i="8" s="1" a="1"/>
  <c r="A3" i="8" s="1"/>
  <c r="BG2" i="8" a="1"/>
  <c r="BG2" i="8" s="1"/>
  <c r="A2" i="8" s="1" a="1"/>
  <c r="A2" i="8" s="1"/>
  <c r="G246" i="1" l="1" a="1"/>
  <c r="G246" i="1" s="1"/>
  <c r="G245" i="1" a="1"/>
  <c r="G245" i="1" s="1"/>
  <c r="G244" i="1" a="1"/>
  <c r="G244" i="1" s="1"/>
  <c r="G243" i="1" a="1"/>
  <c r="G243" i="1" s="1"/>
  <c r="G242" i="1" a="1"/>
  <c r="G242" i="1" s="1"/>
  <c r="G241" i="1" a="1"/>
  <c r="G241" i="1" s="1"/>
  <c r="G240" i="1" a="1"/>
  <c r="G240" i="1" s="1"/>
  <c r="G239" i="1" a="1"/>
  <c r="G239" i="1" s="1"/>
  <c r="G238" i="1" a="1"/>
  <c r="G238" i="1" s="1"/>
  <c r="G237" i="1" a="1"/>
  <c r="G237" i="1" s="1"/>
  <c r="G236" i="1" a="1"/>
  <c r="G236" i="1" s="1"/>
  <c r="G235" i="1" a="1"/>
  <c r="G235" i="1" s="1"/>
  <c r="G234" i="1" a="1"/>
  <c r="G234" i="1" s="1"/>
  <c r="G233" i="1" a="1"/>
  <c r="G233" i="1" s="1"/>
  <c r="G232" i="1" a="1"/>
  <c r="G232" i="1" s="1"/>
  <c r="G231" i="1" a="1"/>
  <c r="G231" i="1" s="1"/>
  <c r="G230" i="1" a="1"/>
  <c r="G230" i="1" s="1"/>
  <c r="G229" i="1" a="1"/>
  <c r="G229" i="1" s="1"/>
  <c r="G228" i="1" a="1"/>
  <c r="G228" i="1" s="1"/>
  <c r="G227" i="1" a="1"/>
  <c r="G227" i="1" s="1"/>
  <c r="G226" i="1" a="1"/>
  <c r="G226" i="1" s="1"/>
  <c r="G225" i="1" a="1"/>
  <c r="G225" i="1" s="1"/>
  <c r="G224" i="1" a="1"/>
  <c r="G224" i="1" s="1"/>
  <c r="G223" i="1" a="1"/>
  <c r="G223" i="1" s="1"/>
  <c r="G222" i="1" a="1"/>
  <c r="G222" i="1" s="1"/>
  <c r="G221" i="1" a="1"/>
  <c r="G221" i="1" s="1"/>
  <c r="G220" i="1" a="1"/>
  <c r="G220" i="1" s="1"/>
  <c r="G219" i="1" a="1"/>
  <c r="G219" i="1" s="1"/>
  <c r="G218" i="1" a="1"/>
  <c r="G218" i="1" s="1"/>
  <c r="G217" i="1" a="1"/>
  <c r="G217" i="1" s="1"/>
  <c r="G216" i="1" a="1"/>
  <c r="G216" i="1" s="1"/>
  <c r="G215" i="1" a="1"/>
  <c r="G215" i="1" s="1"/>
  <c r="G214" i="1" a="1"/>
  <c r="G214" i="1" s="1"/>
  <c r="G213" i="1" a="1"/>
  <c r="G213" i="1" s="1"/>
  <c r="G212" i="1" a="1"/>
  <c r="G212" i="1" s="1"/>
  <c r="G211" i="1" a="1"/>
  <c r="G211" i="1" s="1"/>
  <c r="G210" i="1" a="1"/>
  <c r="G210" i="1" s="1"/>
  <c r="G209" i="1" a="1"/>
  <c r="G209" i="1" s="1"/>
  <c r="G208" i="1" a="1"/>
  <c r="G208" i="1" s="1"/>
  <c r="G207" i="1" a="1"/>
  <c r="G207" i="1" s="1"/>
  <c r="G206" i="1" a="1"/>
  <c r="G206" i="1" s="1"/>
  <c r="G205" i="1" a="1"/>
  <c r="G205" i="1" s="1"/>
  <c r="G204" i="1" a="1"/>
  <c r="G204" i="1" s="1"/>
  <c r="G203" i="1" a="1"/>
  <c r="G203" i="1" s="1"/>
  <c r="G202" i="1" a="1"/>
  <c r="G202" i="1" s="1"/>
  <c r="G201" i="1" a="1"/>
  <c r="G201" i="1" s="1"/>
  <c r="G200" i="1" a="1"/>
  <c r="G200" i="1" s="1"/>
  <c r="G199" i="1" a="1"/>
  <c r="G199" i="1" s="1"/>
  <c r="G198" i="1" a="1"/>
  <c r="G198" i="1" s="1"/>
  <c r="G197" i="1" a="1"/>
  <c r="G197" i="1" s="1"/>
  <c r="G196" i="1" a="1"/>
  <c r="G196" i="1" s="1"/>
  <c r="G195" i="1" a="1"/>
  <c r="G195" i="1" s="1"/>
  <c r="G194" i="1" a="1"/>
  <c r="G194" i="1" s="1"/>
  <c r="G193" i="1" a="1"/>
  <c r="G193" i="1" s="1"/>
  <c r="G192" i="1" a="1"/>
  <c r="G192" i="1" s="1"/>
  <c r="G191" i="1" a="1"/>
  <c r="G191" i="1" s="1"/>
  <c r="G190" i="1" a="1"/>
  <c r="G190" i="1" s="1"/>
  <c r="G189" i="1" a="1"/>
  <c r="G189" i="1" s="1"/>
  <c r="G188" i="1" a="1"/>
  <c r="G188" i="1" s="1"/>
  <c r="G187" i="1" a="1"/>
  <c r="G187" i="1" s="1"/>
  <c r="G186" i="1" a="1"/>
  <c r="G186" i="1" s="1"/>
  <c r="G185" i="1" a="1"/>
  <c r="G185" i="1" s="1"/>
  <c r="G184" i="1" a="1"/>
  <c r="G184" i="1" s="1"/>
  <c r="G183" i="1" a="1"/>
  <c r="G183" i="1" s="1"/>
  <c r="G182" i="1" a="1"/>
  <c r="G182" i="1" s="1"/>
  <c r="G181" i="1" a="1"/>
  <c r="G181" i="1" s="1"/>
  <c r="G180" i="1" a="1"/>
  <c r="G180" i="1" s="1"/>
  <c r="G179" i="1" a="1"/>
  <c r="G179" i="1" s="1"/>
  <c r="G178" i="1" a="1"/>
  <c r="G178" i="1" s="1"/>
  <c r="G177" i="1" a="1"/>
  <c r="G177" i="1" s="1"/>
  <c r="G176" i="1" a="1"/>
  <c r="G176" i="1" s="1"/>
  <c r="G175" i="1" a="1"/>
  <c r="G175" i="1" s="1"/>
  <c r="G174" i="1" a="1"/>
  <c r="G174" i="1" s="1"/>
  <c r="G173" i="1" a="1"/>
  <c r="G173" i="1" s="1"/>
  <c r="G172" i="1" a="1"/>
  <c r="G172" i="1" s="1"/>
  <c r="G171" i="1" a="1"/>
  <c r="G171" i="1" s="1"/>
  <c r="G170" i="1" a="1"/>
  <c r="G170" i="1" s="1"/>
  <c r="G169" i="1" a="1"/>
  <c r="G169" i="1" s="1"/>
  <c r="G168" i="1" a="1"/>
  <c r="G168" i="1" s="1"/>
  <c r="G167" i="1" a="1"/>
  <c r="G167" i="1" s="1"/>
  <c r="G166" i="1" a="1"/>
  <c r="G166" i="1" s="1"/>
  <c r="G165" i="1" a="1"/>
  <c r="G165" i="1" s="1"/>
  <c r="G164" i="1" a="1"/>
  <c r="G164" i="1" s="1"/>
  <c r="G163" i="1" a="1"/>
  <c r="G163" i="1" s="1"/>
  <c r="G162" i="1" a="1"/>
  <c r="G162" i="1" s="1"/>
  <c r="G161" i="1" a="1"/>
  <c r="G161" i="1" s="1"/>
  <c r="G160" i="1" a="1"/>
  <c r="G160" i="1" s="1"/>
  <c r="G159" i="1" a="1"/>
  <c r="G159" i="1" s="1"/>
  <c r="G158" i="1" a="1"/>
  <c r="G158" i="1" s="1"/>
  <c r="G157" i="1" a="1"/>
  <c r="G157" i="1" s="1"/>
  <c r="G156" i="1" a="1"/>
  <c r="G156" i="1" s="1"/>
  <c r="G155" i="1" a="1"/>
  <c r="G155" i="1" s="1"/>
  <c r="G154" i="1" a="1"/>
  <c r="G154" i="1" s="1"/>
  <c r="G153" i="1" a="1"/>
  <c r="G153" i="1" s="1"/>
  <c r="G152" i="1" a="1"/>
  <c r="G152" i="1" s="1"/>
  <c r="G151" i="1" a="1"/>
  <c r="G151" i="1" s="1"/>
  <c r="G150" i="1" a="1"/>
  <c r="G150" i="1" s="1"/>
  <c r="G149" i="1" a="1"/>
  <c r="G149" i="1" s="1"/>
  <c r="G148" i="1" a="1"/>
  <c r="G148" i="1" s="1"/>
  <c r="G147" i="1" a="1"/>
  <c r="G147" i="1" s="1"/>
  <c r="G146" i="1" a="1"/>
  <c r="G146" i="1" s="1"/>
  <c r="G145" i="1" a="1"/>
  <c r="G145" i="1" s="1"/>
  <c r="G144" i="1" a="1"/>
  <c r="G144" i="1" s="1"/>
  <c r="G143" i="1" a="1"/>
  <c r="G143" i="1" s="1"/>
  <c r="G142" i="1" a="1"/>
  <c r="G142" i="1" s="1"/>
  <c r="G141" i="1" a="1"/>
  <c r="G141" i="1" s="1"/>
  <c r="G140" i="1" a="1"/>
  <c r="G140" i="1" s="1"/>
  <c r="G139" i="1" a="1"/>
  <c r="G139" i="1" s="1"/>
  <c r="G138" i="1" a="1"/>
  <c r="G138" i="1" s="1"/>
  <c r="G137" i="1" a="1"/>
  <c r="G137" i="1" s="1"/>
  <c r="G136" i="1" a="1"/>
  <c r="G136" i="1" s="1"/>
  <c r="G135" i="1" a="1"/>
  <c r="G135" i="1" s="1"/>
  <c r="G134" i="1" a="1"/>
  <c r="G134" i="1" s="1"/>
  <c r="G133" i="1" a="1"/>
  <c r="G133" i="1" s="1"/>
  <c r="G132" i="1" a="1"/>
  <c r="G132" i="1" s="1"/>
  <c r="G131" i="1" a="1"/>
  <c r="G131" i="1" s="1"/>
  <c r="G130" i="1" a="1"/>
  <c r="G130" i="1" s="1"/>
  <c r="G129" i="1" a="1"/>
  <c r="G129" i="1" s="1"/>
  <c r="G128" i="1" a="1"/>
  <c r="G128" i="1" s="1"/>
  <c r="G127" i="1" a="1"/>
  <c r="G127" i="1" s="1"/>
  <c r="G126" i="1" a="1"/>
  <c r="G126" i="1" s="1"/>
  <c r="G125" i="1" a="1"/>
  <c r="G125" i="1" s="1"/>
  <c r="G124" i="1" a="1"/>
  <c r="G124" i="1" s="1"/>
  <c r="G123" i="1" a="1"/>
  <c r="G123" i="1" s="1"/>
  <c r="G122" i="1" a="1"/>
  <c r="G122" i="1" s="1"/>
  <c r="G121" i="1" a="1"/>
  <c r="G121" i="1" s="1"/>
  <c r="G120" i="1" a="1"/>
  <c r="G120" i="1" s="1"/>
  <c r="G119" i="1" a="1"/>
  <c r="G119" i="1" s="1"/>
  <c r="G118" i="1" a="1"/>
  <c r="G118" i="1" s="1"/>
  <c r="G117" i="1" a="1"/>
  <c r="G117" i="1" s="1"/>
  <c r="G116" i="1" a="1"/>
  <c r="G116" i="1" s="1"/>
  <c r="G115" i="1" a="1"/>
  <c r="G115" i="1" s="1"/>
  <c r="G114" i="1" a="1"/>
  <c r="G114" i="1" s="1"/>
  <c r="G113" i="1" a="1"/>
  <c r="G113" i="1" s="1"/>
  <c r="G112" i="1" a="1"/>
  <c r="G112" i="1" s="1"/>
  <c r="G111" i="1" a="1"/>
  <c r="G111" i="1" s="1"/>
  <c r="G110" i="1" a="1"/>
  <c r="G110" i="1" s="1"/>
  <c r="G109" i="1" a="1"/>
  <c r="G109" i="1" s="1"/>
  <c r="G108" i="1" a="1"/>
  <c r="G108" i="1" s="1"/>
  <c r="G107" i="1" a="1"/>
  <c r="G107" i="1" s="1"/>
  <c r="G106" i="1" a="1"/>
  <c r="G106" i="1" s="1"/>
  <c r="G105" i="1" a="1"/>
  <c r="G105" i="1" s="1"/>
  <c r="G104" i="1" a="1"/>
  <c r="G104" i="1" s="1"/>
  <c r="G103" i="1" a="1"/>
  <c r="G103" i="1" s="1"/>
  <c r="G102" i="1" a="1"/>
  <c r="G102" i="1" s="1"/>
  <c r="G101" i="1" a="1"/>
  <c r="G101" i="1" s="1"/>
  <c r="G100" i="1" a="1"/>
  <c r="G100" i="1" s="1"/>
  <c r="G99" i="1" a="1"/>
  <c r="G99" i="1" s="1"/>
  <c r="G98" i="1" a="1"/>
  <c r="G98" i="1" s="1"/>
  <c r="G97" i="1" a="1"/>
  <c r="G97" i="1" s="1"/>
  <c r="G96" i="1" a="1"/>
  <c r="G96" i="1" s="1"/>
  <c r="G95" i="1" a="1"/>
  <c r="G95" i="1" s="1"/>
  <c r="G94" i="1" a="1"/>
  <c r="G94" i="1" s="1"/>
  <c r="G93" i="1" a="1"/>
  <c r="G93" i="1" s="1"/>
  <c r="G92" i="1" a="1"/>
  <c r="G92" i="1" s="1"/>
  <c r="G91" i="1" a="1"/>
  <c r="G91" i="1" s="1"/>
  <c r="G90" i="1" a="1"/>
  <c r="G90" i="1" s="1"/>
  <c r="G89" i="1" a="1"/>
  <c r="G89" i="1" s="1"/>
  <c r="G88" i="1" a="1"/>
  <c r="G88" i="1" s="1"/>
  <c r="G87" i="1" a="1"/>
  <c r="G87" i="1" s="1"/>
  <c r="G86" i="1" a="1"/>
  <c r="G86" i="1" s="1"/>
  <c r="G85" i="1" a="1"/>
  <c r="G85" i="1" s="1"/>
  <c r="G84" i="1" a="1"/>
  <c r="G84" i="1" s="1"/>
  <c r="G83" i="1" a="1"/>
  <c r="G83" i="1" s="1"/>
  <c r="G82" i="1" a="1"/>
  <c r="G82" i="1" s="1"/>
  <c r="G81" i="1" a="1"/>
  <c r="G81" i="1" s="1"/>
  <c r="G80" i="1" a="1"/>
  <c r="G80" i="1" s="1"/>
  <c r="G79" i="1" a="1"/>
  <c r="G79" i="1" s="1"/>
  <c r="G78" i="1" a="1"/>
  <c r="G78" i="1" s="1"/>
  <c r="G77" i="1" a="1"/>
  <c r="G77" i="1" s="1"/>
  <c r="G76" i="1" a="1"/>
  <c r="G76" i="1" s="1"/>
  <c r="G75" i="1" a="1"/>
  <c r="G75" i="1" s="1"/>
  <c r="G74" i="1" a="1"/>
  <c r="G74" i="1" s="1"/>
  <c r="G73" i="1" a="1"/>
  <c r="G73" i="1" s="1"/>
  <c r="G72" i="1" a="1"/>
  <c r="G72" i="1" s="1"/>
  <c r="G71" i="1" a="1"/>
  <c r="G71" i="1" s="1"/>
  <c r="G70" i="1" a="1"/>
  <c r="G70" i="1" s="1"/>
  <c r="G69" i="1" a="1"/>
  <c r="G69" i="1" s="1"/>
  <c r="G68" i="1" a="1"/>
  <c r="G68" i="1" s="1"/>
  <c r="G67" i="1" a="1"/>
  <c r="G67" i="1" s="1"/>
  <c r="G66" i="1" a="1"/>
  <c r="G66" i="1" s="1"/>
  <c r="G65" i="1" a="1"/>
  <c r="G65" i="1" s="1"/>
  <c r="G64" i="1" a="1"/>
  <c r="G64" i="1" s="1"/>
  <c r="G63" i="1" a="1"/>
  <c r="G63" i="1" s="1"/>
  <c r="G62" i="1" a="1"/>
  <c r="G62" i="1" s="1"/>
  <c r="G61" i="1" a="1"/>
  <c r="G61" i="1" s="1"/>
  <c r="G60" i="1" a="1"/>
  <c r="G60" i="1" s="1"/>
  <c r="G59" i="1" a="1"/>
  <c r="G59" i="1" s="1"/>
  <c r="G58" i="1" a="1"/>
  <c r="G58" i="1" s="1"/>
  <c r="G57" i="1" a="1"/>
  <c r="G57" i="1" s="1"/>
  <c r="G56" i="1" a="1"/>
  <c r="G56" i="1" s="1"/>
  <c r="G55" i="1" a="1"/>
  <c r="G55" i="1" s="1"/>
  <c r="G54" i="1" a="1"/>
  <c r="G54" i="1" s="1"/>
  <c r="G53" i="1" a="1"/>
  <c r="G53" i="1" s="1"/>
  <c r="G52" i="1" a="1"/>
  <c r="G52" i="1" s="1"/>
  <c r="G51" i="1" a="1"/>
  <c r="G51" i="1" s="1"/>
  <c r="G50" i="1" a="1"/>
  <c r="G50" i="1" s="1"/>
  <c r="G49" i="1" a="1"/>
  <c r="G49" i="1" s="1"/>
  <c r="G48" i="1" a="1"/>
  <c r="G48" i="1" s="1"/>
  <c r="G47" i="1" a="1"/>
  <c r="G47" i="1" s="1"/>
  <c r="G46" i="1" a="1"/>
  <c r="G46" i="1" s="1"/>
  <c r="G45" i="1" a="1"/>
  <c r="G45" i="1" s="1"/>
  <c r="G44" i="1" a="1"/>
  <c r="G44" i="1" s="1"/>
  <c r="G43" i="1" a="1"/>
  <c r="G43" i="1" s="1"/>
  <c r="G42" i="1" a="1"/>
  <c r="G42" i="1" s="1"/>
  <c r="G41" i="1" a="1"/>
  <c r="G41" i="1" s="1"/>
  <c r="G40" i="1" a="1"/>
  <c r="G40" i="1" s="1"/>
  <c r="G39" i="1" a="1"/>
  <c r="G39" i="1" s="1"/>
  <c r="G38" i="1" a="1"/>
  <c r="G38" i="1" s="1"/>
  <c r="G37" i="1" a="1"/>
  <c r="G37" i="1" s="1"/>
  <c r="G36" i="1" a="1"/>
  <c r="G36" i="1" s="1"/>
  <c r="G35" i="1" a="1"/>
  <c r="G35" i="1" s="1"/>
  <c r="G34" i="1" a="1"/>
  <c r="G34" i="1" s="1"/>
  <c r="G33" i="1" a="1"/>
  <c r="G33" i="1" s="1"/>
  <c r="G32" i="1" a="1"/>
  <c r="G32" i="1" s="1"/>
  <c r="G31" i="1" a="1"/>
  <c r="G31" i="1" s="1"/>
  <c r="G30" i="1" a="1"/>
  <c r="G30" i="1" s="1"/>
  <c r="G29" i="1" a="1"/>
  <c r="G29" i="1" s="1"/>
  <c r="G28" i="1" a="1"/>
  <c r="G28" i="1" s="1"/>
  <c r="G27" i="1" a="1"/>
  <c r="G27" i="1" s="1"/>
  <c r="G26" i="1" a="1"/>
  <c r="G26" i="1" s="1"/>
  <c r="G25" i="1" a="1"/>
  <c r="G25" i="1" s="1"/>
  <c r="G24" i="1" a="1"/>
  <c r="G24" i="1" s="1"/>
  <c r="G23" i="1" a="1"/>
  <c r="G23" i="1" s="1"/>
  <c r="G22" i="1" a="1"/>
  <c r="G22" i="1" s="1"/>
  <c r="G21" i="1" a="1"/>
  <c r="G21" i="1" s="1"/>
  <c r="G20" i="1" a="1"/>
  <c r="G20" i="1" s="1"/>
  <c r="G19" i="1" a="1"/>
  <c r="G19" i="1" s="1"/>
  <c r="G18" i="1" a="1"/>
  <c r="G18" i="1" s="1"/>
  <c r="G17" i="1" a="1"/>
  <c r="G17" i="1" s="1"/>
  <c r="G16" i="1" a="1"/>
  <c r="G16" i="1" s="1"/>
  <c r="G15" i="1" a="1"/>
  <c r="G15" i="1" s="1"/>
  <c r="G14" i="1" a="1"/>
  <c r="G14" i="1" s="1"/>
  <c r="G13" i="1" a="1"/>
  <c r="G13" i="1" s="1"/>
  <c r="G12" i="1" a="1"/>
  <c r="G12" i="1" s="1"/>
  <c r="G11" i="1" a="1"/>
  <c r="G11" i="1" s="1"/>
  <c r="G10" i="1" a="1"/>
  <c r="G10" i="1" s="1"/>
  <c r="G9" i="1" a="1"/>
  <c r="G9" i="1" s="1"/>
  <c r="G8" i="1" a="1"/>
  <c r="G8" i="1" s="1"/>
  <c r="G7" i="1" a="1"/>
  <c r="G7" i="1" s="1"/>
  <c r="G6" i="1" a="1"/>
  <c r="G6" i="1" s="1"/>
  <c r="G5" i="1" a="1"/>
  <c r="G5" i="1" s="1"/>
  <c r="G4" i="1" a="1"/>
  <c r="G4" i="1" s="1"/>
  <c r="G3" i="1" a="1"/>
  <c r="G3" i="1" s="1"/>
  <c r="G2" i="1" a="1"/>
  <c r="G2" i="1" s="1"/>
  <c r="BF246" i="8" a="1"/>
  <c r="BF246" i="8" s="1"/>
  <c r="BF245" i="8" a="1"/>
  <c r="BF245" i="8" s="1"/>
  <c r="BF244" i="8" a="1"/>
  <c r="BF244" i="8" s="1"/>
  <c r="BF243" i="8" a="1"/>
  <c r="BF243" i="8" s="1"/>
  <c r="BF242" i="8" a="1"/>
  <c r="BF242" i="8" s="1"/>
  <c r="BF241" i="8" a="1"/>
  <c r="BF241" i="8" s="1"/>
  <c r="BF240" i="8" a="1"/>
  <c r="BF240" i="8" s="1"/>
  <c r="BF239" i="8" a="1"/>
  <c r="BF239" i="8" s="1"/>
  <c r="BF238" i="8" a="1"/>
  <c r="BF238" i="8" s="1"/>
  <c r="BF237" i="8" a="1"/>
  <c r="BF237" i="8" s="1"/>
  <c r="BF236" i="8" a="1"/>
  <c r="BF236" i="8" s="1"/>
  <c r="BF235" i="8" a="1"/>
  <c r="BF235" i="8" s="1"/>
  <c r="BF234" i="8" a="1"/>
  <c r="BF234" i="8" s="1"/>
  <c r="BF233" i="8" a="1"/>
  <c r="BF233" i="8" s="1"/>
  <c r="BF232" i="8" a="1"/>
  <c r="BF232" i="8" s="1"/>
  <c r="BF231" i="8" a="1"/>
  <c r="BF231" i="8" s="1"/>
  <c r="BF230" i="8" a="1"/>
  <c r="BF230" i="8" s="1"/>
  <c r="BF229" i="8" a="1"/>
  <c r="BF229" i="8" s="1"/>
  <c r="BF228" i="8" a="1"/>
  <c r="BF228" i="8" s="1"/>
  <c r="BF227" i="8" a="1"/>
  <c r="BF227" i="8" s="1"/>
  <c r="BF226" i="8" a="1"/>
  <c r="BF226" i="8" s="1"/>
  <c r="BF225" i="8" a="1"/>
  <c r="BF225" i="8" s="1"/>
  <c r="BF224" i="8" a="1"/>
  <c r="BF224" i="8" s="1"/>
  <c r="BF223" i="8" a="1"/>
  <c r="BF223" i="8" s="1"/>
  <c r="BF222" i="8" a="1"/>
  <c r="BF222" i="8" s="1"/>
  <c r="BF221" i="8" a="1"/>
  <c r="BF221" i="8" s="1"/>
  <c r="BF220" i="8" a="1"/>
  <c r="BF220" i="8" s="1"/>
  <c r="BF219" i="8" a="1"/>
  <c r="BF219" i="8" s="1"/>
  <c r="BF218" i="8" a="1"/>
  <c r="BF218" i="8" s="1"/>
  <c r="BF217" i="8" a="1"/>
  <c r="BF217" i="8" s="1"/>
  <c r="BF216" i="8" a="1"/>
  <c r="BF216" i="8" s="1"/>
  <c r="BF215" i="8" a="1"/>
  <c r="BF215" i="8" s="1"/>
  <c r="BF214" i="8" a="1"/>
  <c r="BF214" i="8" s="1"/>
  <c r="BF213" i="8" a="1"/>
  <c r="BF213" i="8" s="1"/>
  <c r="BF212" i="8" a="1"/>
  <c r="BF212" i="8" s="1"/>
  <c r="BF211" i="8" a="1"/>
  <c r="BF211" i="8" s="1"/>
  <c r="BF210" i="8" a="1"/>
  <c r="BF210" i="8" s="1"/>
  <c r="BF209" i="8" a="1"/>
  <c r="BF209" i="8" s="1"/>
  <c r="BF208" i="8" a="1"/>
  <c r="BF208" i="8" s="1"/>
  <c r="BF207" i="8" a="1"/>
  <c r="BF207" i="8" s="1"/>
  <c r="BF206" i="8" a="1"/>
  <c r="BF206" i="8" s="1"/>
  <c r="BF205" i="8" a="1"/>
  <c r="BF205" i="8" s="1"/>
  <c r="BF204" i="8" a="1"/>
  <c r="BF204" i="8" s="1"/>
  <c r="BF203" i="8" a="1"/>
  <c r="BF203" i="8" s="1"/>
  <c r="BF202" i="8" a="1"/>
  <c r="BF202" i="8" s="1"/>
  <c r="BF201" i="8" a="1"/>
  <c r="BF201" i="8" s="1"/>
  <c r="BF200" i="8" a="1"/>
  <c r="BF200" i="8" s="1"/>
  <c r="BF199" i="8" a="1"/>
  <c r="BF199" i="8" s="1"/>
  <c r="BF198" i="8" a="1"/>
  <c r="BF198" i="8" s="1"/>
  <c r="BF197" i="8" a="1"/>
  <c r="BF197" i="8" s="1"/>
  <c r="BF196" i="8" a="1"/>
  <c r="BF196" i="8" s="1"/>
  <c r="BF195" i="8" a="1"/>
  <c r="BF195" i="8" s="1"/>
  <c r="BF194" i="8" a="1"/>
  <c r="BF194" i="8" s="1"/>
  <c r="BF193" i="8" a="1"/>
  <c r="BF193" i="8" s="1"/>
  <c r="BF192" i="8" a="1"/>
  <c r="BF192" i="8" s="1"/>
  <c r="BF191" i="8" a="1"/>
  <c r="BF191" i="8" s="1"/>
  <c r="BF190" i="8" a="1"/>
  <c r="BF190" i="8" s="1"/>
  <c r="BF189" i="8" a="1"/>
  <c r="BF189" i="8" s="1"/>
  <c r="BF188" i="8" a="1"/>
  <c r="BF188" i="8" s="1"/>
  <c r="BF187" i="8" a="1"/>
  <c r="BF187" i="8" s="1"/>
  <c r="BF186" i="8" a="1"/>
  <c r="BF186" i="8" s="1"/>
  <c r="BF185" i="8" a="1"/>
  <c r="BF185" i="8" s="1"/>
  <c r="BF184" i="8" a="1"/>
  <c r="BF184" i="8" s="1"/>
  <c r="BF183" i="8" a="1"/>
  <c r="BF183" i="8" s="1"/>
  <c r="BF182" i="8" a="1"/>
  <c r="BF182" i="8" s="1"/>
  <c r="BF181" i="8" a="1"/>
  <c r="BF181" i="8" s="1"/>
  <c r="BF180" i="8" a="1"/>
  <c r="BF180" i="8" s="1"/>
  <c r="BF179" i="8" a="1"/>
  <c r="BF179" i="8" s="1"/>
  <c r="BF178" i="8" a="1"/>
  <c r="BF178" i="8" s="1"/>
  <c r="BF177" i="8" a="1"/>
  <c r="BF177" i="8" s="1"/>
  <c r="BF176" i="8" a="1"/>
  <c r="BF176" i="8" s="1"/>
  <c r="BF175" i="8" a="1"/>
  <c r="BF175" i="8" s="1"/>
  <c r="BF174" i="8" a="1"/>
  <c r="BF174" i="8" s="1"/>
  <c r="BF173" i="8" a="1"/>
  <c r="BF173" i="8" s="1"/>
  <c r="BF172" i="8" a="1"/>
  <c r="BF172" i="8" s="1"/>
  <c r="BF171" i="8" a="1"/>
  <c r="BF171" i="8" s="1"/>
  <c r="BF170" i="8" a="1"/>
  <c r="BF170" i="8" s="1"/>
  <c r="BF169" i="8" a="1"/>
  <c r="BF169" i="8" s="1"/>
  <c r="BF168" i="8" a="1"/>
  <c r="BF168" i="8" s="1"/>
  <c r="BF167" i="8" a="1"/>
  <c r="BF167" i="8" s="1"/>
  <c r="BF166" i="8" a="1"/>
  <c r="BF166" i="8" s="1"/>
  <c r="BF165" i="8" a="1"/>
  <c r="BF165" i="8" s="1"/>
  <c r="BF164" i="8" a="1"/>
  <c r="BF164" i="8" s="1"/>
  <c r="BF163" i="8" a="1"/>
  <c r="BF163" i="8" s="1"/>
  <c r="BF162" i="8" a="1"/>
  <c r="BF162" i="8" s="1"/>
  <c r="BF161" i="8" a="1"/>
  <c r="BF161" i="8" s="1"/>
  <c r="BF160" i="8" a="1"/>
  <c r="BF160" i="8" s="1"/>
  <c r="BF159" i="8" a="1"/>
  <c r="BF159" i="8" s="1"/>
  <c r="BF158" i="8" a="1"/>
  <c r="BF158" i="8" s="1"/>
  <c r="BF157" i="8" a="1"/>
  <c r="BF157" i="8" s="1"/>
  <c r="BF156" i="8" a="1"/>
  <c r="BF156" i="8" s="1"/>
  <c r="BF155" i="8" a="1"/>
  <c r="BF155" i="8" s="1"/>
  <c r="BF154" i="8" a="1"/>
  <c r="BF154" i="8" s="1"/>
  <c r="BF153" i="8" a="1"/>
  <c r="BF153" i="8" s="1"/>
  <c r="BF152" i="8" a="1"/>
  <c r="BF152" i="8" s="1"/>
  <c r="BF151" i="8" a="1"/>
  <c r="BF151" i="8" s="1"/>
  <c r="BF150" i="8" a="1"/>
  <c r="BF150" i="8" s="1"/>
  <c r="BF149" i="8" a="1"/>
  <c r="BF149" i="8" s="1"/>
  <c r="BF148" i="8" a="1"/>
  <c r="BF148" i="8" s="1"/>
  <c r="BF147" i="8" a="1"/>
  <c r="BF147" i="8" s="1"/>
  <c r="BF146" i="8" a="1"/>
  <c r="BF146" i="8" s="1"/>
  <c r="BF145" i="8" a="1"/>
  <c r="BF145" i="8" s="1"/>
  <c r="BF144" i="8" a="1"/>
  <c r="BF144" i="8" s="1"/>
  <c r="BF143" i="8" a="1"/>
  <c r="BF143" i="8" s="1"/>
  <c r="BF142" i="8" a="1"/>
  <c r="BF142" i="8" s="1"/>
  <c r="BF141" i="8" a="1"/>
  <c r="BF141" i="8" s="1"/>
  <c r="BF140" i="8" a="1"/>
  <c r="BF140" i="8" s="1"/>
  <c r="BF139" i="8" a="1"/>
  <c r="BF139" i="8" s="1"/>
  <c r="BF138" i="8" a="1"/>
  <c r="BF138" i="8" s="1"/>
  <c r="BF137" i="8" a="1"/>
  <c r="BF137" i="8" s="1"/>
  <c r="BF136" i="8" a="1"/>
  <c r="BF136" i="8" s="1"/>
  <c r="BF135" i="8" a="1"/>
  <c r="BF135" i="8" s="1"/>
  <c r="BF134" i="8" a="1"/>
  <c r="BF134" i="8" s="1"/>
  <c r="BF133" i="8" a="1"/>
  <c r="BF133" i="8" s="1"/>
  <c r="BF132" i="8" a="1"/>
  <c r="BF132" i="8" s="1"/>
  <c r="BF131" i="8" a="1"/>
  <c r="BF131" i="8" s="1"/>
  <c r="BF130" i="8" a="1"/>
  <c r="BF130" i="8" s="1"/>
  <c r="BF129" i="8" a="1"/>
  <c r="BF129" i="8" s="1"/>
  <c r="BF128" i="8" a="1"/>
  <c r="BF128" i="8" s="1"/>
  <c r="BF127" i="8" a="1"/>
  <c r="BF127" i="8" s="1"/>
  <c r="BF126" i="8" a="1"/>
  <c r="BF126" i="8" s="1"/>
  <c r="BF125" i="8" a="1"/>
  <c r="BF125" i="8" s="1"/>
  <c r="BF124" i="8" a="1"/>
  <c r="BF124" i="8" s="1"/>
  <c r="BF123" i="8" a="1"/>
  <c r="BF123" i="8" s="1"/>
  <c r="BF122" i="8" a="1"/>
  <c r="BF122" i="8" s="1"/>
  <c r="BF121" i="8" a="1"/>
  <c r="BF121" i="8" s="1"/>
  <c r="BF120" i="8" a="1"/>
  <c r="BF120" i="8" s="1"/>
  <c r="BF119" i="8" a="1"/>
  <c r="BF119" i="8" s="1"/>
  <c r="BF118" i="8" a="1"/>
  <c r="BF118" i="8" s="1"/>
  <c r="BF117" i="8" a="1"/>
  <c r="BF117" i="8" s="1"/>
  <c r="BF116" i="8" a="1"/>
  <c r="BF116" i="8" s="1"/>
  <c r="BF115" i="8" a="1"/>
  <c r="BF115" i="8" s="1"/>
  <c r="BF114" i="8" a="1"/>
  <c r="BF114" i="8" s="1"/>
  <c r="BF113" i="8" a="1"/>
  <c r="BF113" i="8" s="1"/>
  <c r="BF112" i="8" a="1"/>
  <c r="BF112" i="8" s="1"/>
  <c r="BF111" i="8" a="1"/>
  <c r="BF111" i="8" s="1"/>
  <c r="BF110" i="8" a="1"/>
  <c r="BF110" i="8" s="1"/>
  <c r="BF109" i="8" a="1"/>
  <c r="BF109" i="8" s="1"/>
  <c r="BF108" i="8" a="1"/>
  <c r="BF108" i="8" s="1"/>
  <c r="BF107" i="8" a="1"/>
  <c r="BF107" i="8" s="1"/>
  <c r="BF106" i="8" a="1"/>
  <c r="BF106" i="8" s="1"/>
  <c r="BF105" i="8" a="1"/>
  <c r="BF105" i="8" s="1"/>
  <c r="BF104" i="8" a="1"/>
  <c r="BF104" i="8" s="1"/>
  <c r="BF103" i="8" a="1"/>
  <c r="BF103" i="8" s="1"/>
  <c r="BF102" i="8" a="1"/>
  <c r="BF102" i="8" s="1"/>
  <c r="BF101" i="8" a="1"/>
  <c r="BF101" i="8" s="1"/>
  <c r="BF100" i="8" a="1"/>
  <c r="BF100" i="8" s="1"/>
  <c r="BF99" i="8" a="1"/>
  <c r="BF99" i="8" s="1"/>
  <c r="BF98" i="8" a="1"/>
  <c r="BF98" i="8" s="1"/>
  <c r="BF97" i="8" a="1"/>
  <c r="BF97" i="8" s="1"/>
  <c r="BF96" i="8" a="1"/>
  <c r="BF96" i="8" s="1"/>
  <c r="BF95" i="8" a="1"/>
  <c r="BF95" i="8" s="1"/>
  <c r="BF94" i="8" a="1"/>
  <c r="BF94" i="8" s="1"/>
  <c r="BF93" i="8" a="1"/>
  <c r="BF93" i="8" s="1"/>
  <c r="BF92" i="8" a="1"/>
  <c r="BF92" i="8" s="1"/>
  <c r="BF91" i="8" a="1"/>
  <c r="BF91" i="8" s="1"/>
  <c r="BF90" i="8" a="1"/>
  <c r="BF90" i="8" s="1"/>
  <c r="BF89" i="8" a="1"/>
  <c r="BF89" i="8" s="1"/>
  <c r="BF88" i="8" a="1"/>
  <c r="BF88" i="8" s="1"/>
  <c r="BF87" i="8" a="1"/>
  <c r="BF87" i="8" s="1"/>
  <c r="BF86" i="8" a="1"/>
  <c r="BF86" i="8" s="1"/>
  <c r="BF85" i="8" a="1"/>
  <c r="BF85" i="8" s="1"/>
  <c r="BF84" i="8" a="1"/>
  <c r="BF84" i="8" s="1"/>
  <c r="BF83" i="8" a="1"/>
  <c r="BF83" i="8" s="1"/>
  <c r="BF82" i="8" a="1"/>
  <c r="BF82" i="8" s="1"/>
  <c r="BF81" i="8" a="1"/>
  <c r="BF81" i="8" s="1"/>
  <c r="BF80" i="8" a="1"/>
  <c r="BF80" i="8" s="1"/>
  <c r="BF79" i="8" a="1"/>
  <c r="BF79" i="8" s="1"/>
  <c r="BF78" i="8" a="1"/>
  <c r="BF78" i="8" s="1"/>
  <c r="BF77" i="8" a="1"/>
  <c r="BF77" i="8" s="1"/>
  <c r="BF76" i="8" a="1"/>
  <c r="BF76" i="8" s="1"/>
  <c r="BF75" i="8" a="1"/>
  <c r="BF75" i="8" s="1"/>
  <c r="BF74" i="8" a="1"/>
  <c r="BF74" i="8" s="1"/>
  <c r="BF73" i="8" a="1"/>
  <c r="BF73" i="8" s="1"/>
  <c r="BF72" i="8" a="1"/>
  <c r="BF72" i="8" s="1"/>
  <c r="BF71" i="8" a="1"/>
  <c r="BF71" i="8" s="1"/>
  <c r="BF70" i="8" a="1"/>
  <c r="BF70" i="8" s="1"/>
  <c r="BF69" i="8" a="1"/>
  <c r="BF69" i="8" s="1"/>
  <c r="BF68" i="8" a="1"/>
  <c r="BF68" i="8" s="1"/>
  <c r="BF67" i="8" a="1"/>
  <c r="BF67" i="8" s="1"/>
  <c r="BF66" i="8" a="1"/>
  <c r="BF66" i="8" s="1"/>
  <c r="BF65" i="8" a="1"/>
  <c r="BF65" i="8" s="1"/>
  <c r="BF64" i="8" a="1"/>
  <c r="BF64" i="8" s="1"/>
  <c r="BF63" i="8" a="1"/>
  <c r="BF63" i="8" s="1"/>
  <c r="BF62" i="8" a="1"/>
  <c r="BF62" i="8" s="1"/>
  <c r="BF61" i="8" a="1"/>
  <c r="BF61" i="8" s="1"/>
  <c r="BF60" i="8" a="1"/>
  <c r="BF60" i="8" s="1"/>
  <c r="BF59" i="8" a="1"/>
  <c r="BF59" i="8" s="1"/>
  <c r="BF58" i="8" a="1"/>
  <c r="BF58" i="8" s="1"/>
  <c r="BF57" i="8" a="1"/>
  <c r="BF57" i="8" s="1"/>
  <c r="BF56" i="8" a="1"/>
  <c r="BF56" i="8" s="1"/>
  <c r="BF55" i="8" a="1"/>
  <c r="BF55" i="8" s="1"/>
  <c r="BF54" i="8" a="1"/>
  <c r="BF54" i="8" s="1"/>
  <c r="BF53" i="8" a="1"/>
  <c r="BF53" i="8" s="1"/>
  <c r="BF52" i="8" a="1"/>
  <c r="BF52" i="8" s="1"/>
  <c r="BF51" i="8" a="1"/>
  <c r="BF51" i="8" s="1"/>
  <c r="BF50" i="8" a="1"/>
  <c r="BF50" i="8" s="1"/>
  <c r="BF49" i="8" a="1"/>
  <c r="BF49" i="8" s="1"/>
  <c r="BF48" i="8" a="1"/>
  <c r="BF48" i="8" s="1"/>
  <c r="BF47" i="8" a="1"/>
  <c r="BF47" i="8" s="1"/>
  <c r="BF46" i="8" a="1"/>
  <c r="BF46" i="8" s="1"/>
  <c r="BF45" i="8" a="1"/>
  <c r="BF45" i="8" s="1"/>
  <c r="BF44" i="8" a="1"/>
  <c r="BF44" i="8" s="1"/>
  <c r="BF43" i="8" a="1"/>
  <c r="BF43" i="8" s="1"/>
  <c r="BF42" i="8" a="1"/>
  <c r="BF42" i="8" s="1"/>
  <c r="BF41" i="8" a="1"/>
  <c r="BF41" i="8" s="1"/>
  <c r="BF40" i="8" a="1"/>
  <c r="BF40" i="8" s="1"/>
  <c r="BF39" i="8" a="1"/>
  <c r="BF39" i="8" s="1"/>
  <c r="BF38" i="8" a="1"/>
  <c r="BF38" i="8" s="1"/>
  <c r="BF37" i="8" a="1"/>
  <c r="BF37" i="8" s="1"/>
  <c r="BF36" i="8" a="1"/>
  <c r="BF36" i="8" s="1"/>
  <c r="BF35" i="8" a="1"/>
  <c r="BF35" i="8" s="1"/>
  <c r="BF34" i="8" a="1"/>
  <c r="BF34" i="8" s="1"/>
  <c r="BF33" i="8" a="1"/>
  <c r="BF33" i="8" s="1"/>
  <c r="BF32" i="8" a="1"/>
  <c r="BF32" i="8" s="1"/>
  <c r="BF31" i="8" a="1"/>
  <c r="BF31" i="8" s="1"/>
  <c r="BF30" i="8" a="1"/>
  <c r="BF30" i="8" s="1"/>
  <c r="BF29" i="8" a="1"/>
  <c r="BF29" i="8" s="1"/>
  <c r="BF28" i="8" a="1"/>
  <c r="BF28" i="8" s="1"/>
  <c r="BF27" i="8" a="1"/>
  <c r="BF27" i="8" s="1"/>
  <c r="BF26" i="8" a="1"/>
  <c r="BF26" i="8" s="1"/>
  <c r="BF25" i="8" a="1"/>
  <c r="BF25" i="8" s="1"/>
  <c r="BF24" i="8" a="1"/>
  <c r="BF24" i="8" s="1"/>
  <c r="BF23" i="8" a="1"/>
  <c r="BF23" i="8" s="1"/>
  <c r="BF22" i="8" a="1"/>
  <c r="BF22" i="8" s="1"/>
  <c r="BF21" i="8" a="1"/>
  <c r="BF21" i="8" s="1"/>
  <c r="BF20" i="8" a="1"/>
  <c r="BF20" i="8" s="1"/>
  <c r="BF19" i="8" a="1"/>
  <c r="BF19" i="8" s="1"/>
  <c r="BF18" i="8" a="1"/>
  <c r="BF18" i="8" s="1"/>
  <c r="BF17" i="8" a="1"/>
  <c r="BF17" i="8" s="1"/>
  <c r="BF16" i="8" a="1"/>
  <c r="BF16" i="8" s="1"/>
  <c r="BF15" i="8" a="1"/>
  <c r="BF15" i="8" s="1"/>
  <c r="BF14" i="8" a="1"/>
  <c r="BF14" i="8" s="1"/>
  <c r="BF13" i="8" a="1"/>
  <c r="BF13" i="8" s="1"/>
  <c r="BF12" i="8" a="1"/>
  <c r="BF12" i="8" s="1"/>
  <c r="BF11" i="8" a="1"/>
  <c r="BF11" i="8" s="1"/>
  <c r="BF10" i="8" a="1"/>
  <c r="BF10" i="8" s="1"/>
  <c r="BF9" i="8" a="1"/>
  <c r="BF9" i="8" s="1"/>
  <c r="BF8" i="8" a="1"/>
  <c r="BF8" i="8" s="1"/>
  <c r="BF7" i="8" a="1"/>
  <c r="BF7" i="8" s="1"/>
  <c r="BF6" i="8" a="1"/>
  <c r="BF6" i="8" s="1"/>
  <c r="BF5" i="8" a="1"/>
  <c r="BF5" i="8" s="1"/>
  <c r="BF4" i="8" a="1"/>
  <c r="BF4" i="8" s="1"/>
  <c r="BF3" i="8" a="1"/>
  <c r="BF3" i="8" s="1"/>
  <c r="AR246" i="1"/>
  <c r="AQ246" i="1"/>
  <c r="AP246" i="1"/>
  <c r="AO246" i="1"/>
  <c r="AN246" i="1"/>
  <c r="AM246" i="1"/>
  <c r="AL246" i="1"/>
  <c r="AK246" i="1"/>
  <c r="AR245" i="1"/>
  <c r="AQ245" i="1"/>
  <c r="AP245" i="1"/>
  <c r="AO245" i="1"/>
  <c r="AN245" i="1"/>
  <c r="AM245" i="1"/>
  <c r="AL245" i="1"/>
  <c r="AK245" i="1"/>
  <c r="AR244" i="1"/>
  <c r="AQ244" i="1"/>
  <c r="AP244" i="1"/>
  <c r="AO244" i="1"/>
  <c r="AN244" i="1"/>
  <c r="AM244" i="1"/>
  <c r="AL244" i="1"/>
  <c r="AK244" i="1"/>
  <c r="AR243" i="1"/>
  <c r="AQ243" i="1"/>
  <c r="AP243" i="1"/>
  <c r="AO243" i="1"/>
  <c r="AN243" i="1"/>
  <c r="AM243" i="1"/>
  <c r="AL243" i="1"/>
  <c r="AK243" i="1"/>
  <c r="AR242" i="1"/>
  <c r="AQ242" i="1"/>
  <c r="AP242" i="1"/>
  <c r="AO242" i="1"/>
  <c r="AN242" i="1"/>
  <c r="AM242" i="1"/>
  <c r="AL242" i="1"/>
  <c r="AK242" i="1"/>
  <c r="AR241" i="1"/>
  <c r="AQ241" i="1"/>
  <c r="AP241" i="1"/>
  <c r="AO241" i="1"/>
  <c r="AN241" i="1"/>
  <c r="AM241" i="1"/>
  <c r="AL241" i="1"/>
  <c r="AK241" i="1"/>
  <c r="AR240" i="1"/>
  <c r="AQ240" i="1"/>
  <c r="AP240" i="1"/>
  <c r="AO240" i="1"/>
  <c r="AN240" i="1"/>
  <c r="AM240" i="1"/>
  <c r="AL240" i="1"/>
  <c r="AK240" i="1"/>
  <c r="AR239" i="1"/>
  <c r="AQ239" i="1"/>
  <c r="AP239" i="1"/>
  <c r="AO239" i="1"/>
  <c r="AN239" i="1"/>
  <c r="AM239" i="1"/>
  <c r="AL239" i="1"/>
  <c r="AK239" i="1"/>
  <c r="AR238" i="1"/>
  <c r="AQ238" i="1"/>
  <c r="AP238" i="1"/>
  <c r="AO238" i="1"/>
  <c r="AN238" i="1"/>
  <c r="AM238" i="1"/>
  <c r="AL238" i="1"/>
  <c r="AK238" i="1"/>
  <c r="AR237" i="1"/>
  <c r="AQ237" i="1"/>
  <c r="AP237" i="1"/>
  <c r="AO237" i="1"/>
  <c r="AN237" i="1"/>
  <c r="AM237" i="1"/>
  <c r="AL237" i="1"/>
  <c r="AK237" i="1"/>
  <c r="AR236" i="1"/>
  <c r="AQ236" i="1"/>
  <c r="AP236" i="1"/>
  <c r="AO236" i="1"/>
  <c r="AN236" i="1"/>
  <c r="AM236" i="1"/>
  <c r="AL236" i="1"/>
  <c r="AK236" i="1"/>
  <c r="AR235" i="1"/>
  <c r="AQ235" i="1"/>
  <c r="AP235" i="1"/>
  <c r="AO235" i="1"/>
  <c r="AN235" i="1"/>
  <c r="AM235" i="1"/>
  <c r="AL235" i="1"/>
  <c r="AK235" i="1"/>
  <c r="AR234" i="1"/>
  <c r="AQ234" i="1"/>
  <c r="AP234" i="1"/>
  <c r="AO234" i="1"/>
  <c r="AN234" i="1"/>
  <c r="AM234" i="1"/>
  <c r="AL234" i="1"/>
  <c r="AK234" i="1"/>
  <c r="AR233" i="1"/>
  <c r="AQ233" i="1"/>
  <c r="AP233" i="1"/>
  <c r="AO233" i="1"/>
  <c r="AN233" i="1"/>
  <c r="AM233" i="1"/>
  <c r="AL233" i="1"/>
  <c r="AK233" i="1"/>
  <c r="AR232" i="1"/>
  <c r="AQ232" i="1"/>
  <c r="AP232" i="1"/>
  <c r="AO232" i="1"/>
  <c r="AN232" i="1"/>
  <c r="AM232" i="1"/>
  <c r="AL232" i="1"/>
  <c r="AK232" i="1"/>
  <c r="AR231" i="1"/>
  <c r="AQ231" i="1"/>
  <c r="AP231" i="1"/>
  <c r="AO231" i="1"/>
  <c r="AN231" i="1"/>
  <c r="AM231" i="1"/>
  <c r="AL231" i="1"/>
  <c r="AK231" i="1"/>
  <c r="AR230" i="1"/>
  <c r="AQ230" i="1"/>
  <c r="AP230" i="1"/>
  <c r="AO230" i="1"/>
  <c r="AN230" i="1"/>
  <c r="AM230" i="1"/>
  <c r="AL230" i="1"/>
  <c r="AK230" i="1"/>
  <c r="AR229" i="1"/>
  <c r="AQ229" i="1"/>
  <c r="AP229" i="1"/>
  <c r="AO229" i="1"/>
  <c r="AN229" i="1"/>
  <c r="AM229" i="1"/>
  <c r="AL229" i="1"/>
  <c r="AK229" i="1"/>
  <c r="AR228" i="1"/>
  <c r="AQ228" i="1"/>
  <c r="AP228" i="1"/>
  <c r="AO228" i="1"/>
  <c r="AN228" i="1"/>
  <c r="AM228" i="1"/>
  <c r="AL228" i="1"/>
  <c r="AK228" i="1"/>
  <c r="AR227" i="1"/>
  <c r="AQ227" i="1"/>
  <c r="AP227" i="1"/>
  <c r="AO227" i="1"/>
  <c r="AN227" i="1"/>
  <c r="AM227" i="1"/>
  <c r="AL227" i="1"/>
  <c r="AK227" i="1"/>
  <c r="AR226" i="1"/>
  <c r="AQ226" i="1"/>
  <c r="AP226" i="1"/>
  <c r="AO226" i="1"/>
  <c r="AN226" i="1"/>
  <c r="AM226" i="1"/>
  <c r="AL226" i="1"/>
  <c r="AK226" i="1"/>
  <c r="AR225" i="1"/>
  <c r="AQ225" i="1"/>
  <c r="AP225" i="1"/>
  <c r="AO225" i="1"/>
  <c r="AN225" i="1"/>
  <c r="AM225" i="1"/>
  <c r="AL225" i="1"/>
  <c r="AK225" i="1"/>
  <c r="AR224" i="1"/>
  <c r="AQ224" i="1"/>
  <c r="AP224" i="1"/>
  <c r="AO224" i="1"/>
  <c r="AN224" i="1"/>
  <c r="AM224" i="1"/>
  <c r="AL224" i="1"/>
  <c r="AK224" i="1"/>
  <c r="AR223" i="1"/>
  <c r="AQ223" i="1"/>
  <c r="AP223" i="1"/>
  <c r="AO223" i="1"/>
  <c r="AN223" i="1"/>
  <c r="AM223" i="1"/>
  <c r="AL223" i="1"/>
  <c r="AK223" i="1"/>
  <c r="AR222" i="1"/>
  <c r="AQ222" i="1"/>
  <c r="AP222" i="1"/>
  <c r="AO222" i="1"/>
  <c r="AN222" i="1"/>
  <c r="AM222" i="1"/>
  <c r="AL222" i="1"/>
  <c r="AK222" i="1"/>
  <c r="AR221" i="1"/>
  <c r="AQ221" i="1"/>
  <c r="AP221" i="1"/>
  <c r="AO221" i="1"/>
  <c r="AN221" i="1"/>
  <c r="AM221" i="1"/>
  <c r="AL221" i="1"/>
  <c r="AK221" i="1"/>
  <c r="AR220" i="1"/>
  <c r="AQ220" i="1"/>
  <c r="AP220" i="1"/>
  <c r="AO220" i="1"/>
  <c r="AN220" i="1"/>
  <c r="AM220" i="1"/>
  <c r="AL220" i="1"/>
  <c r="AK220" i="1"/>
  <c r="AR219" i="1"/>
  <c r="AQ219" i="1"/>
  <c r="AP219" i="1"/>
  <c r="AO219" i="1"/>
  <c r="AN219" i="1"/>
  <c r="AM219" i="1"/>
  <c r="AL219" i="1"/>
  <c r="AK219" i="1"/>
  <c r="AR218" i="1"/>
  <c r="AQ218" i="1"/>
  <c r="AP218" i="1"/>
  <c r="AO218" i="1"/>
  <c r="AN218" i="1"/>
  <c r="AM218" i="1"/>
  <c r="AL218" i="1"/>
  <c r="AK218" i="1"/>
  <c r="AR217" i="1"/>
  <c r="AQ217" i="1"/>
  <c r="AP217" i="1"/>
  <c r="AO217" i="1"/>
  <c r="AN217" i="1"/>
  <c r="AM217" i="1"/>
  <c r="AL217" i="1"/>
  <c r="AK217" i="1"/>
  <c r="AR216" i="1"/>
  <c r="AQ216" i="1"/>
  <c r="AP216" i="1"/>
  <c r="AO216" i="1"/>
  <c r="AN216" i="1"/>
  <c r="AM216" i="1"/>
  <c r="AL216" i="1"/>
  <c r="AK216" i="1"/>
  <c r="AR215" i="1"/>
  <c r="AQ215" i="1"/>
  <c r="AP215" i="1"/>
  <c r="AO215" i="1"/>
  <c r="AN215" i="1"/>
  <c r="AM215" i="1"/>
  <c r="AL215" i="1"/>
  <c r="AK215" i="1"/>
  <c r="AR214" i="1"/>
  <c r="AQ214" i="1"/>
  <c r="AP214" i="1"/>
  <c r="AO214" i="1"/>
  <c r="AN214" i="1"/>
  <c r="AM214" i="1"/>
  <c r="AL214" i="1"/>
  <c r="AK214" i="1"/>
  <c r="AR213" i="1"/>
  <c r="AQ213" i="1"/>
  <c r="AP213" i="1"/>
  <c r="AO213" i="1"/>
  <c r="AN213" i="1"/>
  <c r="AM213" i="1"/>
  <c r="AL213" i="1"/>
  <c r="AK213" i="1"/>
  <c r="AR212" i="1"/>
  <c r="AQ212" i="1"/>
  <c r="AP212" i="1"/>
  <c r="AO212" i="1"/>
  <c r="AN212" i="1"/>
  <c r="AM212" i="1"/>
  <c r="AL212" i="1"/>
  <c r="AK212" i="1"/>
  <c r="AR211" i="1"/>
  <c r="AQ211" i="1"/>
  <c r="AP211" i="1"/>
  <c r="AO211" i="1"/>
  <c r="AN211" i="1"/>
  <c r="AM211" i="1"/>
  <c r="AL211" i="1"/>
  <c r="AK211" i="1"/>
  <c r="AR210" i="1"/>
  <c r="AQ210" i="1"/>
  <c r="AP210" i="1"/>
  <c r="AO210" i="1"/>
  <c r="AN210" i="1"/>
  <c r="AM210" i="1"/>
  <c r="AL210" i="1"/>
  <c r="AK210" i="1"/>
  <c r="AR209" i="1"/>
  <c r="AQ209" i="1"/>
  <c r="AP209" i="1"/>
  <c r="AO209" i="1"/>
  <c r="AN209" i="1"/>
  <c r="AM209" i="1"/>
  <c r="AL209" i="1"/>
  <c r="AK209" i="1"/>
  <c r="AR208" i="1"/>
  <c r="AQ208" i="1"/>
  <c r="AP208" i="1"/>
  <c r="AO208" i="1"/>
  <c r="AN208" i="1"/>
  <c r="AM208" i="1"/>
  <c r="AL208" i="1"/>
  <c r="AK208" i="1"/>
  <c r="AR207" i="1"/>
  <c r="AQ207" i="1"/>
  <c r="AP207" i="1"/>
  <c r="AO207" i="1"/>
  <c r="AN207" i="1"/>
  <c r="AM207" i="1"/>
  <c r="AL207" i="1"/>
  <c r="AK207" i="1"/>
  <c r="AR206" i="1"/>
  <c r="AQ206" i="1"/>
  <c r="AP206" i="1"/>
  <c r="AO206" i="1"/>
  <c r="AN206" i="1"/>
  <c r="AM206" i="1"/>
  <c r="AL206" i="1"/>
  <c r="AK206" i="1"/>
  <c r="AR205" i="1"/>
  <c r="AQ205" i="1"/>
  <c r="AP205" i="1"/>
  <c r="AO205" i="1"/>
  <c r="AN205" i="1"/>
  <c r="AM205" i="1"/>
  <c r="AL205" i="1"/>
  <c r="AK205" i="1"/>
  <c r="AR204" i="1"/>
  <c r="AQ204" i="1"/>
  <c r="AP204" i="1"/>
  <c r="AO204" i="1"/>
  <c r="AN204" i="1"/>
  <c r="AM204" i="1"/>
  <c r="AL204" i="1"/>
  <c r="AK204" i="1"/>
  <c r="AR203" i="1"/>
  <c r="AQ203" i="1"/>
  <c r="AP203" i="1"/>
  <c r="AO203" i="1"/>
  <c r="AN203" i="1"/>
  <c r="AM203" i="1"/>
  <c r="AL203" i="1"/>
  <c r="AK203" i="1"/>
  <c r="AR202" i="1"/>
  <c r="AQ202" i="1"/>
  <c r="AP202" i="1"/>
  <c r="AO202" i="1"/>
  <c r="AN202" i="1"/>
  <c r="AM202" i="1"/>
  <c r="AL202" i="1"/>
  <c r="AK202" i="1"/>
  <c r="AR201" i="1"/>
  <c r="AQ201" i="1"/>
  <c r="AP201" i="1"/>
  <c r="AO201" i="1"/>
  <c r="AN201" i="1"/>
  <c r="AM201" i="1"/>
  <c r="AL201" i="1"/>
  <c r="AK201" i="1"/>
  <c r="AR200" i="1"/>
  <c r="AQ200" i="1"/>
  <c r="AP200" i="1"/>
  <c r="AO200" i="1"/>
  <c r="AN200" i="1"/>
  <c r="AM200" i="1"/>
  <c r="AL200" i="1"/>
  <c r="AK200" i="1"/>
  <c r="AR199" i="1"/>
  <c r="AQ199" i="1"/>
  <c r="AP199" i="1"/>
  <c r="AO199" i="1"/>
  <c r="AN199" i="1"/>
  <c r="AM199" i="1"/>
  <c r="AL199" i="1"/>
  <c r="AK199" i="1"/>
  <c r="AR198" i="1"/>
  <c r="AQ198" i="1"/>
  <c r="AP198" i="1"/>
  <c r="AO198" i="1"/>
  <c r="AN198" i="1"/>
  <c r="AM198" i="1"/>
  <c r="AL198" i="1"/>
  <c r="AK198" i="1"/>
  <c r="AR197" i="1"/>
  <c r="AQ197" i="1"/>
  <c r="AP197" i="1"/>
  <c r="AO197" i="1"/>
  <c r="AN197" i="1"/>
  <c r="AM197" i="1"/>
  <c r="AL197" i="1"/>
  <c r="AK197" i="1"/>
  <c r="AR196" i="1"/>
  <c r="AQ196" i="1"/>
  <c r="AP196" i="1"/>
  <c r="AO196" i="1"/>
  <c r="AN196" i="1"/>
  <c r="AM196" i="1"/>
  <c r="AL196" i="1"/>
  <c r="AK196" i="1"/>
  <c r="AR195" i="1"/>
  <c r="AQ195" i="1"/>
  <c r="AP195" i="1"/>
  <c r="AO195" i="1"/>
  <c r="AN195" i="1"/>
  <c r="AM195" i="1"/>
  <c r="AL195" i="1"/>
  <c r="AK195" i="1"/>
  <c r="AR194" i="1"/>
  <c r="AQ194" i="1"/>
  <c r="AP194" i="1"/>
  <c r="AO194" i="1"/>
  <c r="AN194" i="1"/>
  <c r="AM194" i="1"/>
  <c r="AL194" i="1"/>
  <c r="AK194" i="1"/>
  <c r="AR193" i="1"/>
  <c r="AQ193" i="1"/>
  <c r="AP193" i="1"/>
  <c r="AO193" i="1"/>
  <c r="AN193" i="1"/>
  <c r="AM193" i="1"/>
  <c r="AL193" i="1"/>
  <c r="AK193" i="1"/>
  <c r="AR192" i="1"/>
  <c r="AQ192" i="1"/>
  <c r="AP192" i="1"/>
  <c r="AO192" i="1"/>
  <c r="AN192" i="1"/>
  <c r="AM192" i="1"/>
  <c r="AL192" i="1"/>
  <c r="AK192" i="1"/>
  <c r="AR191" i="1"/>
  <c r="AQ191" i="1"/>
  <c r="AP191" i="1"/>
  <c r="AO191" i="1"/>
  <c r="AN191" i="1"/>
  <c r="AM191" i="1"/>
  <c r="AL191" i="1"/>
  <c r="AK191" i="1"/>
  <c r="AR190" i="1"/>
  <c r="AQ190" i="1"/>
  <c r="AP190" i="1"/>
  <c r="AO190" i="1"/>
  <c r="AN190" i="1"/>
  <c r="AM190" i="1"/>
  <c r="AL190" i="1"/>
  <c r="AK190" i="1"/>
  <c r="AR189" i="1"/>
  <c r="AQ189" i="1"/>
  <c r="AP189" i="1"/>
  <c r="AO189" i="1"/>
  <c r="AN189" i="1"/>
  <c r="AM189" i="1"/>
  <c r="AL189" i="1"/>
  <c r="AK189" i="1"/>
  <c r="AR188" i="1"/>
  <c r="AQ188" i="1"/>
  <c r="AP188" i="1"/>
  <c r="AO188" i="1"/>
  <c r="AN188" i="1"/>
  <c r="AM188" i="1"/>
  <c r="AL188" i="1"/>
  <c r="AK188" i="1"/>
  <c r="AR187" i="1"/>
  <c r="AQ187" i="1"/>
  <c r="AP187" i="1"/>
  <c r="AO187" i="1"/>
  <c r="AN187" i="1"/>
  <c r="AM187" i="1"/>
  <c r="AL187" i="1"/>
  <c r="AK187" i="1"/>
  <c r="AR186" i="1"/>
  <c r="AQ186" i="1"/>
  <c r="AP186" i="1"/>
  <c r="AO186" i="1"/>
  <c r="AN186" i="1"/>
  <c r="AM186" i="1"/>
  <c r="AL186" i="1"/>
  <c r="AK186" i="1"/>
  <c r="AR185" i="1"/>
  <c r="AQ185" i="1"/>
  <c r="AP185" i="1"/>
  <c r="AO185" i="1"/>
  <c r="AN185" i="1"/>
  <c r="AM185" i="1"/>
  <c r="AL185" i="1"/>
  <c r="AK185" i="1"/>
  <c r="AR184" i="1"/>
  <c r="AQ184" i="1"/>
  <c r="AP184" i="1"/>
  <c r="AO184" i="1"/>
  <c r="AN184" i="1"/>
  <c r="AM184" i="1"/>
  <c r="AL184" i="1"/>
  <c r="AK184" i="1"/>
  <c r="AR183" i="1"/>
  <c r="AQ183" i="1"/>
  <c r="AP183" i="1"/>
  <c r="AO183" i="1"/>
  <c r="AN183" i="1"/>
  <c r="AM183" i="1"/>
  <c r="AL183" i="1"/>
  <c r="AK183" i="1"/>
  <c r="AR182" i="1"/>
  <c r="AQ182" i="1"/>
  <c r="AP182" i="1"/>
  <c r="AO182" i="1"/>
  <c r="AN182" i="1"/>
  <c r="AM182" i="1"/>
  <c r="AL182" i="1"/>
  <c r="AK182" i="1"/>
  <c r="AR181" i="1"/>
  <c r="AQ181" i="1"/>
  <c r="AP181" i="1"/>
  <c r="AO181" i="1"/>
  <c r="AN181" i="1"/>
  <c r="AM181" i="1"/>
  <c r="AL181" i="1"/>
  <c r="AK181" i="1"/>
  <c r="AR180" i="1"/>
  <c r="AQ180" i="1"/>
  <c r="AP180" i="1"/>
  <c r="AO180" i="1"/>
  <c r="AN180" i="1"/>
  <c r="AM180" i="1"/>
  <c r="AL180" i="1"/>
  <c r="AK180" i="1"/>
  <c r="AR179" i="1"/>
  <c r="AQ179" i="1"/>
  <c r="AP179" i="1"/>
  <c r="AO179" i="1"/>
  <c r="AN179" i="1"/>
  <c r="AM179" i="1"/>
  <c r="AL179" i="1"/>
  <c r="AK179" i="1"/>
  <c r="AR178" i="1"/>
  <c r="AQ178" i="1"/>
  <c r="AP178" i="1"/>
  <c r="AO178" i="1"/>
  <c r="AN178" i="1"/>
  <c r="AM178" i="1"/>
  <c r="AL178" i="1"/>
  <c r="AK178" i="1"/>
  <c r="AR177" i="1"/>
  <c r="AQ177" i="1"/>
  <c r="AP177" i="1"/>
  <c r="AO177" i="1"/>
  <c r="AN177" i="1"/>
  <c r="AM177" i="1"/>
  <c r="AL177" i="1"/>
  <c r="AK177" i="1"/>
  <c r="AR176" i="1"/>
  <c r="AQ176" i="1"/>
  <c r="AP176" i="1"/>
  <c r="AO176" i="1"/>
  <c r="AN176" i="1"/>
  <c r="AM176" i="1"/>
  <c r="AL176" i="1"/>
  <c r="AK176" i="1"/>
  <c r="AR175" i="1"/>
  <c r="AQ175" i="1"/>
  <c r="AP175" i="1"/>
  <c r="AO175" i="1"/>
  <c r="AN175" i="1"/>
  <c r="AM175" i="1"/>
  <c r="AL175" i="1"/>
  <c r="AK175" i="1"/>
  <c r="AR174" i="1"/>
  <c r="AQ174" i="1"/>
  <c r="AP174" i="1"/>
  <c r="AO174" i="1"/>
  <c r="AN174" i="1"/>
  <c r="AM174" i="1"/>
  <c r="AL174" i="1"/>
  <c r="AK174" i="1"/>
  <c r="AR173" i="1"/>
  <c r="AQ173" i="1"/>
  <c r="AP173" i="1"/>
  <c r="AO173" i="1"/>
  <c r="AN173" i="1"/>
  <c r="AM173" i="1"/>
  <c r="AL173" i="1"/>
  <c r="AK173" i="1"/>
  <c r="AR172" i="1"/>
  <c r="AQ172" i="1"/>
  <c r="AP172" i="1"/>
  <c r="AO172" i="1"/>
  <c r="AN172" i="1"/>
  <c r="AM172" i="1"/>
  <c r="AL172" i="1"/>
  <c r="AK172" i="1"/>
  <c r="AR171" i="1"/>
  <c r="AQ171" i="1"/>
  <c r="AP171" i="1"/>
  <c r="AO171" i="1"/>
  <c r="AN171" i="1"/>
  <c r="AM171" i="1"/>
  <c r="AL171" i="1"/>
  <c r="AK171" i="1"/>
  <c r="AR170" i="1"/>
  <c r="AQ170" i="1"/>
  <c r="AP170" i="1"/>
  <c r="AO170" i="1"/>
  <c r="AN170" i="1"/>
  <c r="AM170" i="1"/>
  <c r="AL170" i="1"/>
  <c r="AK170" i="1"/>
  <c r="AR169" i="1"/>
  <c r="AQ169" i="1"/>
  <c r="AP169" i="1"/>
  <c r="AO169" i="1"/>
  <c r="AN169" i="1"/>
  <c r="AM169" i="1"/>
  <c r="AL169" i="1"/>
  <c r="AK169" i="1"/>
  <c r="AR168" i="1"/>
  <c r="AQ168" i="1"/>
  <c r="AP168" i="1"/>
  <c r="AO168" i="1"/>
  <c r="AN168" i="1"/>
  <c r="AM168" i="1"/>
  <c r="AL168" i="1"/>
  <c r="AK168" i="1"/>
  <c r="AR167" i="1"/>
  <c r="AQ167" i="1"/>
  <c r="AP167" i="1"/>
  <c r="AO167" i="1"/>
  <c r="AN167" i="1"/>
  <c r="AM167" i="1"/>
  <c r="AL167" i="1"/>
  <c r="AK167" i="1"/>
  <c r="AR166" i="1"/>
  <c r="AQ166" i="1"/>
  <c r="AP166" i="1"/>
  <c r="AO166" i="1"/>
  <c r="AN166" i="1"/>
  <c r="AM166" i="1"/>
  <c r="AL166" i="1"/>
  <c r="AK166" i="1"/>
  <c r="AR165" i="1"/>
  <c r="AQ165" i="1"/>
  <c r="AP165" i="1"/>
  <c r="AO165" i="1"/>
  <c r="AN165" i="1"/>
  <c r="AM165" i="1"/>
  <c r="AL165" i="1"/>
  <c r="AK165" i="1"/>
  <c r="AR164" i="1"/>
  <c r="AQ164" i="1"/>
  <c r="AP164" i="1"/>
  <c r="AO164" i="1"/>
  <c r="AN164" i="1"/>
  <c r="AM164" i="1"/>
  <c r="AL164" i="1"/>
  <c r="AK164" i="1"/>
  <c r="AR163" i="1"/>
  <c r="AQ163" i="1"/>
  <c r="AP163" i="1"/>
  <c r="AO163" i="1"/>
  <c r="AN163" i="1"/>
  <c r="AM163" i="1"/>
  <c r="AL163" i="1"/>
  <c r="AK163" i="1"/>
  <c r="AR162" i="1"/>
  <c r="AQ162" i="1"/>
  <c r="AP162" i="1"/>
  <c r="AO162" i="1"/>
  <c r="AN162" i="1"/>
  <c r="AM162" i="1"/>
  <c r="AL162" i="1"/>
  <c r="AK162" i="1"/>
  <c r="AR161" i="1"/>
  <c r="AQ161" i="1"/>
  <c r="AP161" i="1"/>
  <c r="AO161" i="1"/>
  <c r="AN161" i="1"/>
  <c r="AM161" i="1"/>
  <c r="AL161" i="1"/>
  <c r="AK161" i="1"/>
  <c r="AR160" i="1"/>
  <c r="AQ160" i="1"/>
  <c r="AP160" i="1"/>
  <c r="AO160" i="1"/>
  <c r="AN160" i="1"/>
  <c r="AM160" i="1"/>
  <c r="AL160" i="1"/>
  <c r="AK160" i="1"/>
  <c r="AR159" i="1"/>
  <c r="AQ159" i="1"/>
  <c r="AP159" i="1"/>
  <c r="AO159" i="1"/>
  <c r="AN159" i="1"/>
  <c r="AM159" i="1"/>
  <c r="AL159" i="1"/>
  <c r="AK159" i="1"/>
  <c r="AR158" i="1"/>
  <c r="AQ158" i="1"/>
  <c r="AP158" i="1"/>
  <c r="AO158" i="1"/>
  <c r="AN158" i="1"/>
  <c r="AM158" i="1"/>
  <c r="AL158" i="1"/>
  <c r="AK158" i="1"/>
  <c r="AR157" i="1"/>
  <c r="AQ157" i="1"/>
  <c r="AP157" i="1"/>
  <c r="AO157" i="1"/>
  <c r="AN157" i="1"/>
  <c r="AM157" i="1"/>
  <c r="AL157" i="1"/>
  <c r="AK157" i="1"/>
  <c r="AR156" i="1"/>
  <c r="AQ156" i="1"/>
  <c r="AP156" i="1"/>
  <c r="AO156" i="1"/>
  <c r="AN156" i="1"/>
  <c r="AM156" i="1"/>
  <c r="AL156" i="1"/>
  <c r="AK156" i="1"/>
  <c r="AR155" i="1"/>
  <c r="AQ155" i="1"/>
  <c r="AP155" i="1"/>
  <c r="AO155" i="1"/>
  <c r="AN155" i="1"/>
  <c r="AM155" i="1"/>
  <c r="AL155" i="1"/>
  <c r="AK155" i="1"/>
  <c r="AR154" i="1"/>
  <c r="AQ154" i="1"/>
  <c r="AP154" i="1"/>
  <c r="AO154" i="1"/>
  <c r="AN154" i="1"/>
  <c r="AM154" i="1"/>
  <c r="AL154" i="1"/>
  <c r="AK154" i="1"/>
  <c r="AR153" i="1"/>
  <c r="AQ153" i="1"/>
  <c r="AP153" i="1"/>
  <c r="AO153" i="1"/>
  <c r="AN153" i="1"/>
  <c r="AM153" i="1"/>
  <c r="AL153" i="1"/>
  <c r="AK153" i="1"/>
  <c r="AR152" i="1"/>
  <c r="AQ152" i="1"/>
  <c r="AP152" i="1"/>
  <c r="AO152" i="1"/>
  <c r="AN152" i="1"/>
  <c r="AM152" i="1"/>
  <c r="AL152" i="1"/>
  <c r="AK152" i="1"/>
  <c r="AR151" i="1"/>
  <c r="AQ151" i="1"/>
  <c r="AP151" i="1"/>
  <c r="AO151" i="1"/>
  <c r="AN151" i="1"/>
  <c r="AM151" i="1"/>
  <c r="AL151" i="1"/>
  <c r="AK151" i="1"/>
  <c r="AR150" i="1"/>
  <c r="AQ150" i="1"/>
  <c r="AP150" i="1"/>
  <c r="AO150" i="1"/>
  <c r="AN150" i="1"/>
  <c r="AM150" i="1"/>
  <c r="AL150" i="1"/>
  <c r="AK150" i="1"/>
  <c r="AR149" i="1"/>
  <c r="AQ149" i="1"/>
  <c r="AP149" i="1"/>
  <c r="AO149" i="1"/>
  <c r="AN149" i="1"/>
  <c r="AM149" i="1"/>
  <c r="AL149" i="1"/>
  <c r="AK149" i="1"/>
  <c r="AR148" i="1"/>
  <c r="AQ148" i="1"/>
  <c r="AP148" i="1"/>
  <c r="AO148" i="1"/>
  <c r="AN148" i="1"/>
  <c r="AM148" i="1"/>
  <c r="AL148" i="1"/>
  <c r="AK148" i="1"/>
  <c r="AR147" i="1"/>
  <c r="AQ147" i="1"/>
  <c r="AP147" i="1"/>
  <c r="AO147" i="1"/>
  <c r="AN147" i="1"/>
  <c r="AM147" i="1"/>
  <c r="AL147" i="1"/>
  <c r="AK147" i="1"/>
  <c r="AR146" i="1"/>
  <c r="AQ146" i="1"/>
  <c r="AP146" i="1"/>
  <c r="AO146" i="1"/>
  <c r="AN146" i="1"/>
  <c r="AM146" i="1"/>
  <c r="AL146" i="1"/>
  <c r="AK146" i="1"/>
  <c r="AR145" i="1"/>
  <c r="AQ145" i="1"/>
  <c r="AP145" i="1"/>
  <c r="AO145" i="1"/>
  <c r="AN145" i="1"/>
  <c r="AM145" i="1"/>
  <c r="AL145" i="1"/>
  <c r="AK145" i="1"/>
  <c r="AR144" i="1"/>
  <c r="AQ144" i="1"/>
  <c r="AP144" i="1"/>
  <c r="AO144" i="1"/>
  <c r="AN144" i="1"/>
  <c r="AM144" i="1"/>
  <c r="AL144" i="1"/>
  <c r="AK144" i="1"/>
  <c r="AR143" i="1"/>
  <c r="AQ143" i="1"/>
  <c r="AP143" i="1"/>
  <c r="AO143" i="1"/>
  <c r="AN143" i="1"/>
  <c r="AM143" i="1"/>
  <c r="AL143" i="1"/>
  <c r="AK143" i="1"/>
  <c r="AR142" i="1"/>
  <c r="AQ142" i="1"/>
  <c r="AP142" i="1"/>
  <c r="AO142" i="1"/>
  <c r="AN142" i="1"/>
  <c r="AM142" i="1"/>
  <c r="AL142" i="1"/>
  <c r="AK142" i="1"/>
  <c r="AR141" i="1"/>
  <c r="AQ141" i="1"/>
  <c r="AP141" i="1"/>
  <c r="AO141" i="1"/>
  <c r="AN141" i="1"/>
  <c r="AM141" i="1"/>
  <c r="AL141" i="1"/>
  <c r="AK141" i="1"/>
  <c r="AR140" i="1"/>
  <c r="AQ140" i="1"/>
  <c r="AP140" i="1"/>
  <c r="AO140" i="1"/>
  <c r="AN140" i="1"/>
  <c r="AM140" i="1"/>
  <c r="AL140" i="1"/>
  <c r="AK140" i="1"/>
  <c r="AR139" i="1"/>
  <c r="AQ139" i="1"/>
  <c r="AP139" i="1"/>
  <c r="AO139" i="1"/>
  <c r="AN139" i="1"/>
  <c r="AM139" i="1"/>
  <c r="AL139" i="1"/>
  <c r="AK139" i="1"/>
  <c r="AR138" i="1"/>
  <c r="AQ138" i="1"/>
  <c r="AP138" i="1"/>
  <c r="AO138" i="1"/>
  <c r="AN138" i="1"/>
  <c r="AM138" i="1"/>
  <c r="AL138" i="1"/>
  <c r="AK138" i="1"/>
  <c r="AR137" i="1"/>
  <c r="AQ137" i="1"/>
  <c r="AP137" i="1"/>
  <c r="AO137" i="1"/>
  <c r="AN137" i="1"/>
  <c r="AM137" i="1"/>
  <c r="AL137" i="1"/>
  <c r="AK137" i="1"/>
  <c r="AR136" i="1"/>
  <c r="AQ136" i="1"/>
  <c r="AP136" i="1"/>
  <c r="AO136" i="1"/>
  <c r="AN136" i="1"/>
  <c r="AM136" i="1"/>
  <c r="AL136" i="1"/>
  <c r="AK136" i="1"/>
  <c r="AR135" i="1"/>
  <c r="AQ135" i="1"/>
  <c r="AP135" i="1"/>
  <c r="AO135" i="1"/>
  <c r="AN135" i="1"/>
  <c r="AM135" i="1"/>
  <c r="AL135" i="1"/>
  <c r="AK135" i="1"/>
  <c r="AR134" i="1"/>
  <c r="AQ134" i="1"/>
  <c r="AP134" i="1"/>
  <c r="AO134" i="1"/>
  <c r="AN134" i="1"/>
  <c r="AM134" i="1"/>
  <c r="AL134" i="1"/>
  <c r="AK134" i="1"/>
  <c r="AR133" i="1"/>
  <c r="AQ133" i="1"/>
  <c r="AP133" i="1"/>
  <c r="AO133" i="1"/>
  <c r="AN133" i="1"/>
  <c r="AM133" i="1"/>
  <c r="AL133" i="1"/>
  <c r="AK133" i="1"/>
  <c r="AR132" i="1"/>
  <c r="AQ132" i="1"/>
  <c r="AP132" i="1"/>
  <c r="AO132" i="1"/>
  <c r="AN132" i="1"/>
  <c r="AM132" i="1"/>
  <c r="AL132" i="1"/>
  <c r="AK132" i="1"/>
  <c r="AR131" i="1"/>
  <c r="AQ131" i="1"/>
  <c r="AP131" i="1"/>
  <c r="AO131" i="1"/>
  <c r="AN131" i="1"/>
  <c r="AM131" i="1"/>
  <c r="AL131" i="1"/>
  <c r="AK131" i="1"/>
  <c r="AR130" i="1"/>
  <c r="AQ130" i="1"/>
  <c r="AP130" i="1"/>
  <c r="AO130" i="1"/>
  <c r="AN130" i="1"/>
  <c r="AM130" i="1"/>
  <c r="AL130" i="1"/>
  <c r="AK130" i="1"/>
  <c r="AR129" i="1"/>
  <c r="AQ129" i="1"/>
  <c r="AP129" i="1"/>
  <c r="AO129" i="1"/>
  <c r="AN129" i="1"/>
  <c r="AM129" i="1"/>
  <c r="AL129" i="1"/>
  <c r="AK129" i="1"/>
  <c r="AR128" i="1"/>
  <c r="AQ128" i="1"/>
  <c r="AP128" i="1"/>
  <c r="AO128" i="1"/>
  <c r="AN128" i="1"/>
  <c r="AM128" i="1"/>
  <c r="AL128" i="1"/>
  <c r="AK128" i="1"/>
  <c r="AR127" i="1"/>
  <c r="AQ127" i="1"/>
  <c r="AP127" i="1"/>
  <c r="AO127" i="1"/>
  <c r="AN127" i="1"/>
  <c r="AM127" i="1"/>
  <c r="AL127" i="1"/>
  <c r="AK127" i="1"/>
  <c r="AR126" i="1"/>
  <c r="AQ126" i="1"/>
  <c r="AP126" i="1"/>
  <c r="AO126" i="1"/>
  <c r="AN126" i="1"/>
  <c r="AM126" i="1"/>
  <c r="AL126" i="1"/>
  <c r="AK126" i="1"/>
  <c r="AR125" i="1"/>
  <c r="AQ125" i="1"/>
  <c r="AP125" i="1"/>
  <c r="AO125" i="1"/>
  <c r="AN125" i="1"/>
  <c r="AM125" i="1"/>
  <c r="AL125" i="1"/>
  <c r="AK125" i="1"/>
  <c r="AR124" i="1"/>
  <c r="AQ124" i="1"/>
  <c r="AP124" i="1"/>
  <c r="AO124" i="1"/>
  <c r="AN124" i="1"/>
  <c r="AM124" i="1"/>
  <c r="AL124" i="1"/>
  <c r="AK124" i="1"/>
  <c r="AR123" i="1"/>
  <c r="AQ123" i="1"/>
  <c r="AP123" i="1"/>
  <c r="AO123" i="1"/>
  <c r="AN123" i="1"/>
  <c r="AM123" i="1"/>
  <c r="AL123" i="1"/>
  <c r="AK123" i="1"/>
  <c r="AR122" i="1"/>
  <c r="AQ122" i="1"/>
  <c r="AP122" i="1"/>
  <c r="AO122" i="1"/>
  <c r="AN122" i="1"/>
  <c r="AM122" i="1"/>
  <c r="AL122" i="1"/>
  <c r="AK122" i="1"/>
  <c r="AR121" i="1"/>
  <c r="AQ121" i="1"/>
  <c r="AP121" i="1"/>
  <c r="AO121" i="1"/>
  <c r="AN121" i="1"/>
  <c r="AM121" i="1"/>
  <c r="AL121" i="1"/>
  <c r="AK121" i="1"/>
  <c r="AR120" i="1"/>
  <c r="AQ120" i="1"/>
  <c r="AP120" i="1"/>
  <c r="AO120" i="1"/>
  <c r="AN120" i="1"/>
  <c r="AM120" i="1"/>
  <c r="AL120" i="1"/>
  <c r="AK120" i="1"/>
  <c r="AR119" i="1"/>
  <c r="AQ119" i="1"/>
  <c r="AP119" i="1"/>
  <c r="AO119" i="1"/>
  <c r="AN119" i="1"/>
  <c r="AM119" i="1"/>
  <c r="AL119" i="1"/>
  <c r="AK119" i="1"/>
  <c r="AR118" i="1"/>
  <c r="AQ118" i="1"/>
  <c r="AP118" i="1"/>
  <c r="AO118" i="1"/>
  <c r="AN118" i="1"/>
  <c r="AM118" i="1"/>
  <c r="AL118" i="1"/>
  <c r="AK118" i="1"/>
  <c r="AR117" i="1"/>
  <c r="AQ117" i="1"/>
  <c r="AP117" i="1"/>
  <c r="AO117" i="1"/>
  <c r="AN117" i="1"/>
  <c r="AM117" i="1"/>
  <c r="AL117" i="1"/>
  <c r="AK117" i="1"/>
  <c r="AR116" i="1"/>
  <c r="AQ116" i="1"/>
  <c r="AP116" i="1"/>
  <c r="AO116" i="1"/>
  <c r="AN116" i="1"/>
  <c r="AM116" i="1"/>
  <c r="AL116" i="1"/>
  <c r="AK116" i="1"/>
  <c r="AR115" i="1"/>
  <c r="AQ115" i="1"/>
  <c r="AP115" i="1"/>
  <c r="AO115" i="1"/>
  <c r="AN115" i="1"/>
  <c r="AM115" i="1"/>
  <c r="AL115" i="1"/>
  <c r="AK115" i="1"/>
  <c r="AR114" i="1"/>
  <c r="AQ114" i="1"/>
  <c r="AP114" i="1"/>
  <c r="AO114" i="1"/>
  <c r="AN114" i="1"/>
  <c r="AM114" i="1"/>
  <c r="AL114" i="1"/>
  <c r="AK114" i="1"/>
  <c r="AR113" i="1"/>
  <c r="AQ113" i="1"/>
  <c r="AP113" i="1"/>
  <c r="AO113" i="1"/>
  <c r="AN113" i="1"/>
  <c r="AM113" i="1"/>
  <c r="AL113" i="1"/>
  <c r="AK113" i="1"/>
  <c r="AR112" i="1"/>
  <c r="AQ112" i="1"/>
  <c r="AP112" i="1"/>
  <c r="AO112" i="1"/>
  <c r="AN112" i="1"/>
  <c r="AM112" i="1"/>
  <c r="AL112" i="1"/>
  <c r="AK112" i="1"/>
  <c r="AR111" i="1"/>
  <c r="AQ111" i="1"/>
  <c r="AP111" i="1"/>
  <c r="AO111" i="1"/>
  <c r="AN111" i="1"/>
  <c r="AM111" i="1"/>
  <c r="AL111" i="1"/>
  <c r="AK111" i="1"/>
  <c r="AR110" i="1"/>
  <c r="AQ110" i="1"/>
  <c r="AP110" i="1"/>
  <c r="AO110" i="1"/>
  <c r="AN110" i="1"/>
  <c r="AM110" i="1"/>
  <c r="AL110" i="1"/>
  <c r="AK110" i="1"/>
  <c r="AR109" i="1"/>
  <c r="AQ109" i="1"/>
  <c r="AP109" i="1"/>
  <c r="AO109" i="1"/>
  <c r="AN109" i="1"/>
  <c r="AM109" i="1"/>
  <c r="AL109" i="1"/>
  <c r="AK109" i="1"/>
  <c r="AR108" i="1"/>
  <c r="AQ108" i="1"/>
  <c r="AP108" i="1"/>
  <c r="AO108" i="1"/>
  <c r="AN108" i="1"/>
  <c r="AM108" i="1"/>
  <c r="AL108" i="1"/>
  <c r="AK108" i="1"/>
  <c r="AR107" i="1"/>
  <c r="AQ107" i="1"/>
  <c r="AP107" i="1"/>
  <c r="AO107" i="1"/>
  <c r="AN107" i="1"/>
  <c r="AM107" i="1"/>
  <c r="AL107" i="1"/>
  <c r="AK107" i="1"/>
  <c r="AR106" i="1"/>
  <c r="AQ106" i="1"/>
  <c r="AP106" i="1"/>
  <c r="AO106" i="1"/>
  <c r="AN106" i="1"/>
  <c r="AM106" i="1"/>
  <c r="AL106" i="1"/>
  <c r="AK106" i="1"/>
  <c r="AR105" i="1"/>
  <c r="AQ105" i="1"/>
  <c r="AP105" i="1"/>
  <c r="AO105" i="1"/>
  <c r="AN105" i="1"/>
  <c r="AM105" i="1"/>
  <c r="AL105" i="1"/>
  <c r="AK105" i="1"/>
  <c r="AR104" i="1"/>
  <c r="AQ104" i="1"/>
  <c r="AP104" i="1"/>
  <c r="AO104" i="1"/>
  <c r="AN104" i="1"/>
  <c r="AM104" i="1"/>
  <c r="AL104" i="1"/>
  <c r="AK104" i="1"/>
  <c r="AR103" i="1"/>
  <c r="AQ103" i="1"/>
  <c r="AP103" i="1"/>
  <c r="AO103" i="1"/>
  <c r="AN103" i="1"/>
  <c r="AM103" i="1"/>
  <c r="AL103" i="1"/>
  <c r="AK103" i="1"/>
  <c r="AR102" i="1"/>
  <c r="AQ102" i="1"/>
  <c r="AP102" i="1"/>
  <c r="AO102" i="1"/>
  <c r="AN102" i="1"/>
  <c r="AM102" i="1"/>
  <c r="AL102" i="1"/>
  <c r="AK102" i="1"/>
  <c r="AR101" i="1"/>
  <c r="AQ101" i="1"/>
  <c r="AP101" i="1"/>
  <c r="AO101" i="1"/>
  <c r="AN101" i="1"/>
  <c r="AM101" i="1"/>
  <c r="AL101" i="1"/>
  <c r="AK101" i="1"/>
  <c r="AR100" i="1"/>
  <c r="AQ100" i="1"/>
  <c r="AP100" i="1"/>
  <c r="AO100" i="1"/>
  <c r="AN100" i="1"/>
  <c r="AM100" i="1"/>
  <c r="AL100" i="1"/>
  <c r="AK100" i="1"/>
  <c r="AR99" i="1"/>
  <c r="AQ99" i="1"/>
  <c r="AP99" i="1"/>
  <c r="AO99" i="1"/>
  <c r="AN99" i="1"/>
  <c r="AM99" i="1"/>
  <c r="AL99" i="1"/>
  <c r="AK99" i="1"/>
  <c r="AR98" i="1"/>
  <c r="AQ98" i="1"/>
  <c r="AP98" i="1"/>
  <c r="AO98" i="1"/>
  <c r="AN98" i="1"/>
  <c r="AM98" i="1"/>
  <c r="AL98" i="1"/>
  <c r="AK98" i="1"/>
  <c r="AR97" i="1"/>
  <c r="AQ97" i="1"/>
  <c r="AP97" i="1"/>
  <c r="AO97" i="1"/>
  <c r="AN97" i="1"/>
  <c r="AM97" i="1"/>
  <c r="AL97" i="1"/>
  <c r="AK97" i="1"/>
  <c r="AR96" i="1"/>
  <c r="AQ96" i="1"/>
  <c r="AP96" i="1"/>
  <c r="AO96" i="1"/>
  <c r="AN96" i="1"/>
  <c r="AM96" i="1"/>
  <c r="AL96" i="1"/>
  <c r="AK96" i="1"/>
  <c r="AR95" i="1"/>
  <c r="AQ95" i="1"/>
  <c r="AP95" i="1"/>
  <c r="AO95" i="1"/>
  <c r="AN95" i="1"/>
  <c r="AM95" i="1"/>
  <c r="AL95" i="1"/>
  <c r="AK95" i="1"/>
  <c r="AR94" i="1"/>
  <c r="AQ94" i="1"/>
  <c r="AP94" i="1"/>
  <c r="AO94" i="1"/>
  <c r="AN94" i="1"/>
  <c r="AM94" i="1"/>
  <c r="AL94" i="1"/>
  <c r="AK94" i="1"/>
  <c r="AR93" i="1"/>
  <c r="AQ93" i="1"/>
  <c r="AP93" i="1"/>
  <c r="AO93" i="1"/>
  <c r="AN93" i="1"/>
  <c r="AM93" i="1"/>
  <c r="AL93" i="1"/>
  <c r="AK93" i="1"/>
  <c r="AR92" i="1"/>
  <c r="AQ92" i="1"/>
  <c r="AP92" i="1"/>
  <c r="AO92" i="1"/>
  <c r="AN92" i="1"/>
  <c r="AM92" i="1"/>
  <c r="AL92" i="1"/>
  <c r="AK92" i="1"/>
  <c r="AR91" i="1"/>
  <c r="AQ91" i="1"/>
  <c r="AP91" i="1"/>
  <c r="AO91" i="1"/>
  <c r="AN91" i="1"/>
  <c r="AM91" i="1"/>
  <c r="AL91" i="1"/>
  <c r="AK91" i="1"/>
  <c r="AR90" i="1"/>
  <c r="AQ90" i="1"/>
  <c r="AP90" i="1"/>
  <c r="AO90" i="1"/>
  <c r="AN90" i="1"/>
  <c r="AM90" i="1"/>
  <c r="AL90" i="1"/>
  <c r="AK90" i="1"/>
  <c r="AR89" i="1"/>
  <c r="AQ89" i="1"/>
  <c r="AP89" i="1"/>
  <c r="AO89" i="1"/>
  <c r="AN89" i="1"/>
  <c r="AM89" i="1"/>
  <c r="AL89" i="1"/>
  <c r="AK89" i="1"/>
  <c r="AR88" i="1"/>
  <c r="AQ88" i="1"/>
  <c r="AP88" i="1"/>
  <c r="AO88" i="1"/>
  <c r="AN88" i="1"/>
  <c r="AM88" i="1"/>
  <c r="AL88" i="1"/>
  <c r="AK88" i="1"/>
  <c r="AR87" i="1"/>
  <c r="AQ87" i="1"/>
  <c r="AP87" i="1"/>
  <c r="AO87" i="1"/>
  <c r="AN87" i="1"/>
  <c r="AM87" i="1"/>
  <c r="AL87" i="1"/>
  <c r="AK87" i="1"/>
  <c r="AR86" i="1"/>
  <c r="AQ86" i="1"/>
  <c r="AP86" i="1"/>
  <c r="AO86" i="1"/>
  <c r="AN86" i="1"/>
  <c r="AM86" i="1"/>
  <c r="AL86" i="1"/>
  <c r="AK86" i="1"/>
  <c r="AR85" i="1"/>
  <c r="AQ85" i="1"/>
  <c r="AP85" i="1"/>
  <c r="AO85" i="1"/>
  <c r="AN85" i="1"/>
  <c r="AM85" i="1"/>
  <c r="AL85" i="1"/>
  <c r="AK85" i="1"/>
  <c r="AR84" i="1"/>
  <c r="AQ84" i="1"/>
  <c r="AP84" i="1"/>
  <c r="AO84" i="1"/>
  <c r="AN84" i="1"/>
  <c r="AM84" i="1"/>
  <c r="AL84" i="1"/>
  <c r="AK84" i="1"/>
  <c r="AR83" i="1"/>
  <c r="AQ83" i="1"/>
  <c r="AP83" i="1"/>
  <c r="AO83" i="1"/>
  <c r="AN83" i="1"/>
  <c r="AM83" i="1"/>
  <c r="AL83" i="1"/>
  <c r="AK83" i="1"/>
  <c r="AR82" i="1"/>
  <c r="AQ82" i="1"/>
  <c r="AP82" i="1"/>
  <c r="AO82" i="1"/>
  <c r="AN82" i="1"/>
  <c r="AM82" i="1"/>
  <c r="AL82" i="1"/>
  <c r="AK82" i="1"/>
  <c r="AR81" i="1"/>
  <c r="AQ81" i="1"/>
  <c r="AP81" i="1"/>
  <c r="AO81" i="1"/>
  <c r="AN81" i="1"/>
  <c r="AM81" i="1"/>
  <c r="AL81" i="1"/>
  <c r="AK81" i="1"/>
  <c r="AR80" i="1"/>
  <c r="AQ80" i="1"/>
  <c r="AP80" i="1"/>
  <c r="AO80" i="1"/>
  <c r="AN80" i="1"/>
  <c r="AM80" i="1"/>
  <c r="AL80" i="1"/>
  <c r="AK80" i="1"/>
  <c r="AR79" i="1"/>
  <c r="AQ79" i="1"/>
  <c r="AP79" i="1"/>
  <c r="AO79" i="1"/>
  <c r="AN79" i="1"/>
  <c r="AM79" i="1"/>
  <c r="AL79" i="1"/>
  <c r="AK79" i="1"/>
  <c r="AR78" i="1"/>
  <c r="AQ78" i="1"/>
  <c r="AP78" i="1"/>
  <c r="AO78" i="1"/>
  <c r="AN78" i="1"/>
  <c r="AM78" i="1"/>
  <c r="AL78" i="1"/>
  <c r="AK78" i="1"/>
  <c r="AR77" i="1"/>
  <c r="AQ77" i="1"/>
  <c r="AP77" i="1"/>
  <c r="AO77" i="1"/>
  <c r="AN77" i="1"/>
  <c r="AM77" i="1"/>
  <c r="AL77" i="1"/>
  <c r="AK77" i="1"/>
  <c r="AR76" i="1"/>
  <c r="AQ76" i="1"/>
  <c r="AP76" i="1"/>
  <c r="AO76" i="1"/>
  <c r="AN76" i="1"/>
  <c r="AM76" i="1"/>
  <c r="AL76" i="1"/>
  <c r="AK76" i="1"/>
  <c r="AR75" i="1"/>
  <c r="AQ75" i="1"/>
  <c r="AP75" i="1"/>
  <c r="AO75" i="1"/>
  <c r="AN75" i="1"/>
  <c r="AM75" i="1"/>
  <c r="AL75" i="1"/>
  <c r="AK75" i="1"/>
  <c r="AR74" i="1"/>
  <c r="AQ74" i="1"/>
  <c r="AP74" i="1"/>
  <c r="AO74" i="1"/>
  <c r="AN74" i="1"/>
  <c r="AM74" i="1"/>
  <c r="AL74" i="1"/>
  <c r="AK74" i="1"/>
  <c r="AR73" i="1"/>
  <c r="AQ73" i="1"/>
  <c r="AP73" i="1"/>
  <c r="AO73" i="1"/>
  <c r="AN73" i="1"/>
  <c r="AM73" i="1"/>
  <c r="AL73" i="1"/>
  <c r="AK73" i="1"/>
  <c r="AR72" i="1"/>
  <c r="AQ72" i="1"/>
  <c r="AP72" i="1"/>
  <c r="AO72" i="1"/>
  <c r="AN72" i="1"/>
  <c r="AM72" i="1"/>
  <c r="AL72" i="1"/>
  <c r="AK72" i="1"/>
  <c r="AR71" i="1"/>
  <c r="AQ71" i="1"/>
  <c r="AP71" i="1"/>
  <c r="AO71" i="1"/>
  <c r="AN71" i="1"/>
  <c r="AM71" i="1"/>
  <c r="AL71" i="1"/>
  <c r="AK71" i="1"/>
  <c r="AR70" i="1"/>
  <c r="AQ70" i="1"/>
  <c r="AP70" i="1"/>
  <c r="AO70" i="1"/>
  <c r="AN70" i="1"/>
  <c r="AM70" i="1"/>
  <c r="AL70" i="1"/>
  <c r="AK70" i="1"/>
  <c r="AR69" i="1"/>
  <c r="AQ69" i="1"/>
  <c r="AP69" i="1"/>
  <c r="AO69" i="1"/>
  <c r="AN69" i="1"/>
  <c r="AM69" i="1"/>
  <c r="AL69" i="1"/>
  <c r="AK69" i="1"/>
  <c r="AR68" i="1"/>
  <c r="AQ68" i="1"/>
  <c r="AP68" i="1"/>
  <c r="AO68" i="1"/>
  <c r="AN68" i="1"/>
  <c r="AM68" i="1"/>
  <c r="AL68" i="1"/>
  <c r="AK68" i="1"/>
  <c r="AR67" i="1"/>
  <c r="AQ67" i="1"/>
  <c r="AP67" i="1"/>
  <c r="AO67" i="1"/>
  <c r="AN67" i="1"/>
  <c r="AM67" i="1"/>
  <c r="AL67" i="1"/>
  <c r="AK67" i="1"/>
  <c r="AR66" i="1"/>
  <c r="AQ66" i="1"/>
  <c r="AP66" i="1"/>
  <c r="AO66" i="1"/>
  <c r="AN66" i="1"/>
  <c r="AM66" i="1"/>
  <c r="AL66" i="1"/>
  <c r="AK66" i="1"/>
  <c r="AR65" i="1"/>
  <c r="AQ65" i="1"/>
  <c r="AP65" i="1"/>
  <c r="AO65" i="1"/>
  <c r="AN65" i="1"/>
  <c r="AM65" i="1"/>
  <c r="AL65" i="1"/>
  <c r="AK65" i="1"/>
  <c r="AR64" i="1"/>
  <c r="AQ64" i="1"/>
  <c r="AP64" i="1"/>
  <c r="AO64" i="1"/>
  <c r="AN64" i="1"/>
  <c r="AM64" i="1"/>
  <c r="AL64" i="1"/>
  <c r="AK64" i="1"/>
  <c r="AR63" i="1"/>
  <c r="AQ63" i="1"/>
  <c r="AP63" i="1"/>
  <c r="AO63" i="1"/>
  <c r="AN63" i="1"/>
  <c r="AM63" i="1"/>
  <c r="AL63" i="1"/>
  <c r="AK63" i="1"/>
  <c r="AR62" i="1"/>
  <c r="AQ62" i="1"/>
  <c r="AP62" i="1"/>
  <c r="AO62" i="1"/>
  <c r="AN62" i="1"/>
  <c r="AM62" i="1"/>
  <c r="AL62" i="1"/>
  <c r="AK62" i="1"/>
  <c r="AR61" i="1"/>
  <c r="AQ61" i="1"/>
  <c r="AP61" i="1"/>
  <c r="AO61" i="1"/>
  <c r="AN61" i="1"/>
  <c r="AM61" i="1"/>
  <c r="AL61" i="1"/>
  <c r="AK61" i="1"/>
  <c r="AR60" i="1"/>
  <c r="AQ60" i="1"/>
  <c r="AP60" i="1"/>
  <c r="AO60" i="1"/>
  <c r="AN60" i="1"/>
  <c r="AM60" i="1"/>
  <c r="AL60" i="1"/>
  <c r="AK60" i="1"/>
  <c r="AR59" i="1"/>
  <c r="AQ59" i="1"/>
  <c r="AP59" i="1"/>
  <c r="AO59" i="1"/>
  <c r="AN59" i="1"/>
  <c r="AM59" i="1"/>
  <c r="AL59" i="1"/>
  <c r="AK59" i="1"/>
  <c r="AR58" i="1"/>
  <c r="AQ58" i="1"/>
  <c r="AP58" i="1"/>
  <c r="AO58" i="1"/>
  <c r="AN58" i="1"/>
  <c r="AM58" i="1"/>
  <c r="AL58" i="1"/>
  <c r="AK58" i="1"/>
  <c r="AR57" i="1"/>
  <c r="AQ57" i="1"/>
  <c r="AP57" i="1"/>
  <c r="AO57" i="1"/>
  <c r="AN57" i="1"/>
  <c r="AM57" i="1"/>
  <c r="AL57" i="1"/>
  <c r="AK57" i="1"/>
  <c r="AR56" i="1"/>
  <c r="AQ56" i="1"/>
  <c r="AP56" i="1"/>
  <c r="AO56" i="1"/>
  <c r="AN56" i="1"/>
  <c r="AM56" i="1"/>
  <c r="AL56" i="1"/>
  <c r="AK56" i="1"/>
  <c r="AR55" i="1"/>
  <c r="AQ55" i="1"/>
  <c r="AP55" i="1"/>
  <c r="AO55" i="1"/>
  <c r="AN55" i="1"/>
  <c r="AM55" i="1"/>
  <c r="AL55" i="1"/>
  <c r="AK55" i="1"/>
  <c r="AR54" i="1"/>
  <c r="AQ54" i="1"/>
  <c r="AP54" i="1"/>
  <c r="AO54" i="1"/>
  <c r="AN54" i="1"/>
  <c r="AM54" i="1"/>
  <c r="AL54" i="1"/>
  <c r="AK54" i="1"/>
  <c r="AR53" i="1"/>
  <c r="AQ53" i="1"/>
  <c r="AP53" i="1"/>
  <c r="AO53" i="1"/>
  <c r="AN53" i="1"/>
  <c r="AM53" i="1"/>
  <c r="AL53" i="1"/>
  <c r="AK53" i="1"/>
  <c r="AR52" i="1"/>
  <c r="AQ52" i="1"/>
  <c r="AP52" i="1"/>
  <c r="AO52" i="1"/>
  <c r="AN52" i="1"/>
  <c r="AM52" i="1"/>
  <c r="AL52" i="1"/>
  <c r="AK52" i="1"/>
  <c r="AR51" i="1"/>
  <c r="AQ51" i="1"/>
  <c r="AP51" i="1"/>
  <c r="AO51" i="1"/>
  <c r="AN51" i="1"/>
  <c r="AM51" i="1"/>
  <c r="AL51" i="1"/>
  <c r="AK51" i="1"/>
  <c r="AR50" i="1"/>
  <c r="AQ50" i="1"/>
  <c r="AP50" i="1"/>
  <c r="AO50" i="1"/>
  <c r="AN50" i="1"/>
  <c r="AM50" i="1"/>
  <c r="AL50" i="1"/>
  <c r="AK50" i="1"/>
  <c r="AR49" i="1"/>
  <c r="AQ49" i="1"/>
  <c r="AP49" i="1"/>
  <c r="AO49" i="1"/>
  <c r="AN49" i="1"/>
  <c r="AM49" i="1"/>
  <c r="AL49" i="1"/>
  <c r="AK49" i="1"/>
  <c r="AR48" i="1"/>
  <c r="AQ48" i="1"/>
  <c r="AP48" i="1"/>
  <c r="AO48" i="1"/>
  <c r="AN48" i="1"/>
  <c r="AM48" i="1"/>
  <c r="AL48" i="1"/>
  <c r="AK48" i="1"/>
  <c r="AR47" i="1"/>
  <c r="AQ47" i="1"/>
  <c r="AP47" i="1"/>
  <c r="AO47" i="1"/>
  <c r="AN47" i="1"/>
  <c r="AM47" i="1"/>
  <c r="AL47" i="1"/>
  <c r="AK47" i="1"/>
  <c r="AR46" i="1"/>
  <c r="AQ46" i="1"/>
  <c r="AP46" i="1"/>
  <c r="AO46" i="1"/>
  <c r="AN46" i="1"/>
  <c r="AM46" i="1"/>
  <c r="AL46" i="1"/>
  <c r="AK46" i="1"/>
  <c r="AR45" i="1"/>
  <c r="AQ45" i="1"/>
  <c r="AP45" i="1"/>
  <c r="AO45" i="1"/>
  <c r="AN45" i="1"/>
  <c r="AM45" i="1"/>
  <c r="AL45" i="1"/>
  <c r="AK45" i="1"/>
  <c r="AR44" i="1"/>
  <c r="AQ44" i="1"/>
  <c r="AP44" i="1"/>
  <c r="AO44" i="1"/>
  <c r="AN44" i="1"/>
  <c r="AM44" i="1"/>
  <c r="AL44" i="1"/>
  <c r="AK44" i="1"/>
  <c r="AR43" i="1"/>
  <c r="AQ43" i="1"/>
  <c r="AP43" i="1"/>
  <c r="AO43" i="1"/>
  <c r="AN43" i="1"/>
  <c r="AM43" i="1"/>
  <c r="AL43" i="1"/>
  <c r="AK43" i="1"/>
  <c r="AR42" i="1"/>
  <c r="AQ42" i="1"/>
  <c r="AP42" i="1"/>
  <c r="AO42" i="1"/>
  <c r="AN42" i="1"/>
  <c r="AM42" i="1"/>
  <c r="AL42" i="1"/>
  <c r="AK42" i="1"/>
  <c r="AR41" i="1"/>
  <c r="AQ41" i="1"/>
  <c r="AP41" i="1"/>
  <c r="AO41" i="1"/>
  <c r="AN41" i="1"/>
  <c r="AM41" i="1"/>
  <c r="AL41" i="1"/>
  <c r="AK41" i="1"/>
  <c r="AR40" i="1"/>
  <c r="AQ40" i="1"/>
  <c r="AP40" i="1"/>
  <c r="AO40" i="1"/>
  <c r="AN40" i="1"/>
  <c r="AM40" i="1"/>
  <c r="AL40" i="1"/>
  <c r="AK40" i="1"/>
  <c r="AR39" i="1"/>
  <c r="AQ39" i="1"/>
  <c r="AP39" i="1"/>
  <c r="AO39" i="1"/>
  <c r="AN39" i="1"/>
  <c r="AM39" i="1"/>
  <c r="AL39" i="1"/>
  <c r="AK39" i="1"/>
  <c r="AR38" i="1"/>
  <c r="AQ38" i="1"/>
  <c r="AP38" i="1"/>
  <c r="AO38" i="1"/>
  <c r="AN38" i="1"/>
  <c r="AM38" i="1"/>
  <c r="AL38" i="1"/>
  <c r="AK38" i="1"/>
  <c r="AR37" i="1"/>
  <c r="AQ37" i="1"/>
  <c r="AP37" i="1"/>
  <c r="AO37" i="1"/>
  <c r="AN37" i="1"/>
  <c r="AM37" i="1"/>
  <c r="AL37" i="1"/>
  <c r="AK37" i="1"/>
  <c r="AR36" i="1"/>
  <c r="AQ36" i="1"/>
  <c r="AP36" i="1"/>
  <c r="AO36" i="1"/>
  <c r="AN36" i="1"/>
  <c r="AM36" i="1"/>
  <c r="AL36" i="1"/>
  <c r="AK36" i="1"/>
  <c r="AR35" i="1"/>
  <c r="AQ35" i="1"/>
  <c r="AP35" i="1"/>
  <c r="AO35" i="1"/>
  <c r="AN35" i="1"/>
  <c r="AM35" i="1"/>
  <c r="AL35" i="1"/>
  <c r="AK35" i="1"/>
  <c r="AR34" i="1"/>
  <c r="AQ34" i="1"/>
  <c r="AP34" i="1"/>
  <c r="AO34" i="1"/>
  <c r="AN34" i="1"/>
  <c r="AM34" i="1"/>
  <c r="AL34" i="1"/>
  <c r="AK34" i="1"/>
  <c r="AR33" i="1"/>
  <c r="AQ33" i="1"/>
  <c r="AP33" i="1"/>
  <c r="AO33" i="1"/>
  <c r="AN33" i="1"/>
  <c r="AM33" i="1"/>
  <c r="AL33" i="1"/>
  <c r="AK33" i="1"/>
  <c r="AR32" i="1"/>
  <c r="AQ32" i="1"/>
  <c r="AP32" i="1"/>
  <c r="AO32" i="1"/>
  <c r="AN32" i="1"/>
  <c r="AM32" i="1"/>
  <c r="AL32" i="1"/>
  <c r="AK32" i="1"/>
  <c r="AR31" i="1"/>
  <c r="AQ31" i="1"/>
  <c r="AP31" i="1"/>
  <c r="AO31" i="1"/>
  <c r="AN31" i="1"/>
  <c r="AM31" i="1"/>
  <c r="AL31" i="1"/>
  <c r="AK31" i="1"/>
  <c r="AR30" i="1"/>
  <c r="AQ30" i="1"/>
  <c r="AP30" i="1"/>
  <c r="AO30" i="1"/>
  <c r="AN30" i="1"/>
  <c r="AM30" i="1"/>
  <c r="AL30" i="1"/>
  <c r="AK30" i="1"/>
  <c r="AR29" i="1"/>
  <c r="AQ29" i="1"/>
  <c r="AP29" i="1"/>
  <c r="AO29" i="1"/>
  <c r="AN29" i="1"/>
  <c r="AM29" i="1"/>
  <c r="AL29" i="1"/>
  <c r="AK29" i="1"/>
  <c r="AR28" i="1"/>
  <c r="AQ28" i="1"/>
  <c r="AP28" i="1"/>
  <c r="AO28" i="1"/>
  <c r="AN28" i="1"/>
  <c r="AM28" i="1"/>
  <c r="AL28" i="1"/>
  <c r="AK28" i="1"/>
  <c r="AR27" i="1"/>
  <c r="AQ27" i="1"/>
  <c r="AP27" i="1"/>
  <c r="AO27" i="1"/>
  <c r="AN27" i="1"/>
  <c r="AM27" i="1"/>
  <c r="AL27" i="1"/>
  <c r="AK27" i="1"/>
  <c r="AR26" i="1"/>
  <c r="AQ26" i="1"/>
  <c r="AP26" i="1"/>
  <c r="AO26" i="1"/>
  <c r="AN26" i="1"/>
  <c r="AM26" i="1"/>
  <c r="AL26" i="1"/>
  <c r="AK26" i="1"/>
  <c r="AR25" i="1"/>
  <c r="AQ25" i="1"/>
  <c r="AP25" i="1"/>
  <c r="AO25" i="1"/>
  <c r="AN25" i="1"/>
  <c r="AM25" i="1"/>
  <c r="AL25" i="1"/>
  <c r="AK25" i="1"/>
  <c r="AR24" i="1"/>
  <c r="AQ24" i="1"/>
  <c r="AP24" i="1"/>
  <c r="AO24" i="1"/>
  <c r="AN24" i="1"/>
  <c r="AM24" i="1"/>
  <c r="AL24" i="1"/>
  <c r="AK24" i="1"/>
  <c r="AR23" i="1"/>
  <c r="AQ23" i="1"/>
  <c r="AP23" i="1"/>
  <c r="AO23" i="1"/>
  <c r="AN23" i="1"/>
  <c r="AM23" i="1"/>
  <c r="AL23" i="1"/>
  <c r="AK23" i="1"/>
  <c r="AR22" i="1"/>
  <c r="AQ22" i="1"/>
  <c r="AP22" i="1"/>
  <c r="AO22" i="1"/>
  <c r="AN22" i="1"/>
  <c r="AM22" i="1"/>
  <c r="AL22" i="1"/>
  <c r="AK22" i="1"/>
  <c r="AR21" i="1"/>
  <c r="AQ21" i="1"/>
  <c r="AP21" i="1"/>
  <c r="AO21" i="1"/>
  <c r="AN21" i="1"/>
  <c r="AM21" i="1"/>
  <c r="AL21" i="1"/>
  <c r="AK21" i="1"/>
  <c r="AR20" i="1"/>
  <c r="AQ20" i="1"/>
  <c r="AP20" i="1"/>
  <c r="AO20" i="1"/>
  <c r="AN20" i="1"/>
  <c r="AM20" i="1"/>
  <c r="AL20" i="1"/>
  <c r="AK20" i="1"/>
  <c r="AR19" i="1"/>
  <c r="AQ19" i="1"/>
  <c r="AP19" i="1"/>
  <c r="AO19" i="1"/>
  <c r="AN19" i="1"/>
  <c r="AM19" i="1"/>
  <c r="AL19" i="1"/>
  <c r="AK19" i="1"/>
  <c r="AR18" i="1"/>
  <c r="AQ18" i="1"/>
  <c r="AP18" i="1"/>
  <c r="AO18" i="1"/>
  <c r="AN18" i="1"/>
  <c r="AM18" i="1"/>
  <c r="AL18" i="1"/>
  <c r="AK18" i="1"/>
  <c r="AR17" i="1"/>
  <c r="AQ17" i="1"/>
  <c r="AP17" i="1"/>
  <c r="AO17" i="1"/>
  <c r="AN17" i="1"/>
  <c r="AM17" i="1"/>
  <c r="AL17" i="1"/>
  <c r="AK17" i="1"/>
  <c r="AR16" i="1"/>
  <c r="AQ16" i="1"/>
  <c r="AP16" i="1"/>
  <c r="AO16" i="1"/>
  <c r="AN16" i="1"/>
  <c r="AM16" i="1"/>
  <c r="AL16" i="1"/>
  <c r="AK16" i="1"/>
  <c r="AR15" i="1"/>
  <c r="AQ15" i="1"/>
  <c r="AP15" i="1"/>
  <c r="AO15" i="1"/>
  <c r="AN15" i="1"/>
  <c r="AM15" i="1"/>
  <c r="AL15" i="1"/>
  <c r="AK15" i="1"/>
  <c r="AR14" i="1"/>
  <c r="AQ14" i="1"/>
  <c r="AP14" i="1"/>
  <c r="AO14" i="1"/>
  <c r="AN14" i="1"/>
  <c r="AM14" i="1"/>
  <c r="AL14" i="1"/>
  <c r="AK14" i="1"/>
  <c r="AR13" i="1"/>
  <c r="AQ13" i="1"/>
  <c r="AP13" i="1"/>
  <c r="AO13" i="1"/>
  <c r="AN13" i="1"/>
  <c r="AM13" i="1"/>
  <c r="AL13" i="1"/>
  <c r="AK13" i="1"/>
  <c r="AR12" i="1"/>
  <c r="AQ12" i="1"/>
  <c r="AP12" i="1"/>
  <c r="AO12" i="1"/>
  <c r="AN12" i="1"/>
  <c r="AM12" i="1"/>
  <c r="AL12" i="1"/>
  <c r="AK12" i="1"/>
  <c r="AR11" i="1"/>
  <c r="AQ11" i="1"/>
  <c r="AP11" i="1"/>
  <c r="AO11" i="1"/>
  <c r="AN11" i="1"/>
  <c r="AM11" i="1"/>
  <c r="AL11" i="1"/>
  <c r="AK11" i="1"/>
  <c r="AR10" i="1"/>
  <c r="AQ10" i="1"/>
  <c r="AP10" i="1"/>
  <c r="AO10" i="1"/>
  <c r="AN10" i="1"/>
  <c r="AM10" i="1"/>
  <c r="AL10" i="1"/>
  <c r="AK10" i="1"/>
  <c r="AR9" i="1"/>
  <c r="AQ9" i="1"/>
  <c r="AP9" i="1"/>
  <c r="AO9" i="1"/>
  <c r="AN9" i="1"/>
  <c r="AM9" i="1"/>
  <c r="AL9" i="1"/>
  <c r="AK9" i="1"/>
  <c r="AR8" i="1"/>
  <c r="AQ8" i="1"/>
  <c r="AP8" i="1"/>
  <c r="AO8" i="1"/>
  <c r="AN8" i="1"/>
  <c r="AM8" i="1"/>
  <c r="AL8" i="1"/>
  <c r="AK8" i="1"/>
  <c r="AR7" i="1"/>
  <c r="AQ7" i="1"/>
  <c r="AP7" i="1"/>
  <c r="AO7" i="1"/>
  <c r="AN7" i="1"/>
  <c r="AM7" i="1"/>
  <c r="AL7" i="1"/>
  <c r="AK7" i="1"/>
  <c r="AR6" i="1"/>
  <c r="AQ6" i="1"/>
  <c r="AP6" i="1"/>
  <c r="AO6" i="1"/>
  <c r="AN6" i="1"/>
  <c r="AM6" i="1"/>
  <c r="AL6" i="1"/>
  <c r="AK6" i="1"/>
  <c r="AR5" i="1"/>
  <c r="AQ5" i="1"/>
  <c r="AP5" i="1"/>
  <c r="AO5" i="1"/>
  <c r="AN5" i="1"/>
  <c r="AM5" i="1"/>
  <c r="AL5" i="1"/>
  <c r="AK5" i="1"/>
  <c r="AR4" i="1"/>
  <c r="AQ4" i="1"/>
  <c r="AP4" i="1"/>
  <c r="AO4" i="1"/>
  <c r="AN4" i="1"/>
  <c r="AM4" i="1"/>
  <c r="AL4" i="1"/>
  <c r="AK4" i="1"/>
  <c r="AR3" i="1"/>
  <c r="AQ3" i="1"/>
  <c r="AP3" i="1"/>
  <c r="AO3" i="1"/>
  <c r="AN3" i="1"/>
  <c r="AM3" i="1"/>
  <c r="AL3" i="1"/>
  <c r="AK3" i="1"/>
  <c r="AR2" i="1"/>
  <c r="AQ2" i="1"/>
  <c r="AP2" i="1"/>
  <c r="AO2" i="1"/>
  <c r="AN2" i="1"/>
  <c r="AM2" i="1"/>
  <c r="AL2" i="1"/>
  <c r="AK2" i="1"/>
  <c r="AJ246" i="1"/>
  <c r="AJ245" i="1"/>
  <c r="AJ244" i="1"/>
  <c r="AJ243" i="1"/>
  <c r="AJ242" i="1"/>
  <c r="AJ241" i="1"/>
  <c r="AJ240" i="1"/>
  <c r="AJ239" i="1"/>
  <c r="AJ238" i="1"/>
  <c r="AJ237" i="1"/>
  <c r="AJ236" i="1"/>
  <c r="AJ235" i="1"/>
  <c r="AJ234" i="1"/>
  <c r="AJ233" i="1"/>
  <c r="AJ232" i="1"/>
  <c r="AJ231" i="1"/>
  <c r="AJ230" i="1"/>
  <c r="AJ229" i="1"/>
  <c r="AJ228" i="1"/>
  <c r="AJ227" i="1"/>
  <c r="AJ226" i="1"/>
  <c r="AJ225" i="1"/>
  <c r="AJ224" i="1"/>
  <c r="AJ223" i="1"/>
  <c r="AJ222" i="1"/>
  <c r="AJ221" i="1"/>
  <c r="AJ220" i="1"/>
  <c r="AJ219" i="1"/>
  <c r="AJ218" i="1"/>
  <c r="AJ217" i="1"/>
  <c r="AJ216" i="1"/>
  <c r="AJ215" i="1"/>
  <c r="AJ214" i="1"/>
  <c r="AJ213" i="1"/>
  <c r="AJ212" i="1"/>
  <c r="AJ211" i="1"/>
  <c r="AJ210" i="1"/>
  <c r="AJ209" i="1"/>
  <c r="AJ208" i="1"/>
  <c r="AJ207" i="1"/>
  <c r="AJ206" i="1"/>
  <c r="AJ205" i="1"/>
  <c r="AJ204" i="1"/>
  <c r="AJ203" i="1"/>
  <c r="AJ202" i="1"/>
  <c r="AJ201" i="1"/>
  <c r="AJ200" i="1"/>
  <c r="AJ199" i="1"/>
  <c r="AJ198" i="1"/>
  <c r="AJ197" i="1"/>
  <c r="AJ196" i="1"/>
  <c r="AJ195" i="1"/>
  <c r="AJ194" i="1"/>
  <c r="AJ193" i="1"/>
  <c r="AJ192" i="1"/>
  <c r="AJ191" i="1"/>
  <c r="AJ190" i="1"/>
  <c r="AJ189" i="1"/>
  <c r="AJ188" i="1"/>
  <c r="AJ187" i="1"/>
  <c r="AJ186" i="1"/>
  <c r="AJ185" i="1"/>
  <c r="AJ184" i="1"/>
  <c r="AJ183" i="1"/>
  <c r="AJ182" i="1"/>
  <c r="AJ181" i="1"/>
  <c r="AJ180" i="1"/>
  <c r="AJ179" i="1"/>
  <c r="AJ178" i="1"/>
  <c r="AJ177" i="1"/>
  <c r="AJ176" i="1"/>
  <c r="AJ175" i="1"/>
  <c r="AJ174" i="1"/>
  <c r="AJ173" i="1"/>
  <c r="AJ172" i="1"/>
  <c r="AJ171" i="1"/>
  <c r="AJ170" i="1"/>
  <c r="AJ169" i="1"/>
  <c r="AJ168" i="1"/>
  <c r="AJ167" i="1"/>
  <c r="AJ166" i="1"/>
  <c r="AJ165" i="1"/>
  <c r="AJ164" i="1"/>
  <c r="AJ163" i="1"/>
  <c r="AJ162" i="1"/>
  <c r="AJ161" i="1"/>
  <c r="AJ160" i="1"/>
  <c r="AJ159" i="1"/>
  <c r="AJ158" i="1"/>
  <c r="AJ157" i="1"/>
  <c r="AJ156" i="1"/>
  <c r="AJ155" i="1"/>
  <c r="AJ154" i="1"/>
  <c r="AJ153" i="1"/>
  <c r="AJ152" i="1"/>
  <c r="AJ151" i="1"/>
  <c r="AJ150" i="1"/>
  <c r="AJ149" i="1"/>
  <c r="AJ148" i="1"/>
  <c r="AJ147" i="1"/>
  <c r="AJ146" i="1"/>
  <c r="AJ145" i="1"/>
  <c r="AJ144" i="1"/>
  <c r="AJ143" i="1"/>
  <c r="AJ142" i="1"/>
  <c r="AJ141" i="1"/>
  <c r="AJ140" i="1"/>
  <c r="AJ139" i="1"/>
  <c r="AJ138" i="1"/>
  <c r="AJ137" i="1"/>
  <c r="AJ136" i="1"/>
  <c r="AJ135" i="1"/>
  <c r="AJ134" i="1"/>
  <c r="AJ133" i="1"/>
  <c r="AJ132" i="1"/>
  <c r="AJ131" i="1"/>
  <c r="AJ130" i="1"/>
  <c r="AJ129" i="1"/>
  <c r="AJ128" i="1"/>
  <c r="AJ127" i="1"/>
  <c r="AJ126" i="1"/>
  <c r="AJ125" i="1"/>
  <c r="AJ124" i="1"/>
  <c r="AJ123" i="1"/>
  <c r="AJ122" i="1"/>
  <c r="AJ121" i="1"/>
  <c r="AJ120" i="1"/>
  <c r="AJ119" i="1"/>
  <c r="AJ118" i="1"/>
  <c r="AJ117" i="1"/>
  <c r="AJ116" i="1"/>
  <c r="AJ115" i="1"/>
  <c r="AJ114"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7" i="1"/>
  <c r="AJ86" i="1"/>
  <c r="AJ85" i="1"/>
  <c r="AJ84" i="1"/>
  <c r="AJ83" i="1"/>
  <c r="AJ82" i="1"/>
  <c r="AJ81" i="1"/>
  <c r="AJ80" i="1"/>
  <c r="AJ79" i="1"/>
  <c r="AJ78" i="1"/>
  <c r="AJ77" i="1"/>
  <c r="AJ76" i="1"/>
  <c r="AJ75" i="1"/>
  <c r="AJ74" i="1"/>
  <c r="AJ73" i="1"/>
  <c r="AJ72" i="1"/>
  <c r="AJ71" i="1"/>
  <c r="AJ70" i="1"/>
  <c r="AJ69" i="1"/>
  <c r="AJ68" i="1"/>
  <c r="AJ67"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32" i="1"/>
  <c r="AJ31" i="1"/>
  <c r="AJ30" i="1"/>
  <c r="AJ29" i="1"/>
  <c r="AJ28" i="1"/>
  <c r="AJ27" i="1"/>
  <c r="AJ26" i="1"/>
  <c r="AJ25" i="1"/>
  <c r="AJ24" i="1"/>
  <c r="AJ23" i="1"/>
  <c r="AJ22" i="1"/>
  <c r="AJ21" i="1"/>
  <c r="AJ20" i="1"/>
  <c r="AJ19" i="1"/>
  <c r="AJ18" i="1"/>
  <c r="AJ17" i="1"/>
  <c r="AJ16" i="1"/>
  <c r="AJ15" i="1"/>
  <c r="AJ14" i="1"/>
  <c r="AJ13" i="1"/>
  <c r="AJ12" i="1"/>
  <c r="AJ11" i="1"/>
  <c r="AJ10" i="1"/>
  <c r="AJ9" i="1"/>
  <c r="AJ8" i="1"/>
  <c r="AJ7" i="1"/>
  <c r="AJ6" i="1"/>
  <c r="AJ5" i="1"/>
  <c r="AJ4" i="1"/>
  <c r="AJ3" i="1"/>
  <c r="AJ2" i="1"/>
  <c r="BF2" i="8" a="1"/>
  <c r="BF2" i="8" s="1"/>
  <c r="M572" i="5" l="1" a="1"/>
  <c r="M572" i="5" s="1"/>
  <c r="M511" i="5" a="1"/>
  <c r="M511" i="5" s="1"/>
  <c r="M409" i="5" a="1"/>
  <c r="M409" i="5" s="1"/>
  <c r="M396" i="5" a="1"/>
  <c r="M396" i="5" s="1"/>
  <c r="M211" i="5" a="1"/>
  <c r="M211" i="5" s="1"/>
  <c r="L584" i="5" a="1"/>
  <c r="L584" i="5" s="1"/>
  <c r="M584" i="5" s="1" a="1"/>
  <c r="M584" i="5" s="1"/>
  <c r="L583" i="5" a="1"/>
  <c r="L583" i="5" s="1"/>
  <c r="M583" i="5" s="1" a="1"/>
  <c r="M583" i="5" s="1"/>
  <c r="L582" i="5" a="1"/>
  <c r="L582" i="5" s="1"/>
  <c r="M582" i="5" s="1" a="1"/>
  <c r="M582" i="5" s="1"/>
  <c r="L581" i="5" a="1"/>
  <c r="L581" i="5" s="1"/>
  <c r="M581" i="5" s="1" a="1"/>
  <c r="M581" i="5" s="1"/>
  <c r="L580" i="5" a="1"/>
  <c r="L580" i="5" s="1"/>
  <c r="M580" i="5" s="1" a="1"/>
  <c r="M580" i="5" s="1"/>
  <c r="L579" i="5" a="1"/>
  <c r="L579" i="5" s="1"/>
  <c r="M579" i="5" s="1" a="1"/>
  <c r="M579" i="5" s="1"/>
  <c r="L578" i="5" a="1"/>
  <c r="L578" i="5" s="1"/>
  <c r="M578" i="5" s="1" a="1"/>
  <c r="M578" i="5" s="1"/>
  <c r="L577" i="5" a="1"/>
  <c r="L577" i="5" s="1"/>
  <c r="M577" i="5" s="1" a="1"/>
  <c r="M577" i="5" s="1"/>
  <c r="L576" i="5" a="1"/>
  <c r="L576" i="5" s="1"/>
  <c r="M576" i="5" s="1" a="1"/>
  <c r="M576" i="5" s="1"/>
  <c r="L575" i="5" a="1"/>
  <c r="L575" i="5" s="1"/>
  <c r="M575" i="5" s="1" a="1"/>
  <c r="M575" i="5" s="1"/>
  <c r="L574" i="5" a="1"/>
  <c r="L574" i="5" s="1"/>
  <c r="M574" i="5" s="1" a="1"/>
  <c r="M574" i="5" s="1"/>
  <c r="L573" i="5" a="1"/>
  <c r="L573" i="5" s="1"/>
  <c r="M573" i="5" s="1" a="1"/>
  <c r="M573" i="5" s="1"/>
  <c r="L572" i="5" a="1"/>
  <c r="L572" i="5" s="1"/>
  <c r="L571" i="5" a="1"/>
  <c r="L571" i="5" s="1"/>
  <c r="M571" i="5" s="1" a="1"/>
  <c r="M571" i="5" s="1"/>
  <c r="L570" i="5" a="1"/>
  <c r="L570" i="5" s="1"/>
  <c r="M570" i="5" s="1" a="1"/>
  <c r="M570" i="5" s="1"/>
  <c r="L569" i="5" a="1"/>
  <c r="L569" i="5" s="1"/>
  <c r="M569" i="5" s="1" a="1"/>
  <c r="M569" i="5" s="1"/>
  <c r="L568" i="5" a="1"/>
  <c r="L568" i="5" s="1"/>
  <c r="M568" i="5" s="1" a="1"/>
  <c r="M568" i="5" s="1"/>
  <c r="L567" i="5" a="1"/>
  <c r="L567" i="5" s="1"/>
  <c r="M567" i="5" s="1" a="1"/>
  <c r="M567" i="5" s="1"/>
  <c r="L566" i="5" a="1"/>
  <c r="L566" i="5" s="1"/>
  <c r="M566" i="5" s="1" a="1"/>
  <c r="M566" i="5" s="1"/>
  <c r="L565" i="5" a="1"/>
  <c r="L565" i="5" s="1"/>
  <c r="M565" i="5" s="1" a="1"/>
  <c r="M565" i="5" s="1"/>
  <c r="L564" i="5" a="1"/>
  <c r="L564" i="5" s="1"/>
  <c r="M564" i="5" s="1" a="1"/>
  <c r="M564" i="5" s="1"/>
  <c r="L563" i="5" a="1"/>
  <c r="L563" i="5" s="1"/>
  <c r="M563" i="5" s="1" a="1"/>
  <c r="M563" i="5" s="1"/>
  <c r="L562" i="5" a="1"/>
  <c r="L562" i="5" s="1"/>
  <c r="M562" i="5" s="1" a="1"/>
  <c r="M562" i="5" s="1"/>
  <c r="L561" i="5" a="1"/>
  <c r="L561" i="5" s="1"/>
  <c r="M561" i="5" s="1" a="1"/>
  <c r="M561" i="5" s="1"/>
  <c r="L560" i="5" a="1"/>
  <c r="L560" i="5" s="1"/>
  <c r="M560" i="5" s="1" a="1"/>
  <c r="M560" i="5" s="1"/>
  <c r="L559" i="5" a="1"/>
  <c r="L559" i="5" s="1"/>
  <c r="M559" i="5" s="1" a="1"/>
  <c r="M559" i="5" s="1"/>
  <c r="L558" i="5" a="1"/>
  <c r="L558" i="5" s="1"/>
  <c r="M558" i="5" s="1" a="1"/>
  <c r="M558" i="5" s="1"/>
  <c r="L557" i="5" a="1"/>
  <c r="L557" i="5" s="1"/>
  <c r="M557" i="5" s="1" a="1"/>
  <c r="M557" i="5" s="1"/>
  <c r="L556" i="5" a="1"/>
  <c r="L556" i="5" s="1"/>
  <c r="M556" i="5" s="1" a="1"/>
  <c r="M556" i="5" s="1"/>
  <c r="L555" i="5" a="1"/>
  <c r="L555" i="5" s="1"/>
  <c r="M555" i="5" s="1" a="1"/>
  <c r="M555" i="5" s="1"/>
  <c r="L554" i="5" a="1"/>
  <c r="L554" i="5" s="1"/>
  <c r="M554" i="5" s="1" a="1"/>
  <c r="M554" i="5" s="1"/>
  <c r="L553" i="5" a="1"/>
  <c r="L553" i="5" s="1"/>
  <c r="M553" i="5" s="1" a="1"/>
  <c r="M553" i="5" s="1"/>
  <c r="L552" i="5" a="1"/>
  <c r="L552" i="5" s="1"/>
  <c r="M552" i="5" s="1" a="1"/>
  <c r="M552" i="5" s="1"/>
  <c r="L551" i="5" a="1"/>
  <c r="L551" i="5" s="1"/>
  <c r="M551" i="5" s="1" a="1"/>
  <c r="M551" i="5" s="1"/>
  <c r="L550" i="5" a="1"/>
  <c r="L550" i="5" s="1"/>
  <c r="M550" i="5" s="1" a="1"/>
  <c r="M550" i="5" s="1"/>
  <c r="L549" i="5" a="1"/>
  <c r="L549" i="5" s="1"/>
  <c r="M549" i="5" s="1" a="1"/>
  <c r="M549" i="5" s="1"/>
  <c r="L548" i="5" a="1"/>
  <c r="L548" i="5" s="1"/>
  <c r="M548" i="5" s="1" a="1"/>
  <c r="M548" i="5" s="1"/>
  <c r="L547" i="5" a="1"/>
  <c r="L547" i="5" s="1"/>
  <c r="M547" i="5" s="1" a="1"/>
  <c r="M547" i="5" s="1"/>
  <c r="L546" i="5" a="1"/>
  <c r="L546" i="5" s="1"/>
  <c r="M546" i="5" s="1" a="1"/>
  <c r="M546" i="5" s="1"/>
  <c r="L545" i="5" a="1"/>
  <c r="L545" i="5" s="1"/>
  <c r="M545" i="5" s="1" a="1"/>
  <c r="M545" i="5" s="1"/>
  <c r="L544" i="5" a="1"/>
  <c r="L544" i="5" s="1"/>
  <c r="M544" i="5" s="1" a="1"/>
  <c r="M544" i="5" s="1"/>
  <c r="L543" i="5" a="1"/>
  <c r="L543" i="5" s="1"/>
  <c r="M543" i="5" s="1" a="1"/>
  <c r="M543" i="5" s="1"/>
  <c r="L542" i="5" a="1"/>
  <c r="L542" i="5" s="1"/>
  <c r="M542" i="5" s="1" a="1"/>
  <c r="M542" i="5" s="1"/>
  <c r="L541" i="5" a="1"/>
  <c r="L541" i="5" s="1"/>
  <c r="M541" i="5" s="1" a="1"/>
  <c r="M541" i="5" s="1"/>
  <c r="L540" i="5" a="1"/>
  <c r="L540" i="5" s="1"/>
  <c r="M540" i="5" s="1" a="1"/>
  <c r="M540" i="5" s="1"/>
  <c r="L539" i="5" a="1"/>
  <c r="L539" i="5" s="1"/>
  <c r="M539" i="5" s="1" a="1"/>
  <c r="M539" i="5" s="1"/>
  <c r="L538" i="5" a="1"/>
  <c r="L538" i="5" s="1"/>
  <c r="M538" i="5" s="1" a="1"/>
  <c r="M538" i="5" s="1"/>
  <c r="L537" i="5" a="1"/>
  <c r="L537" i="5" s="1"/>
  <c r="M537" i="5" s="1" a="1"/>
  <c r="M537" i="5" s="1"/>
  <c r="L536" i="5" a="1"/>
  <c r="L536" i="5" s="1"/>
  <c r="M536" i="5" s="1" a="1"/>
  <c r="M536" i="5" s="1"/>
  <c r="L535" i="5" a="1"/>
  <c r="L535" i="5" s="1"/>
  <c r="M535" i="5" s="1" a="1"/>
  <c r="M535" i="5" s="1"/>
  <c r="L534" i="5" a="1"/>
  <c r="L534" i="5" s="1"/>
  <c r="M534" i="5" s="1" a="1"/>
  <c r="M534" i="5" s="1"/>
  <c r="L533" i="5" a="1"/>
  <c r="L533" i="5" s="1"/>
  <c r="M533" i="5" s="1" a="1"/>
  <c r="M533" i="5" s="1"/>
  <c r="L532" i="5"/>
  <c r="M532" i="5" s="1" a="1"/>
  <c r="M532" i="5" s="1"/>
  <c r="L532" i="5" a="1"/>
  <c r="L531" i="5" a="1"/>
  <c r="L531" i="5" s="1"/>
  <c r="M531" i="5" s="1" a="1"/>
  <c r="M531" i="5" s="1"/>
  <c r="L530" i="5" a="1"/>
  <c r="L530" i="5" s="1"/>
  <c r="M530" i="5" s="1" a="1"/>
  <c r="M530" i="5" s="1"/>
  <c r="L529" i="5" a="1"/>
  <c r="L529" i="5" s="1"/>
  <c r="M529" i="5" s="1" a="1"/>
  <c r="M529" i="5" s="1"/>
  <c r="L528" i="5" a="1"/>
  <c r="L528" i="5" s="1"/>
  <c r="M528" i="5" s="1" a="1"/>
  <c r="M528" i="5" s="1"/>
  <c r="L527" i="5" a="1"/>
  <c r="L527" i="5" s="1"/>
  <c r="M527" i="5" s="1" a="1"/>
  <c r="M527" i="5" s="1"/>
  <c r="L526" i="5" a="1"/>
  <c r="L526" i="5" s="1"/>
  <c r="M526" i="5" s="1" a="1"/>
  <c r="M526" i="5" s="1"/>
  <c r="L525" i="5" a="1"/>
  <c r="L525" i="5" s="1"/>
  <c r="M525" i="5" s="1" a="1"/>
  <c r="M525" i="5" s="1"/>
  <c r="L524" i="5" a="1"/>
  <c r="L524" i="5" s="1"/>
  <c r="M524" i="5" s="1" a="1"/>
  <c r="M524" i="5" s="1"/>
  <c r="L523" i="5" a="1"/>
  <c r="L523" i="5" s="1"/>
  <c r="M523" i="5" s="1" a="1"/>
  <c r="M523" i="5" s="1"/>
  <c r="L522" i="5" a="1"/>
  <c r="L522" i="5" s="1"/>
  <c r="M522" i="5" s="1" a="1"/>
  <c r="M522" i="5" s="1"/>
  <c r="L521" i="5" a="1"/>
  <c r="L521" i="5" s="1"/>
  <c r="M521" i="5" s="1" a="1"/>
  <c r="M521" i="5" s="1"/>
  <c r="L520" i="5" a="1"/>
  <c r="L520" i="5" s="1"/>
  <c r="M520" i="5" s="1" a="1"/>
  <c r="M520" i="5" s="1"/>
  <c r="L519" i="5" a="1"/>
  <c r="L519" i="5" s="1"/>
  <c r="M519" i="5" s="1" a="1"/>
  <c r="M519" i="5" s="1"/>
  <c r="L518" i="5" a="1"/>
  <c r="L518" i="5" s="1"/>
  <c r="M518" i="5" s="1" a="1"/>
  <c r="M518" i="5" s="1"/>
  <c r="L517" i="5" a="1"/>
  <c r="L517" i="5" s="1"/>
  <c r="M517" i="5" s="1" a="1"/>
  <c r="M517" i="5" s="1"/>
  <c r="L516" i="5" a="1"/>
  <c r="L516" i="5" s="1"/>
  <c r="M516" i="5" s="1" a="1"/>
  <c r="M516" i="5" s="1"/>
  <c r="L515" i="5" a="1"/>
  <c r="L515" i="5" s="1"/>
  <c r="M515" i="5" s="1" a="1"/>
  <c r="M515" i="5" s="1"/>
  <c r="L514" i="5" a="1"/>
  <c r="L514" i="5" s="1"/>
  <c r="M514" i="5" s="1" a="1"/>
  <c r="M514" i="5" s="1"/>
  <c r="L513" i="5" a="1"/>
  <c r="L513" i="5" s="1"/>
  <c r="M513" i="5" s="1" a="1"/>
  <c r="M513" i="5" s="1"/>
  <c r="L512" i="5" a="1"/>
  <c r="L512" i="5" s="1"/>
  <c r="M512" i="5" s="1" a="1"/>
  <c r="M512" i="5" s="1"/>
  <c r="L511" i="5" a="1"/>
  <c r="L511" i="5" s="1"/>
  <c r="L510" i="5" a="1"/>
  <c r="L510" i="5" s="1"/>
  <c r="M510" i="5" s="1" a="1"/>
  <c r="M510" i="5" s="1"/>
  <c r="L509" i="5" a="1"/>
  <c r="L509" i="5" s="1"/>
  <c r="M509" i="5" s="1" a="1"/>
  <c r="M509" i="5" s="1"/>
  <c r="L508" i="5" a="1"/>
  <c r="L508" i="5" s="1"/>
  <c r="M508" i="5" s="1" a="1"/>
  <c r="M508" i="5" s="1"/>
  <c r="L507" i="5" a="1"/>
  <c r="L507" i="5" s="1"/>
  <c r="M507" i="5" s="1" a="1"/>
  <c r="M507" i="5" s="1"/>
  <c r="L506" i="5" a="1"/>
  <c r="L506" i="5" s="1"/>
  <c r="M506" i="5" s="1" a="1"/>
  <c r="M506" i="5" s="1"/>
  <c r="L505" i="5" a="1"/>
  <c r="L505" i="5" s="1"/>
  <c r="M505" i="5" s="1" a="1"/>
  <c r="M505" i="5" s="1"/>
  <c r="L504" i="5" a="1"/>
  <c r="L504" i="5" s="1"/>
  <c r="M504" i="5" s="1" a="1"/>
  <c r="M504" i="5" s="1"/>
  <c r="L503" i="5" a="1"/>
  <c r="L503" i="5" s="1"/>
  <c r="M503" i="5" s="1" a="1"/>
  <c r="M503" i="5" s="1"/>
  <c r="L502" i="5" a="1"/>
  <c r="L502" i="5" s="1"/>
  <c r="M502" i="5" s="1" a="1"/>
  <c r="M502" i="5" s="1"/>
  <c r="L501" i="5" a="1"/>
  <c r="L501" i="5" s="1"/>
  <c r="M501" i="5" s="1" a="1"/>
  <c r="M501" i="5" s="1"/>
  <c r="L500" i="5" a="1"/>
  <c r="L500" i="5" s="1"/>
  <c r="M500" i="5" s="1" a="1"/>
  <c r="M500" i="5" s="1"/>
  <c r="L499" i="5" a="1"/>
  <c r="L499" i="5" s="1"/>
  <c r="M499" i="5" s="1" a="1"/>
  <c r="M499" i="5" s="1"/>
  <c r="L498" i="5" a="1"/>
  <c r="L498" i="5" s="1"/>
  <c r="M498" i="5" s="1" a="1"/>
  <c r="M498" i="5" s="1"/>
  <c r="L497" i="5" a="1"/>
  <c r="L497" i="5" s="1"/>
  <c r="M497" i="5" s="1" a="1"/>
  <c r="M497" i="5" s="1"/>
  <c r="L496" i="5"/>
  <c r="M496" i="5" s="1" a="1"/>
  <c r="M496" i="5" s="1"/>
  <c r="L496" i="5" a="1"/>
  <c r="L495" i="5" a="1"/>
  <c r="L495" i="5" s="1"/>
  <c r="M495" i="5" s="1" a="1"/>
  <c r="M495" i="5" s="1"/>
  <c r="L494" i="5" a="1"/>
  <c r="L494" i="5" s="1"/>
  <c r="M494" i="5" s="1" a="1"/>
  <c r="M494" i="5" s="1"/>
  <c r="L493" i="5" a="1"/>
  <c r="L493" i="5" s="1"/>
  <c r="M493" i="5" s="1" a="1"/>
  <c r="M493" i="5" s="1"/>
  <c r="L492" i="5" a="1"/>
  <c r="L492" i="5" s="1"/>
  <c r="M492" i="5" s="1" a="1"/>
  <c r="M492" i="5" s="1"/>
  <c r="L491" i="5" a="1"/>
  <c r="L491" i="5" s="1"/>
  <c r="M491" i="5" s="1" a="1"/>
  <c r="M491" i="5" s="1"/>
  <c r="L490" i="5" a="1"/>
  <c r="L490" i="5" s="1"/>
  <c r="M490" i="5" s="1" a="1"/>
  <c r="M490" i="5" s="1"/>
  <c r="L489" i="5" a="1"/>
  <c r="L489" i="5" s="1"/>
  <c r="M489" i="5" s="1" a="1"/>
  <c r="M489" i="5" s="1"/>
  <c r="L488" i="5" a="1"/>
  <c r="L488" i="5" s="1"/>
  <c r="M488" i="5" s="1" a="1"/>
  <c r="M488" i="5" s="1"/>
  <c r="L487" i="5" a="1"/>
  <c r="L487" i="5" s="1"/>
  <c r="M487" i="5" s="1" a="1"/>
  <c r="M487" i="5" s="1"/>
  <c r="L486" i="5" a="1"/>
  <c r="L486" i="5" s="1"/>
  <c r="M486" i="5" s="1" a="1"/>
  <c r="M486" i="5" s="1"/>
  <c r="L485" i="5" a="1"/>
  <c r="L485" i="5" s="1"/>
  <c r="M485" i="5" s="1" a="1"/>
  <c r="M485" i="5" s="1"/>
  <c r="L484" i="5" a="1"/>
  <c r="L484" i="5" s="1"/>
  <c r="M484" i="5" s="1" a="1"/>
  <c r="M484" i="5" s="1"/>
  <c r="L483" i="5" a="1"/>
  <c r="L483" i="5" s="1"/>
  <c r="M483" i="5" s="1" a="1"/>
  <c r="M483" i="5" s="1"/>
  <c r="L482" i="5" a="1"/>
  <c r="L482" i="5" s="1"/>
  <c r="M482" i="5" s="1" a="1"/>
  <c r="M482" i="5" s="1"/>
  <c r="L481" i="5" a="1"/>
  <c r="L481" i="5" s="1"/>
  <c r="M481" i="5" s="1" a="1"/>
  <c r="M481" i="5" s="1"/>
  <c r="L480" i="5" a="1"/>
  <c r="L480" i="5" s="1"/>
  <c r="M480" i="5" s="1" a="1"/>
  <c r="M480" i="5" s="1"/>
  <c r="L479" i="5" a="1"/>
  <c r="L479" i="5" s="1"/>
  <c r="M479" i="5" s="1" a="1"/>
  <c r="M479" i="5" s="1"/>
  <c r="L478" i="5" a="1"/>
  <c r="L478" i="5" s="1"/>
  <c r="M478" i="5" s="1" a="1"/>
  <c r="M478" i="5" s="1"/>
  <c r="L477" i="5" a="1"/>
  <c r="L477" i="5" s="1"/>
  <c r="M477" i="5" s="1" a="1"/>
  <c r="M477" i="5" s="1"/>
  <c r="L476" i="5" a="1"/>
  <c r="L476" i="5" s="1"/>
  <c r="M476" i="5" s="1" a="1"/>
  <c r="M476" i="5" s="1"/>
  <c r="L475" i="5" a="1"/>
  <c r="L475" i="5" s="1"/>
  <c r="M475" i="5" s="1" a="1"/>
  <c r="M475" i="5" s="1"/>
  <c r="L474" i="5" a="1"/>
  <c r="L474" i="5" s="1"/>
  <c r="M474" i="5" s="1" a="1"/>
  <c r="M474" i="5" s="1"/>
  <c r="L473" i="5" a="1"/>
  <c r="L473" i="5" s="1"/>
  <c r="M473" i="5" s="1" a="1"/>
  <c r="M473" i="5" s="1"/>
  <c r="L472" i="5" a="1"/>
  <c r="L472" i="5" s="1"/>
  <c r="M472" i="5" s="1" a="1"/>
  <c r="M472" i="5" s="1"/>
  <c r="L471" i="5" a="1"/>
  <c r="L471" i="5" s="1"/>
  <c r="M471" i="5" s="1" a="1"/>
  <c r="M471" i="5" s="1"/>
  <c r="L470" i="5" a="1"/>
  <c r="L470" i="5" s="1"/>
  <c r="M470" i="5" s="1" a="1"/>
  <c r="M470" i="5" s="1"/>
  <c r="L469" i="5" a="1"/>
  <c r="L469" i="5" s="1"/>
  <c r="M469" i="5" s="1" a="1"/>
  <c r="M469" i="5" s="1"/>
  <c r="L468" i="5" a="1"/>
  <c r="L468" i="5" s="1"/>
  <c r="M468" i="5" s="1" a="1"/>
  <c r="M468" i="5" s="1"/>
  <c r="L467" i="5" a="1"/>
  <c r="L467" i="5" s="1"/>
  <c r="M467" i="5" s="1" a="1"/>
  <c r="M467" i="5" s="1"/>
  <c r="L466" i="5" a="1"/>
  <c r="L466" i="5" s="1"/>
  <c r="M466" i="5" s="1" a="1"/>
  <c r="M466" i="5" s="1"/>
  <c r="L465" i="5" a="1"/>
  <c r="L465" i="5" s="1"/>
  <c r="M465" i="5" s="1" a="1"/>
  <c r="M465" i="5" s="1"/>
  <c r="L464" i="5" a="1"/>
  <c r="L464" i="5" s="1"/>
  <c r="M464" i="5" s="1" a="1"/>
  <c r="M464" i="5" s="1"/>
  <c r="L463" i="5" a="1"/>
  <c r="L463" i="5" s="1"/>
  <c r="M463" i="5" s="1" a="1"/>
  <c r="M463" i="5" s="1"/>
  <c r="L462" i="5" a="1"/>
  <c r="L462" i="5" s="1"/>
  <c r="M462" i="5" s="1" a="1"/>
  <c r="M462" i="5" s="1"/>
  <c r="L461" i="5" a="1"/>
  <c r="L461" i="5" s="1"/>
  <c r="M461" i="5" s="1" a="1"/>
  <c r="M461" i="5" s="1"/>
  <c r="L460" i="5" a="1"/>
  <c r="L460" i="5" s="1"/>
  <c r="M460" i="5" s="1" a="1"/>
  <c r="M460" i="5" s="1"/>
  <c r="L459" i="5" a="1"/>
  <c r="L459" i="5" s="1"/>
  <c r="M459" i="5" s="1" a="1"/>
  <c r="M459" i="5" s="1"/>
  <c r="L458" i="5" a="1"/>
  <c r="L458" i="5" s="1"/>
  <c r="M458" i="5" s="1" a="1"/>
  <c r="M458" i="5" s="1"/>
  <c r="L457" i="5" a="1"/>
  <c r="L457" i="5" s="1"/>
  <c r="M457" i="5" s="1" a="1"/>
  <c r="M457" i="5" s="1"/>
  <c r="L456" i="5" a="1"/>
  <c r="L456" i="5" s="1"/>
  <c r="M456" i="5" s="1" a="1"/>
  <c r="M456" i="5" s="1"/>
  <c r="L455" i="5" a="1"/>
  <c r="L455" i="5" s="1"/>
  <c r="M455" i="5" s="1" a="1"/>
  <c r="M455" i="5" s="1"/>
  <c r="L454" i="5" a="1"/>
  <c r="L454" i="5" s="1"/>
  <c r="M454" i="5" s="1" a="1"/>
  <c r="M454" i="5" s="1"/>
  <c r="L453" i="5" a="1"/>
  <c r="L453" i="5" s="1"/>
  <c r="M453" i="5" s="1" a="1"/>
  <c r="M453" i="5" s="1"/>
  <c r="L452" i="5" a="1"/>
  <c r="L452" i="5" s="1"/>
  <c r="M452" i="5" s="1" a="1"/>
  <c r="M452" i="5" s="1"/>
  <c r="L451" i="5" a="1"/>
  <c r="L451" i="5" s="1"/>
  <c r="M451" i="5" s="1" a="1"/>
  <c r="M451" i="5" s="1"/>
  <c r="L450" i="5" a="1"/>
  <c r="L450" i="5" s="1"/>
  <c r="M450" i="5" s="1" a="1"/>
  <c r="M450" i="5" s="1"/>
  <c r="L449" i="5" a="1"/>
  <c r="L449" i="5" s="1"/>
  <c r="M449" i="5" s="1" a="1"/>
  <c r="M449" i="5" s="1"/>
  <c r="L448" i="5" a="1"/>
  <c r="L448" i="5" s="1"/>
  <c r="M448" i="5" s="1" a="1"/>
  <c r="M448" i="5" s="1"/>
  <c r="L447" i="5" a="1"/>
  <c r="L447" i="5" s="1"/>
  <c r="M447" i="5" s="1" a="1"/>
  <c r="M447" i="5" s="1"/>
  <c r="L446" i="5" a="1"/>
  <c r="L446" i="5" s="1"/>
  <c r="M446" i="5" s="1" a="1"/>
  <c r="M446" i="5" s="1"/>
  <c r="L445" i="5" a="1"/>
  <c r="L445" i="5" s="1"/>
  <c r="M445" i="5" s="1" a="1"/>
  <c r="M445" i="5" s="1"/>
  <c r="L444" i="5" a="1"/>
  <c r="L444" i="5" s="1"/>
  <c r="M444" i="5" s="1" a="1"/>
  <c r="M444" i="5" s="1"/>
  <c r="L443" i="5" a="1"/>
  <c r="L443" i="5" s="1"/>
  <c r="M443" i="5" s="1" a="1"/>
  <c r="M443" i="5" s="1"/>
  <c r="L442" i="5" a="1"/>
  <c r="L442" i="5" s="1"/>
  <c r="M442" i="5" s="1" a="1"/>
  <c r="M442" i="5" s="1"/>
  <c r="L441" i="5" a="1"/>
  <c r="L441" i="5" s="1"/>
  <c r="M441" i="5" s="1" a="1"/>
  <c r="M441" i="5" s="1"/>
  <c r="L440" i="5" a="1"/>
  <c r="L440" i="5" s="1"/>
  <c r="M440" i="5" s="1" a="1"/>
  <c r="M440" i="5" s="1"/>
  <c r="L439" i="5" a="1"/>
  <c r="L439" i="5" s="1"/>
  <c r="M439" i="5" s="1" a="1"/>
  <c r="M439" i="5" s="1"/>
  <c r="L438" i="5"/>
  <c r="M438" i="5" s="1" a="1"/>
  <c r="M438" i="5" s="1"/>
  <c r="L438" i="5" a="1"/>
  <c r="L437" i="5" a="1"/>
  <c r="L437" i="5" s="1"/>
  <c r="M437" i="5" s="1" a="1"/>
  <c r="M437" i="5" s="1"/>
  <c r="L436" i="5" a="1"/>
  <c r="L436" i="5" s="1"/>
  <c r="M436" i="5" s="1" a="1"/>
  <c r="M436" i="5" s="1"/>
  <c r="L435" i="5" a="1"/>
  <c r="L435" i="5" s="1"/>
  <c r="M435" i="5" s="1" a="1"/>
  <c r="M435" i="5" s="1"/>
  <c r="L434" i="5" a="1"/>
  <c r="L434" i="5" s="1"/>
  <c r="M434" i="5" s="1" a="1"/>
  <c r="M434" i="5" s="1"/>
  <c r="L433" i="5" a="1"/>
  <c r="L433" i="5" s="1"/>
  <c r="M433" i="5" s="1" a="1"/>
  <c r="M433" i="5" s="1"/>
  <c r="L432" i="5" a="1"/>
  <c r="L432" i="5" s="1"/>
  <c r="M432" i="5" s="1" a="1"/>
  <c r="M432" i="5" s="1"/>
  <c r="L431" i="5"/>
  <c r="M431" i="5" s="1" a="1"/>
  <c r="M431" i="5" s="1"/>
  <c r="L431" i="5" a="1"/>
  <c r="L430" i="5" a="1"/>
  <c r="L430" i="5" s="1"/>
  <c r="M430" i="5" s="1" a="1"/>
  <c r="M430" i="5" s="1"/>
  <c r="L429" i="5" a="1"/>
  <c r="L429" i="5" s="1"/>
  <c r="M429" i="5" s="1" a="1"/>
  <c r="M429" i="5" s="1"/>
  <c r="L428" i="5" a="1"/>
  <c r="L428" i="5" s="1"/>
  <c r="M428" i="5" s="1" a="1"/>
  <c r="M428" i="5" s="1"/>
  <c r="L427" i="5" a="1"/>
  <c r="L427" i="5" s="1"/>
  <c r="M427" i="5" s="1" a="1"/>
  <c r="M427" i="5" s="1"/>
  <c r="L426" i="5" a="1"/>
  <c r="L426" i="5" s="1"/>
  <c r="M426" i="5" s="1" a="1"/>
  <c r="M426" i="5" s="1"/>
  <c r="L425" i="5" a="1"/>
  <c r="L425" i="5" s="1"/>
  <c r="M425" i="5" s="1" a="1"/>
  <c r="M425" i="5" s="1"/>
  <c r="L424" i="5"/>
  <c r="M424" i="5" s="1" a="1"/>
  <c r="M424" i="5" s="1"/>
  <c r="L424" i="5" a="1"/>
  <c r="L423" i="5" a="1"/>
  <c r="L423" i="5" s="1"/>
  <c r="M423" i="5" s="1" a="1"/>
  <c r="M423" i="5" s="1"/>
  <c r="L422" i="5" a="1"/>
  <c r="L422" i="5" s="1"/>
  <c r="M422" i="5" s="1" a="1"/>
  <c r="M422" i="5" s="1"/>
  <c r="L421" i="5" a="1"/>
  <c r="L421" i="5" s="1"/>
  <c r="M421" i="5" s="1" a="1"/>
  <c r="M421" i="5" s="1"/>
  <c r="L420" i="5" a="1"/>
  <c r="L420" i="5" s="1"/>
  <c r="M420" i="5" s="1" a="1"/>
  <c r="M420" i="5" s="1"/>
  <c r="L419" i="5" a="1"/>
  <c r="L419" i="5" s="1"/>
  <c r="M419" i="5" s="1" a="1"/>
  <c r="M419" i="5" s="1"/>
  <c r="L418" i="5" a="1"/>
  <c r="L418" i="5" s="1"/>
  <c r="M418" i="5" s="1" a="1"/>
  <c r="M418" i="5" s="1"/>
  <c r="L417" i="5" a="1"/>
  <c r="L417" i="5" s="1"/>
  <c r="M417" i="5" s="1" a="1"/>
  <c r="M417" i="5" s="1"/>
  <c r="L416" i="5" a="1"/>
  <c r="L416" i="5" s="1"/>
  <c r="M416" i="5" s="1" a="1"/>
  <c r="M416" i="5" s="1"/>
  <c r="L415" i="5" a="1"/>
  <c r="L415" i="5" s="1"/>
  <c r="M415" i="5" s="1" a="1"/>
  <c r="M415" i="5" s="1"/>
  <c r="L414" i="5" a="1"/>
  <c r="L414" i="5" s="1"/>
  <c r="M414" i="5" s="1" a="1"/>
  <c r="M414" i="5" s="1"/>
  <c r="L413" i="5" a="1"/>
  <c r="L413" i="5" s="1"/>
  <c r="M413" i="5" s="1" a="1"/>
  <c r="M413" i="5" s="1"/>
  <c r="L412" i="5" a="1"/>
  <c r="L412" i="5" s="1"/>
  <c r="M412" i="5" s="1" a="1"/>
  <c r="M412" i="5" s="1"/>
  <c r="L411" i="5" a="1"/>
  <c r="L411" i="5" s="1"/>
  <c r="M411" i="5" s="1" a="1"/>
  <c r="M411" i="5" s="1"/>
  <c r="L410" i="5" a="1"/>
  <c r="L410" i="5" s="1"/>
  <c r="M410" i="5" s="1" a="1"/>
  <c r="M410" i="5" s="1"/>
  <c r="L409" i="5" a="1"/>
  <c r="L409" i="5" s="1"/>
  <c r="L408" i="5" a="1"/>
  <c r="L408" i="5" s="1"/>
  <c r="M408" i="5" s="1" a="1"/>
  <c r="M408" i="5" s="1"/>
  <c r="L407" i="5" a="1"/>
  <c r="L407" i="5" s="1"/>
  <c r="M407" i="5" s="1" a="1"/>
  <c r="M407" i="5" s="1"/>
  <c r="L406" i="5" a="1"/>
  <c r="L406" i="5" s="1"/>
  <c r="M406" i="5" s="1" a="1"/>
  <c r="M406" i="5" s="1"/>
  <c r="L405" i="5" a="1"/>
  <c r="L405" i="5" s="1"/>
  <c r="M405" i="5" s="1" a="1"/>
  <c r="M405" i="5" s="1"/>
  <c r="L404" i="5" a="1"/>
  <c r="L404" i="5" s="1"/>
  <c r="M404" i="5" s="1" a="1"/>
  <c r="M404" i="5" s="1"/>
  <c r="L403" i="5" a="1"/>
  <c r="L403" i="5" s="1"/>
  <c r="M403" i="5" s="1" a="1"/>
  <c r="M403" i="5" s="1"/>
  <c r="L402" i="5" a="1"/>
  <c r="L402" i="5" s="1"/>
  <c r="M402" i="5" s="1" a="1"/>
  <c r="M402" i="5" s="1"/>
  <c r="L401" i="5" a="1"/>
  <c r="L401" i="5" s="1"/>
  <c r="M401" i="5" s="1" a="1"/>
  <c r="M401" i="5" s="1"/>
  <c r="L400" i="5" a="1"/>
  <c r="L400" i="5" s="1"/>
  <c r="M400" i="5" s="1" a="1"/>
  <c r="M400" i="5" s="1"/>
  <c r="L399" i="5" a="1"/>
  <c r="L399" i="5" s="1"/>
  <c r="M399" i="5" s="1" a="1"/>
  <c r="M399" i="5" s="1"/>
  <c r="L398" i="5" a="1"/>
  <c r="L398" i="5" s="1"/>
  <c r="M398" i="5" s="1" a="1"/>
  <c r="M398" i="5" s="1"/>
  <c r="L397" i="5" a="1"/>
  <c r="L397" i="5" s="1"/>
  <c r="M397" i="5" s="1" a="1"/>
  <c r="M397" i="5" s="1"/>
  <c r="L396" i="5" a="1"/>
  <c r="L396" i="5" s="1"/>
  <c r="L395" i="5" a="1"/>
  <c r="L395" i="5" s="1"/>
  <c r="M395" i="5" s="1" a="1"/>
  <c r="M395" i="5" s="1"/>
  <c r="L394" i="5" a="1"/>
  <c r="L394" i="5" s="1"/>
  <c r="M394" i="5" s="1" a="1"/>
  <c r="M394" i="5" s="1"/>
  <c r="L393" i="5" a="1"/>
  <c r="L393" i="5" s="1"/>
  <c r="M393" i="5" s="1" a="1"/>
  <c r="M393" i="5" s="1"/>
  <c r="L392" i="5" a="1"/>
  <c r="L392" i="5" s="1"/>
  <c r="M392" i="5" s="1" a="1"/>
  <c r="M392" i="5" s="1"/>
  <c r="L391" i="5" a="1"/>
  <c r="L391" i="5" s="1"/>
  <c r="M391" i="5" s="1" a="1"/>
  <c r="M391" i="5" s="1"/>
  <c r="L390" i="5" a="1"/>
  <c r="L390" i="5" s="1"/>
  <c r="M390" i="5" s="1" a="1"/>
  <c r="M390" i="5" s="1"/>
  <c r="L389" i="5" a="1"/>
  <c r="L389" i="5" s="1"/>
  <c r="M389" i="5" s="1" a="1"/>
  <c r="M389" i="5" s="1"/>
  <c r="L388" i="5" a="1"/>
  <c r="L388" i="5" s="1"/>
  <c r="M388" i="5" s="1" a="1"/>
  <c r="M388" i="5" s="1"/>
  <c r="L387" i="5" a="1"/>
  <c r="L387" i="5" s="1"/>
  <c r="M387" i="5" s="1" a="1"/>
  <c r="M387" i="5" s="1"/>
  <c r="L386" i="5" a="1"/>
  <c r="L386" i="5" s="1"/>
  <c r="M386" i="5" s="1" a="1"/>
  <c r="M386" i="5" s="1"/>
  <c r="L385" i="5" a="1"/>
  <c r="L385" i="5" s="1"/>
  <c r="M385" i="5" s="1" a="1"/>
  <c r="M385" i="5" s="1"/>
  <c r="L384" i="5" a="1"/>
  <c r="L384" i="5" s="1"/>
  <c r="M384" i="5" s="1" a="1"/>
  <c r="M384" i="5" s="1"/>
  <c r="L383" i="5" a="1"/>
  <c r="L383" i="5" s="1"/>
  <c r="M383" i="5" s="1" a="1"/>
  <c r="M383" i="5" s="1"/>
  <c r="L382" i="5" a="1"/>
  <c r="L382" i="5" s="1"/>
  <c r="M382" i="5" s="1" a="1"/>
  <c r="M382" i="5" s="1"/>
  <c r="L381" i="5" a="1"/>
  <c r="L381" i="5" s="1"/>
  <c r="M381" i="5" s="1" a="1"/>
  <c r="M381" i="5" s="1"/>
  <c r="L380" i="5" a="1"/>
  <c r="L380" i="5" s="1"/>
  <c r="M380" i="5" s="1" a="1"/>
  <c r="M380" i="5" s="1"/>
  <c r="L379" i="5" a="1"/>
  <c r="L379" i="5" s="1"/>
  <c r="M379" i="5" s="1" a="1"/>
  <c r="M379" i="5" s="1"/>
  <c r="L378" i="5" a="1"/>
  <c r="L378" i="5" s="1"/>
  <c r="M378" i="5" s="1" a="1"/>
  <c r="M378" i="5" s="1"/>
  <c r="L377" i="5" a="1"/>
  <c r="L377" i="5" s="1"/>
  <c r="M377" i="5" s="1" a="1"/>
  <c r="M377" i="5" s="1"/>
  <c r="L376" i="5" a="1"/>
  <c r="L376" i="5" s="1"/>
  <c r="M376" i="5" s="1" a="1"/>
  <c r="M376" i="5" s="1"/>
  <c r="L375" i="5" a="1"/>
  <c r="L375" i="5" s="1"/>
  <c r="M375" i="5" s="1" a="1"/>
  <c r="M375" i="5" s="1"/>
  <c r="L374" i="5" a="1"/>
  <c r="L374" i="5" s="1"/>
  <c r="M374" i="5" s="1" a="1"/>
  <c r="M374" i="5" s="1"/>
  <c r="L373" i="5" a="1"/>
  <c r="L373" i="5" s="1"/>
  <c r="M373" i="5" s="1" a="1"/>
  <c r="M373" i="5" s="1"/>
  <c r="L372" i="5" a="1"/>
  <c r="L372" i="5" s="1"/>
  <c r="M372" i="5" s="1" a="1"/>
  <c r="M372" i="5" s="1"/>
  <c r="L371" i="5" a="1"/>
  <c r="L371" i="5" s="1"/>
  <c r="M371" i="5" s="1" a="1"/>
  <c r="M371" i="5" s="1"/>
  <c r="L370" i="5" a="1"/>
  <c r="L370" i="5" s="1"/>
  <c r="M370" i="5" s="1" a="1"/>
  <c r="M370" i="5" s="1"/>
  <c r="L369" i="5" a="1"/>
  <c r="L369" i="5" s="1"/>
  <c r="M369" i="5" s="1" a="1"/>
  <c r="M369" i="5" s="1"/>
  <c r="L368" i="5" a="1"/>
  <c r="L368" i="5" s="1"/>
  <c r="M368" i="5" s="1" a="1"/>
  <c r="M368" i="5" s="1"/>
  <c r="L367" i="5" a="1"/>
  <c r="L367" i="5" s="1"/>
  <c r="M367" i="5" s="1" a="1"/>
  <c r="M367" i="5" s="1"/>
  <c r="L366" i="5" a="1"/>
  <c r="L366" i="5" s="1"/>
  <c r="M366" i="5" s="1" a="1"/>
  <c r="M366" i="5" s="1"/>
  <c r="L365" i="5" a="1"/>
  <c r="L365" i="5" s="1"/>
  <c r="M365" i="5" s="1" a="1"/>
  <c r="M365" i="5" s="1"/>
  <c r="L364" i="5" a="1"/>
  <c r="L364" i="5" s="1"/>
  <c r="M364" i="5" s="1" a="1"/>
  <c r="M364" i="5" s="1"/>
  <c r="L363" i="5" a="1"/>
  <c r="L363" i="5" s="1"/>
  <c r="M363" i="5" s="1" a="1"/>
  <c r="M363" i="5" s="1"/>
  <c r="L362" i="5" a="1"/>
  <c r="L362" i="5" s="1"/>
  <c r="M362" i="5" s="1" a="1"/>
  <c r="M362" i="5" s="1"/>
  <c r="L361" i="5" a="1"/>
  <c r="L361" i="5" s="1"/>
  <c r="M361" i="5" s="1" a="1"/>
  <c r="M361" i="5" s="1"/>
  <c r="L360" i="5" a="1"/>
  <c r="L360" i="5" s="1"/>
  <c r="M360" i="5" s="1" a="1"/>
  <c r="M360" i="5" s="1"/>
  <c r="L359" i="5" a="1"/>
  <c r="L359" i="5" s="1"/>
  <c r="M359" i="5" s="1" a="1"/>
  <c r="M359" i="5" s="1"/>
  <c r="L358" i="5" a="1"/>
  <c r="L358" i="5" s="1"/>
  <c r="M358" i="5" s="1" a="1"/>
  <c r="M358" i="5" s="1"/>
  <c r="L357" i="5" a="1"/>
  <c r="L357" i="5" s="1"/>
  <c r="M357" i="5" s="1" a="1"/>
  <c r="M357" i="5" s="1"/>
  <c r="L356" i="5" a="1"/>
  <c r="L356" i="5" s="1"/>
  <c r="M356" i="5" s="1" a="1"/>
  <c r="M356" i="5" s="1"/>
  <c r="L355" i="5" a="1"/>
  <c r="L355" i="5" s="1"/>
  <c r="M355" i="5" s="1" a="1"/>
  <c r="M355" i="5" s="1"/>
  <c r="L354" i="5" a="1"/>
  <c r="L354" i="5" s="1"/>
  <c r="M354" i="5" s="1" a="1"/>
  <c r="M354" i="5" s="1"/>
  <c r="L353" i="5" a="1"/>
  <c r="L353" i="5" s="1"/>
  <c r="M353" i="5" s="1" a="1"/>
  <c r="M353" i="5" s="1"/>
  <c r="L352" i="5" a="1"/>
  <c r="L352" i="5" s="1"/>
  <c r="M352" i="5" s="1" a="1"/>
  <c r="M352" i="5" s="1"/>
  <c r="L351" i="5" a="1"/>
  <c r="L351" i="5" s="1"/>
  <c r="M351" i="5" s="1" a="1"/>
  <c r="M351" i="5" s="1"/>
  <c r="L350" i="5" a="1"/>
  <c r="L350" i="5" s="1"/>
  <c r="M350" i="5" s="1" a="1"/>
  <c r="M350" i="5" s="1"/>
  <c r="L349" i="5" a="1"/>
  <c r="L349" i="5" s="1"/>
  <c r="M349" i="5" s="1" a="1"/>
  <c r="M349" i="5" s="1"/>
  <c r="L348" i="5" a="1"/>
  <c r="L348" i="5" s="1"/>
  <c r="M348" i="5" s="1" a="1"/>
  <c r="M348" i="5" s="1"/>
  <c r="L347" i="5" a="1"/>
  <c r="L347" i="5" s="1"/>
  <c r="M347" i="5" s="1" a="1"/>
  <c r="M347" i="5" s="1"/>
  <c r="L346" i="5" a="1"/>
  <c r="L346" i="5" s="1"/>
  <c r="M346" i="5" s="1" a="1"/>
  <c r="M346" i="5" s="1"/>
  <c r="L345" i="5" a="1"/>
  <c r="L345" i="5" s="1"/>
  <c r="M345" i="5" s="1" a="1"/>
  <c r="M345" i="5" s="1"/>
  <c r="L344" i="5" a="1"/>
  <c r="L344" i="5" s="1"/>
  <c r="M344" i="5" s="1" a="1"/>
  <c r="M344" i="5" s="1"/>
  <c r="L343" i="5" a="1"/>
  <c r="L343" i="5" s="1"/>
  <c r="M343" i="5" s="1" a="1"/>
  <c r="M343" i="5" s="1"/>
  <c r="L342" i="5" a="1"/>
  <c r="L342" i="5" s="1"/>
  <c r="M342" i="5" s="1" a="1"/>
  <c r="M342" i="5" s="1"/>
  <c r="L341" i="5" a="1"/>
  <c r="L341" i="5" s="1"/>
  <c r="M341" i="5" s="1" a="1"/>
  <c r="M341" i="5" s="1"/>
  <c r="L340" i="5"/>
  <c r="M340" i="5" s="1" a="1"/>
  <c r="M340" i="5" s="1"/>
  <c r="L340" i="5" a="1"/>
  <c r="L339" i="5" a="1"/>
  <c r="L339" i="5" s="1"/>
  <c r="M339" i="5" s="1" a="1"/>
  <c r="M339" i="5" s="1"/>
  <c r="L338" i="5" a="1"/>
  <c r="L338" i="5" s="1"/>
  <c r="M338" i="5" s="1" a="1"/>
  <c r="M338" i="5" s="1"/>
  <c r="L337" i="5" a="1"/>
  <c r="L337" i="5" s="1"/>
  <c r="M337" i="5" s="1" a="1"/>
  <c r="M337" i="5" s="1"/>
  <c r="L336" i="5" a="1"/>
  <c r="L336" i="5" s="1"/>
  <c r="M336" i="5" s="1" a="1"/>
  <c r="M336" i="5" s="1"/>
  <c r="L335" i="5" a="1"/>
  <c r="L335" i="5" s="1"/>
  <c r="M335" i="5" s="1" a="1"/>
  <c r="M335" i="5" s="1"/>
  <c r="L334" i="5" a="1"/>
  <c r="L334" i="5" s="1"/>
  <c r="M334" i="5" s="1" a="1"/>
  <c r="M334" i="5" s="1"/>
  <c r="L333" i="5" a="1"/>
  <c r="L333" i="5" s="1"/>
  <c r="M333" i="5" s="1" a="1"/>
  <c r="M333" i="5" s="1"/>
  <c r="L332" i="5" a="1"/>
  <c r="L332" i="5" s="1"/>
  <c r="M332" i="5" s="1" a="1"/>
  <c r="M332" i="5" s="1"/>
  <c r="L331" i="5" a="1"/>
  <c r="L331" i="5" s="1"/>
  <c r="M331" i="5" s="1" a="1"/>
  <c r="M331" i="5" s="1"/>
  <c r="L330" i="5" a="1"/>
  <c r="L330" i="5" s="1"/>
  <c r="M330" i="5" s="1" a="1"/>
  <c r="M330" i="5" s="1"/>
  <c r="L329" i="5" a="1"/>
  <c r="L329" i="5" s="1"/>
  <c r="M329" i="5" s="1" a="1"/>
  <c r="M329" i="5" s="1"/>
  <c r="L328" i="5" a="1"/>
  <c r="L328" i="5" s="1"/>
  <c r="M328" i="5" s="1" a="1"/>
  <c r="M328" i="5" s="1"/>
  <c r="L327" i="5" a="1"/>
  <c r="L327" i="5" s="1"/>
  <c r="M327" i="5" s="1" a="1"/>
  <c r="M327" i="5" s="1"/>
  <c r="L326" i="5" a="1"/>
  <c r="L326" i="5" s="1"/>
  <c r="M326" i="5" s="1" a="1"/>
  <c r="M326" i="5" s="1"/>
  <c r="L325" i="5" a="1"/>
  <c r="L325" i="5" s="1"/>
  <c r="M325" i="5" s="1" a="1"/>
  <c r="M325" i="5" s="1"/>
  <c r="L324" i="5" a="1"/>
  <c r="L324" i="5" s="1"/>
  <c r="M324" i="5" s="1" a="1"/>
  <c r="M324" i="5" s="1"/>
  <c r="L323" i="5"/>
  <c r="M323" i="5" s="1" a="1"/>
  <c r="M323" i="5" s="1"/>
  <c r="L323" i="5" a="1"/>
  <c r="L322" i="5" a="1"/>
  <c r="L322" i="5" s="1"/>
  <c r="M322" i="5" s="1" a="1"/>
  <c r="M322" i="5" s="1"/>
  <c r="L321" i="5" a="1"/>
  <c r="L321" i="5" s="1"/>
  <c r="M321" i="5" s="1" a="1"/>
  <c r="M321" i="5" s="1"/>
  <c r="L320" i="5" a="1"/>
  <c r="L320" i="5" s="1"/>
  <c r="M320" i="5" s="1" a="1"/>
  <c r="M320" i="5" s="1"/>
  <c r="L319" i="5" a="1"/>
  <c r="L319" i="5" s="1"/>
  <c r="M319" i="5" s="1" a="1"/>
  <c r="M319" i="5" s="1"/>
  <c r="L318" i="5" a="1"/>
  <c r="L318" i="5" s="1"/>
  <c r="M318" i="5" s="1" a="1"/>
  <c r="M318" i="5" s="1"/>
  <c r="L317" i="5" a="1"/>
  <c r="L317" i="5" s="1"/>
  <c r="M317" i="5" s="1" a="1"/>
  <c r="M317" i="5" s="1"/>
  <c r="L316" i="5" a="1"/>
  <c r="L316" i="5" s="1"/>
  <c r="M316" i="5" s="1" a="1"/>
  <c r="M316" i="5" s="1"/>
  <c r="L315" i="5" a="1"/>
  <c r="L315" i="5" s="1"/>
  <c r="M315" i="5" s="1" a="1"/>
  <c r="M315" i="5" s="1"/>
  <c r="L314" i="5" a="1"/>
  <c r="L314" i="5" s="1"/>
  <c r="M314" i="5" s="1" a="1"/>
  <c r="M314" i="5" s="1"/>
  <c r="L313" i="5" a="1"/>
  <c r="L313" i="5" s="1"/>
  <c r="M313" i="5" s="1" a="1"/>
  <c r="M313" i="5" s="1"/>
  <c r="L312" i="5" a="1"/>
  <c r="L312" i="5" s="1"/>
  <c r="M312" i="5" s="1" a="1"/>
  <c r="M312" i="5" s="1"/>
  <c r="L311" i="5" a="1"/>
  <c r="L311" i="5" s="1"/>
  <c r="M311" i="5" s="1" a="1"/>
  <c r="M311" i="5" s="1"/>
  <c r="L310" i="5" a="1"/>
  <c r="L310" i="5" s="1"/>
  <c r="M310" i="5" s="1" a="1"/>
  <c r="M310" i="5" s="1"/>
  <c r="L309" i="5" a="1"/>
  <c r="L309" i="5" s="1"/>
  <c r="M309" i="5" s="1" a="1"/>
  <c r="M309" i="5" s="1"/>
  <c r="L308" i="5" a="1"/>
  <c r="L308" i="5" s="1"/>
  <c r="M308" i="5" s="1" a="1"/>
  <c r="M308" i="5" s="1"/>
  <c r="L307" i="5" a="1"/>
  <c r="L307" i="5" s="1"/>
  <c r="M307" i="5" s="1" a="1"/>
  <c r="M307" i="5" s="1"/>
  <c r="L306" i="5" a="1"/>
  <c r="L306" i="5" s="1"/>
  <c r="M306" i="5" s="1" a="1"/>
  <c r="M306" i="5" s="1"/>
  <c r="L305" i="5" a="1"/>
  <c r="L305" i="5" s="1"/>
  <c r="M305" i="5" s="1" a="1"/>
  <c r="M305" i="5" s="1"/>
  <c r="L304" i="5" a="1"/>
  <c r="L304" i="5" s="1"/>
  <c r="M304" i="5" s="1" a="1"/>
  <c r="M304" i="5" s="1"/>
  <c r="L303" i="5" a="1"/>
  <c r="L303" i="5" s="1"/>
  <c r="M303" i="5" s="1" a="1"/>
  <c r="M303" i="5" s="1"/>
  <c r="L302" i="5" a="1"/>
  <c r="L302" i="5" s="1"/>
  <c r="M302" i="5" s="1" a="1"/>
  <c r="M302" i="5" s="1"/>
  <c r="L301" i="5" a="1"/>
  <c r="L301" i="5" s="1"/>
  <c r="M301" i="5" s="1" a="1"/>
  <c r="M301" i="5" s="1"/>
  <c r="L300" i="5" a="1"/>
  <c r="L300" i="5" s="1"/>
  <c r="M300" i="5" s="1" a="1"/>
  <c r="M300" i="5" s="1"/>
  <c r="L299" i="5" a="1"/>
  <c r="L299" i="5" s="1"/>
  <c r="M299" i="5" s="1" a="1"/>
  <c r="M299" i="5" s="1"/>
  <c r="L298" i="5" a="1"/>
  <c r="L298" i="5" s="1"/>
  <c r="M298" i="5" s="1" a="1"/>
  <c r="M298" i="5" s="1"/>
  <c r="L297" i="5" a="1"/>
  <c r="L297" i="5" s="1"/>
  <c r="M297" i="5" s="1" a="1"/>
  <c r="M297" i="5" s="1"/>
  <c r="L296" i="5" a="1"/>
  <c r="L296" i="5" s="1"/>
  <c r="M296" i="5" s="1" a="1"/>
  <c r="M296" i="5" s="1"/>
  <c r="L295" i="5" a="1"/>
  <c r="L295" i="5" s="1"/>
  <c r="M295" i="5" s="1" a="1"/>
  <c r="M295" i="5" s="1"/>
  <c r="L294" i="5" a="1"/>
  <c r="L294" i="5" s="1"/>
  <c r="M294" i="5" s="1" a="1"/>
  <c r="M294" i="5" s="1"/>
  <c r="L293" i="5" a="1"/>
  <c r="L293" i="5" s="1"/>
  <c r="M293" i="5" s="1" a="1"/>
  <c r="M293" i="5" s="1"/>
  <c r="L292" i="5" a="1"/>
  <c r="L292" i="5" s="1"/>
  <c r="M292" i="5" s="1" a="1"/>
  <c r="M292" i="5" s="1"/>
  <c r="L291" i="5" a="1"/>
  <c r="L291" i="5" s="1"/>
  <c r="M291" i="5" s="1" a="1"/>
  <c r="M291" i="5" s="1"/>
  <c r="L290" i="5" a="1"/>
  <c r="L290" i="5" s="1"/>
  <c r="M290" i="5" s="1" a="1"/>
  <c r="M290" i="5" s="1"/>
  <c r="L289" i="5" a="1"/>
  <c r="L289" i="5" s="1"/>
  <c r="M289" i="5" s="1" a="1"/>
  <c r="M289" i="5" s="1"/>
  <c r="L288" i="5" a="1"/>
  <c r="L288" i="5" s="1"/>
  <c r="M288" i="5" s="1" a="1"/>
  <c r="M288" i="5" s="1"/>
  <c r="L287" i="5" a="1"/>
  <c r="L287" i="5" s="1"/>
  <c r="M287" i="5" s="1" a="1"/>
  <c r="M287" i="5" s="1"/>
  <c r="L286" i="5" a="1"/>
  <c r="L286" i="5" s="1"/>
  <c r="M286" i="5" s="1" a="1"/>
  <c r="M286" i="5" s="1"/>
  <c r="L285" i="5" a="1"/>
  <c r="L285" i="5" s="1"/>
  <c r="M285" i="5" s="1" a="1"/>
  <c r="M285" i="5" s="1"/>
  <c r="L284" i="5" a="1"/>
  <c r="L284" i="5" s="1"/>
  <c r="M284" i="5" s="1" a="1"/>
  <c r="M284" i="5" s="1"/>
  <c r="L283" i="5" a="1"/>
  <c r="L283" i="5" s="1"/>
  <c r="M283" i="5" s="1" a="1"/>
  <c r="M283" i="5" s="1"/>
  <c r="L282" i="5" a="1"/>
  <c r="L282" i="5" s="1"/>
  <c r="M282" i="5" s="1" a="1"/>
  <c r="M282" i="5" s="1"/>
  <c r="L281" i="5" a="1"/>
  <c r="L281" i="5" s="1"/>
  <c r="M281" i="5" s="1" a="1"/>
  <c r="M281" i="5" s="1"/>
  <c r="L280" i="5" a="1"/>
  <c r="L280" i="5" s="1"/>
  <c r="M280" i="5" s="1" a="1"/>
  <c r="M280" i="5" s="1"/>
  <c r="L279" i="5" a="1"/>
  <c r="L279" i="5" s="1"/>
  <c r="M279" i="5" s="1" a="1"/>
  <c r="M279" i="5" s="1"/>
  <c r="L278" i="5" a="1"/>
  <c r="L278" i="5" s="1"/>
  <c r="M278" i="5" s="1" a="1"/>
  <c r="M278" i="5" s="1"/>
  <c r="L277" i="5" a="1"/>
  <c r="L277" i="5" s="1"/>
  <c r="M277" i="5" s="1" a="1"/>
  <c r="M277" i="5" s="1"/>
  <c r="L276" i="5" a="1"/>
  <c r="L276" i="5" s="1"/>
  <c r="M276" i="5" s="1" a="1"/>
  <c r="M276" i="5" s="1"/>
  <c r="L275" i="5" a="1"/>
  <c r="L275" i="5" s="1"/>
  <c r="M275" i="5" s="1" a="1"/>
  <c r="M275" i="5" s="1"/>
  <c r="L274" i="5" a="1"/>
  <c r="L274" i="5" s="1"/>
  <c r="M274" i="5" s="1" a="1"/>
  <c r="M274" i="5" s="1"/>
  <c r="L273" i="5" a="1"/>
  <c r="L273" i="5" s="1"/>
  <c r="M273" i="5" s="1" a="1"/>
  <c r="M273" i="5" s="1"/>
  <c r="L272" i="5" a="1"/>
  <c r="L272" i="5" s="1"/>
  <c r="M272" i="5" s="1" a="1"/>
  <c r="M272" i="5" s="1"/>
  <c r="L271" i="5" a="1"/>
  <c r="L271" i="5" s="1"/>
  <c r="M271" i="5" s="1" a="1"/>
  <c r="M271" i="5" s="1"/>
  <c r="L270" i="5" a="1"/>
  <c r="L270" i="5" s="1"/>
  <c r="M270" i="5" s="1" a="1"/>
  <c r="M270" i="5" s="1"/>
  <c r="L269" i="5" a="1"/>
  <c r="L269" i="5" s="1"/>
  <c r="M269" i="5" s="1" a="1"/>
  <c r="M269" i="5" s="1"/>
  <c r="L268" i="5" a="1"/>
  <c r="L268" i="5" s="1"/>
  <c r="M268" i="5" s="1" a="1"/>
  <c r="M268" i="5" s="1"/>
  <c r="L267" i="5" a="1"/>
  <c r="L267" i="5" s="1"/>
  <c r="M267" i="5" s="1" a="1"/>
  <c r="M267" i="5" s="1"/>
  <c r="L266" i="5" a="1"/>
  <c r="L266" i="5" s="1"/>
  <c r="M266" i="5" s="1" a="1"/>
  <c r="M266" i="5" s="1"/>
  <c r="L265" i="5" a="1"/>
  <c r="L265" i="5" s="1"/>
  <c r="M265" i="5" s="1" a="1"/>
  <c r="M265" i="5" s="1"/>
  <c r="L264" i="5" a="1"/>
  <c r="L264" i="5" s="1"/>
  <c r="M264" i="5" s="1" a="1"/>
  <c r="M264" i="5" s="1"/>
  <c r="L263" i="5" a="1"/>
  <c r="L263" i="5" s="1"/>
  <c r="M263" i="5" s="1" a="1"/>
  <c r="M263" i="5" s="1"/>
  <c r="L262" i="5" a="1"/>
  <c r="L262" i="5" s="1"/>
  <c r="M262" i="5" s="1" a="1"/>
  <c r="M262" i="5" s="1"/>
  <c r="L261" i="5" a="1"/>
  <c r="L261" i="5" s="1"/>
  <c r="M261" i="5" s="1" a="1"/>
  <c r="M261" i="5" s="1"/>
  <c r="L260" i="5" a="1"/>
  <c r="L260" i="5" s="1"/>
  <c r="M260" i="5" s="1" a="1"/>
  <c r="M260" i="5" s="1"/>
  <c r="L259" i="5" a="1"/>
  <c r="L259" i="5" s="1"/>
  <c r="M259" i="5" s="1" a="1"/>
  <c r="M259" i="5" s="1"/>
  <c r="L258" i="5" a="1"/>
  <c r="L258" i="5" s="1"/>
  <c r="M258" i="5" s="1" a="1"/>
  <c r="M258" i="5" s="1"/>
  <c r="L257" i="5" a="1"/>
  <c r="L257" i="5" s="1"/>
  <c r="M257" i="5" s="1" a="1"/>
  <c r="M257" i="5" s="1"/>
  <c r="L256" i="5" a="1"/>
  <c r="L256" i="5" s="1"/>
  <c r="M256" i="5" s="1" a="1"/>
  <c r="M256" i="5" s="1"/>
  <c r="L255" i="5" a="1"/>
  <c r="L255" i="5" s="1"/>
  <c r="M255" i="5" s="1" a="1"/>
  <c r="M255" i="5" s="1"/>
  <c r="L254" i="5" a="1"/>
  <c r="L254" i="5" s="1"/>
  <c r="M254" i="5" s="1" a="1"/>
  <c r="M254" i="5" s="1"/>
  <c r="L253" i="5" a="1"/>
  <c r="L253" i="5" s="1"/>
  <c r="M253" i="5" s="1" a="1"/>
  <c r="M253" i="5" s="1"/>
  <c r="L252" i="5" a="1"/>
  <c r="L252" i="5" s="1"/>
  <c r="M252" i="5" s="1" a="1"/>
  <c r="M252" i="5" s="1"/>
  <c r="L251" i="5" a="1"/>
  <c r="L251" i="5" s="1"/>
  <c r="M251" i="5" s="1" a="1"/>
  <c r="M251" i="5" s="1"/>
  <c r="L250" i="5" a="1"/>
  <c r="L250" i="5" s="1"/>
  <c r="M250" i="5" s="1" a="1"/>
  <c r="M250" i="5" s="1"/>
  <c r="L249" i="5" a="1"/>
  <c r="L249" i="5" s="1"/>
  <c r="M249" i="5" s="1" a="1"/>
  <c r="M249" i="5" s="1"/>
  <c r="L248" i="5" a="1"/>
  <c r="L248" i="5" s="1"/>
  <c r="M248" i="5" s="1" a="1"/>
  <c r="M248" i="5" s="1"/>
  <c r="L247" i="5" a="1"/>
  <c r="L247" i="5" s="1"/>
  <c r="M247" i="5" s="1" a="1"/>
  <c r="M247" i="5" s="1"/>
  <c r="L246" i="5" a="1"/>
  <c r="L246" i="5" s="1"/>
  <c r="M246" i="5" s="1" a="1"/>
  <c r="M246" i="5" s="1"/>
  <c r="L245" i="5" a="1"/>
  <c r="L245" i="5" s="1"/>
  <c r="M245" i="5" s="1" a="1"/>
  <c r="M245" i="5" s="1"/>
  <c r="L244" i="5" a="1"/>
  <c r="L244" i="5" s="1"/>
  <c r="M244" i="5" s="1" a="1"/>
  <c r="M244" i="5" s="1"/>
  <c r="L243" i="5" a="1"/>
  <c r="L243" i="5" s="1"/>
  <c r="M243" i="5" s="1" a="1"/>
  <c r="M243" i="5" s="1"/>
  <c r="L242" i="5" a="1"/>
  <c r="L242" i="5" s="1"/>
  <c r="M242" i="5" s="1" a="1"/>
  <c r="M242" i="5" s="1"/>
  <c r="L241" i="5" a="1"/>
  <c r="L241" i="5" s="1"/>
  <c r="M241" i="5" s="1" a="1"/>
  <c r="M241" i="5" s="1"/>
  <c r="L240" i="5" a="1"/>
  <c r="L240" i="5" s="1"/>
  <c r="M240" i="5" s="1" a="1"/>
  <c r="M240" i="5" s="1"/>
  <c r="L239" i="5"/>
  <c r="M239" i="5" s="1" a="1"/>
  <c r="M239" i="5" s="1"/>
  <c r="L239" i="5" a="1"/>
  <c r="L238" i="5" a="1"/>
  <c r="L238" i="5" s="1"/>
  <c r="M238" i="5" s="1" a="1"/>
  <c r="M238" i="5" s="1"/>
  <c r="L237" i="5" a="1"/>
  <c r="L237" i="5" s="1"/>
  <c r="M237" i="5" s="1" a="1"/>
  <c r="M237" i="5" s="1"/>
  <c r="L236" i="5" a="1"/>
  <c r="L236" i="5" s="1"/>
  <c r="M236" i="5" s="1" a="1"/>
  <c r="M236" i="5" s="1"/>
  <c r="L235" i="5" a="1"/>
  <c r="L235" i="5" s="1"/>
  <c r="M235" i="5" s="1" a="1"/>
  <c r="M235" i="5" s="1"/>
  <c r="L234" i="5" a="1"/>
  <c r="L234" i="5" s="1"/>
  <c r="M234" i="5" s="1" a="1"/>
  <c r="M234" i="5" s="1"/>
  <c r="L233" i="5" a="1"/>
  <c r="L233" i="5" s="1"/>
  <c r="M233" i="5" s="1" a="1"/>
  <c r="M233" i="5" s="1"/>
  <c r="L232" i="5" a="1"/>
  <c r="L232" i="5" s="1"/>
  <c r="M232" i="5" s="1" a="1"/>
  <c r="M232" i="5" s="1"/>
  <c r="L231" i="5" a="1"/>
  <c r="L231" i="5" s="1"/>
  <c r="M231" i="5" s="1" a="1"/>
  <c r="M231" i="5" s="1"/>
  <c r="L230" i="5" a="1"/>
  <c r="L230" i="5" s="1"/>
  <c r="M230" i="5" s="1" a="1"/>
  <c r="M230" i="5" s="1"/>
  <c r="L229" i="5" a="1"/>
  <c r="L229" i="5" s="1"/>
  <c r="M229" i="5" s="1" a="1"/>
  <c r="M229" i="5" s="1"/>
  <c r="L228" i="5" a="1"/>
  <c r="L228" i="5" s="1"/>
  <c r="M228" i="5" s="1" a="1"/>
  <c r="M228" i="5" s="1"/>
  <c r="L227" i="5" a="1"/>
  <c r="L227" i="5" s="1"/>
  <c r="M227" i="5" s="1" a="1"/>
  <c r="M227" i="5" s="1"/>
  <c r="L226" i="5" a="1"/>
  <c r="L226" i="5" s="1"/>
  <c r="M226" i="5" s="1" a="1"/>
  <c r="M226" i="5" s="1"/>
  <c r="L225" i="5" a="1"/>
  <c r="L225" i="5" s="1"/>
  <c r="M225" i="5" s="1" a="1"/>
  <c r="M225" i="5" s="1"/>
  <c r="L224" i="5" a="1"/>
  <c r="L224" i="5" s="1"/>
  <c r="M224" i="5" s="1" a="1"/>
  <c r="M224" i="5" s="1"/>
  <c r="L223" i="5" a="1"/>
  <c r="L223" i="5" s="1"/>
  <c r="M223" i="5" s="1" a="1"/>
  <c r="M223" i="5" s="1"/>
  <c r="L222" i="5" a="1"/>
  <c r="L222" i="5" s="1"/>
  <c r="M222" i="5" s="1" a="1"/>
  <c r="M222" i="5" s="1"/>
  <c r="L221" i="5" a="1"/>
  <c r="L221" i="5" s="1"/>
  <c r="M221" i="5" s="1" a="1"/>
  <c r="M221" i="5" s="1"/>
  <c r="L220" i="5" a="1"/>
  <c r="L220" i="5" s="1"/>
  <c r="M220" i="5" s="1" a="1"/>
  <c r="M220" i="5" s="1"/>
  <c r="L219" i="5" a="1"/>
  <c r="L219" i="5" s="1"/>
  <c r="M219" i="5" s="1" a="1"/>
  <c r="M219" i="5" s="1"/>
  <c r="L218" i="5" a="1"/>
  <c r="L218" i="5" s="1"/>
  <c r="M218" i="5" s="1" a="1"/>
  <c r="M218" i="5" s="1"/>
  <c r="L217" i="5" a="1"/>
  <c r="L217" i="5" s="1"/>
  <c r="M217" i="5" s="1" a="1"/>
  <c r="M217" i="5" s="1"/>
  <c r="L216" i="5" a="1"/>
  <c r="L216" i="5" s="1"/>
  <c r="M216" i="5" s="1" a="1"/>
  <c r="M216" i="5" s="1"/>
  <c r="L215" i="5" a="1"/>
  <c r="L215" i="5" s="1"/>
  <c r="M215" i="5" s="1" a="1"/>
  <c r="M215" i="5" s="1"/>
  <c r="L214" i="5" a="1"/>
  <c r="L214" i="5" s="1"/>
  <c r="M214" i="5" s="1" a="1"/>
  <c r="M214" i="5" s="1"/>
  <c r="L213" i="5" a="1"/>
  <c r="L213" i="5" s="1"/>
  <c r="M213" i="5" s="1" a="1"/>
  <c r="M213" i="5" s="1"/>
  <c r="L212" i="5" a="1"/>
  <c r="L212" i="5" s="1"/>
  <c r="M212" i="5" s="1" a="1"/>
  <c r="M212" i="5" s="1"/>
  <c r="L211" i="5" a="1"/>
  <c r="L211" i="5" s="1"/>
  <c r="L210" i="5" a="1"/>
  <c r="L210" i="5" s="1"/>
  <c r="M210" i="5" s="1" a="1"/>
  <c r="M210" i="5" s="1"/>
  <c r="L209" i="5" a="1"/>
  <c r="L209" i="5" s="1"/>
  <c r="M209" i="5" s="1" a="1"/>
  <c r="M209" i="5" s="1"/>
  <c r="L208" i="5" a="1"/>
  <c r="L208" i="5" s="1"/>
  <c r="M208" i="5" s="1" a="1"/>
  <c r="M208" i="5" s="1"/>
  <c r="L207" i="5" a="1"/>
  <c r="L207" i="5" s="1"/>
  <c r="M207" i="5" s="1" a="1"/>
  <c r="M207" i="5" s="1"/>
  <c r="L206" i="5" a="1"/>
  <c r="L206" i="5" s="1"/>
  <c r="M206" i="5" s="1" a="1"/>
  <c r="M206" i="5" s="1"/>
  <c r="L205" i="5" a="1"/>
  <c r="L205" i="5" s="1"/>
  <c r="M205" i="5" s="1" a="1"/>
  <c r="M205" i="5" s="1"/>
  <c r="L204" i="5" a="1"/>
  <c r="L204" i="5" s="1"/>
  <c r="M204" i="5" s="1" a="1"/>
  <c r="M204" i="5" s="1"/>
  <c r="L203" i="5" a="1"/>
  <c r="L203" i="5" s="1"/>
  <c r="M203" i="5" s="1" a="1"/>
  <c r="M203" i="5" s="1"/>
  <c r="L202" i="5" a="1"/>
  <c r="L202" i="5" s="1"/>
  <c r="M202" i="5" s="1" a="1"/>
  <c r="M202" i="5" s="1"/>
  <c r="L201" i="5" a="1"/>
  <c r="L201" i="5" s="1"/>
  <c r="M201" i="5" s="1" a="1"/>
  <c r="M201" i="5" s="1"/>
  <c r="L200" i="5" a="1"/>
  <c r="L200" i="5" s="1"/>
  <c r="M200" i="5" s="1" a="1"/>
  <c r="M200" i="5" s="1"/>
  <c r="L199" i="5" a="1"/>
  <c r="L199" i="5" s="1"/>
  <c r="M199" i="5" s="1" a="1"/>
  <c r="M199" i="5" s="1"/>
  <c r="L198" i="5" a="1"/>
  <c r="L198" i="5" s="1"/>
  <c r="M198" i="5" s="1" a="1"/>
  <c r="M198" i="5" s="1"/>
  <c r="L197" i="5" a="1"/>
  <c r="L197" i="5" s="1"/>
  <c r="M197" i="5" s="1" a="1"/>
  <c r="M197" i="5" s="1"/>
  <c r="L196" i="5" a="1"/>
  <c r="L196" i="5" s="1"/>
  <c r="M196" i="5" s="1" a="1"/>
  <c r="M196" i="5" s="1"/>
  <c r="L195" i="5" a="1"/>
  <c r="L195" i="5" s="1"/>
  <c r="M195" i="5" s="1" a="1"/>
  <c r="M195" i="5" s="1"/>
  <c r="L194" i="5" a="1"/>
  <c r="L194" i="5" s="1"/>
  <c r="M194" i="5" s="1" a="1"/>
  <c r="M194" i="5" s="1"/>
  <c r="L193" i="5" a="1"/>
  <c r="L193" i="5" s="1"/>
  <c r="M193" i="5" s="1" a="1"/>
  <c r="M193" i="5" s="1"/>
  <c r="L192" i="5" a="1"/>
  <c r="L192" i="5" s="1"/>
  <c r="M192" i="5" s="1" a="1"/>
  <c r="M192" i="5" s="1"/>
  <c r="L191" i="5" a="1"/>
  <c r="L191" i="5" s="1"/>
  <c r="M191" i="5" s="1" a="1"/>
  <c r="M191" i="5" s="1"/>
  <c r="L190" i="5" a="1"/>
  <c r="L190" i="5" s="1"/>
  <c r="M190" i="5" s="1" a="1"/>
  <c r="M190" i="5" s="1"/>
  <c r="L189" i="5" a="1"/>
  <c r="L189" i="5" s="1"/>
  <c r="M189" i="5" s="1" a="1"/>
  <c r="M189" i="5" s="1"/>
  <c r="L188" i="5" a="1"/>
  <c r="L188" i="5" s="1"/>
  <c r="M188" i="5" s="1" a="1"/>
  <c r="M188" i="5" s="1"/>
  <c r="L187" i="5" a="1"/>
  <c r="L187" i="5" s="1"/>
  <c r="M187" i="5" s="1" a="1"/>
  <c r="M187" i="5" s="1"/>
  <c r="L186" i="5" a="1"/>
  <c r="L186" i="5" s="1"/>
  <c r="M186" i="5" s="1" a="1"/>
  <c r="M186" i="5" s="1"/>
  <c r="L185" i="5" a="1"/>
  <c r="L185" i="5" s="1"/>
  <c r="M185" i="5" s="1" a="1"/>
  <c r="M185" i="5" s="1"/>
  <c r="L184" i="5" a="1"/>
  <c r="L184" i="5" s="1"/>
  <c r="M184" i="5" s="1" a="1"/>
  <c r="M184" i="5" s="1"/>
  <c r="L183" i="5" a="1"/>
  <c r="L183" i="5" s="1"/>
  <c r="M183" i="5" s="1" a="1"/>
  <c r="M183" i="5" s="1"/>
  <c r="L182" i="5" a="1"/>
  <c r="L182" i="5" s="1"/>
  <c r="M182" i="5" s="1" a="1"/>
  <c r="M182" i="5" s="1"/>
  <c r="L181" i="5" a="1"/>
  <c r="L181" i="5" s="1"/>
  <c r="M181" i="5" s="1" a="1"/>
  <c r="M181" i="5" s="1"/>
  <c r="L180" i="5" a="1"/>
  <c r="L180" i="5" s="1"/>
  <c r="M180" i="5" s="1" a="1"/>
  <c r="M180" i="5" s="1"/>
  <c r="L179" i="5" a="1"/>
  <c r="L179" i="5" s="1"/>
  <c r="M179" i="5" s="1" a="1"/>
  <c r="M179" i="5" s="1"/>
  <c r="L178" i="5" a="1"/>
  <c r="L178" i="5" s="1"/>
  <c r="M178" i="5" s="1" a="1"/>
  <c r="M178" i="5" s="1"/>
  <c r="L177" i="5" a="1"/>
  <c r="L177" i="5" s="1"/>
  <c r="M177" i="5" s="1" a="1"/>
  <c r="M177" i="5" s="1"/>
  <c r="L176" i="5" a="1"/>
  <c r="L176" i="5" s="1"/>
  <c r="M176" i="5" s="1" a="1"/>
  <c r="M176" i="5" s="1"/>
  <c r="L175" i="5" a="1"/>
  <c r="L175" i="5" s="1"/>
  <c r="M175" i="5" s="1" a="1"/>
  <c r="M175" i="5" s="1"/>
  <c r="L174" i="5" a="1"/>
  <c r="L174" i="5" s="1"/>
  <c r="M174" i="5" s="1" a="1"/>
  <c r="M174" i="5" s="1"/>
  <c r="L173" i="5" a="1"/>
  <c r="L173" i="5" s="1"/>
  <c r="M173" i="5" s="1" a="1"/>
  <c r="M173" i="5" s="1"/>
  <c r="L172" i="5" a="1"/>
  <c r="L172" i="5" s="1"/>
  <c r="M172" i="5" s="1" a="1"/>
  <c r="M172" i="5" s="1"/>
  <c r="L171" i="5" a="1"/>
  <c r="L171" i="5" s="1"/>
  <c r="M171" i="5" s="1" a="1"/>
  <c r="M171" i="5" s="1"/>
  <c r="L170" i="5" a="1"/>
  <c r="L170" i="5" s="1"/>
  <c r="M170" i="5" s="1" a="1"/>
  <c r="M170" i="5" s="1"/>
  <c r="L169" i="5" a="1"/>
  <c r="L169" i="5" s="1"/>
  <c r="M169" i="5" s="1" a="1"/>
  <c r="M169" i="5" s="1"/>
  <c r="L168" i="5" a="1"/>
  <c r="L168" i="5" s="1"/>
  <c r="M168" i="5" s="1" a="1"/>
  <c r="M168" i="5" s="1"/>
  <c r="L167" i="5" a="1"/>
  <c r="L167" i="5" s="1"/>
  <c r="M167" i="5" s="1" a="1"/>
  <c r="M167" i="5" s="1"/>
  <c r="L166" i="5" a="1"/>
  <c r="L166" i="5" s="1"/>
  <c r="M166" i="5" s="1" a="1"/>
  <c r="M166" i="5" s="1"/>
  <c r="L165" i="5" a="1"/>
  <c r="L165" i="5" s="1"/>
  <c r="M165" i="5" s="1" a="1"/>
  <c r="M165" i="5" s="1"/>
  <c r="L164" i="5" a="1"/>
  <c r="L164" i="5" s="1"/>
  <c r="M164" i="5" s="1" a="1"/>
  <c r="M164" i="5" s="1"/>
  <c r="L163" i="5" a="1"/>
  <c r="L163" i="5" s="1"/>
  <c r="M163" i="5" s="1" a="1"/>
  <c r="M163" i="5" s="1"/>
  <c r="L162" i="5" a="1"/>
  <c r="L162" i="5" s="1"/>
  <c r="M162" i="5" s="1" a="1"/>
  <c r="M162" i="5" s="1"/>
  <c r="L161" i="5" a="1"/>
  <c r="L161" i="5" s="1"/>
  <c r="M161" i="5" s="1" a="1"/>
  <c r="M161" i="5" s="1"/>
  <c r="L160" i="5" a="1"/>
  <c r="L160" i="5" s="1"/>
  <c r="M160" i="5" s="1" a="1"/>
  <c r="M160" i="5" s="1"/>
  <c r="L159" i="5" a="1"/>
  <c r="L159" i="5" s="1"/>
  <c r="M159" i="5" s="1" a="1"/>
  <c r="M159" i="5" s="1"/>
  <c r="L158" i="5" a="1"/>
  <c r="L158" i="5" s="1"/>
  <c r="M158" i="5" s="1" a="1"/>
  <c r="M158" i="5" s="1"/>
  <c r="L157" i="5" a="1"/>
  <c r="L157" i="5" s="1"/>
  <c r="M157" i="5" s="1" a="1"/>
  <c r="M157" i="5" s="1"/>
  <c r="L156" i="5" a="1"/>
  <c r="L156" i="5" s="1"/>
  <c r="M156" i="5" s="1" a="1"/>
  <c r="M156" i="5" s="1"/>
  <c r="L155" i="5" a="1"/>
  <c r="L155" i="5" s="1"/>
  <c r="M155" i="5" s="1" a="1"/>
  <c r="M155" i="5" s="1"/>
  <c r="L154" i="5" a="1"/>
  <c r="L154" i="5" s="1"/>
  <c r="M154" i="5" s="1" a="1"/>
  <c r="M154" i="5" s="1"/>
  <c r="L153" i="5" a="1"/>
  <c r="L153" i="5" s="1"/>
  <c r="M153" i="5" s="1" a="1"/>
  <c r="M153" i="5" s="1"/>
  <c r="L152" i="5" a="1"/>
  <c r="L152" i="5" s="1"/>
  <c r="M152" i="5" s="1" a="1"/>
  <c r="M152" i="5" s="1"/>
  <c r="L151" i="5" a="1"/>
  <c r="L151" i="5" s="1"/>
  <c r="M151" i="5" s="1" a="1"/>
  <c r="M151" i="5" s="1"/>
  <c r="L150" i="5" a="1"/>
  <c r="L150" i="5" s="1"/>
  <c r="M150" i="5" s="1" a="1"/>
  <c r="M150" i="5" s="1"/>
  <c r="L149" i="5" a="1"/>
  <c r="L149" i="5" s="1"/>
  <c r="M149" i="5" s="1" a="1"/>
  <c r="M149" i="5" s="1"/>
  <c r="L148" i="5" a="1"/>
  <c r="L148" i="5" s="1"/>
  <c r="M148" i="5" s="1" a="1"/>
  <c r="M148" i="5" s="1"/>
  <c r="L147" i="5" a="1"/>
  <c r="L147" i="5" s="1"/>
  <c r="M147" i="5" s="1" a="1"/>
  <c r="M147" i="5" s="1"/>
  <c r="L146" i="5" a="1"/>
  <c r="L146" i="5" s="1"/>
  <c r="M146" i="5" s="1" a="1"/>
  <c r="M146" i="5" s="1"/>
  <c r="L145" i="5" a="1"/>
  <c r="L145" i="5" s="1"/>
  <c r="M145" i="5" s="1" a="1"/>
  <c r="M145" i="5" s="1"/>
  <c r="L144" i="5" a="1"/>
  <c r="L144" i="5" s="1"/>
  <c r="M144" i="5" s="1" a="1"/>
  <c r="M144" i="5" s="1"/>
  <c r="L143" i="5" a="1"/>
  <c r="L143" i="5" s="1"/>
  <c r="M143" i="5" s="1" a="1"/>
  <c r="M143" i="5" s="1"/>
  <c r="L142" i="5" a="1"/>
  <c r="L142" i="5" s="1"/>
  <c r="M142" i="5" s="1" a="1"/>
  <c r="M142" i="5" s="1"/>
  <c r="L141" i="5" a="1"/>
  <c r="L141" i="5" s="1"/>
  <c r="M141" i="5" s="1" a="1"/>
  <c r="M141" i="5" s="1"/>
  <c r="L140" i="5" a="1"/>
  <c r="L140" i="5" s="1"/>
  <c r="M140" i="5" s="1" a="1"/>
  <c r="M140" i="5" s="1"/>
  <c r="L139" i="5" a="1"/>
  <c r="L139" i="5" s="1"/>
  <c r="M139" i="5" s="1" a="1"/>
  <c r="M139" i="5" s="1"/>
  <c r="L138" i="5" a="1"/>
  <c r="L138" i="5" s="1"/>
  <c r="M138" i="5" s="1" a="1"/>
  <c r="M138" i="5" s="1"/>
  <c r="L137" i="5" a="1"/>
  <c r="L137" i="5" s="1"/>
  <c r="M137" i="5" s="1" a="1"/>
  <c r="M137" i="5" s="1"/>
  <c r="L136" i="5" a="1"/>
  <c r="L136" i="5" s="1"/>
  <c r="M136" i="5" s="1" a="1"/>
  <c r="M136" i="5" s="1"/>
  <c r="L135" i="5" a="1"/>
  <c r="L135" i="5" s="1"/>
  <c r="M135" i="5" s="1" a="1"/>
  <c r="M135" i="5" s="1"/>
  <c r="L134" i="5" a="1"/>
  <c r="L134" i="5" s="1"/>
  <c r="M134" i="5" s="1" a="1"/>
  <c r="M134" i="5" s="1"/>
  <c r="L133" i="5" a="1"/>
  <c r="L133" i="5" s="1"/>
  <c r="M133" i="5" s="1" a="1"/>
  <c r="M133" i="5" s="1"/>
  <c r="L132" i="5" a="1"/>
  <c r="L132" i="5" s="1"/>
  <c r="M132" i="5" s="1" a="1"/>
  <c r="M132" i="5" s="1"/>
  <c r="L131" i="5" a="1"/>
  <c r="L131" i="5" s="1"/>
  <c r="M131" i="5" s="1" a="1"/>
  <c r="M131" i="5" s="1"/>
  <c r="L130" i="5" a="1"/>
  <c r="L130" i="5" s="1"/>
  <c r="M130" i="5" s="1" a="1"/>
  <c r="M130" i="5" s="1"/>
  <c r="L129" i="5" a="1"/>
  <c r="L129" i="5" s="1"/>
  <c r="M129" i="5" s="1" a="1"/>
  <c r="M129" i="5" s="1"/>
  <c r="L128" i="5" a="1"/>
  <c r="L128" i="5" s="1"/>
  <c r="M128" i="5" s="1" a="1"/>
  <c r="M128" i="5" s="1"/>
  <c r="L127" i="5" a="1"/>
  <c r="L127" i="5" s="1"/>
  <c r="M127" i="5" s="1" a="1"/>
  <c r="M127" i="5" s="1"/>
  <c r="L126" i="5" a="1"/>
  <c r="L126" i="5" s="1"/>
  <c r="M126" i="5" s="1" a="1"/>
  <c r="M126" i="5" s="1"/>
  <c r="L125" i="5" a="1"/>
  <c r="L125" i="5" s="1"/>
  <c r="M125" i="5" s="1" a="1"/>
  <c r="M125" i="5" s="1"/>
  <c r="L124" i="5" a="1"/>
  <c r="L124" i="5" s="1"/>
  <c r="M124" i="5" s="1" a="1"/>
  <c r="M124" i="5" s="1"/>
  <c r="L123" i="5" a="1"/>
  <c r="L123" i="5" s="1"/>
  <c r="M123" i="5" s="1" a="1"/>
  <c r="M123" i="5" s="1"/>
  <c r="L122" i="5" a="1"/>
  <c r="L122" i="5" s="1"/>
  <c r="M122" i="5" s="1" a="1"/>
  <c r="M122" i="5" s="1"/>
  <c r="L121" i="5" a="1"/>
  <c r="L121" i="5" s="1"/>
  <c r="M121" i="5" s="1" a="1"/>
  <c r="M121" i="5" s="1"/>
  <c r="L120" i="5" a="1"/>
  <c r="L120" i="5" s="1"/>
  <c r="M120" i="5" s="1" a="1"/>
  <c r="M120" i="5" s="1"/>
  <c r="L119" i="5" a="1"/>
  <c r="L119" i="5" s="1"/>
  <c r="M119" i="5" s="1" a="1"/>
  <c r="M119" i="5" s="1"/>
  <c r="L118" i="5" a="1"/>
  <c r="L118" i="5" s="1"/>
  <c r="M118" i="5" s="1" a="1"/>
  <c r="M118" i="5" s="1"/>
  <c r="L117" i="5" a="1"/>
  <c r="L117" i="5" s="1"/>
  <c r="M117" i="5" s="1" a="1"/>
  <c r="M117" i="5" s="1"/>
  <c r="L116" i="5" a="1"/>
  <c r="L116" i="5" s="1"/>
  <c r="M116" i="5" s="1" a="1"/>
  <c r="M116" i="5" s="1"/>
  <c r="L115" i="5" a="1"/>
  <c r="L115" i="5" s="1"/>
  <c r="M115" i="5" s="1" a="1"/>
  <c r="M115" i="5" s="1"/>
  <c r="L114" i="5" a="1"/>
  <c r="L114" i="5" s="1"/>
  <c r="M114" i="5" s="1" a="1"/>
  <c r="M114" i="5" s="1"/>
  <c r="L113" i="5" a="1"/>
  <c r="L113" i="5" s="1"/>
  <c r="M113" i="5" s="1" a="1"/>
  <c r="M113" i="5" s="1"/>
  <c r="L112" i="5" a="1"/>
  <c r="L112" i="5" s="1"/>
  <c r="M112" i="5" s="1" a="1"/>
  <c r="M112" i="5" s="1"/>
  <c r="L111" i="5" a="1"/>
  <c r="L111" i="5" s="1"/>
  <c r="M111" i="5" s="1" a="1"/>
  <c r="M111" i="5" s="1"/>
  <c r="L110" i="5" a="1"/>
  <c r="L110" i="5" s="1"/>
  <c r="M110" i="5" s="1" a="1"/>
  <c r="M110" i="5" s="1"/>
  <c r="L109" i="5" a="1"/>
  <c r="L109" i="5" s="1"/>
  <c r="M109" i="5" s="1" a="1"/>
  <c r="M109" i="5" s="1"/>
  <c r="L108" i="5" a="1"/>
  <c r="L108" i="5" s="1"/>
  <c r="M108" i="5" s="1" a="1"/>
  <c r="M108" i="5" s="1"/>
  <c r="L107" i="5" a="1"/>
  <c r="L107" i="5" s="1"/>
  <c r="M107" i="5" s="1" a="1"/>
  <c r="M107" i="5" s="1"/>
  <c r="L106" i="5" a="1"/>
  <c r="L106" i="5" s="1"/>
  <c r="M106" i="5" s="1" a="1"/>
  <c r="M106" i="5" s="1"/>
  <c r="L105" i="5" a="1"/>
  <c r="L105" i="5" s="1"/>
  <c r="M105" i="5" s="1" a="1"/>
  <c r="M105" i="5" s="1"/>
  <c r="L104" i="5" a="1"/>
  <c r="L104" i="5" s="1"/>
  <c r="M104" i="5" s="1" a="1"/>
  <c r="M104" i="5" s="1"/>
  <c r="L103" i="5" a="1"/>
  <c r="L103" i="5" s="1"/>
  <c r="M103" i="5" s="1" a="1"/>
  <c r="M103" i="5" s="1"/>
  <c r="L102" i="5" a="1"/>
  <c r="L102" i="5" s="1"/>
  <c r="M102" i="5" s="1" a="1"/>
  <c r="M102" i="5" s="1"/>
  <c r="L101" i="5" a="1"/>
  <c r="L101" i="5" s="1"/>
  <c r="M101" i="5" s="1" a="1"/>
  <c r="M101" i="5" s="1"/>
  <c r="L100" i="5" a="1"/>
  <c r="L100" i="5" s="1"/>
  <c r="M100" i="5" s="1" a="1"/>
  <c r="M100" i="5" s="1"/>
  <c r="L99" i="5" a="1"/>
  <c r="L99" i="5" s="1"/>
  <c r="M99" i="5" s="1" a="1"/>
  <c r="M99" i="5" s="1"/>
  <c r="L98" i="5" a="1"/>
  <c r="L98" i="5" s="1"/>
  <c r="M98" i="5" s="1" a="1"/>
  <c r="M98" i="5" s="1"/>
  <c r="L97" i="5" a="1"/>
  <c r="L97" i="5" s="1"/>
  <c r="M97" i="5" s="1" a="1"/>
  <c r="M97" i="5" s="1"/>
  <c r="L96" i="5" a="1"/>
  <c r="L96" i="5" s="1"/>
  <c r="M96" i="5" s="1" a="1"/>
  <c r="M96" i="5" s="1"/>
  <c r="L95" i="5" a="1"/>
  <c r="L95" i="5" s="1"/>
  <c r="M95" i="5" s="1" a="1"/>
  <c r="M95" i="5" s="1"/>
  <c r="L94" i="5" a="1"/>
  <c r="L94" i="5" s="1"/>
  <c r="M94" i="5" s="1" a="1"/>
  <c r="M94" i="5" s="1"/>
  <c r="L93" i="5" a="1"/>
  <c r="L93" i="5" s="1"/>
  <c r="M93" i="5" s="1" a="1"/>
  <c r="M93" i="5" s="1"/>
  <c r="L92" i="5" a="1"/>
  <c r="L92" i="5" s="1"/>
  <c r="M92" i="5" s="1" a="1"/>
  <c r="M92" i="5" s="1"/>
  <c r="L91" i="5" a="1"/>
  <c r="L91" i="5" s="1"/>
  <c r="M91" i="5" s="1" a="1"/>
  <c r="M91" i="5" s="1"/>
  <c r="L90" i="5" a="1"/>
  <c r="L90" i="5" s="1"/>
  <c r="M90" i="5" s="1" a="1"/>
  <c r="M90" i="5" s="1"/>
  <c r="L89" i="5" a="1"/>
  <c r="L89" i="5" s="1"/>
  <c r="M89" i="5" s="1" a="1"/>
  <c r="M89" i="5" s="1"/>
  <c r="L88" i="5" a="1"/>
  <c r="L88" i="5" s="1"/>
  <c r="M88" i="5" s="1" a="1"/>
  <c r="M88" i="5" s="1"/>
  <c r="L87" i="5" a="1"/>
  <c r="L87" i="5" s="1"/>
  <c r="M87" i="5" s="1" a="1"/>
  <c r="M87" i="5" s="1"/>
  <c r="L86" i="5" a="1"/>
  <c r="L86" i="5" s="1"/>
  <c r="M86" i="5" s="1" a="1"/>
  <c r="M86" i="5" s="1"/>
  <c r="L85" i="5" a="1"/>
  <c r="L85" i="5" s="1"/>
  <c r="M85" i="5" s="1" a="1"/>
  <c r="M85" i="5" s="1"/>
  <c r="L84" i="5" a="1"/>
  <c r="L84" i="5" s="1"/>
  <c r="M84" i="5" s="1" a="1"/>
  <c r="M84" i="5" s="1"/>
  <c r="L83" i="5" a="1"/>
  <c r="L83" i="5" s="1"/>
  <c r="M83" i="5" s="1" a="1"/>
  <c r="M83" i="5" s="1"/>
  <c r="L82" i="5" a="1"/>
  <c r="L82" i="5" s="1"/>
  <c r="M82" i="5" s="1" a="1"/>
  <c r="M82" i="5" s="1"/>
  <c r="L81" i="5" a="1"/>
  <c r="L81" i="5" s="1"/>
  <c r="M81" i="5" s="1" a="1"/>
  <c r="M81" i="5" s="1"/>
  <c r="L80" i="5" a="1"/>
  <c r="L80" i="5" s="1"/>
  <c r="M80" i="5" s="1" a="1"/>
  <c r="M80" i="5" s="1"/>
  <c r="L79" i="5" a="1"/>
  <c r="L79" i="5" s="1"/>
  <c r="M79" i="5" s="1" a="1"/>
  <c r="M79" i="5" s="1"/>
  <c r="L78" i="5" a="1"/>
  <c r="L78" i="5" s="1"/>
  <c r="M78" i="5" s="1" a="1"/>
  <c r="M78" i="5" s="1"/>
  <c r="L77" i="5" a="1"/>
  <c r="L77" i="5" s="1"/>
  <c r="M77" i="5" s="1" a="1"/>
  <c r="M77" i="5" s="1"/>
  <c r="L76" i="5" a="1"/>
  <c r="L76" i="5" s="1"/>
  <c r="M76" i="5" s="1" a="1"/>
  <c r="M76" i="5" s="1"/>
  <c r="L75" i="5" a="1"/>
  <c r="L75" i="5" s="1"/>
  <c r="M75" i="5" s="1" a="1"/>
  <c r="M75" i="5" s="1"/>
  <c r="L74" i="5" a="1"/>
  <c r="L74" i="5" s="1"/>
  <c r="M74" i="5" s="1" a="1"/>
  <c r="M74" i="5" s="1"/>
  <c r="L73" i="5" a="1"/>
  <c r="L73" i="5" s="1"/>
  <c r="M73" i="5" s="1" a="1"/>
  <c r="M73" i="5" s="1"/>
  <c r="L72" i="5" a="1"/>
  <c r="L72" i="5" s="1"/>
  <c r="M72" i="5" s="1" a="1"/>
  <c r="M72" i="5" s="1"/>
  <c r="L71" i="5" a="1"/>
  <c r="L71" i="5" s="1"/>
  <c r="M71" i="5" s="1" a="1"/>
  <c r="M71" i="5" s="1"/>
  <c r="L70" i="5" a="1"/>
  <c r="L70" i="5" s="1"/>
  <c r="M70" i="5" s="1" a="1"/>
  <c r="M70" i="5" s="1"/>
  <c r="L69" i="5" a="1"/>
  <c r="L69" i="5" s="1"/>
  <c r="M69" i="5" s="1" a="1"/>
  <c r="M69" i="5" s="1"/>
  <c r="L68" i="5" a="1"/>
  <c r="L68" i="5" s="1"/>
  <c r="M68" i="5" s="1" a="1"/>
  <c r="M68" i="5" s="1"/>
  <c r="L67" i="5" a="1"/>
  <c r="L67" i="5" s="1"/>
  <c r="M67" i="5" s="1" a="1"/>
  <c r="M67" i="5" s="1"/>
  <c r="L66" i="5" a="1"/>
  <c r="L66" i="5" s="1"/>
  <c r="M66" i="5" s="1" a="1"/>
  <c r="M66" i="5" s="1"/>
  <c r="L65" i="5" a="1"/>
  <c r="L65" i="5" s="1"/>
  <c r="M65" i="5" s="1" a="1"/>
  <c r="M65" i="5" s="1"/>
  <c r="L64" i="5" a="1"/>
  <c r="L64" i="5" s="1"/>
  <c r="M64" i="5" s="1" a="1"/>
  <c r="M64" i="5" s="1"/>
  <c r="L63" i="5" a="1"/>
  <c r="L63" i="5" s="1"/>
  <c r="M63" i="5" s="1" a="1"/>
  <c r="M63" i="5" s="1"/>
  <c r="L62" i="5" a="1"/>
  <c r="L62" i="5" s="1"/>
  <c r="M62" i="5" s="1" a="1"/>
  <c r="M62" i="5" s="1"/>
  <c r="L61" i="5" a="1"/>
  <c r="L61" i="5" s="1"/>
  <c r="M61" i="5" s="1" a="1"/>
  <c r="M61" i="5" s="1"/>
  <c r="L60" i="5" a="1"/>
  <c r="L60" i="5" s="1"/>
  <c r="M60" i="5" s="1" a="1"/>
  <c r="M60" i="5" s="1"/>
  <c r="L59" i="5" a="1"/>
  <c r="L59" i="5" s="1"/>
  <c r="M59" i="5" s="1" a="1"/>
  <c r="M59" i="5" s="1"/>
  <c r="L58" i="5" a="1"/>
  <c r="L58" i="5" s="1"/>
  <c r="M58" i="5" s="1" a="1"/>
  <c r="M58" i="5" s="1"/>
  <c r="L57" i="5" a="1"/>
  <c r="L57" i="5" s="1"/>
  <c r="M57" i="5" s="1" a="1"/>
  <c r="M57" i="5" s="1"/>
  <c r="L56" i="5" a="1"/>
  <c r="L56" i="5" s="1"/>
  <c r="M56" i="5" s="1" a="1"/>
  <c r="M56" i="5" s="1"/>
  <c r="L55" i="5" a="1"/>
  <c r="L55" i="5" s="1"/>
  <c r="M55" i="5" s="1" a="1"/>
  <c r="M55" i="5" s="1"/>
  <c r="L54" i="5" a="1"/>
  <c r="L54" i="5" s="1"/>
  <c r="M54" i="5" s="1" a="1"/>
  <c r="M54" i="5" s="1"/>
  <c r="L53" i="5" a="1"/>
  <c r="L53" i="5" s="1"/>
  <c r="M53" i="5" s="1" a="1"/>
  <c r="M53" i="5" s="1"/>
  <c r="L52" i="5" a="1"/>
  <c r="L52" i="5" s="1"/>
  <c r="M52" i="5" s="1" a="1"/>
  <c r="M52" i="5" s="1"/>
  <c r="L51" i="5" a="1"/>
  <c r="L51" i="5" s="1"/>
  <c r="M51" i="5" s="1" a="1"/>
  <c r="M51" i="5" s="1"/>
  <c r="L50" i="5" a="1"/>
  <c r="L50" i="5" s="1"/>
  <c r="M50" i="5" s="1" a="1"/>
  <c r="M50" i="5" s="1"/>
  <c r="L49" i="5" a="1"/>
  <c r="L49" i="5" s="1"/>
  <c r="M49" i="5" s="1" a="1"/>
  <c r="M49" i="5" s="1"/>
  <c r="L48" i="5" a="1"/>
  <c r="L48" i="5" s="1"/>
  <c r="M48" i="5" s="1" a="1"/>
  <c r="M48" i="5" s="1"/>
  <c r="L47" i="5" a="1"/>
  <c r="L47" i="5" s="1"/>
  <c r="M47" i="5" s="1" a="1"/>
  <c r="M47" i="5" s="1"/>
  <c r="L46" i="5" a="1"/>
  <c r="L46" i="5" s="1"/>
  <c r="M46" i="5" s="1" a="1"/>
  <c r="M46" i="5" s="1"/>
  <c r="L45" i="5" a="1"/>
  <c r="L45" i="5" s="1"/>
  <c r="M45" i="5" s="1" a="1"/>
  <c r="M45" i="5" s="1"/>
  <c r="L44" i="5"/>
  <c r="M44" i="5" s="1" a="1"/>
  <c r="M44" i="5" s="1"/>
  <c r="L44" i="5" a="1"/>
  <c r="L43" i="5" a="1"/>
  <c r="L43" i="5" s="1"/>
  <c r="M43" i="5" s="1" a="1"/>
  <c r="M43" i="5" s="1"/>
  <c r="L42" i="5" a="1"/>
  <c r="L42" i="5" s="1"/>
  <c r="M42" i="5" s="1" a="1"/>
  <c r="M42" i="5" s="1"/>
  <c r="L41" i="5" a="1"/>
  <c r="L41" i="5" s="1"/>
  <c r="M41" i="5" s="1" a="1"/>
  <c r="M41" i="5" s="1"/>
  <c r="L40" i="5" a="1"/>
  <c r="L40" i="5" s="1"/>
  <c r="M40" i="5" s="1" a="1"/>
  <c r="M40" i="5" s="1"/>
  <c r="L39" i="5" a="1"/>
  <c r="L39" i="5" s="1"/>
  <c r="M39" i="5" s="1" a="1"/>
  <c r="M39" i="5" s="1"/>
  <c r="L38" i="5" a="1"/>
  <c r="L38" i="5" s="1"/>
  <c r="M38" i="5" s="1" a="1"/>
  <c r="M38" i="5" s="1"/>
  <c r="L37" i="5" a="1"/>
  <c r="L37" i="5" s="1"/>
  <c r="M37" i="5" s="1" a="1"/>
  <c r="M37" i="5" s="1"/>
  <c r="L36" i="5" a="1"/>
  <c r="L36" i="5" s="1"/>
  <c r="M36" i="5" s="1" a="1"/>
  <c r="M36" i="5" s="1"/>
  <c r="L35" i="5" a="1"/>
  <c r="L35" i="5" s="1"/>
  <c r="M35" i="5" s="1" a="1"/>
  <c r="M35" i="5" s="1"/>
  <c r="L34" i="5" a="1"/>
  <c r="L34" i="5" s="1"/>
  <c r="M34" i="5" s="1" a="1"/>
  <c r="M34" i="5" s="1"/>
  <c r="L33" i="5" a="1"/>
  <c r="L33" i="5" s="1"/>
  <c r="M33" i="5" s="1" a="1"/>
  <c r="M33" i="5" s="1"/>
  <c r="L32" i="5" a="1"/>
  <c r="L32" i="5" s="1"/>
  <c r="M32" i="5" s="1" a="1"/>
  <c r="M32" i="5" s="1"/>
  <c r="L31" i="5" a="1"/>
  <c r="L31" i="5" s="1"/>
  <c r="M31" i="5" s="1" a="1"/>
  <c r="M31" i="5" s="1"/>
  <c r="L30" i="5" a="1"/>
  <c r="L30" i="5" s="1"/>
  <c r="M30" i="5" s="1" a="1"/>
  <c r="M30" i="5" s="1"/>
  <c r="L29" i="5" a="1"/>
  <c r="L29" i="5" s="1"/>
  <c r="M29" i="5" s="1" a="1"/>
  <c r="M29" i="5" s="1"/>
  <c r="L28" i="5" a="1"/>
  <c r="L28" i="5" s="1"/>
  <c r="M28" i="5" s="1" a="1"/>
  <c r="M28" i="5" s="1"/>
  <c r="L27" i="5" a="1"/>
  <c r="L27" i="5" s="1"/>
  <c r="M27" i="5" s="1" a="1"/>
  <c r="M27" i="5" s="1"/>
  <c r="L26" i="5" a="1"/>
  <c r="L26" i="5" s="1"/>
  <c r="M26" i="5" s="1" a="1"/>
  <c r="M26" i="5" s="1"/>
  <c r="L25" i="5" a="1"/>
  <c r="L25" i="5" s="1"/>
  <c r="M25" i="5" s="1" a="1"/>
  <c r="M25" i="5" s="1"/>
  <c r="L24" i="5" a="1"/>
  <c r="L24" i="5" s="1"/>
  <c r="M24" i="5" s="1" a="1"/>
  <c r="M24" i="5" s="1"/>
  <c r="L23" i="5" a="1"/>
  <c r="L23" i="5" s="1"/>
  <c r="M23" i="5" s="1" a="1"/>
  <c r="M23" i="5" s="1"/>
  <c r="L22" i="5" a="1"/>
  <c r="L22" i="5" s="1"/>
  <c r="M22" i="5" s="1" a="1"/>
  <c r="M22" i="5" s="1"/>
  <c r="L21" i="5" a="1"/>
  <c r="L21" i="5" s="1"/>
  <c r="M21" i="5" s="1" a="1"/>
  <c r="M21" i="5" s="1"/>
  <c r="L20" i="5" a="1"/>
  <c r="L20" i="5" s="1"/>
  <c r="M20" i="5" s="1" a="1"/>
  <c r="M20" i="5" s="1"/>
  <c r="L19" i="5" a="1"/>
  <c r="L19" i="5" s="1"/>
  <c r="M19" i="5" s="1" a="1"/>
  <c r="M19" i="5" s="1"/>
  <c r="L18" i="5" a="1"/>
  <c r="L18" i="5" s="1"/>
  <c r="M18" i="5" s="1" a="1"/>
  <c r="M18" i="5" s="1"/>
  <c r="L17" i="5" a="1"/>
  <c r="L17" i="5" s="1"/>
  <c r="M17" i="5" s="1" a="1"/>
  <c r="M17" i="5" s="1"/>
  <c r="L16" i="5" a="1"/>
  <c r="L16" i="5" s="1"/>
  <c r="M16" i="5" s="1" a="1"/>
  <c r="M16" i="5" s="1"/>
  <c r="L15" i="5" a="1"/>
  <c r="L15" i="5" s="1"/>
  <c r="M15" i="5" s="1" a="1"/>
  <c r="M15" i="5" s="1"/>
  <c r="L14" i="5" a="1"/>
  <c r="L14" i="5" s="1"/>
  <c r="M14" i="5" s="1" a="1"/>
  <c r="M14" i="5" s="1"/>
  <c r="L13" i="5" a="1"/>
  <c r="L13" i="5" s="1"/>
  <c r="M13" i="5" s="1" a="1"/>
  <c r="M13" i="5" s="1"/>
  <c r="L12" i="5" a="1"/>
  <c r="L12" i="5" s="1"/>
  <c r="M12" i="5" s="1" a="1"/>
  <c r="M12" i="5" s="1"/>
  <c r="L11" i="5" a="1"/>
  <c r="L11" i="5" s="1"/>
  <c r="M11" i="5" s="1" a="1"/>
  <c r="M11" i="5" s="1"/>
  <c r="L10" i="5" a="1"/>
  <c r="L10" i="5" s="1"/>
  <c r="M10" i="5" s="1" a="1"/>
  <c r="M10" i="5" s="1"/>
  <c r="L9" i="5" a="1"/>
  <c r="L9" i="5" s="1"/>
  <c r="M9" i="5" s="1" a="1"/>
  <c r="M9" i="5" s="1"/>
  <c r="L8" i="5" a="1"/>
  <c r="L8" i="5" s="1"/>
  <c r="M8" i="5" s="1" a="1"/>
  <c r="M8" i="5" s="1"/>
  <c r="L7" i="5" a="1"/>
  <c r="L7" i="5" s="1"/>
  <c r="M7" i="5" s="1" a="1"/>
  <c r="M7" i="5" s="1"/>
  <c r="L6" i="5" a="1"/>
  <c r="L6" i="5" s="1"/>
  <c r="M6" i="5" s="1" a="1"/>
  <c r="M6" i="5" s="1"/>
  <c r="L5" i="5" a="1"/>
  <c r="L5" i="5" s="1"/>
  <c r="M5" i="5" s="1" a="1"/>
  <c r="M5" i="5" s="1"/>
  <c r="L4" i="5" a="1"/>
  <c r="L4" i="5" s="1"/>
  <c r="M4" i="5" s="1" a="1"/>
  <c r="M4" i="5" s="1"/>
  <c r="L3" i="5" a="1"/>
  <c r="L3" i="5" s="1"/>
  <c r="M3" i="5" s="1" a="1"/>
  <c r="M3" i="5" s="1"/>
  <c r="L2" i="5" a="1"/>
  <c r="L2" i="5" s="1"/>
  <c r="M2" i="5" s="1" a="1"/>
  <c r="M2" i="5" s="1"/>
  <c r="N532" i="5"/>
  <c r="A584" i="5"/>
  <c r="B584" i="5" s="1"/>
  <c r="A583" i="5"/>
  <c r="A582" i="5"/>
  <c r="B582" i="5" s="1"/>
  <c r="A581" i="5"/>
  <c r="A580" i="5"/>
  <c r="A579" i="5"/>
  <c r="B579" i="5" s="1"/>
  <c r="A578" i="5"/>
  <c r="B578" i="5" s="1"/>
  <c r="A577" i="5"/>
  <c r="B577" i="5" s="1"/>
  <c r="A576" i="5"/>
  <c r="B576" i="5" s="1"/>
  <c r="A575" i="5"/>
  <c r="B575" i="5" s="1"/>
  <c r="A574" i="5"/>
  <c r="A573" i="5"/>
  <c r="A572" i="5"/>
  <c r="A571" i="5"/>
  <c r="A570" i="5"/>
  <c r="A569" i="5"/>
  <c r="B569" i="5" s="1"/>
  <c r="A568" i="5"/>
  <c r="B568" i="5" s="1"/>
  <c r="A567" i="5"/>
  <c r="B567" i="5" s="1"/>
  <c r="A566" i="5"/>
  <c r="B566" i="5" s="1"/>
  <c r="A565" i="5"/>
  <c r="B565" i="5" s="1"/>
  <c r="A564" i="5"/>
  <c r="B564" i="5" s="1"/>
  <c r="A563" i="5"/>
  <c r="B563" i="5" s="1"/>
  <c r="A562" i="5"/>
  <c r="B562" i="5" s="1"/>
  <c r="A561" i="5"/>
  <c r="B561" i="5" s="1"/>
  <c r="A560" i="5"/>
  <c r="A559" i="5"/>
  <c r="A558" i="5"/>
  <c r="B558" i="5" s="1"/>
  <c r="A557" i="5"/>
  <c r="A556" i="5"/>
  <c r="B556" i="5" s="1"/>
  <c r="A555" i="5"/>
  <c r="B555" i="5" s="1"/>
  <c r="A554" i="5"/>
  <c r="B554" i="5" s="1"/>
  <c r="A553" i="5"/>
  <c r="B553" i="5" s="1"/>
  <c r="A552" i="5"/>
  <c r="A551" i="5"/>
  <c r="B551" i="5" s="1"/>
  <c r="A550" i="5"/>
  <c r="B550" i="5" s="1"/>
  <c r="A549" i="5"/>
  <c r="B549" i="5" s="1"/>
  <c r="A548" i="5"/>
  <c r="A547" i="5"/>
  <c r="A546" i="5"/>
  <c r="B546" i="5" s="1"/>
  <c r="A545" i="5"/>
  <c r="A544" i="5"/>
  <c r="A543" i="5"/>
  <c r="B543" i="5" s="1"/>
  <c r="A542" i="5"/>
  <c r="B542" i="5" s="1"/>
  <c r="A541" i="5"/>
  <c r="B541" i="5" s="1"/>
  <c r="A540" i="5"/>
  <c r="B540" i="5" s="1"/>
  <c r="A539" i="5"/>
  <c r="B539" i="5" s="1"/>
  <c r="A538" i="5"/>
  <c r="B538" i="5" s="1"/>
  <c r="A537" i="5"/>
  <c r="B537" i="5" s="1"/>
  <c r="A536" i="5"/>
  <c r="A535" i="5"/>
  <c r="B535" i="5" s="1"/>
  <c r="A534" i="5"/>
  <c r="A533" i="5"/>
  <c r="B533" i="5" s="1"/>
  <c r="A532" i="5"/>
  <c r="A531" i="5"/>
  <c r="B531" i="5" s="1"/>
  <c r="A530" i="5"/>
  <c r="A529" i="5"/>
  <c r="B529" i="5" s="1"/>
  <c r="A528" i="5"/>
  <c r="B528" i="5" s="1"/>
  <c r="A527" i="5"/>
  <c r="A526" i="5"/>
  <c r="B526" i="5" s="1"/>
  <c r="A525" i="5"/>
  <c r="B525" i="5" s="1"/>
  <c r="A524" i="5"/>
  <c r="A523" i="5"/>
  <c r="B523" i="5" s="1"/>
  <c r="A522" i="5"/>
  <c r="A521" i="5"/>
  <c r="A520" i="5"/>
  <c r="A519" i="5"/>
  <c r="A518" i="5"/>
  <c r="A517" i="5"/>
  <c r="B517" i="5" s="1"/>
  <c r="A516" i="5"/>
  <c r="B516" i="5" s="1"/>
  <c r="A515" i="5"/>
  <c r="B515" i="5" s="1"/>
  <c r="A514" i="5"/>
  <c r="B514" i="5" s="1"/>
  <c r="A513" i="5"/>
  <c r="B513" i="5" s="1"/>
  <c r="A512" i="5"/>
  <c r="A511" i="5"/>
  <c r="B511" i="5" s="1"/>
  <c r="A510" i="5"/>
  <c r="B510" i="5" s="1"/>
  <c r="A509" i="5"/>
  <c r="B509" i="5" s="1"/>
  <c r="A508" i="5"/>
  <c r="A507" i="5"/>
  <c r="A506" i="5"/>
  <c r="B506" i="5" s="1"/>
  <c r="A505" i="5"/>
  <c r="B505" i="5" s="1"/>
  <c r="A504" i="5"/>
  <c r="B504" i="5" s="1"/>
  <c r="A503" i="5"/>
  <c r="B503" i="5" s="1"/>
  <c r="A502" i="5"/>
  <c r="B502" i="5" s="1"/>
  <c r="A501" i="5"/>
  <c r="B501" i="5" s="1"/>
  <c r="A500" i="5"/>
  <c r="A499" i="5"/>
  <c r="A498" i="5"/>
  <c r="B498" i="5" s="1"/>
  <c r="A497" i="5"/>
  <c r="B497" i="5" s="1"/>
  <c r="A496" i="5"/>
  <c r="B496" i="5" s="1"/>
  <c r="A495" i="5"/>
  <c r="B495" i="5" s="1"/>
  <c r="A494" i="5"/>
  <c r="B494" i="5" s="1"/>
  <c r="A493" i="5"/>
  <c r="B493" i="5" s="1"/>
  <c r="A492" i="5"/>
  <c r="A491" i="5"/>
  <c r="B491" i="5" s="1"/>
  <c r="A490" i="5"/>
  <c r="B490" i="5" s="1"/>
  <c r="A489" i="5"/>
  <c r="B489" i="5" s="1"/>
  <c r="A488" i="5"/>
  <c r="A487" i="5"/>
  <c r="A486" i="5"/>
  <c r="B486" i="5" s="1"/>
  <c r="A485" i="5"/>
  <c r="A484" i="5"/>
  <c r="B484" i="5" s="1"/>
  <c r="A483" i="5"/>
  <c r="B483" i="5" s="1"/>
  <c r="A482" i="5"/>
  <c r="A481" i="5"/>
  <c r="B481" i="5" s="1"/>
  <c r="A480" i="5"/>
  <c r="B480" i="5" s="1"/>
  <c r="A479" i="5"/>
  <c r="B479" i="5" s="1"/>
  <c r="A478" i="5"/>
  <c r="B478" i="5" s="1"/>
  <c r="A477" i="5"/>
  <c r="B477" i="5" s="1"/>
  <c r="A476" i="5"/>
  <c r="A475" i="5"/>
  <c r="A474" i="5"/>
  <c r="B474" i="5" s="1"/>
  <c r="A473" i="5"/>
  <c r="A472" i="5"/>
  <c r="B472" i="5" s="1"/>
  <c r="A471" i="5"/>
  <c r="A470" i="5"/>
  <c r="B470" i="5" s="1"/>
  <c r="A469" i="5"/>
  <c r="A468" i="5"/>
  <c r="B468" i="5" s="1"/>
  <c r="A467" i="5"/>
  <c r="B467" i="5" s="1"/>
  <c r="A466" i="5"/>
  <c r="B466" i="5" s="1"/>
  <c r="A465" i="5"/>
  <c r="B465" i="5" s="1"/>
  <c r="A464" i="5"/>
  <c r="A463" i="5"/>
  <c r="A462" i="5"/>
  <c r="A461" i="5"/>
  <c r="A460" i="5"/>
  <c r="B460" i="5" s="1"/>
  <c r="A459" i="5"/>
  <c r="B459" i="5" s="1"/>
  <c r="A458" i="5"/>
  <c r="B458" i="5" s="1"/>
  <c r="A457" i="5"/>
  <c r="B457" i="5" s="1"/>
  <c r="A456" i="5"/>
  <c r="B456" i="5" s="1"/>
  <c r="A455" i="5"/>
  <c r="B455" i="5" s="1"/>
  <c r="A454" i="5"/>
  <c r="B454" i="5" s="1"/>
  <c r="A453" i="5"/>
  <c r="B453" i="5" s="1"/>
  <c r="A452" i="5"/>
  <c r="B452" i="5" s="1"/>
  <c r="A451" i="5"/>
  <c r="A450" i="5"/>
  <c r="B450" i="5" s="1"/>
  <c r="A449" i="5"/>
  <c r="A448" i="5"/>
  <c r="A447" i="5"/>
  <c r="B447" i="5" s="1"/>
  <c r="A446" i="5"/>
  <c r="B446" i="5" s="1"/>
  <c r="A445" i="5"/>
  <c r="B445" i="5" s="1"/>
  <c r="A444" i="5"/>
  <c r="B444" i="5" s="1"/>
  <c r="A443" i="5"/>
  <c r="B443" i="5" s="1"/>
  <c r="A442" i="5"/>
  <c r="B442" i="5" s="1"/>
  <c r="A441" i="5"/>
  <c r="B441" i="5" s="1"/>
  <c r="A440" i="5"/>
  <c r="A439" i="5"/>
  <c r="A438" i="5"/>
  <c r="B438" i="5" s="1"/>
  <c r="A437" i="5"/>
  <c r="A436" i="5"/>
  <c r="A435" i="5"/>
  <c r="B435" i="5" s="1"/>
  <c r="A434" i="5"/>
  <c r="A433" i="5"/>
  <c r="B433" i="5" s="1"/>
  <c r="A432" i="5"/>
  <c r="B432" i="5" s="1"/>
  <c r="A431" i="5"/>
  <c r="B431" i="5" s="1"/>
  <c r="A430" i="5"/>
  <c r="B430" i="5" s="1"/>
  <c r="A429" i="5"/>
  <c r="B429" i="5" s="1"/>
  <c r="A428" i="5"/>
  <c r="A427" i="5"/>
  <c r="A426" i="5"/>
  <c r="B426" i="5" s="1"/>
  <c r="A425" i="5"/>
  <c r="A424" i="5"/>
  <c r="B424" i="5" s="1"/>
  <c r="A423" i="5"/>
  <c r="A422" i="5"/>
  <c r="B422" i="5" s="1"/>
  <c r="A421" i="5"/>
  <c r="B421" i="5" s="1"/>
  <c r="A420" i="5"/>
  <c r="B420" i="5" s="1"/>
  <c r="A419" i="5"/>
  <c r="B419" i="5" s="1"/>
  <c r="A418" i="5"/>
  <c r="B418" i="5" s="1"/>
  <c r="A417" i="5"/>
  <c r="B417" i="5" s="1"/>
  <c r="A416" i="5"/>
  <c r="A415" i="5"/>
  <c r="A414" i="5"/>
  <c r="A413" i="5"/>
  <c r="A412" i="5"/>
  <c r="A411" i="5"/>
  <c r="B411" i="5" s="1"/>
  <c r="A410" i="5"/>
  <c r="B410" i="5" s="1"/>
  <c r="A409" i="5"/>
  <c r="B409" i="5" s="1"/>
  <c r="A408" i="5"/>
  <c r="B408" i="5" s="1"/>
  <c r="A407" i="5"/>
  <c r="B407" i="5" s="1"/>
  <c r="A406" i="5"/>
  <c r="B406" i="5" s="1"/>
  <c r="A405" i="5"/>
  <c r="B405" i="5" s="1"/>
  <c r="A404" i="5"/>
  <c r="A403" i="5"/>
  <c r="A402" i="5"/>
  <c r="A401" i="5"/>
  <c r="A400" i="5"/>
  <c r="B400" i="5" s="1"/>
  <c r="A399" i="5"/>
  <c r="A398" i="5"/>
  <c r="A397" i="5"/>
  <c r="B397" i="5" s="1"/>
  <c r="A396" i="5"/>
  <c r="B396" i="5" s="1"/>
  <c r="A395" i="5"/>
  <c r="B395" i="5" s="1"/>
  <c r="A394" i="5"/>
  <c r="B394" i="5" s="1"/>
  <c r="A393" i="5"/>
  <c r="B393" i="5" s="1"/>
  <c r="A392" i="5"/>
  <c r="A391" i="5"/>
  <c r="A390" i="5"/>
  <c r="A389" i="5"/>
  <c r="A388" i="5"/>
  <c r="B388" i="5" s="1"/>
  <c r="A387" i="5"/>
  <c r="A386" i="5"/>
  <c r="B386" i="5" s="1"/>
  <c r="A385" i="5"/>
  <c r="B385" i="5" s="1"/>
  <c r="A384" i="5"/>
  <c r="B384" i="5" s="1"/>
  <c r="A383" i="5"/>
  <c r="B383" i="5" s="1"/>
  <c r="A382" i="5"/>
  <c r="B382" i="5" s="1"/>
  <c r="A381" i="5"/>
  <c r="B381" i="5" s="1"/>
  <c r="A380" i="5"/>
  <c r="A379" i="5"/>
  <c r="A378" i="5"/>
  <c r="B378" i="5" s="1"/>
  <c r="A377" i="5"/>
  <c r="A376" i="5"/>
  <c r="A375" i="5"/>
  <c r="B375" i="5" s="1"/>
  <c r="A374" i="5"/>
  <c r="A373" i="5"/>
  <c r="A372" i="5"/>
  <c r="A371" i="5"/>
  <c r="B371" i="5" s="1"/>
  <c r="A370" i="5"/>
  <c r="B370" i="5" s="1"/>
  <c r="A369" i="5"/>
  <c r="B369" i="5" s="1"/>
  <c r="A368" i="5"/>
  <c r="A367" i="5"/>
  <c r="A366" i="5"/>
  <c r="B366" i="5" s="1"/>
  <c r="A365" i="5"/>
  <c r="A364" i="5"/>
  <c r="A363" i="5"/>
  <c r="A362" i="5"/>
  <c r="B362" i="5" s="1"/>
  <c r="A361" i="5"/>
  <c r="B361" i="5" s="1"/>
  <c r="A360" i="5"/>
  <c r="B360" i="5" s="1"/>
  <c r="A359" i="5"/>
  <c r="B359" i="5" s="1"/>
  <c r="A358" i="5"/>
  <c r="B358" i="5" s="1"/>
  <c r="A357" i="5"/>
  <c r="B357" i="5" s="1"/>
  <c r="A356" i="5"/>
  <c r="A355" i="5"/>
  <c r="A354" i="5"/>
  <c r="B354" i="5" s="1"/>
  <c r="A353" i="5"/>
  <c r="A352" i="5"/>
  <c r="B352" i="5" s="1"/>
  <c r="A351" i="5"/>
  <c r="B351" i="5" s="1"/>
  <c r="A350" i="5"/>
  <c r="B350" i="5" s="1"/>
  <c r="A349" i="5"/>
  <c r="B349" i="5" s="1"/>
  <c r="A348" i="5"/>
  <c r="B348" i="5" s="1"/>
  <c r="A347" i="5"/>
  <c r="B347" i="5" s="1"/>
  <c r="A346" i="5"/>
  <c r="B346" i="5" s="1"/>
  <c r="A345" i="5"/>
  <c r="A344" i="5"/>
  <c r="B344" i="5" s="1"/>
  <c r="A343" i="5"/>
  <c r="A342" i="5"/>
  <c r="A341" i="5"/>
  <c r="A340" i="5"/>
  <c r="A339" i="5"/>
  <c r="B339" i="5" s="1"/>
  <c r="A338" i="5"/>
  <c r="B338" i="5" s="1"/>
  <c r="A337" i="5"/>
  <c r="B337" i="5" s="1"/>
  <c r="A336" i="5"/>
  <c r="B336" i="5" s="1"/>
  <c r="A335" i="5"/>
  <c r="B335" i="5" s="1"/>
  <c r="A334" i="5"/>
  <c r="B334" i="5" s="1"/>
  <c r="A333" i="5"/>
  <c r="B333" i="5" s="1"/>
  <c r="A332" i="5"/>
  <c r="A331" i="5"/>
  <c r="B331" i="5" s="1"/>
  <c r="A330" i="5"/>
  <c r="A329" i="5"/>
  <c r="A328" i="5"/>
  <c r="A327" i="5"/>
  <c r="B327" i="5" s="1"/>
  <c r="A326" i="5"/>
  <c r="B326" i="5" s="1"/>
  <c r="A325" i="5"/>
  <c r="B325" i="5" s="1"/>
  <c r="A324" i="5"/>
  <c r="B324" i="5" s="1"/>
  <c r="A323" i="5"/>
  <c r="B323" i="5" s="1"/>
  <c r="A322" i="5"/>
  <c r="B322" i="5" s="1"/>
  <c r="A321" i="5"/>
  <c r="A320" i="5"/>
  <c r="A319" i="5"/>
  <c r="A318" i="5"/>
  <c r="A317" i="5"/>
  <c r="B317" i="5" s="1"/>
  <c r="A316" i="5"/>
  <c r="B316" i="5" s="1"/>
  <c r="A315" i="5"/>
  <c r="B315" i="5" s="1"/>
  <c r="A314" i="5"/>
  <c r="A313" i="5"/>
  <c r="B313" i="5" s="1"/>
  <c r="A312" i="5"/>
  <c r="B312" i="5" s="1"/>
  <c r="A311" i="5"/>
  <c r="B311" i="5" s="1"/>
  <c r="A310" i="5"/>
  <c r="B310" i="5" s="1"/>
  <c r="A309" i="5"/>
  <c r="B309" i="5" s="1"/>
  <c r="A308" i="5"/>
  <c r="B308" i="5" s="1"/>
  <c r="A307" i="5"/>
  <c r="A306" i="5"/>
  <c r="A305" i="5"/>
  <c r="A304" i="5"/>
  <c r="A303" i="5"/>
  <c r="B303" i="5" s="1"/>
  <c r="A302" i="5"/>
  <c r="B302" i="5" s="1"/>
  <c r="A301" i="5"/>
  <c r="B301" i="5" s="1"/>
  <c r="A300" i="5"/>
  <c r="B300" i="5" s="1"/>
  <c r="A299" i="5"/>
  <c r="B299" i="5" s="1"/>
  <c r="A298" i="5"/>
  <c r="B298" i="5" s="1"/>
  <c r="A297" i="5"/>
  <c r="B297" i="5" s="1"/>
  <c r="A296" i="5"/>
  <c r="A295" i="5"/>
  <c r="B295" i="5" s="1"/>
  <c r="A294" i="5"/>
  <c r="B294" i="5" s="1"/>
  <c r="A293" i="5"/>
  <c r="A292" i="5"/>
  <c r="A291" i="5"/>
  <c r="B291" i="5" s="1"/>
  <c r="A290" i="5"/>
  <c r="B290" i="5" s="1"/>
  <c r="A289" i="5"/>
  <c r="B289" i="5" s="1"/>
  <c r="A288" i="5"/>
  <c r="B288" i="5" s="1"/>
  <c r="A287" i="5"/>
  <c r="B287" i="5" s="1"/>
  <c r="A286" i="5"/>
  <c r="B286" i="5" s="1"/>
  <c r="A285" i="5"/>
  <c r="B285" i="5" s="1"/>
  <c r="A284" i="5"/>
  <c r="A283" i="5"/>
  <c r="A282" i="5"/>
  <c r="B282" i="5" s="1"/>
  <c r="A281" i="5"/>
  <c r="B281" i="5" s="1"/>
  <c r="A280" i="5"/>
  <c r="B280" i="5" s="1"/>
  <c r="A279" i="5"/>
  <c r="B279" i="5" s="1"/>
  <c r="A278" i="5"/>
  <c r="B278" i="5" s="1"/>
  <c r="A277" i="5"/>
  <c r="B277" i="5" s="1"/>
  <c r="A276" i="5"/>
  <c r="B276" i="5" s="1"/>
  <c r="A275" i="5"/>
  <c r="B275" i="5" s="1"/>
  <c r="A274" i="5"/>
  <c r="B274" i="5" s="1"/>
  <c r="A273" i="5"/>
  <c r="B273" i="5" s="1"/>
  <c r="A272" i="5"/>
  <c r="A271" i="5"/>
  <c r="B271" i="5" s="1"/>
  <c r="A270" i="5"/>
  <c r="A269" i="5"/>
  <c r="A268" i="5"/>
  <c r="B268" i="5" s="1"/>
  <c r="A267" i="5"/>
  <c r="A266" i="5"/>
  <c r="B266" i="5" s="1"/>
  <c r="A265" i="5"/>
  <c r="B265" i="5" s="1"/>
  <c r="A264" i="5"/>
  <c r="B264" i="5" s="1"/>
  <c r="A263" i="5"/>
  <c r="B263" i="5" s="1"/>
  <c r="A262" i="5"/>
  <c r="B262" i="5" s="1"/>
  <c r="A261" i="5"/>
  <c r="B261" i="5" s="1"/>
  <c r="A260" i="5"/>
  <c r="A259" i="5"/>
  <c r="A258" i="5"/>
  <c r="B258" i="5" s="1"/>
  <c r="A257" i="5"/>
  <c r="A256" i="5"/>
  <c r="A255" i="5"/>
  <c r="B255" i="5" s="1"/>
  <c r="A254" i="5"/>
  <c r="B254" i="5" s="1"/>
  <c r="A253" i="5"/>
  <c r="B253" i="5" s="1"/>
  <c r="A252" i="5"/>
  <c r="B252" i="5" s="1"/>
  <c r="A251" i="5"/>
  <c r="B251" i="5" s="1"/>
  <c r="A250" i="5"/>
  <c r="B250" i="5" s="1"/>
  <c r="A249" i="5"/>
  <c r="B249" i="5" s="1"/>
  <c r="A248" i="5"/>
  <c r="A247" i="5"/>
  <c r="A246" i="5"/>
  <c r="B246" i="5" s="1"/>
  <c r="A245" i="5"/>
  <c r="A244" i="5"/>
  <c r="B244" i="5" s="1"/>
  <c r="A243" i="5"/>
  <c r="A242" i="5"/>
  <c r="B242" i="5" s="1"/>
  <c r="A241" i="5"/>
  <c r="B241" i="5" s="1"/>
  <c r="A240" i="5"/>
  <c r="B240" i="5" s="1"/>
  <c r="A239" i="5"/>
  <c r="B239" i="5" s="1"/>
  <c r="A238" i="5"/>
  <c r="B238" i="5" s="1"/>
  <c r="A237" i="5"/>
  <c r="B237" i="5" s="1"/>
  <c r="A236" i="5"/>
  <c r="A235" i="5"/>
  <c r="A234" i="5"/>
  <c r="B234" i="5" s="1"/>
  <c r="A233" i="5"/>
  <c r="A232" i="5"/>
  <c r="B232" i="5" s="1"/>
  <c r="A231" i="5"/>
  <c r="B231" i="5" s="1"/>
  <c r="A230" i="5"/>
  <c r="B230" i="5" s="1"/>
  <c r="A229" i="5"/>
  <c r="B229" i="5" s="1"/>
  <c r="A228" i="5"/>
  <c r="B228" i="5" s="1"/>
  <c r="A227" i="5"/>
  <c r="B227" i="5" s="1"/>
  <c r="A226" i="5"/>
  <c r="B226" i="5" s="1"/>
  <c r="A225" i="5"/>
  <c r="B225" i="5" s="1"/>
  <c r="A224" i="5"/>
  <c r="A223" i="5"/>
  <c r="A222" i="5"/>
  <c r="B222" i="5" s="1"/>
  <c r="A221" i="5"/>
  <c r="B221" i="5" s="1"/>
  <c r="A220" i="5"/>
  <c r="A219" i="5"/>
  <c r="B219" i="5" s="1"/>
  <c r="A218" i="5"/>
  <c r="B218" i="5" s="1"/>
  <c r="A217" i="5"/>
  <c r="B217" i="5" s="1"/>
  <c r="A216" i="5"/>
  <c r="A215" i="5"/>
  <c r="B215" i="5" s="1"/>
  <c r="A214" i="5"/>
  <c r="B214" i="5" s="1"/>
  <c r="A213" i="5"/>
  <c r="B213" i="5" s="1"/>
  <c r="A212" i="5"/>
  <c r="A211" i="5"/>
  <c r="A210" i="5"/>
  <c r="B210" i="5" s="1"/>
  <c r="A209" i="5"/>
  <c r="A208" i="5"/>
  <c r="A207" i="5"/>
  <c r="B207" i="5" s="1"/>
  <c r="A206" i="5"/>
  <c r="B206" i="5" s="1"/>
  <c r="A205" i="5"/>
  <c r="B205" i="5" s="1"/>
  <c r="A204" i="5"/>
  <c r="B204" i="5" s="1"/>
  <c r="A203" i="5"/>
  <c r="B203" i="5" s="1"/>
  <c r="A202" i="5"/>
  <c r="B202" i="5" s="1"/>
  <c r="A201" i="5"/>
  <c r="B201" i="5" s="1"/>
  <c r="A200" i="5"/>
  <c r="A199" i="5"/>
  <c r="A198" i="5"/>
  <c r="A197" i="5"/>
  <c r="A196" i="5"/>
  <c r="A195" i="5"/>
  <c r="B195" i="5" s="1"/>
  <c r="A194" i="5"/>
  <c r="B194" i="5" s="1"/>
  <c r="A193" i="5"/>
  <c r="A192" i="5"/>
  <c r="B192" i="5" s="1"/>
  <c r="A191" i="5"/>
  <c r="B191" i="5" s="1"/>
  <c r="A190" i="5"/>
  <c r="B190" i="5" s="1"/>
  <c r="A189" i="5"/>
  <c r="B189" i="5" s="1"/>
  <c r="A188" i="5"/>
  <c r="A187" i="5"/>
  <c r="B187" i="5" s="1"/>
  <c r="A186" i="5"/>
  <c r="B186" i="5" s="1"/>
  <c r="A185" i="5"/>
  <c r="A184" i="5"/>
  <c r="B184" i="5" s="1"/>
  <c r="A183" i="5"/>
  <c r="B183" i="5" s="1"/>
  <c r="A182" i="5"/>
  <c r="B182" i="5" s="1"/>
  <c r="A181" i="5"/>
  <c r="B181" i="5" s="1"/>
  <c r="A180" i="5"/>
  <c r="B180" i="5" s="1"/>
  <c r="A179" i="5"/>
  <c r="B179" i="5" s="1"/>
  <c r="A178" i="5"/>
  <c r="B178" i="5" s="1"/>
  <c r="A177" i="5"/>
  <c r="B177" i="5" s="1"/>
  <c r="A176" i="5"/>
  <c r="B176" i="5" s="1"/>
  <c r="A175" i="5"/>
  <c r="A174" i="5"/>
  <c r="B174" i="5" s="1"/>
  <c r="A173" i="5"/>
  <c r="A172" i="5"/>
  <c r="A171" i="5"/>
  <c r="B171" i="5" s="1"/>
  <c r="A170" i="5"/>
  <c r="A169" i="5"/>
  <c r="A168" i="5"/>
  <c r="B168" i="5" s="1"/>
  <c r="A167" i="5"/>
  <c r="B167" i="5" s="1"/>
  <c r="A166" i="5"/>
  <c r="B166" i="5" s="1"/>
  <c r="A165" i="5"/>
  <c r="A164" i="5"/>
  <c r="A163" i="5"/>
  <c r="A162" i="5"/>
  <c r="B162" i="5" s="1"/>
  <c r="A161" i="5"/>
  <c r="A160" i="5"/>
  <c r="A159" i="5"/>
  <c r="A158" i="5"/>
  <c r="A157" i="5"/>
  <c r="B157" i="5" s="1"/>
  <c r="A156" i="5"/>
  <c r="B156" i="5" s="1"/>
  <c r="A155" i="5"/>
  <c r="B155" i="5" s="1"/>
  <c r="A154" i="5"/>
  <c r="B154" i="5" s="1"/>
  <c r="A153" i="5"/>
  <c r="A152" i="5"/>
  <c r="A151" i="5"/>
  <c r="B151" i="5" s="1"/>
  <c r="A150" i="5"/>
  <c r="A149" i="5"/>
  <c r="A148" i="5"/>
  <c r="A147" i="5"/>
  <c r="B147" i="5" s="1"/>
  <c r="A146" i="5"/>
  <c r="A145" i="5"/>
  <c r="B145" i="5" s="1"/>
  <c r="A144" i="5"/>
  <c r="B144" i="5" s="1"/>
  <c r="A143" i="5"/>
  <c r="B143" i="5" s="1"/>
  <c r="A142" i="5"/>
  <c r="B142" i="5" s="1"/>
  <c r="A141" i="5"/>
  <c r="B141" i="5" s="1"/>
  <c r="A140" i="5"/>
  <c r="A139" i="5"/>
  <c r="A138" i="5"/>
  <c r="B138" i="5" s="1"/>
  <c r="A137" i="5"/>
  <c r="A136" i="5"/>
  <c r="B136" i="5" s="1"/>
  <c r="A135" i="5"/>
  <c r="A134" i="5"/>
  <c r="B134" i="5" s="1"/>
  <c r="A133" i="5"/>
  <c r="B133" i="5" s="1"/>
  <c r="A132" i="5"/>
  <c r="B132" i="5" s="1"/>
  <c r="A131" i="5"/>
  <c r="B131" i="5" s="1"/>
  <c r="A130" i="5"/>
  <c r="B130" i="5" s="1"/>
  <c r="A129" i="5"/>
  <c r="B129" i="5" s="1"/>
  <c r="A128" i="5"/>
  <c r="B128" i="5" s="1"/>
  <c r="A127" i="5"/>
  <c r="A126" i="5"/>
  <c r="B126" i="5" s="1"/>
  <c r="A125" i="5"/>
  <c r="A124" i="5"/>
  <c r="A123" i="5"/>
  <c r="B123" i="5" s="1"/>
  <c r="A122" i="5"/>
  <c r="B122" i="5" s="1"/>
  <c r="A121" i="5"/>
  <c r="B121" i="5" s="1"/>
  <c r="A120" i="5"/>
  <c r="B120" i="5" s="1"/>
  <c r="A119" i="5"/>
  <c r="B119" i="5" s="1"/>
  <c r="A118" i="5"/>
  <c r="B118" i="5" s="1"/>
  <c r="A117" i="5"/>
  <c r="B117" i="5" s="1"/>
  <c r="A116" i="5"/>
  <c r="A115" i="5"/>
  <c r="B115" i="5" s="1"/>
  <c r="A114" i="5"/>
  <c r="A113" i="5"/>
  <c r="A112" i="5"/>
  <c r="A111" i="5"/>
  <c r="B111" i="5" s="1"/>
  <c r="A110" i="5"/>
  <c r="B110" i="5" s="1"/>
  <c r="A109" i="5"/>
  <c r="A108" i="5"/>
  <c r="B108" i="5" s="1"/>
  <c r="A107" i="5"/>
  <c r="B107" i="5" s="1"/>
  <c r="A106" i="5"/>
  <c r="B106" i="5" s="1"/>
  <c r="A105" i="5"/>
  <c r="B105" i="5" s="1"/>
  <c r="A104" i="5"/>
  <c r="A103" i="5"/>
  <c r="B103" i="5" s="1"/>
  <c r="A102" i="5"/>
  <c r="A101" i="5"/>
  <c r="A100" i="5"/>
  <c r="A99" i="5"/>
  <c r="B99" i="5" s="1"/>
  <c r="A98" i="5"/>
  <c r="B98" i="5" s="1"/>
  <c r="A97" i="5"/>
  <c r="A96" i="5"/>
  <c r="B96" i="5" s="1"/>
  <c r="A95" i="5"/>
  <c r="B95" i="5" s="1"/>
  <c r="A94" i="5"/>
  <c r="B94" i="5" s="1"/>
  <c r="A93" i="5"/>
  <c r="B93" i="5" s="1"/>
  <c r="A92" i="5"/>
  <c r="A91" i="5"/>
  <c r="A90" i="5"/>
  <c r="A89" i="5"/>
  <c r="A88" i="5"/>
  <c r="B88" i="5" s="1"/>
  <c r="A87" i="5"/>
  <c r="A86" i="5"/>
  <c r="B86" i="5" s="1"/>
  <c r="A85" i="5"/>
  <c r="B85" i="5" s="1"/>
  <c r="A84" i="5"/>
  <c r="A83" i="5"/>
  <c r="B83" i="5" s="1"/>
  <c r="A82" i="5"/>
  <c r="B82" i="5" s="1"/>
  <c r="A81" i="5"/>
  <c r="B81" i="5" s="1"/>
  <c r="A80" i="5"/>
  <c r="A79" i="5"/>
  <c r="A78" i="5"/>
  <c r="A77" i="5"/>
  <c r="A76" i="5"/>
  <c r="A75" i="5"/>
  <c r="A74" i="5"/>
  <c r="B74" i="5" s="1"/>
  <c r="A73" i="5"/>
  <c r="B73" i="5" s="1"/>
  <c r="A72" i="5"/>
  <c r="A71" i="5"/>
  <c r="B71" i="5" s="1"/>
  <c r="A70" i="5"/>
  <c r="B70" i="5" s="1"/>
  <c r="A69" i="5"/>
  <c r="B69" i="5" s="1"/>
  <c r="A68" i="5"/>
  <c r="A67" i="5"/>
  <c r="A66" i="5"/>
  <c r="B66" i="5" s="1"/>
  <c r="A65" i="5"/>
  <c r="A64" i="5"/>
  <c r="A63" i="5"/>
  <c r="B63" i="5" s="1"/>
  <c r="A62" i="5"/>
  <c r="A61" i="5"/>
  <c r="B61" i="5" s="1"/>
  <c r="A60" i="5"/>
  <c r="B60" i="5" s="1"/>
  <c r="A59" i="5"/>
  <c r="B59" i="5" s="1"/>
  <c r="A58" i="5"/>
  <c r="B58" i="5" s="1"/>
  <c r="A57" i="5"/>
  <c r="B57" i="5" s="1"/>
  <c r="A56" i="5"/>
  <c r="A55" i="5"/>
  <c r="B55" i="5" s="1"/>
  <c r="A54" i="5"/>
  <c r="B54" i="5" s="1"/>
  <c r="A53" i="5"/>
  <c r="A52" i="5"/>
  <c r="A51" i="5"/>
  <c r="B51" i="5" s="1"/>
  <c r="A50" i="5"/>
  <c r="B50" i="5" s="1"/>
  <c r="A49" i="5"/>
  <c r="A48" i="5"/>
  <c r="B48" i="5" s="1"/>
  <c r="A47" i="5"/>
  <c r="B47" i="5" s="1"/>
  <c r="A46" i="5"/>
  <c r="B46" i="5" s="1"/>
  <c r="A45" i="5"/>
  <c r="B45" i="5" s="1"/>
  <c r="A44" i="5"/>
  <c r="A43" i="5"/>
  <c r="A42" i="5"/>
  <c r="B42" i="5" s="1"/>
  <c r="A41" i="5"/>
  <c r="A40" i="5"/>
  <c r="B40" i="5" s="1"/>
  <c r="A39" i="5"/>
  <c r="A38" i="5"/>
  <c r="B38" i="5" s="1"/>
  <c r="A37" i="5"/>
  <c r="B37" i="5" s="1"/>
  <c r="A36" i="5"/>
  <c r="B36" i="5" s="1"/>
  <c r="A35" i="5"/>
  <c r="B35" i="5" s="1"/>
  <c r="A34" i="5"/>
  <c r="B34" i="5" s="1"/>
  <c r="A33" i="5"/>
  <c r="B33" i="5" s="1"/>
  <c r="A32" i="5"/>
  <c r="A31" i="5"/>
  <c r="A30" i="5"/>
  <c r="B30" i="5" s="1"/>
  <c r="A29" i="5"/>
  <c r="A28" i="5"/>
  <c r="A27" i="5"/>
  <c r="B27" i="5" s="1"/>
  <c r="A26" i="5"/>
  <c r="B26" i="5" s="1"/>
  <c r="A25" i="5"/>
  <c r="B25" i="5" s="1"/>
  <c r="A24" i="5"/>
  <c r="B24" i="5" s="1"/>
  <c r="A23" i="5"/>
  <c r="B23" i="5" s="1"/>
  <c r="A22" i="5"/>
  <c r="B22" i="5" s="1"/>
  <c r="A21" i="5"/>
  <c r="B21" i="5" s="1"/>
  <c r="A20" i="5"/>
  <c r="A19" i="5"/>
  <c r="B19" i="5" s="1"/>
  <c r="A18" i="5"/>
  <c r="A17" i="5"/>
  <c r="B17" i="5" s="1"/>
  <c r="A16" i="5"/>
  <c r="A15" i="5"/>
  <c r="A14" i="5"/>
  <c r="B14" i="5" s="1"/>
  <c r="A13" i="5"/>
  <c r="B13" i="5" s="1"/>
  <c r="A12" i="5"/>
  <c r="B12" i="5" s="1"/>
  <c r="A11" i="5"/>
  <c r="B11" i="5" s="1"/>
  <c r="A10" i="5"/>
  <c r="B10" i="5" s="1"/>
  <c r="A9" i="5"/>
  <c r="B9" i="5" s="1"/>
  <c r="A8" i="5"/>
  <c r="A7" i="5"/>
  <c r="A6" i="5"/>
  <c r="B6" i="5" s="1"/>
  <c r="A5" i="5"/>
  <c r="A4" i="5"/>
  <c r="B4" i="5" s="1"/>
  <c r="A3" i="5"/>
  <c r="B3" i="5" s="1"/>
  <c r="A2" i="5"/>
  <c r="B2" i="5" s="1"/>
  <c r="Q575" i="5"/>
  <c r="S584" i="5"/>
  <c r="S583" i="5"/>
  <c r="T583" i="5" s="1"/>
  <c r="Q583" i="5" s="1"/>
  <c r="S582" i="5"/>
  <c r="T582" i="5" s="1"/>
  <c r="Q582" i="5" s="1"/>
  <c r="S581" i="5"/>
  <c r="S580" i="5"/>
  <c r="S579" i="5"/>
  <c r="T579" i="5" s="1"/>
  <c r="Q579" i="5" s="1"/>
  <c r="S578" i="5"/>
  <c r="T578" i="5" s="1"/>
  <c r="Q578" i="5" s="1"/>
  <c r="S577" i="5"/>
  <c r="S576" i="5"/>
  <c r="S575" i="5"/>
  <c r="T575" i="5" s="1"/>
  <c r="S574" i="5"/>
  <c r="T574" i="5" s="1"/>
  <c r="Q574" i="5" s="1"/>
  <c r="S573" i="5"/>
  <c r="S572" i="5"/>
  <c r="S571" i="5"/>
  <c r="T571" i="5" s="1"/>
  <c r="Q571" i="5" s="1"/>
  <c r="S570" i="5"/>
  <c r="T570" i="5" s="1"/>
  <c r="Q570" i="5" s="1"/>
  <c r="S569" i="5"/>
  <c r="S568" i="5"/>
  <c r="S567" i="5"/>
  <c r="S566" i="5"/>
  <c r="T566" i="5" s="1"/>
  <c r="Q566" i="5" s="1"/>
  <c r="S565" i="5"/>
  <c r="T565" i="5" s="1"/>
  <c r="Q565" i="5" s="1"/>
  <c r="S564" i="5"/>
  <c r="T564" i="5" s="1"/>
  <c r="Q564" i="5" s="1"/>
  <c r="S563" i="5"/>
  <c r="T563" i="5" s="1"/>
  <c r="Q563" i="5" s="1"/>
  <c r="S562" i="5"/>
  <c r="T562" i="5" s="1"/>
  <c r="Q562" i="5" s="1"/>
  <c r="S561" i="5"/>
  <c r="S560" i="5"/>
  <c r="S559" i="5"/>
  <c r="T559" i="5" s="1"/>
  <c r="Q559" i="5" s="1"/>
  <c r="S558" i="5"/>
  <c r="T558" i="5" s="1"/>
  <c r="Q558" i="5" s="1"/>
  <c r="S557" i="5"/>
  <c r="S556" i="5"/>
  <c r="S555" i="5"/>
  <c r="T555" i="5" s="1"/>
  <c r="Q555" i="5" s="1"/>
  <c r="S554" i="5"/>
  <c r="S553" i="5"/>
  <c r="T553" i="5" s="1"/>
  <c r="Q553" i="5" s="1"/>
  <c r="S552" i="5"/>
  <c r="T552" i="5" s="1"/>
  <c r="Q552" i="5" s="1"/>
  <c r="S551" i="5"/>
  <c r="T551" i="5" s="1"/>
  <c r="Q551" i="5" s="1"/>
  <c r="S550" i="5"/>
  <c r="T550" i="5" s="1"/>
  <c r="Q550" i="5" s="1"/>
  <c r="S549" i="5"/>
  <c r="S548" i="5"/>
  <c r="S547" i="5"/>
  <c r="T547" i="5" s="1"/>
  <c r="Q547" i="5" s="1"/>
  <c r="S546" i="5"/>
  <c r="T546" i="5" s="1"/>
  <c r="Q546" i="5" s="1"/>
  <c r="S545" i="5"/>
  <c r="S544" i="5"/>
  <c r="S543" i="5"/>
  <c r="S542" i="5"/>
  <c r="T542" i="5" s="1"/>
  <c r="Q542" i="5" s="1"/>
  <c r="S541" i="5"/>
  <c r="T541" i="5" s="1"/>
  <c r="Q541" i="5" s="1"/>
  <c r="S540" i="5"/>
  <c r="T540" i="5" s="1"/>
  <c r="Q540" i="5" s="1"/>
  <c r="S539" i="5"/>
  <c r="T539" i="5" s="1"/>
  <c r="Q539" i="5" s="1"/>
  <c r="S538" i="5"/>
  <c r="T538" i="5" s="1"/>
  <c r="Q538" i="5" s="1"/>
  <c r="S537" i="5"/>
  <c r="S536" i="5"/>
  <c r="T536" i="5" s="1"/>
  <c r="Q536" i="5" s="1"/>
  <c r="S535" i="5"/>
  <c r="T535" i="5" s="1"/>
  <c r="Q535" i="5" s="1"/>
  <c r="S534" i="5"/>
  <c r="T534" i="5" s="1"/>
  <c r="Q534" i="5" s="1"/>
  <c r="S533" i="5"/>
  <c r="S532" i="5"/>
  <c r="S531" i="5"/>
  <c r="T531" i="5" s="1"/>
  <c r="Q531" i="5" s="1"/>
  <c r="S530" i="5"/>
  <c r="T530" i="5" s="1"/>
  <c r="Q530" i="5" s="1"/>
  <c r="S529" i="5"/>
  <c r="T529" i="5" s="1"/>
  <c r="Q529" i="5" s="1"/>
  <c r="S528" i="5"/>
  <c r="T528" i="5" s="1"/>
  <c r="Q528" i="5" s="1"/>
  <c r="S527" i="5"/>
  <c r="T527" i="5" s="1"/>
  <c r="Q527" i="5" s="1"/>
  <c r="S526" i="5"/>
  <c r="T526" i="5" s="1"/>
  <c r="Q526" i="5" s="1"/>
  <c r="S525" i="5"/>
  <c r="T525" i="5" s="1"/>
  <c r="Q525" i="5" s="1"/>
  <c r="S524" i="5"/>
  <c r="T524" i="5" s="1"/>
  <c r="Q524" i="5" s="1"/>
  <c r="S523" i="5"/>
  <c r="T523" i="5" s="1"/>
  <c r="Q523" i="5" s="1"/>
  <c r="S522" i="5"/>
  <c r="T522" i="5" s="1"/>
  <c r="Q522" i="5" s="1"/>
  <c r="S521" i="5"/>
  <c r="T521" i="5" s="1"/>
  <c r="Q521" i="5" s="1"/>
  <c r="S520" i="5"/>
  <c r="T520" i="5" s="1"/>
  <c r="Q520" i="5" s="1"/>
  <c r="S519" i="5"/>
  <c r="T519" i="5" s="1"/>
  <c r="Q519" i="5" s="1"/>
  <c r="S518" i="5"/>
  <c r="T518" i="5" s="1"/>
  <c r="Q518" i="5" s="1"/>
  <c r="S517" i="5"/>
  <c r="T517" i="5" s="1"/>
  <c r="Q517" i="5" s="1"/>
  <c r="S516" i="5"/>
  <c r="S515" i="5"/>
  <c r="T515" i="5" s="1"/>
  <c r="Q515" i="5" s="1"/>
  <c r="S514" i="5"/>
  <c r="T514" i="5" s="1"/>
  <c r="Q514" i="5" s="1"/>
  <c r="S513" i="5"/>
  <c r="S512" i="5"/>
  <c r="T512" i="5" s="1"/>
  <c r="Q512" i="5" s="1"/>
  <c r="S511" i="5"/>
  <c r="T511" i="5" s="1"/>
  <c r="Q511" i="5" s="1"/>
  <c r="S510" i="5"/>
  <c r="T510" i="5" s="1"/>
  <c r="Q510" i="5" s="1"/>
  <c r="S509" i="5"/>
  <c r="S508" i="5"/>
  <c r="S507" i="5"/>
  <c r="T507" i="5" s="1"/>
  <c r="Q507" i="5" s="1"/>
  <c r="S506" i="5"/>
  <c r="T506" i="5" s="1"/>
  <c r="Q506" i="5" s="1"/>
  <c r="S505" i="5"/>
  <c r="T505" i="5" s="1"/>
  <c r="Q505" i="5" s="1"/>
  <c r="S504" i="5"/>
  <c r="T504" i="5" s="1"/>
  <c r="Q504" i="5" s="1"/>
  <c r="S503" i="5"/>
  <c r="T503" i="5" s="1"/>
  <c r="Q503" i="5" s="1"/>
  <c r="S502" i="5"/>
  <c r="T502" i="5" s="1"/>
  <c r="Q502" i="5" s="1"/>
  <c r="S501" i="5"/>
  <c r="S500" i="5"/>
  <c r="T500" i="5" s="1"/>
  <c r="Q500" i="5" s="1"/>
  <c r="S499" i="5"/>
  <c r="T499" i="5" s="1"/>
  <c r="Q499" i="5" s="1"/>
  <c r="S498" i="5"/>
  <c r="T498" i="5" s="1"/>
  <c r="Q498" i="5" s="1"/>
  <c r="S497" i="5"/>
  <c r="T497" i="5" s="1"/>
  <c r="Q497" i="5" s="1"/>
  <c r="S496" i="5"/>
  <c r="S495" i="5"/>
  <c r="S494" i="5"/>
  <c r="T494" i="5" s="1"/>
  <c r="Q494" i="5" s="1"/>
  <c r="S493" i="5"/>
  <c r="T493" i="5" s="1"/>
  <c r="Q493" i="5" s="1"/>
  <c r="S492" i="5"/>
  <c r="T492" i="5" s="1"/>
  <c r="Q492" i="5" s="1"/>
  <c r="S491" i="5"/>
  <c r="T491" i="5" s="1"/>
  <c r="Q491" i="5" s="1"/>
  <c r="S490" i="5"/>
  <c r="T490" i="5" s="1"/>
  <c r="Q490" i="5" s="1"/>
  <c r="S489" i="5"/>
  <c r="S488" i="5"/>
  <c r="T488" i="5" s="1"/>
  <c r="Q488" i="5" s="1"/>
  <c r="S487" i="5"/>
  <c r="S486" i="5"/>
  <c r="T486" i="5" s="1"/>
  <c r="Q486" i="5" s="1"/>
  <c r="S485" i="5"/>
  <c r="S484" i="5"/>
  <c r="S483" i="5"/>
  <c r="T483" i="5" s="1"/>
  <c r="Q483" i="5" s="1"/>
  <c r="S482" i="5"/>
  <c r="S481" i="5"/>
  <c r="T481" i="5" s="1"/>
  <c r="Q481" i="5" s="1"/>
  <c r="S480" i="5"/>
  <c r="S479" i="5"/>
  <c r="T479" i="5" s="1"/>
  <c r="Q479" i="5" s="1"/>
  <c r="S478" i="5"/>
  <c r="T478" i="5" s="1"/>
  <c r="Q478" i="5" s="1"/>
  <c r="S477" i="5"/>
  <c r="T477" i="5" s="1"/>
  <c r="Q477" i="5" s="1"/>
  <c r="S476" i="5"/>
  <c r="T476" i="5" s="1"/>
  <c r="Q476" i="5" s="1"/>
  <c r="S475" i="5"/>
  <c r="T475" i="5" s="1"/>
  <c r="Q475" i="5" s="1"/>
  <c r="S474" i="5"/>
  <c r="T474" i="5" s="1"/>
  <c r="Q474" i="5" s="1"/>
  <c r="S473" i="5"/>
  <c r="S472" i="5"/>
  <c r="S471" i="5"/>
  <c r="S470" i="5"/>
  <c r="S469" i="5"/>
  <c r="T469" i="5" s="1"/>
  <c r="Q469" i="5" s="1"/>
  <c r="S468" i="5"/>
  <c r="T468" i="5" s="1"/>
  <c r="Q468" i="5" s="1"/>
  <c r="S467" i="5"/>
  <c r="T467" i="5" s="1"/>
  <c r="Q467" i="5" s="1"/>
  <c r="S466" i="5"/>
  <c r="T466" i="5" s="1"/>
  <c r="Q466" i="5" s="1"/>
  <c r="S465" i="5"/>
  <c r="S464" i="5"/>
  <c r="T464" i="5" s="1"/>
  <c r="Q464" i="5" s="1"/>
  <c r="S463" i="5"/>
  <c r="T463" i="5" s="1"/>
  <c r="Q463" i="5" s="1"/>
  <c r="S462" i="5"/>
  <c r="T462" i="5" s="1"/>
  <c r="Q462" i="5" s="1"/>
  <c r="S461" i="5"/>
  <c r="T461" i="5" s="1"/>
  <c r="Q461" i="5" s="1"/>
  <c r="S460" i="5"/>
  <c r="S459" i="5"/>
  <c r="T459" i="5" s="1"/>
  <c r="Q459" i="5" s="1"/>
  <c r="S458" i="5"/>
  <c r="S457" i="5"/>
  <c r="T457" i="5" s="1"/>
  <c r="Q457" i="5" s="1"/>
  <c r="S456" i="5"/>
  <c r="T456" i="5" s="1"/>
  <c r="Q456" i="5" s="1"/>
  <c r="S455" i="5"/>
  <c r="T455" i="5" s="1"/>
  <c r="Q455" i="5" s="1"/>
  <c r="S454" i="5"/>
  <c r="T454" i="5" s="1"/>
  <c r="Q454" i="5" s="1"/>
  <c r="S453" i="5"/>
  <c r="T453" i="5" s="1"/>
  <c r="Q453" i="5" s="1"/>
  <c r="S452" i="5"/>
  <c r="T452" i="5" s="1"/>
  <c r="Q452" i="5" s="1"/>
  <c r="S451" i="5"/>
  <c r="T451" i="5" s="1"/>
  <c r="Q451" i="5" s="1"/>
  <c r="S450" i="5"/>
  <c r="S449" i="5"/>
  <c r="T449" i="5" s="1"/>
  <c r="Q449" i="5" s="1"/>
  <c r="S448" i="5"/>
  <c r="T448" i="5" s="1"/>
  <c r="Q448" i="5" s="1"/>
  <c r="S447" i="5"/>
  <c r="T447" i="5" s="1"/>
  <c r="Q447" i="5" s="1"/>
  <c r="S446" i="5"/>
  <c r="T446" i="5" s="1"/>
  <c r="Q446" i="5" s="1"/>
  <c r="S445" i="5"/>
  <c r="S444" i="5"/>
  <c r="T444" i="5" s="1"/>
  <c r="Q444" i="5" s="1"/>
  <c r="S443" i="5"/>
  <c r="T443" i="5" s="1"/>
  <c r="Q443" i="5" s="1"/>
  <c r="S442" i="5"/>
  <c r="T442" i="5" s="1"/>
  <c r="Q442" i="5" s="1"/>
  <c r="S441" i="5"/>
  <c r="S440" i="5"/>
  <c r="T440" i="5" s="1"/>
  <c r="Q440" i="5" s="1"/>
  <c r="S439" i="5"/>
  <c r="T439" i="5" s="1"/>
  <c r="Q439" i="5" s="1"/>
  <c r="S438" i="5"/>
  <c r="T438" i="5" s="1"/>
  <c r="Q438" i="5" s="1"/>
  <c r="S437" i="5"/>
  <c r="T437" i="5" s="1"/>
  <c r="Q437" i="5" s="1"/>
  <c r="S436" i="5"/>
  <c r="T436" i="5" s="1"/>
  <c r="Q436" i="5" s="1"/>
  <c r="S435" i="5"/>
  <c r="T435" i="5" s="1"/>
  <c r="Q435" i="5" s="1"/>
  <c r="S434" i="5"/>
  <c r="T434" i="5" s="1"/>
  <c r="Q434" i="5" s="1"/>
  <c r="S433" i="5"/>
  <c r="T433" i="5" s="1"/>
  <c r="Q433" i="5" s="1"/>
  <c r="S432" i="5"/>
  <c r="T432" i="5" s="1"/>
  <c r="Q432" i="5" s="1"/>
  <c r="S431" i="5"/>
  <c r="T431" i="5" s="1"/>
  <c r="Q431" i="5" s="1"/>
  <c r="S430" i="5"/>
  <c r="S429" i="5"/>
  <c r="S428" i="5"/>
  <c r="T428" i="5" s="1"/>
  <c r="Q428" i="5" s="1"/>
  <c r="S427" i="5"/>
  <c r="T427" i="5" s="1"/>
  <c r="Q427" i="5" s="1"/>
  <c r="S426" i="5"/>
  <c r="T426" i="5" s="1"/>
  <c r="Q426" i="5" s="1"/>
  <c r="S425" i="5"/>
  <c r="T425" i="5" s="1"/>
  <c r="Q425" i="5" s="1"/>
  <c r="S424" i="5"/>
  <c r="T424" i="5" s="1"/>
  <c r="Q424" i="5" s="1"/>
  <c r="S423" i="5"/>
  <c r="T423" i="5" s="1"/>
  <c r="Q423" i="5" s="1"/>
  <c r="S422" i="5"/>
  <c r="S421" i="5"/>
  <c r="T421" i="5" s="1"/>
  <c r="Q421" i="5" s="1"/>
  <c r="S420" i="5"/>
  <c r="S419" i="5"/>
  <c r="T419" i="5" s="1"/>
  <c r="Q419" i="5" s="1"/>
  <c r="S418" i="5"/>
  <c r="T418" i="5" s="1"/>
  <c r="Q418" i="5" s="1"/>
  <c r="S417" i="5"/>
  <c r="S416" i="5"/>
  <c r="T416" i="5" s="1"/>
  <c r="Q416" i="5" s="1"/>
  <c r="S415" i="5"/>
  <c r="T415" i="5" s="1"/>
  <c r="Q415" i="5" s="1"/>
  <c r="S414" i="5"/>
  <c r="T414" i="5" s="1"/>
  <c r="Q414" i="5" s="1"/>
  <c r="S413" i="5"/>
  <c r="T413" i="5" s="1"/>
  <c r="Q413" i="5" s="1"/>
  <c r="S412" i="5"/>
  <c r="T412" i="5" s="1"/>
  <c r="Q412" i="5" s="1"/>
  <c r="S411" i="5"/>
  <c r="T411" i="5" s="1"/>
  <c r="Q411" i="5" s="1"/>
  <c r="S410" i="5"/>
  <c r="T410" i="5" s="1"/>
  <c r="Q410" i="5" s="1"/>
  <c r="S409" i="5"/>
  <c r="T409" i="5" s="1"/>
  <c r="Q409" i="5" s="1"/>
  <c r="S408" i="5"/>
  <c r="T408" i="5" s="1"/>
  <c r="Q408" i="5" s="1"/>
  <c r="S407" i="5"/>
  <c r="T407" i="5" s="1"/>
  <c r="Q407" i="5" s="1"/>
  <c r="S406" i="5"/>
  <c r="T406" i="5" s="1"/>
  <c r="Q406" i="5" s="1"/>
  <c r="S405" i="5"/>
  <c r="S404" i="5"/>
  <c r="T404" i="5" s="1"/>
  <c r="Q404" i="5" s="1"/>
  <c r="S403" i="5"/>
  <c r="T403" i="5" s="1"/>
  <c r="Q403" i="5" s="1"/>
  <c r="S402" i="5"/>
  <c r="T402" i="5" s="1"/>
  <c r="Q402" i="5" s="1"/>
  <c r="S401" i="5"/>
  <c r="T401" i="5" s="1"/>
  <c r="Q401" i="5" s="1"/>
  <c r="S400" i="5"/>
  <c r="T400" i="5" s="1"/>
  <c r="Q400" i="5" s="1"/>
  <c r="S399" i="5"/>
  <c r="T399" i="5" s="1"/>
  <c r="Q399" i="5" s="1"/>
  <c r="S398" i="5"/>
  <c r="T398" i="5" s="1"/>
  <c r="Q398" i="5" s="1"/>
  <c r="S397" i="5"/>
  <c r="T397" i="5" s="1"/>
  <c r="Q397" i="5" s="1"/>
  <c r="S396" i="5"/>
  <c r="T396" i="5" s="1"/>
  <c r="Q396" i="5" s="1"/>
  <c r="S395" i="5"/>
  <c r="T395" i="5" s="1"/>
  <c r="Q395" i="5" s="1"/>
  <c r="S394" i="5"/>
  <c r="T394" i="5" s="1"/>
  <c r="Q394" i="5" s="1"/>
  <c r="S393" i="5"/>
  <c r="S392" i="5"/>
  <c r="T392" i="5" s="1"/>
  <c r="Q392" i="5" s="1"/>
  <c r="S391" i="5"/>
  <c r="T391" i="5" s="1"/>
  <c r="Q391" i="5" s="1"/>
  <c r="S390" i="5"/>
  <c r="T390" i="5" s="1"/>
  <c r="Q390" i="5" s="1"/>
  <c r="S389" i="5"/>
  <c r="T389" i="5" s="1"/>
  <c r="Q389" i="5" s="1"/>
  <c r="S388" i="5"/>
  <c r="T388" i="5" s="1"/>
  <c r="Q388" i="5" s="1"/>
  <c r="S387" i="5"/>
  <c r="T387" i="5" s="1"/>
  <c r="Q387" i="5" s="1"/>
  <c r="S386" i="5"/>
  <c r="S385" i="5"/>
  <c r="T385" i="5" s="1"/>
  <c r="Q385" i="5" s="1"/>
  <c r="S384" i="5"/>
  <c r="T384" i="5" s="1"/>
  <c r="Q384" i="5" s="1"/>
  <c r="S383" i="5"/>
  <c r="T383" i="5" s="1"/>
  <c r="Q383" i="5" s="1"/>
  <c r="S382" i="5"/>
  <c r="T382" i="5" s="1"/>
  <c r="Q382" i="5" s="1"/>
  <c r="S381" i="5"/>
  <c r="S380" i="5"/>
  <c r="T380" i="5" s="1"/>
  <c r="Q380" i="5" s="1"/>
  <c r="S379" i="5"/>
  <c r="T379" i="5" s="1"/>
  <c r="Q379" i="5" s="1"/>
  <c r="S378" i="5"/>
  <c r="T378" i="5" s="1"/>
  <c r="Q378" i="5" s="1"/>
  <c r="S377" i="5"/>
  <c r="T377" i="5" s="1"/>
  <c r="Q377" i="5" s="1"/>
  <c r="S376" i="5"/>
  <c r="T376" i="5" s="1"/>
  <c r="Q376" i="5" s="1"/>
  <c r="S375" i="5"/>
  <c r="T375" i="5" s="1"/>
  <c r="Q375" i="5" s="1"/>
  <c r="S374" i="5"/>
  <c r="T374" i="5" s="1"/>
  <c r="Q374" i="5" s="1"/>
  <c r="S373" i="5"/>
  <c r="T373" i="5" s="1"/>
  <c r="Q373" i="5" s="1"/>
  <c r="S372" i="5"/>
  <c r="T372" i="5" s="1"/>
  <c r="Q372" i="5" s="1"/>
  <c r="S371" i="5"/>
  <c r="T371" i="5" s="1"/>
  <c r="Q371" i="5" s="1"/>
  <c r="S370" i="5"/>
  <c r="T370" i="5" s="1"/>
  <c r="Q370" i="5" s="1"/>
  <c r="S369" i="5"/>
  <c r="T369" i="5" s="1"/>
  <c r="Q369" i="5" s="1"/>
  <c r="S368" i="5"/>
  <c r="T368" i="5" s="1"/>
  <c r="Q368" i="5" s="1"/>
  <c r="S367" i="5"/>
  <c r="T367" i="5" s="1"/>
  <c r="Q367" i="5" s="1"/>
  <c r="S366" i="5"/>
  <c r="T366" i="5" s="1"/>
  <c r="Q366" i="5" s="1"/>
  <c r="S365" i="5"/>
  <c r="S364" i="5"/>
  <c r="T364" i="5" s="1"/>
  <c r="Q364" i="5" s="1"/>
  <c r="S363" i="5"/>
  <c r="T363" i="5" s="1"/>
  <c r="Q363" i="5" s="1"/>
  <c r="S362" i="5"/>
  <c r="T362" i="5" s="1"/>
  <c r="Q362" i="5" s="1"/>
  <c r="S361" i="5"/>
  <c r="T361" i="5" s="1"/>
  <c r="Q361" i="5" s="1"/>
  <c r="S360" i="5"/>
  <c r="T360" i="5" s="1"/>
  <c r="Q360" i="5" s="1"/>
  <c r="S359" i="5"/>
  <c r="T359" i="5" s="1"/>
  <c r="Q359" i="5" s="1"/>
  <c r="S358" i="5"/>
  <c r="T358" i="5" s="1"/>
  <c r="Q358" i="5" s="1"/>
  <c r="S357" i="5"/>
  <c r="T357" i="5" s="1"/>
  <c r="Q357" i="5" s="1"/>
  <c r="S356" i="5"/>
  <c r="T356" i="5" s="1"/>
  <c r="Q356" i="5" s="1"/>
  <c r="S355" i="5"/>
  <c r="T355" i="5" s="1"/>
  <c r="Q355" i="5" s="1"/>
  <c r="S354" i="5"/>
  <c r="T354" i="5" s="1"/>
  <c r="Q354" i="5" s="1"/>
  <c r="S353" i="5"/>
  <c r="T353" i="5" s="1"/>
  <c r="Q353" i="5" s="1"/>
  <c r="S352" i="5"/>
  <c r="T352" i="5" s="1"/>
  <c r="Q352" i="5" s="1"/>
  <c r="S351" i="5"/>
  <c r="T351" i="5" s="1"/>
  <c r="Q351" i="5" s="1"/>
  <c r="S350" i="5"/>
  <c r="T350" i="5" s="1"/>
  <c r="Q350" i="5" s="1"/>
  <c r="S349" i="5"/>
  <c r="T349" i="5" s="1"/>
  <c r="Q349" i="5" s="1"/>
  <c r="S348" i="5"/>
  <c r="T348" i="5" s="1"/>
  <c r="Q348" i="5" s="1"/>
  <c r="S347" i="5"/>
  <c r="T347" i="5" s="1"/>
  <c r="Q347" i="5" s="1"/>
  <c r="S346" i="5"/>
  <c r="T346" i="5" s="1"/>
  <c r="Q346" i="5" s="1"/>
  <c r="S345" i="5"/>
  <c r="T345" i="5" s="1"/>
  <c r="Q345" i="5" s="1"/>
  <c r="S344" i="5"/>
  <c r="T344" i="5" s="1"/>
  <c r="Q344" i="5" s="1"/>
  <c r="S343" i="5"/>
  <c r="T343" i="5" s="1"/>
  <c r="Q343" i="5" s="1"/>
  <c r="S342" i="5"/>
  <c r="T342" i="5" s="1"/>
  <c r="Q342" i="5" s="1"/>
  <c r="S341" i="5"/>
  <c r="T341" i="5" s="1"/>
  <c r="Q341" i="5" s="1"/>
  <c r="S340" i="5"/>
  <c r="T340" i="5" s="1"/>
  <c r="Q340" i="5" s="1"/>
  <c r="S339" i="5"/>
  <c r="T339" i="5" s="1"/>
  <c r="Q339" i="5" s="1"/>
  <c r="S338" i="5"/>
  <c r="T338" i="5" s="1"/>
  <c r="Q338" i="5" s="1"/>
  <c r="S337" i="5"/>
  <c r="T337" i="5" s="1"/>
  <c r="Q337" i="5" s="1"/>
  <c r="S336" i="5"/>
  <c r="T336" i="5" s="1"/>
  <c r="Q336" i="5" s="1"/>
  <c r="S335" i="5"/>
  <c r="T335" i="5" s="1"/>
  <c r="Q335" i="5" s="1"/>
  <c r="S334" i="5"/>
  <c r="T334" i="5" s="1"/>
  <c r="Q334" i="5" s="1"/>
  <c r="S333" i="5"/>
  <c r="S332" i="5"/>
  <c r="T332" i="5" s="1"/>
  <c r="Q332" i="5" s="1"/>
  <c r="S331" i="5"/>
  <c r="S330" i="5"/>
  <c r="T330" i="5" s="1"/>
  <c r="Q330" i="5" s="1"/>
  <c r="S329" i="5"/>
  <c r="T329" i="5" s="1"/>
  <c r="Q329" i="5" s="1"/>
  <c r="S328" i="5"/>
  <c r="S327" i="5"/>
  <c r="T327" i="5" s="1"/>
  <c r="Q327" i="5" s="1"/>
  <c r="S326" i="5"/>
  <c r="T326" i="5" s="1"/>
  <c r="Q326" i="5" s="1"/>
  <c r="S325" i="5"/>
  <c r="T325" i="5" s="1"/>
  <c r="Q325" i="5" s="1"/>
  <c r="S324" i="5"/>
  <c r="T324" i="5" s="1"/>
  <c r="Q324" i="5" s="1"/>
  <c r="S323" i="5"/>
  <c r="T323" i="5" s="1"/>
  <c r="Q323" i="5" s="1"/>
  <c r="S322" i="5"/>
  <c r="T322" i="5" s="1"/>
  <c r="Q322" i="5" s="1"/>
  <c r="S321" i="5"/>
  <c r="S320" i="5"/>
  <c r="T320" i="5" s="1"/>
  <c r="Q320" i="5" s="1"/>
  <c r="S319" i="5"/>
  <c r="T319" i="5" s="1"/>
  <c r="Q319" i="5" s="1"/>
  <c r="S318" i="5"/>
  <c r="T318" i="5" s="1"/>
  <c r="Q318" i="5" s="1"/>
  <c r="S317" i="5"/>
  <c r="T317" i="5" s="1"/>
  <c r="Q317" i="5" s="1"/>
  <c r="S316" i="5"/>
  <c r="S315" i="5"/>
  <c r="T315" i="5" s="1"/>
  <c r="Q315" i="5" s="1"/>
  <c r="S314" i="5"/>
  <c r="T314" i="5" s="1"/>
  <c r="Q314" i="5" s="1"/>
  <c r="S313" i="5"/>
  <c r="T313" i="5" s="1"/>
  <c r="Q313" i="5" s="1"/>
  <c r="S312" i="5"/>
  <c r="T312" i="5" s="1"/>
  <c r="Q312" i="5" s="1"/>
  <c r="S311" i="5"/>
  <c r="T311" i="5" s="1"/>
  <c r="Q311" i="5" s="1"/>
  <c r="S310" i="5"/>
  <c r="T310" i="5" s="1"/>
  <c r="Q310" i="5" s="1"/>
  <c r="S309" i="5"/>
  <c r="S308" i="5"/>
  <c r="T308" i="5" s="1"/>
  <c r="Q308" i="5" s="1"/>
  <c r="S307" i="5"/>
  <c r="S306" i="5"/>
  <c r="T306" i="5" s="1"/>
  <c r="Q306" i="5" s="1"/>
  <c r="S305" i="5"/>
  <c r="T305" i="5" s="1"/>
  <c r="Q305" i="5" s="1"/>
  <c r="S304" i="5"/>
  <c r="T304" i="5" s="1"/>
  <c r="Q304" i="5" s="1"/>
  <c r="S303" i="5"/>
  <c r="T303" i="5" s="1"/>
  <c r="Q303" i="5" s="1"/>
  <c r="S302" i="5"/>
  <c r="T302" i="5" s="1"/>
  <c r="Q302" i="5" s="1"/>
  <c r="S301" i="5"/>
  <c r="T301" i="5" s="1"/>
  <c r="Q301" i="5" s="1"/>
  <c r="S300" i="5"/>
  <c r="T300" i="5" s="1"/>
  <c r="Q300" i="5" s="1"/>
  <c r="S299" i="5"/>
  <c r="T299" i="5" s="1"/>
  <c r="Q299" i="5" s="1"/>
  <c r="S298" i="5"/>
  <c r="T298" i="5" s="1"/>
  <c r="Q298" i="5" s="1"/>
  <c r="S297" i="5"/>
  <c r="S296" i="5"/>
  <c r="T296" i="5" s="1"/>
  <c r="Q296" i="5" s="1"/>
  <c r="S295" i="5"/>
  <c r="T295" i="5" s="1"/>
  <c r="Q295" i="5" s="1"/>
  <c r="S294" i="5"/>
  <c r="T294" i="5" s="1"/>
  <c r="Q294" i="5" s="1"/>
  <c r="S293" i="5"/>
  <c r="T293" i="5" s="1"/>
  <c r="Q293" i="5" s="1"/>
  <c r="S292" i="5"/>
  <c r="T292" i="5" s="1"/>
  <c r="Q292" i="5" s="1"/>
  <c r="S291" i="5"/>
  <c r="T291" i="5" s="1"/>
  <c r="Q291" i="5" s="1"/>
  <c r="S290" i="5"/>
  <c r="T290" i="5" s="1"/>
  <c r="Q290" i="5" s="1"/>
  <c r="S289" i="5"/>
  <c r="T289" i="5" s="1"/>
  <c r="Q289" i="5" s="1"/>
  <c r="S288" i="5"/>
  <c r="S287" i="5"/>
  <c r="T287" i="5" s="1"/>
  <c r="Q287" i="5" s="1"/>
  <c r="S286" i="5"/>
  <c r="T286" i="5" s="1"/>
  <c r="Q286" i="5" s="1"/>
  <c r="S285" i="5"/>
  <c r="T285" i="5" s="1"/>
  <c r="Q285" i="5" s="1"/>
  <c r="S284" i="5"/>
  <c r="T284" i="5" s="1"/>
  <c r="Q284" i="5" s="1"/>
  <c r="S283" i="5"/>
  <c r="T283" i="5" s="1"/>
  <c r="Q283" i="5" s="1"/>
  <c r="S282" i="5"/>
  <c r="T282" i="5" s="1"/>
  <c r="Q282" i="5" s="1"/>
  <c r="S281" i="5"/>
  <c r="T281" i="5" s="1"/>
  <c r="Q281" i="5" s="1"/>
  <c r="S280" i="5"/>
  <c r="T280" i="5" s="1"/>
  <c r="Q280" i="5" s="1"/>
  <c r="S279" i="5"/>
  <c r="T279" i="5" s="1"/>
  <c r="Q279" i="5" s="1"/>
  <c r="S278" i="5"/>
  <c r="T278" i="5" s="1"/>
  <c r="Q278" i="5" s="1"/>
  <c r="S277" i="5"/>
  <c r="T277" i="5" s="1"/>
  <c r="Q277" i="5" s="1"/>
  <c r="S276" i="5"/>
  <c r="T276" i="5" s="1"/>
  <c r="Q276" i="5" s="1"/>
  <c r="S275" i="5"/>
  <c r="T275" i="5" s="1"/>
  <c r="Q275" i="5" s="1"/>
  <c r="S274" i="5"/>
  <c r="T274" i="5" s="1"/>
  <c r="Q274" i="5" s="1"/>
  <c r="S273" i="5"/>
  <c r="T273" i="5" s="1"/>
  <c r="Q273" i="5" s="1"/>
  <c r="S272" i="5"/>
  <c r="S271" i="5"/>
  <c r="T271" i="5" s="1"/>
  <c r="Q271" i="5" s="1"/>
  <c r="S270" i="5"/>
  <c r="T270" i="5" s="1"/>
  <c r="Q270" i="5" s="1"/>
  <c r="S269" i="5"/>
  <c r="T269" i="5" s="1"/>
  <c r="Q269" i="5" s="1"/>
  <c r="S268" i="5"/>
  <c r="T268" i="5" s="1"/>
  <c r="Q268" i="5" s="1"/>
  <c r="S267" i="5"/>
  <c r="T267" i="5" s="1"/>
  <c r="Q267" i="5" s="1"/>
  <c r="S266" i="5"/>
  <c r="T266" i="5" s="1"/>
  <c r="Q266" i="5" s="1"/>
  <c r="S265" i="5"/>
  <c r="T265" i="5" s="1"/>
  <c r="Q265" i="5" s="1"/>
  <c r="S264" i="5"/>
  <c r="T264" i="5" s="1"/>
  <c r="Q264" i="5" s="1"/>
  <c r="S263" i="5"/>
  <c r="T263" i="5" s="1"/>
  <c r="Q263" i="5" s="1"/>
  <c r="S262" i="5"/>
  <c r="T262" i="5" s="1"/>
  <c r="Q262" i="5" s="1"/>
  <c r="S261" i="5"/>
  <c r="T261" i="5" s="1"/>
  <c r="Q261" i="5" s="1"/>
  <c r="S260" i="5"/>
  <c r="S259" i="5"/>
  <c r="T259" i="5" s="1"/>
  <c r="Q259" i="5" s="1"/>
  <c r="S258" i="5"/>
  <c r="T258" i="5" s="1"/>
  <c r="Q258" i="5" s="1"/>
  <c r="S257" i="5"/>
  <c r="S256" i="5"/>
  <c r="T256" i="5" s="1"/>
  <c r="Q256" i="5" s="1"/>
  <c r="S255" i="5"/>
  <c r="T255" i="5" s="1"/>
  <c r="Q255" i="5" s="1"/>
  <c r="S254" i="5"/>
  <c r="S253" i="5"/>
  <c r="S252" i="5"/>
  <c r="T252" i="5" s="1"/>
  <c r="Q252" i="5" s="1"/>
  <c r="S251" i="5"/>
  <c r="T251" i="5" s="1"/>
  <c r="Q251" i="5" s="1"/>
  <c r="S250" i="5"/>
  <c r="T250" i="5" s="1"/>
  <c r="Q250" i="5" s="1"/>
  <c r="S249" i="5"/>
  <c r="T249" i="5" s="1"/>
  <c r="Q249" i="5" s="1"/>
  <c r="S248" i="5"/>
  <c r="T248" i="5" s="1"/>
  <c r="Q248" i="5" s="1"/>
  <c r="S247" i="5"/>
  <c r="T247" i="5" s="1"/>
  <c r="Q247" i="5" s="1"/>
  <c r="S246" i="5"/>
  <c r="T246" i="5" s="1"/>
  <c r="Q246" i="5" s="1"/>
  <c r="S245" i="5"/>
  <c r="T245" i="5" s="1"/>
  <c r="Q245" i="5" s="1"/>
  <c r="S244" i="5"/>
  <c r="T244" i="5" s="1"/>
  <c r="Q244" i="5" s="1"/>
  <c r="S243" i="5"/>
  <c r="T243" i="5" s="1"/>
  <c r="Q243" i="5" s="1"/>
  <c r="S242" i="5"/>
  <c r="T242" i="5" s="1"/>
  <c r="Q242" i="5" s="1"/>
  <c r="S241" i="5"/>
  <c r="T241" i="5" s="1"/>
  <c r="Q241" i="5" s="1"/>
  <c r="S240" i="5"/>
  <c r="T240" i="5" s="1"/>
  <c r="Q240" i="5" s="1"/>
  <c r="S239" i="5"/>
  <c r="T239" i="5" s="1"/>
  <c r="Q239" i="5" s="1"/>
  <c r="S238" i="5"/>
  <c r="T238" i="5" s="1"/>
  <c r="Q238" i="5" s="1"/>
  <c r="S237" i="5"/>
  <c r="T237" i="5" s="1"/>
  <c r="Q237" i="5" s="1"/>
  <c r="S236" i="5"/>
  <c r="T236" i="5" s="1"/>
  <c r="Q236" i="5" s="1"/>
  <c r="S235" i="5"/>
  <c r="T235" i="5" s="1"/>
  <c r="Q235" i="5" s="1"/>
  <c r="S234" i="5"/>
  <c r="T234" i="5" s="1"/>
  <c r="Q234" i="5" s="1"/>
  <c r="S233" i="5"/>
  <c r="S232" i="5"/>
  <c r="T232" i="5" s="1"/>
  <c r="Q232" i="5" s="1"/>
  <c r="S231" i="5"/>
  <c r="T231" i="5" s="1"/>
  <c r="Q231" i="5" s="1"/>
  <c r="S230" i="5"/>
  <c r="T230" i="5" s="1"/>
  <c r="Q230" i="5" s="1"/>
  <c r="S229" i="5"/>
  <c r="T229" i="5" s="1"/>
  <c r="Q229" i="5" s="1"/>
  <c r="S228" i="5"/>
  <c r="T228" i="5" s="1"/>
  <c r="Q228" i="5" s="1"/>
  <c r="S227" i="5"/>
  <c r="T227" i="5" s="1"/>
  <c r="Q227" i="5" s="1"/>
  <c r="S226" i="5"/>
  <c r="T226" i="5" s="1"/>
  <c r="Q226" i="5" s="1"/>
  <c r="S225" i="5"/>
  <c r="T225" i="5" s="1"/>
  <c r="Q225" i="5" s="1"/>
  <c r="S224" i="5"/>
  <c r="S223" i="5"/>
  <c r="T223" i="5" s="1"/>
  <c r="Q223" i="5" s="1"/>
  <c r="S222" i="5"/>
  <c r="T222" i="5" s="1"/>
  <c r="Q222" i="5" s="1"/>
  <c r="S221" i="5"/>
  <c r="T221" i="5" s="1"/>
  <c r="Q221" i="5" s="1"/>
  <c r="S220" i="5"/>
  <c r="S219" i="5"/>
  <c r="T219" i="5" s="1"/>
  <c r="Q219" i="5" s="1"/>
  <c r="S218" i="5"/>
  <c r="T218" i="5" s="1"/>
  <c r="Q218" i="5" s="1"/>
  <c r="S217" i="5"/>
  <c r="T217" i="5" s="1"/>
  <c r="Q217" i="5" s="1"/>
  <c r="S216" i="5"/>
  <c r="T216" i="5" s="1"/>
  <c r="Q216" i="5" s="1"/>
  <c r="S215" i="5"/>
  <c r="T215" i="5" s="1"/>
  <c r="Q215" i="5" s="1"/>
  <c r="S214" i="5"/>
  <c r="T214" i="5" s="1"/>
  <c r="Q214" i="5" s="1"/>
  <c r="S213" i="5"/>
  <c r="T213" i="5" s="1"/>
  <c r="Q213" i="5" s="1"/>
  <c r="S212" i="5"/>
  <c r="T212" i="5" s="1"/>
  <c r="Q212" i="5" s="1"/>
  <c r="S211" i="5"/>
  <c r="T211" i="5" s="1"/>
  <c r="Q211" i="5" s="1"/>
  <c r="S210" i="5"/>
  <c r="T210" i="5" s="1"/>
  <c r="Q210" i="5" s="1"/>
  <c r="S209" i="5"/>
  <c r="T209" i="5" s="1"/>
  <c r="Q209" i="5" s="1"/>
  <c r="S208" i="5"/>
  <c r="T208" i="5" s="1"/>
  <c r="Q208" i="5" s="1"/>
  <c r="S207" i="5"/>
  <c r="T207" i="5" s="1"/>
  <c r="Q207" i="5" s="1"/>
  <c r="S206" i="5"/>
  <c r="T206" i="5" s="1"/>
  <c r="Q206" i="5" s="1"/>
  <c r="S205" i="5"/>
  <c r="T205" i="5" s="1"/>
  <c r="Q205" i="5" s="1"/>
  <c r="S204" i="5"/>
  <c r="T204" i="5" s="1"/>
  <c r="Q204" i="5" s="1"/>
  <c r="S203" i="5"/>
  <c r="T203" i="5" s="1"/>
  <c r="Q203" i="5" s="1"/>
  <c r="S202" i="5"/>
  <c r="T202" i="5" s="1"/>
  <c r="Q202" i="5" s="1"/>
  <c r="S201" i="5"/>
  <c r="S200" i="5"/>
  <c r="T200" i="5" s="1"/>
  <c r="Q200" i="5" s="1"/>
  <c r="S199" i="5"/>
  <c r="T199" i="5" s="1"/>
  <c r="Q199" i="5" s="1"/>
  <c r="S198" i="5"/>
  <c r="T198" i="5" s="1"/>
  <c r="Q198" i="5" s="1"/>
  <c r="S197" i="5"/>
  <c r="T197" i="5" s="1"/>
  <c r="Q197" i="5" s="1"/>
  <c r="S196" i="5"/>
  <c r="T196" i="5" s="1"/>
  <c r="Q196" i="5" s="1"/>
  <c r="S195" i="5"/>
  <c r="T195" i="5" s="1"/>
  <c r="Q195" i="5" s="1"/>
  <c r="S194" i="5"/>
  <c r="T194" i="5" s="1"/>
  <c r="Q194" i="5" s="1"/>
  <c r="S193" i="5"/>
  <c r="T193" i="5" s="1"/>
  <c r="Q193" i="5" s="1"/>
  <c r="S192" i="5"/>
  <c r="T192" i="5" s="1"/>
  <c r="Q192" i="5" s="1"/>
  <c r="S191" i="5"/>
  <c r="T191" i="5" s="1"/>
  <c r="Q191" i="5" s="1"/>
  <c r="S190" i="5"/>
  <c r="T190" i="5" s="1"/>
  <c r="Q190" i="5" s="1"/>
  <c r="S189" i="5"/>
  <c r="T189" i="5" s="1"/>
  <c r="Q189" i="5" s="1"/>
  <c r="S188" i="5"/>
  <c r="T188" i="5" s="1"/>
  <c r="Q188" i="5" s="1"/>
  <c r="S187" i="5"/>
  <c r="T187" i="5" s="1"/>
  <c r="Q187" i="5" s="1"/>
  <c r="S186" i="5"/>
  <c r="T186" i="5" s="1"/>
  <c r="Q186" i="5" s="1"/>
  <c r="S185" i="5"/>
  <c r="T185" i="5" s="1"/>
  <c r="Q185" i="5" s="1"/>
  <c r="S184" i="5"/>
  <c r="T184" i="5" s="1"/>
  <c r="Q184" i="5" s="1"/>
  <c r="S183" i="5"/>
  <c r="T183" i="5" s="1"/>
  <c r="Q183" i="5" s="1"/>
  <c r="S182" i="5"/>
  <c r="T182" i="5" s="1"/>
  <c r="Q182" i="5" s="1"/>
  <c r="S181" i="5"/>
  <c r="T181" i="5" s="1"/>
  <c r="Q181" i="5" s="1"/>
  <c r="S180" i="5"/>
  <c r="T180" i="5" s="1"/>
  <c r="Q180" i="5" s="1"/>
  <c r="S179" i="5"/>
  <c r="T179" i="5" s="1"/>
  <c r="Q179" i="5" s="1"/>
  <c r="S178" i="5"/>
  <c r="T178" i="5" s="1"/>
  <c r="Q178" i="5" s="1"/>
  <c r="S177" i="5"/>
  <c r="S176" i="5"/>
  <c r="T176" i="5" s="1"/>
  <c r="Q176" i="5" s="1"/>
  <c r="S175" i="5"/>
  <c r="T175" i="5" s="1"/>
  <c r="Q175" i="5" s="1"/>
  <c r="S174" i="5"/>
  <c r="S173" i="5"/>
  <c r="T173" i="5" s="1"/>
  <c r="Q173" i="5" s="1"/>
  <c r="S172" i="5"/>
  <c r="T172" i="5" s="1"/>
  <c r="Q172" i="5" s="1"/>
  <c r="S171" i="5"/>
  <c r="T171" i="5" s="1"/>
  <c r="Q171" i="5" s="1"/>
  <c r="S170" i="5"/>
  <c r="T170" i="5" s="1"/>
  <c r="Q170" i="5" s="1"/>
  <c r="S169" i="5"/>
  <c r="T169" i="5" s="1"/>
  <c r="Q169" i="5" s="1"/>
  <c r="S168" i="5"/>
  <c r="T168" i="5" s="1"/>
  <c r="Q168" i="5" s="1"/>
  <c r="S167" i="5"/>
  <c r="T167" i="5" s="1"/>
  <c r="Q167" i="5" s="1"/>
  <c r="S166" i="5"/>
  <c r="T166" i="5" s="1"/>
  <c r="Q166" i="5" s="1"/>
  <c r="S165" i="5"/>
  <c r="S164" i="5"/>
  <c r="T164" i="5" s="1"/>
  <c r="Q164" i="5" s="1"/>
  <c r="S163" i="5"/>
  <c r="T163" i="5" s="1"/>
  <c r="Q163" i="5" s="1"/>
  <c r="S162" i="5"/>
  <c r="T162" i="5" s="1"/>
  <c r="Q162" i="5" s="1"/>
  <c r="S161" i="5"/>
  <c r="T161" i="5" s="1"/>
  <c r="Q161" i="5" s="1"/>
  <c r="S160" i="5"/>
  <c r="T160" i="5" s="1"/>
  <c r="Q160" i="5" s="1"/>
  <c r="S159" i="5"/>
  <c r="T159" i="5" s="1"/>
  <c r="Q159" i="5" s="1"/>
  <c r="S158" i="5"/>
  <c r="T158" i="5" s="1"/>
  <c r="Q158" i="5" s="1"/>
  <c r="S157" i="5"/>
  <c r="T157" i="5" s="1"/>
  <c r="Q157" i="5" s="1"/>
  <c r="S156" i="5"/>
  <c r="T156" i="5" s="1"/>
  <c r="Q156" i="5" s="1"/>
  <c r="S155" i="5"/>
  <c r="T155" i="5" s="1"/>
  <c r="Q155" i="5" s="1"/>
  <c r="S154" i="5"/>
  <c r="T154" i="5" s="1"/>
  <c r="Q154" i="5" s="1"/>
  <c r="S153" i="5"/>
  <c r="S152" i="5"/>
  <c r="S151" i="5"/>
  <c r="S150" i="5"/>
  <c r="T150" i="5" s="1"/>
  <c r="Q150" i="5" s="1"/>
  <c r="S149" i="5"/>
  <c r="S148" i="5"/>
  <c r="T148" i="5" s="1"/>
  <c r="Q148" i="5" s="1"/>
  <c r="S147" i="5"/>
  <c r="T147" i="5" s="1"/>
  <c r="Q147" i="5" s="1"/>
  <c r="S146" i="5"/>
  <c r="T146" i="5" s="1"/>
  <c r="Q146" i="5" s="1"/>
  <c r="S145" i="5"/>
  <c r="T145" i="5" s="1"/>
  <c r="Q145" i="5" s="1"/>
  <c r="S144" i="5"/>
  <c r="T144" i="5" s="1"/>
  <c r="Q144" i="5" s="1"/>
  <c r="S143" i="5"/>
  <c r="T143" i="5" s="1"/>
  <c r="Q143" i="5" s="1"/>
  <c r="S142" i="5"/>
  <c r="T142" i="5" s="1"/>
  <c r="Q142" i="5" s="1"/>
  <c r="S141" i="5"/>
  <c r="T141" i="5" s="1"/>
  <c r="Q141" i="5" s="1"/>
  <c r="S140" i="5"/>
  <c r="T140" i="5" s="1"/>
  <c r="Q140" i="5" s="1"/>
  <c r="S139" i="5"/>
  <c r="T139" i="5" s="1"/>
  <c r="Q139" i="5" s="1"/>
  <c r="S138" i="5"/>
  <c r="T138" i="5" s="1"/>
  <c r="Q138" i="5" s="1"/>
  <c r="S137" i="5"/>
  <c r="S136" i="5"/>
  <c r="T136" i="5" s="1"/>
  <c r="Q136" i="5" s="1"/>
  <c r="S135" i="5"/>
  <c r="T135" i="5" s="1"/>
  <c r="Q135" i="5" s="1"/>
  <c r="S134" i="5"/>
  <c r="S133" i="5"/>
  <c r="T133" i="5" s="1"/>
  <c r="Q133" i="5" s="1"/>
  <c r="S132" i="5"/>
  <c r="T132" i="5" s="1"/>
  <c r="Q132" i="5" s="1"/>
  <c r="S131" i="5"/>
  <c r="T131" i="5" s="1"/>
  <c r="Q131" i="5" s="1"/>
  <c r="S130" i="5"/>
  <c r="T130" i="5" s="1"/>
  <c r="Q130" i="5" s="1"/>
  <c r="S129" i="5"/>
  <c r="S128" i="5"/>
  <c r="T128" i="5" s="1"/>
  <c r="Q128" i="5" s="1"/>
  <c r="S127" i="5"/>
  <c r="T127" i="5" s="1"/>
  <c r="Q127" i="5" s="1"/>
  <c r="S126" i="5"/>
  <c r="T126" i="5" s="1"/>
  <c r="Q126" i="5" s="1"/>
  <c r="S125" i="5"/>
  <c r="T125" i="5" s="1"/>
  <c r="Q125" i="5" s="1"/>
  <c r="S124" i="5"/>
  <c r="T124" i="5" s="1"/>
  <c r="Q124" i="5" s="1"/>
  <c r="S123" i="5"/>
  <c r="T123" i="5" s="1"/>
  <c r="Q123" i="5" s="1"/>
  <c r="S122" i="5"/>
  <c r="T122" i="5" s="1"/>
  <c r="Q122" i="5" s="1"/>
  <c r="S121" i="5"/>
  <c r="T121" i="5" s="1"/>
  <c r="Q121" i="5" s="1"/>
  <c r="S120" i="5"/>
  <c r="T120" i="5" s="1"/>
  <c r="Q120" i="5" s="1"/>
  <c r="S119" i="5"/>
  <c r="T119" i="5" s="1"/>
  <c r="Q119" i="5" s="1"/>
  <c r="S118" i="5"/>
  <c r="T118" i="5" s="1"/>
  <c r="Q118" i="5" s="1"/>
  <c r="S117" i="5"/>
  <c r="S116" i="5"/>
  <c r="S115" i="5"/>
  <c r="T115" i="5" s="1"/>
  <c r="Q115" i="5" s="1"/>
  <c r="S114" i="5"/>
  <c r="T114" i="5" s="1"/>
  <c r="Q114" i="5" s="1"/>
  <c r="S113" i="5"/>
  <c r="S112" i="5"/>
  <c r="T112" i="5" s="1"/>
  <c r="Q112" i="5" s="1"/>
  <c r="S111" i="5"/>
  <c r="T111" i="5" s="1"/>
  <c r="Q111" i="5" s="1"/>
  <c r="S110" i="5"/>
  <c r="T110" i="5" s="1"/>
  <c r="Q110" i="5" s="1"/>
  <c r="S109" i="5"/>
  <c r="T109" i="5" s="1"/>
  <c r="Q109" i="5" s="1"/>
  <c r="S108" i="5"/>
  <c r="T108" i="5" s="1"/>
  <c r="Q108" i="5" s="1"/>
  <c r="S107" i="5"/>
  <c r="T107" i="5" s="1"/>
  <c r="Q107" i="5" s="1"/>
  <c r="S106" i="5"/>
  <c r="T106" i="5" s="1"/>
  <c r="Q106" i="5" s="1"/>
  <c r="S105" i="5"/>
  <c r="S104" i="5"/>
  <c r="S103" i="5"/>
  <c r="T103" i="5" s="1"/>
  <c r="Q103" i="5" s="1"/>
  <c r="S102" i="5"/>
  <c r="T102" i="5" s="1"/>
  <c r="Q102" i="5" s="1"/>
  <c r="S101" i="5"/>
  <c r="T101" i="5" s="1"/>
  <c r="Q101" i="5" s="1"/>
  <c r="S100" i="5"/>
  <c r="T100" i="5" s="1"/>
  <c r="Q100" i="5" s="1"/>
  <c r="S99" i="5"/>
  <c r="T99" i="5" s="1"/>
  <c r="Q99" i="5" s="1"/>
  <c r="S98" i="5"/>
  <c r="T98" i="5" s="1"/>
  <c r="Q98" i="5" s="1"/>
  <c r="S97" i="5"/>
  <c r="T97" i="5" s="1"/>
  <c r="Q97" i="5" s="1"/>
  <c r="S96" i="5"/>
  <c r="T96" i="5" s="1"/>
  <c r="Q96" i="5" s="1"/>
  <c r="S95" i="5"/>
  <c r="T95" i="5" s="1"/>
  <c r="Q95" i="5" s="1"/>
  <c r="S94" i="5"/>
  <c r="T94" i="5" s="1"/>
  <c r="Q94" i="5" s="1"/>
  <c r="S93" i="5"/>
  <c r="S92" i="5"/>
  <c r="S91" i="5"/>
  <c r="T91" i="5" s="1"/>
  <c r="Q91" i="5" s="1"/>
  <c r="S90" i="5"/>
  <c r="T90" i="5" s="1"/>
  <c r="Q90" i="5" s="1"/>
  <c r="S89" i="5"/>
  <c r="T89" i="5" s="1"/>
  <c r="Q89" i="5" s="1"/>
  <c r="S88" i="5"/>
  <c r="T88" i="5" s="1"/>
  <c r="Q88" i="5" s="1"/>
  <c r="S87" i="5"/>
  <c r="T87" i="5" s="1"/>
  <c r="Q87" i="5" s="1"/>
  <c r="S86" i="5"/>
  <c r="T86" i="5" s="1"/>
  <c r="Q86" i="5" s="1"/>
  <c r="S85" i="5"/>
  <c r="T85" i="5" s="1"/>
  <c r="Q85" i="5" s="1"/>
  <c r="S84" i="5"/>
  <c r="T84" i="5" s="1"/>
  <c r="Q84" i="5" s="1"/>
  <c r="S83" i="5"/>
  <c r="T83" i="5" s="1"/>
  <c r="Q83" i="5" s="1"/>
  <c r="S82" i="5"/>
  <c r="T82" i="5" s="1"/>
  <c r="Q82" i="5" s="1"/>
  <c r="S81" i="5"/>
  <c r="T81" i="5" s="1"/>
  <c r="Q81" i="5" s="1"/>
  <c r="S80" i="5"/>
  <c r="S79" i="5"/>
  <c r="T79" i="5" s="1"/>
  <c r="Q79" i="5" s="1"/>
  <c r="S78" i="5"/>
  <c r="T78" i="5" s="1"/>
  <c r="Q78" i="5" s="1"/>
  <c r="S77" i="5"/>
  <c r="T77" i="5" s="1"/>
  <c r="Q77" i="5" s="1"/>
  <c r="S76" i="5"/>
  <c r="T76" i="5" s="1"/>
  <c r="Q76" i="5" s="1"/>
  <c r="S75" i="5"/>
  <c r="T75" i="5" s="1"/>
  <c r="Q75" i="5" s="1"/>
  <c r="S74" i="5"/>
  <c r="T74" i="5" s="1"/>
  <c r="Q74" i="5" s="1"/>
  <c r="S73" i="5"/>
  <c r="T73" i="5" s="1"/>
  <c r="Q73" i="5" s="1"/>
  <c r="S72" i="5"/>
  <c r="T72" i="5" s="1"/>
  <c r="Q72" i="5" s="1"/>
  <c r="S71" i="5"/>
  <c r="T71" i="5" s="1"/>
  <c r="Q71" i="5" s="1"/>
  <c r="S70" i="5"/>
  <c r="T70" i="5" s="1"/>
  <c r="Q70" i="5" s="1"/>
  <c r="S69" i="5"/>
  <c r="T69" i="5" s="1"/>
  <c r="Q69" i="5" s="1"/>
  <c r="S68" i="5"/>
  <c r="T68" i="5" s="1"/>
  <c r="Q68" i="5" s="1"/>
  <c r="S67" i="5"/>
  <c r="T67" i="5" s="1"/>
  <c r="Q67" i="5" s="1"/>
  <c r="S66" i="5"/>
  <c r="T66" i="5" s="1"/>
  <c r="Q66" i="5" s="1"/>
  <c r="S65" i="5"/>
  <c r="S64" i="5"/>
  <c r="T64" i="5" s="1"/>
  <c r="Q64" i="5" s="1"/>
  <c r="S63" i="5"/>
  <c r="T63" i="5" s="1"/>
  <c r="Q63" i="5" s="1"/>
  <c r="S62" i="5"/>
  <c r="T62" i="5" s="1"/>
  <c r="Q62" i="5" s="1"/>
  <c r="S61" i="5"/>
  <c r="T61" i="5" s="1"/>
  <c r="Q61" i="5" s="1"/>
  <c r="S60" i="5"/>
  <c r="T60" i="5" s="1"/>
  <c r="Q60" i="5" s="1"/>
  <c r="S59" i="5"/>
  <c r="T59" i="5" s="1"/>
  <c r="Q59" i="5" s="1"/>
  <c r="S58" i="5"/>
  <c r="T58" i="5" s="1"/>
  <c r="Q58" i="5" s="1"/>
  <c r="S57" i="5"/>
  <c r="S56" i="5"/>
  <c r="S55" i="5"/>
  <c r="S54" i="5"/>
  <c r="T54" i="5" s="1"/>
  <c r="Q54" i="5" s="1"/>
  <c r="S53" i="5"/>
  <c r="T53" i="5" s="1"/>
  <c r="Q53" i="5" s="1"/>
  <c r="S52" i="5"/>
  <c r="T52" i="5" s="1"/>
  <c r="Q52" i="5" s="1"/>
  <c r="S51" i="5"/>
  <c r="T51" i="5" s="1"/>
  <c r="Q51" i="5" s="1"/>
  <c r="S50" i="5"/>
  <c r="T50" i="5" s="1"/>
  <c r="Q50" i="5" s="1"/>
  <c r="S49" i="5"/>
  <c r="T49" i="5" s="1"/>
  <c r="Q49" i="5" s="1"/>
  <c r="S48" i="5"/>
  <c r="S47" i="5"/>
  <c r="T47" i="5" s="1"/>
  <c r="Q47" i="5" s="1"/>
  <c r="S46" i="5"/>
  <c r="T46" i="5" s="1"/>
  <c r="Q46" i="5" s="1"/>
  <c r="S45" i="5"/>
  <c r="S44" i="5"/>
  <c r="S43" i="5"/>
  <c r="T43" i="5" s="1"/>
  <c r="Q43" i="5" s="1"/>
  <c r="S42" i="5"/>
  <c r="T42" i="5" s="1"/>
  <c r="Q42" i="5" s="1"/>
  <c r="S41" i="5"/>
  <c r="T41" i="5" s="1"/>
  <c r="Q41" i="5" s="1"/>
  <c r="S40" i="5"/>
  <c r="T40" i="5" s="1"/>
  <c r="Q40" i="5" s="1"/>
  <c r="S39" i="5"/>
  <c r="T39" i="5" s="1"/>
  <c r="Q39" i="5" s="1"/>
  <c r="S38" i="5"/>
  <c r="T38" i="5" s="1"/>
  <c r="Q38" i="5" s="1"/>
  <c r="S37" i="5"/>
  <c r="T37" i="5" s="1"/>
  <c r="Q37" i="5" s="1"/>
  <c r="S36" i="5"/>
  <c r="T36" i="5" s="1"/>
  <c r="Q36" i="5" s="1"/>
  <c r="S35" i="5"/>
  <c r="T35" i="5" s="1"/>
  <c r="Q35" i="5" s="1"/>
  <c r="S34" i="5"/>
  <c r="T34" i="5" s="1"/>
  <c r="Q34" i="5" s="1"/>
  <c r="S33" i="5"/>
  <c r="S32" i="5"/>
  <c r="S31" i="5"/>
  <c r="T31" i="5" s="1"/>
  <c r="Q31" i="5" s="1"/>
  <c r="S30" i="5"/>
  <c r="T30" i="5" s="1"/>
  <c r="Q30" i="5" s="1"/>
  <c r="S29" i="5"/>
  <c r="T29" i="5" s="1"/>
  <c r="Q29" i="5" s="1"/>
  <c r="S28" i="5"/>
  <c r="T28" i="5" s="1"/>
  <c r="Q28" i="5" s="1"/>
  <c r="S27" i="5"/>
  <c r="T27" i="5" s="1"/>
  <c r="Q27" i="5" s="1"/>
  <c r="S26" i="5"/>
  <c r="T26" i="5" s="1"/>
  <c r="Q26" i="5" s="1"/>
  <c r="S25" i="5"/>
  <c r="T25" i="5" s="1"/>
  <c r="Q25" i="5" s="1"/>
  <c r="S24" i="5"/>
  <c r="T24" i="5" s="1"/>
  <c r="Q24" i="5" s="1"/>
  <c r="S23" i="5"/>
  <c r="T23" i="5" s="1"/>
  <c r="Q23" i="5" s="1"/>
  <c r="S22" i="5"/>
  <c r="T22" i="5" s="1"/>
  <c r="Q22" i="5" s="1"/>
  <c r="S21" i="5"/>
  <c r="S20" i="5"/>
  <c r="S19" i="5"/>
  <c r="T19" i="5" s="1"/>
  <c r="Q19" i="5" s="1"/>
  <c r="S18" i="5"/>
  <c r="T18" i="5" s="1"/>
  <c r="Q18" i="5" s="1"/>
  <c r="S17" i="5"/>
  <c r="T17" i="5" s="1"/>
  <c r="Q17" i="5" s="1"/>
  <c r="S16" i="5"/>
  <c r="T16" i="5" s="1"/>
  <c r="Q16" i="5" s="1"/>
  <c r="S15" i="5"/>
  <c r="T15" i="5" s="1"/>
  <c r="Q15" i="5" s="1"/>
  <c r="S14" i="5"/>
  <c r="T14" i="5" s="1"/>
  <c r="Q14" i="5" s="1"/>
  <c r="S13" i="5"/>
  <c r="T13" i="5" s="1"/>
  <c r="Q13" i="5" s="1"/>
  <c r="S12" i="5"/>
  <c r="T12" i="5" s="1"/>
  <c r="Q12" i="5" s="1"/>
  <c r="S11" i="5"/>
  <c r="T11" i="5" s="1"/>
  <c r="Q11" i="5" s="1"/>
  <c r="S10" i="5"/>
  <c r="T10" i="5" s="1"/>
  <c r="Q10" i="5" s="1"/>
  <c r="S9" i="5"/>
  <c r="T9" i="5" s="1"/>
  <c r="Q9" i="5" s="1"/>
  <c r="S8" i="5"/>
  <c r="T8" i="5" s="1"/>
  <c r="Q8" i="5" s="1"/>
  <c r="S7" i="5"/>
  <c r="S6" i="5"/>
  <c r="T6" i="5" s="1"/>
  <c r="Q6" i="5" s="1"/>
  <c r="S5" i="5"/>
  <c r="T5" i="5" s="1"/>
  <c r="Q5" i="5" s="1"/>
  <c r="S4" i="5"/>
  <c r="T4" i="5" s="1"/>
  <c r="Q4" i="5" s="1"/>
  <c r="S3" i="5"/>
  <c r="T3" i="5" s="1"/>
  <c r="Q3" i="5" s="1"/>
  <c r="S2" i="5"/>
  <c r="T2" i="5" s="1"/>
  <c r="Q2" i="5" s="1"/>
  <c r="Y584" i="5" a="1"/>
  <c r="Y584" i="5" s="1"/>
  <c r="X584" i="5" a="1"/>
  <c r="X584" i="5" s="1"/>
  <c r="T584" i="5"/>
  <c r="Q584" i="5" s="1"/>
  <c r="R584" i="5"/>
  <c r="D584" i="5"/>
  <c r="Y583" i="5" a="1"/>
  <c r="Y583" i="5" s="1"/>
  <c r="X583" i="5" a="1"/>
  <c r="X583" i="5" s="1"/>
  <c r="R583" i="5"/>
  <c r="D583" i="5"/>
  <c r="B583" i="5"/>
  <c r="Y582" i="5" a="1"/>
  <c r="Y582" i="5" s="1"/>
  <c r="X582" i="5" a="1"/>
  <c r="X582" i="5" s="1"/>
  <c r="R582" i="5"/>
  <c r="D582" i="5"/>
  <c r="Y581" i="5" a="1"/>
  <c r="Y581" i="5" s="1"/>
  <c r="X581" i="5" a="1"/>
  <c r="X581" i="5" s="1"/>
  <c r="T581" i="5"/>
  <c r="Q581" i="5" s="1"/>
  <c r="R581" i="5"/>
  <c r="D581" i="5"/>
  <c r="O581" i="5" s="1"/>
  <c r="B581" i="5"/>
  <c r="Y580" i="5" a="1"/>
  <c r="Y580" i="5" s="1"/>
  <c r="X580" i="5" a="1"/>
  <c r="X580" i="5" s="1"/>
  <c r="T580" i="5"/>
  <c r="Q580" i="5" s="1"/>
  <c r="R580" i="5"/>
  <c r="D580" i="5"/>
  <c r="O580" i="5" s="1"/>
  <c r="B580" i="5"/>
  <c r="Y579" i="5"/>
  <c r="Y579" i="5" a="1"/>
  <c r="X579" i="5" a="1"/>
  <c r="X579" i="5" s="1"/>
  <c r="R579" i="5"/>
  <c r="D579" i="5"/>
  <c r="Y578" i="5" a="1"/>
  <c r="Y578" i="5" s="1"/>
  <c r="X578" i="5" a="1"/>
  <c r="X578" i="5" s="1"/>
  <c r="R578" i="5"/>
  <c r="D578" i="5"/>
  <c r="N578" i="5" s="1"/>
  <c r="Y577" i="5" a="1"/>
  <c r="Y577" i="5" s="1"/>
  <c r="X577" i="5" a="1"/>
  <c r="X577" i="5" s="1"/>
  <c r="T577" i="5"/>
  <c r="Q577" i="5" s="1"/>
  <c r="R577" i="5"/>
  <c r="D577" i="5"/>
  <c r="Y576" i="5" a="1"/>
  <c r="Y576" i="5" s="1"/>
  <c r="X576" i="5" a="1"/>
  <c r="X576" i="5" s="1"/>
  <c r="T576" i="5"/>
  <c r="Q576" i="5" s="1"/>
  <c r="R576" i="5"/>
  <c r="D576" i="5"/>
  <c r="Y575" i="5" a="1"/>
  <c r="Y575" i="5" s="1"/>
  <c r="X575" i="5" a="1"/>
  <c r="X575" i="5" s="1"/>
  <c r="R575" i="5"/>
  <c r="D575" i="5"/>
  <c r="Y574" i="5" a="1"/>
  <c r="Y574" i="5" s="1"/>
  <c r="X574" i="5" a="1"/>
  <c r="X574" i="5" s="1"/>
  <c r="R574" i="5"/>
  <c r="D574" i="5"/>
  <c r="B574" i="5"/>
  <c r="Y573" i="5" a="1"/>
  <c r="Y573" i="5" s="1"/>
  <c r="X573" i="5" a="1"/>
  <c r="X573" i="5" s="1"/>
  <c r="T573" i="5"/>
  <c r="Q573" i="5" s="1"/>
  <c r="R573" i="5"/>
  <c r="D573" i="5"/>
  <c r="B573" i="5"/>
  <c r="Y572" i="5" a="1"/>
  <c r="Y572" i="5" s="1"/>
  <c r="X572" i="5" a="1"/>
  <c r="X572" i="5" s="1"/>
  <c r="T572" i="5"/>
  <c r="Q572" i="5" s="1"/>
  <c r="R572" i="5"/>
  <c r="D572" i="5"/>
  <c r="B572" i="5"/>
  <c r="Y571" i="5" a="1"/>
  <c r="Y571" i="5" s="1"/>
  <c r="X571" i="5" a="1"/>
  <c r="X571" i="5" s="1"/>
  <c r="R571" i="5"/>
  <c r="D571" i="5"/>
  <c r="B571" i="5"/>
  <c r="Y570" i="5" a="1"/>
  <c r="Y570" i="5" s="1"/>
  <c r="X570" i="5" a="1"/>
  <c r="X570" i="5" s="1"/>
  <c r="R570" i="5"/>
  <c r="D570" i="5"/>
  <c r="B570" i="5"/>
  <c r="Y569" i="5" a="1"/>
  <c r="Y569" i="5" s="1"/>
  <c r="X569" i="5" a="1"/>
  <c r="X569" i="5" s="1"/>
  <c r="T569" i="5"/>
  <c r="Q569" i="5" s="1"/>
  <c r="R569" i="5"/>
  <c r="D569" i="5"/>
  <c r="Y568" i="5" a="1"/>
  <c r="Y568" i="5" s="1"/>
  <c r="X568" i="5" a="1"/>
  <c r="X568" i="5" s="1"/>
  <c r="T568" i="5"/>
  <c r="Q568" i="5" s="1"/>
  <c r="R568" i="5"/>
  <c r="D568" i="5"/>
  <c r="Y567" i="5" a="1"/>
  <c r="Y567" i="5" s="1"/>
  <c r="X567" i="5" a="1"/>
  <c r="X567" i="5" s="1"/>
  <c r="T567" i="5"/>
  <c r="Q567" i="5" s="1"/>
  <c r="R567" i="5"/>
  <c r="D567" i="5"/>
  <c r="Y566" i="5" a="1"/>
  <c r="Y566" i="5" s="1"/>
  <c r="X566" i="5" a="1"/>
  <c r="X566" i="5" s="1"/>
  <c r="R566" i="5"/>
  <c r="D566" i="5"/>
  <c r="Y565" i="5" a="1"/>
  <c r="Y565" i="5" s="1"/>
  <c r="X565" i="5" a="1"/>
  <c r="X565" i="5" s="1"/>
  <c r="R565" i="5"/>
  <c r="D565" i="5"/>
  <c r="P565" i="5" s="1" a="1"/>
  <c r="P565" i="5" s="1"/>
  <c r="AB565" i="5" s="1"/>
  <c r="Y564" i="5" a="1"/>
  <c r="Y564" i="5" s="1"/>
  <c r="X564" i="5" a="1"/>
  <c r="X564" i="5" s="1"/>
  <c r="R564" i="5"/>
  <c r="D564" i="5"/>
  <c r="Y563" i="5" a="1"/>
  <c r="Y563" i="5" s="1"/>
  <c r="X563" i="5" a="1"/>
  <c r="X563" i="5" s="1"/>
  <c r="R563" i="5"/>
  <c r="D563" i="5"/>
  <c r="Y562" i="5" a="1"/>
  <c r="Y562" i="5" s="1"/>
  <c r="X562" i="5" a="1"/>
  <c r="X562" i="5" s="1"/>
  <c r="R562" i="5"/>
  <c r="D562" i="5"/>
  <c r="Y561" i="5" a="1"/>
  <c r="Y561" i="5" s="1"/>
  <c r="X561" i="5" a="1"/>
  <c r="X561" i="5" s="1"/>
  <c r="T561" i="5"/>
  <c r="Q561" i="5" s="1"/>
  <c r="R561" i="5"/>
  <c r="D561" i="5"/>
  <c r="Y560" i="5" a="1"/>
  <c r="Y560" i="5" s="1"/>
  <c r="X560" i="5" a="1"/>
  <c r="X560" i="5" s="1"/>
  <c r="T560" i="5"/>
  <c r="Q560" i="5" s="1"/>
  <c r="R560" i="5"/>
  <c r="D560" i="5"/>
  <c r="B560" i="5"/>
  <c r="Y559" i="5" a="1"/>
  <c r="Y559" i="5" s="1"/>
  <c r="X559" i="5" a="1"/>
  <c r="X559" i="5" s="1"/>
  <c r="R559" i="5"/>
  <c r="D559" i="5"/>
  <c r="B559" i="5"/>
  <c r="Y558" i="5" a="1"/>
  <c r="Y558" i="5" s="1"/>
  <c r="X558" i="5" a="1"/>
  <c r="X558" i="5" s="1"/>
  <c r="R558" i="5"/>
  <c r="D558" i="5"/>
  <c r="Y557" i="5" a="1"/>
  <c r="Y557" i="5" s="1"/>
  <c r="X557" i="5"/>
  <c r="X557" i="5" a="1"/>
  <c r="T557" i="5"/>
  <c r="Q557" i="5" s="1"/>
  <c r="R557" i="5"/>
  <c r="D557" i="5"/>
  <c r="B557" i="5"/>
  <c r="Y556" i="5" a="1"/>
  <c r="Y556" i="5" s="1"/>
  <c r="X556" i="5" a="1"/>
  <c r="X556" i="5" s="1"/>
  <c r="T556" i="5"/>
  <c r="Q556" i="5" s="1"/>
  <c r="R556" i="5"/>
  <c r="D556" i="5"/>
  <c r="Y555" i="5" a="1"/>
  <c r="Y555" i="5" s="1"/>
  <c r="X555" i="5" a="1"/>
  <c r="X555" i="5" s="1"/>
  <c r="R555" i="5"/>
  <c r="D555" i="5"/>
  <c r="Y554" i="5" a="1"/>
  <c r="Y554" i="5" s="1"/>
  <c r="X554" i="5" a="1"/>
  <c r="X554" i="5" s="1"/>
  <c r="T554" i="5"/>
  <c r="Q554" i="5" s="1"/>
  <c r="R554" i="5"/>
  <c r="D554" i="5"/>
  <c r="Y553" i="5" a="1"/>
  <c r="Y553" i="5" s="1"/>
  <c r="X553" i="5" a="1"/>
  <c r="X553" i="5" s="1"/>
  <c r="R553" i="5"/>
  <c r="D553" i="5"/>
  <c r="Y552" i="5" a="1"/>
  <c r="Y552" i="5" s="1"/>
  <c r="X552" i="5" a="1"/>
  <c r="X552" i="5" s="1"/>
  <c r="R552" i="5"/>
  <c r="D552" i="5"/>
  <c r="B552" i="5"/>
  <c r="Y551" i="5" a="1"/>
  <c r="Y551" i="5" s="1"/>
  <c r="X551" i="5"/>
  <c r="X551" i="5" a="1"/>
  <c r="R551" i="5"/>
  <c r="D551" i="5"/>
  <c r="Y550" i="5" a="1"/>
  <c r="Y550" i="5" s="1"/>
  <c r="X550" i="5" a="1"/>
  <c r="X550" i="5" s="1"/>
  <c r="R550" i="5"/>
  <c r="D550" i="5"/>
  <c r="N550" i="5" s="1"/>
  <c r="Y549" i="5" a="1"/>
  <c r="Y549" i="5" s="1"/>
  <c r="X549" i="5" a="1"/>
  <c r="X549" i="5" s="1"/>
  <c r="T549" i="5"/>
  <c r="Q549" i="5" s="1"/>
  <c r="R549" i="5"/>
  <c r="D549" i="5"/>
  <c r="Y548" i="5" a="1"/>
  <c r="Y548" i="5" s="1"/>
  <c r="X548" i="5" a="1"/>
  <c r="X548" i="5" s="1"/>
  <c r="T548" i="5"/>
  <c r="Q548" i="5" s="1"/>
  <c r="R548" i="5"/>
  <c r="D548" i="5"/>
  <c r="B548" i="5"/>
  <c r="Y547" i="5" a="1"/>
  <c r="Y547" i="5" s="1"/>
  <c r="X547" i="5" a="1"/>
  <c r="X547" i="5" s="1"/>
  <c r="R547" i="5"/>
  <c r="D547" i="5"/>
  <c r="B547" i="5"/>
  <c r="Y546" i="5" a="1"/>
  <c r="Y546" i="5" s="1"/>
  <c r="X546" i="5" a="1"/>
  <c r="X546" i="5" s="1"/>
  <c r="R546" i="5"/>
  <c r="D546" i="5"/>
  <c r="P546" i="5" s="1" a="1"/>
  <c r="P546" i="5" s="1"/>
  <c r="AB546" i="5" s="1"/>
  <c r="Y545" i="5" a="1"/>
  <c r="Y545" i="5" s="1"/>
  <c r="X545" i="5" a="1"/>
  <c r="X545" i="5" s="1"/>
  <c r="T545" i="5"/>
  <c r="Q545" i="5" s="1"/>
  <c r="R545" i="5"/>
  <c r="D545" i="5"/>
  <c r="V545" i="5" s="1"/>
  <c r="B545" i="5"/>
  <c r="Y544" i="5" a="1"/>
  <c r="Y544" i="5" s="1"/>
  <c r="X544" i="5" a="1"/>
  <c r="X544" i="5" s="1"/>
  <c r="T544" i="5"/>
  <c r="Q544" i="5" s="1"/>
  <c r="R544" i="5"/>
  <c r="D544" i="5"/>
  <c r="B544" i="5"/>
  <c r="Y543" i="5" a="1"/>
  <c r="Y543" i="5" s="1"/>
  <c r="X543" i="5" a="1"/>
  <c r="X543" i="5" s="1"/>
  <c r="T543" i="5"/>
  <c r="Q543" i="5" s="1"/>
  <c r="R543" i="5"/>
  <c r="D543" i="5"/>
  <c r="Y542" i="5"/>
  <c r="Y542" i="5" a="1"/>
  <c r="X542" i="5" a="1"/>
  <c r="X542" i="5" s="1"/>
  <c r="R542" i="5"/>
  <c r="D542" i="5"/>
  <c r="O542" i="5" s="1"/>
  <c r="Y541" i="5" a="1"/>
  <c r="Y541" i="5" s="1"/>
  <c r="X541" i="5" a="1"/>
  <c r="X541" i="5" s="1"/>
  <c r="R541" i="5"/>
  <c r="D541" i="5"/>
  <c r="Y540" i="5" a="1"/>
  <c r="Y540" i="5" s="1"/>
  <c r="X540" i="5" a="1"/>
  <c r="X540" i="5" s="1"/>
  <c r="R540" i="5"/>
  <c r="D540" i="5"/>
  <c r="Y539" i="5" a="1"/>
  <c r="Y539" i="5" s="1"/>
  <c r="X539" i="5" a="1"/>
  <c r="X539" i="5" s="1"/>
  <c r="R539" i="5"/>
  <c r="D539" i="5"/>
  <c r="Y538" i="5" a="1"/>
  <c r="Y538" i="5" s="1"/>
  <c r="X538" i="5" a="1"/>
  <c r="X538" i="5" s="1"/>
  <c r="R538" i="5"/>
  <c r="D538" i="5"/>
  <c r="Y537" i="5" a="1"/>
  <c r="Y537" i="5" s="1"/>
  <c r="X537" i="5" a="1"/>
  <c r="X537" i="5" s="1"/>
  <c r="T537" i="5"/>
  <c r="Q537" i="5" s="1"/>
  <c r="R537" i="5"/>
  <c r="D537" i="5"/>
  <c r="Y536" i="5" a="1"/>
  <c r="Y536" i="5" s="1"/>
  <c r="X536" i="5" a="1"/>
  <c r="X536" i="5" s="1"/>
  <c r="R536" i="5"/>
  <c r="D536" i="5"/>
  <c r="N536" i="5" s="1"/>
  <c r="B536" i="5"/>
  <c r="Y535" i="5" a="1"/>
  <c r="Y535" i="5" s="1"/>
  <c r="X535" i="5" a="1"/>
  <c r="X535" i="5" s="1"/>
  <c r="V535" i="5"/>
  <c r="R535" i="5"/>
  <c r="D535" i="5"/>
  <c r="Y534" i="5" a="1"/>
  <c r="Y534" i="5" s="1"/>
  <c r="X534" i="5" a="1"/>
  <c r="X534" i="5" s="1"/>
  <c r="R534" i="5"/>
  <c r="D534" i="5"/>
  <c r="B534" i="5"/>
  <c r="Y533" i="5" a="1"/>
  <c r="Y533" i="5" s="1"/>
  <c r="X533" i="5" a="1"/>
  <c r="X533" i="5" s="1"/>
  <c r="T533" i="5"/>
  <c r="Q533" i="5" s="1"/>
  <c r="R533" i="5"/>
  <c r="D533" i="5"/>
  <c r="Y532" i="5" a="1"/>
  <c r="Y532" i="5" s="1"/>
  <c r="X532" i="5" a="1"/>
  <c r="X532" i="5" s="1"/>
  <c r="T532" i="5"/>
  <c r="Q532" i="5" s="1"/>
  <c r="R532" i="5"/>
  <c r="D532" i="5"/>
  <c r="B532" i="5"/>
  <c r="Y531" i="5" a="1"/>
  <c r="Y531" i="5" s="1"/>
  <c r="X531" i="5" a="1"/>
  <c r="X531" i="5" s="1"/>
  <c r="R531" i="5"/>
  <c r="D531" i="5"/>
  <c r="Y530" i="5" a="1"/>
  <c r="Y530" i="5" s="1"/>
  <c r="X530" i="5" a="1"/>
  <c r="X530" i="5" s="1"/>
  <c r="R530" i="5"/>
  <c r="D530" i="5"/>
  <c r="O530" i="5" s="1"/>
  <c r="B530" i="5"/>
  <c r="Y529" i="5" a="1"/>
  <c r="Y529" i="5" s="1"/>
  <c r="X529" i="5" a="1"/>
  <c r="X529" i="5" s="1"/>
  <c r="R529" i="5"/>
  <c r="D529" i="5"/>
  <c r="Y528" i="5" a="1"/>
  <c r="Y528" i="5" s="1"/>
  <c r="X528" i="5" a="1"/>
  <c r="X528" i="5" s="1"/>
  <c r="R528" i="5"/>
  <c r="D528" i="5"/>
  <c r="Y527" i="5" a="1"/>
  <c r="Y527" i="5" s="1"/>
  <c r="X527" i="5" a="1"/>
  <c r="X527" i="5" s="1"/>
  <c r="R527" i="5"/>
  <c r="D527" i="5"/>
  <c r="B527" i="5"/>
  <c r="Y526" i="5" a="1"/>
  <c r="Y526" i="5" s="1"/>
  <c r="X526" i="5" a="1"/>
  <c r="X526" i="5" s="1"/>
  <c r="R526" i="5"/>
  <c r="D526" i="5"/>
  <c r="Y525" i="5" a="1"/>
  <c r="Y525" i="5" s="1"/>
  <c r="X525" i="5" a="1"/>
  <c r="X525" i="5" s="1"/>
  <c r="R525" i="5"/>
  <c r="D525" i="5"/>
  <c r="Y524" i="5" a="1"/>
  <c r="Y524" i="5" s="1"/>
  <c r="X524" i="5" a="1"/>
  <c r="X524" i="5" s="1"/>
  <c r="R524" i="5"/>
  <c r="D524" i="5"/>
  <c r="V524" i="5" s="1"/>
  <c r="B524" i="5"/>
  <c r="Y523" i="5" a="1"/>
  <c r="Y523" i="5" s="1"/>
  <c r="X523" i="5" a="1"/>
  <c r="X523" i="5" s="1"/>
  <c r="R523" i="5"/>
  <c r="D523" i="5"/>
  <c r="Y522" i="5" a="1"/>
  <c r="Y522" i="5" s="1"/>
  <c r="X522" i="5" a="1"/>
  <c r="X522" i="5" s="1"/>
  <c r="R522" i="5"/>
  <c r="D522" i="5"/>
  <c r="N522" i="5" s="1"/>
  <c r="B522" i="5"/>
  <c r="Y521" i="5" a="1"/>
  <c r="Y521" i="5" s="1"/>
  <c r="X521" i="5" a="1"/>
  <c r="X521" i="5" s="1"/>
  <c r="R521" i="5"/>
  <c r="D521" i="5"/>
  <c r="B521" i="5"/>
  <c r="Y520" i="5" a="1"/>
  <c r="Y520" i="5" s="1"/>
  <c r="X520" i="5" a="1"/>
  <c r="X520" i="5" s="1"/>
  <c r="R520" i="5"/>
  <c r="D520" i="5"/>
  <c r="B520" i="5"/>
  <c r="Y519" i="5" a="1"/>
  <c r="Y519" i="5" s="1"/>
  <c r="X519" i="5" a="1"/>
  <c r="X519" i="5" s="1"/>
  <c r="R519" i="5"/>
  <c r="D519" i="5"/>
  <c r="B519" i="5"/>
  <c r="Y518" i="5" a="1"/>
  <c r="Y518" i="5" s="1"/>
  <c r="X518" i="5" a="1"/>
  <c r="X518" i="5" s="1"/>
  <c r="R518" i="5"/>
  <c r="D518" i="5"/>
  <c r="B518" i="5"/>
  <c r="Y517" i="5" a="1"/>
  <c r="Y517" i="5" s="1"/>
  <c r="X517" i="5" a="1"/>
  <c r="X517" i="5" s="1"/>
  <c r="R517" i="5"/>
  <c r="D517" i="5"/>
  <c r="Y516" i="5" a="1"/>
  <c r="Y516" i="5" s="1"/>
  <c r="X516" i="5" a="1"/>
  <c r="X516" i="5" s="1"/>
  <c r="T516" i="5"/>
  <c r="Q516" i="5" s="1"/>
  <c r="R516" i="5"/>
  <c r="D516" i="5"/>
  <c r="Y515" i="5" a="1"/>
  <c r="Y515" i="5" s="1"/>
  <c r="X515" i="5" a="1"/>
  <c r="X515" i="5" s="1"/>
  <c r="R515" i="5"/>
  <c r="D515" i="5"/>
  <c r="Y514" i="5" a="1"/>
  <c r="Y514" i="5" s="1"/>
  <c r="X514" i="5" a="1"/>
  <c r="X514" i="5" s="1"/>
  <c r="R514" i="5"/>
  <c r="D514" i="5"/>
  <c r="Y513" i="5" a="1"/>
  <c r="Y513" i="5" s="1"/>
  <c r="X513" i="5" a="1"/>
  <c r="X513" i="5" s="1"/>
  <c r="T513" i="5"/>
  <c r="Q513" i="5" s="1"/>
  <c r="R513" i="5"/>
  <c r="D513" i="5"/>
  <c r="Y512" i="5" a="1"/>
  <c r="Y512" i="5" s="1"/>
  <c r="X512" i="5" a="1"/>
  <c r="X512" i="5" s="1"/>
  <c r="R512" i="5"/>
  <c r="D512" i="5"/>
  <c r="O512" i="5" s="1"/>
  <c r="B512" i="5"/>
  <c r="Y511" i="5" a="1"/>
  <c r="Y511" i="5" s="1"/>
  <c r="X511" i="5" a="1"/>
  <c r="X511" i="5" s="1"/>
  <c r="R511" i="5"/>
  <c r="D511" i="5"/>
  <c r="Y510" i="5" a="1"/>
  <c r="Y510" i="5" s="1"/>
  <c r="X510" i="5" a="1"/>
  <c r="X510" i="5" s="1"/>
  <c r="R510" i="5"/>
  <c r="D510" i="5"/>
  <c r="O510" i="5" s="1"/>
  <c r="Y509" i="5" a="1"/>
  <c r="Y509" i="5" s="1"/>
  <c r="X509" i="5" a="1"/>
  <c r="X509" i="5" s="1"/>
  <c r="T509" i="5"/>
  <c r="Q509" i="5" s="1"/>
  <c r="R509" i="5"/>
  <c r="D509" i="5"/>
  <c r="Y508" i="5" a="1"/>
  <c r="Y508" i="5" s="1"/>
  <c r="X508" i="5" a="1"/>
  <c r="X508" i="5" s="1"/>
  <c r="T508" i="5"/>
  <c r="Q508" i="5" s="1"/>
  <c r="R508" i="5"/>
  <c r="D508" i="5"/>
  <c r="B508" i="5"/>
  <c r="Y507" i="5" a="1"/>
  <c r="Y507" i="5" s="1"/>
  <c r="X507" i="5" a="1"/>
  <c r="X507" i="5" s="1"/>
  <c r="R507" i="5"/>
  <c r="D507" i="5"/>
  <c r="B507" i="5"/>
  <c r="Y506" i="5" a="1"/>
  <c r="Y506" i="5" s="1"/>
  <c r="X506" i="5" a="1"/>
  <c r="X506" i="5" s="1"/>
  <c r="R506" i="5"/>
  <c r="D506" i="5"/>
  <c r="Y505" i="5" a="1"/>
  <c r="Y505" i="5" s="1"/>
  <c r="X505" i="5" a="1"/>
  <c r="X505" i="5" s="1"/>
  <c r="R505" i="5"/>
  <c r="D505" i="5"/>
  <c r="Y504" i="5" a="1"/>
  <c r="Y504" i="5" s="1"/>
  <c r="X504" i="5" a="1"/>
  <c r="X504" i="5" s="1"/>
  <c r="R504" i="5"/>
  <c r="D504" i="5"/>
  <c r="Y503" i="5" a="1"/>
  <c r="Y503" i="5" s="1"/>
  <c r="X503" i="5" a="1"/>
  <c r="X503" i="5" s="1"/>
  <c r="R503" i="5"/>
  <c r="D503" i="5"/>
  <c r="Y502" i="5" a="1"/>
  <c r="Y502" i="5" s="1"/>
  <c r="X502" i="5" a="1"/>
  <c r="X502" i="5" s="1"/>
  <c r="R502" i="5"/>
  <c r="D502" i="5"/>
  <c r="Y501" i="5" a="1"/>
  <c r="Y501" i="5" s="1"/>
  <c r="X501" i="5" a="1"/>
  <c r="X501" i="5" s="1"/>
  <c r="T501" i="5"/>
  <c r="Q501" i="5" s="1"/>
  <c r="R501" i="5"/>
  <c r="D501" i="5"/>
  <c r="Y500" i="5" a="1"/>
  <c r="Y500" i="5" s="1"/>
  <c r="X500" i="5" a="1"/>
  <c r="X500" i="5" s="1"/>
  <c r="R500" i="5"/>
  <c r="D500" i="5"/>
  <c r="B500" i="5"/>
  <c r="Y499" i="5" a="1"/>
  <c r="Y499" i="5" s="1"/>
  <c r="X499" i="5" a="1"/>
  <c r="X499" i="5" s="1"/>
  <c r="R499" i="5"/>
  <c r="D499" i="5"/>
  <c r="B499" i="5"/>
  <c r="Y498" i="5" a="1"/>
  <c r="Y498" i="5" s="1"/>
  <c r="X498" i="5" a="1"/>
  <c r="X498" i="5" s="1"/>
  <c r="R498" i="5"/>
  <c r="D498" i="5"/>
  <c r="V498" i="5" s="1"/>
  <c r="Y497" i="5" a="1"/>
  <c r="Y497" i="5" s="1"/>
  <c r="X497" i="5" a="1"/>
  <c r="X497" i="5" s="1"/>
  <c r="R497" i="5"/>
  <c r="D497" i="5"/>
  <c r="Y496" i="5" a="1"/>
  <c r="Y496" i="5" s="1"/>
  <c r="X496" i="5" a="1"/>
  <c r="X496" i="5" s="1"/>
  <c r="T496" i="5"/>
  <c r="Q496" i="5" s="1"/>
  <c r="R496" i="5"/>
  <c r="D496" i="5"/>
  <c r="Y495" i="5" a="1"/>
  <c r="Y495" i="5" s="1"/>
  <c r="X495" i="5" a="1"/>
  <c r="X495" i="5" s="1"/>
  <c r="T495" i="5"/>
  <c r="Q495" i="5" s="1"/>
  <c r="R495" i="5"/>
  <c r="D495" i="5"/>
  <c r="Y494" i="5" a="1"/>
  <c r="Y494" i="5" s="1"/>
  <c r="X494" i="5" a="1"/>
  <c r="X494" i="5" s="1"/>
  <c r="R494" i="5"/>
  <c r="D494" i="5"/>
  <c r="Y493" i="5" a="1"/>
  <c r="Y493" i="5" s="1"/>
  <c r="X493" i="5" a="1"/>
  <c r="X493" i="5" s="1"/>
  <c r="R493" i="5"/>
  <c r="D493" i="5"/>
  <c r="Y492" i="5" a="1"/>
  <c r="Y492" i="5" s="1"/>
  <c r="X492" i="5" a="1"/>
  <c r="X492" i="5" s="1"/>
  <c r="R492" i="5"/>
  <c r="D492" i="5"/>
  <c r="B492" i="5"/>
  <c r="Y491" i="5" a="1"/>
  <c r="Y491" i="5" s="1"/>
  <c r="X491" i="5" a="1"/>
  <c r="X491" i="5" s="1"/>
  <c r="R491" i="5"/>
  <c r="D491" i="5"/>
  <c r="Y490" i="5" a="1"/>
  <c r="Y490" i="5" s="1"/>
  <c r="X490" i="5" a="1"/>
  <c r="X490" i="5" s="1"/>
  <c r="R490" i="5"/>
  <c r="D490" i="5"/>
  <c r="Y489" i="5" a="1"/>
  <c r="Y489" i="5" s="1"/>
  <c r="X489" i="5" a="1"/>
  <c r="X489" i="5" s="1"/>
  <c r="T489" i="5"/>
  <c r="Q489" i="5" s="1"/>
  <c r="R489" i="5"/>
  <c r="D489" i="5"/>
  <c r="Y488" i="5" a="1"/>
  <c r="Y488" i="5" s="1"/>
  <c r="X488" i="5" a="1"/>
  <c r="X488" i="5" s="1"/>
  <c r="R488" i="5"/>
  <c r="D488" i="5"/>
  <c r="N488" i="5" s="1"/>
  <c r="B488" i="5"/>
  <c r="Y487" i="5" a="1"/>
  <c r="Y487" i="5" s="1"/>
  <c r="X487" i="5" a="1"/>
  <c r="X487" i="5" s="1"/>
  <c r="T487" i="5"/>
  <c r="Q487" i="5" s="1"/>
  <c r="R487" i="5"/>
  <c r="D487" i="5"/>
  <c r="B487" i="5"/>
  <c r="Y486" i="5" a="1"/>
  <c r="Y486" i="5" s="1"/>
  <c r="X486" i="5" a="1"/>
  <c r="X486" i="5" s="1"/>
  <c r="R486" i="5"/>
  <c r="D486" i="5"/>
  <c r="Y485" i="5" a="1"/>
  <c r="Y485" i="5" s="1"/>
  <c r="X485" i="5" a="1"/>
  <c r="X485" i="5" s="1"/>
  <c r="T485" i="5"/>
  <c r="Q485" i="5" s="1"/>
  <c r="R485" i="5"/>
  <c r="D485" i="5"/>
  <c r="B485" i="5"/>
  <c r="Y484" i="5" a="1"/>
  <c r="Y484" i="5" s="1"/>
  <c r="X484" i="5" a="1"/>
  <c r="X484" i="5" s="1"/>
  <c r="T484" i="5"/>
  <c r="Q484" i="5" s="1"/>
  <c r="R484" i="5"/>
  <c r="D484" i="5"/>
  <c r="Y483" i="5" a="1"/>
  <c r="Y483" i="5" s="1"/>
  <c r="X483" i="5" a="1"/>
  <c r="X483" i="5" s="1"/>
  <c r="R483" i="5"/>
  <c r="D483" i="5"/>
  <c r="Y482" i="5" a="1"/>
  <c r="Y482" i="5" s="1"/>
  <c r="X482" i="5" a="1"/>
  <c r="X482" i="5" s="1"/>
  <c r="T482" i="5"/>
  <c r="Q482" i="5" s="1"/>
  <c r="R482" i="5"/>
  <c r="D482" i="5"/>
  <c r="B482" i="5"/>
  <c r="Y481" i="5" a="1"/>
  <c r="Y481" i="5" s="1"/>
  <c r="X481" i="5" a="1"/>
  <c r="X481" i="5" s="1"/>
  <c r="R481" i="5"/>
  <c r="D481" i="5"/>
  <c r="Y480" i="5" a="1"/>
  <c r="Y480" i="5" s="1"/>
  <c r="X480" i="5" a="1"/>
  <c r="X480" i="5" s="1"/>
  <c r="T480" i="5"/>
  <c r="Q480" i="5" s="1"/>
  <c r="R480" i="5"/>
  <c r="D480" i="5"/>
  <c r="Y479" i="5" a="1"/>
  <c r="Y479" i="5" s="1"/>
  <c r="X479" i="5" a="1"/>
  <c r="X479" i="5" s="1"/>
  <c r="R479" i="5"/>
  <c r="D479" i="5"/>
  <c r="Y478" i="5" a="1"/>
  <c r="Y478" i="5" s="1"/>
  <c r="X478" i="5" a="1"/>
  <c r="X478" i="5" s="1"/>
  <c r="R478" i="5"/>
  <c r="D478" i="5"/>
  <c r="Y477" i="5" a="1"/>
  <c r="Y477" i="5" s="1"/>
  <c r="X477" i="5" a="1"/>
  <c r="X477" i="5" s="1"/>
  <c r="R477" i="5"/>
  <c r="D477" i="5"/>
  <c r="P477" i="5" s="1" a="1"/>
  <c r="P477" i="5" s="1"/>
  <c r="AB477" i="5" s="1"/>
  <c r="Y476" i="5" a="1"/>
  <c r="Y476" i="5" s="1"/>
  <c r="X476" i="5" a="1"/>
  <c r="X476" i="5" s="1"/>
  <c r="R476" i="5"/>
  <c r="D476" i="5"/>
  <c r="B476" i="5"/>
  <c r="Y475" i="5" a="1"/>
  <c r="Y475" i="5" s="1"/>
  <c r="X475" i="5" a="1"/>
  <c r="X475" i="5" s="1"/>
  <c r="R475" i="5"/>
  <c r="D475" i="5"/>
  <c r="B475" i="5"/>
  <c r="Y474" i="5" a="1"/>
  <c r="Y474" i="5" s="1"/>
  <c r="X474" i="5" a="1"/>
  <c r="X474" i="5" s="1"/>
  <c r="R474" i="5"/>
  <c r="D474" i="5"/>
  <c r="Y473" i="5" a="1"/>
  <c r="Y473" i="5" s="1"/>
  <c r="X473" i="5" a="1"/>
  <c r="X473" i="5" s="1"/>
  <c r="T473" i="5"/>
  <c r="Q473" i="5" s="1"/>
  <c r="R473" i="5"/>
  <c r="D473" i="5"/>
  <c r="P473" i="5" s="1" a="1"/>
  <c r="P473" i="5" s="1"/>
  <c r="AB473" i="5" s="1"/>
  <c r="B473" i="5"/>
  <c r="Y472" i="5" a="1"/>
  <c r="Y472" i="5" s="1"/>
  <c r="X472" i="5" a="1"/>
  <c r="X472" i="5" s="1"/>
  <c r="T472" i="5"/>
  <c r="Q472" i="5" s="1"/>
  <c r="R472" i="5"/>
  <c r="D472" i="5"/>
  <c r="Y471" i="5" a="1"/>
  <c r="Y471" i="5" s="1"/>
  <c r="X471" i="5" a="1"/>
  <c r="X471" i="5" s="1"/>
  <c r="T471" i="5"/>
  <c r="Q471" i="5" s="1"/>
  <c r="R471" i="5"/>
  <c r="D471" i="5"/>
  <c r="B471" i="5"/>
  <c r="Y470" i="5" a="1"/>
  <c r="Y470" i="5" s="1"/>
  <c r="X470" i="5" a="1"/>
  <c r="X470" i="5" s="1"/>
  <c r="T470" i="5"/>
  <c r="Q470" i="5" s="1"/>
  <c r="R470" i="5"/>
  <c r="D470" i="5"/>
  <c r="Y469" i="5" a="1"/>
  <c r="Y469" i="5" s="1"/>
  <c r="X469" i="5" a="1"/>
  <c r="X469" i="5" s="1"/>
  <c r="R469" i="5"/>
  <c r="D469" i="5"/>
  <c r="B469" i="5"/>
  <c r="Y468" i="5" a="1"/>
  <c r="Y468" i="5" s="1"/>
  <c r="X468" i="5" a="1"/>
  <c r="X468" i="5" s="1"/>
  <c r="R468" i="5"/>
  <c r="D468" i="5"/>
  <c r="Y467" i="5" a="1"/>
  <c r="Y467" i="5" s="1"/>
  <c r="X467" i="5" a="1"/>
  <c r="X467" i="5" s="1"/>
  <c r="R467" i="5"/>
  <c r="D467" i="5"/>
  <c r="Y466" i="5" a="1"/>
  <c r="Y466" i="5" s="1"/>
  <c r="X466" i="5" a="1"/>
  <c r="X466" i="5" s="1"/>
  <c r="R466" i="5"/>
  <c r="D466" i="5"/>
  <c r="Y465" i="5" a="1"/>
  <c r="Y465" i="5" s="1"/>
  <c r="X465" i="5" a="1"/>
  <c r="X465" i="5" s="1"/>
  <c r="T465" i="5"/>
  <c r="Q465" i="5" s="1"/>
  <c r="R465" i="5"/>
  <c r="D465" i="5"/>
  <c r="Y464" i="5" a="1"/>
  <c r="Y464" i="5" s="1"/>
  <c r="X464" i="5" a="1"/>
  <c r="X464" i="5" s="1"/>
  <c r="R464" i="5"/>
  <c r="D464" i="5"/>
  <c r="B464" i="5"/>
  <c r="Y463" i="5" a="1"/>
  <c r="Y463" i="5" s="1"/>
  <c r="X463" i="5" a="1"/>
  <c r="X463" i="5" s="1"/>
  <c r="R463" i="5"/>
  <c r="D463" i="5"/>
  <c r="N463" i="5" s="1"/>
  <c r="B463" i="5"/>
  <c r="Y462" i="5" a="1"/>
  <c r="Y462" i="5" s="1"/>
  <c r="X462" i="5" a="1"/>
  <c r="X462" i="5" s="1"/>
  <c r="R462" i="5"/>
  <c r="D462" i="5"/>
  <c r="B462" i="5"/>
  <c r="Y461" i="5" a="1"/>
  <c r="Y461" i="5" s="1"/>
  <c r="X461" i="5" a="1"/>
  <c r="X461" i="5" s="1"/>
  <c r="R461" i="5"/>
  <c r="D461" i="5"/>
  <c r="O461" i="5" s="1"/>
  <c r="B461" i="5"/>
  <c r="Y460" i="5" a="1"/>
  <c r="Y460" i="5" s="1"/>
  <c r="X460" i="5" a="1"/>
  <c r="X460" i="5" s="1"/>
  <c r="T460" i="5"/>
  <c r="Q460" i="5" s="1"/>
  <c r="R460" i="5"/>
  <c r="D460" i="5"/>
  <c r="O460" i="5" s="1"/>
  <c r="AA460" i="5" s="1"/>
  <c r="Y459" i="5" a="1"/>
  <c r="Y459" i="5" s="1"/>
  <c r="X459" i="5" a="1"/>
  <c r="X459" i="5" s="1"/>
  <c r="R459" i="5"/>
  <c r="D459" i="5"/>
  <c r="Y458" i="5" a="1"/>
  <c r="Y458" i="5" s="1"/>
  <c r="X458" i="5" a="1"/>
  <c r="X458" i="5" s="1"/>
  <c r="T458" i="5"/>
  <c r="Q458" i="5" s="1"/>
  <c r="R458" i="5"/>
  <c r="D458" i="5"/>
  <c r="Y457" i="5" a="1"/>
  <c r="Y457" i="5" s="1"/>
  <c r="X457" i="5" a="1"/>
  <c r="X457" i="5" s="1"/>
  <c r="R457" i="5"/>
  <c r="D457" i="5"/>
  <c r="Y456" i="5" a="1"/>
  <c r="Y456" i="5" s="1"/>
  <c r="X456" i="5" a="1"/>
  <c r="X456" i="5" s="1"/>
  <c r="R456" i="5"/>
  <c r="D456" i="5"/>
  <c r="Y455" i="5" a="1"/>
  <c r="Y455" i="5" s="1"/>
  <c r="X455" i="5" a="1"/>
  <c r="X455" i="5" s="1"/>
  <c r="R455" i="5"/>
  <c r="D455" i="5"/>
  <c r="Y454" i="5" a="1"/>
  <c r="Y454" i="5" s="1"/>
  <c r="X454" i="5" a="1"/>
  <c r="X454" i="5" s="1"/>
  <c r="R454" i="5"/>
  <c r="D454" i="5"/>
  <c r="Y453" i="5" a="1"/>
  <c r="Y453" i="5" s="1"/>
  <c r="X453" i="5" a="1"/>
  <c r="X453" i="5" s="1"/>
  <c r="R453" i="5"/>
  <c r="D453" i="5"/>
  <c r="Y452" i="5" a="1"/>
  <c r="Y452" i="5" s="1"/>
  <c r="X452" i="5" a="1"/>
  <c r="X452" i="5" s="1"/>
  <c r="R452" i="5"/>
  <c r="D452" i="5"/>
  <c r="Y451" i="5" a="1"/>
  <c r="Y451" i="5" s="1"/>
  <c r="X451" i="5" a="1"/>
  <c r="X451" i="5" s="1"/>
  <c r="R451" i="5"/>
  <c r="D451" i="5"/>
  <c r="B451" i="5"/>
  <c r="Y450" i="5" a="1"/>
  <c r="Y450" i="5" s="1"/>
  <c r="X450" i="5" a="1"/>
  <c r="X450" i="5" s="1"/>
  <c r="T450" i="5"/>
  <c r="Q450" i="5" s="1"/>
  <c r="R450" i="5"/>
  <c r="D450" i="5"/>
  <c r="Y449" i="5" a="1"/>
  <c r="Y449" i="5" s="1"/>
  <c r="X449" i="5" a="1"/>
  <c r="X449" i="5" s="1"/>
  <c r="R449" i="5"/>
  <c r="D449" i="5"/>
  <c r="B449" i="5"/>
  <c r="Y448" i="5" a="1"/>
  <c r="Y448" i="5" s="1"/>
  <c r="X448" i="5" a="1"/>
  <c r="X448" i="5" s="1"/>
  <c r="R448" i="5"/>
  <c r="D448" i="5"/>
  <c r="B448" i="5"/>
  <c r="Y447" i="5" a="1"/>
  <c r="Y447" i="5" s="1"/>
  <c r="X447" i="5" a="1"/>
  <c r="X447" i="5" s="1"/>
  <c r="R447" i="5"/>
  <c r="D447" i="5"/>
  <c r="Y446" i="5" a="1"/>
  <c r="Y446" i="5" s="1"/>
  <c r="X446" i="5" a="1"/>
  <c r="X446" i="5" s="1"/>
  <c r="R446" i="5"/>
  <c r="D446" i="5"/>
  <c r="Y445" i="5" a="1"/>
  <c r="Y445" i="5" s="1"/>
  <c r="X445" i="5" a="1"/>
  <c r="X445" i="5" s="1"/>
  <c r="T445" i="5"/>
  <c r="Q445" i="5" s="1"/>
  <c r="R445" i="5"/>
  <c r="AB445" i="5"/>
  <c r="D445" i="5"/>
  <c r="P445" i="5" s="1" a="1"/>
  <c r="P445" i="5" s="1"/>
  <c r="Y444" i="5" a="1"/>
  <c r="Y444" i="5" s="1"/>
  <c r="X444" i="5" a="1"/>
  <c r="X444" i="5" s="1"/>
  <c r="R444" i="5"/>
  <c r="D444" i="5"/>
  <c r="Y443" i="5" a="1"/>
  <c r="Y443" i="5" s="1"/>
  <c r="X443" i="5" a="1"/>
  <c r="X443" i="5" s="1"/>
  <c r="R443" i="5"/>
  <c r="D443" i="5"/>
  <c r="Y442" i="5" a="1"/>
  <c r="Y442" i="5" s="1"/>
  <c r="X442" i="5" a="1"/>
  <c r="X442" i="5" s="1"/>
  <c r="R442" i="5"/>
  <c r="D442" i="5"/>
  <c r="O442" i="5" s="1"/>
  <c r="Y441" i="5" a="1"/>
  <c r="Y441" i="5" s="1"/>
  <c r="X441" i="5" a="1"/>
  <c r="X441" i="5" s="1"/>
  <c r="T441" i="5"/>
  <c r="Q441" i="5" s="1"/>
  <c r="R441" i="5"/>
  <c r="D441" i="5"/>
  <c r="Y440" i="5" a="1"/>
  <c r="Y440" i="5" s="1"/>
  <c r="X440" i="5" a="1"/>
  <c r="X440" i="5" s="1"/>
  <c r="R440" i="5"/>
  <c r="D440" i="5"/>
  <c r="B440" i="5"/>
  <c r="Y439" i="5" a="1"/>
  <c r="Y439" i="5" s="1"/>
  <c r="X439" i="5" a="1"/>
  <c r="X439" i="5" s="1"/>
  <c r="R439" i="5"/>
  <c r="D439" i="5"/>
  <c r="B439" i="5"/>
  <c r="Y438" i="5" a="1"/>
  <c r="Y438" i="5" s="1"/>
  <c r="X438" i="5" a="1"/>
  <c r="X438" i="5" s="1"/>
  <c r="R438" i="5"/>
  <c r="D438" i="5"/>
  <c r="Y437" i="5" a="1"/>
  <c r="Y437" i="5" s="1"/>
  <c r="X437" i="5" a="1"/>
  <c r="X437" i="5" s="1"/>
  <c r="R437" i="5"/>
  <c r="D437" i="5"/>
  <c r="B437" i="5"/>
  <c r="Y436" i="5" a="1"/>
  <c r="Y436" i="5" s="1"/>
  <c r="X436" i="5" a="1"/>
  <c r="X436" i="5" s="1"/>
  <c r="R436" i="5"/>
  <c r="D436" i="5"/>
  <c r="B436" i="5"/>
  <c r="Y435" i="5" a="1"/>
  <c r="Y435" i="5" s="1"/>
  <c r="X435" i="5" a="1"/>
  <c r="X435" i="5" s="1"/>
  <c r="R435" i="5"/>
  <c r="D435" i="5"/>
  <c r="Y434" i="5" a="1"/>
  <c r="Y434" i="5" s="1"/>
  <c r="X434" i="5" a="1"/>
  <c r="X434" i="5" s="1"/>
  <c r="R434" i="5"/>
  <c r="D434" i="5"/>
  <c r="B434" i="5"/>
  <c r="Y433" i="5" a="1"/>
  <c r="Y433" i="5" s="1"/>
  <c r="X433" i="5" a="1"/>
  <c r="X433" i="5" s="1"/>
  <c r="R433" i="5"/>
  <c r="D433" i="5"/>
  <c r="Y432" i="5" a="1"/>
  <c r="Y432" i="5" s="1"/>
  <c r="X432" i="5" a="1"/>
  <c r="X432" i="5" s="1"/>
  <c r="R432" i="5"/>
  <c r="D432" i="5"/>
  <c r="Y431" i="5" a="1"/>
  <c r="Y431" i="5" s="1"/>
  <c r="X431" i="5" a="1"/>
  <c r="X431" i="5" s="1"/>
  <c r="R431" i="5"/>
  <c r="D431" i="5"/>
  <c r="N431" i="5" s="1"/>
  <c r="Y430" i="5" a="1"/>
  <c r="Y430" i="5" s="1"/>
  <c r="X430" i="5" a="1"/>
  <c r="X430" i="5" s="1"/>
  <c r="T430" i="5"/>
  <c r="Q430" i="5" s="1"/>
  <c r="R430" i="5"/>
  <c r="D430" i="5"/>
  <c r="Y429" i="5" a="1"/>
  <c r="Y429" i="5" s="1"/>
  <c r="X429" i="5" a="1"/>
  <c r="X429" i="5" s="1"/>
  <c r="T429" i="5"/>
  <c r="Q429" i="5" s="1"/>
  <c r="R429" i="5"/>
  <c r="D429" i="5"/>
  <c r="Y428" i="5" a="1"/>
  <c r="Y428" i="5" s="1"/>
  <c r="X428" i="5" a="1"/>
  <c r="X428" i="5" s="1"/>
  <c r="R428" i="5"/>
  <c r="D428" i="5"/>
  <c r="B428" i="5"/>
  <c r="Y427" i="5" a="1"/>
  <c r="Y427" i="5" s="1"/>
  <c r="X427" i="5" a="1"/>
  <c r="X427" i="5" s="1"/>
  <c r="R427" i="5"/>
  <c r="D427" i="5"/>
  <c r="B427" i="5"/>
  <c r="Y426" i="5" a="1"/>
  <c r="Y426" i="5" s="1"/>
  <c r="X426" i="5" a="1"/>
  <c r="X426" i="5" s="1"/>
  <c r="R426" i="5"/>
  <c r="D426" i="5"/>
  <c r="Y425" i="5" a="1"/>
  <c r="Y425" i="5" s="1"/>
  <c r="X425" i="5" a="1"/>
  <c r="X425" i="5" s="1"/>
  <c r="R425" i="5"/>
  <c r="D425" i="5"/>
  <c r="B425" i="5"/>
  <c r="Y424" i="5" a="1"/>
  <c r="Y424" i="5" s="1"/>
  <c r="X424" i="5" a="1"/>
  <c r="X424" i="5" s="1"/>
  <c r="R424" i="5"/>
  <c r="D424" i="5"/>
  <c r="Y423" i="5" a="1"/>
  <c r="Y423" i="5" s="1"/>
  <c r="X423" i="5" a="1"/>
  <c r="X423" i="5" s="1"/>
  <c r="R423" i="5"/>
  <c r="D423" i="5"/>
  <c r="B423" i="5"/>
  <c r="Y422" i="5" a="1"/>
  <c r="Y422" i="5" s="1"/>
  <c r="X422" i="5" a="1"/>
  <c r="X422" i="5" s="1"/>
  <c r="T422" i="5"/>
  <c r="Q422" i="5" s="1"/>
  <c r="R422" i="5"/>
  <c r="D422" i="5"/>
  <c r="Y421" i="5" a="1"/>
  <c r="Y421" i="5" s="1"/>
  <c r="X421" i="5" a="1"/>
  <c r="X421" i="5" s="1"/>
  <c r="R421" i="5"/>
  <c r="D421" i="5"/>
  <c r="O421" i="5" s="1"/>
  <c r="Y420" i="5" a="1"/>
  <c r="Y420" i="5" s="1"/>
  <c r="X420" i="5" a="1"/>
  <c r="X420" i="5" s="1"/>
  <c r="T420" i="5"/>
  <c r="Q420" i="5" s="1"/>
  <c r="R420" i="5"/>
  <c r="D420" i="5"/>
  <c r="N420" i="5" s="1"/>
  <c r="Y419" i="5" a="1"/>
  <c r="Y419" i="5" s="1"/>
  <c r="X419" i="5" a="1"/>
  <c r="X419" i="5" s="1"/>
  <c r="R419" i="5"/>
  <c r="D419" i="5"/>
  <c r="Y418" i="5" a="1"/>
  <c r="Y418" i="5" s="1"/>
  <c r="X418" i="5" a="1"/>
  <c r="X418" i="5" s="1"/>
  <c r="R418" i="5"/>
  <c r="D418" i="5"/>
  <c r="Y417" i="5" a="1"/>
  <c r="Y417" i="5" s="1"/>
  <c r="X417" i="5" a="1"/>
  <c r="X417" i="5" s="1"/>
  <c r="T417" i="5"/>
  <c r="Q417" i="5" s="1"/>
  <c r="R417" i="5"/>
  <c r="D417" i="5"/>
  <c r="Y416" i="5" a="1"/>
  <c r="Y416" i="5" s="1"/>
  <c r="X416" i="5" a="1"/>
  <c r="X416" i="5" s="1"/>
  <c r="R416" i="5"/>
  <c r="D416" i="5"/>
  <c r="B416" i="5"/>
  <c r="Y415" i="5" a="1"/>
  <c r="Y415" i="5" s="1"/>
  <c r="X415" i="5" a="1"/>
  <c r="X415" i="5" s="1"/>
  <c r="R415" i="5"/>
  <c r="D415" i="5"/>
  <c r="B415" i="5"/>
  <c r="Y414" i="5" a="1"/>
  <c r="Y414" i="5" s="1"/>
  <c r="X414" i="5" a="1"/>
  <c r="X414" i="5" s="1"/>
  <c r="R414" i="5"/>
  <c r="D414" i="5"/>
  <c r="B414" i="5"/>
  <c r="Y413" i="5" a="1"/>
  <c r="Y413" i="5" s="1"/>
  <c r="X413" i="5" a="1"/>
  <c r="X413" i="5" s="1"/>
  <c r="R413" i="5"/>
  <c r="D413" i="5"/>
  <c r="B413" i="5"/>
  <c r="Y412" i="5" a="1"/>
  <c r="Y412" i="5" s="1"/>
  <c r="X412" i="5" a="1"/>
  <c r="X412" i="5" s="1"/>
  <c r="R412" i="5"/>
  <c r="D412" i="5"/>
  <c r="B412" i="5"/>
  <c r="Y411" i="5" a="1"/>
  <c r="Y411" i="5" s="1"/>
  <c r="X411" i="5" a="1"/>
  <c r="X411" i="5" s="1"/>
  <c r="R411" i="5"/>
  <c r="D411" i="5"/>
  <c r="Y410" i="5" a="1"/>
  <c r="Y410" i="5" s="1"/>
  <c r="X410" i="5" a="1"/>
  <c r="X410" i="5" s="1"/>
  <c r="R410" i="5"/>
  <c r="D410" i="5"/>
  <c r="Y409" i="5" a="1"/>
  <c r="Y409" i="5" s="1"/>
  <c r="X409" i="5" a="1"/>
  <c r="X409" i="5" s="1"/>
  <c r="R409" i="5"/>
  <c r="D409" i="5"/>
  <c r="Y408" i="5" a="1"/>
  <c r="Y408" i="5" s="1"/>
  <c r="X408" i="5" a="1"/>
  <c r="X408" i="5" s="1"/>
  <c r="R408" i="5"/>
  <c r="D408" i="5"/>
  <c r="Y407" i="5" a="1"/>
  <c r="Y407" i="5" s="1"/>
  <c r="X407" i="5" a="1"/>
  <c r="X407" i="5" s="1"/>
  <c r="R407" i="5"/>
  <c r="D407" i="5"/>
  <c r="N407" i="5" s="1"/>
  <c r="Y406" i="5" a="1"/>
  <c r="Y406" i="5" s="1"/>
  <c r="X406" i="5" a="1"/>
  <c r="X406" i="5" s="1"/>
  <c r="R406" i="5"/>
  <c r="D406" i="5"/>
  <c r="Y405" i="5" a="1"/>
  <c r="Y405" i="5" s="1"/>
  <c r="X405" i="5" a="1"/>
  <c r="X405" i="5" s="1"/>
  <c r="T405" i="5"/>
  <c r="Q405" i="5" s="1"/>
  <c r="R405" i="5"/>
  <c r="D405" i="5"/>
  <c r="Y404" i="5" a="1"/>
  <c r="Y404" i="5" s="1"/>
  <c r="X404" i="5" a="1"/>
  <c r="X404" i="5" s="1"/>
  <c r="R404" i="5"/>
  <c r="D404" i="5"/>
  <c r="B404" i="5"/>
  <c r="Y403" i="5" a="1"/>
  <c r="Y403" i="5" s="1"/>
  <c r="X403" i="5" a="1"/>
  <c r="X403" i="5" s="1"/>
  <c r="R403" i="5"/>
  <c r="D403" i="5"/>
  <c r="P403" i="5" s="1" a="1"/>
  <c r="P403" i="5" s="1"/>
  <c r="AB403" i="5" s="1"/>
  <c r="B403" i="5"/>
  <c r="Y402" i="5" a="1"/>
  <c r="Y402" i="5" s="1"/>
  <c r="X402" i="5" a="1"/>
  <c r="X402" i="5" s="1"/>
  <c r="R402" i="5"/>
  <c r="D402" i="5"/>
  <c r="B402" i="5"/>
  <c r="Y401" i="5" a="1"/>
  <c r="Y401" i="5" s="1"/>
  <c r="X401" i="5" a="1"/>
  <c r="X401" i="5" s="1"/>
  <c r="R401" i="5"/>
  <c r="D401" i="5"/>
  <c r="B401" i="5"/>
  <c r="Y400" i="5" a="1"/>
  <c r="Y400" i="5" s="1"/>
  <c r="X400" i="5" a="1"/>
  <c r="X400" i="5" s="1"/>
  <c r="R400" i="5"/>
  <c r="D400" i="5"/>
  <c r="Y399" i="5" a="1"/>
  <c r="Y399" i="5" s="1"/>
  <c r="X399" i="5" a="1"/>
  <c r="X399" i="5" s="1"/>
  <c r="R399" i="5"/>
  <c r="D399" i="5"/>
  <c r="B399" i="5"/>
  <c r="Y398" i="5" a="1"/>
  <c r="Y398" i="5" s="1"/>
  <c r="X398" i="5" a="1"/>
  <c r="X398" i="5" s="1"/>
  <c r="R398" i="5"/>
  <c r="D398" i="5"/>
  <c r="B398" i="5"/>
  <c r="Y397" i="5" a="1"/>
  <c r="Y397" i="5" s="1"/>
  <c r="X397" i="5" a="1"/>
  <c r="X397" i="5" s="1"/>
  <c r="R397" i="5"/>
  <c r="D397" i="5"/>
  <c r="Y396" i="5" a="1"/>
  <c r="Y396" i="5" s="1"/>
  <c r="X396" i="5" a="1"/>
  <c r="X396" i="5" s="1"/>
  <c r="R396" i="5"/>
  <c r="D396" i="5"/>
  <c r="Y395" i="5" a="1"/>
  <c r="Y395" i="5" s="1"/>
  <c r="X395" i="5" a="1"/>
  <c r="X395" i="5" s="1"/>
  <c r="R395" i="5"/>
  <c r="D395" i="5"/>
  <c r="Y394" i="5" a="1"/>
  <c r="Y394" i="5" s="1"/>
  <c r="X394" i="5" a="1"/>
  <c r="X394" i="5" s="1"/>
  <c r="R394" i="5"/>
  <c r="D394" i="5"/>
  <c r="Y393" i="5" a="1"/>
  <c r="Y393" i="5" s="1"/>
  <c r="X393" i="5" a="1"/>
  <c r="X393" i="5" s="1"/>
  <c r="T393" i="5"/>
  <c r="Q393" i="5" s="1"/>
  <c r="R393" i="5"/>
  <c r="D393" i="5"/>
  <c r="Y392" i="5" a="1"/>
  <c r="Y392" i="5" s="1"/>
  <c r="X392" i="5" a="1"/>
  <c r="X392" i="5" s="1"/>
  <c r="R392" i="5"/>
  <c r="D392" i="5"/>
  <c r="B392" i="5"/>
  <c r="Y391" i="5" a="1"/>
  <c r="Y391" i="5" s="1"/>
  <c r="X391" i="5" a="1"/>
  <c r="X391" i="5" s="1"/>
  <c r="R391" i="5"/>
  <c r="D391" i="5"/>
  <c r="O391" i="5" s="1"/>
  <c r="B391" i="5"/>
  <c r="Y390" i="5" a="1"/>
  <c r="Y390" i="5" s="1"/>
  <c r="X390" i="5" a="1"/>
  <c r="X390" i="5" s="1"/>
  <c r="R390" i="5"/>
  <c r="D390" i="5"/>
  <c r="O390" i="5" s="1"/>
  <c r="B390" i="5"/>
  <c r="Y389" i="5" a="1"/>
  <c r="Y389" i="5" s="1"/>
  <c r="X389" i="5" a="1"/>
  <c r="X389" i="5" s="1"/>
  <c r="R389" i="5"/>
  <c r="D389" i="5"/>
  <c r="B389" i="5"/>
  <c r="Y388" i="5" a="1"/>
  <c r="Y388" i="5" s="1"/>
  <c r="X388" i="5" a="1"/>
  <c r="X388" i="5" s="1"/>
  <c r="R388" i="5"/>
  <c r="D388" i="5"/>
  <c r="N388" i="5" s="1"/>
  <c r="Y387" i="5" a="1"/>
  <c r="Y387" i="5" s="1"/>
  <c r="X387" i="5" a="1"/>
  <c r="X387" i="5" s="1"/>
  <c r="R387" i="5"/>
  <c r="D387" i="5"/>
  <c r="O387" i="5" s="1"/>
  <c r="B387" i="5"/>
  <c r="Y386" i="5" a="1"/>
  <c r="Y386" i="5" s="1"/>
  <c r="X386" i="5" a="1"/>
  <c r="X386" i="5" s="1"/>
  <c r="T386" i="5"/>
  <c r="Q386" i="5" s="1"/>
  <c r="R386" i="5"/>
  <c r="D386" i="5"/>
  <c r="Y385" i="5" a="1"/>
  <c r="Y385" i="5" s="1"/>
  <c r="X385" i="5" a="1"/>
  <c r="X385" i="5" s="1"/>
  <c r="R385" i="5"/>
  <c r="D385" i="5"/>
  <c r="Y384" i="5" a="1"/>
  <c r="Y384" i="5" s="1"/>
  <c r="X384" i="5" a="1"/>
  <c r="X384" i="5" s="1"/>
  <c r="R384" i="5"/>
  <c r="D384" i="5"/>
  <c r="Y383" i="5" a="1"/>
  <c r="Y383" i="5" s="1"/>
  <c r="X383" i="5" a="1"/>
  <c r="X383" i="5" s="1"/>
  <c r="R383" i="5"/>
  <c r="D383" i="5"/>
  <c r="Y382" i="5" a="1"/>
  <c r="Y382" i="5" s="1"/>
  <c r="X382" i="5" a="1"/>
  <c r="X382" i="5" s="1"/>
  <c r="R382" i="5"/>
  <c r="D382" i="5"/>
  <c r="Y381" i="5" a="1"/>
  <c r="Y381" i="5" s="1"/>
  <c r="X381" i="5" a="1"/>
  <c r="X381" i="5" s="1"/>
  <c r="T381" i="5"/>
  <c r="Q381" i="5" s="1"/>
  <c r="R381" i="5"/>
  <c r="D381" i="5"/>
  <c r="Y380" i="5" a="1"/>
  <c r="Y380" i="5" s="1"/>
  <c r="X380" i="5" a="1"/>
  <c r="X380" i="5" s="1"/>
  <c r="R380" i="5"/>
  <c r="D380" i="5"/>
  <c r="B380" i="5"/>
  <c r="Y379" i="5" a="1"/>
  <c r="Y379" i="5" s="1"/>
  <c r="X379" i="5" a="1"/>
  <c r="X379" i="5" s="1"/>
  <c r="R379" i="5"/>
  <c r="D379" i="5"/>
  <c r="N379" i="5" s="1"/>
  <c r="B379" i="5"/>
  <c r="Y378" i="5" a="1"/>
  <c r="Y378" i="5" s="1"/>
  <c r="X378" i="5" a="1"/>
  <c r="X378" i="5" s="1"/>
  <c r="R378" i="5"/>
  <c r="D378" i="5"/>
  <c r="Y377" i="5" a="1"/>
  <c r="Y377" i="5" s="1"/>
  <c r="X377" i="5" a="1"/>
  <c r="X377" i="5" s="1"/>
  <c r="R377" i="5"/>
  <c r="D377" i="5"/>
  <c r="N377" i="5" s="1"/>
  <c r="B377" i="5"/>
  <c r="Y376" i="5" a="1"/>
  <c r="Y376" i="5" s="1"/>
  <c r="X376" i="5" a="1"/>
  <c r="X376" i="5" s="1"/>
  <c r="R376" i="5"/>
  <c r="D376" i="5"/>
  <c r="B376" i="5"/>
  <c r="Y375" i="5" a="1"/>
  <c r="Y375" i="5" s="1"/>
  <c r="X375" i="5" a="1"/>
  <c r="X375" i="5" s="1"/>
  <c r="R375" i="5"/>
  <c r="D375" i="5"/>
  <c r="O375" i="5" s="1"/>
  <c r="Y374" i="5" a="1"/>
  <c r="Y374" i="5" s="1"/>
  <c r="X374" i="5" a="1"/>
  <c r="X374" i="5" s="1"/>
  <c r="R374" i="5"/>
  <c r="D374" i="5"/>
  <c r="P374" i="5" s="1" a="1"/>
  <c r="P374" i="5" s="1"/>
  <c r="AB374" i="5" s="1"/>
  <c r="B374" i="5"/>
  <c r="Y373" i="5" a="1"/>
  <c r="Y373" i="5" s="1"/>
  <c r="X373" i="5" a="1"/>
  <c r="X373" i="5" s="1"/>
  <c r="R373" i="5"/>
  <c r="D373" i="5"/>
  <c r="B373" i="5"/>
  <c r="Y372" i="5" a="1"/>
  <c r="Y372" i="5" s="1"/>
  <c r="X372" i="5" a="1"/>
  <c r="X372" i="5" s="1"/>
  <c r="R372" i="5"/>
  <c r="D372" i="5"/>
  <c r="B372" i="5"/>
  <c r="Y371" i="5" a="1"/>
  <c r="Y371" i="5" s="1"/>
  <c r="X371" i="5" a="1"/>
  <c r="X371" i="5" s="1"/>
  <c r="R371" i="5"/>
  <c r="D371" i="5"/>
  <c r="Y370" i="5" a="1"/>
  <c r="Y370" i="5" s="1"/>
  <c r="X370" i="5" a="1"/>
  <c r="X370" i="5" s="1"/>
  <c r="R370" i="5"/>
  <c r="D370" i="5"/>
  <c r="Y369" i="5" a="1"/>
  <c r="Y369" i="5" s="1"/>
  <c r="X369" i="5" a="1"/>
  <c r="X369" i="5" s="1"/>
  <c r="R369" i="5"/>
  <c r="D369" i="5"/>
  <c r="Y368" i="5" a="1"/>
  <c r="Y368" i="5" s="1"/>
  <c r="X368" i="5" a="1"/>
  <c r="X368" i="5" s="1"/>
  <c r="R368" i="5"/>
  <c r="D368" i="5"/>
  <c r="B368" i="5"/>
  <c r="Y367" i="5" a="1"/>
  <c r="Y367" i="5" s="1"/>
  <c r="X367" i="5" a="1"/>
  <c r="X367" i="5" s="1"/>
  <c r="R367" i="5"/>
  <c r="D367" i="5"/>
  <c r="B367" i="5"/>
  <c r="Y366" i="5" a="1"/>
  <c r="Y366" i="5" s="1"/>
  <c r="X366" i="5" a="1"/>
  <c r="X366" i="5" s="1"/>
  <c r="R366" i="5"/>
  <c r="D366" i="5"/>
  <c r="Y365" i="5" a="1"/>
  <c r="Y365" i="5" s="1"/>
  <c r="X365" i="5" a="1"/>
  <c r="X365" i="5" s="1"/>
  <c r="T365" i="5"/>
  <c r="Q365" i="5" s="1"/>
  <c r="R365" i="5"/>
  <c r="D365" i="5"/>
  <c r="B365" i="5"/>
  <c r="Y364" i="5" a="1"/>
  <c r="Y364" i="5" s="1"/>
  <c r="X364" i="5" a="1"/>
  <c r="X364" i="5" s="1"/>
  <c r="R364" i="5"/>
  <c r="D364" i="5"/>
  <c r="N364" i="5" s="1"/>
  <c r="B364" i="5"/>
  <c r="Y363" i="5" a="1"/>
  <c r="Y363" i="5" s="1"/>
  <c r="X363" i="5" a="1"/>
  <c r="X363" i="5" s="1"/>
  <c r="R363" i="5"/>
  <c r="D363" i="5"/>
  <c r="N363" i="5" s="1"/>
  <c r="B363" i="5"/>
  <c r="Y362" i="5" a="1"/>
  <c r="Y362" i="5" s="1"/>
  <c r="X362" i="5" a="1"/>
  <c r="X362" i="5" s="1"/>
  <c r="R362" i="5"/>
  <c r="D362" i="5"/>
  <c r="Y361" i="5" a="1"/>
  <c r="Y361" i="5" s="1"/>
  <c r="X361" i="5" a="1"/>
  <c r="X361" i="5" s="1"/>
  <c r="R361" i="5"/>
  <c r="D361" i="5"/>
  <c r="Y360" i="5" a="1"/>
  <c r="Y360" i="5" s="1"/>
  <c r="X360" i="5" a="1"/>
  <c r="X360" i="5" s="1"/>
  <c r="R360" i="5"/>
  <c r="D360" i="5"/>
  <c r="Y359" i="5" a="1"/>
  <c r="Y359" i="5" s="1"/>
  <c r="X359" i="5" a="1"/>
  <c r="X359" i="5" s="1"/>
  <c r="R359" i="5"/>
  <c r="D359" i="5"/>
  <c r="N359" i="5" s="1"/>
  <c r="Y358" i="5" a="1"/>
  <c r="Y358" i="5" s="1"/>
  <c r="X358" i="5" a="1"/>
  <c r="X358" i="5" s="1"/>
  <c r="R358" i="5"/>
  <c r="D358" i="5"/>
  <c r="Y357" i="5" a="1"/>
  <c r="Y357" i="5" s="1"/>
  <c r="X357" i="5" a="1"/>
  <c r="X357" i="5" s="1"/>
  <c r="R357" i="5"/>
  <c r="D357" i="5"/>
  <c r="Y356" i="5" a="1"/>
  <c r="Y356" i="5" s="1"/>
  <c r="X356" i="5" a="1"/>
  <c r="X356" i="5" s="1"/>
  <c r="R356" i="5"/>
  <c r="D356" i="5"/>
  <c r="B356" i="5"/>
  <c r="Y355" i="5" a="1"/>
  <c r="Y355" i="5" s="1"/>
  <c r="X355" i="5" a="1"/>
  <c r="X355" i="5" s="1"/>
  <c r="R355" i="5"/>
  <c r="D355" i="5"/>
  <c r="V355" i="5" s="1"/>
  <c r="B355" i="5"/>
  <c r="Y354" i="5" a="1"/>
  <c r="Y354" i="5" s="1"/>
  <c r="X354" i="5" a="1"/>
  <c r="X354" i="5" s="1"/>
  <c r="R354" i="5"/>
  <c r="D354" i="5"/>
  <c r="Y353" i="5" a="1"/>
  <c r="Y353" i="5" s="1"/>
  <c r="X353" i="5" a="1"/>
  <c r="X353" i="5" s="1"/>
  <c r="R353" i="5"/>
  <c r="D353" i="5"/>
  <c r="B353" i="5"/>
  <c r="Y352" i="5" a="1"/>
  <c r="Y352" i="5" s="1"/>
  <c r="X352" i="5" a="1"/>
  <c r="X352" i="5" s="1"/>
  <c r="R352" i="5"/>
  <c r="D352" i="5"/>
  <c r="Y351" i="5" a="1"/>
  <c r="Y351" i="5" s="1"/>
  <c r="X351" i="5" a="1"/>
  <c r="X351" i="5" s="1"/>
  <c r="R351" i="5"/>
  <c r="D351" i="5"/>
  <c r="O351" i="5" s="1"/>
  <c r="Y350" i="5" a="1"/>
  <c r="Y350" i="5" s="1"/>
  <c r="X350" i="5" a="1"/>
  <c r="X350" i="5" s="1"/>
  <c r="R350" i="5"/>
  <c r="D350" i="5"/>
  <c r="N350" i="5" s="1"/>
  <c r="Y349" i="5" a="1"/>
  <c r="Y349" i="5" s="1"/>
  <c r="X349" i="5" a="1"/>
  <c r="X349" i="5" s="1"/>
  <c r="R349" i="5"/>
  <c r="D349" i="5"/>
  <c r="N349" i="5" s="1"/>
  <c r="Y348" i="5" a="1"/>
  <c r="Y348" i="5" s="1"/>
  <c r="X348" i="5" a="1"/>
  <c r="X348" i="5" s="1"/>
  <c r="R348" i="5"/>
  <c r="D348" i="5"/>
  <c r="Y347" i="5" a="1"/>
  <c r="Y347" i="5" s="1"/>
  <c r="X347" i="5" a="1"/>
  <c r="X347" i="5" s="1"/>
  <c r="R347" i="5"/>
  <c r="D347" i="5"/>
  <c r="Y346" i="5" a="1"/>
  <c r="Y346" i="5" s="1"/>
  <c r="X346" i="5" a="1"/>
  <c r="X346" i="5" s="1"/>
  <c r="R346" i="5"/>
  <c r="D346" i="5"/>
  <c r="Y345" i="5" a="1"/>
  <c r="Y345" i="5" s="1"/>
  <c r="X345" i="5" a="1"/>
  <c r="X345" i="5" s="1"/>
  <c r="R345" i="5"/>
  <c r="D345" i="5"/>
  <c r="B345" i="5"/>
  <c r="Y344" i="5" a="1"/>
  <c r="Y344" i="5" s="1"/>
  <c r="X344" i="5" a="1"/>
  <c r="X344" i="5" s="1"/>
  <c r="R344" i="5"/>
  <c r="D344" i="5"/>
  <c r="Y343" i="5" a="1"/>
  <c r="Y343" i="5" s="1"/>
  <c r="X343" i="5" a="1"/>
  <c r="X343" i="5" s="1"/>
  <c r="R343" i="5"/>
  <c r="D343" i="5"/>
  <c r="B343" i="5"/>
  <c r="Y342" i="5" a="1"/>
  <c r="Y342" i="5" s="1"/>
  <c r="X342" i="5" a="1"/>
  <c r="X342" i="5" s="1"/>
  <c r="R342" i="5"/>
  <c r="D342" i="5"/>
  <c r="B342" i="5"/>
  <c r="Y341" i="5" a="1"/>
  <c r="Y341" i="5" s="1"/>
  <c r="X341" i="5" a="1"/>
  <c r="X341" i="5" s="1"/>
  <c r="R341" i="5"/>
  <c r="D341" i="5"/>
  <c r="B341" i="5"/>
  <c r="Y340" i="5" a="1"/>
  <c r="Y340" i="5" s="1"/>
  <c r="X340" i="5" a="1"/>
  <c r="X340" i="5" s="1"/>
  <c r="R340" i="5"/>
  <c r="D340" i="5"/>
  <c r="B340" i="5"/>
  <c r="Y339" i="5" a="1"/>
  <c r="Y339" i="5" s="1"/>
  <c r="X339" i="5" a="1"/>
  <c r="X339" i="5" s="1"/>
  <c r="R339" i="5"/>
  <c r="D339" i="5"/>
  <c r="Y338" i="5" a="1"/>
  <c r="Y338" i="5" s="1"/>
  <c r="X338" i="5" a="1"/>
  <c r="X338" i="5" s="1"/>
  <c r="R338" i="5"/>
  <c r="D338" i="5"/>
  <c r="Y337" i="5" a="1"/>
  <c r="Y337" i="5" s="1"/>
  <c r="X337" i="5" a="1"/>
  <c r="X337" i="5" s="1"/>
  <c r="R337" i="5"/>
  <c r="D337" i="5"/>
  <c r="Y336" i="5" a="1"/>
  <c r="Y336" i="5" s="1"/>
  <c r="X336" i="5" a="1"/>
  <c r="X336" i="5" s="1"/>
  <c r="R336" i="5"/>
  <c r="D336" i="5"/>
  <c r="Y335" i="5" a="1"/>
  <c r="Y335" i="5" s="1"/>
  <c r="X335" i="5" a="1"/>
  <c r="X335" i="5" s="1"/>
  <c r="R335" i="5"/>
  <c r="D335" i="5"/>
  <c r="Y334" i="5" a="1"/>
  <c r="Y334" i="5" s="1"/>
  <c r="X334" i="5" a="1"/>
  <c r="X334" i="5" s="1"/>
  <c r="R334" i="5"/>
  <c r="D334" i="5"/>
  <c r="Y333" i="5" a="1"/>
  <c r="Y333" i="5" s="1"/>
  <c r="X333" i="5" a="1"/>
  <c r="X333" i="5" s="1"/>
  <c r="T333" i="5"/>
  <c r="Q333" i="5" s="1"/>
  <c r="R333" i="5"/>
  <c r="D333" i="5"/>
  <c r="Y332" i="5" a="1"/>
  <c r="Y332" i="5" s="1"/>
  <c r="X332" i="5" a="1"/>
  <c r="X332" i="5" s="1"/>
  <c r="R332" i="5"/>
  <c r="D332" i="5"/>
  <c r="B332" i="5"/>
  <c r="Y331" i="5" a="1"/>
  <c r="Y331" i="5" s="1"/>
  <c r="X331" i="5" a="1"/>
  <c r="X331" i="5" s="1"/>
  <c r="T331" i="5"/>
  <c r="Q331" i="5" s="1"/>
  <c r="R331" i="5"/>
  <c r="D331" i="5"/>
  <c r="N331" i="5" s="1"/>
  <c r="Y330" i="5" a="1"/>
  <c r="Y330" i="5" s="1"/>
  <c r="X330" i="5" a="1"/>
  <c r="X330" i="5" s="1"/>
  <c r="R330" i="5"/>
  <c r="D330" i="5"/>
  <c r="B330" i="5"/>
  <c r="Y329" i="5" a="1"/>
  <c r="Y329" i="5" s="1"/>
  <c r="X329" i="5" a="1"/>
  <c r="X329" i="5" s="1"/>
  <c r="R329" i="5"/>
  <c r="D329" i="5"/>
  <c r="B329" i="5"/>
  <c r="Y328" i="5" a="1"/>
  <c r="Y328" i="5" s="1"/>
  <c r="X328" i="5" a="1"/>
  <c r="X328" i="5" s="1"/>
  <c r="T328" i="5"/>
  <c r="Q328" i="5" s="1"/>
  <c r="R328" i="5"/>
  <c r="D328" i="5"/>
  <c r="B328" i="5"/>
  <c r="Y327" i="5" a="1"/>
  <c r="Y327" i="5" s="1"/>
  <c r="X327" i="5" a="1"/>
  <c r="X327" i="5" s="1"/>
  <c r="R327" i="5"/>
  <c r="D327" i="5"/>
  <c r="Y326" i="5" a="1"/>
  <c r="Y326" i="5" s="1"/>
  <c r="X326" i="5" a="1"/>
  <c r="X326" i="5" s="1"/>
  <c r="R326" i="5"/>
  <c r="D326" i="5"/>
  <c r="Y325" i="5" a="1"/>
  <c r="Y325" i="5" s="1"/>
  <c r="X325" i="5" a="1"/>
  <c r="X325" i="5" s="1"/>
  <c r="R325" i="5"/>
  <c r="D325" i="5"/>
  <c r="Y324" i="5" a="1"/>
  <c r="Y324" i="5" s="1"/>
  <c r="X324" i="5" a="1"/>
  <c r="X324" i="5" s="1"/>
  <c r="R324" i="5"/>
  <c r="D324" i="5"/>
  <c r="Y323" i="5" a="1"/>
  <c r="Y323" i="5" s="1"/>
  <c r="X323" i="5" a="1"/>
  <c r="X323" i="5" s="1"/>
  <c r="R323" i="5"/>
  <c r="D323" i="5"/>
  <c r="Y322" i="5" a="1"/>
  <c r="Y322" i="5" s="1"/>
  <c r="X322" i="5" a="1"/>
  <c r="X322" i="5" s="1"/>
  <c r="R322" i="5"/>
  <c r="D322" i="5"/>
  <c r="P322" i="5" s="1" a="1"/>
  <c r="P322" i="5" s="1"/>
  <c r="AB322" i="5" s="1"/>
  <c r="Y321" i="5" a="1"/>
  <c r="Y321" i="5" s="1"/>
  <c r="X321" i="5" a="1"/>
  <c r="X321" i="5" s="1"/>
  <c r="T321" i="5"/>
  <c r="Q321" i="5" s="1"/>
  <c r="R321" i="5"/>
  <c r="D321" i="5"/>
  <c r="B321" i="5"/>
  <c r="Y320" i="5" a="1"/>
  <c r="Y320" i="5" s="1"/>
  <c r="X320" i="5" a="1"/>
  <c r="X320" i="5" s="1"/>
  <c r="R320" i="5"/>
  <c r="D320" i="5"/>
  <c r="B320" i="5"/>
  <c r="Y319" i="5" a="1"/>
  <c r="Y319" i="5" s="1"/>
  <c r="X319" i="5" a="1"/>
  <c r="X319" i="5" s="1"/>
  <c r="R319" i="5"/>
  <c r="D319" i="5"/>
  <c r="O319" i="5" s="1"/>
  <c r="B319" i="5"/>
  <c r="Y318" i="5" a="1"/>
  <c r="Y318" i="5" s="1"/>
  <c r="X318" i="5" a="1"/>
  <c r="X318" i="5" s="1"/>
  <c r="R318" i="5"/>
  <c r="D318" i="5"/>
  <c r="B318" i="5"/>
  <c r="Y317" i="5" a="1"/>
  <c r="Y317" i="5" s="1"/>
  <c r="X317" i="5" a="1"/>
  <c r="X317" i="5" s="1"/>
  <c r="R317" i="5"/>
  <c r="D317" i="5"/>
  <c r="Y316" i="5" a="1"/>
  <c r="Y316" i="5" s="1"/>
  <c r="X316" i="5" a="1"/>
  <c r="X316" i="5" s="1"/>
  <c r="T316" i="5"/>
  <c r="Q316" i="5" s="1"/>
  <c r="R316" i="5"/>
  <c r="D316" i="5"/>
  <c r="N316" i="5" s="1"/>
  <c r="Y315" i="5" a="1"/>
  <c r="Y315" i="5" s="1"/>
  <c r="X315" i="5" a="1"/>
  <c r="X315" i="5" s="1"/>
  <c r="R315" i="5"/>
  <c r="D315" i="5"/>
  <c r="Y314" i="5" a="1"/>
  <c r="Y314" i="5" s="1"/>
  <c r="X314" i="5" a="1"/>
  <c r="X314" i="5" s="1"/>
  <c r="R314" i="5"/>
  <c r="D314" i="5"/>
  <c r="B314" i="5"/>
  <c r="Y313" i="5" a="1"/>
  <c r="Y313" i="5" s="1"/>
  <c r="X313" i="5" a="1"/>
  <c r="X313" i="5" s="1"/>
  <c r="R313" i="5"/>
  <c r="D313" i="5"/>
  <c r="Y312" i="5" a="1"/>
  <c r="Y312" i="5" s="1"/>
  <c r="X312" i="5" a="1"/>
  <c r="X312" i="5" s="1"/>
  <c r="R312" i="5"/>
  <c r="D312" i="5"/>
  <c r="Y311" i="5" a="1"/>
  <c r="Y311" i="5" s="1"/>
  <c r="X311" i="5" a="1"/>
  <c r="X311" i="5" s="1"/>
  <c r="R311" i="5"/>
  <c r="D311" i="5"/>
  <c r="Y310" i="5" a="1"/>
  <c r="Y310" i="5" s="1"/>
  <c r="X310" i="5" a="1"/>
  <c r="X310" i="5" s="1"/>
  <c r="R310" i="5"/>
  <c r="D310" i="5"/>
  <c r="Y309" i="5" a="1"/>
  <c r="Y309" i="5" s="1"/>
  <c r="X309" i="5" a="1"/>
  <c r="X309" i="5" s="1"/>
  <c r="T309" i="5"/>
  <c r="Q309" i="5" s="1"/>
  <c r="R309" i="5"/>
  <c r="D309" i="5"/>
  <c r="Y308" i="5" a="1"/>
  <c r="Y308" i="5" s="1"/>
  <c r="X308" i="5" a="1"/>
  <c r="X308" i="5" s="1"/>
  <c r="R308" i="5"/>
  <c r="D308" i="5"/>
  <c r="O308" i="5" s="1"/>
  <c r="Y307" i="5" a="1"/>
  <c r="Y307" i="5" s="1"/>
  <c r="X307" i="5" a="1"/>
  <c r="X307" i="5" s="1"/>
  <c r="T307" i="5"/>
  <c r="Q307" i="5" s="1"/>
  <c r="R307" i="5"/>
  <c r="D307" i="5"/>
  <c r="N307" i="5" s="1"/>
  <c r="B307" i="5"/>
  <c r="Y306" i="5" a="1"/>
  <c r="Y306" i="5" s="1"/>
  <c r="X306" i="5" a="1"/>
  <c r="X306" i="5" s="1"/>
  <c r="R306" i="5"/>
  <c r="D306" i="5"/>
  <c r="B306" i="5"/>
  <c r="Y305" i="5" a="1"/>
  <c r="Y305" i="5" s="1"/>
  <c r="X305" i="5" a="1"/>
  <c r="X305" i="5" s="1"/>
  <c r="R305" i="5"/>
  <c r="D305" i="5"/>
  <c r="N305" i="5" s="1"/>
  <c r="B305" i="5"/>
  <c r="Y304" i="5" a="1"/>
  <c r="Y304" i="5" s="1"/>
  <c r="X304" i="5" a="1"/>
  <c r="X304" i="5" s="1"/>
  <c r="R304" i="5"/>
  <c r="D304" i="5"/>
  <c r="V304" i="5" s="1"/>
  <c r="B304" i="5"/>
  <c r="Y303" i="5" a="1"/>
  <c r="Y303" i="5" s="1"/>
  <c r="X303" i="5" a="1"/>
  <c r="X303" i="5" s="1"/>
  <c r="R303" i="5"/>
  <c r="D303" i="5"/>
  <c r="Y302" i="5" a="1"/>
  <c r="Y302" i="5" s="1"/>
  <c r="X302" i="5" a="1"/>
  <c r="X302" i="5" s="1"/>
  <c r="R302" i="5"/>
  <c r="D302" i="5"/>
  <c r="N302" i="5" s="1"/>
  <c r="Y301" i="5" a="1"/>
  <c r="Y301" i="5" s="1"/>
  <c r="X301" i="5" a="1"/>
  <c r="X301" i="5" s="1"/>
  <c r="R301" i="5"/>
  <c r="D301" i="5"/>
  <c r="Y300" i="5" a="1"/>
  <c r="Y300" i="5" s="1"/>
  <c r="X300" i="5" a="1"/>
  <c r="X300" i="5" s="1"/>
  <c r="R300" i="5"/>
  <c r="D300" i="5"/>
  <c r="Y299" i="5" a="1"/>
  <c r="Y299" i="5" s="1"/>
  <c r="X299" i="5" a="1"/>
  <c r="X299" i="5" s="1"/>
  <c r="R299" i="5"/>
  <c r="D299" i="5"/>
  <c r="Y298" i="5" a="1"/>
  <c r="Y298" i="5" s="1"/>
  <c r="X298" i="5" a="1"/>
  <c r="X298" i="5" s="1"/>
  <c r="R298" i="5"/>
  <c r="D298" i="5"/>
  <c r="Y297" i="5" a="1"/>
  <c r="Y297" i="5" s="1"/>
  <c r="X297" i="5" a="1"/>
  <c r="X297" i="5" s="1"/>
  <c r="T297" i="5"/>
  <c r="Q297" i="5" s="1"/>
  <c r="R297" i="5"/>
  <c r="D297" i="5"/>
  <c r="Y296" i="5" a="1"/>
  <c r="Y296" i="5" s="1"/>
  <c r="X296" i="5" a="1"/>
  <c r="X296" i="5" s="1"/>
  <c r="R296" i="5"/>
  <c r="D296" i="5"/>
  <c r="B296" i="5"/>
  <c r="Y295" i="5" a="1"/>
  <c r="Y295" i="5" s="1"/>
  <c r="X295" i="5" a="1"/>
  <c r="X295" i="5" s="1"/>
  <c r="R295" i="5"/>
  <c r="D295" i="5"/>
  <c r="Y294" i="5" a="1"/>
  <c r="Y294" i="5" s="1"/>
  <c r="X294" i="5" a="1"/>
  <c r="X294" i="5" s="1"/>
  <c r="R294" i="5"/>
  <c r="D294" i="5"/>
  <c r="Y293" i="5" a="1"/>
  <c r="Y293" i="5" s="1"/>
  <c r="X293" i="5" a="1"/>
  <c r="X293" i="5" s="1"/>
  <c r="R293" i="5"/>
  <c r="D293" i="5"/>
  <c r="B293" i="5"/>
  <c r="Y292" i="5" a="1"/>
  <c r="Y292" i="5" s="1"/>
  <c r="X292" i="5" a="1"/>
  <c r="X292" i="5" s="1"/>
  <c r="R292" i="5"/>
  <c r="D292" i="5"/>
  <c r="B292" i="5"/>
  <c r="Y291" i="5" a="1"/>
  <c r="Y291" i="5" s="1"/>
  <c r="X291" i="5" a="1"/>
  <c r="X291" i="5" s="1"/>
  <c r="R291" i="5"/>
  <c r="D291" i="5"/>
  <c r="N291" i="5" s="1"/>
  <c r="Y290" i="5" a="1"/>
  <c r="Y290" i="5" s="1"/>
  <c r="X290" i="5" a="1"/>
  <c r="X290" i="5" s="1"/>
  <c r="R290" i="5"/>
  <c r="D290" i="5"/>
  <c r="Y289" i="5" a="1"/>
  <c r="Y289" i="5" s="1"/>
  <c r="X289" i="5" a="1"/>
  <c r="X289" i="5" s="1"/>
  <c r="R289" i="5"/>
  <c r="D289" i="5"/>
  <c r="Y288" i="5" a="1"/>
  <c r="Y288" i="5" s="1"/>
  <c r="X288" i="5" a="1"/>
  <c r="X288" i="5" s="1"/>
  <c r="T288" i="5"/>
  <c r="Q288" i="5" s="1"/>
  <c r="R288" i="5"/>
  <c r="D288" i="5"/>
  <c r="Y287" i="5" a="1"/>
  <c r="Y287" i="5" s="1"/>
  <c r="X287" i="5" a="1"/>
  <c r="X287" i="5" s="1"/>
  <c r="R287" i="5"/>
  <c r="D287" i="5"/>
  <c r="O287" i="5" s="1"/>
  <c r="Y286" i="5" a="1"/>
  <c r="Y286" i="5" s="1"/>
  <c r="X286" i="5" a="1"/>
  <c r="X286" i="5" s="1"/>
  <c r="R286" i="5"/>
  <c r="D286" i="5"/>
  <c r="Y285" i="5" a="1"/>
  <c r="Y285" i="5" s="1"/>
  <c r="X285" i="5" a="1"/>
  <c r="X285" i="5" s="1"/>
  <c r="R285" i="5"/>
  <c r="D285" i="5"/>
  <c r="Y284" i="5" a="1"/>
  <c r="Y284" i="5" s="1"/>
  <c r="X284" i="5" a="1"/>
  <c r="X284" i="5" s="1"/>
  <c r="R284" i="5"/>
  <c r="D284" i="5"/>
  <c r="B284" i="5"/>
  <c r="Y283" i="5" a="1"/>
  <c r="Y283" i="5" s="1"/>
  <c r="X283" i="5" a="1"/>
  <c r="X283" i="5" s="1"/>
  <c r="R283" i="5"/>
  <c r="D283" i="5"/>
  <c r="B283" i="5"/>
  <c r="Y282" i="5" a="1"/>
  <c r="Y282" i="5" s="1"/>
  <c r="X282" i="5" a="1"/>
  <c r="X282" i="5" s="1"/>
  <c r="R282" i="5"/>
  <c r="D282" i="5"/>
  <c r="Y281" i="5" a="1"/>
  <c r="Y281" i="5" s="1"/>
  <c r="X281" i="5" a="1"/>
  <c r="X281" i="5" s="1"/>
  <c r="R281" i="5"/>
  <c r="D281" i="5"/>
  <c r="Y280" i="5" a="1"/>
  <c r="Y280" i="5" s="1"/>
  <c r="X280" i="5" a="1"/>
  <c r="X280" i="5" s="1"/>
  <c r="R280" i="5"/>
  <c r="D280" i="5"/>
  <c r="Y279" i="5" a="1"/>
  <c r="Y279" i="5" s="1"/>
  <c r="X279" i="5" a="1"/>
  <c r="X279" i="5" s="1"/>
  <c r="R279" i="5"/>
  <c r="D279" i="5"/>
  <c r="Y278" i="5" a="1"/>
  <c r="Y278" i="5" s="1"/>
  <c r="X278" i="5" a="1"/>
  <c r="X278" i="5" s="1"/>
  <c r="R278" i="5"/>
  <c r="D278" i="5"/>
  <c r="Y277" i="5" a="1"/>
  <c r="Y277" i="5" s="1"/>
  <c r="X277" i="5" a="1"/>
  <c r="X277" i="5" s="1"/>
  <c r="R277" i="5"/>
  <c r="D277" i="5"/>
  <c r="P277" i="5" s="1" a="1"/>
  <c r="P277" i="5" s="1"/>
  <c r="AB277" i="5" s="1"/>
  <c r="Y276" i="5" a="1"/>
  <c r="Y276" i="5" s="1"/>
  <c r="X276" i="5" a="1"/>
  <c r="X276" i="5" s="1"/>
  <c r="R276" i="5"/>
  <c r="D276" i="5"/>
  <c r="Y275" i="5" a="1"/>
  <c r="Y275" i="5" s="1"/>
  <c r="X275" i="5" a="1"/>
  <c r="X275" i="5" s="1"/>
  <c r="R275" i="5"/>
  <c r="D275" i="5"/>
  <c r="Y274" i="5" a="1"/>
  <c r="Y274" i="5" s="1"/>
  <c r="X274" i="5" a="1"/>
  <c r="X274" i="5" s="1"/>
  <c r="R274" i="5"/>
  <c r="D274" i="5"/>
  <c r="Y273" i="5" a="1"/>
  <c r="Y273" i="5" s="1"/>
  <c r="X273" i="5" a="1"/>
  <c r="X273" i="5" s="1"/>
  <c r="R273" i="5"/>
  <c r="D273" i="5"/>
  <c r="Y272" i="5" a="1"/>
  <c r="Y272" i="5" s="1"/>
  <c r="X272" i="5" a="1"/>
  <c r="X272" i="5" s="1"/>
  <c r="T272" i="5"/>
  <c r="Q272" i="5" s="1"/>
  <c r="R272" i="5"/>
  <c r="D272" i="5"/>
  <c r="B272" i="5"/>
  <c r="Y271" i="5" a="1"/>
  <c r="Y271" i="5" s="1"/>
  <c r="X271" i="5" a="1"/>
  <c r="X271" i="5" s="1"/>
  <c r="R271" i="5"/>
  <c r="D271" i="5"/>
  <c r="O271" i="5" s="1"/>
  <c r="Y270" i="5" a="1"/>
  <c r="Y270" i="5" s="1"/>
  <c r="X270" i="5" a="1"/>
  <c r="X270" i="5" s="1"/>
  <c r="R270" i="5"/>
  <c r="D270" i="5"/>
  <c r="B270" i="5"/>
  <c r="Y269" i="5" a="1"/>
  <c r="Y269" i="5" s="1"/>
  <c r="X269" i="5" a="1"/>
  <c r="X269" i="5" s="1"/>
  <c r="R269" i="5"/>
  <c r="D269" i="5"/>
  <c r="B269" i="5"/>
  <c r="Y268" i="5" a="1"/>
  <c r="Y268" i="5" s="1"/>
  <c r="X268" i="5" a="1"/>
  <c r="X268" i="5" s="1"/>
  <c r="R268" i="5"/>
  <c r="D268" i="5"/>
  <c r="Y267" i="5" a="1"/>
  <c r="Y267" i="5" s="1"/>
  <c r="X267" i="5" a="1"/>
  <c r="X267" i="5" s="1"/>
  <c r="R267" i="5"/>
  <c r="D267" i="5"/>
  <c r="B267" i="5"/>
  <c r="Y266" i="5" a="1"/>
  <c r="Y266" i="5" s="1"/>
  <c r="X266" i="5" a="1"/>
  <c r="X266" i="5" s="1"/>
  <c r="R266" i="5"/>
  <c r="D266" i="5"/>
  <c r="Y265" i="5" a="1"/>
  <c r="Y265" i="5" s="1"/>
  <c r="X265" i="5" a="1"/>
  <c r="X265" i="5" s="1"/>
  <c r="R265" i="5"/>
  <c r="D265" i="5"/>
  <c r="Y264" i="5" a="1"/>
  <c r="Y264" i="5" s="1"/>
  <c r="X264" i="5" a="1"/>
  <c r="X264" i="5" s="1"/>
  <c r="R264" i="5"/>
  <c r="D264" i="5"/>
  <c r="Y263" i="5" a="1"/>
  <c r="Y263" i="5" s="1"/>
  <c r="X263" i="5" a="1"/>
  <c r="X263" i="5" s="1"/>
  <c r="R263" i="5"/>
  <c r="D263" i="5"/>
  <c r="Y262" i="5" a="1"/>
  <c r="Y262" i="5" s="1"/>
  <c r="X262" i="5" a="1"/>
  <c r="X262" i="5" s="1"/>
  <c r="R262" i="5"/>
  <c r="D262" i="5"/>
  <c r="Y261" i="5" a="1"/>
  <c r="Y261" i="5" s="1"/>
  <c r="X261" i="5" a="1"/>
  <c r="X261" i="5" s="1"/>
  <c r="R261" i="5"/>
  <c r="D261" i="5"/>
  <c r="O261" i="5" s="1"/>
  <c r="Y260" i="5" a="1"/>
  <c r="Y260" i="5" s="1"/>
  <c r="X260" i="5" a="1"/>
  <c r="X260" i="5" s="1"/>
  <c r="T260" i="5"/>
  <c r="Q260" i="5" s="1"/>
  <c r="R260" i="5"/>
  <c r="D260" i="5"/>
  <c r="N260" i="5" s="1"/>
  <c r="B260" i="5"/>
  <c r="Y259" i="5" a="1"/>
  <c r="Y259" i="5" s="1"/>
  <c r="X259" i="5" a="1"/>
  <c r="X259" i="5" s="1"/>
  <c r="R259" i="5"/>
  <c r="D259" i="5"/>
  <c r="O259" i="5" s="1"/>
  <c r="B259" i="5"/>
  <c r="Y258" i="5" a="1"/>
  <c r="Y258" i="5" s="1"/>
  <c r="X258" i="5" a="1"/>
  <c r="X258" i="5" s="1"/>
  <c r="R258" i="5"/>
  <c r="D258" i="5"/>
  <c r="Y257" i="5" a="1"/>
  <c r="Y257" i="5" s="1"/>
  <c r="X257" i="5" a="1"/>
  <c r="X257" i="5" s="1"/>
  <c r="T257" i="5"/>
  <c r="Q257" i="5" s="1"/>
  <c r="R257" i="5"/>
  <c r="D257" i="5"/>
  <c r="B257" i="5"/>
  <c r="Y256" i="5" a="1"/>
  <c r="Y256" i="5" s="1"/>
  <c r="X256" i="5" a="1"/>
  <c r="X256" i="5" s="1"/>
  <c r="R256" i="5"/>
  <c r="D256" i="5"/>
  <c r="O256" i="5" s="1"/>
  <c r="B256" i="5"/>
  <c r="Y255" i="5" a="1"/>
  <c r="Y255" i="5" s="1"/>
  <c r="X255" i="5" a="1"/>
  <c r="X255" i="5" s="1"/>
  <c r="R255" i="5"/>
  <c r="D255" i="5"/>
  <c r="Y254" i="5" a="1"/>
  <c r="Y254" i="5" s="1"/>
  <c r="X254" i="5" a="1"/>
  <c r="X254" i="5" s="1"/>
  <c r="T254" i="5"/>
  <c r="Q254" i="5" s="1"/>
  <c r="R254" i="5"/>
  <c r="D254" i="5"/>
  <c r="Y253" i="5" a="1"/>
  <c r="Y253" i="5" s="1"/>
  <c r="X253" i="5" a="1"/>
  <c r="X253" i="5" s="1"/>
  <c r="T253" i="5"/>
  <c r="Q253" i="5" s="1"/>
  <c r="R253" i="5"/>
  <c r="D253" i="5"/>
  <c r="Y252" i="5" a="1"/>
  <c r="Y252" i="5" s="1"/>
  <c r="X252" i="5" a="1"/>
  <c r="X252" i="5" s="1"/>
  <c r="R252" i="5"/>
  <c r="D252" i="5"/>
  <c r="Y251" i="5" a="1"/>
  <c r="Y251" i="5" s="1"/>
  <c r="X251" i="5" a="1"/>
  <c r="X251" i="5" s="1"/>
  <c r="R251" i="5"/>
  <c r="D251" i="5"/>
  <c r="Y250" i="5" a="1"/>
  <c r="Y250" i="5" s="1"/>
  <c r="X250" i="5" a="1"/>
  <c r="X250" i="5" s="1"/>
  <c r="R250" i="5"/>
  <c r="D250" i="5"/>
  <c r="Y249" i="5" a="1"/>
  <c r="Y249" i="5" s="1"/>
  <c r="X249" i="5"/>
  <c r="X249" i="5" a="1"/>
  <c r="R249" i="5"/>
  <c r="D249" i="5"/>
  <c r="Y248" i="5" a="1"/>
  <c r="Y248" i="5" s="1"/>
  <c r="X248" i="5" a="1"/>
  <c r="X248" i="5" s="1"/>
  <c r="R248" i="5"/>
  <c r="D248" i="5"/>
  <c r="B248" i="5"/>
  <c r="Y247" i="5" a="1"/>
  <c r="Y247" i="5" s="1"/>
  <c r="X247" i="5" a="1"/>
  <c r="X247" i="5" s="1"/>
  <c r="R247" i="5"/>
  <c r="D247" i="5"/>
  <c r="B247" i="5"/>
  <c r="Y246" i="5" a="1"/>
  <c r="Y246" i="5" s="1"/>
  <c r="X246" i="5" a="1"/>
  <c r="X246" i="5" s="1"/>
  <c r="R246" i="5"/>
  <c r="D246" i="5"/>
  <c r="Y245" i="5" a="1"/>
  <c r="Y245" i="5" s="1"/>
  <c r="X245" i="5" a="1"/>
  <c r="X245" i="5" s="1"/>
  <c r="R245" i="5"/>
  <c r="D245" i="5"/>
  <c r="B245" i="5"/>
  <c r="Y244" i="5" a="1"/>
  <c r="Y244" i="5" s="1"/>
  <c r="X244" i="5" a="1"/>
  <c r="X244" i="5" s="1"/>
  <c r="R244" i="5"/>
  <c r="D244" i="5"/>
  <c r="O244" i="5" s="1"/>
  <c r="Y243" i="5" a="1"/>
  <c r="Y243" i="5" s="1"/>
  <c r="X243" i="5" a="1"/>
  <c r="X243" i="5" s="1"/>
  <c r="R243" i="5"/>
  <c r="D243" i="5"/>
  <c r="B243" i="5"/>
  <c r="Y242" i="5" a="1"/>
  <c r="Y242" i="5" s="1"/>
  <c r="X242" i="5" a="1"/>
  <c r="X242" i="5" s="1"/>
  <c r="R242" i="5"/>
  <c r="D242" i="5"/>
  <c r="Y241" i="5" a="1"/>
  <c r="Y241" i="5" s="1"/>
  <c r="X241" i="5" a="1"/>
  <c r="X241" i="5" s="1"/>
  <c r="R241" i="5"/>
  <c r="D241" i="5"/>
  <c r="Y240" i="5" a="1"/>
  <c r="Y240" i="5" s="1"/>
  <c r="X240" i="5" a="1"/>
  <c r="X240" i="5" s="1"/>
  <c r="R240" i="5"/>
  <c r="D240" i="5"/>
  <c r="Y239" i="5" a="1"/>
  <c r="Y239" i="5" s="1"/>
  <c r="X239" i="5" a="1"/>
  <c r="X239" i="5" s="1"/>
  <c r="R239" i="5"/>
  <c r="D239" i="5"/>
  <c r="Y238" i="5" a="1"/>
  <c r="Y238" i="5" s="1"/>
  <c r="X238" i="5" a="1"/>
  <c r="X238" i="5" s="1"/>
  <c r="R238" i="5"/>
  <c r="D238" i="5"/>
  <c r="Y237" i="5" a="1"/>
  <c r="Y237" i="5" s="1"/>
  <c r="X237" i="5" a="1"/>
  <c r="X237" i="5" s="1"/>
  <c r="R237" i="5"/>
  <c r="D237" i="5"/>
  <c r="Y236" i="5" a="1"/>
  <c r="Y236" i="5" s="1"/>
  <c r="X236" i="5" a="1"/>
  <c r="X236" i="5" s="1"/>
  <c r="R236" i="5"/>
  <c r="D236" i="5"/>
  <c r="N236" i="5" s="1"/>
  <c r="B236" i="5"/>
  <c r="Y235" i="5" a="1"/>
  <c r="Y235" i="5" s="1"/>
  <c r="X235" i="5" a="1"/>
  <c r="X235" i="5" s="1"/>
  <c r="R235" i="5"/>
  <c r="D235" i="5"/>
  <c r="N235" i="5" s="1"/>
  <c r="B235" i="5"/>
  <c r="Y234" i="5" a="1"/>
  <c r="Y234" i="5" s="1"/>
  <c r="X234" i="5" a="1"/>
  <c r="X234" i="5" s="1"/>
  <c r="R234" i="5"/>
  <c r="D234" i="5"/>
  <c r="Y233" i="5" a="1"/>
  <c r="Y233" i="5" s="1"/>
  <c r="X233" i="5" a="1"/>
  <c r="X233" i="5" s="1"/>
  <c r="T233" i="5"/>
  <c r="Q233" i="5" s="1"/>
  <c r="R233" i="5"/>
  <c r="D233" i="5"/>
  <c r="B233" i="5"/>
  <c r="Y232" i="5" a="1"/>
  <c r="Y232" i="5" s="1"/>
  <c r="X232" i="5" a="1"/>
  <c r="X232" i="5" s="1"/>
  <c r="R232" i="5"/>
  <c r="D232" i="5"/>
  <c r="Y231" i="5" a="1"/>
  <c r="Y231" i="5" s="1"/>
  <c r="X231" i="5" a="1"/>
  <c r="X231" i="5" s="1"/>
  <c r="R231" i="5"/>
  <c r="D231" i="5"/>
  <c r="Y230" i="5" a="1"/>
  <c r="Y230" i="5" s="1"/>
  <c r="X230" i="5" a="1"/>
  <c r="X230" i="5" s="1"/>
  <c r="R230" i="5"/>
  <c r="D230" i="5"/>
  <c r="Y229" i="5" a="1"/>
  <c r="Y229" i="5" s="1"/>
  <c r="X229" i="5" a="1"/>
  <c r="X229" i="5" s="1"/>
  <c r="R229" i="5"/>
  <c r="D229" i="5"/>
  <c r="Y228" i="5" a="1"/>
  <c r="Y228" i="5" s="1"/>
  <c r="X228" i="5" a="1"/>
  <c r="X228" i="5" s="1"/>
  <c r="R228" i="5"/>
  <c r="D228" i="5"/>
  <c r="Y227" i="5" a="1"/>
  <c r="Y227" i="5" s="1"/>
  <c r="X227" i="5" a="1"/>
  <c r="X227" i="5" s="1"/>
  <c r="R227" i="5"/>
  <c r="D227" i="5"/>
  <c r="Y226" i="5" a="1"/>
  <c r="Y226" i="5" s="1"/>
  <c r="X226" i="5" a="1"/>
  <c r="X226" i="5" s="1"/>
  <c r="R226" i="5"/>
  <c r="D226" i="5"/>
  <c r="Y225" i="5" a="1"/>
  <c r="Y225" i="5" s="1"/>
  <c r="X225" i="5" a="1"/>
  <c r="X225" i="5" s="1"/>
  <c r="R225" i="5"/>
  <c r="D225" i="5"/>
  <c r="Y224" i="5" a="1"/>
  <c r="Y224" i="5" s="1"/>
  <c r="X224" i="5" a="1"/>
  <c r="X224" i="5" s="1"/>
  <c r="T224" i="5"/>
  <c r="Q224" i="5" s="1"/>
  <c r="R224" i="5"/>
  <c r="D224" i="5"/>
  <c r="B224" i="5"/>
  <c r="Y223" i="5" a="1"/>
  <c r="Y223" i="5" s="1"/>
  <c r="X223" i="5" a="1"/>
  <c r="X223" i="5" s="1"/>
  <c r="R223" i="5"/>
  <c r="D223" i="5"/>
  <c r="B223" i="5"/>
  <c r="Y222" i="5" a="1"/>
  <c r="Y222" i="5" s="1"/>
  <c r="X222" i="5" a="1"/>
  <c r="X222" i="5" s="1"/>
  <c r="R222" i="5"/>
  <c r="D222" i="5"/>
  <c r="Y221" i="5" a="1"/>
  <c r="Y221" i="5" s="1"/>
  <c r="X221" i="5" a="1"/>
  <c r="X221" i="5" s="1"/>
  <c r="R221" i="5"/>
  <c r="D221" i="5"/>
  <c r="Y220" i="5" a="1"/>
  <c r="Y220" i="5" s="1"/>
  <c r="X220" i="5" a="1"/>
  <c r="X220" i="5" s="1"/>
  <c r="T220" i="5"/>
  <c r="Q220" i="5" s="1"/>
  <c r="R220" i="5"/>
  <c r="D220" i="5"/>
  <c r="B220" i="5"/>
  <c r="Y219" i="5" a="1"/>
  <c r="Y219" i="5" s="1"/>
  <c r="X219" i="5" a="1"/>
  <c r="X219" i="5" s="1"/>
  <c r="R219" i="5"/>
  <c r="D219" i="5"/>
  <c r="Y218" i="5" a="1"/>
  <c r="Y218" i="5" s="1"/>
  <c r="X218" i="5" a="1"/>
  <c r="X218" i="5" s="1"/>
  <c r="R218" i="5"/>
  <c r="D218" i="5"/>
  <c r="Y217" i="5" a="1"/>
  <c r="Y217" i="5" s="1"/>
  <c r="X217" i="5" a="1"/>
  <c r="X217" i="5" s="1"/>
  <c r="R217" i="5"/>
  <c r="D217" i="5"/>
  <c r="Y216" i="5" a="1"/>
  <c r="Y216" i="5" s="1"/>
  <c r="X216" i="5" a="1"/>
  <c r="X216" i="5" s="1"/>
  <c r="R216" i="5"/>
  <c r="D216" i="5"/>
  <c r="B216" i="5"/>
  <c r="Y215" i="5" a="1"/>
  <c r="Y215" i="5" s="1"/>
  <c r="X215" i="5" a="1"/>
  <c r="X215" i="5" s="1"/>
  <c r="R215" i="5"/>
  <c r="D215" i="5"/>
  <c r="Y214" i="5" a="1"/>
  <c r="Y214" i="5" s="1"/>
  <c r="X214" i="5" a="1"/>
  <c r="X214" i="5" s="1"/>
  <c r="R214" i="5"/>
  <c r="D214" i="5"/>
  <c r="Y213" i="5" a="1"/>
  <c r="Y213" i="5" s="1"/>
  <c r="X213" i="5" a="1"/>
  <c r="X213" i="5" s="1"/>
  <c r="R213" i="5"/>
  <c r="D213" i="5"/>
  <c r="Y212" i="5" a="1"/>
  <c r="Y212" i="5" s="1"/>
  <c r="X212" i="5" a="1"/>
  <c r="X212" i="5" s="1"/>
  <c r="R212" i="5"/>
  <c r="D212" i="5"/>
  <c r="B212" i="5"/>
  <c r="Y211" i="5" a="1"/>
  <c r="Y211" i="5" s="1"/>
  <c r="X211" i="5" a="1"/>
  <c r="X211" i="5" s="1"/>
  <c r="R211" i="5"/>
  <c r="D211" i="5"/>
  <c r="B211" i="5"/>
  <c r="Y210" i="5" a="1"/>
  <c r="Y210" i="5" s="1"/>
  <c r="X210" i="5" a="1"/>
  <c r="X210" i="5" s="1"/>
  <c r="R210" i="5"/>
  <c r="D210" i="5"/>
  <c r="Y209" i="5" a="1"/>
  <c r="Y209" i="5" s="1"/>
  <c r="X209" i="5" a="1"/>
  <c r="X209" i="5" s="1"/>
  <c r="R209" i="5"/>
  <c r="D209" i="5"/>
  <c r="O209" i="5" s="1"/>
  <c r="B209" i="5"/>
  <c r="Y208" i="5" a="1"/>
  <c r="Y208" i="5" s="1"/>
  <c r="X208" i="5" a="1"/>
  <c r="X208" i="5" s="1"/>
  <c r="R208" i="5"/>
  <c r="D208" i="5"/>
  <c r="B208" i="5"/>
  <c r="Y207" i="5" a="1"/>
  <c r="Y207" i="5" s="1"/>
  <c r="X207" i="5" a="1"/>
  <c r="X207" i="5" s="1"/>
  <c r="R207" i="5"/>
  <c r="D207" i="5"/>
  <c r="Y206" i="5" a="1"/>
  <c r="Y206" i="5" s="1"/>
  <c r="X206" i="5" a="1"/>
  <c r="X206" i="5" s="1"/>
  <c r="R206" i="5"/>
  <c r="D206" i="5"/>
  <c r="Y205" i="5" a="1"/>
  <c r="Y205" i="5" s="1"/>
  <c r="X205" i="5" a="1"/>
  <c r="X205" i="5" s="1"/>
  <c r="R205" i="5"/>
  <c r="D205" i="5"/>
  <c r="Y204" i="5" a="1"/>
  <c r="Y204" i="5" s="1"/>
  <c r="X204" i="5" a="1"/>
  <c r="X204" i="5" s="1"/>
  <c r="R204" i="5"/>
  <c r="D204" i="5"/>
  <c r="Y203" i="5" a="1"/>
  <c r="Y203" i="5" s="1"/>
  <c r="X203" i="5" a="1"/>
  <c r="X203" i="5" s="1"/>
  <c r="R203" i="5"/>
  <c r="D203" i="5"/>
  <c r="Y202" i="5" a="1"/>
  <c r="Y202" i="5" s="1"/>
  <c r="X202" i="5" a="1"/>
  <c r="X202" i="5" s="1"/>
  <c r="R202" i="5"/>
  <c r="D202" i="5"/>
  <c r="Y201" i="5" a="1"/>
  <c r="Y201" i="5" s="1"/>
  <c r="X201" i="5" a="1"/>
  <c r="X201" i="5" s="1"/>
  <c r="T201" i="5"/>
  <c r="Q201" i="5" s="1"/>
  <c r="R201" i="5"/>
  <c r="D201" i="5"/>
  <c r="Y200" i="5" a="1"/>
  <c r="Y200" i="5" s="1"/>
  <c r="X200" i="5" a="1"/>
  <c r="X200" i="5" s="1"/>
  <c r="R200" i="5"/>
  <c r="D200" i="5"/>
  <c r="B200" i="5"/>
  <c r="Y199" i="5" a="1"/>
  <c r="Y199" i="5" s="1"/>
  <c r="X199" i="5" a="1"/>
  <c r="X199" i="5" s="1"/>
  <c r="R199" i="5"/>
  <c r="D199" i="5"/>
  <c r="B199" i="5"/>
  <c r="Y198" i="5" a="1"/>
  <c r="Y198" i="5" s="1"/>
  <c r="X198" i="5" a="1"/>
  <c r="X198" i="5" s="1"/>
  <c r="R198" i="5"/>
  <c r="D198" i="5"/>
  <c r="O198" i="5" s="1"/>
  <c r="B198" i="5"/>
  <c r="Y197" i="5" a="1"/>
  <c r="Y197" i="5" s="1"/>
  <c r="X197" i="5" a="1"/>
  <c r="X197" i="5" s="1"/>
  <c r="R197" i="5"/>
  <c r="D197" i="5"/>
  <c r="B197" i="5"/>
  <c r="Y196" i="5"/>
  <c r="Y196" i="5" a="1"/>
  <c r="X196" i="5" a="1"/>
  <c r="X196" i="5" s="1"/>
  <c r="R196" i="5"/>
  <c r="D196" i="5"/>
  <c r="B196" i="5"/>
  <c r="Y195" i="5" a="1"/>
  <c r="Y195" i="5" s="1"/>
  <c r="X195" i="5" a="1"/>
  <c r="X195" i="5" s="1"/>
  <c r="R195" i="5"/>
  <c r="D195" i="5"/>
  <c r="Y194" i="5" a="1"/>
  <c r="Y194" i="5" s="1"/>
  <c r="X194" i="5" a="1"/>
  <c r="X194" i="5" s="1"/>
  <c r="R194" i="5"/>
  <c r="D194" i="5"/>
  <c r="Y193" i="5" a="1"/>
  <c r="Y193" i="5" s="1"/>
  <c r="X193" i="5" a="1"/>
  <c r="X193" i="5" s="1"/>
  <c r="R193" i="5"/>
  <c r="D193" i="5"/>
  <c r="B193" i="5"/>
  <c r="Y192" i="5" a="1"/>
  <c r="Y192" i="5" s="1"/>
  <c r="X192" i="5" a="1"/>
  <c r="X192" i="5" s="1"/>
  <c r="R192" i="5"/>
  <c r="D192" i="5"/>
  <c r="N192" i="5" s="1"/>
  <c r="Y191" i="5" a="1"/>
  <c r="Y191" i="5" s="1"/>
  <c r="X191" i="5" a="1"/>
  <c r="X191" i="5" s="1"/>
  <c r="R191" i="5"/>
  <c r="D191" i="5"/>
  <c r="Y190" i="5" a="1"/>
  <c r="Y190" i="5" s="1"/>
  <c r="X190" i="5" a="1"/>
  <c r="X190" i="5" s="1"/>
  <c r="R190" i="5"/>
  <c r="D190" i="5"/>
  <c r="Y189" i="5" a="1"/>
  <c r="Y189" i="5" s="1"/>
  <c r="X189" i="5" a="1"/>
  <c r="X189" i="5" s="1"/>
  <c r="R189" i="5"/>
  <c r="D189" i="5"/>
  <c r="Y188" i="5" a="1"/>
  <c r="Y188" i="5" s="1"/>
  <c r="X188" i="5" a="1"/>
  <c r="X188" i="5" s="1"/>
  <c r="R188" i="5"/>
  <c r="D188" i="5"/>
  <c r="N188" i="5" s="1"/>
  <c r="B188" i="5"/>
  <c r="Y187" i="5" a="1"/>
  <c r="Y187" i="5" s="1"/>
  <c r="X187" i="5" a="1"/>
  <c r="X187" i="5" s="1"/>
  <c r="R187" i="5"/>
  <c r="D187" i="5"/>
  <c r="Y186" i="5" a="1"/>
  <c r="Y186" i="5" s="1"/>
  <c r="X186" i="5" a="1"/>
  <c r="X186" i="5" s="1"/>
  <c r="R186" i="5"/>
  <c r="D186" i="5"/>
  <c r="Y185" i="5" a="1"/>
  <c r="Y185" i="5" s="1"/>
  <c r="X185" i="5" a="1"/>
  <c r="X185" i="5" s="1"/>
  <c r="R185" i="5"/>
  <c r="D185" i="5"/>
  <c r="B185" i="5"/>
  <c r="Y184" i="5" a="1"/>
  <c r="Y184" i="5" s="1"/>
  <c r="X184" i="5" a="1"/>
  <c r="X184" i="5" s="1"/>
  <c r="R184" i="5"/>
  <c r="D184" i="5"/>
  <c r="Y183" i="5" a="1"/>
  <c r="Y183" i="5" s="1"/>
  <c r="X183" i="5" a="1"/>
  <c r="X183" i="5" s="1"/>
  <c r="R183" i="5"/>
  <c r="D183" i="5"/>
  <c r="Y182" i="5" a="1"/>
  <c r="Y182" i="5" s="1"/>
  <c r="X182" i="5" a="1"/>
  <c r="X182" i="5" s="1"/>
  <c r="R182" i="5"/>
  <c r="D182" i="5"/>
  <c r="Y181" i="5" a="1"/>
  <c r="Y181" i="5" s="1"/>
  <c r="X181" i="5" a="1"/>
  <c r="X181" i="5" s="1"/>
  <c r="R181" i="5"/>
  <c r="D181" i="5"/>
  <c r="Y180" i="5" a="1"/>
  <c r="Y180" i="5" s="1"/>
  <c r="X180" i="5" a="1"/>
  <c r="X180" i="5" s="1"/>
  <c r="R180" i="5"/>
  <c r="D180" i="5"/>
  <c r="Y179" i="5" a="1"/>
  <c r="Y179" i="5" s="1"/>
  <c r="X179" i="5" a="1"/>
  <c r="X179" i="5" s="1"/>
  <c r="R179" i="5"/>
  <c r="D179" i="5"/>
  <c r="N179" i="5" s="1"/>
  <c r="Y178" i="5" a="1"/>
  <c r="Y178" i="5" s="1"/>
  <c r="X178" i="5" a="1"/>
  <c r="X178" i="5" s="1"/>
  <c r="R178" i="5"/>
  <c r="D178" i="5"/>
  <c r="N178" i="5" s="1"/>
  <c r="Y177" i="5" a="1"/>
  <c r="Y177" i="5" s="1"/>
  <c r="X177" i="5" a="1"/>
  <c r="X177" i="5" s="1"/>
  <c r="T177" i="5"/>
  <c r="Q177" i="5" s="1"/>
  <c r="R177" i="5"/>
  <c r="D177" i="5"/>
  <c r="Y176" i="5" a="1"/>
  <c r="Y176" i="5" s="1"/>
  <c r="X176" i="5" a="1"/>
  <c r="X176" i="5" s="1"/>
  <c r="R176" i="5"/>
  <c r="D176" i="5"/>
  <c r="Y175" i="5" a="1"/>
  <c r="Y175" i="5" s="1"/>
  <c r="X175" i="5" a="1"/>
  <c r="X175" i="5" s="1"/>
  <c r="R175" i="5"/>
  <c r="D175" i="5"/>
  <c r="B175" i="5"/>
  <c r="Y174" i="5" a="1"/>
  <c r="Y174" i="5" s="1"/>
  <c r="X174" i="5" a="1"/>
  <c r="X174" i="5" s="1"/>
  <c r="T174" i="5"/>
  <c r="Q174" i="5" s="1"/>
  <c r="R174" i="5"/>
  <c r="D174" i="5"/>
  <c r="Y173" i="5" a="1"/>
  <c r="Y173" i="5" s="1"/>
  <c r="X173" i="5" a="1"/>
  <c r="X173" i="5" s="1"/>
  <c r="R173" i="5"/>
  <c r="D173" i="5"/>
  <c r="B173" i="5"/>
  <c r="Y172" i="5" a="1"/>
  <c r="Y172" i="5" s="1"/>
  <c r="X172" i="5" a="1"/>
  <c r="X172" i="5" s="1"/>
  <c r="R172" i="5"/>
  <c r="D172" i="5"/>
  <c r="B172" i="5"/>
  <c r="Y171" i="5" a="1"/>
  <c r="Y171" i="5" s="1"/>
  <c r="X171" i="5" a="1"/>
  <c r="X171" i="5" s="1"/>
  <c r="R171" i="5"/>
  <c r="D171" i="5"/>
  <c r="Y170" i="5" a="1"/>
  <c r="Y170" i="5" s="1"/>
  <c r="X170" i="5" a="1"/>
  <c r="X170" i="5" s="1"/>
  <c r="R170" i="5"/>
  <c r="D170" i="5"/>
  <c r="B170" i="5"/>
  <c r="Y169" i="5" a="1"/>
  <c r="Y169" i="5" s="1"/>
  <c r="X169" i="5" a="1"/>
  <c r="X169" i="5" s="1"/>
  <c r="R169" i="5"/>
  <c r="D169" i="5"/>
  <c r="B169" i="5"/>
  <c r="Y168" i="5" a="1"/>
  <c r="Y168" i="5" s="1"/>
  <c r="X168" i="5" a="1"/>
  <c r="X168" i="5" s="1"/>
  <c r="R168" i="5"/>
  <c r="D168" i="5"/>
  <c r="Y167" i="5" a="1"/>
  <c r="Y167" i="5" s="1"/>
  <c r="X167" i="5" a="1"/>
  <c r="X167" i="5" s="1"/>
  <c r="R167" i="5"/>
  <c r="D167" i="5"/>
  <c r="Y166" i="5" a="1"/>
  <c r="Y166" i="5" s="1"/>
  <c r="X166" i="5" a="1"/>
  <c r="X166" i="5" s="1"/>
  <c r="R166" i="5"/>
  <c r="D166" i="5"/>
  <c r="Y165" i="5" a="1"/>
  <c r="Y165" i="5" s="1"/>
  <c r="X165" i="5" a="1"/>
  <c r="X165" i="5" s="1"/>
  <c r="T165" i="5"/>
  <c r="Q165" i="5" s="1"/>
  <c r="R165" i="5"/>
  <c r="D165" i="5"/>
  <c r="P165" i="5" s="1" a="1"/>
  <c r="P165" i="5" s="1"/>
  <c r="AB165" i="5" s="1"/>
  <c r="B165" i="5"/>
  <c r="Y164" i="5" a="1"/>
  <c r="Y164" i="5" s="1"/>
  <c r="X164" i="5" a="1"/>
  <c r="X164" i="5" s="1"/>
  <c r="R164" i="5"/>
  <c r="D164" i="5"/>
  <c r="B164" i="5"/>
  <c r="Y163" i="5" a="1"/>
  <c r="Y163" i="5" s="1"/>
  <c r="X163" i="5" a="1"/>
  <c r="X163" i="5" s="1"/>
  <c r="R163" i="5"/>
  <c r="D163" i="5"/>
  <c r="N163" i="5" s="1"/>
  <c r="B163" i="5"/>
  <c r="Y162" i="5" a="1"/>
  <c r="Y162" i="5" s="1"/>
  <c r="X162" i="5" a="1"/>
  <c r="X162" i="5" s="1"/>
  <c r="R162" i="5"/>
  <c r="D162" i="5"/>
  <c r="Y161" i="5" a="1"/>
  <c r="Y161" i="5" s="1"/>
  <c r="X161" i="5" a="1"/>
  <c r="X161" i="5" s="1"/>
  <c r="R161" i="5"/>
  <c r="D161" i="5"/>
  <c r="B161" i="5"/>
  <c r="Y160" i="5" a="1"/>
  <c r="Y160" i="5" s="1"/>
  <c r="X160" i="5" a="1"/>
  <c r="X160" i="5" s="1"/>
  <c r="R160" i="5"/>
  <c r="D160" i="5"/>
  <c r="B160" i="5"/>
  <c r="Y159" i="5" a="1"/>
  <c r="Y159" i="5" s="1"/>
  <c r="X159" i="5" a="1"/>
  <c r="X159" i="5" s="1"/>
  <c r="R159" i="5"/>
  <c r="D159" i="5"/>
  <c r="B159" i="5"/>
  <c r="Y158" i="5" a="1"/>
  <c r="Y158" i="5" s="1"/>
  <c r="X158" i="5" a="1"/>
  <c r="X158" i="5" s="1"/>
  <c r="R158" i="5"/>
  <c r="D158" i="5"/>
  <c r="B158" i="5"/>
  <c r="Y157" i="5" a="1"/>
  <c r="Y157" i="5" s="1"/>
  <c r="X157" i="5" a="1"/>
  <c r="X157" i="5" s="1"/>
  <c r="R157" i="5"/>
  <c r="D157" i="5"/>
  <c r="Y156" i="5" a="1"/>
  <c r="Y156" i="5" s="1"/>
  <c r="X156" i="5" a="1"/>
  <c r="X156" i="5" s="1"/>
  <c r="R156" i="5"/>
  <c r="D156" i="5"/>
  <c r="Y155" i="5" a="1"/>
  <c r="Y155" i="5" s="1"/>
  <c r="X155" i="5" a="1"/>
  <c r="X155" i="5" s="1"/>
  <c r="R155" i="5"/>
  <c r="D155" i="5"/>
  <c r="Y154" i="5" a="1"/>
  <c r="Y154" i="5" s="1"/>
  <c r="X154" i="5" a="1"/>
  <c r="X154" i="5" s="1"/>
  <c r="R154" i="5"/>
  <c r="D154" i="5"/>
  <c r="Y153" i="5" a="1"/>
  <c r="Y153" i="5" s="1"/>
  <c r="X153" i="5" a="1"/>
  <c r="X153" i="5" s="1"/>
  <c r="T153" i="5"/>
  <c r="Q153" i="5" s="1"/>
  <c r="R153" i="5"/>
  <c r="D153" i="5"/>
  <c r="B153" i="5"/>
  <c r="Y152" i="5" a="1"/>
  <c r="Y152" i="5" s="1"/>
  <c r="X152" i="5" a="1"/>
  <c r="X152" i="5" s="1"/>
  <c r="T152" i="5"/>
  <c r="Q152" i="5" s="1"/>
  <c r="R152" i="5"/>
  <c r="D152" i="5"/>
  <c r="B152" i="5"/>
  <c r="Y151" i="5" a="1"/>
  <c r="Y151" i="5" s="1"/>
  <c r="X151" i="5" a="1"/>
  <c r="X151" i="5" s="1"/>
  <c r="T151" i="5"/>
  <c r="Q151" i="5" s="1"/>
  <c r="R151" i="5"/>
  <c r="D151" i="5"/>
  <c r="Y150" i="5" a="1"/>
  <c r="Y150" i="5" s="1"/>
  <c r="X150" i="5" a="1"/>
  <c r="X150" i="5" s="1"/>
  <c r="R150" i="5"/>
  <c r="D150" i="5"/>
  <c r="O150" i="5" s="1"/>
  <c r="B150" i="5"/>
  <c r="Y149" i="5" a="1"/>
  <c r="Y149" i="5" s="1"/>
  <c r="X149" i="5" a="1"/>
  <c r="X149" i="5" s="1"/>
  <c r="T149" i="5"/>
  <c r="Q149" i="5" s="1"/>
  <c r="R149" i="5"/>
  <c r="D149" i="5"/>
  <c r="B149" i="5"/>
  <c r="Y148" i="5" a="1"/>
  <c r="Y148" i="5" s="1"/>
  <c r="X148" i="5" a="1"/>
  <c r="X148" i="5" s="1"/>
  <c r="R148" i="5"/>
  <c r="D148" i="5"/>
  <c r="N148" i="5" s="1"/>
  <c r="B148" i="5"/>
  <c r="Y147" i="5" a="1"/>
  <c r="Y147" i="5" s="1"/>
  <c r="X147" i="5" a="1"/>
  <c r="X147" i="5" s="1"/>
  <c r="R147" i="5"/>
  <c r="D147" i="5"/>
  <c r="O147" i="5" s="1"/>
  <c r="Y146" i="5" a="1"/>
  <c r="Y146" i="5" s="1"/>
  <c r="X146" i="5" a="1"/>
  <c r="X146" i="5" s="1"/>
  <c r="R146" i="5"/>
  <c r="D146" i="5"/>
  <c r="B146" i="5"/>
  <c r="Y145" i="5" a="1"/>
  <c r="Y145" i="5" s="1"/>
  <c r="X145" i="5" a="1"/>
  <c r="X145" i="5" s="1"/>
  <c r="R145" i="5"/>
  <c r="D145" i="5"/>
  <c r="N145" i="5" s="1"/>
  <c r="Y144" i="5" a="1"/>
  <c r="Y144" i="5" s="1"/>
  <c r="X144" i="5" a="1"/>
  <c r="X144" i="5" s="1"/>
  <c r="R144" i="5"/>
  <c r="D144" i="5"/>
  <c r="Y143" i="5" a="1"/>
  <c r="Y143" i="5" s="1"/>
  <c r="X143" i="5" a="1"/>
  <c r="X143" i="5" s="1"/>
  <c r="R143" i="5"/>
  <c r="D143" i="5"/>
  <c r="Y142" i="5" a="1"/>
  <c r="Y142" i="5" s="1"/>
  <c r="X142" i="5" a="1"/>
  <c r="X142" i="5" s="1"/>
  <c r="R142" i="5"/>
  <c r="D142" i="5"/>
  <c r="Y141" i="5" a="1"/>
  <c r="Y141" i="5" s="1"/>
  <c r="X141" i="5" a="1"/>
  <c r="X141" i="5" s="1"/>
  <c r="R141" i="5"/>
  <c r="D141" i="5"/>
  <c r="Y140" i="5" a="1"/>
  <c r="Y140" i="5" s="1"/>
  <c r="X140" i="5" a="1"/>
  <c r="X140" i="5" s="1"/>
  <c r="R140" i="5"/>
  <c r="D140" i="5"/>
  <c r="B140" i="5"/>
  <c r="Y139" i="5" a="1"/>
  <c r="Y139" i="5" s="1"/>
  <c r="X139" i="5" a="1"/>
  <c r="X139" i="5" s="1"/>
  <c r="R139" i="5"/>
  <c r="D139" i="5"/>
  <c r="B139" i="5"/>
  <c r="Y138" i="5" a="1"/>
  <c r="Y138" i="5" s="1"/>
  <c r="X138" i="5" a="1"/>
  <c r="X138" i="5" s="1"/>
  <c r="R138" i="5"/>
  <c r="D138" i="5"/>
  <c r="Y137" i="5" a="1"/>
  <c r="Y137" i="5" s="1"/>
  <c r="X137" i="5" a="1"/>
  <c r="X137" i="5" s="1"/>
  <c r="T137" i="5"/>
  <c r="Q137" i="5" s="1"/>
  <c r="R137" i="5"/>
  <c r="D137" i="5"/>
  <c r="B137" i="5"/>
  <c r="Y136" i="5" a="1"/>
  <c r="Y136" i="5" s="1"/>
  <c r="X136" i="5" a="1"/>
  <c r="X136" i="5" s="1"/>
  <c r="R136" i="5"/>
  <c r="D136" i="5"/>
  <c r="O136" i="5" s="1"/>
  <c r="Y135" i="5" a="1"/>
  <c r="Y135" i="5" s="1"/>
  <c r="X135" i="5" a="1"/>
  <c r="X135" i="5" s="1"/>
  <c r="R135" i="5"/>
  <c r="D135" i="5"/>
  <c r="P135" i="5" s="1" a="1"/>
  <c r="P135" i="5" s="1"/>
  <c r="AB135" i="5" s="1"/>
  <c r="B135" i="5"/>
  <c r="Y134" i="5" a="1"/>
  <c r="Y134" i="5" s="1"/>
  <c r="X134" i="5" a="1"/>
  <c r="X134" i="5" s="1"/>
  <c r="T134" i="5"/>
  <c r="Q134" i="5" s="1"/>
  <c r="R134" i="5"/>
  <c r="D134" i="5"/>
  <c r="N134" i="5" s="1"/>
  <c r="Y133" i="5" a="1"/>
  <c r="Y133" i="5" s="1"/>
  <c r="X133" i="5" a="1"/>
  <c r="X133" i="5" s="1"/>
  <c r="R133" i="5"/>
  <c r="D133" i="5"/>
  <c r="Y132" i="5" a="1"/>
  <c r="Y132" i="5" s="1"/>
  <c r="X132" i="5" a="1"/>
  <c r="X132" i="5" s="1"/>
  <c r="R132" i="5"/>
  <c r="D132" i="5"/>
  <c r="Y131" i="5" a="1"/>
  <c r="Y131" i="5" s="1"/>
  <c r="X131" i="5" a="1"/>
  <c r="X131" i="5" s="1"/>
  <c r="R131" i="5"/>
  <c r="D131" i="5"/>
  <c r="N131" i="5" s="1"/>
  <c r="Y130" i="5" a="1"/>
  <c r="Y130" i="5" s="1"/>
  <c r="X130" i="5" a="1"/>
  <c r="X130" i="5" s="1"/>
  <c r="R130" i="5"/>
  <c r="D130" i="5"/>
  <c r="Y129" i="5" a="1"/>
  <c r="Y129" i="5" s="1"/>
  <c r="X129" i="5" a="1"/>
  <c r="X129" i="5" s="1"/>
  <c r="T129" i="5"/>
  <c r="Q129" i="5" s="1"/>
  <c r="R129" i="5"/>
  <c r="D129" i="5"/>
  <c r="Y128" i="5" a="1"/>
  <c r="Y128" i="5" s="1"/>
  <c r="X128" i="5" a="1"/>
  <c r="X128" i="5" s="1"/>
  <c r="R128" i="5"/>
  <c r="D128" i="5"/>
  <c r="Y127" i="5" a="1"/>
  <c r="Y127" i="5" s="1"/>
  <c r="X127" i="5" a="1"/>
  <c r="X127" i="5" s="1"/>
  <c r="R127" i="5"/>
  <c r="D127" i="5"/>
  <c r="B127" i="5"/>
  <c r="Y126" i="5" a="1"/>
  <c r="Y126" i="5" s="1"/>
  <c r="X126" i="5" a="1"/>
  <c r="X126" i="5" s="1"/>
  <c r="R126" i="5"/>
  <c r="D126" i="5"/>
  <c r="Y125" i="5" a="1"/>
  <c r="Y125" i="5" s="1"/>
  <c r="X125" i="5" a="1"/>
  <c r="X125" i="5" s="1"/>
  <c r="R125" i="5"/>
  <c r="D125" i="5"/>
  <c r="B125" i="5"/>
  <c r="Y124" i="5" a="1"/>
  <c r="Y124" i="5" s="1"/>
  <c r="X124" i="5" a="1"/>
  <c r="X124" i="5" s="1"/>
  <c r="R124" i="5"/>
  <c r="D124" i="5"/>
  <c r="B124" i="5"/>
  <c r="Y123" i="5" a="1"/>
  <c r="Y123" i="5" s="1"/>
  <c r="X123" i="5" a="1"/>
  <c r="X123" i="5" s="1"/>
  <c r="R123" i="5"/>
  <c r="D123" i="5"/>
  <c r="Y122" i="5" a="1"/>
  <c r="Y122" i="5" s="1"/>
  <c r="X122" i="5" a="1"/>
  <c r="X122" i="5" s="1"/>
  <c r="R122" i="5"/>
  <c r="D122" i="5"/>
  <c r="Y121" i="5" a="1"/>
  <c r="Y121" i="5" s="1"/>
  <c r="X121" i="5" a="1"/>
  <c r="X121" i="5" s="1"/>
  <c r="R121" i="5"/>
  <c r="D121" i="5"/>
  <c r="Y120" i="5" a="1"/>
  <c r="Y120" i="5" s="1"/>
  <c r="X120" i="5" a="1"/>
  <c r="X120" i="5" s="1"/>
  <c r="R120" i="5"/>
  <c r="D120" i="5"/>
  <c r="N120" i="5" s="1"/>
  <c r="Y119" i="5" a="1"/>
  <c r="Y119" i="5" s="1"/>
  <c r="X119" i="5" a="1"/>
  <c r="X119" i="5" s="1"/>
  <c r="R119" i="5"/>
  <c r="D119" i="5"/>
  <c r="O119" i="5" s="1"/>
  <c r="Y118" i="5" a="1"/>
  <c r="Y118" i="5" s="1"/>
  <c r="X118" i="5" a="1"/>
  <c r="X118" i="5" s="1"/>
  <c r="R118" i="5"/>
  <c r="D118" i="5"/>
  <c r="Y117" i="5" a="1"/>
  <c r="Y117" i="5" s="1"/>
  <c r="X117" i="5" a="1"/>
  <c r="X117" i="5" s="1"/>
  <c r="T117" i="5"/>
  <c r="Q117" i="5" s="1"/>
  <c r="R117" i="5"/>
  <c r="D117" i="5"/>
  <c r="V117" i="5" s="1"/>
  <c r="Y116" i="5" a="1"/>
  <c r="Y116" i="5" s="1"/>
  <c r="X116" i="5" a="1"/>
  <c r="X116" i="5" s="1"/>
  <c r="T116" i="5"/>
  <c r="Q116" i="5" s="1"/>
  <c r="R116" i="5"/>
  <c r="D116" i="5"/>
  <c r="B116" i="5"/>
  <c r="Y115" i="5" a="1"/>
  <c r="Y115" i="5" s="1"/>
  <c r="X115" i="5" a="1"/>
  <c r="X115" i="5" s="1"/>
  <c r="R115" i="5"/>
  <c r="D115" i="5"/>
  <c r="Y114" i="5" a="1"/>
  <c r="Y114" i="5" s="1"/>
  <c r="X114" i="5" a="1"/>
  <c r="X114" i="5" s="1"/>
  <c r="R114" i="5"/>
  <c r="D114" i="5"/>
  <c r="B114" i="5"/>
  <c r="Y113" i="5" a="1"/>
  <c r="Y113" i="5" s="1"/>
  <c r="X113" i="5" a="1"/>
  <c r="X113" i="5" s="1"/>
  <c r="T113" i="5"/>
  <c r="Q113" i="5" s="1"/>
  <c r="R113" i="5"/>
  <c r="D113" i="5"/>
  <c r="B113" i="5"/>
  <c r="Y112" i="5" a="1"/>
  <c r="Y112" i="5" s="1"/>
  <c r="X112" i="5" a="1"/>
  <c r="X112" i="5" s="1"/>
  <c r="R112" i="5"/>
  <c r="D112" i="5"/>
  <c r="B112" i="5"/>
  <c r="Y111" i="5" a="1"/>
  <c r="Y111" i="5" s="1"/>
  <c r="X111" i="5" a="1"/>
  <c r="X111" i="5" s="1"/>
  <c r="R111" i="5"/>
  <c r="D111" i="5"/>
  <c r="Y110" i="5" a="1"/>
  <c r="Y110" i="5" s="1"/>
  <c r="X110" i="5" a="1"/>
  <c r="X110" i="5" s="1"/>
  <c r="R110" i="5"/>
  <c r="D110" i="5"/>
  <c r="Y109" i="5" a="1"/>
  <c r="Y109" i="5" s="1"/>
  <c r="X109" i="5" a="1"/>
  <c r="X109" i="5" s="1"/>
  <c r="R109" i="5"/>
  <c r="D109" i="5"/>
  <c r="B109" i="5"/>
  <c r="Y108" i="5" a="1"/>
  <c r="Y108" i="5" s="1"/>
  <c r="X108" i="5" a="1"/>
  <c r="X108" i="5" s="1"/>
  <c r="R108" i="5"/>
  <c r="D108" i="5"/>
  <c r="Y107" i="5" a="1"/>
  <c r="Y107" i="5" s="1"/>
  <c r="X107" i="5" a="1"/>
  <c r="X107" i="5" s="1"/>
  <c r="R107" i="5"/>
  <c r="D107" i="5"/>
  <c r="Y106" i="5" a="1"/>
  <c r="Y106" i="5" s="1"/>
  <c r="X106" i="5" a="1"/>
  <c r="X106" i="5" s="1"/>
  <c r="R106" i="5"/>
  <c r="D106" i="5"/>
  <c r="Y105" i="5" a="1"/>
  <c r="Y105" i="5" s="1"/>
  <c r="X105" i="5" a="1"/>
  <c r="X105" i="5" s="1"/>
  <c r="T105" i="5"/>
  <c r="Q105" i="5" s="1"/>
  <c r="R105" i="5"/>
  <c r="D105" i="5"/>
  <c r="Y104" i="5" a="1"/>
  <c r="Y104" i="5" s="1"/>
  <c r="X104" i="5" a="1"/>
  <c r="X104" i="5" s="1"/>
  <c r="T104" i="5"/>
  <c r="Q104" i="5" s="1"/>
  <c r="R104" i="5"/>
  <c r="D104" i="5"/>
  <c r="P104" i="5" s="1" a="1"/>
  <c r="P104" i="5" s="1"/>
  <c r="AB104" i="5" s="1"/>
  <c r="B104" i="5"/>
  <c r="Y103" i="5" a="1"/>
  <c r="Y103" i="5" s="1"/>
  <c r="X103" i="5" a="1"/>
  <c r="X103" i="5" s="1"/>
  <c r="R103" i="5"/>
  <c r="D103" i="5"/>
  <c r="Y102" i="5" a="1"/>
  <c r="Y102" i="5" s="1"/>
  <c r="X102" i="5" a="1"/>
  <c r="X102" i="5" s="1"/>
  <c r="R102" i="5"/>
  <c r="D102" i="5"/>
  <c r="B102" i="5"/>
  <c r="Y101" i="5" a="1"/>
  <c r="Y101" i="5" s="1"/>
  <c r="X101" i="5" a="1"/>
  <c r="X101" i="5" s="1"/>
  <c r="R101" i="5"/>
  <c r="D101" i="5"/>
  <c r="B101" i="5"/>
  <c r="Y100" i="5" a="1"/>
  <c r="Y100" i="5" s="1"/>
  <c r="X100" i="5" a="1"/>
  <c r="X100" i="5" s="1"/>
  <c r="R100" i="5"/>
  <c r="D100" i="5"/>
  <c r="B100" i="5"/>
  <c r="Y99" i="5" a="1"/>
  <c r="Y99" i="5" s="1"/>
  <c r="X99" i="5" a="1"/>
  <c r="X99" i="5" s="1"/>
  <c r="R99" i="5"/>
  <c r="D99" i="5"/>
  <c r="Y98" i="5" a="1"/>
  <c r="Y98" i="5" s="1"/>
  <c r="X98" i="5" a="1"/>
  <c r="X98" i="5" s="1"/>
  <c r="R98" i="5"/>
  <c r="D98" i="5"/>
  <c r="Y97" i="5" a="1"/>
  <c r="Y97" i="5" s="1"/>
  <c r="X97" i="5" a="1"/>
  <c r="X97" i="5" s="1"/>
  <c r="R97" i="5"/>
  <c r="D97" i="5"/>
  <c r="B97" i="5"/>
  <c r="Y96" i="5" a="1"/>
  <c r="Y96" i="5" s="1"/>
  <c r="X96" i="5" a="1"/>
  <c r="X96" i="5" s="1"/>
  <c r="R96" i="5"/>
  <c r="D96" i="5"/>
  <c r="Y95" i="5" a="1"/>
  <c r="Y95" i="5" s="1"/>
  <c r="X95" i="5" a="1"/>
  <c r="X95" i="5" s="1"/>
  <c r="R95" i="5"/>
  <c r="D95" i="5"/>
  <c r="Y94" i="5" a="1"/>
  <c r="Y94" i="5" s="1"/>
  <c r="X94" i="5" a="1"/>
  <c r="X94" i="5" s="1"/>
  <c r="R94" i="5"/>
  <c r="D94" i="5"/>
  <c r="Y93" i="5" a="1"/>
  <c r="Y93" i="5" s="1"/>
  <c r="X93" i="5" a="1"/>
  <c r="X93" i="5" s="1"/>
  <c r="T93" i="5"/>
  <c r="Q93" i="5" s="1"/>
  <c r="R93" i="5"/>
  <c r="D93" i="5"/>
  <c r="Y92" i="5" a="1"/>
  <c r="Y92" i="5" s="1"/>
  <c r="X92" i="5" a="1"/>
  <c r="X92" i="5" s="1"/>
  <c r="T92" i="5"/>
  <c r="Q92" i="5" s="1"/>
  <c r="R92" i="5"/>
  <c r="D92" i="5"/>
  <c r="B92" i="5"/>
  <c r="Y91" i="5" a="1"/>
  <c r="Y91" i="5" s="1"/>
  <c r="X91" i="5" a="1"/>
  <c r="X91" i="5" s="1"/>
  <c r="R91" i="5"/>
  <c r="D91" i="5"/>
  <c r="N91" i="5" s="1"/>
  <c r="B91" i="5"/>
  <c r="Y90" i="5" a="1"/>
  <c r="Y90" i="5" s="1"/>
  <c r="X90" i="5" a="1"/>
  <c r="X90" i="5" s="1"/>
  <c r="R90" i="5"/>
  <c r="D90" i="5"/>
  <c r="B90" i="5"/>
  <c r="Y89" i="5" a="1"/>
  <c r="Y89" i="5" s="1"/>
  <c r="X89" i="5" a="1"/>
  <c r="X89" i="5" s="1"/>
  <c r="R89" i="5"/>
  <c r="D89" i="5"/>
  <c r="B89" i="5"/>
  <c r="Y88" i="5" a="1"/>
  <c r="Y88" i="5" s="1"/>
  <c r="X88" i="5" a="1"/>
  <c r="X88" i="5" s="1"/>
  <c r="R88" i="5"/>
  <c r="D88" i="5"/>
  <c r="Y87" i="5" a="1"/>
  <c r="Y87" i="5" s="1"/>
  <c r="X87" i="5" a="1"/>
  <c r="X87" i="5" s="1"/>
  <c r="R87" i="5"/>
  <c r="D87" i="5"/>
  <c r="B87" i="5"/>
  <c r="Y86" i="5" a="1"/>
  <c r="Y86" i="5" s="1"/>
  <c r="X86" i="5" a="1"/>
  <c r="X86" i="5" s="1"/>
  <c r="R86" i="5"/>
  <c r="D86" i="5"/>
  <c r="Y85" i="5" a="1"/>
  <c r="Y85" i="5" s="1"/>
  <c r="X85" i="5" a="1"/>
  <c r="X85" i="5" s="1"/>
  <c r="R85" i="5"/>
  <c r="D85" i="5"/>
  <c r="Y84" i="5" a="1"/>
  <c r="Y84" i="5" s="1"/>
  <c r="X84" i="5" a="1"/>
  <c r="X84" i="5" s="1"/>
  <c r="R84" i="5"/>
  <c r="D84" i="5"/>
  <c r="B84" i="5"/>
  <c r="Y83" i="5" a="1"/>
  <c r="Y83" i="5" s="1"/>
  <c r="X83" i="5" a="1"/>
  <c r="X83" i="5" s="1"/>
  <c r="R83" i="5"/>
  <c r="D83" i="5"/>
  <c r="Y82" i="5" a="1"/>
  <c r="Y82" i="5" s="1"/>
  <c r="X82" i="5" a="1"/>
  <c r="X82" i="5" s="1"/>
  <c r="R82" i="5"/>
  <c r="D82" i="5"/>
  <c r="Y81" i="5" a="1"/>
  <c r="Y81" i="5" s="1"/>
  <c r="X81" i="5" a="1"/>
  <c r="X81" i="5" s="1"/>
  <c r="R81" i="5"/>
  <c r="D81" i="5"/>
  <c r="N81" i="5" s="1"/>
  <c r="Y80" i="5" a="1"/>
  <c r="Y80" i="5" s="1"/>
  <c r="X80" i="5" a="1"/>
  <c r="X80" i="5" s="1"/>
  <c r="T80" i="5"/>
  <c r="Q80" i="5" s="1"/>
  <c r="R80" i="5"/>
  <c r="D80" i="5"/>
  <c r="B80" i="5"/>
  <c r="Y79" i="5" a="1"/>
  <c r="Y79" i="5" s="1"/>
  <c r="X79" i="5" a="1"/>
  <c r="X79" i="5" s="1"/>
  <c r="R79" i="5"/>
  <c r="D79" i="5"/>
  <c r="B79" i="5"/>
  <c r="Y78" i="5" a="1"/>
  <c r="Y78" i="5" s="1"/>
  <c r="X78" i="5" a="1"/>
  <c r="X78" i="5" s="1"/>
  <c r="R78" i="5"/>
  <c r="D78" i="5"/>
  <c r="B78" i="5"/>
  <c r="Y77" i="5" a="1"/>
  <c r="Y77" i="5" s="1"/>
  <c r="X77" i="5" a="1"/>
  <c r="X77" i="5" s="1"/>
  <c r="R77" i="5"/>
  <c r="D77" i="5"/>
  <c r="N77" i="5" s="1"/>
  <c r="B77" i="5"/>
  <c r="Y76" i="5" a="1"/>
  <c r="Y76" i="5" s="1"/>
  <c r="X76" i="5" a="1"/>
  <c r="X76" i="5" s="1"/>
  <c r="R76" i="5"/>
  <c r="D76" i="5"/>
  <c r="B76" i="5"/>
  <c r="Y75" i="5" a="1"/>
  <c r="Y75" i="5" s="1"/>
  <c r="X75" i="5" a="1"/>
  <c r="X75" i="5" s="1"/>
  <c r="R75" i="5"/>
  <c r="D75" i="5"/>
  <c r="B75" i="5"/>
  <c r="Y74" i="5" a="1"/>
  <c r="Y74" i="5" s="1"/>
  <c r="X74" i="5" a="1"/>
  <c r="X74" i="5" s="1"/>
  <c r="R74" i="5"/>
  <c r="D74" i="5"/>
  <c r="Y73" i="5" a="1"/>
  <c r="Y73" i="5" s="1"/>
  <c r="X73" i="5" a="1"/>
  <c r="X73" i="5" s="1"/>
  <c r="R73" i="5"/>
  <c r="D73" i="5"/>
  <c r="O73" i="5" s="1"/>
  <c r="Y72" i="5" a="1"/>
  <c r="Y72" i="5" s="1"/>
  <c r="X72" i="5" a="1"/>
  <c r="X72" i="5" s="1"/>
  <c r="R72" i="5"/>
  <c r="D72" i="5"/>
  <c r="B72" i="5"/>
  <c r="Y71" i="5" a="1"/>
  <c r="Y71" i="5" s="1"/>
  <c r="X71" i="5" a="1"/>
  <c r="X71" i="5" s="1"/>
  <c r="R71" i="5"/>
  <c r="D71" i="5"/>
  <c r="Y70" i="5" a="1"/>
  <c r="Y70" i="5" s="1"/>
  <c r="X70" i="5" a="1"/>
  <c r="X70" i="5" s="1"/>
  <c r="R70" i="5"/>
  <c r="D70" i="5"/>
  <c r="Y69" i="5" a="1"/>
  <c r="Y69" i="5" s="1"/>
  <c r="X69" i="5" a="1"/>
  <c r="X69" i="5" s="1"/>
  <c r="R69" i="5"/>
  <c r="D69" i="5"/>
  <c r="N69" i="5" s="1"/>
  <c r="Y68" i="5" a="1"/>
  <c r="Y68" i="5" s="1"/>
  <c r="X68" i="5" a="1"/>
  <c r="X68" i="5" s="1"/>
  <c r="R68" i="5"/>
  <c r="D68" i="5"/>
  <c r="B68" i="5"/>
  <c r="Y67" i="5" a="1"/>
  <c r="Y67" i="5" s="1"/>
  <c r="X67" i="5" a="1"/>
  <c r="X67" i="5" s="1"/>
  <c r="R67" i="5"/>
  <c r="D67" i="5"/>
  <c r="B67" i="5"/>
  <c r="Y66" i="5" a="1"/>
  <c r="Y66" i="5" s="1"/>
  <c r="X66" i="5" a="1"/>
  <c r="X66" i="5" s="1"/>
  <c r="R66" i="5"/>
  <c r="D66" i="5"/>
  <c r="Y65" i="5" a="1"/>
  <c r="Y65" i="5" s="1"/>
  <c r="X65" i="5" a="1"/>
  <c r="X65" i="5" s="1"/>
  <c r="T65" i="5"/>
  <c r="Q65" i="5" s="1"/>
  <c r="R65" i="5"/>
  <c r="D65" i="5"/>
  <c r="B65" i="5"/>
  <c r="Y64" i="5" a="1"/>
  <c r="Y64" i="5" s="1"/>
  <c r="X64" i="5" a="1"/>
  <c r="X64" i="5" s="1"/>
  <c r="R64" i="5"/>
  <c r="D64" i="5"/>
  <c r="B64" i="5"/>
  <c r="Y63" i="5" a="1"/>
  <c r="Y63" i="5" s="1"/>
  <c r="X63" i="5" a="1"/>
  <c r="X63" i="5" s="1"/>
  <c r="R63" i="5"/>
  <c r="D63" i="5"/>
  <c r="Y62" i="5" a="1"/>
  <c r="Y62" i="5" s="1"/>
  <c r="X62" i="5" a="1"/>
  <c r="X62" i="5" s="1"/>
  <c r="R62" i="5"/>
  <c r="D62" i="5"/>
  <c r="B62" i="5"/>
  <c r="Y61" i="5" a="1"/>
  <c r="Y61" i="5" s="1"/>
  <c r="X61" i="5" a="1"/>
  <c r="X61" i="5" s="1"/>
  <c r="R61" i="5"/>
  <c r="D61" i="5"/>
  <c r="Y60" i="5" a="1"/>
  <c r="Y60" i="5" s="1"/>
  <c r="X60" i="5" a="1"/>
  <c r="X60" i="5" s="1"/>
  <c r="R60" i="5"/>
  <c r="D60" i="5"/>
  <c r="Y59" i="5" a="1"/>
  <c r="Y59" i="5" s="1"/>
  <c r="X59" i="5" a="1"/>
  <c r="X59" i="5" s="1"/>
  <c r="R59" i="5"/>
  <c r="D59" i="5"/>
  <c r="Y58" i="5" a="1"/>
  <c r="Y58" i="5" s="1"/>
  <c r="X58" i="5" a="1"/>
  <c r="X58" i="5" s="1"/>
  <c r="R58" i="5"/>
  <c r="D58" i="5"/>
  <c r="Y57" i="5" a="1"/>
  <c r="Y57" i="5" s="1"/>
  <c r="X57" i="5" a="1"/>
  <c r="X57" i="5" s="1"/>
  <c r="T57" i="5"/>
  <c r="Q57" i="5" s="1"/>
  <c r="R57" i="5"/>
  <c r="D57" i="5"/>
  <c r="O57" i="5" s="1"/>
  <c r="Y56" i="5" a="1"/>
  <c r="Y56" i="5" s="1"/>
  <c r="X56" i="5" a="1"/>
  <c r="X56" i="5" s="1"/>
  <c r="T56" i="5"/>
  <c r="Q56" i="5" s="1"/>
  <c r="R56" i="5"/>
  <c r="D56" i="5"/>
  <c r="B56" i="5"/>
  <c r="Y55" i="5" a="1"/>
  <c r="Y55" i="5" s="1"/>
  <c r="X55" i="5" a="1"/>
  <c r="X55" i="5" s="1"/>
  <c r="T55" i="5"/>
  <c r="Q55" i="5" s="1"/>
  <c r="R55" i="5"/>
  <c r="D55" i="5"/>
  <c r="Y54" i="5" a="1"/>
  <c r="Y54" i="5" s="1"/>
  <c r="X54" i="5" a="1"/>
  <c r="X54" i="5" s="1"/>
  <c r="R54" i="5"/>
  <c r="D54" i="5"/>
  <c r="Y53" i="5" a="1"/>
  <c r="Y53" i="5" s="1"/>
  <c r="X53" i="5" a="1"/>
  <c r="X53" i="5" s="1"/>
  <c r="R53" i="5"/>
  <c r="D53" i="5"/>
  <c r="B53" i="5"/>
  <c r="Y52" i="5" a="1"/>
  <c r="Y52" i="5" s="1"/>
  <c r="X52" i="5" a="1"/>
  <c r="X52" i="5" s="1"/>
  <c r="R52" i="5"/>
  <c r="D52" i="5"/>
  <c r="B52" i="5"/>
  <c r="Y51" i="5" a="1"/>
  <c r="Y51" i="5" s="1"/>
  <c r="X51" i="5" a="1"/>
  <c r="X51" i="5" s="1"/>
  <c r="R51" i="5"/>
  <c r="D51" i="5"/>
  <c r="Y50" i="5" a="1"/>
  <c r="Y50" i="5" s="1"/>
  <c r="X50" i="5" a="1"/>
  <c r="X50" i="5" s="1"/>
  <c r="R50" i="5"/>
  <c r="D50" i="5"/>
  <c r="Y49" i="5" a="1"/>
  <c r="Y49" i="5" s="1"/>
  <c r="X49" i="5" a="1"/>
  <c r="X49" i="5" s="1"/>
  <c r="R49" i="5"/>
  <c r="D49" i="5"/>
  <c r="B49" i="5"/>
  <c r="Y48" i="5" a="1"/>
  <c r="Y48" i="5" s="1"/>
  <c r="X48" i="5" a="1"/>
  <c r="X48" i="5" s="1"/>
  <c r="T48" i="5"/>
  <c r="Q48" i="5" s="1"/>
  <c r="R48" i="5"/>
  <c r="D48" i="5"/>
  <c r="Y47" i="5" a="1"/>
  <c r="Y47" i="5" s="1"/>
  <c r="X47" i="5" a="1"/>
  <c r="X47" i="5" s="1"/>
  <c r="R47" i="5"/>
  <c r="D47" i="5"/>
  <c r="Y46" i="5" a="1"/>
  <c r="Y46" i="5" s="1"/>
  <c r="X46" i="5" a="1"/>
  <c r="X46" i="5" s="1"/>
  <c r="R46" i="5"/>
  <c r="D46" i="5"/>
  <c r="Y45" i="5" a="1"/>
  <c r="Y45" i="5" s="1"/>
  <c r="X45" i="5" a="1"/>
  <c r="X45" i="5" s="1"/>
  <c r="T45" i="5"/>
  <c r="Q45" i="5" s="1"/>
  <c r="R45" i="5"/>
  <c r="D45" i="5"/>
  <c r="Y44" i="5" a="1"/>
  <c r="Y44" i="5" s="1"/>
  <c r="X44" i="5" a="1"/>
  <c r="X44" i="5" s="1"/>
  <c r="T44" i="5"/>
  <c r="Q44" i="5" s="1"/>
  <c r="R44" i="5"/>
  <c r="D44" i="5"/>
  <c r="B44" i="5"/>
  <c r="Y43" i="5" a="1"/>
  <c r="Y43" i="5" s="1"/>
  <c r="X43" i="5" a="1"/>
  <c r="X43" i="5" s="1"/>
  <c r="R43" i="5"/>
  <c r="D43" i="5"/>
  <c r="B43" i="5"/>
  <c r="Y42" i="5" a="1"/>
  <c r="Y42" i="5" s="1"/>
  <c r="X42" i="5" a="1"/>
  <c r="X42" i="5" s="1"/>
  <c r="R42" i="5"/>
  <c r="D42" i="5"/>
  <c r="Y41" i="5" a="1"/>
  <c r="Y41" i="5" s="1"/>
  <c r="X41" i="5" a="1"/>
  <c r="X41" i="5" s="1"/>
  <c r="R41" i="5"/>
  <c r="D41" i="5"/>
  <c r="N41" i="5" s="1"/>
  <c r="B41" i="5"/>
  <c r="Y40" i="5" a="1"/>
  <c r="Y40" i="5" s="1"/>
  <c r="X40" i="5" a="1"/>
  <c r="X40" i="5" s="1"/>
  <c r="R40" i="5"/>
  <c r="D40" i="5"/>
  <c r="Y39" i="5" a="1"/>
  <c r="Y39" i="5" s="1"/>
  <c r="X39" i="5" a="1"/>
  <c r="X39" i="5" s="1"/>
  <c r="R39" i="5"/>
  <c r="D39" i="5"/>
  <c r="B39" i="5"/>
  <c r="Y38" i="5" a="1"/>
  <c r="Y38" i="5" s="1"/>
  <c r="X38" i="5" a="1"/>
  <c r="X38" i="5" s="1"/>
  <c r="R38" i="5"/>
  <c r="D38" i="5"/>
  <c r="N38" i="5" s="1"/>
  <c r="Y37" i="5" a="1"/>
  <c r="Y37" i="5" s="1"/>
  <c r="X37" i="5" a="1"/>
  <c r="X37" i="5" s="1"/>
  <c r="R37" i="5"/>
  <c r="D37" i="5"/>
  <c r="Y36" i="5" a="1"/>
  <c r="Y36" i="5" s="1"/>
  <c r="X36" i="5" a="1"/>
  <c r="X36" i="5" s="1"/>
  <c r="R36" i="5"/>
  <c r="D36" i="5"/>
  <c r="Y35" i="5" a="1"/>
  <c r="Y35" i="5" s="1"/>
  <c r="X35" i="5" a="1"/>
  <c r="X35" i="5" s="1"/>
  <c r="R35" i="5"/>
  <c r="D35" i="5"/>
  <c r="Y34" i="5" a="1"/>
  <c r="Y34" i="5" s="1"/>
  <c r="X34" i="5" a="1"/>
  <c r="X34" i="5" s="1"/>
  <c r="R34" i="5"/>
  <c r="D34" i="5"/>
  <c r="Y33" i="5" a="1"/>
  <c r="Y33" i="5" s="1"/>
  <c r="X33" i="5" a="1"/>
  <c r="X33" i="5" s="1"/>
  <c r="T33" i="5"/>
  <c r="Q33" i="5" s="1"/>
  <c r="R33" i="5"/>
  <c r="D33" i="5"/>
  <c r="Y32" i="5" a="1"/>
  <c r="Y32" i="5" s="1"/>
  <c r="X32" i="5" a="1"/>
  <c r="X32" i="5" s="1"/>
  <c r="T32" i="5"/>
  <c r="Q32" i="5" s="1"/>
  <c r="R32" i="5"/>
  <c r="D32" i="5"/>
  <c r="B32" i="5"/>
  <c r="Y31" i="5" a="1"/>
  <c r="Y31" i="5" s="1"/>
  <c r="X31" i="5" a="1"/>
  <c r="X31" i="5" s="1"/>
  <c r="R31" i="5"/>
  <c r="D31" i="5"/>
  <c r="B31" i="5"/>
  <c r="Y30" i="5" a="1"/>
  <c r="Y30" i="5" s="1"/>
  <c r="X30" i="5" a="1"/>
  <c r="X30" i="5" s="1"/>
  <c r="R30" i="5"/>
  <c r="D30" i="5"/>
  <c r="Y29" i="5" a="1"/>
  <c r="Y29" i="5" s="1"/>
  <c r="X29" i="5" a="1"/>
  <c r="X29" i="5" s="1"/>
  <c r="R29" i="5"/>
  <c r="D29" i="5"/>
  <c r="N29" i="5" s="1"/>
  <c r="B29" i="5"/>
  <c r="Y28" i="5" a="1"/>
  <c r="Y28" i="5" s="1"/>
  <c r="X28" i="5" a="1"/>
  <c r="X28" i="5" s="1"/>
  <c r="R28" i="5"/>
  <c r="D28" i="5"/>
  <c r="N28" i="5" s="1"/>
  <c r="B28" i="5"/>
  <c r="Y27" i="5" a="1"/>
  <c r="Y27" i="5" s="1"/>
  <c r="X27" i="5" a="1"/>
  <c r="X27" i="5" s="1"/>
  <c r="R27" i="5"/>
  <c r="D27" i="5"/>
  <c r="Y26" i="5" a="1"/>
  <c r="Y26" i="5" s="1"/>
  <c r="X26" i="5" a="1"/>
  <c r="X26" i="5" s="1"/>
  <c r="R26" i="5"/>
  <c r="D26" i="5"/>
  <c r="Y25" i="5" a="1"/>
  <c r="Y25" i="5" s="1"/>
  <c r="X25" i="5" a="1"/>
  <c r="X25" i="5" s="1"/>
  <c r="R25" i="5"/>
  <c r="D25" i="5"/>
  <c r="Y24" i="5" a="1"/>
  <c r="Y24" i="5" s="1"/>
  <c r="X24" i="5" a="1"/>
  <c r="X24" i="5" s="1"/>
  <c r="R24" i="5"/>
  <c r="D24" i="5"/>
  <c r="Y23" i="5" a="1"/>
  <c r="Y23" i="5" s="1"/>
  <c r="X23" i="5" a="1"/>
  <c r="X23" i="5" s="1"/>
  <c r="R23" i="5"/>
  <c r="D23" i="5"/>
  <c r="Y22" i="5" a="1"/>
  <c r="Y22" i="5" s="1"/>
  <c r="X22" i="5" a="1"/>
  <c r="X22" i="5" s="1"/>
  <c r="R22" i="5"/>
  <c r="D22" i="5"/>
  <c r="Y21" i="5" a="1"/>
  <c r="Y21" i="5" s="1"/>
  <c r="X21" i="5" a="1"/>
  <c r="X21" i="5" s="1"/>
  <c r="T21" i="5"/>
  <c r="Q21" i="5" s="1"/>
  <c r="R21" i="5"/>
  <c r="D21" i="5"/>
  <c r="Y20" i="5" a="1"/>
  <c r="Y20" i="5" s="1"/>
  <c r="X20" i="5" a="1"/>
  <c r="X20" i="5" s="1"/>
  <c r="T20" i="5"/>
  <c r="Q20" i="5" s="1"/>
  <c r="R20" i="5"/>
  <c r="D20" i="5"/>
  <c r="B20" i="5"/>
  <c r="Y19" i="5" a="1"/>
  <c r="Y19" i="5" s="1"/>
  <c r="X19" i="5" a="1"/>
  <c r="X19" i="5" s="1"/>
  <c r="R19" i="5"/>
  <c r="D19" i="5"/>
  <c r="Y18" i="5" a="1"/>
  <c r="Y18" i="5" s="1"/>
  <c r="X18" i="5" a="1"/>
  <c r="X18" i="5" s="1"/>
  <c r="R18" i="5"/>
  <c r="D18" i="5"/>
  <c r="B18" i="5"/>
  <c r="Y17" i="5" a="1"/>
  <c r="Y17" i="5" s="1"/>
  <c r="X17" i="5" a="1"/>
  <c r="X17" i="5" s="1"/>
  <c r="R17" i="5"/>
  <c r="D17" i="5"/>
  <c r="Y16" i="5" a="1"/>
  <c r="Y16" i="5" s="1"/>
  <c r="X16" i="5" a="1"/>
  <c r="X16" i="5" s="1"/>
  <c r="R16" i="5"/>
  <c r="D16" i="5"/>
  <c r="B16" i="5"/>
  <c r="Y15" i="5" a="1"/>
  <c r="Y15" i="5" s="1"/>
  <c r="X15" i="5" a="1"/>
  <c r="X15" i="5" s="1"/>
  <c r="R15" i="5"/>
  <c r="D15" i="5"/>
  <c r="N15" i="5" s="1"/>
  <c r="B15" i="5"/>
  <c r="Y14" i="5" a="1"/>
  <c r="Y14" i="5" s="1"/>
  <c r="X14" i="5" a="1"/>
  <c r="X14" i="5" s="1"/>
  <c r="R14" i="5"/>
  <c r="D14" i="5"/>
  <c r="Y13" i="5" a="1"/>
  <c r="Y13" i="5" s="1"/>
  <c r="X13" i="5" a="1"/>
  <c r="X13" i="5" s="1"/>
  <c r="R13" i="5"/>
  <c r="D13" i="5"/>
  <c r="Y12" i="5" a="1"/>
  <c r="Y12" i="5" s="1"/>
  <c r="X12" i="5" a="1"/>
  <c r="X12" i="5" s="1"/>
  <c r="R12" i="5"/>
  <c r="D12" i="5"/>
  <c r="Y11" i="5" a="1"/>
  <c r="Y11" i="5" s="1"/>
  <c r="X11" i="5" a="1"/>
  <c r="X11" i="5" s="1"/>
  <c r="R11" i="5"/>
  <c r="D11" i="5"/>
  <c r="Y10" i="5" a="1"/>
  <c r="Y10" i="5" s="1"/>
  <c r="X10" i="5" a="1"/>
  <c r="X10" i="5" s="1"/>
  <c r="R10" i="5"/>
  <c r="D10" i="5"/>
  <c r="Y9" i="5" a="1"/>
  <c r="Y9" i="5" s="1"/>
  <c r="X9" i="5" a="1"/>
  <c r="X9" i="5" s="1"/>
  <c r="R9" i="5"/>
  <c r="D9" i="5"/>
  <c r="O9" i="5" s="1"/>
  <c r="Y8" i="5" a="1"/>
  <c r="Y8" i="5" s="1"/>
  <c r="X8" i="5" a="1"/>
  <c r="X8" i="5" s="1"/>
  <c r="R8" i="5"/>
  <c r="D8" i="5"/>
  <c r="B8" i="5"/>
  <c r="Y7" i="5" a="1"/>
  <c r="Y7" i="5" s="1"/>
  <c r="X7" i="5" a="1"/>
  <c r="X7" i="5" s="1"/>
  <c r="T7" i="5"/>
  <c r="Q7" i="5" s="1"/>
  <c r="R7" i="5"/>
  <c r="D7" i="5"/>
  <c r="B7" i="5"/>
  <c r="Y6" i="5" a="1"/>
  <c r="Y6" i="5" s="1"/>
  <c r="X6" i="5" a="1"/>
  <c r="X6" i="5" s="1"/>
  <c r="R6" i="5"/>
  <c r="D6" i="5"/>
  <c r="O6" i="5" s="1"/>
  <c r="Y5" i="5" a="1"/>
  <c r="Y5" i="5" s="1"/>
  <c r="X5" i="5" a="1"/>
  <c r="X5" i="5" s="1"/>
  <c r="R5" i="5"/>
  <c r="D5" i="5"/>
  <c r="B5" i="5"/>
  <c r="Y4" i="5" a="1"/>
  <c r="Y4" i="5" s="1"/>
  <c r="X4" i="5" a="1"/>
  <c r="X4" i="5" s="1"/>
  <c r="R4" i="5"/>
  <c r="D4" i="5"/>
  <c r="Y3" i="5" a="1"/>
  <c r="Y3" i="5" s="1"/>
  <c r="X3" i="5" a="1"/>
  <c r="X3" i="5" s="1"/>
  <c r="D3" i="5"/>
  <c r="Y2" i="5" a="1"/>
  <c r="Y2" i="5" s="1"/>
  <c r="X2" i="5" a="1"/>
  <c r="X2" i="5" s="1"/>
  <c r="D2" i="5"/>
  <c r="A18" i="4"/>
  <c r="A3" i="4" s="1" a="1"/>
  <c r="A3" i="4" s="1"/>
  <c r="A17" i="4"/>
  <c r="A16" i="4" a="1"/>
  <c r="A16" i="4" s="1"/>
  <c r="B329" i="2"/>
  <c r="B328" i="2"/>
  <c r="B327" i="2"/>
  <c r="B326" i="2"/>
  <c r="F326" i="2" s="1"/>
  <c r="B325" i="2"/>
  <c r="B324" i="2"/>
  <c r="B323" i="2"/>
  <c r="B322" i="2"/>
  <c r="B321" i="2"/>
  <c r="B320" i="2"/>
  <c r="F320" i="2" s="1"/>
  <c r="B319" i="2"/>
  <c r="F319" i="2" s="1"/>
  <c r="B318" i="2"/>
  <c r="F318" i="2" s="1"/>
  <c r="B317" i="2"/>
  <c r="B316" i="2"/>
  <c r="B315" i="2"/>
  <c r="B314" i="2"/>
  <c r="F314" i="2" s="1"/>
  <c r="B313" i="2"/>
  <c r="B312" i="2"/>
  <c r="B311" i="2"/>
  <c r="B310" i="2"/>
  <c r="B309" i="2"/>
  <c r="B308" i="2"/>
  <c r="F308" i="2" s="1"/>
  <c r="B307" i="2"/>
  <c r="F307" i="2" s="1"/>
  <c r="B306" i="2"/>
  <c r="F306" i="2" s="1"/>
  <c r="B305" i="2"/>
  <c r="B304" i="2"/>
  <c r="B303" i="2"/>
  <c r="B302" i="2"/>
  <c r="B301" i="2"/>
  <c r="B300" i="2"/>
  <c r="B299" i="2"/>
  <c r="F299" i="2" s="1"/>
  <c r="B298" i="2"/>
  <c r="F298" i="2" s="1"/>
  <c r="B297" i="2"/>
  <c r="F297" i="2" s="1"/>
  <c r="B296" i="2"/>
  <c r="F296" i="2" s="1"/>
  <c r="B295" i="2"/>
  <c r="B294" i="2"/>
  <c r="F294" i="2" s="1"/>
  <c r="B293" i="2"/>
  <c r="B292" i="2"/>
  <c r="B291" i="2"/>
  <c r="B290" i="2"/>
  <c r="B289" i="2"/>
  <c r="B288" i="2"/>
  <c r="B287" i="2"/>
  <c r="F287" i="2" s="1"/>
  <c r="B286" i="2"/>
  <c r="F286" i="2" s="1"/>
  <c r="B285" i="2"/>
  <c r="F285" i="2" s="1"/>
  <c r="B284" i="2"/>
  <c r="F284" i="2" s="1"/>
  <c r="B283" i="2"/>
  <c r="B282" i="2"/>
  <c r="F282" i="2" s="1"/>
  <c r="B281" i="2"/>
  <c r="B280" i="2"/>
  <c r="B279" i="2"/>
  <c r="B278" i="2"/>
  <c r="B277" i="2"/>
  <c r="B276" i="2"/>
  <c r="B275" i="2"/>
  <c r="B274" i="2"/>
  <c r="F274" i="2" s="1"/>
  <c r="B273" i="2"/>
  <c r="F273" i="2" s="1"/>
  <c r="B272" i="2"/>
  <c r="F272" i="2" s="1"/>
  <c r="B271" i="2"/>
  <c r="F271" i="2" s="1"/>
  <c r="B270" i="2"/>
  <c r="F270" i="2" s="1"/>
  <c r="B269" i="2"/>
  <c r="B268" i="2"/>
  <c r="B267" i="2"/>
  <c r="B266" i="2"/>
  <c r="F266" i="2" s="1"/>
  <c r="B265" i="2"/>
  <c r="B264" i="2"/>
  <c r="B263" i="2"/>
  <c r="B262" i="2"/>
  <c r="F262" i="2" s="1"/>
  <c r="B261" i="2"/>
  <c r="F261" i="2" s="1"/>
  <c r="B260" i="2"/>
  <c r="F260" i="2" s="1"/>
  <c r="B259" i="2"/>
  <c r="F259" i="2" s="1"/>
  <c r="B258" i="2"/>
  <c r="F258" i="2" s="1"/>
  <c r="B257" i="2"/>
  <c r="B256" i="2"/>
  <c r="B255" i="2"/>
  <c r="B254" i="2"/>
  <c r="F254" i="2" s="1"/>
  <c r="B253" i="2"/>
  <c r="B252" i="2"/>
  <c r="B251" i="2"/>
  <c r="B250" i="2"/>
  <c r="F250" i="2" s="1"/>
  <c r="B249" i="2"/>
  <c r="F249" i="2" s="1"/>
  <c r="B248" i="2"/>
  <c r="F248" i="2" s="1"/>
  <c r="B247" i="2"/>
  <c r="F247" i="2" s="1"/>
  <c r="B246" i="2"/>
  <c r="F246" i="2" s="1"/>
  <c r="B245" i="2"/>
  <c r="B244" i="2"/>
  <c r="B243" i="2"/>
  <c r="B242" i="2"/>
  <c r="F242" i="2" s="1"/>
  <c r="B241" i="2"/>
  <c r="B240" i="2"/>
  <c r="B239" i="2"/>
  <c r="B238" i="2"/>
  <c r="F238" i="2" s="1"/>
  <c r="B237" i="2"/>
  <c r="F237" i="2" s="1"/>
  <c r="B236" i="2"/>
  <c r="F236" i="2" s="1"/>
  <c r="B235" i="2"/>
  <c r="F235" i="2" s="1"/>
  <c r="B234" i="2"/>
  <c r="F234" i="2" s="1"/>
  <c r="B233" i="2"/>
  <c r="B232" i="2"/>
  <c r="B231" i="2"/>
  <c r="B230" i="2"/>
  <c r="F230" i="2" s="1"/>
  <c r="B229" i="2"/>
  <c r="B228" i="2"/>
  <c r="B227" i="2"/>
  <c r="B226" i="2"/>
  <c r="F226" i="2" s="1"/>
  <c r="B225" i="2"/>
  <c r="B224" i="2"/>
  <c r="B223" i="2"/>
  <c r="F223" i="2" s="1"/>
  <c r="B222" i="2"/>
  <c r="F222" i="2" s="1"/>
  <c r="B221" i="2"/>
  <c r="B220" i="2"/>
  <c r="B219" i="2"/>
  <c r="B218" i="2"/>
  <c r="F218" i="2" s="1"/>
  <c r="B217" i="2"/>
  <c r="B216" i="2"/>
  <c r="B215" i="2"/>
  <c r="B214" i="2"/>
  <c r="B213" i="2"/>
  <c r="B212" i="2"/>
  <c r="F212" i="2" s="1"/>
  <c r="B211" i="2"/>
  <c r="F211" i="2" s="1"/>
  <c r="B210" i="2"/>
  <c r="F210" i="2" s="1"/>
  <c r="B209" i="2"/>
  <c r="B208" i="2"/>
  <c r="B207" i="2"/>
  <c r="B206" i="2"/>
  <c r="F206" i="2" s="1"/>
  <c r="B205" i="2"/>
  <c r="B204" i="2"/>
  <c r="B203" i="2"/>
  <c r="B202" i="2"/>
  <c r="B201" i="2"/>
  <c r="B200" i="2"/>
  <c r="F200" i="2" s="1"/>
  <c r="B199" i="2"/>
  <c r="F199" i="2" s="1"/>
  <c r="B198" i="2"/>
  <c r="F198" i="2" s="1"/>
  <c r="B197" i="2"/>
  <c r="B196" i="2"/>
  <c r="B195" i="2"/>
  <c r="B194" i="2"/>
  <c r="F194" i="2" s="1"/>
  <c r="B193" i="2"/>
  <c r="B192" i="2"/>
  <c r="B191" i="2"/>
  <c r="B190" i="2"/>
  <c r="B189" i="2"/>
  <c r="B188" i="2"/>
  <c r="F188" i="2" s="1"/>
  <c r="B187" i="2"/>
  <c r="F187" i="2" s="1"/>
  <c r="B186" i="2"/>
  <c r="F186" i="2" s="1"/>
  <c r="B185" i="2"/>
  <c r="B184" i="2"/>
  <c r="B183" i="2"/>
  <c r="B182" i="2"/>
  <c r="F182" i="2" s="1"/>
  <c r="B181" i="2"/>
  <c r="B180" i="2"/>
  <c r="B179" i="2"/>
  <c r="B178" i="2"/>
  <c r="B177" i="2"/>
  <c r="B176" i="2"/>
  <c r="F176" i="2" s="1"/>
  <c r="B175" i="2"/>
  <c r="F175" i="2" s="1"/>
  <c r="B174" i="2"/>
  <c r="F174" i="2" s="1"/>
  <c r="B173" i="2"/>
  <c r="B172" i="2"/>
  <c r="B171" i="2"/>
  <c r="B170" i="2"/>
  <c r="F170" i="2" s="1"/>
  <c r="B169" i="2"/>
  <c r="B168" i="2"/>
  <c r="B167" i="2"/>
  <c r="B166" i="2"/>
  <c r="B165" i="2"/>
  <c r="B164" i="2"/>
  <c r="F164" i="2" s="1"/>
  <c r="B163" i="2"/>
  <c r="F163" i="2" s="1"/>
  <c r="B162" i="2"/>
  <c r="F162" i="2" s="1"/>
  <c r="B161" i="2"/>
  <c r="B160" i="2"/>
  <c r="B159" i="2"/>
  <c r="B158" i="2"/>
  <c r="F158" i="2" s="1"/>
  <c r="B157" i="2"/>
  <c r="B156" i="2"/>
  <c r="B155" i="2"/>
  <c r="B154" i="2"/>
  <c r="B153" i="2"/>
  <c r="B152" i="2"/>
  <c r="B151" i="2"/>
  <c r="B150" i="2"/>
  <c r="B149" i="2"/>
  <c r="B148" i="2"/>
  <c r="B147" i="2"/>
  <c r="B146" i="2"/>
  <c r="B145" i="2"/>
  <c r="B144" i="2"/>
  <c r="B143" i="2"/>
  <c r="F143" i="2" s="1"/>
  <c r="B142" i="2"/>
  <c r="F142" i="2" s="1"/>
  <c r="B141" i="2"/>
  <c r="F141" i="2" s="1"/>
  <c r="B140" i="2"/>
  <c r="F140" i="2" s="1"/>
  <c r="B139" i="2"/>
  <c r="F139" i="2" s="1"/>
  <c r="B138" i="2"/>
  <c r="F138" i="2" s="1"/>
  <c r="B137" i="2"/>
  <c r="B136" i="2"/>
  <c r="B135" i="2"/>
  <c r="B134" i="2"/>
  <c r="B133" i="2"/>
  <c r="B132" i="2"/>
  <c r="B131" i="2"/>
  <c r="F131" i="2" s="1"/>
  <c r="B130" i="2"/>
  <c r="F130" i="2" s="1"/>
  <c r="B129" i="2"/>
  <c r="F129" i="2" s="1"/>
  <c r="B128" i="2"/>
  <c r="F128" i="2" s="1"/>
  <c r="B127" i="2"/>
  <c r="B126" i="2"/>
  <c r="B125" i="2"/>
  <c r="B124" i="2"/>
  <c r="B123" i="2"/>
  <c r="B122" i="2"/>
  <c r="F122" i="2" s="1"/>
  <c r="B121" i="2"/>
  <c r="B120" i="2"/>
  <c r="B119" i="2"/>
  <c r="B118" i="2"/>
  <c r="B117" i="2"/>
  <c r="F117" i="2" s="1"/>
  <c r="B116" i="2"/>
  <c r="F116" i="2" s="1"/>
  <c r="B115" i="2"/>
  <c r="F115" i="2" s="1"/>
  <c r="B114" i="2"/>
  <c r="F114" i="2" s="1"/>
  <c r="B113" i="2"/>
  <c r="B112" i="2"/>
  <c r="B111" i="2"/>
  <c r="B110" i="2"/>
  <c r="F110" i="2" s="1"/>
  <c r="B109" i="2"/>
  <c r="B108" i="2"/>
  <c r="B107" i="2"/>
  <c r="B106" i="2"/>
  <c r="B105" i="2"/>
  <c r="F105" i="2" s="1"/>
  <c r="B104" i="2"/>
  <c r="F104" i="2" s="1"/>
  <c r="B103" i="2"/>
  <c r="F103" i="2" s="1"/>
  <c r="B102" i="2"/>
  <c r="F102" i="2" s="1"/>
  <c r="B101" i="2"/>
  <c r="B100" i="2"/>
  <c r="B99" i="2"/>
  <c r="B98" i="2"/>
  <c r="F98" i="2" s="1"/>
  <c r="B97" i="2"/>
  <c r="B96" i="2"/>
  <c r="B95" i="2"/>
  <c r="B94" i="2"/>
  <c r="B93" i="2"/>
  <c r="F93" i="2" s="1"/>
  <c r="B92" i="2"/>
  <c r="F92" i="2" s="1"/>
  <c r="B91" i="2"/>
  <c r="F91" i="2" s="1"/>
  <c r="B90" i="2"/>
  <c r="F90" i="2" s="1"/>
  <c r="B89" i="2"/>
  <c r="B88" i="2"/>
  <c r="B87" i="2"/>
  <c r="B86" i="2"/>
  <c r="F86" i="2" s="1"/>
  <c r="B85" i="2"/>
  <c r="B84" i="2"/>
  <c r="B83" i="2"/>
  <c r="B82" i="2"/>
  <c r="B81" i="2"/>
  <c r="F81" i="2" s="1"/>
  <c r="B80" i="2"/>
  <c r="F80" i="2" s="1"/>
  <c r="B79" i="2"/>
  <c r="F79" i="2" s="1"/>
  <c r="B78" i="2"/>
  <c r="F78" i="2" s="1"/>
  <c r="B77" i="2"/>
  <c r="B76" i="2"/>
  <c r="B75" i="2"/>
  <c r="B74" i="2"/>
  <c r="F74" i="2" s="1"/>
  <c r="B73" i="2"/>
  <c r="B72" i="2"/>
  <c r="B71" i="2"/>
  <c r="B70" i="2"/>
  <c r="B69" i="2"/>
  <c r="F69" i="2" s="1"/>
  <c r="B68" i="2"/>
  <c r="F68" i="2" s="1"/>
  <c r="B67" i="2"/>
  <c r="F67" i="2" s="1"/>
  <c r="B66" i="2"/>
  <c r="F66" i="2" s="1"/>
  <c r="B65" i="2"/>
  <c r="B64" i="2"/>
  <c r="B63" i="2"/>
  <c r="B62" i="2"/>
  <c r="F62" i="2" s="1"/>
  <c r="B61" i="2"/>
  <c r="B60" i="2"/>
  <c r="B59" i="2"/>
  <c r="B58" i="2"/>
  <c r="B57" i="2"/>
  <c r="F57" i="2" s="1"/>
  <c r="B56" i="2"/>
  <c r="F56" i="2" s="1"/>
  <c r="B55" i="2"/>
  <c r="F55" i="2" s="1"/>
  <c r="B54" i="2"/>
  <c r="F54" i="2" s="1"/>
  <c r="B53" i="2"/>
  <c r="B52" i="2"/>
  <c r="B51" i="2"/>
  <c r="B50" i="2"/>
  <c r="F50" i="2" s="1"/>
  <c r="B49" i="2"/>
  <c r="B48" i="2"/>
  <c r="B47" i="2"/>
  <c r="B46" i="2"/>
  <c r="B45" i="2"/>
  <c r="F45" i="2" s="1"/>
  <c r="B44" i="2"/>
  <c r="F44" i="2" s="1"/>
  <c r="B43" i="2"/>
  <c r="F43" i="2" s="1"/>
  <c r="B42" i="2"/>
  <c r="F42" i="2" s="1"/>
  <c r="B41" i="2"/>
  <c r="B40" i="2"/>
  <c r="B39" i="2"/>
  <c r="B38" i="2"/>
  <c r="F38" i="2" s="1"/>
  <c r="B37" i="2"/>
  <c r="B36" i="2"/>
  <c r="B35" i="2"/>
  <c r="B34" i="2"/>
  <c r="B33" i="2"/>
  <c r="F33" i="2" s="1"/>
  <c r="B32" i="2"/>
  <c r="F32" i="2" s="1"/>
  <c r="B31" i="2"/>
  <c r="F31" i="2" s="1"/>
  <c r="B30" i="2"/>
  <c r="F30" i="2" s="1"/>
  <c r="B29" i="2"/>
  <c r="B28" i="2"/>
  <c r="B27" i="2"/>
  <c r="B26" i="2"/>
  <c r="F26" i="2" s="1"/>
  <c r="B25" i="2"/>
  <c r="B24" i="2"/>
  <c r="B23" i="2"/>
  <c r="B22" i="2"/>
  <c r="B21" i="2"/>
  <c r="F21" i="2" s="1"/>
  <c r="B20" i="2"/>
  <c r="F20" i="2" s="1"/>
  <c r="B19" i="2"/>
  <c r="F19" i="2" s="1"/>
  <c r="B18" i="2"/>
  <c r="F18" i="2" s="1"/>
  <c r="B17" i="2"/>
  <c r="B16" i="2"/>
  <c r="B15" i="2"/>
  <c r="B14" i="2"/>
  <c r="B13" i="2"/>
  <c r="B12" i="2"/>
  <c r="B11" i="2"/>
  <c r="F11" i="2" s="1"/>
  <c r="B10" i="2"/>
  <c r="F10" i="2" s="1"/>
  <c r="B9" i="2"/>
  <c r="B8" i="2"/>
  <c r="B7" i="2"/>
  <c r="F7" i="2" s="1"/>
  <c r="B6" i="2"/>
  <c r="F6" i="2" s="1"/>
  <c r="B5" i="2"/>
  <c r="B4" i="2"/>
  <c r="B3" i="2"/>
  <c r="H127" i="2"/>
  <c r="H152" i="2"/>
  <c r="G329" i="2"/>
  <c r="F329" i="2"/>
  <c r="G328" i="2"/>
  <c r="F328" i="2"/>
  <c r="G327" i="2"/>
  <c r="F327" i="2"/>
  <c r="G326" i="2"/>
  <c r="G325" i="2"/>
  <c r="F325" i="2"/>
  <c r="G324" i="2"/>
  <c r="F324" i="2"/>
  <c r="G323" i="2"/>
  <c r="F323" i="2"/>
  <c r="G322" i="2"/>
  <c r="F322" i="2"/>
  <c r="G321" i="2"/>
  <c r="F321" i="2"/>
  <c r="G320" i="2"/>
  <c r="G319" i="2"/>
  <c r="G318" i="2"/>
  <c r="G317" i="2"/>
  <c r="F317" i="2"/>
  <c r="G316" i="2"/>
  <c r="F316" i="2"/>
  <c r="G315" i="2"/>
  <c r="F315" i="2"/>
  <c r="G314" i="2"/>
  <c r="G313" i="2"/>
  <c r="F313" i="2"/>
  <c r="G312" i="2"/>
  <c r="F312" i="2"/>
  <c r="G311" i="2"/>
  <c r="F311" i="2"/>
  <c r="G310" i="2"/>
  <c r="F310" i="2"/>
  <c r="G309" i="2"/>
  <c r="F309" i="2"/>
  <c r="G308" i="2"/>
  <c r="G307" i="2"/>
  <c r="G306" i="2"/>
  <c r="G305" i="2"/>
  <c r="F305" i="2"/>
  <c r="G302" i="2"/>
  <c r="F302" i="2"/>
  <c r="G301" i="2"/>
  <c r="F301" i="2"/>
  <c r="G300" i="2"/>
  <c r="F300" i="2"/>
  <c r="G299" i="2"/>
  <c r="G298" i="2"/>
  <c r="G297" i="2"/>
  <c r="G296" i="2"/>
  <c r="G295" i="2"/>
  <c r="F295" i="2"/>
  <c r="G294" i="2"/>
  <c r="G293" i="2"/>
  <c r="F293" i="2"/>
  <c r="G292" i="2"/>
  <c r="F292" i="2"/>
  <c r="G291" i="2"/>
  <c r="F291" i="2"/>
  <c r="G290" i="2"/>
  <c r="F290" i="2"/>
  <c r="G289" i="2"/>
  <c r="F289" i="2"/>
  <c r="G288" i="2"/>
  <c r="F288" i="2"/>
  <c r="G287" i="2"/>
  <c r="G286" i="2"/>
  <c r="G285" i="2"/>
  <c r="G284" i="2"/>
  <c r="G283" i="2"/>
  <c r="F283" i="2"/>
  <c r="G282" i="2"/>
  <c r="G281" i="2"/>
  <c r="F281" i="2"/>
  <c r="G280" i="2"/>
  <c r="F280" i="2"/>
  <c r="G279" i="2"/>
  <c r="F279" i="2"/>
  <c r="G276" i="2"/>
  <c r="F276" i="2"/>
  <c r="G275" i="2"/>
  <c r="F275" i="2"/>
  <c r="G274" i="2"/>
  <c r="G273" i="2"/>
  <c r="G272" i="2"/>
  <c r="G271" i="2"/>
  <c r="G270" i="2"/>
  <c r="G269" i="2"/>
  <c r="F269" i="2"/>
  <c r="G268" i="2"/>
  <c r="F268" i="2"/>
  <c r="G267" i="2"/>
  <c r="F267" i="2"/>
  <c r="G266" i="2"/>
  <c r="G265" i="2"/>
  <c r="F265" i="2"/>
  <c r="G264" i="2"/>
  <c r="F264" i="2"/>
  <c r="G263" i="2"/>
  <c r="F263" i="2"/>
  <c r="G262" i="2"/>
  <c r="G261" i="2"/>
  <c r="G260" i="2"/>
  <c r="G259" i="2"/>
  <c r="G258" i="2"/>
  <c r="G257" i="2"/>
  <c r="F257" i="2"/>
  <c r="G256" i="2"/>
  <c r="F256" i="2"/>
  <c r="G255" i="2"/>
  <c r="F255" i="2"/>
  <c r="G254" i="2"/>
  <c r="G253" i="2"/>
  <c r="F253" i="2"/>
  <c r="G252" i="2"/>
  <c r="F252" i="2"/>
  <c r="G251" i="2"/>
  <c r="F251" i="2"/>
  <c r="G250" i="2"/>
  <c r="G249" i="2"/>
  <c r="G248" i="2"/>
  <c r="G247" i="2"/>
  <c r="G246" i="2"/>
  <c r="G245" i="2"/>
  <c r="F245" i="2"/>
  <c r="G244" i="2"/>
  <c r="F244" i="2"/>
  <c r="G243" i="2"/>
  <c r="F243" i="2"/>
  <c r="G242" i="2"/>
  <c r="G241" i="2"/>
  <c r="F241" i="2"/>
  <c r="G240" i="2"/>
  <c r="F240" i="2"/>
  <c r="G239" i="2"/>
  <c r="F239" i="2"/>
  <c r="G238" i="2"/>
  <c r="G237" i="2"/>
  <c r="G236" i="2"/>
  <c r="G235" i="2"/>
  <c r="G234" i="2"/>
  <c r="G233" i="2"/>
  <c r="F233" i="2"/>
  <c r="G232" i="2"/>
  <c r="F232" i="2"/>
  <c r="G231" i="2"/>
  <c r="F231" i="2"/>
  <c r="G230" i="2"/>
  <c r="G229" i="2"/>
  <c r="F229" i="2"/>
  <c r="G228" i="2"/>
  <c r="F228" i="2"/>
  <c r="G227" i="2"/>
  <c r="F227" i="2"/>
  <c r="G226" i="2"/>
  <c r="G223" i="2"/>
  <c r="G222" i="2"/>
  <c r="G221" i="2"/>
  <c r="F221" i="2"/>
  <c r="G220" i="2"/>
  <c r="F220" i="2"/>
  <c r="G219" i="2"/>
  <c r="F219" i="2"/>
  <c r="G218" i="2"/>
  <c r="G217" i="2"/>
  <c r="F217" i="2"/>
  <c r="G216" i="2"/>
  <c r="F216" i="2"/>
  <c r="G215" i="2"/>
  <c r="F215" i="2"/>
  <c r="G214" i="2"/>
  <c r="F214" i="2"/>
  <c r="G213" i="2"/>
  <c r="F213" i="2"/>
  <c r="G212" i="2"/>
  <c r="G211" i="2"/>
  <c r="G210" i="2"/>
  <c r="G209" i="2"/>
  <c r="F209" i="2"/>
  <c r="G208" i="2"/>
  <c r="F208" i="2"/>
  <c r="G207" i="2"/>
  <c r="F207" i="2"/>
  <c r="G206" i="2"/>
  <c r="G205" i="2"/>
  <c r="F205" i="2"/>
  <c r="G204" i="2"/>
  <c r="F204" i="2"/>
  <c r="G203" i="2"/>
  <c r="F203" i="2"/>
  <c r="G202" i="2"/>
  <c r="F202" i="2"/>
  <c r="G201" i="2"/>
  <c r="F201" i="2"/>
  <c r="G200" i="2"/>
  <c r="G199" i="2"/>
  <c r="G198" i="2"/>
  <c r="G197" i="2"/>
  <c r="F197" i="2"/>
  <c r="G196" i="2"/>
  <c r="F196" i="2"/>
  <c r="G195" i="2"/>
  <c r="F195" i="2"/>
  <c r="G194" i="2"/>
  <c r="G193" i="2"/>
  <c r="F193" i="2"/>
  <c r="G192" i="2"/>
  <c r="F192" i="2"/>
  <c r="G191" i="2"/>
  <c r="F191" i="2"/>
  <c r="G190" i="2"/>
  <c r="F190" i="2"/>
  <c r="G189" i="2"/>
  <c r="F189" i="2"/>
  <c r="G188" i="2"/>
  <c r="G187" i="2"/>
  <c r="G186" i="2"/>
  <c r="G185" i="2"/>
  <c r="F185" i="2"/>
  <c r="G184" i="2"/>
  <c r="F184" i="2"/>
  <c r="G183" i="2"/>
  <c r="F183" i="2"/>
  <c r="G182" i="2"/>
  <c r="G181" i="2"/>
  <c r="F181" i="2"/>
  <c r="G180" i="2"/>
  <c r="F180" i="2"/>
  <c r="G179" i="2"/>
  <c r="F179" i="2"/>
  <c r="G178" i="2"/>
  <c r="F178" i="2"/>
  <c r="G177" i="2"/>
  <c r="F177" i="2"/>
  <c r="G176" i="2"/>
  <c r="G175" i="2"/>
  <c r="G174" i="2"/>
  <c r="G173" i="2"/>
  <c r="F173" i="2"/>
  <c r="G172" i="2"/>
  <c r="F172" i="2"/>
  <c r="G171" i="2"/>
  <c r="F171" i="2"/>
  <c r="G170" i="2"/>
  <c r="G169" i="2"/>
  <c r="F169" i="2"/>
  <c r="G168" i="2"/>
  <c r="F168" i="2"/>
  <c r="G167" i="2"/>
  <c r="F167" i="2"/>
  <c r="G166" i="2"/>
  <c r="F166" i="2"/>
  <c r="G165" i="2"/>
  <c r="F165" i="2"/>
  <c r="G164" i="2"/>
  <c r="G163" i="2"/>
  <c r="G162" i="2"/>
  <c r="G161" i="2"/>
  <c r="F161" i="2"/>
  <c r="G160" i="2"/>
  <c r="F160" i="2"/>
  <c r="G159" i="2"/>
  <c r="F159" i="2"/>
  <c r="G158" i="2"/>
  <c r="G157" i="2"/>
  <c r="F157" i="2"/>
  <c r="G156" i="2"/>
  <c r="F156" i="2"/>
  <c r="G155" i="2"/>
  <c r="F155" i="2"/>
  <c r="G154" i="2"/>
  <c r="F154" i="2"/>
  <c r="G153" i="2"/>
  <c r="F153" i="2"/>
  <c r="G149" i="2"/>
  <c r="F149" i="2"/>
  <c r="G148" i="2"/>
  <c r="F148" i="2"/>
  <c r="G147" i="2"/>
  <c r="F147" i="2"/>
  <c r="G146" i="2"/>
  <c r="F146" i="2"/>
  <c r="G145" i="2"/>
  <c r="F145" i="2"/>
  <c r="G144" i="2"/>
  <c r="F144" i="2"/>
  <c r="G143" i="2"/>
  <c r="G142" i="2"/>
  <c r="G141" i="2"/>
  <c r="G140" i="2"/>
  <c r="G139" i="2"/>
  <c r="G138" i="2"/>
  <c r="G137" i="2"/>
  <c r="F137" i="2"/>
  <c r="G136" i="2"/>
  <c r="F136" i="2"/>
  <c r="G135" i="2"/>
  <c r="F135" i="2"/>
  <c r="G134" i="2"/>
  <c r="F134" i="2"/>
  <c r="G133" i="2"/>
  <c r="F133" i="2"/>
  <c r="G132" i="2"/>
  <c r="F132" i="2"/>
  <c r="G131" i="2"/>
  <c r="G130" i="2"/>
  <c r="G129" i="2"/>
  <c r="G128" i="2"/>
  <c r="G125" i="2"/>
  <c r="F125" i="2"/>
  <c r="G124" i="2"/>
  <c r="F124" i="2"/>
  <c r="G123" i="2"/>
  <c r="F123" i="2"/>
  <c r="G122" i="2"/>
  <c r="G121" i="2"/>
  <c r="F121" i="2"/>
  <c r="G120" i="2"/>
  <c r="F120" i="2"/>
  <c r="G119" i="2"/>
  <c r="F119" i="2"/>
  <c r="G118" i="2"/>
  <c r="F118" i="2"/>
  <c r="G117" i="2"/>
  <c r="G116" i="2"/>
  <c r="G115" i="2"/>
  <c r="G114" i="2"/>
  <c r="G113" i="2"/>
  <c r="F113" i="2"/>
  <c r="G112" i="2"/>
  <c r="F112" i="2"/>
  <c r="G111" i="2"/>
  <c r="F111" i="2"/>
  <c r="G110" i="2"/>
  <c r="G109" i="2"/>
  <c r="F109" i="2"/>
  <c r="G108" i="2"/>
  <c r="F108" i="2"/>
  <c r="G107" i="2"/>
  <c r="F107" i="2"/>
  <c r="G106" i="2"/>
  <c r="F106" i="2"/>
  <c r="G105" i="2"/>
  <c r="G104" i="2"/>
  <c r="G103" i="2"/>
  <c r="G102" i="2"/>
  <c r="G101" i="2"/>
  <c r="F101" i="2"/>
  <c r="G100" i="2"/>
  <c r="F100" i="2"/>
  <c r="G99" i="2"/>
  <c r="F99" i="2"/>
  <c r="G98" i="2"/>
  <c r="G97" i="2"/>
  <c r="F97" i="2"/>
  <c r="G96" i="2"/>
  <c r="F96" i="2"/>
  <c r="G95" i="2"/>
  <c r="F95" i="2"/>
  <c r="G94" i="2"/>
  <c r="F94" i="2"/>
  <c r="G93" i="2"/>
  <c r="G92" i="2"/>
  <c r="G91" i="2"/>
  <c r="G90" i="2"/>
  <c r="G89" i="2"/>
  <c r="F89" i="2"/>
  <c r="G88" i="2"/>
  <c r="F88" i="2"/>
  <c r="G87" i="2"/>
  <c r="F87" i="2"/>
  <c r="G86" i="2"/>
  <c r="G85" i="2"/>
  <c r="F85" i="2"/>
  <c r="G84" i="2"/>
  <c r="F84" i="2"/>
  <c r="G83" i="2"/>
  <c r="F83" i="2"/>
  <c r="G82" i="2"/>
  <c r="F82" i="2"/>
  <c r="G81" i="2"/>
  <c r="G80" i="2"/>
  <c r="G79" i="2"/>
  <c r="G78" i="2"/>
  <c r="G77" i="2"/>
  <c r="F77" i="2"/>
  <c r="G76" i="2"/>
  <c r="F76" i="2"/>
  <c r="G75" i="2"/>
  <c r="F75" i="2"/>
  <c r="G74" i="2"/>
  <c r="G73" i="2"/>
  <c r="F73" i="2"/>
  <c r="G72" i="2"/>
  <c r="F72" i="2"/>
  <c r="G71" i="2"/>
  <c r="F71" i="2"/>
  <c r="G70" i="2"/>
  <c r="F70" i="2"/>
  <c r="G69" i="2"/>
  <c r="G68" i="2"/>
  <c r="G67" i="2"/>
  <c r="G66" i="2"/>
  <c r="G65" i="2"/>
  <c r="F65" i="2"/>
  <c r="G64" i="2"/>
  <c r="F64" i="2"/>
  <c r="G63" i="2"/>
  <c r="F63" i="2"/>
  <c r="G62" i="2"/>
  <c r="G61" i="2"/>
  <c r="F61" i="2"/>
  <c r="G60" i="2"/>
  <c r="F60" i="2"/>
  <c r="G59" i="2"/>
  <c r="F59" i="2"/>
  <c r="G58" i="2"/>
  <c r="F58" i="2"/>
  <c r="G57" i="2"/>
  <c r="G56" i="2"/>
  <c r="G55" i="2"/>
  <c r="G54" i="2"/>
  <c r="G53" i="2"/>
  <c r="F53" i="2"/>
  <c r="G52" i="2"/>
  <c r="F52" i="2"/>
  <c r="G51" i="2"/>
  <c r="F51" i="2"/>
  <c r="G50" i="2"/>
  <c r="G49" i="2"/>
  <c r="F49" i="2"/>
  <c r="G48" i="2"/>
  <c r="F48" i="2"/>
  <c r="G47" i="2"/>
  <c r="F47" i="2"/>
  <c r="G46" i="2"/>
  <c r="F46" i="2"/>
  <c r="G45" i="2"/>
  <c r="G44" i="2"/>
  <c r="G43" i="2"/>
  <c r="G42" i="2"/>
  <c r="G41" i="2"/>
  <c r="F41" i="2"/>
  <c r="G40" i="2"/>
  <c r="F40" i="2"/>
  <c r="G39" i="2"/>
  <c r="F39" i="2"/>
  <c r="G38" i="2"/>
  <c r="G37" i="2"/>
  <c r="F37" i="2"/>
  <c r="G36" i="2"/>
  <c r="F36" i="2"/>
  <c r="G35" i="2"/>
  <c r="F35" i="2"/>
  <c r="G34" i="2"/>
  <c r="F34" i="2"/>
  <c r="G33" i="2"/>
  <c r="G32" i="2"/>
  <c r="G31" i="2"/>
  <c r="G30" i="2"/>
  <c r="G29" i="2"/>
  <c r="F29" i="2"/>
  <c r="G28" i="2"/>
  <c r="F28" i="2"/>
  <c r="G27" i="2"/>
  <c r="F27" i="2"/>
  <c r="G26" i="2"/>
  <c r="G25" i="2"/>
  <c r="F25" i="2"/>
  <c r="G24" i="2"/>
  <c r="F24" i="2"/>
  <c r="G23" i="2"/>
  <c r="F23" i="2"/>
  <c r="G22" i="2"/>
  <c r="F22" i="2"/>
  <c r="G21" i="2"/>
  <c r="G20" i="2"/>
  <c r="G19" i="2"/>
  <c r="G18" i="2"/>
  <c r="G17" i="2"/>
  <c r="F17" i="2"/>
  <c r="G16" i="2"/>
  <c r="F16" i="2"/>
  <c r="G15" i="2"/>
  <c r="F15" i="2"/>
  <c r="G12" i="2"/>
  <c r="F12" i="2"/>
  <c r="G11" i="2"/>
  <c r="G10" i="2"/>
  <c r="G9" i="2"/>
  <c r="F9" i="2"/>
  <c r="G8" i="2"/>
  <c r="F8" i="2"/>
  <c r="G7" i="2"/>
  <c r="G6" i="2"/>
  <c r="G5" i="2"/>
  <c r="F5" i="2"/>
  <c r="G4" i="2"/>
  <c r="F4"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3" i="2"/>
  <c r="H292" i="2"/>
  <c r="H291" i="2"/>
  <c r="H290" i="2"/>
  <c r="H289"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1" i="2"/>
  <c r="H250" i="2"/>
  <c r="H249" i="2"/>
  <c r="H248" i="2"/>
  <c r="H247" i="2"/>
  <c r="H246" i="2"/>
  <c r="H245" i="2"/>
  <c r="H244" i="2"/>
  <c r="H243" i="2"/>
  <c r="H242"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1" i="2"/>
  <c r="H200" i="2"/>
  <c r="H199" i="2"/>
  <c r="H198"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1" i="2"/>
  <c r="H150" i="2"/>
  <c r="H149" i="2"/>
  <c r="H148" i="2"/>
  <c r="H147" i="2"/>
  <c r="H146" i="2"/>
  <c r="H145" i="2"/>
  <c r="H144" i="2"/>
  <c r="H143" i="2"/>
  <c r="H142" i="2"/>
  <c r="H141" i="2"/>
  <c r="H140" i="2"/>
  <c r="H139" i="2"/>
  <c r="H138" i="2"/>
  <c r="H137" i="2"/>
  <c r="H136" i="2"/>
  <c r="H135" i="2"/>
  <c r="H134" i="2"/>
  <c r="H133" i="2"/>
  <c r="H132" i="2"/>
  <c r="H131" i="2"/>
  <c r="H130" i="2"/>
  <c r="H129" i="2"/>
  <c r="H128"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9" i="2"/>
  <c r="H8" i="2"/>
  <c r="H7" i="2"/>
  <c r="H6" i="2"/>
  <c r="H5" i="2"/>
  <c r="H4" i="2"/>
  <c r="H3" i="2"/>
  <c r="G3" i="2"/>
  <c r="F3" i="2"/>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F246" i="1" a="1"/>
  <c r="F246" i="1" s="1"/>
  <c r="F245" i="1" a="1"/>
  <c r="F245" i="1" s="1"/>
  <c r="F244" i="1" a="1"/>
  <c r="F244" i="1" s="1"/>
  <c r="F243" i="1" a="1"/>
  <c r="F243" i="1" s="1"/>
  <c r="F242" i="1" a="1"/>
  <c r="F242" i="1" s="1"/>
  <c r="F241" i="1" a="1"/>
  <c r="F241" i="1" s="1"/>
  <c r="F240" i="1" a="1"/>
  <c r="F240" i="1" s="1"/>
  <c r="F239" i="1" a="1"/>
  <c r="F239" i="1" s="1"/>
  <c r="F238" i="1" a="1"/>
  <c r="F238" i="1" s="1"/>
  <c r="F237" i="1" a="1"/>
  <c r="F237" i="1" s="1"/>
  <c r="F236" i="1" a="1"/>
  <c r="F236" i="1" s="1"/>
  <c r="F235" i="1" a="1"/>
  <c r="F235" i="1" s="1"/>
  <c r="F234" i="1" a="1"/>
  <c r="F234" i="1" s="1"/>
  <c r="F233" i="1" a="1"/>
  <c r="F233" i="1" s="1"/>
  <c r="F232" i="1" a="1"/>
  <c r="F232" i="1" s="1"/>
  <c r="F231" i="1" a="1"/>
  <c r="F231" i="1" s="1"/>
  <c r="F230" i="1" a="1"/>
  <c r="F230" i="1" s="1"/>
  <c r="F229" i="1" a="1"/>
  <c r="F229" i="1" s="1"/>
  <c r="F228" i="1" a="1"/>
  <c r="F228" i="1" s="1"/>
  <c r="F227" i="1" a="1"/>
  <c r="F227" i="1" s="1"/>
  <c r="F226" i="1" a="1"/>
  <c r="F226" i="1" s="1"/>
  <c r="F225" i="1" a="1"/>
  <c r="F225" i="1" s="1"/>
  <c r="F224" i="1" a="1"/>
  <c r="F224" i="1" s="1"/>
  <c r="F223" i="1" a="1"/>
  <c r="F223" i="1" s="1"/>
  <c r="F222" i="1" a="1"/>
  <c r="F222" i="1" s="1"/>
  <c r="F221" i="1" a="1"/>
  <c r="F221" i="1" s="1"/>
  <c r="F220" i="1" a="1"/>
  <c r="F220" i="1" s="1"/>
  <c r="F219" i="1" a="1"/>
  <c r="F219" i="1" s="1"/>
  <c r="F218" i="1" a="1"/>
  <c r="F218" i="1" s="1"/>
  <c r="F217" i="1" a="1"/>
  <c r="F217" i="1" s="1"/>
  <c r="F216" i="1" a="1"/>
  <c r="F216" i="1" s="1"/>
  <c r="F215" i="1" a="1"/>
  <c r="F215" i="1" s="1"/>
  <c r="F214" i="1" a="1"/>
  <c r="F214" i="1" s="1"/>
  <c r="F213" i="1" a="1"/>
  <c r="F213" i="1" s="1"/>
  <c r="F212" i="1" a="1"/>
  <c r="F212" i="1" s="1"/>
  <c r="F211" i="1" a="1"/>
  <c r="F211" i="1" s="1"/>
  <c r="F210" i="1" a="1"/>
  <c r="F210" i="1" s="1"/>
  <c r="F209" i="1" a="1"/>
  <c r="F209" i="1" s="1"/>
  <c r="F208" i="1" a="1"/>
  <c r="F208" i="1" s="1"/>
  <c r="F207" i="1" a="1"/>
  <c r="F207" i="1" s="1"/>
  <c r="F206" i="1" a="1"/>
  <c r="F206" i="1" s="1"/>
  <c r="F205" i="1" a="1"/>
  <c r="F205" i="1" s="1"/>
  <c r="F204" i="1" a="1"/>
  <c r="F204" i="1" s="1"/>
  <c r="F203" i="1" a="1"/>
  <c r="F203" i="1" s="1"/>
  <c r="F202" i="1" a="1"/>
  <c r="F202" i="1" s="1"/>
  <c r="F201" i="1" a="1"/>
  <c r="F201" i="1" s="1"/>
  <c r="F200" i="1" a="1"/>
  <c r="F200" i="1" s="1"/>
  <c r="F199" i="1" a="1"/>
  <c r="F199" i="1" s="1"/>
  <c r="F198" i="1" a="1"/>
  <c r="F198" i="1" s="1"/>
  <c r="F197" i="1" a="1"/>
  <c r="F197" i="1" s="1"/>
  <c r="F196" i="1" a="1"/>
  <c r="F196" i="1" s="1"/>
  <c r="F195" i="1" a="1"/>
  <c r="F195" i="1" s="1"/>
  <c r="F194" i="1" a="1"/>
  <c r="F194" i="1" s="1"/>
  <c r="F193" i="1" a="1"/>
  <c r="F193" i="1" s="1"/>
  <c r="F192" i="1" a="1"/>
  <c r="F192" i="1" s="1"/>
  <c r="F191" i="1" a="1"/>
  <c r="F191" i="1" s="1"/>
  <c r="F190" i="1" a="1"/>
  <c r="F190" i="1" s="1"/>
  <c r="F189" i="1" a="1"/>
  <c r="F189" i="1" s="1"/>
  <c r="F188" i="1" a="1"/>
  <c r="F188" i="1" s="1"/>
  <c r="F187" i="1" a="1"/>
  <c r="F187" i="1" s="1"/>
  <c r="F186" i="1" a="1"/>
  <c r="F186" i="1" s="1"/>
  <c r="F185" i="1" a="1"/>
  <c r="F185" i="1" s="1"/>
  <c r="F184" i="1" a="1"/>
  <c r="F184" i="1" s="1"/>
  <c r="F183" i="1" a="1"/>
  <c r="F183" i="1" s="1"/>
  <c r="F182" i="1" a="1"/>
  <c r="F182" i="1" s="1"/>
  <c r="F181" i="1" a="1"/>
  <c r="F181" i="1" s="1"/>
  <c r="F180" i="1" a="1"/>
  <c r="F180" i="1" s="1"/>
  <c r="F179" i="1" a="1"/>
  <c r="F179" i="1" s="1"/>
  <c r="F178" i="1" a="1"/>
  <c r="F178" i="1" s="1"/>
  <c r="F177" i="1" a="1"/>
  <c r="F177" i="1" s="1"/>
  <c r="F176" i="1" a="1"/>
  <c r="F176" i="1" s="1"/>
  <c r="F175" i="1" a="1"/>
  <c r="F175" i="1" s="1"/>
  <c r="F174" i="1" a="1"/>
  <c r="F174" i="1" s="1"/>
  <c r="F173" i="1" a="1"/>
  <c r="F173" i="1" s="1"/>
  <c r="F172" i="1" a="1"/>
  <c r="F172" i="1" s="1"/>
  <c r="F171" i="1" a="1"/>
  <c r="F171" i="1" s="1"/>
  <c r="F170" i="1" a="1"/>
  <c r="F170" i="1" s="1"/>
  <c r="F169" i="1" a="1"/>
  <c r="F169" i="1" s="1"/>
  <c r="F168" i="1" a="1"/>
  <c r="F168" i="1" s="1"/>
  <c r="F167" i="1" a="1"/>
  <c r="F167" i="1" s="1"/>
  <c r="F166" i="1" a="1"/>
  <c r="F166" i="1" s="1"/>
  <c r="F165" i="1" a="1"/>
  <c r="F165" i="1" s="1"/>
  <c r="F164" i="1" a="1"/>
  <c r="F164" i="1" s="1"/>
  <c r="F163" i="1" a="1"/>
  <c r="F163" i="1" s="1"/>
  <c r="F162" i="1" a="1"/>
  <c r="F162" i="1" s="1"/>
  <c r="F161" i="1" a="1"/>
  <c r="F161" i="1" s="1"/>
  <c r="F160" i="1" a="1"/>
  <c r="F160" i="1" s="1"/>
  <c r="F159" i="1" a="1"/>
  <c r="F159" i="1" s="1"/>
  <c r="F158" i="1" a="1"/>
  <c r="F158" i="1" s="1"/>
  <c r="F157" i="1" a="1"/>
  <c r="F157" i="1" s="1"/>
  <c r="F156" i="1" a="1"/>
  <c r="F156" i="1" s="1"/>
  <c r="F155" i="1" a="1"/>
  <c r="F155" i="1" s="1"/>
  <c r="F154" i="1" a="1"/>
  <c r="F154" i="1" s="1"/>
  <c r="F153" i="1" a="1"/>
  <c r="F153" i="1" s="1"/>
  <c r="F152" i="1" a="1"/>
  <c r="F152" i="1" s="1"/>
  <c r="F151" i="1" a="1"/>
  <c r="F151" i="1" s="1"/>
  <c r="F150" i="1" a="1"/>
  <c r="F150" i="1" s="1"/>
  <c r="F149" i="1" a="1"/>
  <c r="F149" i="1" s="1"/>
  <c r="F148" i="1" a="1"/>
  <c r="F148" i="1" s="1"/>
  <c r="F147" i="1" a="1"/>
  <c r="F147" i="1" s="1"/>
  <c r="F146" i="1" a="1"/>
  <c r="F146" i="1" s="1"/>
  <c r="F145" i="1" a="1"/>
  <c r="F145" i="1" s="1"/>
  <c r="F144" i="1" a="1"/>
  <c r="F144" i="1" s="1"/>
  <c r="F143" i="1" a="1"/>
  <c r="F143" i="1" s="1"/>
  <c r="F142" i="1" a="1"/>
  <c r="F142" i="1" s="1"/>
  <c r="F141" i="1" a="1"/>
  <c r="F141" i="1" s="1"/>
  <c r="F140" i="1" a="1"/>
  <c r="F140" i="1" s="1"/>
  <c r="F139" i="1" a="1"/>
  <c r="F139" i="1" s="1"/>
  <c r="F138" i="1" a="1"/>
  <c r="F138" i="1" s="1"/>
  <c r="F137" i="1" a="1"/>
  <c r="F137" i="1" s="1"/>
  <c r="F136" i="1" a="1"/>
  <c r="F136" i="1" s="1"/>
  <c r="F135" i="1" a="1"/>
  <c r="F135" i="1" s="1"/>
  <c r="F134" i="1" a="1"/>
  <c r="F134" i="1" s="1"/>
  <c r="F133" i="1" a="1"/>
  <c r="F133" i="1" s="1"/>
  <c r="F132" i="1" a="1"/>
  <c r="F132" i="1" s="1"/>
  <c r="F131" i="1" a="1"/>
  <c r="F131" i="1" s="1"/>
  <c r="F130" i="1" a="1"/>
  <c r="F130" i="1" s="1"/>
  <c r="F129" i="1" a="1"/>
  <c r="F129" i="1" s="1"/>
  <c r="F128" i="1" a="1"/>
  <c r="F128" i="1" s="1"/>
  <c r="F127" i="1" a="1"/>
  <c r="F127" i="1" s="1"/>
  <c r="F126" i="1" a="1"/>
  <c r="F126" i="1" s="1"/>
  <c r="F125" i="1" a="1"/>
  <c r="F125" i="1" s="1"/>
  <c r="F124" i="1" a="1"/>
  <c r="F124" i="1" s="1"/>
  <c r="F123" i="1" a="1"/>
  <c r="F123" i="1" s="1"/>
  <c r="F122" i="1" a="1"/>
  <c r="F122" i="1" s="1"/>
  <c r="F121" i="1" a="1"/>
  <c r="F121" i="1" s="1"/>
  <c r="F120" i="1" a="1"/>
  <c r="F120" i="1" s="1"/>
  <c r="F119" i="1" a="1"/>
  <c r="F119" i="1" s="1"/>
  <c r="F118" i="1" a="1"/>
  <c r="F118" i="1" s="1"/>
  <c r="F117" i="1" a="1"/>
  <c r="F117" i="1" s="1"/>
  <c r="F116" i="1" a="1"/>
  <c r="F116" i="1" s="1"/>
  <c r="F115" i="1" a="1"/>
  <c r="F115" i="1" s="1"/>
  <c r="F114" i="1" a="1"/>
  <c r="F114" i="1" s="1"/>
  <c r="F113" i="1" a="1"/>
  <c r="F113" i="1" s="1"/>
  <c r="F112" i="1" a="1"/>
  <c r="F112" i="1" s="1"/>
  <c r="F111" i="1" a="1"/>
  <c r="F111" i="1" s="1"/>
  <c r="F110" i="1" a="1"/>
  <c r="F110" i="1" s="1"/>
  <c r="F109" i="1" a="1"/>
  <c r="F109" i="1" s="1"/>
  <c r="F108" i="1" a="1"/>
  <c r="F108" i="1" s="1"/>
  <c r="F107" i="1" a="1"/>
  <c r="F107" i="1" s="1"/>
  <c r="F106" i="1" a="1"/>
  <c r="F106" i="1" s="1"/>
  <c r="F105" i="1" a="1"/>
  <c r="F105" i="1" s="1"/>
  <c r="F104" i="1" a="1"/>
  <c r="F104" i="1" s="1"/>
  <c r="F103" i="1" a="1"/>
  <c r="F103" i="1" s="1"/>
  <c r="F102" i="1" a="1"/>
  <c r="F102" i="1" s="1"/>
  <c r="F101" i="1" a="1"/>
  <c r="F101" i="1" s="1"/>
  <c r="F100" i="1" a="1"/>
  <c r="F100" i="1" s="1"/>
  <c r="F99" i="1" a="1"/>
  <c r="F99" i="1" s="1"/>
  <c r="F98" i="1" a="1"/>
  <c r="F98" i="1" s="1"/>
  <c r="F97" i="1" a="1"/>
  <c r="F97" i="1" s="1"/>
  <c r="F96" i="1" a="1"/>
  <c r="F96" i="1" s="1"/>
  <c r="F95" i="1" a="1"/>
  <c r="F95" i="1" s="1"/>
  <c r="F94" i="1" a="1"/>
  <c r="F94" i="1" s="1"/>
  <c r="F93" i="1" a="1"/>
  <c r="F93" i="1" s="1"/>
  <c r="F92" i="1" a="1"/>
  <c r="F92" i="1" s="1"/>
  <c r="F91" i="1" a="1"/>
  <c r="F91" i="1" s="1"/>
  <c r="F90" i="1" a="1"/>
  <c r="F90" i="1" s="1"/>
  <c r="F89" i="1" a="1"/>
  <c r="F89" i="1" s="1"/>
  <c r="F88" i="1" a="1"/>
  <c r="F88" i="1" s="1"/>
  <c r="F87" i="1" a="1"/>
  <c r="F87" i="1" s="1"/>
  <c r="F86" i="1" a="1"/>
  <c r="F86" i="1" s="1"/>
  <c r="F85" i="1" a="1"/>
  <c r="F85" i="1" s="1"/>
  <c r="F84" i="1" a="1"/>
  <c r="F84" i="1" s="1"/>
  <c r="F83" i="1" a="1"/>
  <c r="F83" i="1" s="1"/>
  <c r="F82" i="1" a="1"/>
  <c r="F82" i="1" s="1"/>
  <c r="F81" i="1" a="1"/>
  <c r="F81" i="1" s="1"/>
  <c r="F80" i="1" a="1"/>
  <c r="F80" i="1" s="1"/>
  <c r="F79" i="1" a="1"/>
  <c r="F79" i="1" s="1"/>
  <c r="F78" i="1" a="1"/>
  <c r="F78" i="1" s="1"/>
  <c r="F77" i="1" a="1"/>
  <c r="F77" i="1" s="1"/>
  <c r="F76" i="1" a="1"/>
  <c r="F76" i="1" s="1"/>
  <c r="F75" i="1" a="1"/>
  <c r="F75" i="1" s="1"/>
  <c r="F74" i="1" a="1"/>
  <c r="F74" i="1" s="1"/>
  <c r="F73" i="1" a="1"/>
  <c r="F73" i="1" s="1"/>
  <c r="F72" i="1" a="1"/>
  <c r="F72" i="1" s="1"/>
  <c r="F71" i="1" a="1"/>
  <c r="F71" i="1" s="1"/>
  <c r="F70" i="1" a="1"/>
  <c r="F70" i="1" s="1"/>
  <c r="F69" i="1" a="1"/>
  <c r="F69" i="1" s="1"/>
  <c r="F68" i="1" a="1"/>
  <c r="F68" i="1" s="1"/>
  <c r="F67" i="1" a="1"/>
  <c r="F67" i="1" s="1"/>
  <c r="F66" i="1" a="1"/>
  <c r="F66" i="1" s="1"/>
  <c r="F65" i="1" a="1"/>
  <c r="F65" i="1" s="1"/>
  <c r="F64" i="1" a="1"/>
  <c r="F64" i="1" s="1"/>
  <c r="F63" i="1" a="1"/>
  <c r="F63" i="1" s="1"/>
  <c r="F62" i="1" a="1"/>
  <c r="F62" i="1" s="1"/>
  <c r="F61" i="1" a="1"/>
  <c r="F61" i="1" s="1"/>
  <c r="F60" i="1" a="1"/>
  <c r="F60" i="1" s="1"/>
  <c r="F59" i="1" a="1"/>
  <c r="F59" i="1" s="1"/>
  <c r="F58" i="1" a="1"/>
  <c r="F58" i="1" s="1"/>
  <c r="F57" i="1" a="1"/>
  <c r="F57" i="1" s="1"/>
  <c r="F56" i="1" a="1"/>
  <c r="F56" i="1" s="1"/>
  <c r="F55" i="1" a="1"/>
  <c r="F55" i="1" s="1"/>
  <c r="F54" i="1" a="1"/>
  <c r="F54" i="1" s="1"/>
  <c r="F53" i="1" a="1"/>
  <c r="F53" i="1" s="1"/>
  <c r="F52" i="1" a="1"/>
  <c r="F52" i="1" s="1"/>
  <c r="F51" i="1" a="1"/>
  <c r="F51" i="1" s="1"/>
  <c r="F50" i="1" a="1"/>
  <c r="F50" i="1" s="1"/>
  <c r="F49" i="1" a="1"/>
  <c r="F49" i="1" s="1"/>
  <c r="F48" i="1" a="1"/>
  <c r="F48" i="1" s="1"/>
  <c r="F47" i="1" a="1"/>
  <c r="F47" i="1" s="1"/>
  <c r="F46" i="1" a="1"/>
  <c r="F46" i="1" s="1"/>
  <c r="F45" i="1" a="1"/>
  <c r="F45" i="1" s="1"/>
  <c r="F44" i="1" a="1"/>
  <c r="F44" i="1" s="1"/>
  <c r="F43" i="1" a="1"/>
  <c r="F43" i="1" s="1"/>
  <c r="F42" i="1" a="1"/>
  <c r="F42" i="1" s="1"/>
  <c r="F41" i="1" a="1"/>
  <c r="F41" i="1" s="1"/>
  <c r="F40" i="1" a="1"/>
  <c r="F40" i="1" s="1"/>
  <c r="F39" i="1" a="1"/>
  <c r="F39" i="1" s="1"/>
  <c r="F38" i="1" a="1"/>
  <c r="F38" i="1" s="1"/>
  <c r="F37" i="1" a="1"/>
  <c r="F37" i="1" s="1"/>
  <c r="F36" i="1" a="1"/>
  <c r="F36" i="1" s="1"/>
  <c r="F35" i="1" a="1"/>
  <c r="F35" i="1" s="1"/>
  <c r="F34" i="1" a="1"/>
  <c r="F34" i="1" s="1"/>
  <c r="F33" i="1" a="1"/>
  <c r="F33" i="1" s="1"/>
  <c r="F32" i="1" a="1"/>
  <c r="F32" i="1" s="1"/>
  <c r="F31" i="1" a="1"/>
  <c r="F31" i="1" s="1"/>
  <c r="F30" i="1" a="1"/>
  <c r="F30" i="1" s="1"/>
  <c r="F29" i="1" a="1"/>
  <c r="F29" i="1" s="1"/>
  <c r="F28" i="1" a="1"/>
  <c r="F28" i="1" s="1"/>
  <c r="F27" i="1" a="1"/>
  <c r="F27" i="1" s="1"/>
  <c r="F26" i="1" a="1"/>
  <c r="F26" i="1" s="1"/>
  <c r="F25" i="1" a="1"/>
  <c r="F25" i="1" s="1"/>
  <c r="F24" i="1" a="1"/>
  <c r="F24" i="1" s="1"/>
  <c r="F23" i="1" a="1"/>
  <c r="F23" i="1" s="1"/>
  <c r="F22" i="1" a="1"/>
  <c r="F22" i="1" s="1"/>
  <c r="F21" i="1" a="1"/>
  <c r="F21" i="1" s="1"/>
  <c r="F20" i="1" a="1"/>
  <c r="F20" i="1" s="1"/>
  <c r="F19" i="1" a="1"/>
  <c r="F19" i="1" s="1"/>
  <c r="F18" i="1" a="1"/>
  <c r="F18" i="1" s="1"/>
  <c r="F17" i="1" a="1"/>
  <c r="F17" i="1" s="1"/>
  <c r="F16" i="1" a="1"/>
  <c r="F16" i="1" s="1"/>
  <c r="F15" i="1" a="1"/>
  <c r="F15" i="1" s="1"/>
  <c r="F14" i="1" a="1"/>
  <c r="F14" i="1" s="1"/>
  <c r="F13" i="1" a="1"/>
  <c r="F13" i="1" s="1"/>
  <c r="F12" i="1" a="1"/>
  <c r="F12" i="1" s="1"/>
  <c r="F11" i="1" a="1"/>
  <c r="F11" i="1" s="1"/>
  <c r="F10" i="1" a="1"/>
  <c r="F10" i="1" s="1"/>
  <c r="F9" i="1" a="1"/>
  <c r="F9" i="1" s="1"/>
  <c r="F8" i="1" a="1"/>
  <c r="F8" i="1" s="1"/>
  <c r="F7" i="1" a="1"/>
  <c r="F7" i="1" s="1"/>
  <c r="F6" i="1" a="1"/>
  <c r="F6" i="1" s="1"/>
  <c r="F5" i="1" a="1"/>
  <c r="F5" i="1" s="1"/>
  <c r="F4" i="1" a="1"/>
  <c r="F4" i="1" s="1"/>
  <c r="F3" i="1" a="1"/>
  <c r="F3" i="1" s="1"/>
  <c r="F2" i="1" a="1"/>
  <c r="F2" i="1" s="1"/>
  <c r="V510" i="5" l="1"/>
  <c r="V565" i="5"/>
  <c r="P154" i="5" a="1"/>
  <c r="P154" i="5" s="1"/>
  <c r="AB154" i="5" s="1"/>
  <c r="O154" i="5"/>
  <c r="N154" i="5"/>
  <c r="P157" i="5" a="1"/>
  <c r="P157" i="5" s="1"/>
  <c r="AB157" i="5" s="1"/>
  <c r="N157" i="5"/>
  <c r="O157" i="5"/>
  <c r="P206" i="5" a="1"/>
  <c r="P206" i="5" s="1"/>
  <c r="AB206" i="5" s="1"/>
  <c r="O206" i="5"/>
  <c r="N206" i="5"/>
  <c r="Z206" i="5" s="1"/>
  <c r="P269" i="5" a="1"/>
  <c r="P269" i="5" s="1"/>
  <c r="AB269" i="5" s="1"/>
  <c r="O269" i="5"/>
  <c r="N269" i="5"/>
  <c r="P360" i="5" a="1"/>
  <c r="P360" i="5" s="1"/>
  <c r="AB360" i="5" s="1"/>
  <c r="O360" i="5"/>
  <c r="N360" i="5"/>
  <c r="P525" i="5" a="1"/>
  <c r="P525" i="5" s="1"/>
  <c r="AB525" i="5" s="1"/>
  <c r="O525" i="5"/>
  <c r="N525" i="5"/>
  <c r="P561" i="5" a="1"/>
  <c r="P561" i="5" s="1"/>
  <c r="AB561" i="5" s="1"/>
  <c r="O561" i="5"/>
  <c r="N561" i="5"/>
  <c r="V10" i="5"/>
  <c r="P10" i="5" a="1"/>
  <c r="P10" i="5" s="1"/>
  <c r="AB10" i="5" s="1"/>
  <c r="N10" i="5"/>
  <c r="O10" i="5"/>
  <c r="V97" i="5"/>
  <c r="P97" i="5" a="1"/>
  <c r="P97" i="5" s="1"/>
  <c r="AB97" i="5" s="1"/>
  <c r="O97" i="5"/>
  <c r="N97" i="5"/>
  <c r="V58" i="5"/>
  <c r="P58" i="5" a="1"/>
  <c r="P58" i="5" s="1"/>
  <c r="AB58" i="5" s="1"/>
  <c r="N58" i="5"/>
  <c r="O58" i="5"/>
  <c r="V68" i="5"/>
  <c r="P68" i="5" a="1"/>
  <c r="P68" i="5" s="1"/>
  <c r="AB68" i="5" s="1"/>
  <c r="O68" i="5"/>
  <c r="N68" i="5"/>
  <c r="V71" i="5"/>
  <c r="P71" i="5" a="1"/>
  <c r="P71" i="5" s="1"/>
  <c r="AB71" i="5" s="1"/>
  <c r="N71" i="5"/>
  <c r="O71" i="5"/>
  <c r="P76" i="5" a="1"/>
  <c r="P76" i="5" s="1"/>
  <c r="AB76" i="5" s="1"/>
  <c r="N76" i="5"/>
  <c r="O76" i="5"/>
  <c r="V103" i="5"/>
  <c r="P103" i="5" a="1"/>
  <c r="P103" i="5" s="1"/>
  <c r="AB103" i="5" s="1"/>
  <c r="O103" i="5"/>
  <c r="N103" i="5"/>
  <c r="Z103" i="5" s="1"/>
  <c r="P39" i="5" a="1"/>
  <c r="P39" i="5" s="1"/>
  <c r="AB39" i="5" s="1"/>
  <c r="O39" i="5"/>
  <c r="N39" i="5"/>
  <c r="P56" i="5" a="1"/>
  <c r="P56" i="5" s="1"/>
  <c r="AB56" i="5" s="1"/>
  <c r="N56" i="5"/>
  <c r="O56" i="5"/>
  <c r="Z66" i="5"/>
  <c r="N66" i="5"/>
  <c r="P66" i="5" a="1"/>
  <c r="P66" i="5" s="1"/>
  <c r="AB66" i="5" s="1"/>
  <c r="O66" i="5"/>
  <c r="P130" i="5" a="1"/>
  <c r="P130" i="5" s="1"/>
  <c r="AB130" i="5" s="1"/>
  <c r="N130" i="5"/>
  <c r="O130" i="5"/>
  <c r="P181" i="5" a="1"/>
  <c r="P181" i="5" s="1"/>
  <c r="AB181" i="5" s="1"/>
  <c r="N181" i="5"/>
  <c r="O181" i="5"/>
  <c r="P201" i="5" a="1"/>
  <c r="P201" i="5" s="1"/>
  <c r="AB201" i="5" s="1"/>
  <c r="N201" i="5"/>
  <c r="O201" i="5"/>
  <c r="P454" i="5" a="1"/>
  <c r="P454" i="5" s="1"/>
  <c r="AB454" i="5" s="1"/>
  <c r="N454" i="5"/>
  <c r="O454" i="5"/>
  <c r="P466" i="5" a="1"/>
  <c r="P466" i="5" s="1"/>
  <c r="AB466" i="5" s="1"/>
  <c r="O466" i="5"/>
  <c r="N466" i="5"/>
  <c r="P523" i="5" a="1"/>
  <c r="P523" i="5" s="1"/>
  <c r="AB523" i="5" s="1"/>
  <c r="N523" i="5"/>
  <c r="O523" i="5"/>
  <c r="P575" i="5" a="1"/>
  <c r="P575" i="5" s="1"/>
  <c r="AB575" i="5" s="1"/>
  <c r="O575" i="5"/>
  <c r="AA575" i="5" s="1"/>
  <c r="N575" i="5"/>
  <c r="V329" i="5"/>
  <c r="P329" i="5" a="1"/>
  <c r="P329" i="5" s="1"/>
  <c r="AB329" i="5" s="1"/>
  <c r="N329" i="5"/>
  <c r="O329" i="5"/>
  <c r="V27" i="5"/>
  <c r="P27" i="5" a="1"/>
  <c r="P27" i="5" s="1"/>
  <c r="AB27" i="5" s="1"/>
  <c r="O27" i="5"/>
  <c r="N27" i="5"/>
  <c r="P34" i="5" a="1"/>
  <c r="P34" i="5" s="1"/>
  <c r="AB34" i="5" s="1"/>
  <c r="O34" i="5"/>
  <c r="N34" i="5"/>
  <c r="P37" i="5" a="1"/>
  <c r="P37" i="5" s="1"/>
  <c r="AB37" i="5" s="1"/>
  <c r="O37" i="5"/>
  <c r="AA37" i="5" s="1"/>
  <c r="N37" i="5"/>
  <c r="Z37" i="5" s="1"/>
  <c r="N42" i="5"/>
  <c r="Z42" i="5" s="1"/>
  <c r="P42" i="5" a="1"/>
  <c r="P42" i="5" s="1"/>
  <c r="AB42" i="5" s="1"/>
  <c r="O42" i="5"/>
  <c r="P47" i="5" a="1"/>
  <c r="P47" i="5" s="1"/>
  <c r="AB47" i="5" s="1"/>
  <c r="O47" i="5"/>
  <c r="N47" i="5"/>
  <c r="P59" i="5" a="1"/>
  <c r="P59" i="5" s="1"/>
  <c r="AB59" i="5" s="1"/>
  <c r="N59" i="5"/>
  <c r="O59" i="5"/>
  <c r="V99" i="5"/>
  <c r="P99" i="5" a="1"/>
  <c r="P99" i="5" s="1"/>
  <c r="AB99" i="5" s="1"/>
  <c r="N99" i="5"/>
  <c r="O99" i="5"/>
  <c r="P123" i="5" a="1"/>
  <c r="P123" i="5" s="1"/>
  <c r="AB123" i="5" s="1"/>
  <c r="O123" i="5"/>
  <c r="N123" i="5"/>
  <c r="P125" i="5" a="1"/>
  <c r="P125" i="5" s="1"/>
  <c r="AB125" i="5" s="1"/>
  <c r="O125" i="5"/>
  <c r="N125" i="5"/>
  <c r="P204" i="5" a="1"/>
  <c r="P204" i="5" s="1"/>
  <c r="AB204" i="5" s="1"/>
  <c r="O204" i="5"/>
  <c r="N204" i="5"/>
  <c r="P224" i="5" a="1"/>
  <c r="P224" i="5" s="1"/>
  <c r="AB224" i="5" s="1"/>
  <c r="O224" i="5"/>
  <c r="N224" i="5"/>
  <c r="P245" i="5" a="1"/>
  <c r="P245" i="5" s="1"/>
  <c r="AB245" i="5" s="1"/>
  <c r="N245" i="5"/>
  <c r="O245" i="5"/>
  <c r="P292" i="5" a="1"/>
  <c r="P292" i="5" s="1"/>
  <c r="AB292" i="5" s="1"/>
  <c r="O292" i="5"/>
  <c r="N292" i="5"/>
  <c r="Z292" i="5" s="1"/>
  <c r="P393" i="5" a="1"/>
  <c r="P393" i="5" s="1"/>
  <c r="AB393" i="5" s="1"/>
  <c r="O393" i="5"/>
  <c r="N393" i="5"/>
  <c r="P495" i="5" a="1"/>
  <c r="P495" i="5" s="1"/>
  <c r="AB495" i="5" s="1"/>
  <c r="N495" i="5"/>
  <c r="O495" i="5"/>
  <c r="P557" i="5" a="1"/>
  <c r="P557" i="5" s="1"/>
  <c r="AB557" i="5" s="1"/>
  <c r="O557" i="5"/>
  <c r="N557" i="5"/>
  <c r="P559" i="5" a="1"/>
  <c r="P559" i="5" s="1"/>
  <c r="AB559" i="5" s="1"/>
  <c r="N559" i="5"/>
  <c r="O559" i="5"/>
  <c r="P325" i="5" a="1"/>
  <c r="P325" i="5" s="1"/>
  <c r="AB325" i="5" s="1"/>
  <c r="N325" i="5"/>
  <c r="O325" i="5"/>
  <c r="P340" i="5" a="1"/>
  <c r="P340" i="5" s="1"/>
  <c r="AB340" i="5" s="1"/>
  <c r="N340" i="5"/>
  <c r="O340" i="5"/>
  <c r="P371" i="5" a="1"/>
  <c r="P371" i="5" s="1"/>
  <c r="AB371" i="5" s="1"/>
  <c r="O371" i="5"/>
  <c r="N371" i="5"/>
  <c r="P373" i="5" a="1"/>
  <c r="P373" i="5" s="1"/>
  <c r="AB373" i="5" s="1"/>
  <c r="N373" i="5"/>
  <c r="O373" i="5"/>
  <c r="AA373" i="5" s="1"/>
  <c r="P249" i="5" a="1"/>
  <c r="P249" i="5" s="1"/>
  <c r="AB249" i="5" s="1"/>
  <c r="O249" i="5"/>
  <c r="N249" i="5"/>
  <c r="P254" i="5" a="1"/>
  <c r="P254" i="5" s="1"/>
  <c r="AB254" i="5" s="1"/>
  <c r="O254" i="5"/>
  <c r="N254" i="5"/>
  <c r="P44" i="5" a="1"/>
  <c r="P44" i="5" s="1"/>
  <c r="AB44" i="5" s="1"/>
  <c r="O44" i="5"/>
  <c r="N44" i="5"/>
  <c r="P49" i="5" a="1"/>
  <c r="P49" i="5" s="1"/>
  <c r="AB49" i="5" s="1"/>
  <c r="O49" i="5"/>
  <c r="N49" i="5"/>
  <c r="N54" i="5"/>
  <c r="P54" i="5" a="1"/>
  <c r="P54" i="5" s="1"/>
  <c r="AB54" i="5" s="1"/>
  <c r="O54" i="5"/>
  <c r="P25" i="5" a="1"/>
  <c r="P25" i="5" s="1"/>
  <c r="AB25" i="5" s="1"/>
  <c r="O25" i="5"/>
  <c r="AA25" i="5" s="1"/>
  <c r="N25" i="5"/>
  <c r="Z25" i="5" s="1"/>
  <c r="P52" i="5" a="1"/>
  <c r="P52" i="5" s="1"/>
  <c r="AB52" i="5" s="1"/>
  <c r="N52" i="5"/>
  <c r="O52" i="5"/>
  <c r="P199" i="5" a="1"/>
  <c r="P199" i="5" s="1"/>
  <c r="AB199" i="5" s="1"/>
  <c r="N199" i="5"/>
  <c r="O199" i="5"/>
  <c r="P406" i="5" a="1"/>
  <c r="P406" i="5" s="1"/>
  <c r="AB406" i="5" s="1"/>
  <c r="O406" i="5"/>
  <c r="N406" i="5"/>
  <c r="Z406" i="5" s="1"/>
  <c r="V434" i="5"/>
  <c r="P434" i="5" a="1"/>
  <c r="P434" i="5" s="1"/>
  <c r="AB434" i="5" s="1"/>
  <c r="O434" i="5"/>
  <c r="N434" i="5"/>
  <c r="P521" i="5" a="1"/>
  <c r="P521" i="5" s="1"/>
  <c r="AB521" i="5" s="1"/>
  <c r="O521" i="5"/>
  <c r="N521" i="5"/>
  <c r="P544" i="5" a="1"/>
  <c r="P544" i="5" s="1"/>
  <c r="AB544" i="5" s="1"/>
  <c r="N544" i="5"/>
  <c r="O544" i="5"/>
  <c r="AA544" i="5" s="1"/>
  <c r="P555" i="5" a="1"/>
  <c r="P555" i="5" s="1"/>
  <c r="AB555" i="5" s="1"/>
  <c r="O555" i="5"/>
  <c r="N555" i="5"/>
  <c r="P573" i="5" a="1"/>
  <c r="P573" i="5" s="1"/>
  <c r="AB573" i="5" s="1"/>
  <c r="O573" i="5"/>
  <c r="N573" i="5"/>
  <c r="Z87" i="5"/>
  <c r="P87" i="5" a="1"/>
  <c r="P87" i="5" s="1"/>
  <c r="AB87" i="5" s="1"/>
  <c r="N87" i="5"/>
  <c r="O87" i="5"/>
  <c r="P94" i="5" a="1"/>
  <c r="P94" i="5" s="1"/>
  <c r="AB94" i="5" s="1"/>
  <c r="O94" i="5"/>
  <c r="N94" i="5"/>
  <c r="Z94" i="5" s="1"/>
  <c r="Z118" i="5"/>
  <c r="P118" i="5" a="1"/>
  <c r="P118" i="5" s="1"/>
  <c r="AB118" i="5" s="1"/>
  <c r="O118" i="5"/>
  <c r="N118" i="5"/>
  <c r="V121" i="5"/>
  <c r="P121" i="5" a="1"/>
  <c r="P121" i="5" s="1"/>
  <c r="AB121" i="5" s="1"/>
  <c r="O121" i="5"/>
  <c r="N121" i="5"/>
  <c r="P167" i="5" a="1"/>
  <c r="P167" i="5" s="1"/>
  <c r="AB167" i="5" s="1"/>
  <c r="N167" i="5"/>
  <c r="O167" i="5"/>
  <c r="Z2" i="5"/>
  <c r="P2" i="5" a="1"/>
  <c r="P2" i="5" s="1"/>
  <c r="AB2" i="5" s="1"/>
  <c r="O2" i="5"/>
  <c r="N2" i="5"/>
  <c r="P5" i="5" a="1"/>
  <c r="P5" i="5" s="1"/>
  <c r="AB5" i="5" s="1"/>
  <c r="O5" i="5"/>
  <c r="N5" i="5"/>
  <c r="V13" i="5"/>
  <c r="P13" i="5" a="1"/>
  <c r="P13" i="5" s="1"/>
  <c r="AB13" i="5" s="1"/>
  <c r="N13" i="5"/>
  <c r="O13" i="5"/>
  <c r="N18" i="5"/>
  <c r="P18" i="5" a="1"/>
  <c r="P18" i="5" s="1"/>
  <c r="AB18" i="5" s="1"/>
  <c r="O18" i="5"/>
  <c r="V23" i="5"/>
  <c r="P23" i="5" a="1"/>
  <c r="P23" i="5" s="1"/>
  <c r="AB23" i="5" s="1"/>
  <c r="N23" i="5"/>
  <c r="O23" i="5"/>
  <c r="V25" i="5"/>
  <c r="P35" i="5" a="1"/>
  <c r="P35" i="5" s="1"/>
  <c r="AB35" i="5" s="1"/>
  <c r="N35" i="5"/>
  <c r="O35" i="5"/>
  <c r="P82" i="5" a="1"/>
  <c r="P82" i="5" s="1"/>
  <c r="AB82" i="5" s="1"/>
  <c r="O82" i="5"/>
  <c r="N82" i="5"/>
  <c r="P112" i="5" a="1"/>
  <c r="P112" i="5" s="1"/>
  <c r="AB112" i="5" s="1"/>
  <c r="O112" i="5"/>
  <c r="N112" i="5"/>
  <c r="V141" i="5"/>
  <c r="P141" i="5" a="1"/>
  <c r="P141" i="5" s="1"/>
  <c r="AB141" i="5" s="1"/>
  <c r="O141" i="5"/>
  <c r="N141" i="5"/>
  <c r="P144" i="5" a="1"/>
  <c r="P144" i="5" s="1"/>
  <c r="AB144" i="5" s="1"/>
  <c r="O144" i="5"/>
  <c r="N144" i="5"/>
  <c r="P238" i="5" a="1"/>
  <c r="P238" i="5" s="1"/>
  <c r="AB238" i="5" s="1"/>
  <c r="O238" i="5"/>
  <c r="N238" i="5"/>
  <c r="V283" i="5"/>
  <c r="P283" i="5" a="1"/>
  <c r="P283" i="5" s="1"/>
  <c r="AB283" i="5" s="1"/>
  <c r="O283" i="5"/>
  <c r="N283" i="5"/>
  <c r="P320" i="5" a="1"/>
  <c r="P320" i="5" s="1"/>
  <c r="AB320" i="5" s="1"/>
  <c r="O320" i="5"/>
  <c r="N320" i="5"/>
  <c r="P404" i="5" a="1"/>
  <c r="P404" i="5" s="1"/>
  <c r="AB404" i="5" s="1"/>
  <c r="O404" i="5"/>
  <c r="N404" i="5"/>
  <c r="P417" i="5" a="1"/>
  <c r="P417" i="5" s="1"/>
  <c r="AB417" i="5" s="1"/>
  <c r="O417" i="5"/>
  <c r="N417" i="5"/>
  <c r="V432" i="5"/>
  <c r="P432" i="5" a="1"/>
  <c r="P432" i="5" s="1"/>
  <c r="AB432" i="5" s="1"/>
  <c r="O432" i="5"/>
  <c r="N432" i="5"/>
  <c r="P462" i="5" a="1"/>
  <c r="P462" i="5" s="1"/>
  <c r="AB462" i="5" s="1"/>
  <c r="N462" i="5"/>
  <c r="O462" i="5"/>
  <c r="P493" i="5" a="1"/>
  <c r="P493" i="5" s="1"/>
  <c r="AB493" i="5" s="1"/>
  <c r="O493" i="5"/>
  <c r="AA493" i="5" s="1"/>
  <c r="N493" i="5"/>
  <c r="P551" i="5" a="1"/>
  <c r="P551" i="5" s="1"/>
  <c r="AB551" i="5" s="1"/>
  <c r="O551" i="5"/>
  <c r="N551" i="5"/>
  <c r="P553" i="5" a="1"/>
  <c r="P553" i="5" s="1"/>
  <c r="AB553" i="5" s="1"/>
  <c r="O553" i="5"/>
  <c r="N553" i="5"/>
  <c r="V263" i="5"/>
  <c r="P263" i="5" a="1"/>
  <c r="P263" i="5" s="1"/>
  <c r="AB263" i="5" s="1"/>
  <c r="O263" i="5"/>
  <c r="N263" i="5"/>
  <c r="P278" i="5" a="1"/>
  <c r="P278" i="5" s="1"/>
  <c r="AB278" i="5" s="1"/>
  <c r="N278" i="5"/>
  <c r="O278" i="5"/>
  <c r="P338" i="5" a="1"/>
  <c r="P338" i="5" s="1"/>
  <c r="AB338" i="5" s="1"/>
  <c r="N338" i="5"/>
  <c r="O338" i="5"/>
  <c r="P402" i="5" a="1"/>
  <c r="P402" i="5" s="1"/>
  <c r="AB402" i="5" s="1"/>
  <c r="N402" i="5"/>
  <c r="O402" i="5"/>
  <c r="P503" i="5" a="1"/>
  <c r="P503" i="5" s="1"/>
  <c r="AB503" i="5" s="1"/>
  <c r="O503" i="5"/>
  <c r="N503" i="5"/>
  <c r="Z533" i="5"/>
  <c r="P533" i="5" a="1"/>
  <c r="P533" i="5" s="1"/>
  <c r="AB533" i="5" s="1"/>
  <c r="N533" i="5"/>
  <c r="O533" i="5"/>
  <c r="V533" i="5"/>
  <c r="P197" i="5" a="1"/>
  <c r="P197" i="5" s="1"/>
  <c r="AB197" i="5" s="1"/>
  <c r="O197" i="5"/>
  <c r="N197" i="5"/>
  <c r="V85" i="5"/>
  <c r="P85" i="5" a="1"/>
  <c r="P85" i="5" s="1"/>
  <c r="AB85" i="5" s="1"/>
  <c r="O85" i="5"/>
  <c r="N85" i="5"/>
  <c r="P90" i="5" a="1"/>
  <c r="P90" i="5" s="1"/>
  <c r="AB90" i="5" s="1"/>
  <c r="N90" i="5"/>
  <c r="O90" i="5"/>
  <c r="V16" i="5"/>
  <c r="P16" i="5" a="1"/>
  <c r="P16" i="5" s="1"/>
  <c r="AB16" i="5" s="1"/>
  <c r="O16" i="5"/>
  <c r="N16" i="5"/>
  <c r="P63" i="5" a="1"/>
  <c r="P63" i="5" s="1"/>
  <c r="AB63" i="5" s="1"/>
  <c r="N63" i="5"/>
  <c r="O63" i="5"/>
  <c r="P80" i="5" a="1"/>
  <c r="P80" i="5" s="1"/>
  <c r="AB80" i="5" s="1"/>
  <c r="N80" i="5"/>
  <c r="O80" i="5"/>
  <c r="V231" i="5"/>
  <c r="P231" i="5" a="1"/>
  <c r="P231" i="5" s="1"/>
  <c r="AB231" i="5" s="1"/>
  <c r="O231" i="5"/>
  <c r="N231" i="5"/>
  <c r="P318" i="5" a="1"/>
  <c r="P318" i="5" s="1"/>
  <c r="AB318" i="5" s="1"/>
  <c r="N318" i="5"/>
  <c r="O318" i="5"/>
  <c r="P472" i="5" a="1"/>
  <c r="P472" i="5" s="1"/>
  <c r="AB472" i="5" s="1"/>
  <c r="O472" i="5"/>
  <c r="AA472" i="5" s="1"/>
  <c r="N472" i="5"/>
  <c r="P491" i="5" a="1"/>
  <c r="P491" i="5" s="1"/>
  <c r="AB491" i="5" s="1"/>
  <c r="O491" i="5"/>
  <c r="N491" i="5"/>
  <c r="P20" i="5" a="1"/>
  <c r="P20" i="5" s="1"/>
  <c r="AB20" i="5" s="1"/>
  <c r="N20" i="5"/>
  <c r="O20" i="5"/>
  <c r="AA20" i="5" s="1"/>
  <c r="P32" i="5" a="1"/>
  <c r="P32" i="5" s="1"/>
  <c r="AB32" i="5" s="1"/>
  <c r="O32" i="5"/>
  <c r="N32" i="5"/>
  <c r="V30" i="5"/>
  <c r="P30" i="5" a="1"/>
  <c r="P30" i="5" s="1"/>
  <c r="AB30" i="5" s="1"/>
  <c r="N30" i="5"/>
  <c r="O30" i="5"/>
  <c r="V92" i="5"/>
  <c r="P92" i="5" a="1"/>
  <c r="P92" i="5" s="1"/>
  <c r="AB92" i="5" s="1"/>
  <c r="O92" i="5"/>
  <c r="N92" i="5"/>
  <c r="P3" i="5" a="1"/>
  <c r="P3" i="5" s="1"/>
  <c r="AB3" i="5" s="1"/>
  <c r="O3" i="5"/>
  <c r="N3" i="5"/>
  <c r="Z3" i="5" s="1"/>
  <c r="P8" i="5" a="1"/>
  <c r="P8" i="5" s="1"/>
  <c r="AB8" i="5" s="1"/>
  <c r="O8" i="5"/>
  <c r="N8" i="5"/>
  <c r="N78" i="5"/>
  <c r="P78" i="5" a="1"/>
  <c r="P78" i="5" s="1"/>
  <c r="AB78" i="5" s="1"/>
  <c r="O78" i="5"/>
  <c r="AA78" i="5" s="1"/>
  <c r="P132" i="5" a="1"/>
  <c r="P132" i="5" s="1"/>
  <c r="AB132" i="5" s="1"/>
  <c r="O132" i="5"/>
  <c r="N132" i="5"/>
  <c r="V137" i="5"/>
  <c r="P137" i="5" a="1"/>
  <c r="P137" i="5" s="1"/>
  <c r="AB137" i="5" s="1"/>
  <c r="N137" i="5"/>
  <c r="O137" i="5"/>
  <c r="P193" i="5" a="1"/>
  <c r="P193" i="5" s="1"/>
  <c r="AB193" i="5" s="1"/>
  <c r="N193" i="5"/>
  <c r="Z193" i="5" s="1"/>
  <c r="O193" i="5"/>
  <c r="AA208" i="5"/>
  <c r="P208" i="5" a="1"/>
  <c r="P208" i="5" s="1"/>
  <c r="AB208" i="5" s="1"/>
  <c r="O208" i="5"/>
  <c r="N208" i="5"/>
  <c r="V213" i="5"/>
  <c r="P213" i="5" a="1"/>
  <c r="P213" i="5" s="1"/>
  <c r="AB213" i="5" s="1"/>
  <c r="N213" i="5"/>
  <c r="O213" i="5"/>
  <c r="P301" i="5" a="1"/>
  <c r="P301" i="5" s="1"/>
  <c r="AB301" i="5" s="1"/>
  <c r="N301" i="5"/>
  <c r="O301" i="5"/>
  <c r="P400" i="5" a="1"/>
  <c r="P400" i="5" s="1"/>
  <c r="AB400" i="5" s="1"/>
  <c r="N400" i="5"/>
  <c r="O400" i="5"/>
  <c r="V443" i="5"/>
  <c r="P443" i="5" a="1"/>
  <c r="P443" i="5" s="1"/>
  <c r="AB443" i="5" s="1"/>
  <c r="O443" i="5"/>
  <c r="N443" i="5"/>
  <c r="P529" i="5" a="1"/>
  <c r="P529" i="5" s="1"/>
  <c r="AB529" i="5" s="1"/>
  <c r="O529" i="5"/>
  <c r="N529" i="5"/>
  <c r="P531" i="5" a="1"/>
  <c r="P531" i="5" s="1"/>
  <c r="AB531" i="5" s="1"/>
  <c r="N531" i="5"/>
  <c r="O531" i="5"/>
  <c r="V549" i="5"/>
  <c r="P549" i="5" a="1"/>
  <c r="P549" i="5" s="1"/>
  <c r="AB549" i="5" s="1"/>
  <c r="N549" i="5"/>
  <c r="O549" i="5"/>
  <c r="P579" i="5" a="1"/>
  <c r="P579" i="5" s="1"/>
  <c r="AB579" i="5" s="1"/>
  <c r="O579" i="5"/>
  <c r="N579" i="5"/>
  <c r="P217" i="5" a="1"/>
  <c r="P217" i="5" s="1"/>
  <c r="AB217" i="5" s="1"/>
  <c r="O217" i="5"/>
  <c r="N217" i="5"/>
  <c r="P464" i="5" a="1"/>
  <c r="P464" i="5" s="1"/>
  <c r="AB464" i="5" s="1"/>
  <c r="O464" i="5"/>
  <c r="N464" i="5"/>
  <c r="P161" i="5" a="1"/>
  <c r="P161" i="5" s="1"/>
  <c r="AB161" i="5" s="1"/>
  <c r="N161" i="5"/>
  <c r="O161" i="5"/>
  <c r="V183" i="5"/>
  <c r="P183" i="5" a="1"/>
  <c r="P183" i="5" s="1"/>
  <c r="AB183" i="5" s="1"/>
  <c r="N183" i="5"/>
  <c r="O183" i="5"/>
  <c r="P501" i="5" a="1"/>
  <c r="P501" i="5" s="1"/>
  <c r="AB501" i="5" s="1"/>
  <c r="N501" i="5"/>
  <c r="O501" i="5"/>
  <c r="V501" i="5"/>
  <c r="V61" i="5"/>
  <c r="P61" i="5" a="1"/>
  <c r="P61" i="5" s="1"/>
  <c r="AB61" i="5" s="1"/>
  <c r="N61" i="5"/>
  <c r="Z61" i="5" s="1"/>
  <c r="O61" i="5"/>
  <c r="V108" i="5"/>
  <c r="P108" i="5" a="1"/>
  <c r="P108" i="5" s="1"/>
  <c r="AB108" i="5" s="1"/>
  <c r="O108" i="5"/>
  <c r="N108" i="5"/>
  <c r="P127" i="5" a="1"/>
  <c r="P127" i="5" s="1"/>
  <c r="AB127" i="5" s="1"/>
  <c r="O127" i="5"/>
  <c r="AA127" i="5" s="1"/>
  <c r="N127" i="5"/>
  <c r="V159" i="5"/>
  <c r="P159" i="5" a="1"/>
  <c r="P159" i="5" s="1"/>
  <c r="AB159" i="5" s="1"/>
  <c r="O159" i="5"/>
  <c r="N159" i="5"/>
  <c r="V208" i="5"/>
  <c r="P229" i="5" a="1"/>
  <c r="P229" i="5" s="1"/>
  <c r="AB229" i="5" s="1"/>
  <c r="N229" i="5"/>
  <c r="O229" i="5"/>
  <c r="P252" i="5" a="1"/>
  <c r="P252" i="5" s="1"/>
  <c r="AB252" i="5" s="1"/>
  <c r="O252" i="5"/>
  <c r="N252" i="5"/>
  <c r="P296" i="5" a="1"/>
  <c r="P296" i="5" s="1"/>
  <c r="AB296" i="5" s="1"/>
  <c r="O296" i="5"/>
  <c r="N296" i="5"/>
  <c r="V382" i="5"/>
  <c r="P382" i="5" a="1"/>
  <c r="P382" i="5" s="1"/>
  <c r="AB382" i="5" s="1"/>
  <c r="O382" i="5"/>
  <c r="N382" i="5"/>
  <c r="P395" i="5" a="1"/>
  <c r="P395" i="5" s="1"/>
  <c r="AB395" i="5" s="1"/>
  <c r="O395" i="5"/>
  <c r="N395" i="5"/>
  <c r="Z395" i="5" s="1"/>
  <c r="P547" i="5" a="1"/>
  <c r="P547" i="5" s="1"/>
  <c r="AB547" i="5" s="1"/>
  <c r="N547" i="5"/>
  <c r="O547" i="5"/>
  <c r="AA577" i="5"/>
  <c r="P577" i="5" a="1"/>
  <c r="P577" i="5" s="1"/>
  <c r="AB577" i="5" s="1"/>
  <c r="N577" i="5"/>
  <c r="O577" i="5"/>
  <c r="V577" i="5"/>
  <c r="O307" i="5"/>
  <c r="O374" i="5"/>
  <c r="O445" i="5"/>
  <c r="P274" i="5" a="1"/>
  <c r="P274" i="5" s="1"/>
  <c r="AB274" i="5" s="1"/>
  <c r="O274" i="5"/>
  <c r="P281" i="5" a="1"/>
  <c r="P281" i="5" s="1"/>
  <c r="AB281" i="5" s="1"/>
  <c r="N281" i="5"/>
  <c r="O281" i="5"/>
  <c r="AA281" i="5" s="1"/>
  <c r="V288" i="5"/>
  <c r="P288" i="5" a="1"/>
  <c r="P288" i="5" s="1"/>
  <c r="AB288" i="5" s="1"/>
  <c r="O288" i="5"/>
  <c r="V290" i="5"/>
  <c r="P290" i="5" a="1"/>
  <c r="P290" i="5" s="1"/>
  <c r="AB290" i="5" s="1"/>
  <c r="N290" i="5"/>
  <c r="O290" i="5"/>
  <c r="P312" i="5" a="1"/>
  <c r="P312" i="5" s="1"/>
  <c r="AB312" i="5" s="1"/>
  <c r="O312" i="5"/>
  <c r="N312" i="5"/>
  <c r="P314" i="5" a="1"/>
  <c r="P314" i="5" s="1"/>
  <c r="AB314" i="5" s="1"/>
  <c r="N314" i="5"/>
  <c r="O314" i="5"/>
  <c r="P347" i="5" a="1"/>
  <c r="P347" i="5" s="1"/>
  <c r="AB347" i="5" s="1"/>
  <c r="O347" i="5"/>
  <c r="N347" i="5"/>
  <c r="V358" i="5"/>
  <c r="P358" i="5" a="1"/>
  <c r="P358" i="5" s="1"/>
  <c r="AB358" i="5" s="1"/>
  <c r="N358" i="5"/>
  <c r="O358" i="5"/>
  <c r="V474" i="5"/>
  <c r="P474" i="5" a="1"/>
  <c r="P474" i="5" s="1"/>
  <c r="AB474" i="5" s="1"/>
  <c r="N474" i="5"/>
  <c r="O474" i="5"/>
  <c r="P476" i="5" a="1"/>
  <c r="P476" i="5" s="1"/>
  <c r="AB476" i="5" s="1"/>
  <c r="N476" i="5"/>
  <c r="P497" i="5" a="1"/>
  <c r="P497" i="5" s="1"/>
  <c r="AB497" i="5" s="1"/>
  <c r="O497" i="5"/>
  <c r="AA497" i="5" s="1"/>
  <c r="N497" i="5"/>
  <c r="P499" i="5" a="1"/>
  <c r="P499" i="5" s="1"/>
  <c r="AB499" i="5" s="1"/>
  <c r="N499" i="5"/>
  <c r="Z499" i="5" s="1"/>
  <c r="O499" i="5"/>
  <c r="V566" i="5"/>
  <c r="P566" i="5" a="1"/>
  <c r="P566" i="5" s="1"/>
  <c r="AB566" i="5" s="1"/>
  <c r="O566" i="5"/>
  <c r="N566" i="5"/>
  <c r="P581" i="5" a="1"/>
  <c r="P581" i="5" s="1"/>
  <c r="AB581" i="5" s="1"/>
  <c r="N581" i="5"/>
  <c r="Z581" i="5" s="1"/>
  <c r="P583" i="5" a="1"/>
  <c r="P583" i="5" s="1"/>
  <c r="AB583" i="5" s="1"/>
  <c r="N583" i="5"/>
  <c r="O583" i="5"/>
  <c r="N473" i="5"/>
  <c r="P119" i="5" a="1"/>
  <c r="P119" i="5" s="1"/>
  <c r="AB119" i="5" s="1"/>
  <c r="N119" i="5"/>
  <c r="V6" i="5"/>
  <c r="P6" i="5" a="1"/>
  <c r="P6" i="5" s="1"/>
  <c r="AB6" i="5" s="1"/>
  <c r="N6" i="5"/>
  <c r="P21" i="5" a="1"/>
  <c r="P21" i="5" s="1"/>
  <c r="AB21" i="5" s="1"/>
  <c r="O21" i="5"/>
  <c r="N21" i="5"/>
  <c r="V40" i="5"/>
  <c r="P40" i="5" a="1"/>
  <c r="P40" i="5" s="1"/>
  <c r="AB40" i="5" s="1"/>
  <c r="O40" i="5"/>
  <c r="N40" i="5"/>
  <c r="P45" i="5" a="1"/>
  <c r="P45" i="5" s="1"/>
  <c r="AB45" i="5" s="1"/>
  <c r="O45" i="5"/>
  <c r="N45" i="5"/>
  <c r="P74" i="5" a="1"/>
  <c r="P74" i="5" s="1"/>
  <c r="AB74" i="5" s="1"/>
  <c r="N74" i="5"/>
  <c r="O74" i="5"/>
  <c r="P83" i="5" a="1"/>
  <c r="P83" i="5" s="1"/>
  <c r="AB83" i="5" s="1"/>
  <c r="N83" i="5"/>
  <c r="P88" i="5" a="1"/>
  <c r="P88" i="5" s="1"/>
  <c r="AB88" i="5" s="1"/>
  <c r="N88" i="5"/>
  <c r="Z88" i="5" s="1"/>
  <c r="P106" i="5" a="1"/>
  <c r="P106" i="5" s="1"/>
  <c r="AB106" i="5" s="1"/>
  <c r="N106" i="5"/>
  <c r="O106" i="5"/>
  <c r="P113" i="5" a="1"/>
  <c r="P113" i="5" s="1"/>
  <c r="AB113" i="5" s="1"/>
  <c r="O113" i="5"/>
  <c r="N113" i="5"/>
  <c r="P115" i="5" a="1"/>
  <c r="P115" i="5" s="1"/>
  <c r="AB115" i="5" s="1"/>
  <c r="O115" i="5"/>
  <c r="N115" i="5"/>
  <c r="Z115" i="5" s="1"/>
  <c r="AA117" i="5"/>
  <c r="P117" i="5" a="1"/>
  <c r="P117" i="5" s="1"/>
  <c r="AB117" i="5" s="1"/>
  <c r="O117" i="5"/>
  <c r="P128" i="5" a="1"/>
  <c r="P128" i="5" s="1"/>
  <c r="AB128" i="5" s="1"/>
  <c r="O128" i="5"/>
  <c r="N128" i="5"/>
  <c r="P133" i="5" a="1"/>
  <c r="P133" i="5" s="1"/>
  <c r="AB133" i="5" s="1"/>
  <c r="N133" i="5"/>
  <c r="O133" i="5"/>
  <c r="P142" i="5" a="1"/>
  <c r="P142" i="5" s="1"/>
  <c r="AB142" i="5" s="1"/>
  <c r="O142" i="5"/>
  <c r="N142" i="5"/>
  <c r="P155" i="5" a="1"/>
  <c r="P155" i="5" s="1"/>
  <c r="AB155" i="5" s="1"/>
  <c r="O155" i="5"/>
  <c r="N155" i="5"/>
  <c r="V170" i="5"/>
  <c r="P170" i="5" a="1"/>
  <c r="P170" i="5" s="1"/>
  <c r="AB170" i="5" s="1"/>
  <c r="N170" i="5"/>
  <c r="O170" i="5"/>
  <c r="P184" i="5" a="1"/>
  <c r="P184" i="5" s="1"/>
  <c r="AB184" i="5" s="1"/>
  <c r="O184" i="5"/>
  <c r="AA184" i="5" s="1"/>
  <c r="N184" i="5"/>
  <c r="V191" i="5"/>
  <c r="P191" i="5" a="1"/>
  <c r="P191" i="5" s="1"/>
  <c r="AB191" i="5" s="1"/>
  <c r="N191" i="5"/>
  <c r="O191" i="5"/>
  <c r="V202" i="5"/>
  <c r="P202" i="5" a="1"/>
  <c r="P202" i="5" s="1"/>
  <c r="AB202" i="5" s="1"/>
  <c r="O202" i="5"/>
  <c r="V207" i="5"/>
  <c r="P207" i="5" a="1"/>
  <c r="P207" i="5" s="1"/>
  <c r="AB207" i="5" s="1"/>
  <c r="O207" i="5"/>
  <c r="P218" i="5" a="1"/>
  <c r="P218" i="5" s="1"/>
  <c r="AB218" i="5" s="1"/>
  <c r="N218" i="5"/>
  <c r="O218" i="5"/>
  <c r="V227" i="5"/>
  <c r="P227" i="5" a="1"/>
  <c r="P227" i="5" s="1"/>
  <c r="AB227" i="5" s="1"/>
  <c r="O227" i="5"/>
  <c r="N227" i="5"/>
  <c r="P236" i="5" a="1"/>
  <c r="P236" i="5" s="1"/>
  <c r="AB236" i="5" s="1"/>
  <c r="O236" i="5"/>
  <c r="V250" i="5"/>
  <c r="P250" i="5" a="1"/>
  <c r="P250" i="5" s="1"/>
  <c r="AB250" i="5" s="1"/>
  <c r="O250" i="5"/>
  <c r="V270" i="5"/>
  <c r="P270" i="5" a="1"/>
  <c r="P270" i="5" s="1"/>
  <c r="AB270" i="5" s="1"/>
  <c r="N270" i="5"/>
  <c r="O270" i="5"/>
  <c r="P272" i="5" a="1"/>
  <c r="P272" i="5" s="1"/>
  <c r="AB272" i="5" s="1"/>
  <c r="O272" i="5"/>
  <c r="N272" i="5"/>
  <c r="P299" i="5" a="1"/>
  <c r="P299" i="5" s="1"/>
  <c r="AB299" i="5" s="1"/>
  <c r="O299" i="5"/>
  <c r="N299" i="5"/>
  <c r="P323" i="5" a="1"/>
  <c r="P323" i="5" s="1"/>
  <c r="AB323" i="5" s="1"/>
  <c r="N323" i="5"/>
  <c r="V336" i="5"/>
  <c r="P336" i="5" a="1"/>
  <c r="P336" i="5" s="1"/>
  <c r="AB336" i="5" s="1"/>
  <c r="O336" i="5"/>
  <c r="P354" i="5" a="1"/>
  <c r="P354" i="5" s="1"/>
  <c r="AB354" i="5" s="1"/>
  <c r="N354" i="5"/>
  <c r="O354" i="5"/>
  <c r="P367" i="5" a="1"/>
  <c r="P367" i="5" s="1"/>
  <c r="AB367" i="5" s="1"/>
  <c r="O367" i="5"/>
  <c r="N367" i="5"/>
  <c r="P378" i="5" a="1"/>
  <c r="P378" i="5" s="1"/>
  <c r="AB378" i="5" s="1"/>
  <c r="N378" i="5"/>
  <c r="O378" i="5"/>
  <c r="P380" i="5" a="1"/>
  <c r="P380" i="5" s="1"/>
  <c r="AB380" i="5" s="1"/>
  <c r="O380" i="5"/>
  <c r="N380" i="5"/>
  <c r="V385" i="5"/>
  <c r="P385" i="5" a="1"/>
  <c r="P385" i="5" s="1"/>
  <c r="AB385" i="5" s="1"/>
  <c r="O385" i="5"/>
  <c r="N385" i="5"/>
  <c r="AA387" i="5"/>
  <c r="P387" i="5" a="1"/>
  <c r="P387" i="5" s="1"/>
  <c r="AB387" i="5" s="1"/>
  <c r="N387" i="5"/>
  <c r="V398" i="5"/>
  <c r="P398" i="5" a="1"/>
  <c r="P398" i="5" s="1"/>
  <c r="AB398" i="5" s="1"/>
  <c r="N398" i="5"/>
  <c r="O398" i="5"/>
  <c r="P409" i="5" a="1"/>
  <c r="P409" i="5" s="1"/>
  <c r="AB409" i="5" s="1"/>
  <c r="N409" i="5"/>
  <c r="P422" i="5" a="1"/>
  <c r="P422" i="5" s="1"/>
  <c r="AB422" i="5" s="1"/>
  <c r="O422" i="5"/>
  <c r="N422" i="5"/>
  <c r="V430" i="5"/>
  <c r="P430" i="5" a="1"/>
  <c r="P430" i="5" s="1"/>
  <c r="AB430" i="5" s="1"/>
  <c r="N430" i="5"/>
  <c r="O430" i="5"/>
  <c r="P448" i="5" a="1"/>
  <c r="P448" i="5" s="1"/>
  <c r="AB448" i="5" s="1"/>
  <c r="O448" i="5"/>
  <c r="P452" i="5" a="1"/>
  <c r="P452" i="5" s="1"/>
  <c r="AB452" i="5" s="1"/>
  <c r="N452" i="5"/>
  <c r="O452" i="5"/>
  <c r="P457" i="5" a="1"/>
  <c r="P457" i="5" s="1"/>
  <c r="AB457" i="5" s="1"/>
  <c r="O457" i="5"/>
  <c r="N457" i="5"/>
  <c r="P459" i="5" a="1"/>
  <c r="P459" i="5" s="1"/>
  <c r="AB459" i="5" s="1"/>
  <c r="O459" i="5"/>
  <c r="P506" i="5" a="1"/>
  <c r="P506" i="5" s="1"/>
  <c r="AB506" i="5" s="1"/>
  <c r="N506" i="5"/>
  <c r="O506" i="5"/>
  <c r="V508" i="5"/>
  <c r="P508" i="5" a="1"/>
  <c r="P508" i="5" s="1"/>
  <c r="AB508" i="5" s="1"/>
  <c r="O508" i="5"/>
  <c r="AA510" i="5"/>
  <c r="P510" i="5" a="1"/>
  <c r="P510" i="5" s="1"/>
  <c r="AB510" i="5" s="1"/>
  <c r="N510" i="5"/>
  <c r="P516" i="5" a="1"/>
  <c r="P516" i="5" s="1"/>
  <c r="AB516" i="5" s="1"/>
  <c r="O516" i="5"/>
  <c r="N516" i="5"/>
  <c r="P518" i="5" a="1"/>
  <c r="P518" i="5" s="1"/>
  <c r="AB518" i="5" s="1"/>
  <c r="N518" i="5"/>
  <c r="O518" i="5"/>
  <c r="P535" i="5" a="1"/>
  <c r="P535" i="5" s="1"/>
  <c r="AB535" i="5" s="1"/>
  <c r="N535" i="5"/>
  <c r="O535" i="5"/>
  <c r="AA535" i="5" s="1"/>
  <c r="P537" i="5" a="1"/>
  <c r="P537" i="5" s="1"/>
  <c r="AB537" i="5" s="1"/>
  <c r="O537" i="5"/>
  <c r="P564" i="5" a="1"/>
  <c r="P564" i="5" s="1"/>
  <c r="AB564" i="5" s="1"/>
  <c r="O564" i="5"/>
  <c r="P568" i="5" a="1"/>
  <c r="P568" i="5" s="1"/>
  <c r="AB568" i="5" s="1"/>
  <c r="O568" i="5"/>
  <c r="N568" i="5"/>
  <c r="N477" i="5"/>
  <c r="O135" i="5"/>
  <c r="O322" i="5"/>
  <c r="V279" i="5"/>
  <c r="P279" i="5" a="1"/>
  <c r="P279" i="5" s="1"/>
  <c r="AB279" i="5" s="1"/>
  <c r="O279" i="5"/>
  <c r="N279" i="5"/>
  <c r="P286" i="5" a="1"/>
  <c r="P286" i="5" s="1"/>
  <c r="AB286" i="5" s="1"/>
  <c r="O286" i="5"/>
  <c r="N286" i="5"/>
  <c r="V306" i="5"/>
  <c r="P306" i="5" a="1"/>
  <c r="P306" i="5" s="1"/>
  <c r="AB306" i="5" s="1"/>
  <c r="N306" i="5"/>
  <c r="O306" i="5"/>
  <c r="P308" i="5" a="1"/>
  <c r="P308" i="5" s="1"/>
  <c r="AB308" i="5" s="1"/>
  <c r="N308" i="5"/>
  <c r="P310" i="5" a="1"/>
  <c r="P310" i="5" s="1"/>
  <c r="AB310" i="5" s="1"/>
  <c r="O310" i="5"/>
  <c r="N310" i="5"/>
  <c r="P317" i="5" a="1"/>
  <c r="P317" i="5" s="1"/>
  <c r="AB317" i="5" s="1"/>
  <c r="N317" i="5"/>
  <c r="O317" i="5"/>
  <c r="P319" i="5" a="1"/>
  <c r="P319" i="5" s="1"/>
  <c r="AB319" i="5" s="1"/>
  <c r="N319" i="5"/>
  <c r="P334" i="5" a="1"/>
  <c r="P334" i="5" s="1"/>
  <c r="AB334" i="5" s="1"/>
  <c r="N334" i="5"/>
  <c r="P343" i="5" a="1"/>
  <c r="P343" i="5" s="1"/>
  <c r="AB343" i="5" s="1"/>
  <c r="N343" i="5"/>
  <c r="Z343" i="5" s="1"/>
  <c r="O343" i="5"/>
  <c r="P345" i="5" a="1"/>
  <c r="P345" i="5" s="1"/>
  <c r="AB345" i="5" s="1"/>
  <c r="O345" i="5"/>
  <c r="P352" i="5" a="1"/>
  <c r="P352" i="5" s="1"/>
  <c r="AB352" i="5" s="1"/>
  <c r="O352" i="5"/>
  <c r="N352" i="5"/>
  <c r="P356" i="5" a="1"/>
  <c r="P356" i="5" s="1"/>
  <c r="AB356" i="5" s="1"/>
  <c r="N356" i="5"/>
  <c r="V365" i="5"/>
  <c r="P365" i="5" a="1"/>
  <c r="P365" i="5" s="1"/>
  <c r="AB365" i="5" s="1"/>
  <c r="O365" i="5"/>
  <c r="N365" i="5"/>
  <c r="V396" i="5"/>
  <c r="P396" i="5" a="1"/>
  <c r="P396" i="5" s="1"/>
  <c r="AB396" i="5" s="1"/>
  <c r="O396" i="5"/>
  <c r="AA396" i="5" s="1"/>
  <c r="N396" i="5"/>
  <c r="Z396" i="5" s="1"/>
  <c r="V420" i="5"/>
  <c r="P420" i="5" a="1"/>
  <c r="P420" i="5" s="1"/>
  <c r="AB420" i="5" s="1"/>
  <c r="O420" i="5"/>
  <c r="P424" i="5" a="1"/>
  <c r="P424" i="5" s="1"/>
  <c r="AB424" i="5" s="1"/>
  <c r="N424" i="5"/>
  <c r="P428" i="5" a="1"/>
  <c r="P428" i="5" s="1"/>
  <c r="AB428" i="5" s="1"/>
  <c r="N428" i="5"/>
  <c r="O428" i="5"/>
  <c r="P437" i="5" a="1"/>
  <c r="P437" i="5" s="1"/>
  <c r="AB437" i="5" s="1"/>
  <c r="N437" i="5"/>
  <c r="P479" i="5" a="1"/>
  <c r="P479" i="5" s="1"/>
  <c r="AB479" i="5" s="1"/>
  <c r="O479" i="5"/>
  <c r="Z481" i="5"/>
  <c r="P481" i="5" a="1"/>
  <c r="P481" i="5" s="1"/>
  <c r="AB481" i="5" s="1"/>
  <c r="O481" i="5"/>
  <c r="N481" i="5"/>
  <c r="P483" i="5" a="1"/>
  <c r="P483" i="5" s="1"/>
  <c r="AB483" i="5" s="1"/>
  <c r="O483" i="5"/>
  <c r="N483" i="5"/>
  <c r="P487" i="5" a="1"/>
  <c r="P487" i="5" s="1"/>
  <c r="AB487" i="5" s="1"/>
  <c r="N487" i="5"/>
  <c r="Z487" i="5" s="1"/>
  <c r="O487" i="5"/>
  <c r="V489" i="5"/>
  <c r="P489" i="5" a="1"/>
  <c r="P489" i="5" s="1"/>
  <c r="AB489" i="5" s="1"/>
  <c r="N489" i="5"/>
  <c r="P514" i="5" a="1"/>
  <c r="P514" i="5" s="1"/>
  <c r="AB514" i="5" s="1"/>
  <c r="N514" i="5"/>
  <c r="O514" i="5"/>
  <c r="P539" i="5" a="1"/>
  <c r="P539" i="5" s="1"/>
  <c r="AB539" i="5" s="1"/>
  <c r="O539" i="5"/>
  <c r="N539" i="5"/>
  <c r="P541" i="5" a="1"/>
  <c r="P541" i="5" s="1"/>
  <c r="AB541" i="5" s="1"/>
  <c r="O541" i="5"/>
  <c r="N541" i="5"/>
  <c r="P570" i="5" a="1"/>
  <c r="P570" i="5" s="1"/>
  <c r="AB570" i="5" s="1"/>
  <c r="N570" i="5"/>
  <c r="O570" i="5"/>
  <c r="N135" i="5"/>
  <c r="N250" i="5"/>
  <c r="N421" i="5"/>
  <c r="N479" i="5"/>
  <c r="N537" i="5"/>
  <c r="O323" i="5"/>
  <c r="N202" i="5"/>
  <c r="N374" i="5"/>
  <c r="N546" i="5"/>
  <c r="O83" i="5"/>
  <c r="O334" i="5"/>
  <c r="O403" i="5"/>
  <c r="O473" i="5"/>
  <c r="P149" i="5" a="1"/>
  <c r="P149" i="5" s="1"/>
  <c r="AB149" i="5" s="1"/>
  <c r="O149" i="5"/>
  <c r="P151" i="5" a="1"/>
  <c r="P151" i="5" s="1"/>
  <c r="AB151" i="5" s="1"/>
  <c r="N151" i="5"/>
  <c r="Z151" i="5" s="1"/>
  <c r="P241" i="5" a="1"/>
  <c r="P241" i="5" s="1"/>
  <c r="AB241" i="5" s="1"/>
  <c r="N241" i="5"/>
  <c r="V243" i="5"/>
  <c r="P243" i="5" a="1"/>
  <c r="P243" i="5" s="1"/>
  <c r="AB243" i="5" s="1"/>
  <c r="O243" i="5"/>
  <c r="N243" i="5"/>
  <c r="V450" i="5"/>
  <c r="P450" i="5" a="1"/>
  <c r="P450" i="5" s="1"/>
  <c r="AB450" i="5" s="1"/>
  <c r="N450" i="5"/>
  <c r="O450" i="5"/>
  <c r="P50" i="5" a="1"/>
  <c r="P50" i="5" s="1"/>
  <c r="AB50" i="5" s="1"/>
  <c r="O50" i="5"/>
  <c r="N50" i="5"/>
  <c r="P64" i="5" a="1"/>
  <c r="P64" i="5" s="1"/>
  <c r="AB64" i="5" s="1"/>
  <c r="O64" i="5"/>
  <c r="P86" i="5" a="1"/>
  <c r="P86" i="5" s="1"/>
  <c r="AB86" i="5" s="1"/>
  <c r="O86" i="5"/>
  <c r="N86" i="5"/>
  <c r="P48" i="5" a="1"/>
  <c r="P48" i="5" s="1"/>
  <c r="AB48" i="5" s="1"/>
  <c r="O48" i="5"/>
  <c r="N48" i="5"/>
  <c r="P69" i="5" a="1"/>
  <c r="P69" i="5" s="1"/>
  <c r="AB69" i="5" s="1"/>
  <c r="O69" i="5"/>
  <c r="P95" i="5" a="1"/>
  <c r="P95" i="5" s="1"/>
  <c r="AB95" i="5" s="1"/>
  <c r="O95" i="5"/>
  <c r="V100" i="5"/>
  <c r="P100" i="5" a="1"/>
  <c r="P100" i="5" s="1"/>
  <c r="AB100" i="5" s="1"/>
  <c r="O100" i="5"/>
  <c r="N100" i="5"/>
  <c r="N102" i="5"/>
  <c r="P102" i="5" a="1"/>
  <c r="P102" i="5" s="1"/>
  <c r="AB102" i="5" s="1"/>
  <c r="P122" i="5" a="1"/>
  <c r="P122" i="5" s="1"/>
  <c r="AB122" i="5" s="1"/>
  <c r="O122" i="5"/>
  <c r="N122" i="5"/>
  <c r="P140" i="5" a="1"/>
  <c r="P140" i="5" s="1"/>
  <c r="AB140" i="5" s="1"/>
  <c r="O140" i="5"/>
  <c r="N140" i="5"/>
  <c r="P145" i="5" a="1"/>
  <c r="P145" i="5" s="1"/>
  <c r="AB145" i="5" s="1"/>
  <c r="O145" i="5"/>
  <c r="P330" i="5" a="1"/>
  <c r="P330" i="5" s="1"/>
  <c r="AB330" i="5" s="1"/>
  <c r="N330" i="5"/>
  <c r="O330" i="5"/>
  <c r="P332" i="5" a="1"/>
  <c r="P332" i="5" s="1"/>
  <c r="AB332" i="5" s="1"/>
  <c r="N332" i="5"/>
  <c r="O332" i="5"/>
  <c r="AA332" i="5" s="1"/>
  <c r="P341" i="5" a="1"/>
  <c r="P341" i="5" s="1"/>
  <c r="AB341" i="5" s="1"/>
  <c r="O341" i="5"/>
  <c r="N341" i="5"/>
  <c r="V350" i="5"/>
  <c r="P350" i="5" a="1"/>
  <c r="P350" i="5" s="1"/>
  <c r="AB350" i="5" s="1"/>
  <c r="O350" i="5"/>
  <c r="P363" i="5" a="1"/>
  <c r="P363" i="5" s="1"/>
  <c r="AB363" i="5" s="1"/>
  <c r="O363" i="5"/>
  <c r="P435" i="5" a="1"/>
  <c r="P435" i="5" s="1"/>
  <c r="AB435" i="5" s="1"/>
  <c r="O435" i="5"/>
  <c r="V469" i="5"/>
  <c r="P469" i="5" a="1"/>
  <c r="P469" i="5" s="1"/>
  <c r="AB469" i="5" s="1"/>
  <c r="O469" i="5"/>
  <c r="N469" i="5"/>
  <c r="V485" i="5"/>
  <c r="P485" i="5" a="1"/>
  <c r="P485" i="5" s="1"/>
  <c r="AB485" i="5" s="1"/>
  <c r="O485" i="5"/>
  <c r="N485" i="5"/>
  <c r="P504" i="5" a="1"/>
  <c r="P504" i="5" s="1"/>
  <c r="AB504" i="5" s="1"/>
  <c r="O504" i="5"/>
  <c r="N504" i="5"/>
  <c r="AA512" i="5"/>
  <c r="P512" i="5" a="1"/>
  <c r="P512" i="5" s="1"/>
  <c r="AB512" i="5" s="1"/>
  <c r="N512" i="5"/>
  <c r="P520" i="5" a="1"/>
  <c r="P520" i="5" s="1"/>
  <c r="AB520" i="5" s="1"/>
  <c r="N520" i="5"/>
  <c r="O520" i="5"/>
  <c r="P526" i="5" a="1"/>
  <c r="P526" i="5" s="1"/>
  <c r="AB526" i="5" s="1"/>
  <c r="O526" i="5"/>
  <c r="N526" i="5"/>
  <c r="P543" i="5" a="1"/>
  <c r="P543" i="5" s="1"/>
  <c r="AB543" i="5" s="1"/>
  <c r="O543" i="5"/>
  <c r="AA543" i="5" s="1"/>
  <c r="N543" i="5"/>
  <c r="P4" i="5" a="1"/>
  <c r="P4" i="5" s="1"/>
  <c r="AB4" i="5" s="1"/>
  <c r="O4" i="5"/>
  <c r="AA4" i="5" s="1"/>
  <c r="N4" i="5"/>
  <c r="V36" i="5"/>
  <c r="O36" i="5"/>
  <c r="P36" i="5" a="1"/>
  <c r="P36" i="5" s="1"/>
  <c r="AB36" i="5" s="1"/>
  <c r="N36" i="5"/>
  <c r="P205" i="5" a="1"/>
  <c r="P205" i="5" s="1"/>
  <c r="AB205" i="5" s="1"/>
  <c r="N205" i="5"/>
  <c r="Z205" i="5" s="1"/>
  <c r="O205" i="5"/>
  <c r="P214" i="5" a="1"/>
  <c r="P214" i="5" s="1"/>
  <c r="AB214" i="5" s="1"/>
  <c r="N214" i="5"/>
  <c r="P230" i="5" a="1"/>
  <c r="P230" i="5" s="1"/>
  <c r="AB230" i="5" s="1"/>
  <c r="N230" i="5"/>
  <c r="P244" i="5" a="1"/>
  <c r="P244" i="5" s="1"/>
  <c r="AB244" i="5" s="1"/>
  <c r="N244" i="5"/>
  <c r="Z244" i="5" s="1"/>
  <c r="P253" i="5" a="1"/>
  <c r="P253" i="5" s="1"/>
  <c r="AB253" i="5" s="1"/>
  <c r="O253" i="5"/>
  <c r="N253" i="5"/>
  <c r="P264" i="5" a="1"/>
  <c r="P264" i="5" s="1"/>
  <c r="AB264" i="5" s="1"/>
  <c r="O264" i="5"/>
  <c r="P524" i="5" a="1"/>
  <c r="P524" i="5" s="1"/>
  <c r="AB524" i="5" s="1"/>
  <c r="O524" i="5"/>
  <c r="N524" i="5"/>
  <c r="V528" i="5"/>
  <c r="P528" i="5" a="1"/>
  <c r="P528" i="5" s="1"/>
  <c r="AB528" i="5" s="1"/>
  <c r="O528" i="5"/>
  <c r="AA528" i="5" s="1"/>
  <c r="N528" i="5"/>
  <c r="AA530" i="5"/>
  <c r="P530" i="5" a="1"/>
  <c r="P530" i="5" s="1"/>
  <c r="AB530" i="5" s="1"/>
  <c r="N530" i="5"/>
  <c r="Z530" i="5" s="1"/>
  <c r="P554" i="5" a="1"/>
  <c r="P554" i="5" s="1"/>
  <c r="AB554" i="5" s="1"/>
  <c r="O554" i="5"/>
  <c r="N554" i="5"/>
  <c r="P556" i="5" a="1"/>
  <c r="P556" i="5" s="1"/>
  <c r="AB556" i="5" s="1"/>
  <c r="O556" i="5"/>
  <c r="N556" i="5"/>
  <c r="P562" i="5" a="1"/>
  <c r="P562" i="5" s="1"/>
  <c r="AB562" i="5" s="1"/>
  <c r="N562" i="5"/>
  <c r="V572" i="5"/>
  <c r="P572" i="5" a="1"/>
  <c r="P572" i="5" s="1"/>
  <c r="AB572" i="5" s="1"/>
  <c r="O572" i="5"/>
  <c r="N572" i="5"/>
  <c r="O277" i="5"/>
  <c r="O476" i="5"/>
  <c r="O546" i="5"/>
  <c r="P168" i="5" a="1"/>
  <c r="P168" i="5" s="1"/>
  <c r="AB168" i="5" s="1"/>
  <c r="O168" i="5"/>
  <c r="N168" i="5"/>
  <c r="P172" i="5" a="1"/>
  <c r="P172" i="5" s="1"/>
  <c r="AB172" i="5" s="1"/>
  <c r="N172" i="5"/>
  <c r="O172" i="5"/>
  <c r="P220" i="5" a="1"/>
  <c r="P220" i="5" s="1"/>
  <c r="AB220" i="5" s="1"/>
  <c r="O220" i="5"/>
  <c r="P389" i="5" a="1"/>
  <c r="P389" i="5" s="1"/>
  <c r="AB389" i="5" s="1"/>
  <c r="O389" i="5"/>
  <c r="N389" i="5"/>
  <c r="P411" i="5" a="1"/>
  <c r="P411" i="5" s="1"/>
  <c r="AB411" i="5" s="1"/>
  <c r="O411" i="5"/>
  <c r="N411" i="5"/>
  <c r="Z411" i="5" s="1"/>
  <c r="V413" i="5"/>
  <c r="P413" i="5" a="1"/>
  <c r="P413" i="5" s="1"/>
  <c r="AB413" i="5" s="1"/>
  <c r="O413" i="5"/>
  <c r="N413" i="5"/>
  <c r="V415" i="5"/>
  <c r="P415" i="5" a="1"/>
  <c r="P415" i="5" s="1"/>
  <c r="AB415" i="5" s="1"/>
  <c r="N415" i="5"/>
  <c r="O415" i="5"/>
  <c r="P426" i="5" a="1"/>
  <c r="P426" i="5" s="1"/>
  <c r="AB426" i="5" s="1"/>
  <c r="N426" i="5"/>
  <c r="P439" i="5" a="1"/>
  <c r="P439" i="5" s="1"/>
  <c r="AB439" i="5" s="1"/>
  <c r="N439" i="5"/>
  <c r="Z439" i="5" s="1"/>
  <c r="O439" i="5"/>
  <c r="P11" i="5" a="1"/>
  <c r="P11" i="5" s="1"/>
  <c r="AB11" i="5" s="1"/>
  <c r="N11" i="5"/>
  <c r="O11" i="5"/>
  <c r="V14" i="5"/>
  <c r="P14" i="5" a="1"/>
  <c r="P14" i="5" s="1"/>
  <c r="AB14" i="5" s="1"/>
  <c r="O14" i="5"/>
  <c r="N14" i="5"/>
  <c r="V26" i="5"/>
  <c r="P26" i="5" a="1"/>
  <c r="P26" i="5" s="1"/>
  <c r="AB26" i="5" s="1"/>
  <c r="N26" i="5"/>
  <c r="V28" i="5"/>
  <c r="P28" i="5" a="1"/>
  <c r="P28" i="5" s="1"/>
  <c r="AB28" i="5" s="1"/>
  <c r="O28" i="5"/>
  <c r="Z38" i="5"/>
  <c r="P38" i="5" a="1"/>
  <c r="P38" i="5" s="1"/>
  <c r="AB38" i="5" s="1"/>
  <c r="O38" i="5"/>
  <c r="P234" i="5" a="1"/>
  <c r="P234" i="5" s="1"/>
  <c r="AB234" i="5" s="1"/>
  <c r="N234" i="5"/>
  <c r="Z234" i="5" s="1"/>
  <c r="O234" i="5"/>
  <c r="P268" i="5" a="1"/>
  <c r="P268" i="5" s="1"/>
  <c r="AB268" i="5" s="1"/>
  <c r="N268" i="5"/>
  <c r="O268" i="5"/>
  <c r="AA268" i="5" s="1"/>
  <c r="P19" i="5" a="1"/>
  <c r="P19" i="5" s="1"/>
  <c r="AB19" i="5" s="1"/>
  <c r="O19" i="5"/>
  <c r="N19" i="5"/>
  <c r="P43" i="5" a="1"/>
  <c r="P43" i="5" s="1"/>
  <c r="AB43" i="5" s="1"/>
  <c r="O43" i="5"/>
  <c r="AA43" i="5" s="1"/>
  <c r="P162" i="5" a="1"/>
  <c r="P162" i="5" s="1"/>
  <c r="AB162" i="5" s="1"/>
  <c r="N162" i="5"/>
  <c r="Z162" i="5" s="1"/>
  <c r="P164" i="5" a="1"/>
  <c r="P164" i="5" s="1"/>
  <c r="AB164" i="5" s="1"/>
  <c r="N164" i="5"/>
  <c r="O164" i="5"/>
  <c r="P166" i="5" a="1"/>
  <c r="P166" i="5" s="1"/>
  <c r="AB166" i="5" s="1"/>
  <c r="N166" i="5"/>
  <c r="Z166" i="5" s="1"/>
  <c r="P182" i="5" a="1"/>
  <c r="P182" i="5" s="1"/>
  <c r="AB182" i="5" s="1"/>
  <c r="O182" i="5"/>
  <c r="N182" i="5"/>
  <c r="P216" i="5" a="1"/>
  <c r="P216" i="5" s="1"/>
  <c r="AB216" i="5" s="1"/>
  <c r="O216" i="5"/>
  <c r="N216" i="5"/>
  <c r="P232" i="5" a="1"/>
  <c r="P232" i="5" s="1"/>
  <c r="AB232" i="5" s="1"/>
  <c r="N232" i="5"/>
  <c r="O232" i="5"/>
  <c r="P255" i="5" a="1"/>
  <c r="P255" i="5" s="1"/>
  <c r="AB255" i="5" s="1"/>
  <c r="N255" i="5"/>
  <c r="O255" i="5"/>
  <c r="P257" i="5" a="1"/>
  <c r="P257" i="5" s="1"/>
  <c r="AB257" i="5" s="1"/>
  <c r="O257" i="5"/>
  <c r="N257" i="5"/>
  <c r="V295" i="5"/>
  <c r="P295" i="5" a="1"/>
  <c r="P295" i="5" s="1"/>
  <c r="AB295" i="5" s="1"/>
  <c r="N295" i="5"/>
  <c r="Z295" i="5" s="1"/>
  <c r="O295" i="5"/>
  <c r="P297" i="5" a="1"/>
  <c r="P297" i="5" s="1"/>
  <c r="AB297" i="5" s="1"/>
  <c r="O297" i="5"/>
  <c r="N297" i="5"/>
  <c r="P407" i="5" a="1"/>
  <c r="P407" i="5" s="1"/>
  <c r="AB407" i="5" s="1"/>
  <c r="O407" i="5"/>
  <c r="AA407" i="5" s="1"/>
  <c r="P131" i="5" a="1"/>
  <c r="P131" i="5" s="1"/>
  <c r="AB131" i="5" s="1"/>
  <c r="O131" i="5"/>
  <c r="V158" i="5"/>
  <c r="P158" i="5" a="1"/>
  <c r="P158" i="5" s="1"/>
  <c r="AB158" i="5" s="1"/>
  <c r="O158" i="5"/>
  <c r="AA158" i="5" s="1"/>
  <c r="N158" i="5"/>
  <c r="P381" i="5" a="1"/>
  <c r="P381" i="5" s="1"/>
  <c r="AB381" i="5" s="1"/>
  <c r="O381" i="5"/>
  <c r="N381" i="5"/>
  <c r="V394" i="5"/>
  <c r="P394" i="5" a="1"/>
  <c r="P394" i="5" s="1"/>
  <c r="AB394" i="5" s="1"/>
  <c r="O394" i="5"/>
  <c r="AA394" i="5" s="1"/>
  <c r="N394" i="5"/>
  <c r="V401" i="5"/>
  <c r="P401" i="5" a="1"/>
  <c r="P401" i="5" s="1"/>
  <c r="AB401" i="5" s="1"/>
  <c r="N401" i="5"/>
  <c r="O401" i="5"/>
  <c r="P412" i="5" a="1"/>
  <c r="P412" i="5" s="1"/>
  <c r="AB412" i="5" s="1"/>
  <c r="N412" i="5"/>
  <c r="Z412" i="5" s="1"/>
  <c r="O412" i="5"/>
  <c r="V463" i="5"/>
  <c r="P463" i="5" a="1"/>
  <c r="P463" i="5" s="1"/>
  <c r="AB463" i="5" s="1"/>
  <c r="O463" i="5"/>
  <c r="V492" i="5"/>
  <c r="P492" i="5" a="1"/>
  <c r="P492" i="5" s="1"/>
  <c r="AB492" i="5" s="1"/>
  <c r="O492" i="5"/>
  <c r="N492" i="5"/>
  <c r="V494" i="5"/>
  <c r="P494" i="5" a="1"/>
  <c r="P494" i="5" s="1"/>
  <c r="AB494" i="5" s="1"/>
  <c r="P496" i="5" a="1"/>
  <c r="P496" i="5" s="1"/>
  <c r="AB496" i="5" s="1"/>
  <c r="N496" i="5"/>
  <c r="O496" i="5"/>
  <c r="P498" i="5" a="1"/>
  <c r="P498" i="5" s="1"/>
  <c r="AB498" i="5" s="1"/>
  <c r="N498" i="5"/>
  <c r="O498" i="5"/>
  <c r="AA498" i="5" s="1"/>
  <c r="P522" i="5" a="1"/>
  <c r="P522" i="5" s="1"/>
  <c r="AB522" i="5" s="1"/>
  <c r="O522" i="5"/>
  <c r="P532" i="5" a="1"/>
  <c r="P532" i="5" s="1"/>
  <c r="AB532" i="5" s="1"/>
  <c r="O532" i="5"/>
  <c r="V539" i="5"/>
  <c r="P548" i="5" a="1"/>
  <c r="P548" i="5" s="1"/>
  <c r="AB548" i="5" s="1"/>
  <c r="N548" i="5"/>
  <c r="O548" i="5"/>
  <c r="P550" i="5" a="1"/>
  <c r="P550" i="5" s="1"/>
  <c r="AB550" i="5" s="1"/>
  <c r="O550" i="5"/>
  <c r="P552" i="5" a="1"/>
  <c r="P552" i="5" s="1"/>
  <c r="AB552" i="5" s="1"/>
  <c r="O552" i="5"/>
  <c r="AA552" i="5" s="1"/>
  <c r="N552" i="5"/>
  <c r="P558" i="5" a="1"/>
  <c r="P558" i="5" s="1"/>
  <c r="AB558" i="5" s="1"/>
  <c r="O558" i="5"/>
  <c r="N558" i="5"/>
  <c r="P560" i="5" a="1"/>
  <c r="P560" i="5" s="1"/>
  <c r="AB560" i="5" s="1"/>
  <c r="O560" i="5"/>
  <c r="N560" i="5"/>
  <c r="V576" i="5"/>
  <c r="P576" i="5" a="1"/>
  <c r="P576" i="5" s="1"/>
  <c r="AB576" i="5" s="1"/>
  <c r="O576" i="5"/>
  <c r="N576" i="5"/>
  <c r="Z576" i="5" s="1"/>
  <c r="W576" i="5" s="1"/>
  <c r="C576" i="5" s="1"/>
  <c r="P580" i="5" a="1"/>
  <c r="P580" i="5" s="1"/>
  <c r="AB580" i="5" s="1"/>
  <c r="N580" i="5"/>
  <c r="N43" i="5"/>
  <c r="N95" i="5"/>
  <c r="N149" i="5"/>
  <c r="N207" i="5"/>
  <c r="Z207" i="5" s="1"/>
  <c r="N264" i="5"/>
  <c r="N322" i="5"/>
  <c r="N435" i="5"/>
  <c r="N494" i="5"/>
  <c r="O26" i="5"/>
  <c r="O88" i="5"/>
  <c r="O151" i="5"/>
  <c r="O214" i="5"/>
  <c r="AA214" i="5" s="1"/>
  <c r="O409" i="5"/>
  <c r="O477" i="5"/>
  <c r="P179" i="5" a="1"/>
  <c r="P179" i="5" s="1"/>
  <c r="AB179" i="5" s="1"/>
  <c r="O179" i="5"/>
  <c r="P186" i="5" a="1"/>
  <c r="P186" i="5" s="1"/>
  <c r="AB186" i="5" s="1"/>
  <c r="N186" i="5"/>
  <c r="O186" i="5"/>
  <c r="P188" i="5" a="1"/>
  <c r="P188" i="5" s="1"/>
  <c r="AB188" i="5" s="1"/>
  <c r="O188" i="5"/>
  <c r="P211" i="5" a="1"/>
  <c r="P211" i="5" s="1"/>
  <c r="AB211" i="5" s="1"/>
  <c r="O211" i="5"/>
  <c r="N211" i="5"/>
  <c r="Z211" i="5" s="1"/>
  <c r="V222" i="5"/>
  <c r="P222" i="5" a="1"/>
  <c r="P222" i="5" s="1"/>
  <c r="AB222" i="5" s="1"/>
  <c r="N222" i="5"/>
  <c r="O222" i="5"/>
  <c r="AA222" i="5" s="1"/>
  <c r="P369" i="5" a="1"/>
  <c r="P369" i="5" s="1"/>
  <c r="AB369" i="5" s="1"/>
  <c r="O369" i="5"/>
  <c r="N369" i="5"/>
  <c r="P391" i="5" a="1"/>
  <c r="P391" i="5" s="1"/>
  <c r="AB391" i="5" s="1"/>
  <c r="N391" i="5"/>
  <c r="V441" i="5"/>
  <c r="P441" i="5" a="1"/>
  <c r="P441" i="5" s="1"/>
  <c r="AB441" i="5" s="1"/>
  <c r="O441" i="5"/>
  <c r="N441" i="5"/>
  <c r="P111" i="5" a="1"/>
  <c r="P111" i="5" s="1"/>
  <c r="AB111" i="5" s="1"/>
  <c r="O111" i="5"/>
  <c r="N111" i="5"/>
  <c r="N126" i="5"/>
  <c r="Z126" i="5" s="1"/>
  <c r="P126" i="5" a="1"/>
  <c r="P126" i="5" s="1"/>
  <c r="AB126" i="5" s="1"/>
  <c r="O126" i="5"/>
  <c r="P147" i="5" a="1"/>
  <c r="P147" i="5" s="1"/>
  <c r="AB147" i="5" s="1"/>
  <c r="N147" i="5"/>
  <c r="P177" i="5" a="1"/>
  <c r="P177" i="5" s="1"/>
  <c r="AB177" i="5" s="1"/>
  <c r="N177" i="5"/>
  <c r="V261" i="5"/>
  <c r="P261" i="5" a="1"/>
  <c r="P261" i="5" s="1"/>
  <c r="AB261" i="5" s="1"/>
  <c r="N261" i="5"/>
  <c r="Z261" i="5" s="1"/>
  <c r="V259" i="5"/>
  <c r="P259" i="5" a="1"/>
  <c r="P259" i="5" s="1"/>
  <c r="AB259" i="5" s="1"/>
  <c r="N259" i="5"/>
  <c r="V77" i="5"/>
  <c r="P77" i="5" a="1"/>
  <c r="P77" i="5" s="1"/>
  <c r="AB77" i="5" s="1"/>
  <c r="O77" i="5"/>
  <c r="V79" i="5"/>
  <c r="P79" i="5" a="1"/>
  <c r="P79" i="5" s="1"/>
  <c r="AB79" i="5" s="1"/>
  <c r="O79" i="5"/>
  <c r="N79" i="5"/>
  <c r="P81" i="5" a="1"/>
  <c r="P81" i="5" s="1"/>
  <c r="AB81" i="5" s="1"/>
  <c r="O81" i="5"/>
  <c r="AA81" i="5" s="1"/>
  <c r="P293" i="5" a="1"/>
  <c r="P293" i="5" s="1"/>
  <c r="AB293" i="5" s="1"/>
  <c r="N293" i="5"/>
  <c r="V302" i="5"/>
  <c r="P302" i="5" a="1"/>
  <c r="P302" i="5" s="1"/>
  <c r="AB302" i="5" s="1"/>
  <c r="O302" i="5"/>
  <c r="V426" i="5"/>
  <c r="P433" i="5" a="1"/>
  <c r="P433" i="5" s="1"/>
  <c r="AB433" i="5" s="1"/>
  <c r="N433" i="5"/>
  <c r="O433" i="5"/>
  <c r="P444" i="5" a="1"/>
  <c r="P444" i="5" s="1"/>
  <c r="AB444" i="5" s="1"/>
  <c r="O444" i="5"/>
  <c r="N444" i="5"/>
  <c r="Z444" i="5" s="1"/>
  <c r="P455" i="5" a="1"/>
  <c r="P455" i="5" s="1"/>
  <c r="AB455" i="5" s="1"/>
  <c r="O455" i="5"/>
  <c r="N455" i="5"/>
  <c r="V461" i="5"/>
  <c r="P461" i="5" a="1"/>
  <c r="P461" i="5" s="1"/>
  <c r="AB461" i="5" s="1"/>
  <c r="N461" i="5"/>
  <c r="P465" i="5" a="1"/>
  <c r="P465" i="5" s="1"/>
  <c r="AB465" i="5" s="1"/>
  <c r="N465" i="5"/>
  <c r="O465" i="5"/>
  <c r="P467" i="5" a="1"/>
  <c r="P467" i="5" s="1"/>
  <c r="AB467" i="5" s="1"/>
  <c r="O467" i="5"/>
  <c r="N467" i="5"/>
  <c r="Z467" i="5" s="1"/>
  <c r="P471" i="5" a="1"/>
  <c r="P471" i="5" s="1"/>
  <c r="AB471" i="5" s="1"/>
  <c r="O471" i="5"/>
  <c r="AA471" i="5" s="1"/>
  <c r="N471" i="5"/>
  <c r="Z471" i="5" s="1"/>
  <c r="P9" i="5" a="1"/>
  <c r="P9" i="5" s="1"/>
  <c r="AB9" i="5" s="1"/>
  <c r="N9" i="5"/>
  <c r="P17" i="5" a="1"/>
  <c r="P17" i="5" s="1"/>
  <c r="AB17" i="5" s="1"/>
  <c r="O17" i="5"/>
  <c r="N17" i="5"/>
  <c r="P31" i="5" a="1"/>
  <c r="P31" i="5" s="1"/>
  <c r="AB31" i="5" s="1"/>
  <c r="O31" i="5"/>
  <c r="N31" i="5"/>
  <c r="Z31" i="5" s="1"/>
  <c r="V53" i="5"/>
  <c r="P53" i="5" a="1"/>
  <c r="P53" i="5" s="1"/>
  <c r="AB53" i="5" s="1"/>
  <c r="O53" i="5"/>
  <c r="AA53" i="5" s="1"/>
  <c r="N53" i="5"/>
  <c r="Z53" i="5" s="1"/>
  <c r="O60" i="5"/>
  <c r="AA60" i="5" s="1"/>
  <c r="P60" i="5" a="1"/>
  <c r="P60" i="5" s="1"/>
  <c r="AB60" i="5" s="1"/>
  <c r="N60" i="5"/>
  <c r="V72" i="5"/>
  <c r="P72" i="5" a="1"/>
  <c r="P72" i="5" s="1"/>
  <c r="AB72" i="5" s="1"/>
  <c r="O72" i="5"/>
  <c r="N72" i="5"/>
  <c r="Z72" i="5" s="1"/>
  <c r="V91" i="5"/>
  <c r="P91" i="5" a="1"/>
  <c r="P91" i="5" s="1"/>
  <c r="AB91" i="5" s="1"/>
  <c r="O91" i="5"/>
  <c r="P93" i="5" a="1"/>
  <c r="P93" i="5" s="1"/>
  <c r="AB93" i="5" s="1"/>
  <c r="N93" i="5"/>
  <c r="O93" i="5"/>
  <c r="V98" i="5"/>
  <c r="P98" i="5" a="1"/>
  <c r="P98" i="5" s="1"/>
  <c r="AB98" i="5" s="1"/>
  <c r="O98" i="5"/>
  <c r="N98" i="5"/>
  <c r="Z98" i="5" s="1"/>
  <c r="P107" i="5" a="1"/>
  <c r="P107" i="5" s="1"/>
  <c r="AB107" i="5" s="1"/>
  <c r="O107" i="5"/>
  <c r="V120" i="5"/>
  <c r="O120" i="5"/>
  <c r="P120" i="5" a="1"/>
  <c r="P120" i="5" s="1"/>
  <c r="AB120" i="5" s="1"/>
  <c r="P124" i="5" a="1"/>
  <c r="P124" i="5" s="1"/>
  <c r="AB124" i="5" s="1"/>
  <c r="N124" i="5"/>
  <c r="Z124" i="5" s="1"/>
  <c r="O124" i="5"/>
  <c r="V134" i="5"/>
  <c r="P134" i="5" a="1"/>
  <c r="P134" i="5" s="1"/>
  <c r="AB134" i="5" s="1"/>
  <c r="O134" i="5"/>
  <c r="P136" i="5" a="1"/>
  <c r="P136" i="5" s="1"/>
  <c r="AB136" i="5" s="1"/>
  <c r="N136" i="5"/>
  <c r="P143" i="5" a="1"/>
  <c r="P143" i="5" s="1"/>
  <c r="AB143" i="5" s="1"/>
  <c r="O143" i="5"/>
  <c r="N143" i="5"/>
  <c r="P156" i="5" a="1"/>
  <c r="P156" i="5" s="1"/>
  <c r="AB156" i="5" s="1"/>
  <c r="O156" i="5"/>
  <c r="N156" i="5"/>
  <c r="P160" i="5" a="1"/>
  <c r="P160" i="5" s="1"/>
  <c r="AB160" i="5" s="1"/>
  <c r="N160" i="5"/>
  <c r="O160" i="5"/>
  <c r="P173" i="5" a="1"/>
  <c r="P173" i="5" s="1"/>
  <c r="AB173" i="5" s="1"/>
  <c r="O173" i="5"/>
  <c r="P189" i="5" a="1"/>
  <c r="P189" i="5" s="1"/>
  <c r="AB189" i="5" s="1"/>
  <c r="N189" i="5"/>
  <c r="O189" i="5"/>
  <c r="AA189" i="5" s="1"/>
  <c r="P192" i="5" a="1"/>
  <c r="P192" i="5" s="1"/>
  <c r="AB192" i="5" s="1"/>
  <c r="O192" i="5"/>
  <c r="AA192" i="5" s="1"/>
  <c r="P223" i="5" a="1"/>
  <c r="P223" i="5" s="1"/>
  <c r="AB223" i="5" s="1"/>
  <c r="O223" i="5"/>
  <c r="AA223" i="5" s="1"/>
  <c r="N223" i="5"/>
  <c r="P225" i="5" a="1"/>
  <c r="P225" i="5" s="1"/>
  <c r="AB225" i="5" s="1"/>
  <c r="N225" i="5"/>
  <c r="P242" i="5" a="1"/>
  <c r="P242" i="5" s="1"/>
  <c r="AB242" i="5" s="1"/>
  <c r="N242" i="5"/>
  <c r="Z242" i="5" s="1"/>
  <c r="O242" i="5"/>
  <c r="V275" i="5"/>
  <c r="P275" i="5" a="1"/>
  <c r="P275" i="5" s="1"/>
  <c r="AB275" i="5" s="1"/>
  <c r="O275" i="5"/>
  <c r="N275" i="5"/>
  <c r="P291" i="5" a="1"/>
  <c r="P291" i="5" s="1"/>
  <c r="AB291" i="5" s="1"/>
  <c r="O291" i="5"/>
  <c r="P315" i="5" a="1"/>
  <c r="P315" i="5" s="1"/>
  <c r="AB315" i="5" s="1"/>
  <c r="O315" i="5"/>
  <c r="AA315" i="5" s="1"/>
  <c r="N315" i="5"/>
  <c r="P326" i="5" a="1"/>
  <c r="P326" i="5" s="1"/>
  <c r="AB326" i="5" s="1"/>
  <c r="O326" i="5"/>
  <c r="N326" i="5"/>
  <c r="Z326" i="5" s="1"/>
  <c r="P359" i="5" a="1"/>
  <c r="P359" i="5" s="1"/>
  <c r="AB359" i="5" s="1"/>
  <c r="O359" i="5"/>
  <c r="P370" i="5" a="1"/>
  <c r="P370" i="5" s="1"/>
  <c r="AB370" i="5" s="1"/>
  <c r="O370" i="5"/>
  <c r="N370" i="5"/>
  <c r="P7" i="5" a="1"/>
  <c r="P7" i="5" s="1"/>
  <c r="AB7" i="5" s="1"/>
  <c r="O7" i="5"/>
  <c r="AA7" i="5" s="1"/>
  <c r="N7" i="5"/>
  <c r="V12" i="5"/>
  <c r="O12" i="5"/>
  <c r="P12" i="5" a="1"/>
  <c r="P12" i="5" s="1"/>
  <c r="AB12" i="5" s="1"/>
  <c r="P22" i="5" a="1"/>
  <c r="P22" i="5" s="1"/>
  <c r="AB22" i="5" s="1"/>
  <c r="O22" i="5"/>
  <c r="N22" i="5"/>
  <c r="V41" i="5"/>
  <c r="P41" i="5" a="1"/>
  <c r="P41" i="5" s="1"/>
  <c r="AB41" i="5" s="1"/>
  <c r="P46" i="5" a="1"/>
  <c r="P46" i="5" s="1"/>
  <c r="AB46" i="5" s="1"/>
  <c r="O46" i="5"/>
  <c r="N46" i="5"/>
  <c r="Z46" i="5" s="1"/>
  <c r="P51" i="5" a="1"/>
  <c r="P51" i="5" s="1"/>
  <c r="AB51" i="5" s="1"/>
  <c r="O51" i="5"/>
  <c r="AA51" i="5" s="1"/>
  <c r="P67" i="5" a="1"/>
  <c r="P67" i="5" s="1"/>
  <c r="AB67" i="5" s="1"/>
  <c r="N67" i="5"/>
  <c r="O67" i="5"/>
  <c r="AA67" i="5" s="1"/>
  <c r="P75" i="5" a="1"/>
  <c r="P75" i="5" s="1"/>
  <c r="AB75" i="5" s="1"/>
  <c r="N75" i="5"/>
  <c r="O75" i="5"/>
  <c r="V84" i="5"/>
  <c r="P84" i="5" a="1"/>
  <c r="P84" i="5" s="1"/>
  <c r="AB84" i="5" s="1"/>
  <c r="O84" i="5"/>
  <c r="N84" i="5"/>
  <c r="V89" i="5"/>
  <c r="P89" i="5" a="1"/>
  <c r="P89" i="5" s="1"/>
  <c r="AB89" i="5" s="1"/>
  <c r="N89" i="5"/>
  <c r="Z89" i="5" s="1"/>
  <c r="O89" i="5"/>
  <c r="P129" i="5" a="1"/>
  <c r="P129" i="5" s="1"/>
  <c r="AB129" i="5" s="1"/>
  <c r="O129" i="5"/>
  <c r="N129" i="5"/>
  <c r="Z129" i="5" s="1"/>
  <c r="P150" i="5" a="1"/>
  <c r="P150" i="5" s="1"/>
  <c r="AB150" i="5" s="1"/>
  <c r="N150" i="5"/>
  <c r="Z150" i="5" s="1"/>
  <c r="V171" i="5"/>
  <c r="P171" i="5" a="1"/>
  <c r="P171" i="5" s="1"/>
  <c r="AB171" i="5" s="1"/>
  <c r="O171" i="5"/>
  <c r="N171" i="5"/>
  <c r="P187" i="5" a="1"/>
  <c r="P187" i="5" s="1"/>
  <c r="AB187" i="5" s="1"/>
  <c r="N187" i="5"/>
  <c r="Z187" i="5" s="1"/>
  <c r="O187" i="5"/>
  <c r="AA187" i="5" s="1"/>
  <c r="P203" i="5" a="1"/>
  <c r="P203" i="5" s="1"/>
  <c r="AB203" i="5" s="1"/>
  <c r="N203" i="5"/>
  <c r="Z203" i="5" s="1"/>
  <c r="O203" i="5"/>
  <c r="P210" i="5" a="1"/>
  <c r="P210" i="5" s="1"/>
  <c r="AB210" i="5" s="1"/>
  <c r="N210" i="5"/>
  <c r="O210" i="5"/>
  <c r="P212" i="5" a="1"/>
  <c r="P212" i="5" s="1"/>
  <c r="AB212" i="5" s="1"/>
  <c r="O212" i="5"/>
  <c r="N212" i="5"/>
  <c r="P219" i="5" a="1"/>
  <c r="P219" i="5" s="1"/>
  <c r="AB219" i="5" s="1"/>
  <c r="N219" i="5"/>
  <c r="O219" i="5"/>
  <c r="AA219" i="5" s="1"/>
  <c r="P228" i="5" a="1"/>
  <c r="P228" i="5" s="1"/>
  <c r="AB228" i="5" s="1"/>
  <c r="O228" i="5"/>
  <c r="AA228" i="5" s="1"/>
  <c r="N228" i="5"/>
  <c r="P237" i="5" a="1"/>
  <c r="P237" i="5" s="1"/>
  <c r="AB237" i="5" s="1"/>
  <c r="O237" i="5"/>
  <c r="N237" i="5"/>
  <c r="Z237" i="5" s="1"/>
  <c r="P251" i="5" a="1"/>
  <c r="P251" i="5" s="1"/>
  <c r="AB251" i="5" s="1"/>
  <c r="O251" i="5"/>
  <c r="N251" i="5"/>
  <c r="P262" i="5" a="1"/>
  <c r="P262" i="5" s="1"/>
  <c r="AB262" i="5" s="1"/>
  <c r="O262" i="5"/>
  <c r="AA262" i="5" s="1"/>
  <c r="N262" i="5"/>
  <c r="Z262" i="5" s="1"/>
  <c r="AA289" i="5"/>
  <c r="P289" i="5" a="1"/>
  <c r="P289" i="5" s="1"/>
  <c r="AB289" i="5" s="1"/>
  <c r="O289" i="5"/>
  <c r="N289" i="5"/>
  <c r="P300" i="5" a="1"/>
  <c r="P300" i="5" s="1"/>
  <c r="AB300" i="5" s="1"/>
  <c r="O300" i="5"/>
  <c r="N300" i="5"/>
  <c r="Z300" i="5" s="1"/>
  <c r="P324" i="5" a="1"/>
  <c r="P324" i="5" s="1"/>
  <c r="AB324" i="5" s="1"/>
  <c r="O324" i="5"/>
  <c r="AA324" i="5" s="1"/>
  <c r="N324" i="5"/>
  <c r="P337" i="5" a="1"/>
  <c r="P337" i="5" s="1"/>
  <c r="AB337" i="5" s="1"/>
  <c r="O337" i="5"/>
  <c r="N337" i="5"/>
  <c r="Z337" i="5" s="1"/>
  <c r="P386" i="5" a="1"/>
  <c r="P386" i="5" s="1"/>
  <c r="AB386" i="5" s="1"/>
  <c r="N386" i="5"/>
  <c r="O386" i="5"/>
  <c r="AA390" i="5"/>
  <c r="P390" i="5" a="1"/>
  <c r="P390" i="5" s="1"/>
  <c r="AB390" i="5" s="1"/>
  <c r="N390" i="5"/>
  <c r="P392" i="5" a="1"/>
  <c r="P392" i="5" s="1"/>
  <c r="AB392" i="5" s="1"/>
  <c r="O392" i="5"/>
  <c r="AA392" i="5" s="1"/>
  <c r="P410" i="5" a="1"/>
  <c r="P410" i="5" s="1"/>
  <c r="AB410" i="5" s="1"/>
  <c r="N410" i="5"/>
  <c r="Z410" i="5" s="1"/>
  <c r="O410" i="5"/>
  <c r="AA410" i="5" s="1"/>
  <c r="V414" i="5"/>
  <c r="P414" i="5" a="1"/>
  <c r="P414" i="5" s="1"/>
  <c r="AB414" i="5" s="1"/>
  <c r="N414" i="5"/>
  <c r="O414" i="5"/>
  <c r="P416" i="5" a="1"/>
  <c r="P416" i="5" s="1"/>
  <c r="AB416" i="5" s="1"/>
  <c r="N416" i="5"/>
  <c r="O416" i="5"/>
  <c r="P431" i="5" a="1"/>
  <c r="P431" i="5" s="1"/>
  <c r="AB431" i="5" s="1"/>
  <c r="O431" i="5"/>
  <c r="P438" i="5" a="1"/>
  <c r="P438" i="5" s="1"/>
  <c r="AB438" i="5" s="1"/>
  <c r="N438" i="5"/>
  <c r="Z438" i="5" s="1"/>
  <c r="O438" i="5"/>
  <c r="P442" i="5" a="1"/>
  <c r="P442" i="5" s="1"/>
  <c r="AB442" i="5" s="1"/>
  <c r="N442" i="5"/>
  <c r="P449" i="5" a="1"/>
  <c r="P449" i="5" s="1"/>
  <c r="AB449" i="5" s="1"/>
  <c r="O449" i="5"/>
  <c r="AA449" i="5" s="1"/>
  <c r="P453" i="5" a="1"/>
  <c r="P453" i="5" s="1"/>
  <c r="AB453" i="5" s="1"/>
  <c r="O453" i="5"/>
  <c r="AA453" i="5" s="1"/>
  <c r="N453" i="5"/>
  <c r="Z453" i="5" s="1"/>
  <c r="P475" i="5" a="1"/>
  <c r="P475" i="5" s="1"/>
  <c r="AB475" i="5" s="1"/>
  <c r="O475" i="5"/>
  <c r="N475" i="5"/>
  <c r="V500" i="5"/>
  <c r="P500" i="5" a="1"/>
  <c r="P500" i="5" s="1"/>
  <c r="AB500" i="5" s="1"/>
  <c r="N500" i="5"/>
  <c r="Z500" i="5" s="1"/>
  <c r="O500" i="5"/>
  <c r="AA500" i="5" s="1"/>
  <c r="P502" i="5" a="1"/>
  <c r="P502" i="5" s="1"/>
  <c r="AB502" i="5" s="1"/>
  <c r="N502" i="5"/>
  <c r="O502" i="5"/>
  <c r="AA502" i="5" s="1"/>
  <c r="V512" i="5"/>
  <c r="Z545" i="5"/>
  <c r="W545" i="5" s="1"/>
  <c r="C545" i="5" s="1"/>
  <c r="P545" i="5" a="1"/>
  <c r="P545" i="5" s="1"/>
  <c r="AB545" i="5" s="1"/>
  <c r="O545" i="5"/>
  <c r="AA545" i="5" s="1"/>
  <c r="N545" i="5"/>
  <c r="P567" i="5" a="1"/>
  <c r="P567" i="5" s="1"/>
  <c r="AB567" i="5" s="1"/>
  <c r="O567" i="5"/>
  <c r="N567" i="5"/>
  <c r="P569" i="5" a="1"/>
  <c r="P569" i="5" s="1"/>
  <c r="AB569" i="5" s="1"/>
  <c r="O569" i="5"/>
  <c r="N569" i="5"/>
  <c r="Z569" i="5" s="1"/>
  <c r="P574" i="5" a="1"/>
  <c r="P574" i="5" s="1"/>
  <c r="AB574" i="5" s="1"/>
  <c r="O574" i="5"/>
  <c r="N574" i="5"/>
  <c r="Z574" i="5" s="1"/>
  <c r="P578" i="5" a="1"/>
  <c r="P578" i="5" s="1"/>
  <c r="AB578" i="5" s="1"/>
  <c r="O578" i="5"/>
  <c r="P584" i="5" a="1"/>
  <c r="P584" i="5" s="1"/>
  <c r="AB584" i="5" s="1"/>
  <c r="N584" i="5"/>
  <c r="Z584" i="5" s="1"/>
  <c r="O584" i="5"/>
  <c r="N51" i="5"/>
  <c r="N104" i="5"/>
  <c r="N274" i="5"/>
  <c r="Z274" i="5" s="1"/>
  <c r="N445" i="5"/>
  <c r="Z445" i="5" s="1"/>
  <c r="O162" i="5"/>
  <c r="AA162" i="5" s="1"/>
  <c r="O225" i="5"/>
  <c r="O489" i="5"/>
  <c r="AA489" i="5" s="1"/>
  <c r="P153" i="5" a="1"/>
  <c r="P153" i="5" s="1"/>
  <c r="AB153" i="5" s="1"/>
  <c r="O153" i="5"/>
  <c r="N153" i="5"/>
  <c r="V209" i="5"/>
  <c r="P209" i="5" a="1"/>
  <c r="P209" i="5" s="1"/>
  <c r="AB209" i="5" s="1"/>
  <c r="N209" i="5"/>
  <c r="V24" i="5"/>
  <c r="O24" i="5"/>
  <c r="P24" i="5" a="1"/>
  <c r="P24" i="5" s="1"/>
  <c r="AB24" i="5" s="1"/>
  <c r="N24" i="5"/>
  <c r="P33" i="5" a="1"/>
  <c r="P33" i="5" s="1"/>
  <c r="AB33" i="5" s="1"/>
  <c r="O33" i="5"/>
  <c r="AA33" i="5" s="1"/>
  <c r="N33" i="5"/>
  <c r="Z33" i="5" s="1"/>
  <c r="P55" i="5" a="1"/>
  <c r="P55" i="5" s="1"/>
  <c r="AB55" i="5" s="1"/>
  <c r="O55" i="5"/>
  <c r="P57" i="5" a="1"/>
  <c r="P57" i="5" s="1"/>
  <c r="AB57" i="5" s="1"/>
  <c r="N57" i="5"/>
  <c r="V62" i="5"/>
  <c r="P62" i="5" a="1"/>
  <c r="P62" i="5" s="1"/>
  <c r="AB62" i="5" s="1"/>
  <c r="N62" i="5"/>
  <c r="Z62" i="5" s="1"/>
  <c r="O62" i="5"/>
  <c r="P196" i="5" a="1"/>
  <c r="P196" i="5" s="1"/>
  <c r="AB196" i="5" s="1"/>
  <c r="O196" i="5"/>
  <c r="AA196" i="5" s="1"/>
  <c r="N196" i="5"/>
  <c r="Z196" i="5" s="1"/>
  <c r="P198" i="5" a="1"/>
  <c r="P198" i="5" s="1"/>
  <c r="AB198" i="5" s="1"/>
  <c r="N198" i="5"/>
  <c r="P200" i="5" a="1"/>
  <c r="P200" i="5" s="1"/>
  <c r="AB200" i="5" s="1"/>
  <c r="N200" i="5"/>
  <c r="O200" i="5"/>
  <c r="P239" i="5" a="1"/>
  <c r="P239" i="5" s="1"/>
  <c r="AB239" i="5" s="1"/>
  <c r="O239" i="5"/>
  <c r="AA239" i="5" s="1"/>
  <c r="N239" i="5"/>
  <c r="Z239" i="5" s="1"/>
  <c r="P246" i="5" a="1"/>
  <c r="P246" i="5" s="1"/>
  <c r="AB246" i="5" s="1"/>
  <c r="N246" i="5"/>
  <c r="Z246" i="5" s="1"/>
  <c r="O246" i="5"/>
  <c r="AA246" i="5" s="1"/>
  <c r="P248" i="5" a="1"/>
  <c r="P248" i="5" s="1"/>
  <c r="AB248" i="5" s="1"/>
  <c r="N248" i="5"/>
  <c r="O248" i="5"/>
  <c r="P266" i="5" a="1"/>
  <c r="P266" i="5" s="1"/>
  <c r="AB266" i="5" s="1"/>
  <c r="O266" i="5"/>
  <c r="AA266" i="5" s="1"/>
  <c r="N266" i="5"/>
  <c r="Z266" i="5" s="1"/>
  <c r="P304" i="5" a="1"/>
  <c r="P304" i="5" s="1"/>
  <c r="AB304" i="5" s="1"/>
  <c r="N304" i="5"/>
  <c r="Z304" i="5" s="1"/>
  <c r="P321" i="5" a="1"/>
  <c r="P321" i="5" s="1"/>
  <c r="AB321" i="5" s="1"/>
  <c r="N321" i="5"/>
  <c r="Z321" i="5" s="1"/>
  <c r="O321" i="5"/>
  <c r="P328" i="5" a="1"/>
  <c r="P328" i="5" s="1"/>
  <c r="AB328" i="5" s="1"/>
  <c r="O328" i="5"/>
  <c r="N328" i="5"/>
  <c r="P361" i="5" a="1"/>
  <c r="P361" i="5" s="1"/>
  <c r="AB361" i="5" s="1"/>
  <c r="N361" i="5"/>
  <c r="O361" i="5"/>
  <c r="AA361" i="5" s="1"/>
  <c r="P376" i="5" a="1"/>
  <c r="P376" i="5" s="1"/>
  <c r="AB376" i="5" s="1"/>
  <c r="N376" i="5"/>
  <c r="Z376" i="5" s="1"/>
  <c r="O376" i="5"/>
  <c r="AA376" i="5" s="1"/>
  <c r="P446" i="5" a="1"/>
  <c r="P446" i="5" s="1"/>
  <c r="AB446" i="5" s="1"/>
  <c r="N446" i="5"/>
  <c r="O446" i="5"/>
  <c r="AA446" i="5" s="1"/>
  <c r="V109" i="5"/>
  <c r="P109" i="5" a="1"/>
  <c r="P109" i="5" s="1"/>
  <c r="AB109" i="5" s="1"/>
  <c r="O109" i="5"/>
  <c r="N109" i="5"/>
  <c r="N138" i="5"/>
  <c r="P138" i="5" a="1"/>
  <c r="P138" i="5" s="1"/>
  <c r="AB138" i="5" s="1"/>
  <c r="O138" i="5"/>
  <c r="AA138" i="5" s="1"/>
  <c r="P175" i="5" a="1"/>
  <c r="P175" i="5" s="1"/>
  <c r="AB175" i="5" s="1"/>
  <c r="N175" i="5"/>
  <c r="O175" i="5"/>
  <c r="P180" i="5" a="1"/>
  <c r="P180" i="5" s="1"/>
  <c r="AB180" i="5" s="1"/>
  <c r="O180" i="5"/>
  <c r="AA180" i="5" s="1"/>
  <c r="N180" i="5"/>
  <c r="Z180" i="5" s="1"/>
  <c r="V194" i="5"/>
  <c r="P194" i="5" a="1"/>
  <c r="P194" i="5" s="1"/>
  <c r="AB194" i="5" s="1"/>
  <c r="O194" i="5"/>
  <c r="AA194" i="5" s="1"/>
  <c r="N194" i="5"/>
  <c r="P282" i="5" a="1"/>
  <c r="P282" i="5" s="1"/>
  <c r="AB282" i="5" s="1"/>
  <c r="N282" i="5"/>
  <c r="Z282" i="5" s="1"/>
  <c r="O282" i="5"/>
  <c r="AA282" i="5" s="1"/>
  <c r="W282" i="5" s="1"/>
  <c r="C282" i="5" s="1"/>
  <c r="P284" i="5" a="1"/>
  <c r="P284" i="5" s="1"/>
  <c r="AB284" i="5" s="1"/>
  <c r="O284" i="5"/>
  <c r="N284" i="5"/>
  <c r="Z284" i="5" s="1"/>
  <c r="V313" i="5"/>
  <c r="P313" i="5" a="1"/>
  <c r="P313" i="5" s="1"/>
  <c r="AB313" i="5" s="1"/>
  <c r="O313" i="5"/>
  <c r="N313" i="5"/>
  <c r="V339" i="5"/>
  <c r="P339" i="5" a="1"/>
  <c r="P339" i="5" s="1"/>
  <c r="AB339" i="5" s="1"/>
  <c r="O339" i="5"/>
  <c r="N339" i="5"/>
  <c r="P348" i="5" a="1"/>
  <c r="P348" i="5" s="1"/>
  <c r="AB348" i="5" s="1"/>
  <c r="O348" i="5"/>
  <c r="N348" i="5"/>
  <c r="Z348" i="5" s="1"/>
  <c r="V372" i="5"/>
  <c r="P372" i="5" a="1"/>
  <c r="P372" i="5" s="1"/>
  <c r="AB372" i="5" s="1"/>
  <c r="O372" i="5"/>
  <c r="N372" i="5"/>
  <c r="Z372" i="5" s="1"/>
  <c r="P383" i="5" a="1"/>
  <c r="P383" i="5" s="1"/>
  <c r="AB383" i="5" s="1"/>
  <c r="O383" i="5"/>
  <c r="N383" i="5"/>
  <c r="P405" i="5" a="1"/>
  <c r="P405" i="5" s="1"/>
  <c r="AB405" i="5" s="1"/>
  <c r="O405" i="5"/>
  <c r="AA405" i="5" s="1"/>
  <c r="N405" i="5"/>
  <c r="Z405" i="5" s="1"/>
  <c r="P418" i="5" a="1"/>
  <c r="P418" i="5" s="1"/>
  <c r="AB418" i="5" s="1"/>
  <c r="N418" i="5"/>
  <c r="O418" i="5"/>
  <c r="V15" i="5"/>
  <c r="P15" i="5" a="1"/>
  <c r="P15" i="5" s="1"/>
  <c r="AB15" i="5" s="1"/>
  <c r="O15" i="5"/>
  <c r="Z29" i="5"/>
  <c r="P29" i="5" a="1"/>
  <c r="P29" i="5" s="1"/>
  <c r="AB29" i="5" s="1"/>
  <c r="O29" i="5"/>
  <c r="V65" i="5"/>
  <c r="P65" i="5" a="1"/>
  <c r="P65" i="5" s="1"/>
  <c r="AB65" i="5" s="1"/>
  <c r="N65" i="5"/>
  <c r="Z65" i="5" s="1"/>
  <c r="O65" i="5"/>
  <c r="P70" i="5" a="1"/>
  <c r="P70" i="5" s="1"/>
  <c r="AB70" i="5" s="1"/>
  <c r="O70" i="5"/>
  <c r="N70" i="5"/>
  <c r="Z70" i="5" s="1"/>
  <c r="V96" i="5"/>
  <c r="O96" i="5"/>
  <c r="AA96" i="5" s="1"/>
  <c r="P96" i="5" a="1"/>
  <c r="P96" i="5" s="1"/>
  <c r="AB96" i="5" s="1"/>
  <c r="N96" i="5"/>
  <c r="P105" i="5" a="1"/>
  <c r="P105" i="5" s="1"/>
  <c r="AB105" i="5" s="1"/>
  <c r="O105" i="5"/>
  <c r="AA105" i="5" s="1"/>
  <c r="N105" i="5"/>
  <c r="Z105" i="5" s="1"/>
  <c r="W105" i="5" s="1"/>
  <c r="C105" i="5" s="1"/>
  <c r="V114" i="5"/>
  <c r="P114" i="5" a="1"/>
  <c r="P114" i="5" s="1"/>
  <c r="AB114" i="5" s="1"/>
  <c r="N114" i="5"/>
  <c r="Z114" i="5" s="1"/>
  <c r="P116" i="5" a="1"/>
  <c r="P116" i="5" s="1"/>
  <c r="AB116" i="5" s="1"/>
  <c r="O116" i="5"/>
  <c r="N116" i="5"/>
  <c r="Z116" i="5" s="1"/>
  <c r="P148" i="5" a="1"/>
  <c r="P148" i="5" s="1"/>
  <c r="AB148" i="5" s="1"/>
  <c r="O148" i="5"/>
  <c r="AA148" i="5" s="1"/>
  <c r="P152" i="5" a="1"/>
  <c r="P152" i="5" s="1"/>
  <c r="AB152" i="5" s="1"/>
  <c r="O152" i="5"/>
  <c r="N152" i="5"/>
  <c r="Z152" i="5" s="1"/>
  <c r="V169" i="5"/>
  <c r="P169" i="5" a="1"/>
  <c r="P169" i="5" s="1"/>
  <c r="AB169" i="5" s="1"/>
  <c r="O169" i="5"/>
  <c r="AA169" i="5" s="1"/>
  <c r="N169" i="5"/>
  <c r="Z169" i="5" s="1"/>
  <c r="P178" i="5" a="1"/>
  <c r="P178" i="5" s="1"/>
  <c r="AB178" i="5" s="1"/>
  <c r="O178" i="5"/>
  <c r="AA178" i="5" s="1"/>
  <c r="V180" i="5"/>
  <c r="P185" i="5" a="1"/>
  <c r="P185" i="5" s="1"/>
  <c r="AB185" i="5" s="1"/>
  <c r="N185" i="5"/>
  <c r="O185" i="5"/>
  <c r="P221" i="5" a="1"/>
  <c r="P221" i="5" s="1"/>
  <c r="AB221" i="5" s="1"/>
  <c r="O221" i="5"/>
  <c r="AA221" i="5" s="1"/>
  <c r="P235" i="5" a="1"/>
  <c r="P235" i="5" s="1"/>
  <c r="AB235" i="5" s="1"/>
  <c r="O235" i="5"/>
  <c r="AA235" i="5" s="1"/>
  <c r="V240" i="5"/>
  <c r="P240" i="5" a="1"/>
  <c r="P240" i="5" s="1"/>
  <c r="AB240" i="5" s="1"/>
  <c r="O240" i="5"/>
  <c r="AA240" i="5" s="1"/>
  <c r="N240" i="5"/>
  <c r="Z240" i="5" s="1"/>
  <c r="P271" i="5" a="1"/>
  <c r="P271" i="5" s="1"/>
  <c r="AB271" i="5" s="1"/>
  <c r="N271" i="5"/>
  <c r="Z271" i="5" s="1"/>
  <c r="V273" i="5"/>
  <c r="P273" i="5" a="1"/>
  <c r="P273" i="5" s="1"/>
  <c r="AB273" i="5" s="1"/>
  <c r="O273" i="5"/>
  <c r="N273" i="5"/>
  <c r="Z273" i="5" s="1"/>
  <c r="P280" i="5" a="1"/>
  <c r="P280" i="5" s="1"/>
  <c r="AB280" i="5" s="1"/>
  <c r="O280" i="5"/>
  <c r="AA280" i="5" s="1"/>
  <c r="N280" i="5"/>
  <c r="Z280" i="5" s="1"/>
  <c r="P287" i="5" a="1"/>
  <c r="P287" i="5" s="1"/>
  <c r="AB287" i="5" s="1"/>
  <c r="N287" i="5"/>
  <c r="Z287" i="5" s="1"/>
  <c r="AA307" i="5"/>
  <c r="P307" i="5" a="1"/>
  <c r="P307" i="5" s="1"/>
  <c r="AB307" i="5" s="1"/>
  <c r="P309" i="5" a="1"/>
  <c r="P309" i="5" s="1"/>
  <c r="AB309" i="5" s="1"/>
  <c r="O309" i="5"/>
  <c r="N309" i="5"/>
  <c r="V311" i="5"/>
  <c r="P311" i="5" a="1"/>
  <c r="P311" i="5" s="1"/>
  <c r="AB311" i="5" s="1"/>
  <c r="O311" i="5"/>
  <c r="AA311" i="5" s="1"/>
  <c r="N311" i="5"/>
  <c r="Z311" i="5" s="1"/>
  <c r="V335" i="5"/>
  <c r="P335" i="5" a="1"/>
  <c r="P335" i="5" s="1"/>
  <c r="AB335" i="5" s="1"/>
  <c r="O335" i="5"/>
  <c r="P346" i="5" a="1"/>
  <c r="P346" i="5" s="1"/>
  <c r="AB346" i="5" s="1"/>
  <c r="N346" i="5"/>
  <c r="Z346" i="5" s="1"/>
  <c r="O346" i="5"/>
  <c r="AA346" i="5" s="1"/>
  <c r="P355" i="5" a="1"/>
  <c r="P355" i="5" s="1"/>
  <c r="AB355" i="5" s="1"/>
  <c r="O355" i="5"/>
  <c r="AA355" i="5" s="1"/>
  <c r="N355" i="5"/>
  <c r="P357" i="5" a="1"/>
  <c r="P357" i="5" s="1"/>
  <c r="AB357" i="5" s="1"/>
  <c r="N357" i="5"/>
  <c r="P368" i="5" a="1"/>
  <c r="P368" i="5" s="1"/>
  <c r="AB368" i="5" s="1"/>
  <c r="N368" i="5"/>
  <c r="Z368" i="5" s="1"/>
  <c r="P379" i="5" a="1"/>
  <c r="P379" i="5" s="1"/>
  <c r="AB379" i="5" s="1"/>
  <c r="O379" i="5"/>
  <c r="V388" i="5"/>
  <c r="P388" i="5" a="1"/>
  <c r="P388" i="5" s="1"/>
  <c r="AB388" i="5" s="1"/>
  <c r="O388" i="5"/>
  <c r="AA388" i="5" s="1"/>
  <c r="V397" i="5"/>
  <c r="P397" i="5" a="1"/>
  <c r="P397" i="5" s="1"/>
  <c r="AB397" i="5" s="1"/>
  <c r="O397" i="5"/>
  <c r="AA397" i="5" s="1"/>
  <c r="N397" i="5"/>
  <c r="Z397" i="5" s="1"/>
  <c r="V399" i="5"/>
  <c r="P399" i="5" a="1"/>
  <c r="P399" i="5" s="1"/>
  <c r="AB399" i="5" s="1"/>
  <c r="O399" i="5"/>
  <c r="AA399" i="5" s="1"/>
  <c r="N399" i="5"/>
  <c r="Z399" i="5" s="1"/>
  <c r="P425" i="5" a="1"/>
  <c r="P425" i="5" s="1"/>
  <c r="AB425" i="5" s="1"/>
  <c r="N425" i="5"/>
  <c r="Z425" i="5" s="1"/>
  <c r="O425" i="5"/>
  <c r="AA425" i="5" s="1"/>
  <c r="P429" i="5" a="1"/>
  <c r="P429" i="5" s="1"/>
  <c r="AB429" i="5" s="1"/>
  <c r="N429" i="5"/>
  <c r="O429" i="5"/>
  <c r="P440" i="5" a="1"/>
  <c r="P440" i="5" s="1"/>
  <c r="AB440" i="5" s="1"/>
  <c r="O440" i="5"/>
  <c r="N440" i="5"/>
  <c r="Z440" i="5" s="1"/>
  <c r="V447" i="5"/>
  <c r="P447" i="5" a="1"/>
  <c r="P447" i="5" s="1"/>
  <c r="AB447" i="5" s="1"/>
  <c r="N447" i="5"/>
  <c r="Z447" i="5" s="1"/>
  <c r="O447" i="5"/>
  <c r="AA447" i="5" s="1"/>
  <c r="V451" i="5"/>
  <c r="P451" i="5" a="1"/>
  <c r="P451" i="5" s="1"/>
  <c r="AB451" i="5" s="1"/>
  <c r="O451" i="5"/>
  <c r="N451" i="5"/>
  <c r="P458" i="5" a="1"/>
  <c r="P458" i="5" s="1"/>
  <c r="AB458" i="5" s="1"/>
  <c r="O458" i="5"/>
  <c r="N458" i="5"/>
  <c r="P490" i="5" a="1"/>
  <c r="P490" i="5" s="1"/>
  <c r="AB490" i="5" s="1"/>
  <c r="N490" i="5"/>
  <c r="Z490" i="5" s="1"/>
  <c r="O490" i="5"/>
  <c r="AA490" i="5" s="1"/>
  <c r="Z507" i="5"/>
  <c r="W507" i="5" s="1"/>
  <c r="C507" i="5" s="1"/>
  <c r="P507" i="5" a="1"/>
  <c r="P507" i="5" s="1"/>
  <c r="AB507" i="5" s="1"/>
  <c r="P515" i="5" a="1"/>
  <c r="P515" i="5" s="1"/>
  <c r="AB515" i="5" s="1"/>
  <c r="O515" i="5"/>
  <c r="AA515" i="5" s="1"/>
  <c r="N515" i="5"/>
  <c r="Z515" i="5" s="1"/>
  <c r="P517" i="5" a="1"/>
  <c r="P517" i="5" s="1"/>
  <c r="AB517" i="5" s="1"/>
  <c r="O517" i="5"/>
  <c r="V534" i="5"/>
  <c r="P534" i="5" a="1"/>
  <c r="P534" i="5" s="1"/>
  <c r="AB534" i="5" s="1"/>
  <c r="N534" i="5"/>
  <c r="Z534" i="5" s="1"/>
  <c r="W534" i="5" s="1"/>
  <c r="C534" i="5" s="1"/>
  <c r="O534" i="5"/>
  <c r="AA534" i="5" s="1"/>
  <c r="V538" i="5"/>
  <c r="W538" i="5" s="1"/>
  <c r="C538" i="5" s="1"/>
  <c r="P538" i="5" a="1"/>
  <c r="P538" i="5" s="1"/>
  <c r="AB538" i="5" s="1"/>
  <c r="O538" i="5"/>
  <c r="AA538" i="5" s="1"/>
  <c r="N538" i="5"/>
  <c r="Z538" i="5" s="1"/>
  <c r="P542" i="5" a="1"/>
  <c r="P542" i="5" s="1"/>
  <c r="AB542" i="5" s="1"/>
  <c r="N542" i="5"/>
  <c r="Z542" i="5" s="1"/>
  <c r="V582" i="5"/>
  <c r="P582" i="5" a="1"/>
  <c r="P582" i="5" s="1"/>
  <c r="AB582" i="5" s="1"/>
  <c r="N582" i="5"/>
  <c r="Z582" i="5" s="1"/>
  <c r="W582" i="5" s="1"/>
  <c r="C582" i="5" s="1"/>
  <c r="O582" i="5"/>
  <c r="AA582" i="5" s="1"/>
  <c r="N55" i="5"/>
  <c r="Z55" i="5" s="1"/>
  <c r="N107" i="5"/>
  <c r="Z107" i="5" s="1"/>
  <c r="N220" i="5"/>
  <c r="Z220" i="5" s="1"/>
  <c r="N277" i="5"/>
  <c r="Z277" i="5" s="1"/>
  <c r="N335" i="5"/>
  <c r="Z335" i="5" s="1"/>
  <c r="N392" i="5"/>
  <c r="Z392" i="5" s="1"/>
  <c r="N448" i="5"/>
  <c r="N507" i="5"/>
  <c r="N564" i="5"/>
  <c r="O41" i="5"/>
  <c r="O102" i="5"/>
  <c r="O165" i="5"/>
  <c r="AA165" i="5" s="1"/>
  <c r="W165" i="5" s="1"/>
  <c r="C165" i="5" s="1"/>
  <c r="O356" i="5"/>
  <c r="AA356" i="5" s="1"/>
  <c r="O424" i="5"/>
  <c r="AA424" i="5" s="1"/>
  <c r="O494" i="5"/>
  <c r="AA494" i="5" s="1"/>
  <c r="O562" i="5"/>
  <c r="AA562" i="5" s="1"/>
  <c r="Z331" i="5"/>
  <c r="P331" i="5" a="1"/>
  <c r="P331" i="5" s="1"/>
  <c r="AB331" i="5" s="1"/>
  <c r="O331" i="5"/>
  <c r="AA331" i="5" s="1"/>
  <c r="P333" i="5" a="1"/>
  <c r="P333" i="5" s="1"/>
  <c r="AB333" i="5" s="1"/>
  <c r="N333" i="5"/>
  <c r="O333" i="5"/>
  <c r="P342" i="5" a="1"/>
  <c r="P342" i="5" s="1"/>
  <c r="AB342" i="5" s="1"/>
  <c r="N342" i="5"/>
  <c r="Z342" i="5" s="1"/>
  <c r="O342" i="5"/>
  <c r="AA342" i="5" s="1"/>
  <c r="P344" i="5" a="1"/>
  <c r="P344" i="5" s="1"/>
  <c r="AB344" i="5" s="1"/>
  <c r="N344" i="5"/>
  <c r="Z344" i="5" s="1"/>
  <c r="O344" i="5"/>
  <c r="AA344" i="5" s="1"/>
  <c r="P351" i="5" a="1"/>
  <c r="P351" i="5" s="1"/>
  <c r="AB351" i="5" s="1"/>
  <c r="N351" i="5"/>
  <c r="Z351" i="5" s="1"/>
  <c r="P353" i="5" a="1"/>
  <c r="P353" i="5" s="1"/>
  <c r="AB353" i="5" s="1"/>
  <c r="O353" i="5"/>
  <c r="N353" i="5"/>
  <c r="P362" i="5" a="1"/>
  <c r="P362" i="5" s="1"/>
  <c r="AB362" i="5" s="1"/>
  <c r="N362" i="5"/>
  <c r="O362" i="5"/>
  <c r="AA362" i="5" s="1"/>
  <c r="P364" i="5" a="1"/>
  <c r="P364" i="5" s="1"/>
  <c r="AB364" i="5" s="1"/>
  <c r="O364" i="5"/>
  <c r="AA364" i="5" s="1"/>
  <c r="V366" i="5"/>
  <c r="P366" i="5" a="1"/>
  <c r="P366" i="5" s="1"/>
  <c r="AB366" i="5" s="1"/>
  <c r="N366" i="5"/>
  <c r="Z366" i="5" s="1"/>
  <c r="O366" i="5"/>
  <c r="AA366" i="5" s="1"/>
  <c r="P377" i="5" a="1"/>
  <c r="P377" i="5" s="1"/>
  <c r="AB377" i="5" s="1"/>
  <c r="O377" i="5"/>
  <c r="P408" i="5" a="1"/>
  <c r="P408" i="5" s="1"/>
  <c r="AB408" i="5" s="1"/>
  <c r="O408" i="5"/>
  <c r="AA408" i="5" s="1"/>
  <c r="N408" i="5"/>
  <c r="V421" i="5"/>
  <c r="P421" i="5" a="1"/>
  <c r="P421" i="5" s="1"/>
  <c r="AB421" i="5" s="1"/>
  <c r="P423" i="5" a="1"/>
  <c r="P423" i="5" s="1"/>
  <c r="AB423" i="5" s="1"/>
  <c r="O423" i="5"/>
  <c r="AA423" i="5" s="1"/>
  <c r="N423" i="5"/>
  <c r="Z423" i="5" s="1"/>
  <c r="P427" i="5" a="1"/>
  <c r="P427" i="5" s="1"/>
  <c r="AB427" i="5" s="1"/>
  <c r="O427" i="5"/>
  <c r="AA427" i="5" s="1"/>
  <c r="N427" i="5"/>
  <c r="Z427" i="5" s="1"/>
  <c r="P436" i="5" a="1"/>
  <c r="P436" i="5" s="1"/>
  <c r="AB436" i="5" s="1"/>
  <c r="O436" i="5"/>
  <c r="N436" i="5"/>
  <c r="V460" i="5"/>
  <c r="P460" i="5" a="1"/>
  <c r="P460" i="5" s="1"/>
  <c r="AB460" i="5" s="1"/>
  <c r="N460" i="5"/>
  <c r="Z460" i="5" s="1"/>
  <c r="W460" i="5" s="1"/>
  <c r="C460" i="5" s="1"/>
  <c r="P480" i="5" a="1"/>
  <c r="P480" i="5" s="1"/>
  <c r="AB480" i="5" s="1"/>
  <c r="O480" i="5"/>
  <c r="AA480" i="5" s="1"/>
  <c r="N480" i="5"/>
  <c r="Z480" i="5" s="1"/>
  <c r="P482" i="5" a="1"/>
  <c r="P482" i="5" s="1"/>
  <c r="AB482" i="5" s="1"/>
  <c r="O482" i="5"/>
  <c r="AA482" i="5" s="1"/>
  <c r="N482" i="5"/>
  <c r="Z482" i="5" s="1"/>
  <c r="W482" i="5" s="1"/>
  <c r="C482" i="5" s="1"/>
  <c r="V484" i="5"/>
  <c r="P484" i="5" a="1"/>
  <c r="P484" i="5" s="1"/>
  <c r="AB484" i="5" s="1"/>
  <c r="N484" i="5"/>
  <c r="Z484" i="5" s="1"/>
  <c r="O484" i="5"/>
  <c r="AA484" i="5" s="1"/>
  <c r="P505" i="5" a="1"/>
  <c r="P505" i="5" s="1"/>
  <c r="AB505" i="5" s="1"/>
  <c r="N505" i="5"/>
  <c r="Z505" i="5" s="1"/>
  <c r="O505" i="5"/>
  <c r="AA505" i="5" s="1"/>
  <c r="V509" i="5"/>
  <c r="P509" i="5" a="1"/>
  <c r="P509" i="5" s="1"/>
  <c r="AB509" i="5" s="1"/>
  <c r="O509" i="5"/>
  <c r="AA509" i="5" s="1"/>
  <c r="N509" i="5"/>
  <c r="Z509" i="5" s="1"/>
  <c r="P519" i="5" a="1"/>
  <c r="P519" i="5" s="1"/>
  <c r="AB519" i="5" s="1"/>
  <c r="N519" i="5"/>
  <c r="O519" i="5"/>
  <c r="Z536" i="5"/>
  <c r="P536" i="5" a="1"/>
  <c r="P536" i="5" s="1"/>
  <c r="AB536" i="5" s="1"/>
  <c r="O536" i="5"/>
  <c r="AA536" i="5" s="1"/>
  <c r="P563" i="5" a="1"/>
  <c r="P563" i="5" s="1"/>
  <c r="AB563" i="5" s="1"/>
  <c r="O563" i="5"/>
  <c r="AA563" i="5" s="1"/>
  <c r="N563" i="5"/>
  <c r="Z563" i="5" s="1"/>
  <c r="N165" i="5"/>
  <c r="N221" i="5"/>
  <c r="N336" i="5"/>
  <c r="Z336" i="5" s="1"/>
  <c r="N449" i="5"/>
  <c r="Z449" i="5" s="1"/>
  <c r="N508" i="5"/>
  <c r="N565" i="5"/>
  <c r="O104" i="5"/>
  <c r="AA104" i="5" s="1"/>
  <c r="O166" i="5"/>
  <c r="AA166" i="5" s="1"/>
  <c r="O230" i="5"/>
  <c r="AA230" i="5" s="1"/>
  <c r="O293" i="5"/>
  <c r="O357" i="5"/>
  <c r="AA357" i="5" s="1"/>
  <c r="O426" i="5"/>
  <c r="AA426" i="5" s="1"/>
  <c r="O565" i="5"/>
  <c r="AA565" i="5" s="1"/>
  <c r="P73" i="5" a="1"/>
  <c r="P73" i="5" s="1"/>
  <c r="AB73" i="5" s="1"/>
  <c r="N73" i="5"/>
  <c r="P101" i="5" a="1"/>
  <c r="P101" i="5" s="1"/>
  <c r="AB101" i="5" s="1"/>
  <c r="O101" i="5"/>
  <c r="N101" i="5"/>
  <c r="Z101" i="5" s="1"/>
  <c r="V110" i="5"/>
  <c r="P110" i="5" a="1"/>
  <c r="P110" i="5" s="1"/>
  <c r="AB110" i="5" s="1"/>
  <c r="O110" i="5"/>
  <c r="AA110" i="5" s="1"/>
  <c r="N110" i="5"/>
  <c r="Z110" i="5" s="1"/>
  <c r="W110" i="5" s="1"/>
  <c r="C110" i="5" s="1"/>
  <c r="Z139" i="5"/>
  <c r="P139" i="5" a="1"/>
  <c r="P139" i="5" s="1"/>
  <c r="AB139" i="5" s="1"/>
  <c r="O139" i="5"/>
  <c r="AA139" i="5" s="1"/>
  <c r="N139" i="5"/>
  <c r="P146" i="5" a="1"/>
  <c r="P146" i="5" s="1"/>
  <c r="AB146" i="5" s="1"/>
  <c r="N146" i="5"/>
  <c r="O146" i="5"/>
  <c r="P163" i="5" a="1"/>
  <c r="P163" i="5" s="1"/>
  <c r="AB163" i="5" s="1"/>
  <c r="O163" i="5"/>
  <c r="AA163" i="5" s="1"/>
  <c r="V174" i="5"/>
  <c r="P174" i="5" a="1"/>
  <c r="P174" i="5" s="1"/>
  <c r="AB174" i="5" s="1"/>
  <c r="N174" i="5"/>
  <c r="Z174" i="5" s="1"/>
  <c r="O174" i="5"/>
  <c r="AA174" i="5" s="1"/>
  <c r="V176" i="5"/>
  <c r="P176" i="5" a="1"/>
  <c r="P176" i="5" s="1"/>
  <c r="AB176" i="5" s="1"/>
  <c r="N176" i="5"/>
  <c r="Z176" i="5" s="1"/>
  <c r="O176" i="5"/>
  <c r="AA176" i="5" s="1"/>
  <c r="P190" i="5" a="1"/>
  <c r="P190" i="5" s="1"/>
  <c r="AB190" i="5" s="1"/>
  <c r="N190" i="5"/>
  <c r="O190" i="5"/>
  <c r="P195" i="5" a="1"/>
  <c r="P195" i="5" s="1"/>
  <c r="AB195" i="5" s="1"/>
  <c r="O195" i="5"/>
  <c r="N195" i="5"/>
  <c r="Z195" i="5" s="1"/>
  <c r="P215" i="5" a="1"/>
  <c r="P215" i="5" s="1"/>
  <c r="AB215" i="5" s="1"/>
  <c r="N215" i="5"/>
  <c r="Z215" i="5" s="1"/>
  <c r="O215" i="5"/>
  <c r="AA215" i="5" s="1"/>
  <c r="P226" i="5" a="1"/>
  <c r="P226" i="5" s="1"/>
  <c r="AB226" i="5" s="1"/>
  <c r="O226" i="5"/>
  <c r="N226" i="5"/>
  <c r="V233" i="5"/>
  <c r="P233" i="5" a="1"/>
  <c r="P233" i="5" s="1"/>
  <c r="AB233" i="5" s="1"/>
  <c r="N233" i="5"/>
  <c r="O233" i="5"/>
  <c r="AA233" i="5" s="1"/>
  <c r="P247" i="5" a="1"/>
  <c r="P247" i="5" s="1"/>
  <c r="AB247" i="5" s="1"/>
  <c r="O247" i="5"/>
  <c r="AA247" i="5" s="1"/>
  <c r="N247" i="5"/>
  <c r="Z247" i="5" s="1"/>
  <c r="P256" i="5" a="1"/>
  <c r="P256" i="5" s="1"/>
  <c r="AB256" i="5" s="1"/>
  <c r="N256" i="5"/>
  <c r="Z256" i="5" s="1"/>
  <c r="V258" i="5"/>
  <c r="P258" i="5" a="1"/>
  <c r="P258" i="5" s="1"/>
  <c r="AB258" i="5" s="1"/>
  <c r="N258" i="5"/>
  <c r="O258" i="5"/>
  <c r="Z260" i="5"/>
  <c r="P260" i="5" a="1"/>
  <c r="P260" i="5" s="1"/>
  <c r="AB260" i="5" s="1"/>
  <c r="O260" i="5"/>
  <c r="P265" i="5" a="1"/>
  <c r="P265" i="5" s="1"/>
  <c r="AB265" i="5" s="1"/>
  <c r="O265" i="5"/>
  <c r="AA265" i="5" s="1"/>
  <c r="N265" i="5"/>
  <c r="Z265" i="5" s="1"/>
  <c r="P267" i="5" a="1"/>
  <c r="P267" i="5" s="1"/>
  <c r="AB267" i="5" s="1"/>
  <c r="O267" i="5"/>
  <c r="AA267" i="5" s="1"/>
  <c r="N267" i="5"/>
  <c r="P276" i="5" a="1"/>
  <c r="P276" i="5" s="1"/>
  <c r="AB276" i="5" s="1"/>
  <c r="O276" i="5"/>
  <c r="AA276" i="5" s="1"/>
  <c r="N276" i="5"/>
  <c r="Z276" i="5" s="1"/>
  <c r="P285" i="5" a="1"/>
  <c r="P285" i="5" s="1"/>
  <c r="AB285" i="5" s="1"/>
  <c r="O285" i="5"/>
  <c r="N285" i="5"/>
  <c r="P294" i="5" a="1"/>
  <c r="P294" i="5" s="1"/>
  <c r="AB294" i="5" s="1"/>
  <c r="N294" i="5"/>
  <c r="Z294" i="5" s="1"/>
  <c r="O294" i="5"/>
  <c r="AA294" i="5" s="1"/>
  <c r="P298" i="5" a="1"/>
  <c r="P298" i="5" s="1"/>
  <c r="AB298" i="5" s="1"/>
  <c r="O298" i="5"/>
  <c r="AA298" i="5" s="1"/>
  <c r="N298" i="5"/>
  <c r="P303" i="5" a="1"/>
  <c r="P303" i="5" s="1"/>
  <c r="AB303" i="5" s="1"/>
  <c r="N303" i="5"/>
  <c r="O303" i="5"/>
  <c r="P305" i="5" a="1"/>
  <c r="P305" i="5" s="1"/>
  <c r="AB305" i="5" s="1"/>
  <c r="O305" i="5"/>
  <c r="AA305" i="5" s="1"/>
  <c r="P316" i="5" a="1"/>
  <c r="P316" i="5" s="1"/>
  <c r="AB316" i="5" s="1"/>
  <c r="O316" i="5"/>
  <c r="AA316" i="5" s="1"/>
  <c r="V327" i="5"/>
  <c r="P327" i="5" a="1"/>
  <c r="P327" i="5" s="1"/>
  <c r="AB327" i="5" s="1"/>
  <c r="N327" i="5"/>
  <c r="O327" i="5"/>
  <c r="AA327" i="5" s="1"/>
  <c r="P349" i="5" a="1"/>
  <c r="P349" i="5" s="1"/>
  <c r="AB349" i="5" s="1"/>
  <c r="O349" i="5"/>
  <c r="P375" i="5" a="1"/>
  <c r="P375" i="5" s="1"/>
  <c r="AB375" i="5" s="1"/>
  <c r="N375" i="5"/>
  <c r="P384" i="5" a="1"/>
  <c r="P384" i="5" s="1"/>
  <c r="AB384" i="5" s="1"/>
  <c r="O384" i="5"/>
  <c r="N384" i="5"/>
  <c r="Z384" i="5" s="1"/>
  <c r="V419" i="5"/>
  <c r="P419" i="5" a="1"/>
  <c r="P419" i="5" s="1"/>
  <c r="AB419" i="5" s="1"/>
  <c r="O419" i="5"/>
  <c r="AA419" i="5" s="1"/>
  <c r="N419" i="5"/>
  <c r="Z419" i="5" s="1"/>
  <c r="P456" i="5" a="1"/>
  <c r="P456" i="5" s="1"/>
  <c r="AB456" i="5" s="1"/>
  <c r="O456" i="5"/>
  <c r="N456" i="5"/>
  <c r="Z456" i="5" s="1"/>
  <c r="P468" i="5" a="1"/>
  <c r="P468" i="5" s="1"/>
  <c r="AB468" i="5" s="1"/>
  <c r="O468" i="5"/>
  <c r="AA468" i="5" s="1"/>
  <c r="N468" i="5"/>
  <c r="Z468" i="5" s="1"/>
  <c r="P470" i="5" a="1"/>
  <c r="P470" i="5" s="1"/>
  <c r="AB470" i="5" s="1"/>
  <c r="O470" i="5"/>
  <c r="AA470" i="5" s="1"/>
  <c r="N470" i="5"/>
  <c r="Z470" i="5" s="1"/>
  <c r="P478" i="5" a="1"/>
  <c r="P478" i="5" s="1"/>
  <c r="AB478" i="5" s="1"/>
  <c r="N478" i="5"/>
  <c r="Z478" i="5" s="1"/>
  <c r="O478" i="5"/>
  <c r="AA478" i="5" s="1"/>
  <c r="P486" i="5" a="1"/>
  <c r="P486" i="5" s="1"/>
  <c r="AB486" i="5" s="1"/>
  <c r="N486" i="5"/>
  <c r="Z486" i="5" s="1"/>
  <c r="O486" i="5"/>
  <c r="P488" i="5" a="1"/>
  <c r="P488" i="5" s="1"/>
  <c r="AB488" i="5" s="1"/>
  <c r="O488" i="5"/>
  <c r="AA488" i="5" s="1"/>
  <c r="P511" i="5" a="1"/>
  <c r="P511" i="5" s="1"/>
  <c r="AB511" i="5" s="1"/>
  <c r="N511" i="5"/>
  <c r="Z511" i="5" s="1"/>
  <c r="O511" i="5"/>
  <c r="AA511" i="5" s="1"/>
  <c r="V513" i="5"/>
  <c r="P513" i="5" a="1"/>
  <c r="P513" i="5" s="1"/>
  <c r="AB513" i="5" s="1"/>
  <c r="O513" i="5"/>
  <c r="AA513" i="5" s="1"/>
  <c r="N513" i="5"/>
  <c r="Z513" i="5" s="1"/>
  <c r="V527" i="5"/>
  <c r="P527" i="5" a="1"/>
  <c r="P527" i="5" s="1"/>
  <c r="AB527" i="5" s="1"/>
  <c r="O527" i="5"/>
  <c r="AA527" i="5" s="1"/>
  <c r="N527" i="5"/>
  <c r="P540" i="5" a="1"/>
  <c r="P540" i="5" s="1"/>
  <c r="AB540" i="5" s="1"/>
  <c r="O540" i="5"/>
  <c r="N540" i="5"/>
  <c r="Z540" i="5" s="1"/>
  <c r="P571" i="5" a="1"/>
  <c r="P571" i="5" s="1"/>
  <c r="AB571" i="5" s="1"/>
  <c r="N571" i="5"/>
  <c r="Z571" i="5" s="1"/>
  <c r="O571" i="5"/>
  <c r="AA571" i="5" s="1"/>
  <c r="N12" i="5"/>
  <c r="Z12" i="5" s="1"/>
  <c r="N64" i="5"/>
  <c r="N117" i="5"/>
  <c r="Z117" i="5" s="1"/>
  <c r="W117" i="5" s="1"/>
  <c r="C117" i="5" s="1"/>
  <c r="N173" i="5"/>
  <c r="N288" i="5"/>
  <c r="Z288" i="5" s="1"/>
  <c r="N345" i="5"/>
  <c r="Z345" i="5" s="1"/>
  <c r="W345" i="5" s="1"/>
  <c r="C345" i="5" s="1"/>
  <c r="N403" i="5"/>
  <c r="Z403" i="5" s="1"/>
  <c r="N459" i="5"/>
  <c r="Z459" i="5" s="1"/>
  <c r="N517" i="5"/>
  <c r="O114" i="5"/>
  <c r="AA114" i="5" s="1"/>
  <c r="O177" i="5"/>
  <c r="AA177" i="5" s="1"/>
  <c r="O241" i="5"/>
  <c r="AA241" i="5" s="1"/>
  <c r="O304" i="5"/>
  <c r="AA304" i="5" s="1"/>
  <c r="O368" i="5"/>
  <c r="AA368" i="5" s="1"/>
  <c r="O437" i="5"/>
  <c r="AA437" i="5" s="1"/>
  <c r="O507" i="5"/>
  <c r="AA106" i="5"/>
  <c r="AA156" i="5"/>
  <c r="AA195" i="5"/>
  <c r="AA483" i="5"/>
  <c r="AA59" i="5"/>
  <c r="AA542" i="5"/>
  <c r="AA75" i="5"/>
  <c r="AA144" i="5"/>
  <c r="AA153" i="5"/>
  <c r="AA550" i="5"/>
  <c r="AA35" i="5"/>
  <c r="AA46" i="5"/>
  <c r="AA249" i="5"/>
  <c r="AA274" i="5"/>
  <c r="AA491" i="5"/>
  <c r="AA541" i="5"/>
  <c r="AA579" i="5"/>
  <c r="Z177" i="5"/>
  <c r="Z201" i="5"/>
  <c r="Z44" i="5"/>
  <c r="Z86" i="5"/>
  <c r="Z104" i="5"/>
  <c r="Z299" i="5"/>
  <c r="Z377" i="5"/>
  <c r="Z516" i="5"/>
  <c r="Z457" i="5"/>
  <c r="Z417" i="5"/>
  <c r="Z537" i="5"/>
  <c r="Z49" i="5"/>
  <c r="Z347" i="5"/>
  <c r="Z380" i="5"/>
  <c r="Z416" i="5"/>
  <c r="Z11" i="5"/>
  <c r="Z241" i="5"/>
  <c r="Z264" i="5"/>
  <c r="Z32" i="5"/>
  <c r="Z272" i="5"/>
  <c r="Z217" i="5"/>
  <c r="Z5" i="5"/>
  <c r="Z48" i="5"/>
  <c r="Z60" i="5"/>
  <c r="Z155" i="5"/>
  <c r="Z418" i="5"/>
  <c r="Z452" i="5"/>
  <c r="Z464" i="5"/>
  <c r="Z34" i="5"/>
  <c r="Z132" i="5"/>
  <c r="Z143" i="5"/>
  <c r="Z178" i="5"/>
  <c r="Z404" i="5"/>
  <c r="AA455" i="5"/>
  <c r="AA130" i="5"/>
  <c r="AA295" i="5"/>
  <c r="W295" i="5" s="1"/>
  <c r="C295" i="5" s="1"/>
  <c r="AA384" i="5"/>
  <c r="AA50" i="5"/>
  <c r="AA337" i="5"/>
  <c r="AA93" i="5"/>
  <c r="W93" i="5" s="1"/>
  <c r="C93" i="5" s="1"/>
  <c r="AA383" i="5"/>
  <c r="AA403" i="5"/>
  <c r="AA456" i="5"/>
  <c r="AA47" i="5"/>
  <c r="AA378" i="5"/>
  <c r="AA8" i="5"/>
  <c r="AA22" i="5"/>
  <c r="AA63" i="5"/>
  <c r="AA124" i="5"/>
  <c r="AA458" i="5"/>
  <c r="AA213" i="5"/>
  <c r="V315" i="5"/>
  <c r="Z421" i="5"/>
  <c r="Z108" i="5"/>
  <c r="V478" i="5"/>
  <c r="AA94" i="5"/>
  <c r="AA108" i="5"/>
  <c r="AA234" i="5"/>
  <c r="Z373" i="5"/>
  <c r="AA420" i="5"/>
  <c r="W420" i="5" s="1"/>
  <c r="C420" i="5" s="1"/>
  <c r="V455" i="5"/>
  <c r="W455" i="5" s="1"/>
  <c r="C455" i="5" s="1"/>
  <c r="Z231" i="5"/>
  <c r="V118" i="5"/>
  <c r="W118" i="5" s="1"/>
  <c r="C118" i="5" s="1"/>
  <c r="V193" i="5"/>
  <c r="V493" i="5"/>
  <c r="AA421" i="5"/>
  <c r="Z420" i="5"/>
  <c r="Z184" i="5"/>
  <c r="AA11" i="5"/>
  <c r="W11" i="5" s="1"/>
  <c r="C11" i="5" s="1"/>
  <c r="V105" i="5"/>
  <c r="Z183" i="5"/>
  <c r="Z93" i="5"/>
  <c r="V94" i="5"/>
  <c r="AA183" i="5"/>
  <c r="V234" i="5"/>
  <c r="V249" i="5"/>
  <c r="V464" i="5"/>
  <c r="AA486" i="5"/>
  <c r="AA517" i="5"/>
  <c r="V517" i="5"/>
  <c r="AA428" i="5"/>
  <c r="V428" i="5"/>
  <c r="V49" i="5"/>
  <c r="W49" i="5" s="1"/>
  <c r="C49" i="5" s="1"/>
  <c r="V75" i="5"/>
  <c r="V201" i="5"/>
  <c r="W201" i="5" s="1"/>
  <c r="C201" i="5" s="1"/>
  <c r="V93" i="5"/>
  <c r="Z144" i="5"/>
  <c r="V177" i="5"/>
  <c r="V241" i="5"/>
  <c r="AA244" i="5"/>
  <c r="Z289" i="5"/>
  <c r="V486" i="5"/>
  <c r="AA516" i="5"/>
  <c r="V530" i="5"/>
  <c r="W530" i="5" s="1"/>
  <c r="C530" i="5" s="1"/>
  <c r="V575" i="5"/>
  <c r="Z43" i="5"/>
  <c r="AA115" i="5"/>
  <c r="V132" i="5"/>
  <c r="V214" i="5"/>
  <c r="AA237" i="5"/>
  <c r="V274" i="5"/>
  <c r="AA299" i="5"/>
  <c r="V347" i="5"/>
  <c r="V408" i="5"/>
  <c r="AA461" i="5"/>
  <c r="AA507" i="5"/>
  <c r="Z527" i="5"/>
  <c r="Z528" i="5"/>
  <c r="V544" i="5"/>
  <c r="Z544" i="5"/>
  <c r="W544" i="5" s="1"/>
  <c r="C544" i="5" s="1"/>
  <c r="V63" i="5"/>
  <c r="V378" i="5"/>
  <c r="V540" i="5"/>
  <c r="AA540" i="5"/>
  <c r="V541" i="5"/>
  <c r="V289" i="5"/>
  <c r="V244" i="5"/>
  <c r="V507" i="5"/>
  <c r="V516" i="5"/>
  <c r="AA539" i="5"/>
  <c r="Z539" i="5"/>
  <c r="Z13" i="5"/>
  <c r="V384" i="5"/>
  <c r="Z426" i="5"/>
  <c r="Z455" i="5"/>
  <c r="Z498" i="5"/>
  <c r="V562" i="5"/>
  <c r="W562" i="5" s="1"/>
  <c r="C562" i="5" s="1"/>
  <c r="Z562" i="5"/>
  <c r="Z551" i="5"/>
  <c r="V551" i="5"/>
  <c r="W551" i="5" s="1"/>
  <c r="C551" i="5" s="1"/>
  <c r="V55" i="5"/>
  <c r="W55" i="5" s="1"/>
  <c r="C55" i="5" s="1"/>
  <c r="AA61" i="5"/>
  <c r="AA118" i="5"/>
  <c r="V115" i="5"/>
  <c r="V35" i="5"/>
  <c r="V490" i="5"/>
  <c r="AA34" i="5"/>
  <c r="AA49" i="5"/>
  <c r="Z75" i="5"/>
  <c r="AA201" i="5"/>
  <c r="V373" i="5"/>
  <c r="AA525" i="5"/>
  <c r="V525" i="5"/>
  <c r="AA551" i="5"/>
  <c r="V579" i="5"/>
  <c r="AA125" i="5"/>
  <c r="V125" i="5"/>
  <c r="AA159" i="5"/>
  <c r="V163" i="5"/>
  <c r="Z163" i="5"/>
  <c r="Z223" i="5"/>
  <c r="Z238" i="5"/>
  <c r="V238" i="5"/>
  <c r="AA238" i="5"/>
  <c r="V280" i="5"/>
  <c r="AA523" i="5"/>
  <c r="V523" i="5"/>
  <c r="V558" i="5"/>
  <c r="W558" i="5" s="1"/>
  <c r="C558" i="5" s="1"/>
  <c r="AA558" i="5"/>
  <c r="Z558" i="5"/>
  <c r="Z189" i="5"/>
  <c r="V255" i="5"/>
  <c r="Z255" i="5"/>
  <c r="W255" i="5" s="1"/>
  <c r="C255" i="5" s="1"/>
  <c r="Z147" i="5"/>
  <c r="AA147" i="5"/>
  <c r="Z165" i="5"/>
  <c r="V165" i="5"/>
  <c r="AA476" i="5"/>
  <c r="V476" i="5"/>
  <c r="AA17" i="5"/>
  <c r="Z17" i="5"/>
  <c r="V47" i="5"/>
  <c r="V74" i="5"/>
  <c r="Z74" i="5"/>
  <c r="AA74" i="5"/>
  <c r="W74" i="5" s="1"/>
  <c r="C74" i="5" s="1"/>
  <c r="V135" i="5"/>
  <c r="AA135" i="5"/>
  <c r="V147" i="5"/>
  <c r="V569" i="5"/>
  <c r="AA569" i="5"/>
  <c r="AA13" i="5"/>
  <c r="V154" i="5"/>
  <c r="AA154" i="5"/>
  <c r="Z154" i="5"/>
  <c r="W154" i="5" s="1"/>
  <c r="C154" i="5" s="1"/>
  <c r="V411" i="5"/>
  <c r="AA411" i="5"/>
  <c r="V522" i="5"/>
  <c r="Z522" i="5"/>
  <c r="AA522" i="5"/>
  <c r="V557" i="5"/>
  <c r="AA557" i="5"/>
  <c r="Z557" i="5"/>
  <c r="W557" i="5" s="1"/>
  <c r="C557" i="5" s="1"/>
  <c r="V129" i="5"/>
  <c r="AA129" i="5"/>
  <c r="AA112" i="5"/>
  <c r="Z112" i="5"/>
  <c r="Z232" i="5"/>
  <c r="V232" i="5"/>
  <c r="AA31" i="5"/>
  <c r="V254" i="5"/>
  <c r="AA254" i="5"/>
  <c r="AA255" i="5"/>
  <c r="V564" i="5"/>
  <c r="AA564" i="5"/>
  <c r="Z564" i="5"/>
  <c r="AA19" i="5"/>
  <c r="V19" i="5"/>
  <c r="AA559" i="5"/>
  <c r="V559" i="5"/>
  <c r="V316" i="5"/>
  <c r="Z316" i="5"/>
  <c r="V345" i="5"/>
  <c r="AA345" i="5"/>
  <c r="Z134" i="5"/>
  <c r="Z135" i="5"/>
  <c r="Z20" i="5"/>
  <c r="V20" i="5"/>
  <c r="V90" i="5"/>
  <c r="Z90" i="5"/>
  <c r="AA91" i="5"/>
  <c r="V104" i="5"/>
  <c r="AA134" i="5"/>
  <c r="V148" i="5"/>
  <c r="Z148" i="5"/>
  <c r="V166" i="5"/>
  <c r="V200" i="5"/>
  <c r="Z200" i="5"/>
  <c r="AA200" i="5"/>
  <c r="V236" i="5"/>
  <c r="AA236" i="5"/>
  <c r="Z236" i="5"/>
  <c r="AA548" i="5"/>
  <c r="Z548" i="5"/>
  <c r="V548" i="5"/>
  <c r="V556" i="5"/>
  <c r="AA556" i="5"/>
  <c r="Z301" i="5"/>
  <c r="V301" i="5"/>
  <c r="AA301" i="5"/>
  <c r="AA70" i="5"/>
  <c r="V70" i="5"/>
  <c r="AA73" i="5"/>
  <c r="V73" i="5"/>
  <c r="Z73" i="5"/>
  <c r="Z91" i="5"/>
  <c r="Z7" i="5"/>
  <c r="V17" i="5"/>
  <c r="AA111" i="5"/>
  <c r="Z111" i="5"/>
  <c r="V133" i="5"/>
  <c r="Z133" i="5"/>
  <c r="AA133" i="5"/>
  <c r="Z170" i="5"/>
  <c r="AA232" i="5"/>
  <c r="Z278" i="5"/>
  <c r="V278" i="5"/>
  <c r="W278" i="5" s="1"/>
  <c r="C278" i="5" s="1"/>
  <c r="AA278" i="5"/>
  <c r="Z370" i="5"/>
  <c r="AA370" i="5"/>
  <c r="AA400" i="5"/>
  <c r="Z400" i="5"/>
  <c r="Z433" i="5"/>
  <c r="V433" i="5"/>
  <c r="AA463" i="5"/>
  <c r="V189" i="5"/>
  <c r="AA363" i="5"/>
  <c r="V363" i="5"/>
  <c r="V521" i="5"/>
  <c r="W521" i="5" s="1"/>
  <c r="C521" i="5" s="1"/>
  <c r="Z521" i="5"/>
  <c r="AA521" i="5"/>
  <c r="AA547" i="5"/>
  <c r="V547" i="5"/>
  <c r="V563" i="5"/>
  <c r="AA573" i="5"/>
  <c r="Z573" i="5"/>
  <c r="AA529" i="5"/>
  <c r="V529" i="5"/>
  <c r="V546" i="5"/>
  <c r="W546" i="5" s="1"/>
  <c r="C546" i="5" s="1"/>
  <c r="AA546" i="5"/>
  <c r="Z546" i="5"/>
  <c r="AA264" i="5"/>
  <c r="V264" i="5"/>
  <c r="V18" i="5"/>
  <c r="Z18" i="5"/>
  <c r="V31" i="5"/>
  <c r="AA103" i="5"/>
  <c r="W103" i="5" s="1"/>
  <c r="C103" i="5" s="1"/>
  <c r="V140" i="5"/>
  <c r="AA140" i="5"/>
  <c r="Z140" i="5"/>
  <c r="V164" i="5"/>
  <c r="W164" i="5" s="1"/>
  <c r="C164" i="5" s="1"/>
  <c r="Z164" i="5"/>
  <c r="AA164" i="5"/>
  <c r="V298" i="5"/>
  <c r="V357" i="5"/>
  <c r="AA429" i="5"/>
  <c r="V429" i="5"/>
  <c r="Z429" i="5"/>
  <c r="AA80" i="5"/>
  <c r="V80" i="5"/>
  <c r="Z80" i="5"/>
  <c r="Z159" i="5"/>
  <c r="AA190" i="5"/>
  <c r="Z190" i="5"/>
  <c r="V219" i="5"/>
  <c r="Z219" i="5"/>
  <c r="W219" i="5" s="1"/>
  <c r="C219" i="5" s="1"/>
  <c r="V412" i="5"/>
  <c r="AA412" i="5"/>
  <c r="AA445" i="5"/>
  <c r="V445" i="5"/>
  <c r="V570" i="5"/>
  <c r="AA570" i="5"/>
  <c r="Z570" i="5"/>
  <c r="V520" i="5"/>
  <c r="AA520" i="5"/>
  <c r="V348" i="5"/>
  <c r="AA181" i="5"/>
  <c r="Z181" i="5"/>
  <c r="Z253" i="5"/>
  <c r="V253" i="5"/>
  <c r="V448" i="5"/>
  <c r="AA448" i="5"/>
  <c r="Z315" i="5"/>
  <c r="Z378" i="5"/>
  <c r="V409" i="5"/>
  <c r="Z409" i="5"/>
  <c r="Z270" i="5"/>
  <c r="V571" i="5"/>
  <c r="V86" i="5"/>
  <c r="AA86" i="5"/>
  <c r="AA132" i="5"/>
  <c r="Z214" i="5"/>
  <c r="AA253" i="5"/>
  <c r="AA270" i="5"/>
  <c r="AA343" i="5"/>
  <c r="Z441" i="5"/>
  <c r="V472" i="5"/>
  <c r="Z472" i="5"/>
  <c r="Z483" i="5"/>
  <c r="V483" i="5"/>
  <c r="W483" i="5" s="1"/>
  <c r="C483" i="5" s="1"/>
  <c r="Z485" i="5"/>
  <c r="AA533" i="5"/>
  <c r="W533" i="5" s="1"/>
  <c r="C533" i="5" s="1"/>
  <c r="V543" i="5"/>
  <c r="AA553" i="5"/>
  <c r="V553" i="5"/>
  <c r="V468" i="5"/>
  <c r="AA26" i="5"/>
  <c r="AA40" i="5"/>
  <c r="AA55" i="5"/>
  <c r="Z208" i="5"/>
  <c r="W208" i="5" s="1"/>
  <c r="C208" i="5" s="1"/>
  <c r="Z332" i="5"/>
  <c r="V332" i="5"/>
  <c r="AA347" i="5"/>
  <c r="Z350" i="5"/>
  <c r="AA409" i="5"/>
  <c r="AA441" i="5"/>
  <c r="V482" i="5"/>
  <c r="AA485" i="5"/>
  <c r="Z510" i="5"/>
  <c r="W510" i="5" s="1"/>
  <c r="C510" i="5" s="1"/>
  <c r="Z512" i="5"/>
  <c r="W512" i="5" s="1"/>
  <c r="C512" i="5" s="1"/>
  <c r="AA524" i="5"/>
  <c r="Z524" i="5"/>
  <c r="W524" i="5" s="1"/>
  <c r="C524" i="5" s="1"/>
  <c r="Z525" i="5"/>
  <c r="V552" i="5"/>
  <c r="Z552" i="5"/>
  <c r="W552" i="5" s="1"/>
  <c r="C552" i="5" s="1"/>
  <c r="Z575" i="5"/>
  <c r="AA576" i="5"/>
  <c r="Z67" i="5"/>
  <c r="AA72" i="5"/>
  <c r="Z120" i="5"/>
  <c r="V195" i="5"/>
  <c r="Z213" i="5"/>
  <c r="V237" i="5"/>
  <c r="W237" i="5" s="1"/>
  <c r="C237" i="5" s="1"/>
  <c r="AA287" i="5"/>
  <c r="AA350" i="5"/>
  <c r="V364" i="5"/>
  <c r="AA372" i="5"/>
  <c r="AA434" i="5"/>
  <c r="Z434" i="5"/>
  <c r="V542" i="5"/>
  <c r="V581" i="5"/>
  <c r="AA581" i="5"/>
  <c r="V550" i="5"/>
  <c r="Z550" i="5"/>
  <c r="AA583" i="5"/>
  <c r="V583" i="5"/>
  <c r="AA193" i="5"/>
  <c r="Z194" i="5"/>
  <c r="Z202" i="5"/>
  <c r="AA300" i="5"/>
  <c r="AA82" i="5"/>
  <c r="Z82" i="5"/>
  <c r="AA2" i="5"/>
  <c r="V11" i="5"/>
  <c r="Z19" i="5"/>
  <c r="V37" i="5"/>
  <c r="AA58" i="5"/>
  <c r="V67" i="5"/>
  <c r="AA71" i="5"/>
  <c r="Z71" i="5"/>
  <c r="AA77" i="5"/>
  <c r="V82" i="5"/>
  <c r="Z85" i="5"/>
  <c r="Z125" i="5"/>
  <c r="V139" i="5"/>
  <c r="V184" i="5"/>
  <c r="V190" i="5"/>
  <c r="W190" i="5" s="1"/>
  <c r="C190" i="5" s="1"/>
  <c r="AA243" i="5"/>
  <c r="V300" i="5"/>
  <c r="V393" i="5"/>
  <c r="Z393" i="5"/>
  <c r="AA393" i="5"/>
  <c r="V504" i="5"/>
  <c r="AA504" i="5"/>
  <c r="Z504" i="5"/>
  <c r="W504" i="5" s="1"/>
  <c r="C504" i="5" s="1"/>
  <c r="V7" i="5"/>
  <c r="V43" i="5"/>
  <c r="AA85" i="5"/>
  <c r="AA92" i="5"/>
  <c r="Z92" i="5"/>
  <c r="W92" i="5" s="1"/>
  <c r="C92" i="5" s="1"/>
  <c r="V122" i="5"/>
  <c r="AA122" i="5"/>
  <c r="Z122" i="5"/>
  <c r="V130" i="5"/>
  <c r="V144" i="5"/>
  <c r="V181" i="5"/>
  <c r="V223" i="5"/>
  <c r="V284" i="5"/>
  <c r="AA284" i="5"/>
  <c r="V405" i="5"/>
  <c r="W405" i="5" s="1"/>
  <c r="C405" i="5" s="1"/>
  <c r="V480" i="5"/>
  <c r="V22" i="5"/>
  <c r="V44" i="5"/>
  <c r="V106" i="5"/>
  <c r="AA116" i="5"/>
  <c r="V116" i="5"/>
  <c r="V156" i="5"/>
  <c r="AA171" i="5"/>
  <c r="Z171" i="5"/>
  <c r="V5" i="5"/>
  <c r="V2" i="5"/>
  <c r="V4" i="5"/>
  <c r="V8" i="5"/>
  <c r="V51" i="5"/>
  <c r="AA121" i="5"/>
  <c r="Z121" i="5"/>
  <c r="V127" i="5"/>
  <c r="AA141" i="5"/>
  <c r="Z141" i="5"/>
  <c r="V153" i="5"/>
  <c r="AA202" i="5"/>
  <c r="AA207" i="5"/>
  <c r="W207" i="5" s="1"/>
  <c r="C207" i="5" s="1"/>
  <c r="V230" i="5"/>
  <c r="Z230" i="5"/>
  <c r="AA258" i="5"/>
  <c r="Z258" i="5"/>
  <c r="AA259" i="5"/>
  <c r="Z259" i="5"/>
  <c r="Z325" i="5"/>
  <c r="V325" i="5"/>
  <c r="AA360" i="5"/>
  <c r="V360" i="5"/>
  <c r="Z360" i="5"/>
  <c r="AA168" i="5"/>
  <c r="Z168" i="5"/>
  <c r="AA204" i="5"/>
  <c r="Z204" i="5"/>
  <c r="AA225" i="5"/>
  <c r="Z225" i="5"/>
  <c r="V267" i="5"/>
  <c r="Z267" i="5"/>
  <c r="Z381" i="5"/>
  <c r="AA381" i="5"/>
  <c r="V381" i="5"/>
  <c r="W381" i="5" s="1"/>
  <c r="C381" i="5" s="1"/>
  <c r="Z14" i="5"/>
  <c r="Z28" i="5"/>
  <c r="AA29" i="5"/>
  <c r="AA32" i="5"/>
  <c r="AA62" i="5"/>
  <c r="Z109" i="5"/>
  <c r="V217" i="5"/>
  <c r="AA217" i="5"/>
  <c r="AA231" i="5"/>
  <c r="W231" i="5" s="1"/>
  <c r="C231" i="5" s="1"/>
  <c r="V438" i="5"/>
  <c r="AA438" i="5"/>
  <c r="AA14" i="5"/>
  <c r="AA28" i="5"/>
  <c r="AA109" i="5"/>
  <c r="Z222" i="5"/>
  <c r="V354" i="5"/>
  <c r="AA354" i="5"/>
  <c r="Z354" i="5"/>
  <c r="W354" i="5" s="1"/>
  <c r="C354" i="5" s="1"/>
  <c r="V266" i="5"/>
  <c r="V286" i="5"/>
  <c r="AA286" i="5"/>
  <c r="AA320" i="5"/>
  <c r="Z320" i="5"/>
  <c r="V320" i="5"/>
  <c r="V102" i="5"/>
  <c r="Z102" i="5"/>
  <c r="V128" i="5"/>
  <c r="AA128" i="5"/>
  <c r="Z466" i="5"/>
  <c r="AA466" i="5"/>
  <c r="V466" i="5"/>
  <c r="Z488" i="5"/>
  <c r="V488" i="5"/>
  <c r="V29" i="5"/>
  <c r="W29" i="5" s="1"/>
  <c r="C29" i="5" s="1"/>
  <c r="V32" i="5"/>
  <c r="AA79" i="5"/>
  <c r="Z79" i="5"/>
  <c r="AA100" i="5"/>
  <c r="Z100" i="5"/>
  <c r="V228" i="5"/>
  <c r="Z228" i="5"/>
  <c r="V353" i="5"/>
  <c r="AA353" i="5"/>
  <c r="Z353" i="5"/>
  <c r="V423" i="5"/>
  <c r="V487" i="5"/>
  <c r="AA487" i="5"/>
  <c r="Z4" i="5"/>
  <c r="AA5" i="5"/>
  <c r="Z8" i="5"/>
  <c r="Z22" i="5"/>
  <c r="Z23" i="5"/>
  <c r="Z36" i="5"/>
  <c r="AA44" i="5"/>
  <c r="AA88" i="5"/>
  <c r="V88" i="5"/>
  <c r="Z97" i="5"/>
  <c r="AA99" i="5"/>
  <c r="Z99" i="5"/>
  <c r="Z106" i="5"/>
  <c r="V112" i="5"/>
  <c r="Z127" i="5"/>
  <c r="Z130" i="5"/>
  <c r="Z153" i="5"/>
  <c r="Z156" i="5"/>
  <c r="V168" i="5"/>
  <c r="V225" i="5"/>
  <c r="AA261" i="5"/>
  <c r="V282" i="5"/>
  <c r="Z286" i="5"/>
  <c r="Z379" i="5"/>
  <c r="AA379" i="5"/>
  <c r="V379" i="5"/>
  <c r="V505" i="5"/>
  <c r="AA23" i="5"/>
  <c r="V38" i="5"/>
  <c r="AA87" i="5"/>
  <c r="V87" i="5"/>
  <c r="AA97" i="5"/>
  <c r="AA98" i="5"/>
  <c r="AA102" i="5"/>
  <c r="V111" i="5"/>
  <c r="Z128" i="5"/>
  <c r="Z243" i="5"/>
  <c r="V417" i="5"/>
  <c r="AA417" i="5"/>
  <c r="AA444" i="5"/>
  <c r="V444" i="5"/>
  <c r="V287" i="5"/>
  <c r="AA402" i="5"/>
  <c r="Z402" i="5"/>
  <c r="V437" i="5"/>
  <c r="Z437" i="5"/>
  <c r="V465" i="5"/>
  <c r="AA465" i="5"/>
  <c r="Z465" i="5"/>
  <c r="AA283" i="5"/>
  <c r="Z283" i="5"/>
  <c r="W283" i="5" s="1"/>
  <c r="C283" i="5" s="1"/>
  <c r="V343" i="5"/>
  <c r="Z388" i="5"/>
  <c r="AA450" i="5"/>
  <c r="Z450" i="5"/>
  <c r="W450" i="5" s="1"/>
  <c r="C450" i="5" s="1"/>
  <c r="V470" i="5"/>
  <c r="Z249" i="5"/>
  <c r="Z250" i="5"/>
  <c r="Z298" i="5"/>
  <c r="AA339" i="5"/>
  <c r="Z339" i="5"/>
  <c r="AA348" i="5"/>
  <c r="Z365" i="5"/>
  <c r="Z390" i="5"/>
  <c r="AA432" i="5"/>
  <c r="Z432" i="5"/>
  <c r="Z502" i="5"/>
  <c r="AA250" i="5"/>
  <c r="AA272" i="5"/>
  <c r="V272" i="5"/>
  <c r="V277" i="5"/>
  <c r="AA277" i="5"/>
  <c r="Z363" i="5"/>
  <c r="AA365" i="5"/>
  <c r="Z387" i="5"/>
  <c r="Z408" i="5"/>
  <c r="Z414" i="5"/>
  <c r="V162" i="5"/>
  <c r="AA290" i="5"/>
  <c r="Z329" i="5"/>
  <c r="Z355" i="5"/>
  <c r="Z357" i="5"/>
  <c r="AA401" i="5"/>
  <c r="Z413" i="5"/>
  <c r="AA414" i="5"/>
  <c r="V431" i="5"/>
  <c r="AA431" i="5"/>
  <c r="Z431" i="5"/>
  <c r="AA433" i="5"/>
  <c r="Z492" i="5"/>
  <c r="V276" i="5"/>
  <c r="Z302" i="5"/>
  <c r="AA302" i="5"/>
  <c r="AA329" i="5"/>
  <c r="W329" i="5" s="1"/>
  <c r="C329" i="5" s="1"/>
  <c r="AA335" i="5"/>
  <c r="V383" i="5"/>
  <c r="Z383" i="5"/>
  <c r="V402" i="5"/>
  <c r="V403" i="5"/>
  <c r="AA413" i="5"/>
  <c r="AA430" i="5"/>
  <c r="Z430" i="5"/>
  <c r="V456" i="5"/>
  <c r="AA474" i="5"/>
  <c r="Z474" i="5"/>
  <c r="W474" i="5" s="1"/>
  <c r="C474" i="5" s="1"/>
  <c r="AA492" i="5"/>
  <c r="V344" i="5"/>
  <c r="AA382" i="5"/>
  <c r="Z382" i="5"/>
  <c r="V387" i="5"/>
  <c r="W387" i="5" s="1"/>
  <c r="C387" i="5" s="1"/>
  <c r="V390" i="5"/>
  <c r="V425" i="5"/>
  <c r="V446" i="5"/>
  <c r="Z446" i="5"/>
  <c r="Z458" i="5"/>
  <c r="V458" i="5"/>
  <c r="V467" i="5"/>
  <c r="AA467" i="5"/>
  <c r="Z489" i="5"/>
  <c r="W489" i="5" s="1"/>
  <c r="C489" i="5" s="1"/>
  <c r="V499" i="5"/>
  <c r="AA499" i="5"/>
  <c r="AA501" i="5"/>
  <c r="Z501" i="5"/>
  <c r="Z451" i="5"/>
  <c r="AA451" i="5"/>
  <c r="Z476" i="5"/>
  <c r="W476" i="5" s="1"/>
  <c r="C476" i="5" s="1"/>
  <c r="Z494" i="5"/>
  <c r="W528" i="5"/>
  <c r="C528" i="5" s="1"/>
  <c r="V59" i="5"/>
  <c r="AA68" i="5"/>
  <c r="Z68" i="5"/>
  <c r="AA83" i="5"/>
  <c r="Z83" i="5"/>
  <c r="V3" i="5"/>
  <c r="Z26" i="5"/>
  <c r="W26" i="5" s="1"/>
  <c r="C26" i="5" s="1"/>
  <c r="AA39" i="5"/>
  <c r="Z39" i="5"/>
  <c r="V54" i="5"/>
  <c r="AA54" i="5"/>
  <c r="AA69" i="5"/>
  <c r="V69" i="5"/>
  <c r="Z142" i="5"/>
  <c r="V142" i="5"/>
  <c r="AA142" i="5"/>
  <c r="Z10" i="5"/>
  <c r="Z16" i="5"/>
  <c r="Z41" i="5"/>
  <c r="AA56" i="5"/>
  <c r="Z56" i="5"/>
  <c r="Z96" i="5"/>
  <c r="AA10" i="5"/>
  <c r="AA16" i="5"/>
  <c r="V33" i="5"/>
  <c r="AA41" i="5"/>
  <c r="AA45" i="5"/>
  <c r="V45" i="5"/>
  <c r="AA64" i="5"/>
  <c r="Z64" i="5"/>
  <c r="V64" i="5"/>
  <c r="AA76" i="5"/>
  <c r="Z76" i="5"/>
  <c r="V76" i="5"/>
  <c r="Z119" i="5"/>
  <c r="V119" i="5"/>
  <c r="AA119" i="5"/>
  <c r="V146" i="5"/>
  <c r="Z146" i="5"/>
  <c r="AA146" i="5"/>
  <c r="Z6" i="5"/>
  <c r="AA9" i="5"/>
  <c r="V9" i="5"/>
  <c r="AA36" i="5"/>
  <c r="Z47" i="5"/>
  <c r="Z54" i="5"/>
  <c r="Z59" i="5"/>
  <c r="Z69" i="5"/>
  <c r="AA6" i="5"/>
  <c r="AA15" i="5"/>
  <c r="Z15" i="5"/>
  <c r="AA21" i="5"/>
  <c r="V21" i="5"/>
  <c r="AA57" i="5"/>
  <c r="V57" i="5"/>
  <c r="AA18" i="5"/>
  <c r="AA27" i="5"/>
  <c r="Z27" i="5"/>
  <c r="Z30" i="5"/>
  <c r="V34" i="5"/>
  <c r="V42" i="5"/>
  <c r="AA42" i="5"/>
  <c r="Z45" i="5"/>
  <c r="V60" i="5"/>
  <c r="Z84" i="5"/>
  <c r="AA89" i="5"/>
  <c r="W108" i="5"/>
  <c r="C108" i="5" s="1"/>
  <c r="AA3" i="5"/>
  <c r="Z9" i="5"/>
  <c r="AA12" i="5"/>
  <c r="Z24" i="5"/>
  <c r="AA30" i="5"/>
  <c r="Z35" i="5"/>
  <c r="AA38" i="5"/>
  <c r="V39" i="5"/>
  <c r="AA52" i="5"/>
  <c r="Z52" i="5"/>
  <c r="V52" i="5"/>
  <c r="W61" i="5"/>
  <c r="C61" i="5" s="1"/>
  <c r="V83" i="5"/>
  <c r="AA84" i="5"/>
  <c r="Z21" i="5"/>
  <c r="AA24" i="5"/>
  <c r="Z40" i="5"/>
  <c r="W40" i="5" s="1"/>
  <c r="C40" i="5" s="1"/>
  <c r="V48" i="5"/>
  <c r="AA48" i="5"/>
  <c r="V56" i="5"/>
  <c r="Z57" i="5"/>
  <c r="AA65" i="5"/>
  <c r="V78" i="5"/>
  <c r="Z78" i="5"/>
  <c r="Z81" i="5"/>
  <c r="V81" i="5"/>
  <c r="AA113" i="5"/>
  <c r="V113" i="5"/>
  <c r="Z113" i="5"/>
  <c r="V46" i="5"/>
  <c r="V50" i="5"/>
  <c r="Z50" i="5"/>
  <c r="V66" i="5"/>
  <c r="AA66" i="5"/>
  <c r="V95" i="5"/>
  <c r="AA95" i="5"/>
  <c r="Z95" i="5"/>
  <c r="AA149" i="5"/>
  <c r="Z149" i="5"/>
  <c r="V149" i="5"/>
  <c r="AA150" i="5"/>
  <c r="V150" i="5"/>
  <c r="Z51" i="5"/>
  <c r="Z63" i="5"/>
  <c r="AA90" i="5"/>
  <c r="V124" i="5"/>
  <c r="Z138" i="5"/>
  <c r="V138" i="5"/>
  <c r="Z145" i="5"/>
  <c r="V145" i="5"/>
  <c r="AA145" i="5"/>
  <c r="AA197" i="5"/>
  <c r="Z197" i="5"/>
  <c r="V197" i="5"/>
  <c r="Z58" i="5"/>
  <c r="Z77" i="5"/>
  <c r="AA120" i="5"/>
  <c r="V151" i="5"/>
  <c r="AA151" i="5"/>
  <c r="Z157" i="5"/>
  <c r="V157" i="5"/>
  <c r="AA157" i="5"/>
  <c r="Z186" i="5"/>
  <c r="V186" i="5"/>
  <c r="AA186" i="5"/>
  <c r="V192" i="5"/>
  <c r="Z192" i="5"/>
  <c r="AA160" i="5"/>
  <c r="Z160" i="5"/>
  <c r="V160" i="5"/>
  <c r="AA175" i="5"/>
  <c r="Z175" i="5"/>
  <c r="V175" i="5"/>
  <c r="V188" i="5"/>
  <c r="AA188" i="5"/>
  <c r="Z188" i="5"/>
  <c r="AA161" i="5"/>
  <c r="Z161" i="5"/>
  <c r="V161" i="5"/>
  <c r="V152" i="5"/>
  <c r="AA152" i="5"/>
  <c r="Z136" i="5"/>
  <c r="V136" i="5"/>
  <c r="Z158" i="5"/>
  <c r="AA203" i="5"/>
  <c r="V203" i="5"/>
  <c r="AA101" i="5"/>
  <c r="V101" i="5"/>
  <c r="V107" i="5"/>
  <c r="AA107" i="5"/>
  <c r="AA123" i="5"/>
  <c r="V123" i="5"/>
  <c r="Z123" i="5"/>
  <c r="V126" i="5"/>
  <c r="AA126" i="5"/>
  <c r="AA131" i="5"/>
  <c r="V131" i="5"/>
  <c r="Z131" i="5"/>
  <c r="AA136" i="5"/>
  <c r="Z172" i="5"/>
  <c r="V172" i="5"/>
  <c r="AA172" i="5"/>
  <c r="AA173" i="5"/>
  <c r="Z173" i="5"/>
  <c r="V173" i="5"/>
  <c r="V215" i="5"/>
  <c r="V187" i="5"/>
  <c r="Z216" i="5"/>
  <c r="V216" i="5"/>
  <c r="AA216" i="5"/>
  <c r="AA257" i="5"/>
  <c r="Z257" i="5"/>
  <c r="V257" i="5"/>
  <c r="V285" i="5"/>
  <c r="AA285" i="5"/>
  <c r="Z285" i="5"/>
  <c r="AA198" i="5"/>
  <c r="Z198" i="5"/>
  <c r="V212" i="5"/>
  <c r="Z212" i="5"/>
  <c r="AA212" i="5"/>
  <c r="V205" i="5"/>
  <c r="V220" i="5"/>
  <c r="AA220" i="5"/>
  <c r="V239" i="5"/>
  <c r="AA143" i="5"/>
  <c r="V143" i="5"/>
  <c r="V178" i="5"/>
  <c r="V196" i="5"/>
  <c r="Z199" i="5"/>
  <c r="V199" i="5"/>
  <c r="AA199" i="5"/>
  <c r="AA209" i="5"/>
  <c r="Z209" i="5"/>
  <c r="Z221" i="5"/>
  <c r="V221" i="5"/>
  <c r="V224" i="5"/>
  <c r="AA224" i="5"/>
  <c r="Z224" i="5"/>
  <c r="AA179" i="5"/>
  <c r="Z179" i="5"/>
  <c r="V179" i="5"/>
  <c r="V210" i="5"/>
  <c r="AA210" i="5"/>
  <c r="Z210" i="5"/>
  <c r="V246" i="5"/>
  <c r="V271" i="5"/>
  <c r="AA271" i="5"/>
  <c r="AA170" i="5"/>
  <c r="W170" i="5" s="1"/>
  <c r="C170" i="5" s="1"/>
  <c r="V182" i="5"/>
  <c r="Z182" i="5"/>
  <c r="AA182" i="5"/>
  <c r="V198" i="5"/>
  <c r="V229" i="5"/>
  <c r="AA229" i="5"/>
  <c r="Z229" i="5"/>
  <c r="V242" i="5"/>
  <c r="AA242" i="5"/>
  <c r="V247" i="5"/>
  <c r="AA137" i="5"/>
  <c r="Z137" i="5"/>
  <c r="AA185" i="5"/>
  <c r="Z185" i="5"/>
  <c r="V185" i="5"/>
  <c r="AA191" i="5"/>
  <c r="Z191" i="5"/>
  <c r="AA205" i="5"/>
  <c r="V211" i="5"/>
  <c r="AA211" i="5"/>
  <c r="V218" i="5"/>
  <c r="Z218" i="5"/>
  <c r="AA218" i="5"/>
  <c r="AA296" i="5"/>
  <c r="V296" i="5"/>
  <c r="Z296" i="5"/>
  <c r="AA167" i="5"/>
  <c r="V167" i="5"/>
  <c r="Z167" i="5"/>
  <c r="V204" i="5"/>
  <c r="Z235" i="5"/>
  <c r="V235" i="5"/>
  <c r="AA273" i="5"/>
  <c r="V291" i="5"/>
  <c r="AA291" i="5"/>
  <c r="AA309" i="5"/>
  <c r="Z309" i="5"/>
  <c r="V309" i="5"/>
  <c r="AA314" i="5"/>
  <c r="V314" i="5"/>
  <c r="Z314" i="5"/>
  <c r="V252" i="5"/>
  <c r="Z252" i="5"/>
  <c r="V338" i="5"/>
  <c r="Z338" i="5"/>
  <c r="AA338" i="5"/>
  <c r="AA155" i="5"/>
  <c r="V155" i="5"/>
  <c r="AA226" i="5"/>
  <c r="Z226" i="5"/>
  <c r="V226" i="5"/>
  <c r="V248" i="5"/>
  <c r="AA248" i="5"/>
  <c r="Z248" i="5"/>
  <c r="Z291" i="5"/>
  <c r="V294" i="5"/>
  <c r="V346" i="5"/>
  <c r="V206" i="5"/>
  <c r="AA206" i="5"/>
  <c r="AA252" i="5"/>
  <c r="V260" i="5"/>
  <c r="AA260" i="5"/>
  <c r="Z269" i="5"/>
  <c r="V269" i="5"/>
  <c r="AA269" i="5"/>
  <c r="AA245" i="5"/>
  <c r="Z245" i="5"/>
  <c r="V245" i="5"/>
  <c r="V328" i="5"/>
  <c r="AA328" i="5"/>
  <c r="Z328" i="5"/>
  <c r="Z361" i="5"/>
  <c r="V361" i="5"/>
  <c r="AA256" i="5"/>
  <c r="V256" i="5"/>
  <c r="Z233" i="5"/>
  <c r="Z290" i="5"/>
  <c r="Z293" i="5"/>
  <c r="AA293" i="5"/>
  <c r="V293" i="5"/>
  <c r="Z308" i="5"/>
  <c r="V308" i="5"/>
  <c r="AA308" i="5"/>
  <c r="V324" i="5"/>
  <c r="AA251" i="5"/>
  <c r="Z251" i="5"/>
  <c r="AA297" i="5"/>
  <c r="Z297" i="5"/>
  <c r="Z305" i="5"/>
  <c r="V305" i="5"/>
  <c r="Z317" i="5"/>
  <c r="AA317" i="5"/>
  <c r="V317" i="5"/>
  <c r="Z324" i="5"/>
  <c r="AA333" i="5"/>
  <c r="V333" i="5"/>
  <c r="Z333" i="5"/>
  <c r="AA351" i="5"/>
  <c r="V351" i="5"/>
  <c r="V352" i="5"/>
  <c r="AA352" i="5"/>
  <c r="Z352" i="5"/>
  <c r="AA584" i="5"/>
  <c r="V584" i="5"/>
  <c r="Z303" i="5"/>
  <c r="AA303" i="5"/>
  <c r="AA310" i="5"/>
  <c r="Z310" i="5"/>
  <c r="V310" i="5"/>
  <c r="AA391" i="5"/>
  <c r="V391" i="5"/>
  <c r="Z391" i="5"/>
  <c r="AA263" i="5"/>
  <c r="Z263" i="5"/>
  <c r="V265" i="5"/>
  <c r="V268" i="5"/>
  <c r="Z275" i="5"/>
  <c r="AA275" i="5"/>
  <c r="AA321" i="5"/>
  <c r="V321" i="5"/>
  <c r="V331" i="5"/>
  <c r="V359" i="5"/>
  <c r="AA359" i="5"/>
  <c r="Z359" i="5"/>
  <c r="Z254" i="5"/>
  <c r="V262" i="5"/>
  <c r="AA279" i="5"/>
  <c r="Z279" i="5"/>
  <c r="Z281" i="5"/>
  <c r="V281" i="5"/>
  <c r="V299" i="5"/>
  <c r="AA306" i="5"/>
  <c r="Z306" i="5"/>
  <c r="V326" i="5"/>
  <c r="AA326" i="5"/>
  <c r="V369" i="5"/>
  <c r="AA369" i="5"/>
  <c r="Z369" i="5"/>
  <c r="V389" i="5"/>
  <c r="AA389" i="5"/>
  <c r="Z389" i="5"/>
  <c r="Z318" i="5"/>
  <c r="V318" i="5"/>
  <c r="AA318" i="5"/>
  <c r="AA330" i="5"/>
  <c r="Z330" i="5"/>
  <c r="V330" i="5"/>
  <c r="Z340" i="5"/>
  <c r="V340" i="5"/>
  <c r="V312" i="5"/>
  <c r="AA312" i="5"/>
  <c r="V322" i="5"/>
  <c r="AA322" i="5"/>
  <c r="Z322" i="5"/>
  <c r="AA292" i="5"/>
  <c r="V292" i="5"/>
  <c r="Z319" i="5"/>
  <c r="V319" i="5"/>
  <c r="AA319" i="5"/>
  <c r="Z349" i="5"/>
  <c r="V349" i="5"/>
  <c r="AA349" i="5"/>
  <c r="AA288" i="5"/>
  <c r="Z307" i="5"/>
  <c r="V307" i="5"/>
  <c r="Z313" i="5"/>
  <c r="AA313" i="5"/>
  <c r="V323" i="5"/>
  <c r="AA323" i="5"/>
  <c r="Z323" i="5"/>
  <c r="Z327" i="5"/>
  <c r="AA340" i="5"/>
  <c r="V473" i="5"/>
  <c r="Z473" i="5"/>
  <c r="AA473" i="5"/>
  <c r="AA227" i="5"/>
  <c r="Z227" i="5"/>
  <c r="V251" i="5"/>
  <c r="Z268" i="5"/>
  <c r="V297" i="5"/>
  <c r="V303" i="5"/>
  <c r="Z312" i="5"/>
  <c r="AA336" i="5"/>
  <c r="V407" i="5"/>
  <c r="Z407" i="5"/>
  <c r="AA341" i="5"/>
  <c r="Z341" i="5"/>
  <c r="V341" i="5"/>
  <c r="AA416" i="5"/>
  <c r="V416" i="5"/>
  <c r="V342" i="5"/>
  <c r="AA380" i="5"/>
  <c r="V380" i="5"/>
  <c r="AA386" i="5"/>
  <c r="Z386" i="5"/>
  <c r="V386" i="5"/>
  <c r="V334" i="5"/>
  <c r="Z334" i="5"/>
  <c r="V371" i="5"/>
  <c r="AA371" i="5"/>
  <c r="Z371" i="5"/>
  <c r="V375" i="5"/>
  <c r="AA375" i="5"/>
  <c r="Z375" i="5"/>
  <c r="Z401" i="5"/>
  <c r="V496" i="5"/>
  <c r="AA496" i="5"/>
  <c r="Z496" i="5"/>
  <c r="AA358" i="5"/>
  <c r="Z358" i="5"/>
  <c r="V377" i="5"/>
  <c r="AA377" i="5"/>
  <c r="AA495" i="5"/>
  <c r="V495" i="5"/>
  <c r="Z495" i="5"/>
  <c r="AA325" i="5"/>
  <c r="AA334" i="5"/>
  <c r="V337" i="5"/>
  <c r="AA367" i="5"/>
  <c r="V367" i="5"/>
  <c r="Z367" i="5"/>
  <c r="V395" i="5"/>
  <c r="AA395" i="5"/>
  <c r="W396" i="5"/>
  <c r="C396" i="5" s="1"/>
  <c r="V370" i="5"/>
  <c r="V376" i="5"/>
  <c r="V400" i="5"/>
  <c r="V410" i="5"/>
  <c r="AA452" i="5"/>
  <c r="V452" i="5"/>
  <c r="V459" i="5"/>
  <c r="AA459" i="5"/>
  <c r="AA531" i="5"/>
  <c r="V531" i="5"/>
  <c r="Z531" i="5"/>
  <c r="V356" i="5"/>
  <c r="W421" i="5"/>
  <c r="C421" i="5" s="1"/>
  <c r="V453" i="5"/>
  <c r="V427" i="5"/>
  <c r="V435" i="5"/>
  <c r="AA435" i="5"/>
  <c r="AA439" i="5"/>
  <c r="V439" i="5"/>
  <c r="Z356" i="5"/>
  <c r="Z362" i="5"/>
  <c r="V362" i="5"/>
  <c r="Z364" i="5"/>
  <c r="V368" i="5"/>
  <c r="AA385" i="5"/>
  <c r="Z385" i="5"/>
  <c r="V392" i="5"/>
  <c r="AA418" i="5"/>
  <c r="V418" i="5"/>
  <c r="Z394" i="5"/>
  <c r="AA398" i="5"/>
  <c r="Z398" i="5"/>
  <c r="V471" i="5"/>
  <c r="AA518" i="5"/>
  <c r="V518" i="5"/>
  <c r="Z518" i="5"/>
  <c r="AA519" i="5"/>
  <c r="Z519" i="5"/>
  <c r="V519" i="5"/>
  <c r="AA374" i="5"/>
  <c r="Z374" i="5"/>
  <c r="V374" i="5"/>
  <c r="Z435" i="5"/>
  <c r="AA442" i="5"/>
  <c r="Z442" i="5"/>
  <c r="V442" i="5"/>
  <c r="AA477" i="5"/>
  <c r="V477" i="5"/>
  <c r="Z477" i="5"/>
  <c r="V503" i="5"/>
  <c r="AA503" i="5"/>
  <c r="Z503" i="5"/>
  <c r="AA506" i="5"/>
  <c r="V506" i="5"/>
  <c r="V424" i="5"/>
  <c r="AA440" i="5"/>
  <c r="V440" i="5"/>
  <c r="W441" i="5"/>
  <c r="C441" i="5" s="1"/>
  <c r="V462" i="5"/>
  <c r="AA462" i="5"/>
  <c r="AA422" i="5"/>
  <c r="V422" i="5"/>
  <c r="V436" i="5"/>
  <c r="AA436" i="5"/>
  <c r="Z436" i="5"/>
  <c r="Z443" i="5"/>
  <c r="V454" i="5"/>
  <c r="AA454" i="5"/>
  <c r="Z454" i="5"/>
  <c r="V457" i="5"/>
  <c r="AA457" i="5"/>
  <c r="Z506" i="5"/>
  <c r="V511" i="5"/>
  <c r="AA415" i="5"/>
  <c r="Z415" i="5"/>
  <c r="Z424" i="5"/>
  <c r="AA443" i="5"/>
  <c r="V449" i="5"/>
  <c r="Z462" i="5"/>
  <c r="AA469" i="5"/>
  <c r="Z469" i="5"/>
  <c r="V475" i="5"/>
  <c r="AA475" i="5"/>
  <c r="Z475" i="5"/>
  <c r="V479" i="5"/>
  <c r="AA479" i="5"/>
  <c r="Z479" i="5"/>
  <c r="Z508" i="5"/>
  <c r="AA406" i="5"/>
  <c r="V406" i="5"/>
  <c r="Z422" i="5"/>
  <c r="Z463" i="5"/>
  <c r="AA508" i="5"/>
  <c r="W516" i="5"/>
  <c r="C516" i="5" s="1"/>
  <c r="AA404" i="5"/>
  <c r="V404" i="5"/>
  <c r="Z428" i="5"/>
  <c r="Z514" i="5"/>
  <c r="V514" i="5"/>
  <c r="AA514" i="5"/>
  <c r="AA481" i="5"/>
  <c r="V481" i="5"/>
  <c r="Z448" i="5"/>
  <c r="W448" i="5" s="1"/>
  <c r="C448" i="5" s="1"/>
  <c r="AA464" i="5"/>
  <c r="Z461" i="5"/>
  <c r="W461" i="5" s="1"/>
  <c r="C461" i="5" s="1"/>
  <c r="Z493" i="5"/>
  <c r="V532" i="5"/>
  <c r="AA532" i="5"/>
  <c r="Z532" i="5"/>
  <c r="AA578" i="5"/>
  <c r="Z578" i="5"/>
  <c r="V578" i="5"/>
  <c r="V502" i="5"/>
  <c r="V491" i="5"/>
  <c r="Z491" i="5"/>
  <c r="V497" i="5"/>
  <c r="Z497" i="5"/>
  <c r="V526" i="5"/>
  <c r="AA526" i="5"/>
  <c r="Z526" i="5"/>
  <c r="AA567" i="5"/>
  <c r="V567" i="5"/>
  <c r="Z567" i="5"/>
  <c r="AA560" i="5"/>
  <c r="Z560" i="5"/>
  <c r="V560" i="5"/>
  <c r="AA561" i="5"/>
  <c r="Z561" i="5"/>
  <c r="V561" i="5"/>
  <c r="Z520" i="5"/>
  <c r="AA549" i="5"/>
  <c r="Z549" i="5"/>
  <c r="V536" i="5"/>
  <c r="V580" i="5"/>
  <c r="AA580" i="5"/>
  <c r="Z580" i="5"/>
  <c r="AA537" i="5"/>
  <c r="V537" i="5"/>
  <c r="AA555" i="5"/>
  <c r="Z555" i="5"/>
  <c r="V555" i="5"/>
  <c r="V515" i="5"/>
  <c r="V568" i="5"/>
  <c r="AA568" i="5"/>
  <c r="Z568" i="5"/>
  <c r="V574" i="5"/>
  <c r="AA574" i="5"/>
  <c r="Z543" i="5"/>
  <c r="AA554" i="5"/>
  <c r="V554" i="5"/>
  <c r="Z556" i="5"/>
  <c r="Z554" i="5"/>
  <c r="AA572" i="5"/>
  <c r="Z572" i="5"/>
  <c r="V573" i="5"/>
  <c r="AA566" i="5"/>
  <c r="Z566" i="5"/>
  <c r="Z579" i="5"/>
  <c r="Z517" i="5"/>
  <c r="Z523" i="5"/>
  <c r="W523" i="5" s="1"/>
  <c r="C523" i="5" s="1"/>
  <c r="Z529" i="5"/>
  <c r="Z535" i="5"/>
  <c r="Z541" i="5"/>
  <c r="Z547" i="5"/>
  <c r="Z553" i="5"/>
  <c r="Z559" i="5"/>
  <c r="Z565" i="5"/>
  <c r="Z577" i="5"/>
  <c r="W577" i="5" s="1"/>
  <c r="C577" i="5" s="1"/>
  <c r="Z583" i="5"/>
  <c r="BJ246" i="1"/>
  <c r="BJ245" i="1"/>
  <c r="BJ244" i="1"/>
  <c r="BJ243" i="1"/>
  <c r="BJ242" i="1"/>
  <c r="BJ241" i="1"/>
  <c r="BJ240" i="1"/>
  <c r="BJ239" i="1"/>
  <c r="BJ238" i="1"/>
  <c r="BJ237" i="1"/>
  <c r="BJ236" i="1"/>
  <c r="BJ235" i="1"/>
  <c r="BJ234" i="1"/>
  <c r="BJ233" i="1"/>
  <c r="BJ232" i="1"/>
  <c r="BJ231" i="1"/>
  <c r="BJ230" i="1"/>
  <c r="BJ229" i="1"/>
  <c r="BJ228" i="1"/>
  <c r="BJ227" i="1"/>
  <c r="BJ226" i="1"/>
  <c r="BJ225" i="1"/>
  <c r="BJ224" i="1"/>
  <c r="BJ223" i="1"/>
  <c r="BJ222" i="1"/>
  <c r="BJ221" i="1"/>
  <c r="BJ220" i="1"/>
  <c r="BJ219" i="1"/>
  <c r="BJ218" i="1"/>
  <c r="BJ217" i="1"/>
  <c r="BJ216" i="1"/>
  <c r="BJ215" i="1"/>
  <c r="BJ214" i="1"/>
  <c r="BJ213" i="1"/>
  <c r="BJ212" i="1"/>
  <c r="BJ211" i="1"/>
  <c r="BJ210" i="1"/>
  <c r="BJ209" i="1"/>
  <c r="BJ208" i="1"/>
  <c r="BJ207" i="1"/>
  <c r="BJ206" i="1"/>
  <c r="BJ205" i="1"/>
  <c r="BJ204" i="1"/>
  <c r="BJ203" i="1"/>
  <c r="BJ202" i="1"/>
  <c r="BJ201" i="1"/>
  <c r="BJ200" i="1"/>
  <c r="BJ199" i="1"/>
  <c r="BJ198" i="1"/>
  <c r="BJ197" i="1"/>
  <c r="BJ196" i="1"/>
  <c r="BJ195" i="1"/>
  <c r="BJ194" i="1"/>
  <c r="BJ193" i="1"/>
  <c r="BJ192" i="1"/>
  <c r="BJ191" i="1"/>
  <c r="BJ190" i="1"/>
  <c r="BJ189" i="1"/>
  <c r="BJ188" i="1"/>
  <c r="BJ187" i="1"/>
  <c r="BJ186" i="1"/>
  <c r="BJ185" i="1"/>
  <c r="BJ184" i="1"/>
  <c r="BJ183" i="1"/>
  <c r="BJ182" i="1"/>
  <c r="BJ181" i="1"/>
  <c r="BJ180" i="1"/>
  <c r="BJ179" i="1"/>
  <c r="BJ178" i="1"/>
  <c r="BJ177" i="1"/>
  <c r="BJ176" i="1"/>
  <c r="BJ175" i="1"/>
  <c r="BJ174" i="1"/>
  <c r="BJ173" i="1"/>
  <c r="BJ172" i="1"/>
  <c r="BJ171" i="1"/>
  <c r="BJ170" i="1"/>
  <c r="BJ169" i="1"/>
  <c r="BJ168" i="1"/>
  <c r="BJ167" i="1"/>
  <c r="BJ166" i="1"/>
  <c r="BJ165" i="1"/>
  <c r="BJ164" i="1"/>
  <c r="BJ163" i="1"/>
  <c r="BJ162" i="1"/>
  <c r="BJ161" i="1"/>
  <c r="BJ160" i="1"/>
  <c r="BJ159" i="1"/>
  <c r="BJ158" i="1"/>
  <c r="BJ157" i="1"/>
  <c r="BJ156" i="1"/>
  <c r="BJ155" i="1"/>
  <c r="BJ154" i="1"/>
  <c r="BJ153" i="1"/>
  <c r="BJ152" i="1"/>
  <c r="BJ151" i="1"/>
  <c r="BJ150" i="1"/>
  <c r="BJ149" i="1"/>
  <c r="BJ148" i="1"/>
  <c r="BJ147" i="1"/>
  <c r="BJ146" i="1"/>
  <c r="BJ145" i="1"/>
  <c r="BJ144" i="1"/>
  <c r="BJ143" i="1"/>
  <c r="BJ142" i="1"/>
  <c r="BJ141" i="1"/>
  <c r="BJ140" i="1"/>
  <c r="BJ139" i="1"/>
  <c r="BJ138" i="1"/>
  <c r="BJ137" i="1"/>
  <c r="BJ136" i="1"/>
  <c r="BJ135" i="1"/>
  <c r="BJ134" i="1"/>
  <c r="BJ133" i="1"/>
  <c r="BJ132" i="1"/>
  <c r="BJ131" i="1"/>
  <c r="BJ130" i="1"/>
  <c r="BJ129" i="1"/>
  <c r="BJ128" i="1"/>
  <c r="BJ127" i="1"/>
  <c r="BJ126" i="1"/>
  <c r="BJ125" i="1"/>
  <c r="BJ124" i="1"/>
  <c r="BJ123" i="1"/>
  <c r="BJ122" i="1"/>
  <c r="BJ121" i="1"/>
  <c r="BJ120" i="1"/>
  <c r="BJ119" i="1"/>
  <c r="BJ118" i="1"/>
  <c r="BJ117" i="1"/>
  <c r="BJ116" i="1"/>
  <c r="BJ115" i="1"/>
  <c r="BJ114" i="1"/>
  <c r="BJ113" i="1"/>
  <c r="BJ112" i="1"/>
  <c r="BJ111" i="1"/>
  <c r="BJ110" i="1"/>
  <c r="BJ109" i="1"/>
  <c r="BJ108" i="1"/>
  <c r="BJ107" i="1"/>
  <c r="BJ106" i="1"/>
  <c r="BJ105" i="1"/>
  <c r="BJ104" i="1"/>
  <c r="BJ103" i="1"/>
  <c r="BJ102" i="1"/>
  <c r="BJ101" i="1"/>
  <c r="BJ100" i="1"/>
  <c r="BJ99" i="1"/>
  <c r="BJ98" i="1"/>
  <c r="BJ97" i="1"/>
  <c r="BJ96" i="1"/>
  <c r="BJ95" i="1"/>
  <c r="BJ94" i="1"/>
  <c r="BJ93" i="1"/>
  <c r="BJ92" i="1"/>
  <c r="BJ91" i="1"/>
  <c r="BJ90" i="1"/>
  <c r="BJ89" i="1"/>
  <c r="BJ88" i="1"/>
  <c r="BJ87" i="1"/>
  <c r="BJ86" i="1"/>
  <c r="BJ85" i="1"/>
  <c r="BJ84" i="1"/>
  <c r="BJ83" i="1"/>
  <c r="BJ82" i="1"/>
  <c r="BJ81" i="1"/>
  <c r="BJ80" i="1"/>
  <c r="BJ79" i="1"/>
  <c r="BJ78" i="1"/>
  <c r="BJ77" i="1"/>
  <c r="BJ76" i="1"/>
  <c r="BJ75" i="1"/>
  <c r="BJ74" i="1"/>
  <c r="BJ73" i="1"/>
  <c r="BJ72" i="1"/>
  <c r="BJ71" i="1"/>
  <c r="BJ70" i="1"/>
  <c r="BJ69" i="1"/>
  <c r="BJ68" i="1"/>
  <c r="BJ67" i="1"/>
  <c r="BJ66" i="1"/>
  <c r="BJ65" i="1"/>
  <c r="BJ64" i="1"/>
  <c r="BJ63" i="1"/>
  <c r="BJ62" i="1"/>
  <c r="BJ61" i="1"/>
  <c r="BJ60" i="1"/>
  <c r="BJ59" i="1"/>
  <c r="BJ58" i="1"/>
  <c r="BJ57" i="1"/>
  <c r="BJ56" i="1"/>
  <c r="BJ55" i="1"/>
  <c r="BJ54" i="1"/>
  <c r="BJ53" i="1"/>
  <c r="BJ52" i="1"/>
  <c r="BJ51" i="1"/>
  <c r="BJ50" i="1"/>
  <c r="BJ49" i="1"/>
  <c r="BJ48" i="1"/>
  <c r="BJ47" i="1"/>
  <c r="BJ46" i="1"/>
  <c r="BJ45" i="1"/>
  <c r="BJ44" i="1"/>
  <c r="BJ43" i="1"/>
  <c r="BJ42" i="1"/>
  <c r="BJ41" i="1"/>
  <c r="BJ40" i="1"/>
  <c r="BJ39" i="1"/>
  <c r="BJ38" i="1"/>
  <c r="BJ37" i="1"/>
  <c r="BJ36" i="1"/>
  <c r="BJ35" i="1"/>
  <c r="BJ34" i="1"/>
  <c r="BJ33" i="1"/>
  <c r="BJ32" i="1"/>
  <c r="BJ31" i="1"/>
  <c r="BJ30" i="1"/>
  <c r="BJ29" i="1"/>
  <c r="BJ28" i="1"/>
  <c r="BJ27" i="1"/>
  <c r="BJ26" i="1"/>
  <c r="BJ25" i="1"/>
  <c r="BJ24" i="1"/>
  <c r="BJ23" i="1"/>
  <c r="BJ22" i="1"/>
  <c r="BJ21" i="1"/>
  <c r="BJ20" i="1"/>
  <c r="BJ19" i="1"/>
  <c r="BJ18" i="1"/>
  <c r="BJ17" i="1"/>
  <c r="BJ16" i="1"/>
  <c r="BJ15" i="1"/>
  <c r="BJ14" i="1"/>
  <c r="BJ13" i="1"/>
  <c r="BJ12" i="1"/>
  <c r="BJ11" i="1"/>
  <c r="BJ10" i="1"/>
  <c r="BJ9" i="1"/>
  <c r="BJ8" i="1"/>
  <c r="BJ7" i="1"/>
  <c r="BJ6" i="1"/>
  <c r="BJ5" i="1"/>
  <c r="BJ4" i="1"/>
  <c r="BJ2" i="1"/>
  <c r="BJ3" i="1"/>
  <c r="BH246" i="1"/>
  <c r="BG246" i="1"/>
  <c r="BF246" i="1"/>
  <c r="BH245" i="1"/>
  <c r="BG245" i="1"/>
  <c r="BF245" i="1"/>
  <c r="BH244" i="1"/>
  <c r="BG244" i="1"/>
  <c r="BF244" i="1"/>
  <c r="BH243" i="1"/>
  <c r="BG243" i="1"/>
  <c r="BF243" i="1"/>
  <c r="BH242" i="1"/>
  <c r="BG242" i="1"/>
  <c r="BF242" i="1"/>
  <c r="BH241" i="1"/>
  <c r="BG241" i="1"/>
  <c r="BF241" i="1"/>
  <c r="BH240" i="1"/>
  <c r="BG240" i="1"/>
  <c r="BF240" i="1"/>
  <c r="BH239" i="1"/>
  <c r="BG239" i="1"/>
  <c r="BF239" i="1"/>
  <c r="BH238" i="1"/>
  <c r="BG238" i="1"/>
  <c r="BF238" i="1"/>
  <c r="BH237" i="1"/>
  <c r="BG237" i="1"/>
  <c r="BF237" i="1"/>
  <c r="BH236" i="1"/>
  <c r="BG236" i="1"/>
  <c r="BF236" i="1"/>
  <c r="BH235" i="1"/>
  <c r="BG235" i="1"/>
  <c r="BF235" i="1"/>
  <c r="BH234" i="1"/>
  <c r="BG234" i="1"/>
  <c r="BF234" i="1"/>
  <c r="BH233" i="1"/>
  <c r="BG233" i="1"/>
  <c r="BF233" i="1"/>
  <c r="BH232" i="1"/>
  <c r="BG232" i="1"/>
  <c r="BF232" i="1"/>
  <c r="BH231" i="1"/>
  <c r="BG231" i="1"/>
  <c r="BF231" i="1"/>
  <c r="BH230" i="1"/>
  <c r="BG230" i="1"/>
  <c r="BF230" i="1"/>
  <c r="BH229" i="1"/>
  <c r="BG229" i="1"/>
  <c r="BF229" i="1"/>
  <c r="BH228" i="1"/>
  <c r="BG228" i="1"/>
  <c r="BF228" i="1"/>
  <c r="BH227" i="1"/>
  <c r="BG227" i="1"/>
  <c r="BF227" i="1"/>
  <c r="BH226" i="1"/>
  <c r="BG226" i="1"/>
  <c r="BF226" i="1"/>
  <c r="BH225" i="1"/>
  <c r="BG225" i="1"/>
  <c r="BF225" i="1"/>
  <c r="BH224" i="1"/>
  <c r="BG224" i="1"/>
  <c r="BF224" i="1"/>
  <c r="BH223" i="1"/>
  <c r="BG223" i="1"/>
  <c r="BF223" i="1"/>
  <c r="BH222" i="1"/>
  <c r="BG222" i="1"/>
  <c r="BF222" i="1"/>
  <c r="BH221" i="1"/>
  <c r="BG221" i="1"/>
  <c r="BF221" i="1"/>
  <c r="BH220" i="1"/>
  <c r="BG220" i="1"/>
  <c r="BF220" i="1"/>
  <c r="BH219" i="1"/>
  <c r="BG219" i="1"/>
  <c r="BF219" i="1"/>
  <c r="BH218" i="1"/>
  <c r="BG218" i="1"/>
  <c r="BF218" i="1"/>
  <c r="BH217" i="1"/>
  <c r="BG217" i="1"/>
  <c r="BF217" i="1"/>
  <c r="BH216" i="1"/>
  <c r="BG216" i="1"/>
  <c r="BF216" i="1"/>
  <c r="BH215" i="1"/>
  <c r="BG215" i="1"/>
  <c r="BF215" i="1"/>
  <c r="BH214" i="1"/>
  <c r="BG214" i="1"/>
  <c r="BF214" i="1"/>
  <c r="BH213" i="1"/>
  <c r="BG213" i="1"/>
  <c r="BF213" i="1"/>
  <c r="BH212" i="1"/>
  <c r="BG212" i="1"/>
  <c r="BF212" i="1"/>
  <c r="BH211" i="1"/>
  <c r="BG211" i="1"/>
  <c r="BF211" i="1"/>
  <c r="BH210" i="1"/>
  <c r="BG210" i="1"/>
  <c r="BF210" i="1"/>
  <c r="BH209" i="1"/>
  <c r="BG209" i="1"/>
  <c r="BF209" i="1"/>
  <c r="BH208" i="1"/>
  <c r="BG208" i="1"/>
  <c r="BF208" i="1"/>
  <c r="BH207" i="1"/>
  <c r="BG207" i="1"/>
  <c r="BF207" i="1"/>
  <c r="BH206" i="1"/>
  <c r="BG206" i="1"/>
  <c r="BF206" i="1"/>
  <c r="BH205" i="1"/>
  <c r="BG205" i="1"/>
  <c r="BF205" i="1"/>
  <c r="BH204" i="1"/>
  <c r="BG204" i="1"/>
  <c r="BF204" i="1"/>
  <c r="BH203" i="1"/>
  <c r="BG203" i="1"/>
  <c r="BF203" i="1"/>
  <c r="BH202" i="1"/>
  <c r="BG202" i="1"/>
  <c r="BF202" i="1"/>
  <c r="BH201" i="1"/>
  <c r="BG201" i="1"/>
  <c r="BF201" i="1"/>
  <c r="BH200" i="1"/>
  <c r="BG200" i="1"/>
  <c r="BF200" i="1"/>
  <c r="BH199" i="1"/>
  <c r="BG199" i="1"/>
  <c r="BF199" i="1"/>
  <c r="BH198" i="1"/>
  <c r="BG198" i="1"/>
  <c r="BF198" i="1"/>
  <c r="BH197" i="1"/>
  <c r="BG197" i="1"/>
  <c r="BF197" i="1"/>
  <c r="BH196" i="1"/>
  <c r="BG196" i="1"/>
  <c r="BF196" i="1"/>
  <c r="BH195" i="1"/>
  <c r="BG195" i="1"/>
  <c r="BF195" i="1"/>
  <c r="BH194" i="1"/>
  <c r="BG194" i="1"/>
  <c r="BF194" i="1"/>
  <c r="BH193" i="1"/>
  <c r="BG193" i="1"/>
  <c r="BF193" i="1"/>
  <c r="BH192" i="1"/>
  <c r="BG192" i="1"/>
  <c r="BF192" i="1"/>
  <c r="BH191" i="1"/>
  <c r="BG191" i="1"/>
  <c r="BF191" i="1"/>
  <c r="BH190" i="1"/>
  <c r="BG190" i="1"/>
  <c r="BF190" i="1"/>
  <c r="BH189" i="1"/>
  <c r="BG189" i="1"/>
  <c r="BF189" i="1"/>
  <c r="BH188" i="1"/>
  <c r="BG188" i="1"/>
  <c r="BF188" i="1"/>
  <c r="BH187" i="1"/>
  <c r="BG187" i="1"/>
  <c r="BF187" i="1"/>
  <c r="BH186" i="1"/>
  <c r="BG186" i="1"/>
  <c r="BF186" i="1"/>
  <c r="BH185" i="1"/>
  <c r="BG185" i="1"/>
  <c r="BF185" i="1"/>
  <c r="BH184" i="1"/>
  <c r="BG184" i="1"/>
  <c r="BF184" i="1"/>
  <c r="BH183" i="1"/>
  <c r="BG183" i="1"/>
  <c r="BF183" i="1"/>
  <c r="BH182" i="1"/>
  <c r="BG182" i="1"/>
  <c r="BF182" i="1"/>
  <c r="BH181" i="1"/>
  <c r="BG181" i="1"/>
  <c r="BF181" i="1"/>
  <c r="BH180" i="1"/>
  <c r="BG180" i="1"/>
  <c r="BF180" i="1"/>
  <c r="BH179" i="1"/>
  <c r="BG179" i="1"/>
  <c r="BF179" i="1"/>
  <c r="BH178" i="1"/>
  <c r="BG178" i="1"/>
  <c r="BF178" i="1"/>
  <c r="BH177" i="1"/>
  <c r="BG177" i="1"/>
  <c r="BF177" i="1"/>
  <c r="BH176" i="1"/>
  <c r="BG176" i="1"/>
  <c r="BF176" i="1"/>
  <c r="BH175" i="1"/>
  <c r="BG175" i="1"/>
  <c r="BF175" i="1"/>
  <c r="BH174" i="1"/>
  <c r="BG174" i="1"/>
  <c r="BF174" i="1"/>
  <c r="BH173" i="1"/>
  <c r="BG173" i="1"/>
  <c r="BF173" i="1"/>
  <c r="BH172" i="1"/>
  <c r="BG172" i="1"/>
  <c r="BF172" i="1"/>
  <c r="BH171" i="1"/>
  <c r="A15" i="4" s="1"/>
  <c r="BG171" i="1"/>
  <c r="BF171" i="1"/>
  <c r="BH170" i="1"/>
  <c r="BG170" i="1"/>
  <c r="BF170" i="1"/>
  <c r="BH169" i="1"/>
  <c r="BG169" i="1"/>
  <c r="BF169" i="1"/>
  <c r="BH168" i="1"/>
  <c r="BG168" i="1"/>
  <c r="BF168" i="1"/>
  <c r="BH167" i="1"/>
  <c r="BG167" i="1"/>
  <c r="BF167" i="1"/>
  <c r="BH166" i="1"/>
  <c r="BG166" i="1"/>
  <c r="BF166" i="1"/>
  <c r="BH165" i="1"/>
  <c r="BG165" i="1"/>
  <c r="BF165" i="1"/>
  <c r="BH164" i="1"/>
  <c r="BG164" i="1"/>
  <c r="BF164" i="1"/>
  <c r="BH163" i="1"/>
  <c r="BG163" i="1"/>
  <c r="BF163" i="1"/>
  <c r="BH162" i="1"/>
  <c r="BG162" i="1"/>
  <c r="BF162" i="1"/>
  <c r="BH161" i="1"/>
  <c r="BG161" i="1"/>
  <c r="BF161" i="1"/>
  <c r="BH160" i="1"/>
  <c r="BG160" i="1"/>
  <c r="BF160" i="1"/>
  <c r="BH159" i="1"/>
  <c r="BG159" i="1"/>
  <c r="BF159" i="1"/>
  <c r="BH158" i="1"/>
  <c r="BG158" i="1"/>
  <c r="BF158" i="1"/>
  <c r="BH157" i="1"/>
  <c r="BG157" i="1"/>
  <c r="BF157" i="1"/>
  <c r="BH156" i="1"/>
  <c r="BG156" i="1"/>
  <c r="BF156" i="1"/>
  <c r="BH155" i="1"/>
  <c r="BG155" i="1"/>
  <c r="BF155" i="1"/>
  <c r="BH154" i="1"/>
  <c r="BG154" i="1"/>
  <c r="BF154" i="1"/>
  <c r="BH153" i="1"/>
  <c r="BG153" i="1"/>
  <c r="BF153" i="1"/>
  <c r="BH152" i="1"/>
  <c r="BG152" i="1"/>
  <c r="BF152" i="1"/>
  <c r="BH151" i="1"/>
  <c r="BG151" i="1"/>
  <c r="BF151" i="1"/>
  <c r="BH150" i="1"/>
  <c r="BG150" i="1"/>
  <c r="BF150" i="1"/>
  <c r="BH149" i="1"/>
  <c r="BG149" i="1"/>
  <c r="BF149" i="1"/>
  <c r="BH148" i="1"/>
  <c r="BG148" i="1"/>
  <c r="BF148" i="1"/>
  <c r="BH147" i="1"/>
  <c r="BG147" i="1"/>
  <c r="BF147" i="1"/>
  <c r="BH146" i="1"/>
  <c r="BG146" i="1"/>
  <c r="BF146" i="1"/>
  <c r="BH145" i="1"/>
  <c r="BG145" i="1"/>
  <c r="BF145" i="1"/>
  <c r="BH144" i="1"/>
  <c r="BG144" i="1"/>
  <c r="BF144" i="1"/>
  <c r="BH143" i="1"/>
  <c r="BG143" i="1"/>
  <c r="BF143" i="1"/>
  <c r="BH142" i="1"/>
  <c r="BG142" i="1"/>
  <c r="BF142" i="1"/>
  <c r="BH141" i="1"/>
  <c r="BG141" i="1"/>
  <c r="BF141" i="1"/>
  <c r="BH140" i="1"/>
  <c r="BG140" i="1"/>
  <c r="BF140" i="1"/>
  <c r="BH139" i="1"/>
  <c r="BG139" i="1"/>
  <c r="BF139" i="1"/>
  <c r="BH138" i="1"/>
  <c r="BG138" i="1"/>
  <c r="BF138" i="1"/>
  <c r="BH137" i="1"/>
  <c r="BG137" i="1"/>
  <c r="BF137" i="1"/>
  <c r="BH136" i="1"/>
  <c r="BG136" i="1"/>
  <c r="BF136" i="1"/>
  <c r="BH135" i="1"/>
  <c r="BG135" i="1"/>
  <c r="BF135" i="1"/>
  <c r="BH134" i="1"/>
  <c r="BG134" i="1"/>
  <c r="BF134" i="1"/>
  <c r="BH133" i="1"/>
  <c r="BG133" i="1"/>
  <c r="BF133" i="1"/>
  <c r="BH132" i="1"/>
  <c r="BG132" i="1"/>
  <c r="BF132" i="1"/>
  <c r="BH131" i="1"/>
  <c r="BG131" i="1"/>
  <c r="BF131" i="1"/>
  <c r="BH130" i="1"/>
  <c r="BG130" i="1"/>
  <c r="BF130" i="1"/>
  <c r="BH129" i="1"/>
  <c r="BG129" i="1"/>
  <c r="BF129" i="1"/>
  <c r="BH128" i="1"/>
  <c r="BG128" i="1"/>
  <c r="BF128" i="1"/>
  <c r="BH127" i="1"/>
  <c r="BG127" i="1"/>
  <c r="BF127" i="1"/>
  <c r="BH126" i="1"/>
  <c r="BG126" i="1"/>
  <c r="BF126" i="1"/>
  <c r="BH125" i="1"/>
  <c r="BG125" i="1"/>
  <c r="BF125" i="1"/>
  <c r="BH124" i="1"/>
  <c r="BG124" i="1"/>
  <c r="BF124" i="1"/>
  <c r="BH123" i="1"/>
  <c r="BG123" i="1"/>
  <c r="BF123" i="1"/>
  <c r="BH122" i="1"/>
  <c r="BG122" i="1"/>
  <c r="BF122" i="1"/>
  <c r="BH121" i="1"/>
  <c r="BG121" i="1"/>
  <c r="BF121" i="1"/>
  <c r="BH120" i="1"/>
  <c r="BG120" i="1"/>
  <c r="BF120" i="1"/>
  <c r="BH119" i="1"/>
  <c r="BG119" i="1"/>
  <c r="BF119" i="1"/>
  <c r="BH118" i="1"/>
  <c r="BG118" i="1"/>
  <c r="BF118" i="1"/>
  <c r="BH117" i="1"/>
  <c r="BG117" i="1"/>
  <c r="BF117" i="1"/>
  <c r="BH116" i="1"/>
  <c r="BG116" i="1"/>
  <c r="BF116" i="1"/>
  <c r="BH115" i="1"/>
  <c r="BG115" i="1"/>
  <c r="BF115" i="1"/>
  <c r="BH114" i="1"/>
  <c r="BG114" i="1"/>
  <c r="BF114" i="1"/>
  <c r="BH113" i="1"/>
  <c r="BG113" i="1"/>
  <c r="BF113" i="1"/>
  <c r="BH112" i="1"/>
  <c r="BG112" i="1"/>
  <c r="BF112" i="1"/>
  <c r="BH111" i="1"/>
  <c r="BG111" i="1"/>
  <c r="BF111" i="1"/>
  <c r="BH110" i="1"/>
  <c r="BG110" i="1"/>
  <c r="BF110" i="1"/>
  <c r="BH109" i="1"/>
  <c r="BG109" i="1"/>
  <c r="BF109" i="1"/>
  <c r="BH108" i="1"/>
  <c r="BG108" i="1"/>
  <c r="BF108" i="1"/>
  <c r="BH107" i="1"/>
  <c r="BG107" i="1"/>
  <c r="BF107" i="1"/>
  <c r="BH106" i="1"/>
  <c r="BG106" i="1"/>
  <c r="BF106" i="1"/>
  <c r="BH105" i="1"/>
  <c r="BG105" i="1"/>
  <c r="BF105" i="1"/>
  <c r="BH104" i="1"/>
  <c r="BG104" i="1"/>
  <c r="BF104" i="1"/>
  <c r="BH103" i="1"/>
  <c r="BG103" i="1"/>
  <c r="BF103" i="1"/>
  <c r="BH102" i="1"/>
  <c r="BG102" i="1"/>
  <c r="BF102" i="1"/>
  <c r="BH101" i="1"/>
  <c r="BG101" i="1"/>
  <c r="BF101" i="1"/>
  <c r="BH100" i="1"/>
  <c r="BG100" i="1"/>
  <c r="BF100" i="1"/>
  <c r="BH99" i="1"/>
  <c r="BG99" i="1"/>
  <c r="BF99" i="1"/>
  <c r="BH98" i="1"/>
  <c r="BG98" i="1"/>
  <c r="BF98" i="1"/>
  <c r="BH97" i="1"/>
  <c r="BG97" i="1"/>
  <c r="BF97" i="1"/>
  <c r="BH96" i="1"/>
  <c r="BG96" i="1"/>
  <c r="BF96" i="1"/>
  <c r="BH95" i="1"/>
  <c r="BG95" i="1"/>
  <c r="BF95" i="1"/>
  <c r="BH94" i="1"/>
  <c r="BG94" i="1"/>
  <c r="BF94" i="1"/>
  <c r="BH93" i="1"/>
  <c r="BG93" i="1"/>
  <c r="BF93" i="1"/>
  <c r="BH92" i="1"/>
  <c r="BG92" i="1"/>
  <c r="BF92" i="1"/>
  <c r="BH91" i="1"/>
  <c r="BG91" i="1"/>
  <c r="BF91" i="1"/>
  <c r="BH90" i="1"/>
  <c r="BG90" i="1"/>
  <c r="BF90" i="1"/>
  <c r="BH89" i="1"/>
  <c r="BG89" i="1"/>
  <c r="BF89" i="1"/>
  <c r="BH88" i="1"/>
  <c r="BG88" i="1"/>
  <c r="BF88" i="1"/>
  <c r="BH87" i="1"/>
  <c r="BG87" i="1"/>
  <c r="BF87" i="1"/>
  <c r="BH86" i="1"/>
  <c r="BG86" i="1"/>
  <c r="BF86" i="1"/>
  <c r="BH85" i="1"/>
  <c r="BG85" i="1"/>
  <c r="BF85" i="1"/>
  <c r="BH84" i="1"/>
  <c r="BG84" i="1"/>
  <c r="BF84" i="1"/>
  <c r="BH83" i="1"/>
  <c r="BG83" i="1"/>
  <c r="BF83" i="1"/>
  <c r="BH82" i="1"/>
  <c r="BG82" i="1"/>
  <c r="BF82" i="1"/>
  <c r="BH81" i="1"/>
  <c r="BG81" i="1"/>
  <c r="BF81" i="1"/>
  <c r="BH80" i="1"/>
  <c r="BG80" i="1"/>
  <c r="BF80" i="1"/>
  <c r="BH79" i="1"/>
  <c r="BG79" i="1"/>
  <c r="BF79" i="1"/>
  <c r="BH78" i="1"/>
  <c r="BG78" i="1"/>
  <c r="BF78" i="1"/>
  <c r="BH77" i="1"/>
  <c r="BG77" i="1"/>
  <c r="BF77" i="1"/>
  <c r="BH76" i="1"/>
  <c r="BG76" i="1"/>
  <c r="BF76" i="1"/>
  <c r="BH75" i="1"/>
  <c r="BG75" i="1"/>
  <c r="BF75" i="1"/>
  <c r="BH74" i="1"/>
  <c r="BG74" i="1"/>
  <c r="BF74" i="1"/>
  <c r="BH73" i="1"/>
  <c r="BG73" i="1"/>
  <c r="BF73" i="1"/>
  <c r="BH72" i="1"/>
  <c r="BG72" i="1"/>
  <c r="BF72" i="1"/>
  <c r="BH71" i="1"/>
  <c r="BG71" i="1"/>
  <c r="BF71" i="1"/>
  <c r="BH70" i="1"/>
  <c r="BG70" i="1"/>
  <c r="BF70" i="1"/>
  <c r="BH69" i="1"/>
  <c r="BG69" i="1"/>
  <c r="BF69" i="1"/>
  <c r="BH68" i="1"/>
  <c r="BG68" i="1"/>
  <c r="BF68" i="1"/>
  <c r="BH67" i="1"/>
  <c r="BG67" i="1"/>
  <c r="BF67" i="1"/>
  <c r="BH66" i="1"/>
  <c r="BG66" i="1"/>
  <c r="BF66" i="1"/>
  <c r="BH65" i="1"/>
  <c r="BG65" i="1"/>
  <c r="BF65" i="1"/>
  <c r="BH64" i="1"/>
  <c r="BG64" i="1"/>
  <c r="BF64" i="1"/>
  <c r="BH63" i="1"/>
  <c r="BG63" i="1"/>
  <c r="BF63" i="1"/>
  <c r="BH62" i="1"/>
  <c r="BG62" i="1"/>
  <c r="BF62" i="1"/>
  <c r="BH61" i="1"/>
  <c r="BG61" i="1"/>
  <c r="BF61" i="1"/>
  <c r="BH60" i="1"/>
  <c r="BG60" i="1"/>
  <c r="BF60" i="1"/>
  <c r="BH59" i="1"/>
  <c r="BG59" i="1"/>
  <c r="BF59" i="1"/>
  <c r="BH58" i="1"/>
  <c r="BG58" i="1"/>
  <c r="BF58" i="1"/>
  <c r="BH57" i="1"/>
  <c r="BG57" i="1"/>
  <c r="BF57" i="1"/>
  <c r="BH56" i="1"/>
  <c r="BG56" i="1"/>
  <c r="BF56" i="1"/>
  <c r="BH55" i="1"/>
  <c r="BG55" i="1"/>
  <c r="BF55" i="1"/>
  <c r="BH54" i="1"/>
  <c r="BG54" i="1"/>
  <c r="BF54" i="1"/>
  <c r="BH53" i="1"/>
  <c r="BG53" i="1"/>
  <c r="BF53" i="1"/>
  <c r="BH52" i="1"/>
  <c r="BG52" i="1"/>
  <c r="BF52" i="1"/>
  <c r="BH51" i="1"/>
  <c r="BG51" i="1"/>
  <c r="BF51" i="1"/>
  <c r="BH50" i="1"/>
  <c r="BG50" i="1"/>
  <c r="BF50" i="1"/>
  <c r="BH49" i="1"/>
  <c r="BG49" i="1"/>
  <c r="BF49" i="1"/>
  <c r="BH48" i="1"/>
  <c r="BG48" i="1"/>
  <c r="BF48" i="1"/>
  <c r="BH47" i="1"/>
  <c r="BG47" i="1"/>
  <c r="BF47" i="1"/>
  <c r="BH46" i="1"/>
  <c r="BG46" i="1"/>
  <c r="BF46" i="1"/>
  <c r="BH45" i="1"/>
  <c r="BG45" i="1"/>
  <c r="BF45" i="1"/>
  <c r="BH44" i="1"/>
  <c r="BG44" i="1"/>
  <c r="BF44" i="1"/>
  <c r="BH43" i="1"/>
  <c r="BG43" i="1"/>
  <c r="BF43" i="1"/>
  <c r="BH42" i="1"/>
  <c r="BG42" i="1"/>
  <c r="BF42" i="1"/>
  <c r="BH41" i="1"/>
  <c r="BG41" i="1"/>
  <c r="BF41" i="1"/>
  <c r="BH40" i="1"/>
  <c r="BG40" i="1"/>
  <c r="BF40" i="1"/>
  <c r="BH39" i="1"/>
  <c r="BG39" i="1"/>
  <c r="BF39" i="1"/>
  <c r="BH38" i="1"/>
  <c r="BG38" i="1"/>
  <c r="BF38" i="1"/>
  <c r="BH37" i="1"/>
  <c r="BG37" i="1"/>
  <c r="BF37" i="1"/>
  <c r="BH36" i="1"/>
  <c r="BG36" i="1"/>
  <c r="BF36" i="1"/>
  <c r="BH35" i="1"/>
  <c r="BG35" i="1"/>
  <c r="BF35" i="1"/>
  <c r="BH34" i="1"/>
  <c r="BG34" i="1"/>
  <c r="BF34" i="1"/>
  <c r="BH33" i="1"/>
  <c r="BG33" i="1"/>
  <c r="BF33" i="1"/>
  <c r="BH32" i="1"/>
  <c r="BG32" i="1"/>
  <c r="BF32" i="1"/>
  <c r="BH31" i="1"/>
  <c r="BG31" i="1"/>
  <c r="BF31" i="1"/>
  <c r="BH30" i="1"/>
  <c r="BG30" i="1"/>
  <c r="BF30" i="1"/>
  <c r="BH29" i="1"/>
  <c r="BG29" i="1"/>
  <c r="BF29" i="1"/>
  <c r="BH28" i="1"/>
  <c r="BG28" i="1"/>
  <c r="BF28" i="1"/>
  <c r="BH27" i="1"/>
  <c r="BG27" i="1"/>
  <c r="BF27" i="1"/>
  <c r="BH26" i="1"/>
  <c r="BG26" i="1"/>
  <c r="BF26" i="1"/>
  <c r="BH25" i="1"/>
  <c r="BG25" i="1"/>
  <c r="BF25" i="1"/>
  <c r="BH24" i="1"/>
  <c r="BG24" i="1"/>
  <c r="BF24" i="1"/>
  <c r="BH23" i="1"/>
  <c r="BG23" i="1"/>
  <c r="BF23" i="1"/>
  <c r="BH22" i="1"/>
  <c r="BG22" i="1"/>
  <c r="BF22" i="1"/>
  <c r="BH21" i="1"/>
  <c r="BG21" i="1"/>
  <c r="BF21" i="1"/>
  <c r="BH20" i="1"/>
  <c r="BG20" i="1"/>
  <c r="BF20" i="1"/>
  <c r="BH19" i="1"/>
  <c r="BG19" i="1"/>
  <c r="BF19" i="1"/>
  <c r="BH18" i="1"/>
  <c r="BG18" i="1"/>
  <c r="BF18" i="1"/>
  <c r="BH17" i="1"/>
  <c r="BG17" i="1"/>
  <c r="BF17" i="1"/>
  <c r="BH16" i="1"/>
  <c r="BG16" i="1"/>
  <c r="BF16" i="1"/>
  <c r="BH15" i="1"/>
  <c r="BG15" i="1"/>
  <c r="BF15" i="1"/>
  <c r="BH14" i="1"/>
  <c r="BG14" i="1"/>
  <c r="BF14" i="1"/>
  <c r="BH13" i="1"/>
  <c r="BG13" i="1"/>
  <c r="BF13" i="1"/>
  <c r="BH12" i="1"/>
  <c r="BG12" i="1"/>
  <c r="BF12" i="1"/>
  <c r="BH11" i="1"/>
  <c r="BG11" i="1"/>
  <c r="BF11" i="1"/>
  <c r="BH10" i="1"/>
  <c r="BG10" i="1"/>
  <c r="BF10" i="1"/>
  <c r="BH9" i="1"/>
  <c r="BG9" i="1"/>
  <c r="BF9" i="1"/>
  <c r="BH8" i="1"/>
  <c r="BG8" i="1"/>
  <c r="BF8" i="1"/>
  <c r="BH7" i="1"/>
  <c r="BG7" i="1"/>
  <c r="BF7" i="1"/>
  <c r="BH6" i="1"/>
  <c r="BG6" i="1"/>
  <c r="BF6" i="1"/>
  <c r="BH5" i="1"/>
  <c r="BG5" i="1"/>
  <c r="BF5" i="1"/>
  <c r="BH4" i="1"/>
  <c r="BG4" i="1"/>
  <c r="BF4" i="1"/>
  <c r="BH3" i="1"/>
  <c r="BG3" i="1"/>
  <c r="BF3" i="1"/>
  <c r="BG2" i="1"/>
  <c r="BF2" i="1"/>
  <c r="BH2" i="1"/>
  <c r="W174" i="5" l="1"/>
  <c r="C174" i="5" s="1"/>
  <c r="W274" i="5"/>
  <c r="C274" i="5" s="1"/>
  <c r="W304" i="5"/>
  <c r="C304" i="5" s="1"/>
  <c r="W25" i="5"/>
  <c r="C25" i="5" s="1"/>
  <c r="W37" i="5"/>
  <c r="C37" i="5" s="1"/>
  <c r="W181" i="5"/>
  <c r="C181" i="5" s="1"/>
  <c r="W498" i="5"/>
  <c r="C498" i="5" s="1"/>
  <c r="W298" i="5"/>
  <c r="C298" i="5" s="1"/>
  <c r="W458" i="5"/>
  <c r="C458" i="5" s="1"/>
  <c r="W156" i="5"/>
  <c r="C156" i="5" s="1"/>
  <c r="W44" i="5"/>
  <c r="C44" i="5" s="1"/>
  <c r="W43" i="5"/>
  <c r="C43" i="5" s="1"/>
  <c r="W564" i="5"/>
  <c r="C564" i="5" s="1"/>
  <c r="W241" i="5"/>
  <c r="C241" i="5" s="1"/>
  <c r="W243" i="5"/>
  <c r="C243" i="5" s="1"/>
  <c r="W153" i="5"/>
  <c r="C153" i="5" s="1"/>
  <c r="W284" i="5"/>
  <c r="C284" i="5" s="1"/>
  <c r="W177" i="5"/>
  <c r="C177" i="5" s="1"/>
  <c r="W571" i="5"/>
  <c r="C571" i="5" s="1"/>
  <c r="W228" i="5"/>
  <c r="C228" i="5" s="1"/>
  <c r="W2" i="5"/>
  <c r="C2" i="5" s="1"/>
  <c r="W125" i="5"/>
  <c r="C125" i="5" s="1"/>
  <c r="W214" i="5"/>
  <c r="C214" i="5" s="1"/>
  <c r="W94" i="5"/>
  <c r="C94" i="5" s="1"/>
  <c r="W472" i="5"/>
  <c r="C472" i="5" s="1"/>
  <c r="W373" i="5"/>
  <c r="C373" i="5" s="1"/>
  <c r="W267" i="5"/>
  <c r="C267" i="5" s="1"/>
  <c r="W163" i="5"/>
  <c r="C163" i="5" s="1"/>
  <c r="W104" i="5"/>
  <c r="C104" i="5" s="1"/>
  <c r="W535" i="5"/>
  <c r="C535" i="5" s="1"/>
  <c r="W82" i="5"/>
  <c r="C82" i="5" s="1"/>
  <c r="W542" i="5"/>
  <c r="C542" i="5" s="1"/>
  <c r="W378" i="5"/>
  <c r="C378" i="5" s="1"/>
  <c r="W115" i="5"/>
  <c r="C115" i="5" s="1"/>
  <c r="W13" i="5"/>
  <c r="C13" i="5" s="1"/>
  <c r="W249" i="5"/>
  <c r="C249" i="5" s="1"/>
  <c r="W529" i="5"/>
  <c r="C529" i="5" s="1"/>
  <c r="W556" i="5"/>
  <c r="C556" i="5" s="1"/>
  <c r="W520" i="5"/>
  <c r="C520" i="5" s="1"/>
  <c r="W415" i="5"/>
  <c r="C415" i="5" s="1"/>
  <c r="W401" i="5"/>
  <c r="C401" i="5" s="1"/>
  <c r="W111" i="5"/>
  <c r="C111" i="5" s="1"/>
  <c r="W548" i="5"/>
  <c r="C548" i="5" s="1"/>
  <c r="W539" i="5"/>
  <c r="C539" i="5" s="1"/>
  <c r="W234" i="5"/>
  <c r="C234" i="5" s="1"/>
  <c r="W148" i="5"/>
  <c r="C148" i="5" s="1"/>
  <c r="W315" i="5"/>
  <c r="C315" i="5" s="1"/>
  <c r="W86" i="5"/>
  <c r="C86" i="5" s="1"/>
  <c r="W412" i="5"/>
  <c r="C412" i="5" s="1"/>
  <c r="W289" i="5"/>
  <c r="C289" i="5" s="1"/>
  <c r="W372" i="5"/>
  <c r="C372" i="5" s="1"/>
  <c r="W194" i="5"/>
  <c r="C194" i="5" s="1"/>
  <c r="W51" i="5"/>
  <c r="C51" i="5" s="1"/>
  <c r="W4" i="5"/>
  <c r="C4" i="5" s="1"/>
  <c r="W127" i="5"/>
  <c r="C127" i="5" s="1"/>
  <c r="W80" i="5"/>
  <c r="C80" i="5" s="1"/>
  <c r="W411" i="5"/>
  <c r="C411" i="5" s="1"/>
  <c r="W527" i="5"/>
  <c r="C527" i="5" s="1"/>
  <c r="W575" i="5"/>
  <c r="C575" i="5" s="1"/>
  <c r="W75" i="5"/>
  <c r="C75" i="5" s="1"/>
  <c r="W332" i="5"/>
  <c r="C332" i="5" s="1"/>
  <c r="W189" i="5"/>
  <c r="C189" i="5" s="1"/>
  <c r="W362" i="5"/>
  <c r="C362" i="5" s="1"/>
  <c r="W437" i="5"/>
  <c r="C437" i="5" s="1"/>
  <c r="W140" i="5"/>
  <c r="C140" i="5" s="1"/>
  <c r="W73" i="5"/>
  <c r="C73" i="5" s="1"/>
  <c r="W583" i="5"/>
  <c r="C583" i="5" s="1"/>
  <c r="W254" i="5"/>
  <c r="C254" i="5" s="1"/>
  <c r="W193" i="5"/>
  <c r="C193" i="5" s="1"/>
  <c r="W525" i="5"/>
  <c r="C525" i="5" s="1"/>
  <c r="W19" i="5"/>
  <c r="C19" i="5" s="1"/>
  <c r="W112" i="5"/>
  <c r="C112" i="5" s="1"/>
  <c r="W569" i="5"/>
  <c r="C569" i="5" s="1"/>
  <c r="W343" i="5"/>
  <c r="C343" i="5" s="1"/>
  <c r="W490" i="5"/>
  <c r="C490" i="5" s="1"/>
  <c r="W426" i="5"/>
  <c r="C426" i="5" s="1"/>
  <c r="W478" i="5"/>
  <c r="C478" i="5" s="1"/>
  <c r="W162" i="5"/>
  <c r="C162" i="5" s="1"/>
  <c r="W540" i="5"/>
  <c r="C540" i="5" s="1"/>
  <c r="W176" i="5"/>
  <c r="C176" i="5" s="1"/>
  <c r="W500" i="5"/>
  <c r="C500" i="5" s="1"/>
  <c r="W139" i="5"/>
  <c r="C139" i="5" s="1"/>
  <c r="W347" i="5"/>
  <c r="C347" i="5" s="1"/>
  <c r="W429" i="5"/>
  <c r="C429" i="5" s="1"/>
  <c r="W280" i="5"/>
  <c r="C280" i="5" s="1"/>
  <c r="W384" i="5"/>
  <c r="C384" i="5" s="1"/>
  <c r="W244" i="5"/>
  <c r="C244" i="5" s="1"/>
  <c r="W408" i="5"/>
  <c r="C408" i="5" s="1"/>
  <c r="W320" i="5"/>
  <c r="C320" i="5" s="1"/>
  <c r="W116" i="5"/>
  <c r="C116" i="5" s="1"/>
  <c r="W486" i="5"/>
  <c r="C486" i="5" s="1"/>
  <c r="W517" i="5"/>
  <c r="C517" i="5" s="1"/>
  <c r="W536" i="5"/>
  <c r="C536" i="5" s="1"/>
  <c r="W493" i="5"/>
  <c r="C493" i="5" s="1"/>
  <c r="W370" i="5"/>
  <c r="C370" i="5" s="1"/>
  <c r="W390" i="5"/>
  <c r="C390" i="5" s="1"/>
  <c r="W492" i="5"/>
  <c r="C492" i="5" s="1"/>
  <c r="W480" i="5"/>
  <c r="C480" i="5" s="1"/>
  <c r="W17" i="5"/>
  <c r="C17" i="5" s="1"/>
  <c r="W565" i="5"/>
  <c r="C565" i="5" s="1"/>
  <c r="W166" i="5"/>
  <c r="C166" i="5" s="1"/>
  <c r="W579" i="5"/>
  <c r="C579" i="5" s="1"/>
  <c r="W400" i="5"/>
  <c r="C400" i="5" s="1"/>
  <c r="W20" i="5"/>
  <c r="C20" i="5" s="1"/>
  <c r="W456" i="5"/>
  <c r="C456" i="5" s="1"/>
  <c r="W382" i="5"/>
  <c r="C382" i="5" s="1"/>
  <c r="W325" i="5"/>
  <c r="C325" i="5" s="1"/>
  <c r="W276" i="5"/>
  <c r="C276" i="5" s="1"/>
  <c r="W425" i="5"/>
  <c r="C425" i="5" s="1"/>
  <c r="W300" i="5"/>
  <c r="C300" i="5" s="1"/>
  <c r="W132" i="5"/>
  <c r="C132" i="5" s="1"/>
  <c r="W264" i="5"/>
  <c r="C264" i="5" s="1"/>
  <c r="W397" i="5"/>
  <c r="C397" i="5" s="1"/>
  <c r="W355" i="5"/>
  <c r="C355" i="5" s="1"/>
  <c r="W547" i="5"/>
  <c r="C547" i="5" s="1"/>
  <c r="W409" i="5"/>
  <c r="C409" i="5" s="1"/>
  <c r="W445" i="5"/>
  <c r="C445" i="5" s="1"/>
  <c r="W236" i="5"/>
  <c r="C236" i="5" s="1"/>
  <c r="W316" i="5"/>
  <c r="C316" i="5" s="1"/>
  <c r="W522" i="5"/>
  <c r="C522" i="5" s="1"/>
  <c r="W183" i="5"/>
  <c r="C183" i="5" s="1"/>
  <c r="W388" i="5"/>
  <c r="C388" i="5" s="1"/>
  <c r="W130" i="5"/>
  <c r="C130" i="5" s="1"/>
  <c r="W550" i="5"/>
  <c r="C550" i="5" s="1"/>
  <c r="W541" i="5"/>
  <c r="C541" i="5" s="1"/>
  <c r="W464" i="5"/>
  <c r="C464" i="5" s="1"/>
  <c r="W428" i="5"/>
  <c r="C428" i="5" s="1"/>
  <c r="W364" i="5"/>
  <c r="C364" i="5" s="1"/>
  <c r="W358" i="5"/>
  <c r="C358" i="5" s="1"/>
  <c r="W63" i="5"/>
  <c r="C63" i="5" s="1"/>
  <c r="W222" i="5"/>
  <c r="C222" i="5" s="1"/>
  <c r="W360" i="5"/>
  <c r="C360" i="5" s="1"/>
  <c r="W141" i="5"/>
  <c r="C141" i="5" s="1"/>
  <c r="W171" i="5"/>
  <c r="C171" i="5" s="1"/>
  <c r="W213" i="5"/>
  <c r="C213" i="5" s="1"/>
  <c r="W31" i="5"/>
  <c r="C31" i="5" s="1"/>
  <c r="W62" i="5"/>
  <c r="C62" i="5" s="1"/>
  <c r="W418" i="5"/>
  <c r="C418" i="5" s="1"/>
  <c r="W58" i="5"/>
  <c r="C58" i="5" s="1"/>
  <c r="W566" i="5"/>
  <c r="C566" i="5" s="1"/>
  <c r="W463" i="5"/>
  <c r="C463" i="5" s="1"/>
  <c r="W484" i="5"/>
  <c r="C484" i="5" s="1"/>
  <c r="W122" i="5"/>
  <c r="C122" i="5" s="1"/>
  <c r="W485" i="5"/>
  <c r="C485" i="5" s="1"/>
  <c r="W570" i="5"/>
  <c r="C570" i="5" s="1"/>
  <c r="W159" i="5"/>
  <c r="C159" i="5" s="1"/>
  <c r="W169" i="5"/>
  <c r="C169" i="5" s="1"/>
  <c r="W470" i="5"/>
  <c r="C470" i="5" s="1"/>
  <c r="W202" i="5"/>
  <c r="C202" i="5" s="1"/>
  <c r="W339" i="5"/>
  <c r="C339" i="5" s="1"/>
  <c r="W501" i="5"/>
  <c r="C501" i="5" s="1"/>
  <c r="W270" i="5"/>
  <c r="C270" i="5" s="1"/>
  <c r="W53" i="5"/>
  <c r="C53" i="5" s="1"/>
  <c r="W114" i="5"/>
  <c r="C114" i="5" s="1"/>
  <c r="W109" i="5"/>
  <c r="C109" i="5" s="1"/>
  <c r="W573" i="5"/>
  <c r="C573" i="5" s="1"/>
  <c r="W353" i="5"/>
  <c r="C353" i="5" s="1"/>
  <c r="W144" i="5"/>
  <c r="C144" i="5" s="1"/>
  <c r="W402" i="5"/>
  <c r="C402" i="5" s="1"/>
  <c r="W467" i="5"/>
  <c r="C467" i="5" s="1"/>
  <c r="W67" i="5"/>
  <c r="C67" i="5" s="1"/>
  <c r="W363" i="5"/>
  <c r="C363" i="5" s="1"/>
  <c r="W509" i="5"/>
  <c r="C509" i="5" s="1"/>
  <c r="W465" i="5"/>
  <c r="C465" i="5" s="1"/>
  <c r="W91" i="5"/>
  <c r="C91" i="5" s="1"/>
  <c r="W223" i="5"/>
  <c r="C223" i="5" s="1"/>
  <c r="W432" i="5"/>
  <c r="C432" i="5" s="1"/>
  <c r="W32" i="5"/>
  <c r="C32" i="5" s="1"/>
  <c r="W195" i="5"/>
  <c r="C195" i="5" s="1"/>
  <c r="W350" i="5"/>
  <c r="C350" i="5" s="1"/>
  <c r="W47" i="5"/>
  <c r="C47" i="5" s="1"/>
  <c r="W302" i="5"/>
  <c r="C302" i="5" s="1"/>
  <c r="W413" i="5"/>
  <c r="C413" i="5" s="1"/>
  <c r="W366" i="5"/>
  <c r="C366" i="5" s="1"/>
  <c r="W34" i="5"/>
  <c r="C34" i="5" s="1"/>
  <c r="W253" i="5"/>
  <c r="C253" i="5" s="1"/>
  <c r="W135" i="5"/>
  <c r="C135" i="5" s="1"/>
  <c r="W488" i="5"/>
  <c r="C488" i="5" s="1"/>
  <c r="W286" i="5"/>
  <c r="C286" i="5" s="1"/>
  <c r="W259" i="5"/>
  <c r="C259" i="5" s="1"/>
  <c r="W121" i="5"/>
  <c r="C121" i="5" s="1"/>
  <c r="W106" i="5"/>
  <c r="C106" i="5" s="1"/>
  <c r="W357" i="5"/>
  <c r="C357" i="5" s="1"/>
  <c r="W301" i="5"/>
  <c r="C301" i="5" s="1"/>
  <c r="W238" i="5"/>
  <c r="C238" i="5" s="1"/>
  <c r="W365" i="5"/>
  <c r="C365" i="5" s="1"/>
  <c r="W379" i="5"/>
  <c r="C379" i="5" s="1"/>
  <c r="W180" i="5"/>
  <c r="C180" i="5" s="1"/>
  <c r="W258" i="5"/>
  <c r="C258" i="5" s="1"/>
  <c r="W447" i="5"/>
  <c r="C447" i="5" s="1"/>
  <c r="W99" i="5"/>
  <c r="C99" i="5" s="1"/>
  <c r="W28" i="5"/>
  <c r="C28" i="5" s="1"/>
  <c r="W22" i="5"/>
  <c r="C22" i="5" s="1"/>
  <c r="W85" i="5"/>
  <c r="C85" i="5" s="1"/>
  <c r="W434" i="5"/>
  <c r="C434" i="5" s="1"/>
  <c r="W287" i="5"/>
  <c r="C287" i="5" s="1"/>
  <c r="W487" i="5"/>
  <c r="C487" i="5" s="1"/>
  <c r="W100" i="5"/>
  <c r="C100" i="5" s="1"/>
  <c r="W7" i="5"/>
  <c r="C7" i="5" s="1"/>
  <c r="W134" i="5"/>
  <c r="C134" i="5" s="1"/>
  <c r="W72" i="5"/>
  <c r="C72" i="5" s="1"/>
  <c r="W88" i="5"/>
  <c r="C88" i="5" s="1"/>
  <c r="W133" i="5"/>
  <c r="C133" i="5" s="1"/>
  <c r="W200" i="5"/>
  <c r="C200" i="5" s="1"/>
  <c r="W35" i="5"/>
  <c r="C35" i="5" s="1"/>
  <c r="W98" i="5"/>
  <c r="C98" i="5" s="1"/>
  <c r="W266" i="5"/>
  <c r="C266" i="5" s="1"/>
  <c r="W438" i="5"/>
  <c r="C438" i="5" s="1"/>
  <c r="W14" i="5"/>
  <c r="C14" i="5" s="1"/>
  <c r="W120" i="5"/>
  <c r="C120" i="5" s="1"/>
  <c r="W299" i="5"/>
  <c r="C299" i="5" s="1"/>
  <c r="W444" i="5"/>
  <c r="C444" i="5" s="1"/>
  <c r="W261" i="5"/>
  <c r="C261" i="5" s="1"/>
  <c r="W97" i="5"/>
  <c r="C97" i="5" s="1"/>
  <c r="W423" i="5"/>
  <c r="C423" i="5" s="1"/>
  <c r="W79" i="5"/>
  <c r="C79" i="5" s="1"/>
  <c r="W128" i="5"/>
  <c r="C128" i="5" s="1"/>
  <c r="W335" i="5"/>
  <c r="C335" i="5" s="1"/>
  <c r="W225" i="5"/>
  <c r="C225" i="5" s="1"/>
  <c r="W129" i="5"/>
  <c r="C129" i="5" s="1"/>
  <c r="W36" i="5"/>
  <c r="C36" i="5" s="1"/>
  <c r="W499" i="5"/>
  <c r="C499" i="5" s="1"/>
  <c r="W414" i="5"/>
  <c r="C414" i="5" s="1"/>
  <c r="W250" i="5"/>
  <c r="C250" i="5" s="1"/>
  <c r="W5" i="5"/>
  <c r="C5" i="5" s="1"/>
  <c r="W393" i="5"/>
  <c r="C393" i="5" s="1"/>
  <c r="W71" i="5"/>
  <c r="C71" i="5" s="1"/>
  <c r="W70" i="5"/>
  <c r="C70" i="5" s="1"/>
  <c r="W505" i="5"/>
  <c r="C505" i="5" s="1"/>
  <c r="W102" i="5"/>
  <c r="C102" i="5" s="1"/>
  <c r="W217" i="5"/>
  <c r="C217" i="5" s="1"/>
  <c r="W451" i="5"/>
  <c r="C451" i="5" s="1"/>
  <c r="W468" i="5"/>
  <c r="C468" i="5" s="1"/>
  <c r="W184" i="5"/>
  <c r="C184" i="5" s="1"/>
  <c r="W39" i="5"/>
  <c r="C39" i="5" s="1"/>
  <c r="W277" i="5"/>
  <c r="C277" i="5" s="1"/>
  <c r="W403" i="5"/>
  <c r="C403" i="5" s="1"/>
  <c r="W469" i="5"/>
  <c r="C469" i="5" s="1"/>
  <c r="W168" i="5"/>
  <c r="C168" i="5" s="1"/>
  <c r="W230" i="5"/>
  <c r="C230" i="5" s="1"/>
  <c r="W549" i="5"/>
  <c r="C549" i="5" s="1"/>
  <c r="W65" i="5"/>
  <c r="C65" i="5" s="1"/>
  <c r="W311" i="5"/>
  <c r="C311" i="5" s="1"/>
  <c r="W290" i="5"/>
  <c r="C290" i="5" s="1"/>
  <c r="W77" i="5"/>
  <c r="C77" i="5" s="1"/>
  <c r="W584" i="5"/>
  <c r="C584" i="5" s="1"/>
  <c r="W96" i="5"/>
  <c r="C96" i="5" s="1"/>
  <c r="W263" i="5"/>
  <c r="C263" i="5" s="1"/>
  <c r="W344" i="5"/>
  <c r="C344" i="5" s="1"/>
  <c r="W513" i="5"/>
  <c r="C513" i="5" s="1"/>
  <c r="W348" i="5"/>
  <c r="C348" i="5" s="1"/>
  <c r="W563" i="5"/>
  <c r="C563" i="5" s="1"/>
  <c r="W433" i="5"/>
  <c r="C433" i="5" s="1"/>
  <c r="W232" i="5"/>
  <c r="C232" i="5" s="1"/>
  <c r="W481" i="5"/>
  <c r="C481" i="5" s="1"/>
  <c r="W374" i="5"/>
  <c r="C374" i="5" s="1"/>
  <c r="W137" i="5"/>
  <c r="C137" i="5" s="1"/>
  <c r="W383" i="5"/>
  <c r="C383" i="5" s="1"/>
  <c r="W87" i="5"/>
  <c r="C87" i="5" s="1"/>
  <c r="W581" i="5"/>
  <c r="C581" i="5" s="1"/>
  <c r="W147" i="5"/>
  <c r="C147" i="5" s="1"/>
  <c r="W446" i="5"/>
  <c r="C446" i="5" s="1"/>
  <c r="W431" i="5"/>
  <c r="C431" i="5" s="1"/>
  <c r="W8" i="5"/>
  <c r="C8" i="5" s="1"/>
  <c r="W543" i="5"/>
  <c r="C543" i="5" s="1"/>
  <c r="W297" i="5"/>
  <c r="C297" i="5" s="1"/>
  <c r="W265" i="5"/>
  <c r="C265" i="5" s="1"/>
  <c r="W204" i="5"/>
  <c r="C204" i="5" s="1"/>
  <c r="W247" i="5"/>
  <c r="C247" i="5" s="1"/>
  <c r="W186" i="5"/>
  <c r="C186" i="5" s="1"/>
  <c r="W430" i="5"/>
  <c r="C430" i="5" s="1"/>
  <c r="W23" i="5"/>
  <c r="C23" i="5" s="1"/>
  <c r="W210" i="5"/>
  <c r="C210" i="5" s="1"/>
  <c r="W399" i="5"/>
  <c r="C399" i="5" s="1"/>
  <c r="W417" i="5"/>
  <c r="C417" i="5" s="1"/>
  <c r="W515" i="5"/>
  <c r="C515" i="5" s="1"/>
  <c r="W532" i="5"/>
  <c r="C532" i="5" s="1"/>
  <c r="W518" i="5"/>
  <c r="C518" i="5" s="1"/>
  <c r="W367" i="5"/>
  <c r="C367" i="5" s="1"/>
  <c r="W90" i="5"/>
  <c r="C90" i="5" s="1"/>
  <c r="W48" i="5"/>
  <c r="C48" i="5" s="1"/>
  <c r="W18" i="5"/>
  <c r="C18" i="5" s="1"/>
  <c r="W553" i="5"/>
  <c r="C553" i="5" s="1"/>
  <c r="W497" i="5"/>
  <c r="C497" i="5" s="1"/>
  <c r="W508" i="5"/>
  <c r="C508" i="5" s="1"/>
  <c r="W251" i="5"/>
  <c r="C251" i="5" s="1"/>
  <c r="W191" i="5"/>
  <c r="C191" i="5" s="1"/>
  <c r="W84" i="5"/>
  <c r="C84" i="5" s="1"/>
  <c r="W502" i="5"/>
  <c r="C502" i="5" s="1"/>
  <c r="W376" i="5"/>
  <c r="C376" i="5" s="1"/>
  <c r="W38" i="5"/>
  <c r="C38" i="5" s="1"/>
  <c r="W60" i="5"/>
  <c r="C60" i="5" s="1"/>
  <c r="W574" i="5"/>
  <c r="C574" i="5" s="1"/>
  <c r="W567" i="5"/>
  <c r="C567" i="5" s="1"/>
  <c r="W537" i="5"/>
  <c r="C537" i="5" s="1"/>
  <c r="W578" i="5"/>
  <c r="C578" i="5" s="1"/>
  <c r="W385" i="5"/>
  <c r="C385" i="5" s="1"/>
  <c r="W386" i="5"/>
  <c r="C386" i="5" s="1"/>
  <c r="W494" i="5"/>
  <c r="C494" i="5" s="1"/>
  <c r="W272" i="5"/>
  <c r="C272" i="5" s="1"/>
  <c r="W42" i="5"/>
  <c r="C42" i="5" s="1"/>
  <c r="W559" i="5"/>
  <c r="C559" i="5" s="1"/>
  <c r="W554" i="5"/>
  <c r="C554" i="5" s="1"/>
  <c r="W561" i="5"/>
  <c r="C561" i="5" s="1"/>
  <c r="W526" i="5"/>
  <c r="C526" i="5" s="1"/>
  <c r="W275" i="5"/>
  <c r="C275" i="5" s="1"/>
  <c r="W466" i="5"/>
  <c r="C466" i="5" s="1"/>
  <c r="W454" i="5"/>
  <c r="C454" i="5" s="1"/>
  <c r="W462" i="5"/>
  <c r="C462" i="5" s="1"/>
  <c r="W419" i="5"/>
  <c r="C419" i="5" s="1"/>
  <c r="W452" i="5"/>
  <c r="C452" i="5" s="1"/>
  <c r="W473" i="5"/>
  <c r="C473" i="5" s="1"/>
  <c r="W288" i="5"/>
  <c r="C288" i="5" s="1"/>
  <c r="W293" i="5"/>
  <c r="C293" i="5" s="1"/>
  <c r="W269" i="5"/>
  <c r="C269" i="5" s="1"/>
  <c r="W220" i="5"/>
  <c r="C220" i="5" s="1"/>
  <c r="W123" i="5"/>
  <c r="C123" i="5" s="1"/>
  <c r="W136" i="5"/>
  <c r="C136" i="5" s="1"/>
  <c r="W145" i="5"/>
  <c r="C145" i="5" s="1"/>
  <c r="W57" i="5"/>
  <c r="C57" i="5" s="1"/>
  <c r="W41" i="5"/>
  <c r="C41" i="5" s="1"/>
  <c r="W440" i="5"/>
  <c r="C440" i="5" s="1"/>
  <c r="W395" i="5"/>
  <c r="C395" i="5" s="1"/>
  <c r="W303" i="5"/>
  <c r="C303" i="5" s="1"/>
  <c r="W268" i="5"/>
  <c r="C268" i="5" s="1"/>
  <c r="W205" i="5"/>
  <c r="C205" i="5" s="1"/>
  <c r="W285" i="5"/>
  <c r="C285" i="5" s="1"/>
  <c r="W83" i="5"/>
  <c r="C83" i="5" s="1"/>
  <c r="W16" i="5"/>
  <c r="C16" i="5" s="1"/>
  <c r="W449" i="5"/>
  <c r="C449" i="5" s="1"/>
  <c r="W506" i="5"/>
  <c r="C506" i="5" s="1"/>
  <c r="W377" i="5"/>
  <c r="C377" i="5" s="1"/>
  <c r="W306" i="5"/>
  <c r="C306" i="5" s="1"/>
  <c r="W257" i="5"/>
  <c r="C257" i="5" s="1"/>
  <c r="W138" i="5"/>
  <c r="C138" i="5" s="1"/>
  <c r="W10" i="5"/>
  <c r="C10" i="5" s="1"/>
  <c r="W327" i="5"/>
  <c r="C327" i="5" s="1"/>
  <c r="W349" i="5"/>
  <c r="C349" i="5" s="1"/>
  <c r="W331" i="5"/>
  <c r="C331" i="5" s="1"/>
  <c r="W211" i="5"/>
  <c r="C211" i="5" s="1"/>
  <c r="W124" i="5"/>
  <c r="C124" i="5" s="1"/>
  <c r="W56" i="5"/>
  <c r="C56" i="5" s="1"/>
  <c r="W76" i="5"/>
  <c r="C76" i="5" s="1"/>
  <c r="W404" i="5"/>
  <c r="C404" i="5" s="1"/>
  <c r="W281" i="5"/>
  <c r="C281" i="5" s="1"/>
  <c r="W321" i="5"/>
  <c r="C321" i="5" s="1"/>
  <c r="W227" i="5"/>
  <c r="C227" i="5" s="1"/>
  <c r="W240" i="5"/>
  <c r="C240" i="5" s="1"/>
  <c r="W338" i="5"/>
  <c r="C338" i="5" s="1"/>
  <c r="W209" i="5"/>
  <c r="C209" i="5" s="1"/>
  <c r="W216" i="5"/>
  <c r="C216" i="5" s="1"/>
  <c r="W131" i="5"/>
  <c r="C131" i="5" s="1"/>
  <c r="W15" i="5"/>
  <c r="C15" i="5" s="1"/>
  <c r="W6" i="5"/>
  <c r="C6" i="5" s="1"/>
  <c r="W435" i="5"/>
  <c r="C435" i="5" s="1"/>
  <c r="W328" i="5"/>
  <c r="C328" i="5" s="1"/>
  <c r="W319" i="5"/>
  <c r="C319" i="5" s="1"/>
  <c r="W389" i="5"/>
  <c r="C389" i="5" s="1"/>
  <c r="W279" i="5"/>
  <c r="C279" i="5" s="1"/>
  <c r="W185" i="5"/>
  <c r="C185" i="5" s="1"/>
  <c r="W271" i="5"/>
  <c r="C271" i="5" s="1"/>
  <c r="W157" i="5"/>
  <c r="C157" i="5" s="1"/>
  <c r="W197" i="5"/>
  <c r="C197" i="5" s="1"/>
  <c r="W81" i="5"/>
  <c r="C81" i="5" s="1"/>
  <c r="W313" i="5"/>
  <c r="C313" i="5" s="1"/>
  <c r="W273" i="5"/>
  <c r="C273" i="5" s="1"/>
  <c r="W296" i="5"/>
  <c r="C296" i="5" s="1"/>
  <c r="W199" i="5"/>
  <c r="C199" i="5" s="1"/>
  <c r="W161" i="5"/>
  <c r="C161" i="5" s="1"/>
  <c r="W495" i="5"/>
  <c r="C495" i="5" s="1"/>
  <c r="W336" i="5"/>
  <c r="C336" i="5" s="1"/>
  <c r="W369" i="5"/>
  <c r="C369" i="5" s="1"/>
  <c r="W310" i="5"/>
  <c r="C310" i="5" s="1"/>
  <c r="W256" i="5"/>
  <c r="C256" i="5" s="1"/>
  <c r="W226" i="5"/>
  <c r="C226" i="5" s="1"/>
  <c r="W158" i="5"/>
  <c r="C158" i="5" s="1"/>
  <c r="W151" i="5"/>
  <c r="C151" i="5" s="1"/>
  <c r="W50" i="5"/>
  <c r="C50" i="5" s="1"/>
  <c r="W89" i="5"/>
  <c r="C89" i="5" s="1"/>
  <c r="W119" i="5"/>
  <c r="C119" i="5" s="1"/>
  <c r="W568" i="5"/>
  <c r="C568" i="5" s="1"/>
  <c r="W479" i="5"/>
  <c r="C479" i="5" s="1"/>
  <c r="W323" i="5"/>
  <c r="C323" i="5" s="1"/>
  <c r="W233" i="5"/>
  <c r="C233" i="5" s="1"/>
  <c r="W260" i="5"/>
  <c r="C260" i="5" s="1"/>
  <c r="W155" i="5"/>
  <c r="C155" i="5" s="1"/>
  <c r="W235" i="5"/>
  <c r="C235" i="5" s="1"/>
  <c r="W198" i="5"/>
  <c r="C198" i="5" s="1"/>
  <c r="W246" i="5"/>
  <c r="C246" i="5" s="1"/>
  <c r="W212" i="5"/>
  <c r="C212" i="5" s="1"/>
  <c r="W203" i="5"/>
  <c r="C203" i="5" s="1"/>
  <c r="W175" i="5"/>
  <c r="C175" i="5" s="1"/>
  <c r="W45" i="5"/>
  <c r="C45" i="5" s="1"/>
  <c r="W54" i="5"/>
  <c r="C54" i="5" s="1"/>
  <c r="W59" i="5"/>
  <c r="C59" i="5" s="1"/>
  <c r="W580" i="5"/>
  <c r="C580" i="5" s="1"/>
  <c r="W443" i="5"/>
  <c r="C443" i="5" s="1"/>
  <c r="W439" i="5"/>
  <c r="C439" i="5" s="1"/>
  <c r="W453" i="5"/>
  <c r="C453" i="5" s="1"/>
  <c r="W341" i="5"/>
  <c r="C341" i="5" s="1"/>
  <c r="W340" i="5"/>
  <c r="C340" i="5" s="1"/>
  <c r="W262" i="5"/>
  <c r="C262" i="5" s="1"/>
  <c r="W324" i="5"/>
  <c r="C324" i="5" s="1"/>
  <c r="W187" i="5"/>
  <c r="C187" i="5" s="1"/>
  <c r="W152" i="5"/>
  <c r="C152" i="5" s="1"/>
  <c r="W113" i="5"/>
  <c r="C113" i="5" s="1"/>
  <c r="W30" i="5"/>
  <c r="C30" i="5" s="1"/>
  <c r="W475" i="5"/>
  <c r="C475" i="5" s="1"/>
  <c r="W503" i="5"/>
  <c r="C503" i="5" s="1"/>
  <c r="W471" i="5"/>
  <c r="C471" i="5" s="1"/>
  <c r="W392" i="5"/>
  <c r="C392" i="5" s="1"/>
  <c r="W410" i="5"/>
  <c r="C410" i="5" s="1"/>
  <c r="W375" i="5"/>
  <c r="C375" i="5" s="1"/>
  <c r="W380" i="5"/>
  <c r="C380" i="5" s="1"/>
  <c r="W307" i="5"/>
  <c r="C307" i="5" s="1"/>
  <c r="W292" i="5"/>
  <c r="C292" i="5" s="1"/>
  <c r="W391" i="5"/>
  <c r="C391" i="5" s="1"/>
  <c r="W352" i="5"/>
  <c r="C352" i="5" s="1"/>
  <c r="W305" i="5"/>
  <c r="C305" i="5" s="1"/>
  <c r="W245" i="5"/>
  <c r="C245" i="5" s="1"/>
  <c r="W309" i="5"/>
  <c r="C309" i="5" s="1"/>
  <c r="W218" i="5"/>
  <c r="C218" i="5" s="1"/>
  <c r="W182" i="5"/>
  <c r="C182" i="5" s="1"/>
  <c r="W224" i="5"/>
  <c r="C224" i="5" s="1"/>
  <c r="W196" i="5"/>
  <c r="C196" i="5" s="1"/>
  <c r="W172" i="5"/>
  <c r="C172" i="5" s="1"/>
  <c r="W126" i="5"/>
  <c r="C126" i="5" s="1"/>
  <c r="W52" i="5"/>
  <c r="C52" i="5" s="1"/>
  <c r="W27" i="5"/>
  <c r="C27" i="5" s="1"/>
  <c r="W21" i="5"/>
  <c r="C21" i="5" s="1"/>
  <c r="W33" i="5"/>
  <c r="C33" i="5" s="1"/>
  <c r="W560" i="5"/>
  <c r="C560" i="5" s="1"/>
  <c r="W330" i="5"/>
  <c r="C330" i="5" s="1"/>
  <c r="W351" i="5"/>
  <c r="C351" i="5" s="1"/>
  <c r="W308" i="5"/>
  <c r="C308" i="5" s="1"/>
  <c r="W221" i="5"/>
  <c r="C221" i="5" s="1"/>
  <c r="W215" i="5"/>
  <c r="C215" i="5" s="1"/>
  <c r="W160" i="5"/>
  <c r="C160" i="5" s="1"/>
  <c r="W95" i="5"/>
  <c r="C95" i="5" s="1"/>
  <c r="W9" i="5"/>
  <c r="C9" i="5" s="1"/>
  <c r="W356" i="5"/>
  <c r="C356" i="5" s="1"/>
  <c r="W555" i="5"/>
  <c r="C555" i="5" s="1"/>
  <c r="W371" i="5"/>
  <c r="C371" i="5" s="1"/>
  <c r="W342" i="5"/>
  <c r="C342" i="5" s="1"/>
  <c r="W326" i="5"/>
  <c r="C326" i="5" s="1"/>
  <c r="W206" i="5"/>
  <c r="C206" i="5" s="1"/>
  <c r="W167" i="5"/>
  <c r="C167" i="5" s="1"/>
  <c r="W242" i="5"/>
  <c r="C242" i="5" s="1"/>
  <c r="W178" i="5"/>
  <c r="C178" i="5" s="1"/>
  <c r="W66" i="5"/>
  <c r="C66" i="5" s="1"/>
  <c r="W12" i="5"/>
  <c r="C12" i="5" s="1"/>
  <c r="W3" i="5"/>
  <c r="C3" i="5" s="1"/>
  <c r="W491" i="5"/>
  <c r="C491" i="5" s="1"/>
  <c r="W511" i="5"/>
  <c r="C511" i="5" s="1"/>
  <c r="W572" i="5"/>
  <c r="C572" i="5" s="1"/>
  <c r="W514" i="5"/>
  <c r="C514" i="5" s="1"/>
  <c r="W406" i="5"/>
  <c r="C406" i="5" s="1"/>
  <c r="W398" i="5"/>
  <c r="C398" i="5" s="1"/>
  <c r="W368" i="5"/>
  <c r="C368" i="5" s="1"/>
  <c r="W427" i="5"/>
  <c r="C427" i="5" s="1"/>
  <c r="W337" i="5"/>
  <c r="C337" i="5" s="1"/>
  <c r="W416" i="5"/>
  <c r="C416" i="5" s="1"/>
  <c r="W291" i="5"/>
  <c r="C291" i="5" s="1"/>
  <c r="W179" i="5"/>
  <c r="C179" i="5" s="1"/>
  <c r="W143" i="5"/>
  <c r="C143" i="5" s="1"/>
  <c r="W150" i="5"/>
  <c r="C150" i="5" s="1"/>
  <c r="W142" i="5"/>
  <c r="C142" i="5" s="1"/>
  <c r="W477" i="5"/>
  <c r="C477" i="5" s="1"/>
  <c r="W531" i="5"/>
  <c r="C531" i="5" s="1"/>
  <c r="W334" i="5"/>
  <c r="C334" i="5" s="1"/>
  <c r="W322" i="5"/>
  <c r="C322" i="5" s="1"/>
  <c r="W318" i="5"/>
  <c r="C318" i="5" s="1"/>
  <c r="W359" i="5"/>
  <c r="C359" i="5" s="1"/>
  <c r="W333" i="5"/>
  <c r="C333" i="5" s="1"/>
  <c r="W361" i="5"/>
  <c r="C361" i="5" s="1"/>
  <c r="W346" i="5"/>
  <c r="C346" i="5" s="1"/>
  <c r="W248" i="5"/>
  <c r="C248" i="5" s="1"/>
  <c r="W252" i="5"/>
  <c r="C252" i="5" s="1"/>
  <c r="W107" i="5"/>
  <c r="C107" i="5" s="1"/>
  <c r="W424" i="5"/>
  <c r="C424" i="5" s="1"/>
  <c r="W519" i="5"/>
  <c r="C519" i="5" s="1"/>
  <c r="W394" i="5"/>
  <c r="C394" i="5" s="1"/>
  <c r="W146" i="5"/>
  <c r="C146" i="5" s="1"/>
  <c r="W64" i="5"/>
  <c r="C64" i="5" s="1"/>
  <c r="W69" i="5"/>
  <c r="C69" i="5" s="1"/>
  <c r="W457" i="5"/>
  <c r="C457" i="5" s="1"/>
  <c r="W436" i="5"/>
  <c r="C436" i="5" s="1"/>
  <c r="W496" i="5"/>
  <c r="C496" i="5" s="1"/>
  <c r="W312" i="5"/>
  <c r="C312" i="5" s="1"/>
  <c r="W314" i="5"/>
  <c r="C314" i="5" s="1"/>
  <c r="W229" i="5"/>
  <c r="C229" i="5" s="1"/>
  <c r="W101" i="5"/>
  <c r="C101" i="5" s="1"/>
  <c r="W149" i="5"/>
  <c r="C149" i="5" s="1"/>
  <c r="W46" i="5"/>
  <c r="C46" i="5" s="1"/>
  <c r="W78" i="5"/>
  <c r="C78" i="5" s="1"/>
  <c r="W24" i="5"/>
  <c r="C24" i="5" s="1"/>
  <c r="W68" i="5"/>
  <c r="C68" i="5" s="1"/>
  <c r="W422" i="5"/>
  <c r="C422" i="5" s="1"/>
  <c r="W442" i="5"/>
  <c r="C442" i="5" s="1"/>
  <c r="W459" i="5"/>
  <c r="C459" i="5" s="1"/>
  <c r="W407" i="5"/>
  <c r="C407" i="5" s="1"/>
  <c r="W317" i="5"/>
  <c r="C317" i="5" s="1"/>
  <c r="W294" i="5"/>
  <c r="C294" i="5" s="1"/>
  <c r="W239" i="5"/>
  <c r="C239" i="5" s="1"/>
  <c r="W173" i="5"/>
  <c r="C173" i="5" s="1"/>
  <c r="W188" i="5"/>
  <c r="C188" i="5" s="1"/>
  <c r="W192" i="5"/>
  <c r="C192" i="5" s="1"/>
  <c r="A14" i="4" l="1" a="1"/>
  <c r="A14" i="4" s="1"/>
  <c r="A20" i="4" s="1" a="1"/>
  <c r="A20" i="4"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4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futureMetadata>
  <cellMetadata count="1">
    <bk>
      <rc t="1" v="0"/>
    </bk>
  </cellMetadata>
  <valueMetadata count="245">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valueMetadata>
</metadata>
</file>

<file path=xl/sharedStrings.xml><?xml version="1.0" encoding="utf-8"?>
<sst xmlns="http://schemas.openxmlformats.org/spreadsheetml/2006/main" count="20217" uniqueCount="3599">
  <si>
    <t>Country</t>
  </si>
  <si>
    <t>island</t>
  </si>
  <si>
    <t>landlo</t>
  </si>
  <si>
    <t>kokomo</t>
  </si>
  <si>
    <t>locate_MI</t>
  </si>
  <si>
    <t>pol_Nuclear</t>
  </si>
  <si>
    <t>top10_airlines</t>
  </si>
  <si>
    <t>top10_ping</t>
  </si>
  <si>
    <t>top30_camel</t>
  </si>
  <si>
    <t>rg3_austrohungary</t>
  </si>
  <si>
    <t>top10_reindeer</t>
  </si>
  <si>
    <t>md_acreed123</t>
  </si>
  <si>
    <t>pol_samesx</t>
  </si>
  <si>
    <t>pol_pope</t>
  </si>
  <si>
    <t>geo_CapiBeach</t>
  </si>
  <si>
    <t>md_tekken7</t>
  </si>
  <si>
    <t>ntWHRE</t>
  </si>
  <si>
    <t>ntGRRE</t>
  </si>
  <si>
    <t>ntGRYE</t>
  </si>
  <si>
    <t>ntBLYE</t>
  </si>
  <si>
    <t>ntWHYE</t>
  </si>
  <si>
    <t>bricss</t>
  </si>
  <si>
    <t>chopGB</t>
  </si>
  <si>
    <t>balkan</t>
  </si>
  <si>
    <t>soviet</t>
  </si>
  <si>
    <t>rg3_romanempire</t>
  </si>
  <si>
    <t>eunion</t>
  </si>
  <si>
    <t>monarchy</t>
  </si>
  <si>
    <t>Capital</t>
  </si>
  <si>
    <t>Colors</t>
  </si>
  <si>
    <t>pctBLA_</t>
  </si>
  <si>
    <t>pctBLU_</t>
  </si>
  <si>
    <t>pctGRE_</t>
  </si>
  <si>
    <t>pctRED_</t>
  </si>
  <si>
    <t>pctYEL_</t>
  </si>
  <si>
    <t>pctORA_</t>
  </si>
  <si>
    <t>pctBRO_</t>
  </si>
  <si>
    <t>pctPUR_</t>
  </si>
  <si>
    <t>pctWHI_</t>
  </si>
  <si>
    <t>Area</t>
  </si>
  <si>
    <t>Afghanistan</t>
  </si>
  <si>
    <t>Afghanistan (2013-2021)</t>
  </si>
  <si>
    <t>Aland</t>
  </si>
  <si>
    <t>Albania</t>
  </si>
  <si>
    <t>Algeria</t>
  </si>
  <si>
    <t>American Samoa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</si>
  <si>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</si>
  <si>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</si>
  <si>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</si>
  <si>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</si>
  <si>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</si>
  <si>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</si>
  <si>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</si>
  <si>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</si>
  <si>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</si>
  <si>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</si>
  <si>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</si>
  <si>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</si>
  <si>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</si>
  <si>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</si>
  <si>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</si>
  <si>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</si>
  <si>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</si>
  <si>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</si>
  <si>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</si>
  <si>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</si>
  <si>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</si>
  <si>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Bonaire</t>
  </si>
  <si>
    <t>Bosnia and Herzegovina</t>
  </si>
  <si>
    <t>Botswana</t>
  </si>
  <si>
    <t>Brazil</t>
  </si>
  <si>
    <t>British Indian Ocean Territory</t>
  </si>
  <si>
    <t>British Virgin Islands</t>
  </si>
  <si>
    <t>Brunei</t>
  </si>
  <si>
    <t>Bulgaria</t>
  </si>
  <si>
    <t>Burkina Faso</t>
  </si>
  <si>
    <t>Burundi</t>
  </si>
  <si>
    <t>Cambodia</t>
  </si>
  <si>
    <t>Cameroon</t>
  </si>
  <si>
    <t>Canada</t>
  </si>
  <si>
    <t>Cape Verde</t>
  </si>
  <si>
    <t>Cayman Islands</t>
  </si>
  <si>
    <t>Central African Republic</t>
  </si>
  <si>
    <t>Chad</t>
  </si>
  <si>
    <t>Chile</t>
  </si>
  <si>
    <t>China</t>
  </si>
  <si>
    <t>Christmas Island</t>
  </si>
  <si>
    <t>Cocos Islands</t>
  </si>
  <si>
    <t>Colombia</t>
  </si>
  <si>
    <t>Comoros</t>
  </si>
  <si>
    <t>Congo</t>
  </si>
  <si>
    <t>Cook Islands</t>
  </si>
  <si>
    <t>Costa Rica</t>
  </si>
  <si>
    <t>Croatia</t>
  </si>
  <si>
    <t>Cuba</t>
  </si>
  <si>
    <t>Curaçao</t>
  </si>
  <si>
    <t>Cyprus</t>
  </si>
  <si>
    <t>Czech Republic</t>
  </si>
  <si>
    <t>Denmark</t>
  </si>
  <si>
    <t>Djibouti</t>
  </si>
  <si>
    <t>Dominica</t>
  </si>
  <si>
    <t>Dominican Republic</t>
  </si>
  <si>
    <t>DR Congo</t>
  </si>
  <si>
    <t>Ecuador</t>
  </si>
  <si>
    <t>Egypt</t>
  </si>
  <si>
    <t>El Salvador</t>
  </si>
  <si>
    <t>England</t>
  </si>
  <si>
    <t>Equatorial Guinea</t>
  </si>
  <si>
    <t>Eritrea</t>
  </si>
  <si>
    <t>Estonia</t>
  </si>
  <si>
    <t>Eswatini</t>
  </si>
  <si>
    <t>Ethiopia</t>
  </si>
  <si>
    <t>Falkland Islands</t>
  </si>
  <si>
    <t>Faroe Islands</t>
  </si>
  <si>
    <t>Fiji</t>
  </si>
  <si>
    <t>Finland</t>
  </si>
  <si>
    <t>France</t>
  </si>
  <si>
    <t>French Guiana</t>
  </si>
  <si>
    <t>French Polynesia</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</si>
  <si>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</si>
  <si>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</si>
  <si>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</si>
  <si>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</si>
  <si>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</si>
  <si>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</si>
  <si>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</si>
  <si>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</si>
  <si>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</si>
  <si>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</si>
  <si>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</si>
  <si>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</si>
  <si>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</si>
  <si>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</si>
  <si>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</si>
  <si>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</si>
  <si>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</si>
  <si>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Honduras</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</si>
  <si>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</si>
  <si>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</si>
  <si>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</si>
  <si>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</si>
  <si>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</si>
  <si>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</si>
  <si>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</si>
  <si>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</si>
  <si>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</si>
  <si>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</si>
  <si>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</si>
  <si>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</si>
  <si>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</si>
  <si>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</si>
  <si>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</si>
  <si>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</si>
  <si>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</si>
  <si>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</si>
  <si>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Kosovo</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</si>
  <si>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</si>
  <si>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</si>
  <si>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</si>
  <si>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</si>
  <si>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</si>
  <si>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</si>
  <si>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</si>
  <si>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</si>
  <si>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</si>
  <si>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</si>
  <si>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</si>
  <si>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</si>
  <si>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</si>
  <si>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</si>
  <si>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</si>
  <si>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</si>
  <si>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</si>
  <si>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</si>
  <si>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Martinique</t>
  </si>
  <si>
    <t>Mauritania</t>
  </si>
  <si>
    <t>Mauritius</t>
  </si>
  <si>
    <t>Mayotte</t>
  </si>
  <si>
    <t>Mexico</t>
  </si>
  <si>
    <t>Micronesia</t>
  </si>
  <si>
    <t>Moldova</t>
  </si>
  <si>
    <t>Monaco</t>
  </si>
  <si>
    <t>Mongolia</t>
  </si>
  <si>
    <t>Montenegro</t>
  </si>
  <si>
    <t>Montserrat</t>
  </si>
  <si>
    <t>Morocco</t>
  </si>
  <si>
    <t>Mozambique</t>
  </si>
  <si>
    <t>Myanmar</t>
  </si>
  <si>
    <t>Namibia</t>
  </si>
  <si>
    <t>Nauru</t>
  </si>
  <si>
    <t>Nepal</t>
  </si>
  <si>
    <t>Netherlands</t>
  </si>
  <si>
    <t>New Caledonia</t>
  </si>
  <si>
    <t>New Zealand</t>
  </si>
  <si>
    <t>Nicaragua</t>
  </si>
  <si>
    <t>Niger</t>
  </si>
  <si>
    <t>Nigeria</t>
  </si>
  <si>
    <t>Niue</t>
  </si>
  <si>
    <t>Norfolk Island</t>
  </si>
  <si>
    <t>North Korea</t>
  </si>
  <si>
    <t>North Macedonia</t>
  </si>
  <si>
    <t>Northern Ireland</t>
  </si>
  <si>
    <t>Northern Mariana Islands</t>
  </si>
  <si>
    <t>Norway</t>
  </si>
  <si>
    <t>Oman</t>
  </si>
  <si>
    <t>Pakistan</t>
  </si>
  <si>
    <t>Palau</t>
  </si>
  <si>
    <t>Palestine</t>
  </si>
  <si>
    <t>Panama</t>
  </si>
  <si>
    <t>Papua New Guinea</t>
  </si>
  <si>
    <t>Paraguay</t>
  </si>
  <si>
    <t>Peru</t>
  </si>
  <si>
    <t>Philippines</t>
  </si>
  <si>
    <t>Pitcairn Islands</t>
  </si>
  <si>
    <t>Poland</t>
  </si>
  <si>
    <t>Portugal</t>
  </si>
  <si>
    <t>Puerto Rico</t>
  </si>
  <si>
    <t>Qatar</t>
  </si>
  <si>
    <t>Reunion</t>
  </si>
  <si>
    <t>Romania</t>
  </si>
  <si>
    <t>Russia</t>
  </si>
  <si>
    <t>Rwanda</t>
  </si>
  <si>
    <t>Saba</t>
  </si>
  <si>
    <t>Saint Barthélemy</t>
  </si>
  <si>
    <t>Saint Helena</t>
  </si>
  <si>
    <t>Saint Kitts and Nevis</t>
  </si>
  <si>
    <t>Saint Lucia</t>
  </si>
  <si>
    <t>Saint Vincent and the Grenadines</t>
  </si>
  <si>
    <t>Samoa</t>
  </si>
  <si>
    <t>San Marino</t>
  </si>
  <si>
    <t>Sao Tome and Príncipe</t>
  </si>
  <si>
    <t>Saudi Arabia</t>
  </si>
  <si>
    <t>Scotland</t>
  </si>
  <si>
    <t>Senegal</t>
  </si>
  <si>
    <t>Serbia</t>
  </si>
  <si>
    <t>Seychelles</t>
  </si>
  <si>
    <t>Sierra Leone</t>
  </si>
  <si>
    <t>Singapore</t>
  </si>
  <si>
    <t>Sint Eustatius</t>
  </si>
  <si>
    <t>Sint Maarten</t>
  </si>
  <si>
    <t>Slovakia</t>
  </si>
  <si>
    <t>Slovenia</t>
  </si>
  <si>
    <t>Solomon Islands</t>
  </si>
  <si>
    <t>Somalia</t>
  </si>
  <si>
    <t>South Africa</t>
  </si>
  <si>
    <t>South Korea</t>
  </si>
  <si>
    <t>South Sudan</t>
  </si>
  <si>
    <t>Spain</t>
  </si>
  <si>
    <t>Sri Lanka</t>
  </si>
  <si>
    <t>St Pierre et Miquelon</t>
  </si>
  <si>
    <t>Sudan</t>
  </si>
  <si>
    <t>Suriname</t>
  </si>
  <si>
    <t>Sweden</t>
  </si>
  <si>
    <t>Switzerland</t>
  </si>
  <si>
    <t>Syria</t>
  </si>
  <si>
    <t>Taiwan</t>
  </si>
  <si>
    <t>Tajikistan</t>
  </si>
  <si>
    <t>Tanzania</t>
  </si>
  <si>
    <t>Thailand</t>
  </si>
  <si>
    <t>Timor-Leste</t>
  </si>
  <si>
    <t>Togo</t>
  </si>
  <si>
    <t>Tonga</t>
  </si>
  <si>
    <t>Trinidad and Tobago</t>
  </si>
  <si>
    <t>Tunisia</t>
  </si>
  <si>
    <t>Turkey</t>
  </si>
  <si>
    <t>Turkmenistan</t>
  </si>
  <si>
    <t>Turks and Caicos Islands</t>
  </si>
  <si>
    <t>Tuvalu</t>
  </si>
  <si>
    <t>Uganda</t>
  </si>
  <si>
    <t>Ukraine</t>
  </si>
  <si>
    <t>United Arab Emirates</t>
  </si>
  <si>
    <t>United Kingdom</t>
  </si>
  <si>
    <t>United States</t>
  </si>
  <si>
    <t>United States Virgin Islands</t>
  </si>
  <si>
    <t>Uruguay</t>
  </si>
  <si>
    <t>Uzbekistan</t>
  </si>
  <si>
    <t>Vanuatu</t>
  </si>
  <si>
    <t>Vatican City</t>
  </si>
  <si>
    <t>Venezuela</t>
  </si>
  <si>
    <t>Vietnam</t>
  </si>
  <si>
    <t>Wales</t>
  </si>
  <si>
    <t>Wallis and Futuna</t>
  </si>
  <si>
    <t>Yemen</t>
  </si>
  <si>
    <t>Zambia</t>
  </si>
  <si>
    <t>Zimbabwe</t>
  </si>
  <si>
    <t>[AFG]</t>
  </si>
  <si>
    <t>[ALA]</t>
  </si>
  <si>
    <t>[ALB]</t>
  </si>
  <si>
    <t>[ALG]</t>
  </si>
  <si>
    <t>[ASM]</t>
  </si>
  <si>
    <t>[AND]</t>
  </si>
  <si>
    <t>[AGO]</t>
  </si>
  <si>
    <t>[AIA]</t>
  </si>
  <si>
    <t>[ATG]</t>
  </si>
  <si>
    <t>[ARG]</t>
  </si>
  <si>
    <t>[ARM]</t>
  </si>
  <si>
    <t>[ABW]</t>
  </si>
  <si>
    <t>[AUS]</t>
  </si>
  <si>
    <t>[AUT]</t>
  </si>
  <si>
    <t>[AZE]</t>
  </si>
  <si>
    <t>[BHS]</t>
  </si>
  <si>
    <t>[BHR]</t>
  </si>
  <si>
    <t>[BGD]</t>
  </si>
  <si>
    <t>[BRB]</t>
  </si>
  <si>
    <t>[BLR]</t>
  </si>
  <si>
    <t>[BEL]</t>
  </si>
  <si>
    <t>[BLZ]</t>
  </si>
  <si>
    <t>[BEN]</t>
  </si>
  <si>
    <t>[BMU]</t>
  </si>
  <si>
    <t>[BTN]</t>
  </si>
  <si>
    <t>[BOL]</t>
  </si>
  <si>
    <t>[BES]</t>
  </si>
  <si>
    <t>[BOS]</t>
  </si>
  <si>
    <t>[BWA]</t>
  </si>
  <si>
    <t>[BRA]</t>
  </si>
  <si>
    <t>[IOT]</t>
  </si>
  <si>
    <t>[VGB]</t>
  </si>
  <si>
    <t>[BRN]</t>
  </si>
  <si>
    <t>[BGR]</t>
  </si>
  <si>
    <t>[BFA]</t>
  </si>
  <si>
    <t>[BDI]</t>
  </si>
  <si>
    <t>[KHM]</t>
  </si>
  <si>
    <t>[CMR]</t>
  </si>
  <si>
    <t>[CAN]</t>
  </si>
  <si>
    <t>[CPV]</t>
  </si>
  <si>
    <t>[CYM]</t>
  </si>
  <si>
    <t>[CAF]</t>
  </si>
  <si>
    <t>[TCD]</t>
  </si>
  <si>
    <t>[CHL]</t>
  </si>
  <si>
    <t>[CHI]</t>
  </si>
  <si>
    <t>[CXR]</t>
  </si>
  <si>
    <t>[CCK]</t>
  </si>
  <si>
    <t>[COL]</t>
  </si>
  <si>
    <t>[COM]</t>
  </si>
  <si>
    <t>[COG]</t>
  </si>
  <si>
    <t>[CKI]</t>
  </si>
  <si>
    <t>[CRI]</t>
  </si>
  <si>
    <t>[CRO]</t>
  </si>
  <si>
    <t>[CUB]</t>
  </si>
  <si>
    <t>[CUW]</t>
  </si>
  <si>
    <t>[CYP]</t>
  </si>
  <si>
    <t>[CZE]</t>
  </si>
  <si>
    <t>[DEN]</t>
  </si>
  <si>
    <t>[DJI]</t>
  </si>
  <si>
    <t>[DMA]</t>
  </si>
  <si>
    <t>[DOM]</t>
  </si>
  <si>
    <t>[DRC]</t>
  </si>
  <si>
    <t>[ECU]</t>
  </si>
  <si>
    <t>[EGY]</t>
  </si>
  <si>
    <t>[SLV]</t>
  </si>
  <si>
    <t>[ENG]</t>
  </si>
  <si>
    <t>[EQG]</t>
  </si>
  <si>
    <t>[ERI]</t>
  </si>
  <si>
    <t>[EST]</t>
  </si>
  <si>
    <t>[SWZ]</t>
  </si>
  <si>
    <t>[ETH]</t>
  </si>
  <si>
    <t>[FLK]</t>
  </si>
  <si>
    <t>[FRO]</t>
  </si>
  <si>
    <t>[FJI]</t>
  </si>
  <si>
    <t>[FIN]</t>
  </si>
  <si>
    <t>[FRA]</t>
  </si>
  <si>
    <t>[GUF]</t>
  </si>
  <si>
    <t>[PLY]</t>
  </si>
  <si>
    <t>[GAB]</t>
  </si>
  <si>
    <t>[GMB]</t>
  </si>
  <si>
    <t>[GEO]</t>
  </si>
  <si>
    <t>[GER]</t>
  </si>
  <si>
    <t>[GHA]</t>
  </si>
  <si>
    <t>[GIB]</t>
  </si>
  <si>
    <t>[GRE]</t>
  </si>
  <si>
    <t>[GRL]</t>
  </si>
  <si>
    <t>[GRD]</t>
  </si>
  <si>
    <t>[GLP]</t>
  </si>
  <si>
    <t>[GUM]</t>
  </si>
  <si>
    <t>[GTM]</t>
  </si>
  <si>
    <t>[GGY]</t>
  </si>
  <si>
    <t>[GIN]</t>
  </si>
  <si>
    <t>[GNB]</t>
  </si>
  <si>
    <t>[GUY]</t>
  </si>
  <si>
    <t>[HTI]</t>
  </si>
  <si>
    <t>[HND]</t>
  </si>
  <si>
    <t>[HUN]</t>
  </si>
  <si>
    <t>[ICE]</t>
  </si>
  <si>
    <t>[IND]</t>
  </si>
  <si>
    <t>[IDN]</t>
  </si>
  <si>
    <t>[IRN]</t>
  </si>
  <si>
    <t>[IRQ]</t>
  </si>
  <si>
    <t>[IRE]</t>
  </si>
  <si>
    <t>[IMN]</t>
  </si>
  <si>
    <t>[ISR]</t>
  </si>
  <si>
    <t>[ITA]</t>
  </si>
  <si>
    <t>[CIV]</t>
  </si>
  <si>
    <t>[JAM]</t>
  </si>
  <si>
    <t>[JPN]</t>
  </si>
  <si>
    <t>[JEY]</t>
  </si>
  <si>
    <t>[JOR]</t>
  </si>
  <si>
    <t>[KAZ]</t>
  </si>
  <si>
    <t>[KEN]</t>
  </si>
  <si>
    <t>[KIR]</t>
  </si>
  <si>
    <t>[KOS]</t>
  </si>
  <si>
    <t>[KWT]</t>
  </si>
  <si>
    <t>[KGY]</t>
  </si>
  <si>
    <t>[LAO]</t>
  </si>
  <si>
    <t>[LVA]</t>
  </si>
  <si>
    <t>[LBN]</t>
  </si>
  <si>
    <t>[LSO]</t>
  </si>
  <si>
    <t>[LBR]</t>
  </si>
  <si>
    <t>[LIB]</t>
  </si>
  <si>
    <t>[LIE]</t>
  </si>
  <si>
    <t>[LTU]</t>
  </si>
  <si>
    <t>[LUX]</t>
  </si>
  <si>
    <t>[MDG]</t>
  </si>
  <si>
    <t>[MWI]</t>
  </si>
  <si>
    <t>[MAL]</t>
  </si>
  <si>
    <t>[MDV]</t>
  </si>
  <si>
    <t>[MLI]</t>
  </si>
  <si>
    <t>[MLT]</t>
  </si>
  <si>
    <t>[MHL]</t>
  </si>
  <si>
    <t>[MTQ]</t>
  </si>
  <si>
    <t>[MRT]</t>
  </si>
  <si>
    <t>[MUS]</t>
  </si>
  <si>
    <t>[MYT]</t>
  </si>
  <si>
    <t>[MEX]</t>
  </si>
  <si>
    <t>[MIC]</t>
  </si>
  <si>
    <t>[MOL]</t>
  </si>
  <si>
    <t>[MON]</t>
  </si>
  <si>
    <t>[MNG]</t>
  </si>
  <si>
    <t>[MNE]</t>
  </si>
  <si>
    <t>[MSR]</t>
  </si>
  <si>
    <t>[MAR]</t>
  </si>
  <si>
    <t>[MOZ]</t>
  </si>
  <si>
    <t>[MMR]</t>
  </si>
  <si>
    <t>[NAM]</t>
  </si>
  <si>
    <t>[NRU]</t>
  </si>
  <si>
    <t>[NEP]</t>
  </si>
  <si>
    <t>[NED]</t>
  </si>
  <si>
    <t>[NCL]</t>
  </si>
  <si>
    <t>[NZE]</t>
  </si>
  <si>
    <t>[NIC]</t>
  </si>
  <si>
    <t>[NER]</t>
  </si>
  <si>
    <t>[NGA]</t>
  </si>
  <si>
    <t>[NIU]</t>
  </si>
  <si>
    <t>[NFK]</t>
  </si>
  <si>
    <t>[NKO]</t>
  </si>
  <si>
    <t>[MKD]</t>
  </si>
  <si>
    <t>[NIR]</t>
  </si>
  <si>
    <t>[MNP]</t>
  </si>
  <si>
    <t>[NOR]</t>
  </si>
  <si>
    <t>[OMN]</t>
  </si>
  <si>
    <t>[PAK]</t>
  </si>
  <si>
    <t>[PAU]</t>
  </si>
  <si>
    <t>[PSE]</t>
  </si>
  <si>
    <t>[PAN]</t>
  </si>
  <si>
    <t>[PNG]</t>
  </si>
  <si>
    <t>[PRY]</t>
  </si>
  <si>
    <t>[PER]</t>
  </si>
  <si>
    <t>[PHI]</t>
  </si>
  <si>
    <t>[PCN]</t>
  </si>
  <si>
    <t>[POL]</t>
  </si>
  <si>
    <t>[POR]</t>
  </si>
  <si>
    <t>[PRC]</t>
  </si>
  <si>
    <t>[QAT]</t>
  </si>
  <si>
    <t>[REU]</t>
  </si>
  <si>
    <t>[ROU]</t>
  </si>
  <si>
    <t>[RUS]</t>
  </si>
  <si>
    <t>[RWA]</t>
  </si>
  <si>
    <t>[SAB]</t>
  </si>
  <si>
    <t>[BLM]</t>
  </si>
  <si>
    <t>[SHN]</t>
  </si>
  <si>
    <t>[KNA]</t>
  </si>
  <si>
    <t>[LCA]</t>
  </si>
  <si>
    <t>[VCT]</t>
  </si>
  <si>
    <t>[SMO]</t>
  </si>
  <si>
    <t>[SMR]</t>
  </si>
  <si>
    <t>[STP]</t>
  </si>
  <si>
    <t>[SAU]</t>
  </si>
  <si>
    <t>[SCO]</t>
  </si>
  <si>
    <t>[SEN]</t>
  </si>
  <si>
    <t>[SRB]</t>
  </si>
  <si>
    <t>[SYC]</t>
  </si>
  <si>
    <t>[SLE]</t>
  </si>
  <si>
    <t>[SGP]</t>
  </si>
  <si>
    <t>[STA]</t>
  </si>
  <si>
    <t>[SXM]</t>
  </si>
  <si>
    <t>[SVK]</t>
  </si>
  <si>
    <t>[SVN]</t>
  </si>
  <si>
    <t>[SOL]</t>
  </si>
  <si>
    <t>[SOM]</t>
  </si>
  <si>
    <t>[RSA]</t>
  </si>
  <si>
    <t>[SKO]</t>
  </si>
  <si>
    <t>[SSD]</t>
  </si>
  <si>
    <t>[ESP]</t>
  </si>
  <si>
    <t>[LKA]</t>
  </si>
  <si>
    <t>[SPM]</t>
  </si>
  <si>
    <t>[SDN]</t>
  </si>
  <si>
    <t>[SUR]</t>
  </si>
  <si>
    <t>[SWE]</t>
  </si>
  <si>
    <t>[SWI]</t>
  </si>
  <si>
    <t>[SYR]</t>
  </si>
  <si>
    <t>[TWN]</t>
  </si>
  <si>
    <t>[TJK]</t>
  </si>
  <si>
    <t>[TZA]</t>
  </si>
  <si>
    <t>[THA]</t>
  </si>
  <si>
    <t>[TLS]</t>
  </si>
  <si>
    <t>[TGO]</t>
  </si>
  <si>
    <t>[TON]</t>
  </si>
  <si>
    <t>[TTO]</t>
  </si>
  <si>
    <t>[TUN]</t>
  </si>
  <si>
    <t>[TUR]</t>
  </si>
  <si>
    <t>[TKM]</t>
  </si>
  <si>
    <t>[TCA]</t>
  </si>
  <si>
    <t>[TUV]</t>
  </si>
  <si>
    <t>[UGA]</t>
  </si>
  <si>
    <t>[UKR]</t>
  </si>
  <si>
    <t>[UAE]</t>
  </si>
  <si>
    <t>[GBR]</t>
  </si>
  <si>
    <t>[USA]</t>
  </si>
  <si>
    <t>[VIR]</t>
  </si>
  <si>
    <t>[URU]</t>
  </si>
  <si>
    <t>[UZB]</t>
  </si>
  <si>
    <t>[VUT]</t>
  </si>
  <si>
    <t>[VAT]</t>
  </si>
  <si>
    <t>[VEN]</t>
  </si>
  <si>
    <t>[VNM]</t>
  </si>
  <si>
    <t>[WLS]</t>
  </si>
  <si>
    <t>[WLF]</t>
  </si>
  <si>
    <t>[YEM]</t>
  </si>
  <si>
    <t>[ZMB]</t>
  </si>
  <si>
    <t>[ZWE]</t>
  </si>
  <si>
    <t>y</t>
  </si>
  <si>
    <t>Kabul</t>
  </si>
  <si>
    <t>rg2_As_SouthOnly</t>
  </si>
  <si>
    <t>Mariehamn</t>
  </si>
  <si>
    <t>rg2_Eu_North</t>
  </si>
  <si>
    <t>Tirana</t>
  </si>
  <si>
    <t>rg2_Eu_South</t>
  </si>
  <si>
    <t>Algiers</t>
  </si>
  <si>
    <t>rg2_Af_North</t>
  </si>
  <si>
    <t>Pago Pago</t>
  </si>
  <si>
    <t>rg2_Oc_Polynesia</t>
  </si>
  <si>
    <t>Andorra la Vella</t>
  </si>
  <si>
    <t>Luanda</t>
  </si>
  <si>
    <t>rg2_Af_Mid</t>
  </si>
  <si>
    <t>The Valley</t>
  </si>
  <si>
    <t>rg2_Na_Caribbean</t>
  </si>
  <si>
    <t>St. John's</t>
  </si>
  <si>
    <t>Buenos Aires</t>
  </si>
  <si>
    <t>rg2_AM_South</t>
  </si>
  <si>
    <t>Yerevan</t>
  </si>
  <si>
    <t>rg2_AS_West</t>
  </si>
  <si>
    <t>Oranjestad</t>
  </si>
  <si>
    <t>Canberra</t>
  </si>
  <si>
    <t>rg2_OC_AUNZ</t>
  </si>
  <si>
    <t>Vienna</t>
  </si>
  <si>
    <t>rg2_EU_West</t>
  </si>
  <si>
    <t>Baku</t>
  </si>
  <si>
    <t>Nassau</t>
  </si>
  <si>
    <t>Manama</t>
  </si>
  <si>
    <t>Dhaka</t>
  </si>
  <si>
    <t>Bridgetown</t>
  </si>
  <si>
    <t>Minsk</t>
  </si>
  <si>
    <t>rg2_EU_East</t>
  </si>
  <si>
    <t>Brussels</t>
  </si>
  <si>
    <t>Belmopan</t>
  </si>
  <si>
    <t>rg2_AM_Central</t>
  </si>
  <si>
    <t>Porto-Novo</t>
  </si>
  <si>
    <t>rg2_AF_West</t>
  </si>
  <si>
    <t>Hamilton</t>
  </si>
  <si>
    <t>rg2_AM_North</t>
  </si>
  <si>
    <t>Thimphu</t>
  </si>
  <si>
    <t>Sucre, La Paz</t>
  </si>
  <si>
    <t>Kralendijk</t>
  </si>
  <si>
    <t>Sarajevo</t>
  </si>
  <si>
    <t>Gaborone</t>
  </si>
  <si>
    <t>rg2_AF_South</t>
  </si>
  <si>
    <t>Brasília</t>
  </si>
  <si>
    <t>Diego Garcia</t>
  </si>
  <si>
    <t>rg2_AF_East</t>
  </si>
  <si>
    <t>Road Town</t>
  </si>
  <si>
    <t>Bandar Seri Begawan</t>
  </si>
  <si>
    <t>rg2_AS_SouthEast</t>
  </si>
  <si>
    <t>Sofia</t>
  </si>
  <si>
    <t>Ouagadougou</t>
  </si>
  <si>
    <t>Gitega</t>
  </si>
  <si>
    <t>Phnom Penh</t>
  </si>
  <si>
    <t>Yaoundé</t>
  </si>
  <si>
    <t>Ottawa</t>
  </si>
  <si>
    <t>Praia</t>
  </si>
  <si>
    <t>George Town</t>
  </si>
  <si>
    <t>Bangui</t>
  </si>
  <si>
    <t>N'Djamena</t>
  </si>
  <si>
    <t>Santiago</t>
  </si>
  <si>
    <t>Beijing</t>
  </si>
  <si>
    <t>rg2_AS_East</t>
  </si>
  <si>
    <t>Flying Fish Cove</t>
  </si>
  <si>
    <t>West Island</t>
  </si>
  <si>
    <t>Bogotá</t>
  </si>
  <si>
    <t>Moroni</t>
  </si>
  <si>
    <t>Brazzaville</t>
  </si>
  <si>
    <t>Avarua</t>
  </si>
  <si>
    <t>San José</t>
  </si>
  <si>
    <t>Zagreb</t>
  </si>
  <si>
    <t>Havana</t>
  </si>
  <si>
    <t>Willemstad</t>
  </si>
  <si>
    <t>Nicosia</t>
  </si>
  <si>
    <t>Prague</t>
  </si>
  <si>
    <t>Copenhagen</t>
  </si>
  <si>
    <t>Djibouti City</t>
  </si>
  <si>
    <t>Roseau</t>
  </si>
  <si>
    <t>Santo Domingo</t>
  </si>
  <si>
    <t>Kinshasa</t>
  </si>
  <si>
    <t>Quito</t>
  </si>
  <si>
    <t>Cairo</t>
  </si>
  <si>
    <t>San Salvador</t>
  </si>
  <si>
    <t>London</t>
  </si>
  <si>
    <t>Malabo</t>
  </si>
  <si>
    <t>Asmara</t>
  </si>
  <si>
    <t>Tallinn</t>
  </si>
  <si>
    <t>Mbabane</t>
  </si>
  <si>
    <t>Addis Ababa</t>
  </si>
  <si>
    <t>Stanley</t>
  </si>
  <si>
    <t>Tórshavn</t>
  </si>
  <si>
    <t>Suva</t>
  </si>
  <si>
    <t>rg2_OC_Melanesia</t>
  </si>
  <si>
    <t>Helsinki</t>
  </si>
  <si>
    <t>Paris</t>
  </si>
  <si>
    <t>Cayenne</t>
  </si>
  <si>
    <t>Papeete</t>
  </si>
  <si>
    <t>Libreville</t>
  </si>
  <si>
    <t>Banjul</t>
  </si>
  <si>
    <t>Tbilisi</t>
  </si>
  <si>
    <t>Berlin</t>
  </si>
  <si>
    <t>Accra</t>
  </si>
  <si>
    <t>Athens</t>
  </si>
  <si>
    <t>Nuuk</t>
  </si>
  <si>
    <t>St. George's</t>
  </si>
  <si>
    <t>Basse-Terre</t>
  </si>
  <si>
    <t>Hagåtña</t>
  </si>
  <si>
    <t>rg2_OC_Micronesia</t>
  </si>
  <si>
    <t>Guatemala City</t>
  </si>
  <si>
    <t>St. Peter Port</t>
  </si>
  <si>
    <t>Conakry</t>
  </si>
  <si>
    <t>Bissau</t>
  </si>
  <si>
    <t>Georgetown</t>
  </si>
  <si>
    <t>Port-au-Prince</t>
  </si>
  <si>
    <t>Tegucigalpa</t>
  </si>
  <si>
    <t>Budapest</t>
  </si>
  <si>
    <t>Reykjavik</t>
  </si>
  <si>
    <t>New Delhi</t>
  </si>
  <si>
    <t>Jakarta</t>
  </si>
  <si>
    <t>Tehran</t>
  </si>
  <si>
    <t>Baghdad</t>
  </si>
  <si>
    <t>Dublin</t>
  </si>
  <si>
    <t>Douglas</t>
  </si>
  <si>
    <t>Jerusalem</t>
  </si>
  <si>
    <t>Rome</t>
  </si>
  <si>
    <t>Yamoussoukro</t>
  </si>
  <si>
    <t>Kingston</t>
  </si>
  <si>
    <t>Tokyo</t>
  </si>
  <si>
    <t>St. Helier</t>
  </si>
  <si>
    <t>Amman</t>
  </si>
  <si>
    <t>Astana</t>
  </si>
  <si>
    <t>rg2_AS_Central</t>
  </si>
  <si>
    <t>Nairobi</t>
  </si>
  <si>
    <t>Tarawa</t>
  </si>
  <si>
    <t>Pristina</t>
  </si>
  <si>
    <t>Kuwait City</t>
  </si>
  <si>
    <t>Bishkek</t>
  </si>
  <si>
    <t>Vientiane</t>
  </si>
  <si>
    <t>Riga</t>
  </si>
  <si>
    <t>Beirut</t>
  </si>
  <si>
    <t>Maseru</t>
  </si>
  <si>
    <t>Monrovia</t>
  </si>
  <si>
    <t>Tripoli</t>
  </si>
  <si>
    <t>Vaduz</t>
  </si>
  <si>
    <t>Vilnius</t>
  </si>
  <si>
    <t>Luxembourg City</t>
  </si>
  <si>
    <t>Antananarivo</t>
  </si>
  <si>
    <t>Lilongwe</t>
  </si>
  <si>
    <t>Kuala Lumpur</t>
  </si>
  <si>
    <t>Malé</t>
  </si>
  <si>
    <t>Bamako</t>
  </si>
  <si>
    <t>Valletta</t>
  </si>
  <si>
    <t>Majuro</t>
  </si>
  <si>
    <t>Fort-de-France</t>
  </si>
  <si>
    <t>Nouakchott</t>
  </si>
  <si>
    <t>Port Louis</t>
  </si>
  <si>
    <t>Mamoudzou</t>
  </si>
  <si>
    <t>Mexico City</t>
  </si>
  <si>
    <t>Palikir</t>
  </si>
  <si>
    <t>Chișinău</t>
  </si>
  <si>
    <t>Ulaanbaatar</t>
  </si>
  <si>
    <t>Podgorica</t>
  </si>
  <si>
    <t>Plymouth</t>
  </si>
  <si>
    <t>Rabat</t>
  </si>
  <si>
    <t>Maputo</t>
  </si>
  <si>
    <t>Naypyidaw</t>
  </si>
  <si>
    <t>Windhoek</t>
  </si>
  <si>
    <t>Yaren</t>
  </si>
  <si>
    <t>Kathmandu</t>
  </si>
  <si>
    <t>Amsterdam</t>
  </si>
  <si>
    <t>Nouméa</t>
  </si>
  <si>
    <t>Wellington</t>
  </si>
  <si>
    <t>Managua</t>
  </si>
  <si>
    <t>Niamey</t>
  </si>
  <si>
    <t>Abuja</t>
  </si>
  <si>
    <t>Alofi</t>
  </si>
  <si>
    <t>Pyongyang</t>
  </si>
  <si>
    <t>Skopje</t>
  </si>
  <si>
    <t>Belfast</t>
  </si>
  <si>
    <t>Saipan</t>
  </si>
  <si>
    <t>Oslo</t>
  </si>
  <si>
    <t>Muscat</t>
  </si>
  <si>
    <t>Islamabad</t>
  </si>
  <si>
    <t>Ngerulmud</t>
  </si>
  <si>
    <t>Ramallah</t>
  </si>
  <si>
    <t>Panama City</t>
  </si>
  <si>
    <t>Port Moresby</t>
  </si>
  <si>
    <t>Asunción</t>
  </si>
  <si>
    <t>Lima</t>
  </si>
  <si>
    <t>Manila</t>
  </si>
  <si>
    <t>Adamstown</t>
  </si>
  <si>
    <t>Warsaw</t>
  </si>
  <si>
    <t>Lisbon</t>
  </si>
  <si>
    <t>San Juan</t>
  </si>
  <si>
    <t>Doha</t>
  </si>
  <si>
    <t>Saint-Denis</t>
  </si>
  <si>
    <t>Bucharest</t>
  </si>
  <si>
    <t>Moscow</t>
  </si>
  <si>
    <t>Kigali</t>
  </si>
  <si>
    <t>The Bottom</t>
  </si>
  <si>
    <t>Gustavia</t>
  </si>
  <si>
    <t>Jamestown</t>
  </si>
  <si>
    <t>Basseterre</t>
  </si>
  <si>
    <t>Castries</t>
  </si>
  <si>
    <t>Kingstown</t>
  </si>
  <si>
    <t>Apia</t>
  </si>
  <si>
    <t>City of San Marino</t>
  </si>
  <si>
    <t>São Tomé</t>
  </si>
  <si>
    <t>Riyadh</t>
  </si>
  <si>
    <t>Edinburgh</t>
  </si>
  <si>
    <t>Dakar</t>
  </si>
  <si>
    <t>Belgrade</t>
  </si>
  <si>
    <t>Victoria</t>
  </si>
  <si>
    <t>Freetown</t>
  </si>
  <si>
    <t>Philipsburg</t>
  </si>
  <si>
    <t>Bratislava</t>
  </si>
  <si>
    <t>Ljubljana</t>
  </si>
  <si>
    <t>Honiara</t>
  </si>
  <si>
    <t>Mogadishu</t>
  </si>
  <si>
    <t>Pretoria, Cape Town, Bloemfontein</t>
  </si>
  <si>
    <t>Seoul</t>
  </si>
  <si>
    <t>Juba</t>
  </si>
  <si>
    <t>Madrid</t>
  </si>
  <si>
    <t>Sri Jayawardenepura Kotte, Colombo</t>
  </si>
  <si>
    <t>Saint-Pierre</t>
  </si>
  <si>
    <t>Khartoum</t>
  </si>
  <si>
    <t>Paramaribo</t>
  </si>
  <si>
    <t>Stockholm</t>
  </si>
  <si>
    <t>Bern</t>
  </si>
  <si>
    <t>Damascus</t>
  </si>
  <si>
    <t>Taipei</t>
  </si>
  <si>
    <t>Dushanbe</t>
  </si>
  <si>
    <t>Dodoma</t>
  </si>
  <si>
    <t>Bangkok</t>
  </si>
  <si>
    <t>Dili</t>
  </si>
  <si>
    <t>Lomé</t>
  </si>
  <si>
    <t>Nuku'alofa</t>
  </si>
  <si>
    <t>Port of Spain</t>
  </si>
  <si>
    <t>Tunis</t>
  </si>
  <si>
    <t>Ankara</t>
  </si>
  <si>
    <t>Ashgabat</t>
  </si>
  <si>
    <t>Cockburn Town</t>
  </si>
  <si>
    <t>Funafuti</t>
  </si>
  <si>
    <t>Kampala</t>
  </si>
  <si>
    <t>Kyiv</t>
  </si>
  <si>
    <t>Abu Dhabi</t>
  </si>
  <si>
    <t>Washington, D.C. (District of Columbia)</t>
  </si>
  <si>
    <t>Charlotte Amalie</t>
  </si>
  <si>
    <t>Montevideo</t>
  </si>
  <si>
    <t>Tashkent</t>
  </si>
  <si>
    <t>Port Vila</t>
  </si>
  <si>
    <t>Caracas</t>
  </si>
  <si>
    <t>Hanoi</t>
  </si>
  <si>
    <t>Cardiff</t>
  </si>
  <si>
    <t>Mata Utu</t>
  </si>
  <si>
    <t>Sana'a</t>
  </si>
  <si>
    <t>Lusaka</t>
  </si>
  <si>
    <t>Harare</t>
  </si>
  <si>
    <t>Color %</t>
  </si>
  <si>
    <t>Asia</t>
  </si>
  <si>
    <t>Europe</t>
  </si>
  <si>
    <t>Africa</t>
  </si>
  <si>
    <t>Oceania</t>
  </si>
  <si>
    <t>North America</t>
  </si>
  <si>
    <t>South America</t>
  </si>
  <si>
    <t>Asia, rgn_Europe</t>
  </si>
  <si>
    <t>Oceania, rgn_Asia</t>
  </si>
  <si>
    <t>Oceania, rgn_North America</t>
  </si>
  <si>
    <t>https://upload.wikimedia.org/wikipedia/commons/thumb/5/5c/Flag_of_the_Taliban.svg/383px-Flag_of_the_Taliban.svg.png</t>
  </si>
  <si>
    <t>https://upload.wikimedia.org/wikipedia/commons/thumb/c/cd/Flag_of_Afghanistan_%282013%E2%80%932021%29.svg/270px-Flag_of_Afghanistan_%282013%E2%80%932021%29.svg.png</t>
  </si>
  <si>
    <t>https://upload.wikimedia.org/wikipedia/commons/thumb/5/52/Flag_of_%C3%85land.svg/640px-Flag_of_%C3%85land.svg.png</t>
  </si>
  <si>
    <t>https://upload.wikimedia.org/wikipedia/commons/thumb/3/36/Flag_of_Albania.svg/640px-Flag_of_Albania.svg.png</t>
  </si>
  <si>
    <t>https://i.ibb.co/k6GbsFg/Algeria-Flag.png</t>
  </si>
  <si>
    <t>https://upload.wikimedia.org/wikipedia/commons/thumb/8/87/Flag_of_American_Samoa.svg/1200px-Flag_of_American_Samoa.svg.png</t>
  </si>
  <si>
    <t>https://i.ibb.co/48k9cnK/Andorra-Flag.png</t>
  </si>
  <si>
    <t>https://upload.wikimedia.org/wikipedia/commons/thumb/9/9d/Flag_of_Angola.svg/320px-Flag_of_Angola.svg.png</t>
  </si>
  <si>
    <t>https://upload.wikimedia.org/wikipedia/commons/thumb/b/b4/Flag_of_Anguilla.svg/320px-Flag_of_Anguilla.svg.png</t>
  </si>
  <si>
    <t>https://upload.wikimedia.org/wikipedia/commons/thumb/8/89/Flag_of_Antigua_and_Barbuda.svg/330px-Flag_of_Antigua_and_Barbuda.svg.png</t>
  </si>
  <si>
    <t>https://upload.wikimedia.org/wikipedia/commons/thumb/1/1a/Flag_of_Argentina.svg/320px-Flag_of_Argentina.svg.png</t>
  </si>
  <si>
    <t>https://i.ibb.co/BgSZgRG/Armenia-Flag.png</t>
  </si>
  <si>
    <t>https://i.ibb.co/q9zGjPm/Aruba-Flag.png</t>
  </si>
  <si>
    <t>https://i.ibb.co/cJ1kzCd/Australia-Flag.png</t>
  </si>
  <si>
    <t>https://i.ibb.co/C9tQ3bX/Austria-Flag.png</t>
  </si>
  <si>
    <t>https://upload.wikimedia.org/wikipedia/commons/thumb/d/dd/Flag_of_Azerbaijan.svg/383px-Flag_of_Azerbaijan.svg.png</t>
  </si>
  <si>
    <t>https://upload.wikimedia.org/wikipedia/commons/thumb/9/93/Flag_of_the_Bahamas.svg/383px-Flag_of_the_Bahamas.svg.png</t>
  </si>
  <si>
    <t>https://upload.wikimedia.org/wikipedia/commons/thumb/2/2c/Flag_of_Bahrain.svg/383px-Flag_of_Bahrain.svg.png</t>
  </si>
  <si>
    <t>https://upload.wikimedia.org/wikipedia/commons/thumb/f/f9/Flag_of_Bangladesh.svg/320px-Flag_of_Bangladesh.svg.png</t>
  </si>
  <si>
    <t>https://upload.wikimedia.org/wikipedia/commons/thumb/e/ef/Flag_of_Barbados.svg/320px-Flag_of_Barbados.svg.png</t>
  </si>
  <si>
    <t>https://upload.wikimedia.org/wikipedia/commons/thumb/8/85/Flag_of_Belarus.svg/320px-Flag_of_Belarus.svg.png</t>
  </si>
  <si>
    <t>https://upload.wikimedia.org/wikipedia/commons/thumb/6/65/Flag_of_Belgium.svg/554px-Flag_of_Belgium.svg.png</t>
  </si>
  <si>
    <t>https://i.ibb.co/jyWsRJk/Belize-Flag.png</t>
  </si>
  <si>
    <t>https://upload.wikimedia.org/wikipedia/commons/thumb/0/0a/Flag_of_Benin.svg/640px-Flag_of_Benin.svg.png</t>
  </si>
  <si>
    <t>https://upload.wikimedia.org/wikipedia/commons/thumb/b/bf/Flag_of_Bermuda.svg/640px-Flag_of_Bermuda.svg.png</t>
  </si>
  <si>
    <t>https://upload.wikimedia.org/wikipedia/commons/thumb/9/91/Flag_of_Bhutan.svg/383px-Flag_of_Bhutan.svg.png</t>
  </si>
  <si>
    <t>https://i.ibb.co/DG7Drzn/Bolivia-Flag.png</t>
  </si>
  <si>
    <t>https://i.ibb.co/df8t0h1/Bonaire-Flag.png</t>
  </si>
  <si>
    <t>https://i.ibb.co/4MXRgSh/Bosnia-Flag.png</t>
  </si>
  <si>
    <t>https://i.ibb.co/Zh8R3pL/Botswana-Flag.png</t>
  </si>
  <si>
    <t>https://i.ibb.co/M5577xy/Brazil-Flag.png</t>
  </si>
  <si>
    <t>https://upload.wikimedia.org/wikipedia/commons/thumb/6/65/Flag_of_the_Commissioner_of_the_British_Indian_Ocean_Territory.svg/383px-Flag_of_the_Commissioner_of_the_British_Indian_Ocean_Territory.svg.png</t>
  </si>
  <si>
    <t>https://upload.wikimedia.org/wikipedia/commons/thumb/4/42/Flag_of_the_British_Virgin_Islands.svg/2560px-Flag_of_the_British_Virgin_Islands.svg.png</t>
  </si>
  <si>
    <t>https://i.ibb.co/2Z7YFjb/Brunei-Flag.png</t>
  </si>
  <si>
    <t>https://i.ibb.co/8YQGfkc/Bulgaria-Flag.png</t>
  </si>
  <si>
    <t>https://i.ibb.co/cw4wN6n/Burkina-Faso-Flag.png</t>
  </si>
  <si>
    <t>https://i.ibb.co/qNjcPNn/Burundi-Flag.png</t>
  </si>
  <si>
    <t>https://i.ibb.co/VCwvRHc/Cambodia-Flag.png</t>
  </si>
  <si>
    <t>https://i.ibb.co/vjJbmfZ/Cameroon-Flag.png</t>
  </si>
  <si>
    <t>https://i.ibb.co/qnHkbh8/Canada-Flag.png</t>
  </si>
  <si>
    <t>https://i.ibb.co/gF5snpg/Cape-Verde-Flag.png</t>
  </si>
  <si>
    <t>https://i.ibb.co/7JGtKyG/Cayman-Islands-Flag.png</t>
  </si>
  <si>
    <t>https://i.ibb.co/98tpDQw/Central-African-Republic.png</t>
  </si>
  <si>
    <t>https://upload.wikimedia.org/wikipedia/commons/thumb/4/4b/Flag_of_Chad.svg/2560px-Flag_of_Chad.svg.png</t>
  </si>
  <si>
    <t>https://i.ibb.co/YWTPJTk/Chile-Flag.png</t>
  </si>
  <si>
    <t>https://i.ibb.co/swgpdmf/China-Flag.png</t>
  </si>
  <si>
    <t>https://upload.wikimedia.org/wikipedia/commons/thumb/6/67/Flag_of_Christmas_Island.svg/383px-Flag_of_Christmas_Island.svg.png</t>
  </si>
  <si>
    <t>https://upload.wikimedia.org/wikipedia/commons/thumb/7/74/Flag_of_the_Cocos_%28Keeling%29_Islands.svg/1920px-Flag_of_the_Cocos_%28Keeling%29_Islands.svg.png</t>
  </si>
  <si>
    <t>https://i.ibb.co/xj0RpQG/Colombia-Flag.png</t>
  </si>
  <si>
    <t>https://i.ibb.co/WyjTJMx/Comoros-Flag.png</t>
  </si>
  <si>
    <t>https://i.ibb.co/P95t5MT/Congo-Flag.png</t>
  </si>
  <si>
    <t>https://i.ibb.co/d23ftXX/Cook-Islands-Flag.png</t>
  </si>
  <si>
    <t>https://i.ibb.co/GM89PDg/Costa-Rica-Flag.png</t>
  </si>
  <si>
    <t>https://i.ibb.co/hCDQMMX/Croatia-Flag.png</t>
  </si>
  <si>
    <t>https://i.ibb.co/3WB8QRg/Cuba-Flag.png</t>
  </si>
  <si>
    <t>https://i.ibb.co/4wkgVtk/Curacao-Flag.png</t>
  </si>
  <si>
    <t>https://i.ibb.co/MnMwLmG/Cyprus-Flag.png</t>
  </si>
  <si>
    <t>https://i.ibb.co/FHHd9hP/Czech-Republic-Flag.png</t>
  </si>
  <si>
    <t>https://i.ibb.co/0mKvkHs/Denmark-Flag.png</t>
  </si>
  <si>
    <t>https://i.ibb.co/6rL67nK/Djibouti-Flag.png</t>
  </si>
  <si>
    <t>https://i.ibb.co/zSKKPQc/Dominica-Flag.png</t>
  </si>
  <si>
    <t>https://i.ibb.co/vdMS6bk/Dominican-Republic-Flag.png</t>
  </si>
  <si>
    <t>https://i.ibb.co/4f8px2k/DR-Congo-Flag.png</t>
  </si>
  <si>
    <t>https://i.ibb.co/TbYwmWF/Ecuador-Flag.png</t>
  </si>
  <si>
    <t>https://i.ibb.co/grvKyVf/Egypt-Flag.png</t>
  </si>
  <si>
    <t>https://i.ibb.co/GtNvwZD/El-Salvador-Flag.png</t>
  </si>
  <si>
    <t>https://i.ibb.co/J502hJX/England-Flag.png</t>
  </si>
  <si>
    <t>https://i.ibb.co/jH6h4M3/Equatorial-Guinea-Flag.png</t>
  </si>
  <si>
    <t>https://i.ibb.co/2jC2Wxc/Eritrea-Flag.png</t>
  </si>
  <si>
    <t>https://i.ibb.co/NLq4VGw/Estonia-Flag.png</t>
  </si>
  <si>
    <t>https://upload.wikimedia.org/wikipedia/commons/thumb/f/fb/Flag_of_Eswatini.svg/383px-Flag_of_Eswatini.svg.png</t>
  </si>
  <si>
    <t>https://i.ibb.co/BB0ZyxG/Ethiopia-Flag.png</t>
  </si>
  <si>
    <t>https://upload.wikimedia.org/wikipedia/commons/thumb/8/83/Flag_of_the_Falkland_Islands.svg/383px-Flag_of_the_Falkland_Islands.svg.png</t>
  </si>
  <si>
    <t>https://i.ibb.co/5MzRPLz/Faroe-Flag.png</t>
  </si>
  <si>
    <t>https://i.ibb.co/WK7Cyyh/Fiji-Flag.png</t>
  </si>
  <si>
    <t>https://i.ibb.co/BnxYY0X/Finland-Flag.png</t>
  </si>
  <si>
    <t>https://i.ibb.co/vk2Grzy/France-Flag.png</t>
  </si>
  <si>
    <t>https://upload.wikimedia.org/wikipedia/commons/thumb/2/29/Flag_of_French_Guiana.svg/375px-Flag_of_French_Guiana.svg.png</t>
  </si>
  <si>
    <t>https://i.ibb.co/jZ2wfRj/Tahiti-Flag.png</t>
  </si>
  <si>
    <t>https://i.ibb.co/0V5HtgH/Gabon-Flag.png</t>
  </si>
  <si>
    <t>https://i.ibb.co/ZYxLrKh/Gambia-Flag.png</t>
  </si>
  <si>
    <t>https://i.ibb.co/1QHJzFd/Georgia-Flag.png</t>
  </si>
  <si>
    <t>https://i.ibb.co/GQp6cw9/Germany-Flag.png</t>
  </si>
  <si>
    <t>https://i.ibb.co/tcvq1Vn/Ghana-Flag.png</t>
  </si>
  <si>
    <t>https://i.ibb.co/G0GmXzF/Gibraltar-Flag.png</t>
  </si>
  <si>
    <t>https://i.ibb.co/B4TWLN5/Greece-Flag.png</t>
  </si>
  <si>
    <t>https://i.ibb.co/zhdqqNh/Greenland-Flag.png</t>
  </si>
  <si>
    <t>https://i.ibb.co/kyVq14y/Grenada-Flag.png</t>
  </si>
  <si>
    <t>https://upload.wikimedia.org/wikipedia/commons/thumb/e/e7/Unofficial_flag_of_Guadeloupe_%28local%29.svg/640px-Unofficial_flag_of_Guadeloupe_%28local%29.svg.png</t>
  </si>
  <si>
    <t>https://upload.wikimedia.org/wikipedia/commons/thumb/0/07/Flag_of_Guam.svg/2560px-Flag_of_Guam.svg.png</t>
  </si>
  <si>
    <t>https://i.ibb.co/cNXCLGP/Guatemala-Flag.png</t>
  </si>
  <si>
    <t>https://upload.wikimedia.org/wikipedia/commons/thumb/f/fa/Flag_of_Guernsey.svg/383px-Flag_of_Guernsey.svg.png</t>
  </si>
  <si>
    <t>https://i.ibb.co/NmRXjj0/Guinea-Flag.png</t>
  </si>
  <si>
    <t>https://i.ibb.co/mRR3dJL/Guinea-Bissau-Flag.png</t>
  </si>
  <si>
    <t>https://i.ibb.co/XY6jnk1/Guyana-Flag.png</t>
  </si>
  <si>
    <t>https://i.ibb.co/M596JFL/Haiti-Flag.png</t>
  </si>
  <si>
    <t>https://i.ibb.co/tYTg9DF/Honduras-Flag.png</t>
  </si>
  <si>
    <t>https://i.ibb.co/r6N9c52/Hungary-Flag.png</t>
  </si>
  <si>
    <t>https://i.ibb.co/sQPHkDb/Iceland-Flag.png</t>
  </si>
  <si>
    <t>https://i.ibb.co/C96gvnD/India-Flag.png</t>
  </si>
  <si>
    <t>https://i.ibb.co/QdKzn00/Indonesia-Flag.png</t>
  </si>
  <si>
    <t>https://i.ibb.co/GPz0Lx6/Iran-Flag.png</t>
  </si>
  <si>
    <t>https://i.ibb.co/HNKZqmB/Iraq-Flag.png</t>
  </si>
  <si>
    <t>https://i.ibb.co/mDGt3FL/Ireland-Flag.png</t>
  </si>
  <si>
    <t>https://upload.wikimedia.org/wikipedia/commons/thumb/5/5d/Flag_of_the_Isle_of_Mann.svg/383px-Flag_of_the_Isle_of_Mann.svg.png</t>
  </si>
  <si>
    <t>https://i.ibb.co/2scT6tj/Israel-Flag.png</t>
  </si>
  <si>
    <t>https://i.ibb.co/hHDk1rr/Italy-Flag.png</t>
  </si>
  <si>
    <t>https://i.ibb.co/YWGTcsw/Ivory-Coast-Flag.png</t>
  </si>
  <si>
    <t>https://i.ibb.co/dQKdSD4/Jamaica-Flag.png</t>
  </si>
  <si>
    <t>https://i.ibb.co/09G1Gwt/Japan-Flag.png</t>
  </si>
  <si>
    <t>https://upload.wikimedia.org/wikipedia/commons/thumb/1/1c/Flag_of_Jersey.svg/383px-Flag_of_Jersey.svg.png</t>
  </si>
  <si>
    <t>https://i.ibb.co/qYWxkwn/Jordan-Flag.png</t>
  </si>
  <si>
    <t>https://i.ibb.co/yFvzZXv/Kazakhstan-Flag.png</t>
  </si>
  <si>
    <t>https://i.ibb.co/r4rysg4/Kenya-Flag.png</t>
  </si>
  <si>
    <t>https://i.ibb.co/zJCR6VG/Kiribati-Flag.png</t>
  </si>
  <si>
    <t>https://i.ibb.co/GFC3F9X/Kosovo-Flag.png</t>
  </si>
  <si>
    <t>https://i.ibb.co/smLg6W4/Kuwait-Flag.png</t>
  </si>
  <si>
    <t>https://i.ibb.co/f4TkJ69/Kygyzstan-Flag.png</t>
  </si>
  <si>
    <t>https://i.ibb.co/4TvGkJQ/Laos-Flag.png</t>
  </si>
  <si>
    <t>https://i.ibb.co/fHFqFWN/Latvia-Flag.png</t>
  </si>
  <si>
    <t>https://i.ibb.co/Dp5ZVJb/Lebanon-Flag.png</t>
  </si>
  <si>
    <t>https://i.ibb.co/prd3xKW/Lesotho-Flag.png</t>
  </si>
  <si>
    <t>https://upload.wikimedia.org/wikipedia/commons/thumb/b/b8/Flag_of_Liberia.svg/640px-Flag_of_Liberia.svg.png</t>
  </si>
  <si>
    <t>https://i.ibb.co/FKNdrfC/Libya-Flag.png</t>
  </si>
  <si>
    <t>https://i.ibb.co/C9Jm72m/Liechtenstein-Flag.png</t>
  </si>
  <si>
    <t>https://i.ibb.co/2hHzWv6/Lithuania-Flag.png</t>
  </si>
  <si>
    <t>https://i.ibb.co/h1D1STC/Luxembourg-Flag.png</t>
  </si>
  <si>
    <t>https://i.ibb.co/D9W1mLD/Madagascar-Flag.png</t>
  </si>
  <si>
    <t>https://i.ibb.co/X5bJGgr/Malawi-Flag.png</t>
  </si>
  <si>
    <t>https://i.ibb.co/XWRbQkY/Malaysia-Flag.png</t>
  </si>
  <si>
    <t>https://i.ibb.co/z7dgMYz/Maldives-Flag.png</t>
  </si>
  <si>
    <t>https://i.ibb.co/0QjM3wg/Mali-Flag.png</t>
  </si>
  <si>
    <t>https://i.ibb.co/gJbcWFD/Malta-Flag.png</t>
  </si>
  <si>
    <t>https://i.ibb.co/98FvLgw/Marshall-Islands-Flag.png</t>
  </si>
  <si>
    <t>https://upload.wikimedia.org/wikipedia/commons/thumb/2/27/Flag-of-Martinique.svg/2560px-Flag-of-Martinique.svg.png</t>
  </si>
  <si>
    <t>https://i.ibb.co/r3r0Q0s/Mauritania-Flag.png</t>
  </si>
  <si>
    <t>https://i.ibb.co/ZXvX95X/Mauritius-Flag.png</t>
  </si>
  <si>
    <t>https://upload.wikimedia.org/wikipedia/commons/thumb/4/4f/Flag_of_Mayotte_%28Local%29.svg/640px-Flag_of_Mayotte_%28Local%29.svg.png</t>
  </si>
  <si>
    <t>https://upload.wikimedia.org/wikipedia/commons/thumb/f/fc/Flag_of_Mexico.svg/2560px-Flag_of_Mexico.svg.png</t>
  </si>
  <si>
    <t>https://i.ibb.co/j4nBMmd/Micronesia-Flag.png</t>
  </si>
  <si>
    <t>https://i.ibb.co/VLrfN3P/Moldova-Flag.png</t>
  </si>
  <si>
    <t>https://upload.wikimedia.org/wikipedia/commons/thumb/e/ea/Flag_of_Monaco.svg/319px-Flag_of_Monaco.svg.png</t>
  </si>
  <si>
    <t>https://i.ibb.co/J3fk97q/Mongolia-Flag.png</t>
  </si>
  <si>
    <t>https://i.ibb.co/kMKBgP1/Montenegro-Flag.png</t>
  </si>
  <si>
    <t>https://i.ibb.co/ZBbgCMb/Montserrat-Flag.png</t>
  </si>
  <si>
    <t>https://i.ibb.co/4MPL9Pt/Morocco-Flag.png</t>
  </si>
  <si>
    <t>https://i.ibb.co/CHx2Jxm/Mozambique-Flag.png</t>
  </si>
  <si>
    <t>https://i.ibb.co/Bt0d9qQ/Myanmar-Flag.png</t>
  </si>
  <si>
    <t>https://i.ibb.co/Wkrd913/Namibia-Flag.png</t>
  </si>
  <si>
    <t>https://i.ibb.co/Sm3L855/Nauru-Flag.png</t>
  </si>
  <si>
    <t>https://i.ibb.co/grNxz9D/Nepal-Flag.png</t>
  </si>
  <si>
    <t>https://i.ibb.co/8g3p5qF/Netherlands-Flag.png</t>
  </si>
  <si>
    <t>https://i.ibb.co/8BYXc8r/New-Caledonia-Flag.png</t>
  </si>
  <si>
    <t>https://i.ibb.co/Y8G5GLw/New-Zealand-Flag.png</t>
  </si>
  <si>
    <t>https://i.ibb.co/R2hQ30H/Nicaragua-Flag.png</t>
  </si>
  <si>
    <t>https://i.ibb.co/8Dtc0Qq/Niger-Flag.png</t>
  </si>
  <si>
    <t>https://i.ibb.co/TWhWMJv/Nigeria-Flag.png</t>
  </si>
  <si>
    <t>https://upload.wikimedia.org/wikipedia/commons/thumb/0/01/Flag_of_Niue.svg/300px-Flag_of_Niue.svg.png</t>
  </si>
  <si>
    <t>https://upload.wikimedia.org/wikipedia/commons/thumb/4/48/Flag_of_Norfolk_Island.svg/383px-Flag_of_Norfolk_Island.svg.png</t>
  </si>
  <si>
    <t>https://i.ibb.co/Nygg30T/North-Korea-Flag.png</t>
  </si>
  <si>
    <t>https://i.ibb.co/XpYg3b4/North-Macedonia-Flag.png</t>
  </si>
  <si>
    <t>https://upload.wikimedia.org/wikipedia/commons/thumb/4/43/Flag_of_Northern_Ireland_%281953–1972%29.svg/300px-Flag_of_Northern_Ireland_%281953–1972%29.svg.png</t>
  </si>
  <si>
    <t>https://upload.wikimedia.org/wikipedia/commons/thumb/e/e0/Flag_of_the_Northern_Mariana_Islands.svg/1200px-Flag_of_the_Northern_Mariana_Islands.svg.png</t>
  </si>
  <si>
    <t>https://i.ibb.co/N9jYQv1/Norway-Flag.png</t>
  </si>
  <si>
    <t>https://i.ibb.co/Lxm3y1F/Oman-Flag.png</t>
  </si>
  <si>
    <t>https://i.ibb.co/7K9kfvC/Pakistan-Flag.png</t>
  </si>
  <si>
    <t>https://i.ibb.co/v1H7J0V/Palau-Flag.png</t>
  </si>
  <si>
    <t>https://upload.wikimedia.org/wikipedia/commons/thumb/0/00/Flag_of_Palestine.svg/383px-Flag_of_Palestine.svg.png</t>
  </si>
  <si>
    <t>https://i.ibb.co/Tcs2gdF/Panama-Flag.png</t>
  </si>
  <si>
    <t>https://i.ibb.co/dGNHyxn/Papua-Flag.png</t>
  </si>
  <si>
    <t>https://i.ibb.co/fvh22wm/Paraguay-Flag.png</t>
  </si>
  <si>
    <t>https://i.ibb.co/YNcYq42/Peru-Flag.png</t>
  </si>
  <si>
    <t>https://i.ibb.co/FmrMSmP/Phillippines-Flag.png</t>
  </si>
  <si>
    <t>https://upload.wikimedia.org/wikipedia/commons/thumb/8/88/Flag_of_the_Pitcairn_Islands.svg/383px-Flag_of_the_Pitcairn_Islands.svg.png</t>
  </si>
  <si>
    <t>https://i.ibb.co/gg1bJZ2/Poland-Flag.png</t>
  </si>
  <si>
    <t>https://i.ibb.co/c21RKhx/Portugal-Flag.png</t>
  </si>
  <si>
    <t>https://upload.wikimedia.org/wikipedia/commons/thumb/2/28/Flag_of_Puerto_Rico.svg/2560px-Flag_of_Puerto_Rico.svg.png</t>
  </si>
  <si>
    <t>https://i.ibb.co/93Hp2js/Qatar-Flag.png</t>
  </si>
  <si>
    <t>https://upload.wikimedia.org/wikipedia/commons/thumb/8/8e/Proposed_flag_of_Réunion_%28VAR%29.svg/300px-Proposed_flag_of_Réunion_%28VAR%29.svg.png</t>
  </si>
  <si>
    <t>https://i.ibb.co/RvpHHC4/Romania-Flag.png</t>
  </si>
  <si>
    <t>https://upload.wikimedia.org/wikipedia/en/thumb/f/f3/Flag_of_Russia.svg/2560px-Flag_of_Russia.svg.png</t>
  </si>
  <si>
    <t>https://i.ibb.co/p1Q2qcZ/Rwanda-Flag.png</t>
  </si>
  <si>
    <t>https://upload.wikimedia.org/wikipedia/commons/thumb/5/5a/Flag_of_Saba.svg/383px-Flag_of_Saba.svg.png</t>
  </si>
  <si>
    <t>https://upload.wikimedia.org/wikipedia/commons/thumb/b/b4/Flag_of_Saint_Barth%C3%A9lemy_%28local%29.svg/640px-Flag_of_Saint_Barth%C3%A9lemy_%28local%29.svg.png</t>
  </si>
  <si>
    <t>https://upload.wikimedia.org/wikipedia/commons/thumb/0/00/Flag_of_Saint_Helena.svg/383px-Flag_of_Saint_Helena.svg.png</t>
  </si>
  <si>
    <t>https://i.ibb.co/XJ1hgrf/Saint-Kitts-Flag.png</t>
  </si>
  <si>
    <t>https://i.ibb.co/J3bSB6k/Saint-Lucia-Flag.png</t>
  </si>
  <si>
    <t>https://i.ibb.co/fHP5kp2/Saint-Vincent-Flag.png</t>
  </si>
  <si>
    <t>https://i.ibb.co/tQfV41n/Samoa-Flag.png</t>
  </si>
  <si>
    <t>https://i.ibb.co/rcB12qd/San-Marino-Flag.png</t>
  </si>
  <si>
    <t>https://i.ibb.co/cgq81v2/Sao-Tome-Flag.png</t>
  </si>
  <si>
    <t>https://i.ibb.co/4N1WLGK/Saudi-Arabia-Flag.png</t>
  </si>
  <si>
    <t>https://i.ibb.co/QHDVKtn/Scotland-Flag.png</t>
  </si>
  <si>
    <t>https://i.ibb.co/3ztM5LQ/Senegal-Flag.png</t>
  </si>
  <si>
    <t>https://i.ibb.co/r67twDJ/Serbia-Flag.png</t>
  </si>
  <si>
    <t>https://i.ibb.co/Wc1xM5r/Seychelles-Flag.png</t>
  </si>
  <si>
    <t>https://i.ibb.co/wy3yWcs/Sierra-Leone-Flag.png</t>
  </si>
  <si>
    <t>https://i.ibb.co/vdzDRTc/Singapore-Flag.png</t>
  </si>
  <si>
    <t>https://upload.wikimedia.org/wikipedia/commons/thumb/0/08/Flag_of_Sint_Eustatius.svg/383px-Flag_of_Sint_Eustatius.svg.png</t>
  </si>
  <si>
    <t>https://upload.wikimedia.org/wikipedia/commons/thumb/d/d3/Flag_of_Sint_Maarten.svg/383px-Flag_of_Sint_Maarten.svg.png</t>
  </si>
  <si>
    <t>https://i.ibb.co/RPSxxH8/Slovakia-Flag.png</t>
  </si>
  <si>
    <t>https://i.ibb.co/ZhNvfpM/Slovenia-Flag.png</t>
  </si>
  <si>
    <t>https://i.ibb.co/C7T6z7q/Solomon-Islands-Flag.png</t>
  </si>
  <si>
    <t>https://i.ibb.co/0qX5fdM/Somalia-Flag.png</t>
  </si>
  <si>
    <t>https://i.ibb.co/VQ3fwGS/South-Africa-Flag.png</t>
  </si>
  <si>
    <t>https://i.ibb.co/HgCFtRv/South-Korea-Flag.png</t>
  </si>
  <si>
    <t>https://i.ibb.co/hFhLmF9/South-Sudan-Flag.png</t>
  </si>
  <si>
    <t>https://i.ibb.co/sbKvDGG/Spain-Flag.png</t>
  </si>
  <si>
    <t>https://i.ibb.co/zxcMwLH/Sri-Lanka-Flag.png</t>
  </si>
  <si>
    <t>https://upload.wikimedia.org/wikipedia/commons/thumb/7/74/Flag_of_Saint-Pierre_and_Miquelon.svg/480px-Flag_of_Saint-Pierre_and_Miquelon.svg.png</t>
  </si>
  <si>
    <t>https://i.ibb.co/sW5DNd4/Sudan-Flag.png</t>
  </si>
  <si>
    <t>https://i.ibb.co/5Ks9qPr/Suriname-Flag.png</t>
  </si>
  <si>
    <t>https://i.ibb.co/XxHJpLD/Sweden-Flag.png</t>
  </si>
  <si>
    <t>https://i.ibb.co/1MC38kV/Switzerland-Flag.png</t>
  </si>
  <si>
    <t>https://upload.wikimedia.org/wikipedia/commons/thumb/5/54/Flag_of_Syria_%282025-%29.svg/640px-Flag_of_Syria_%282025-%29.svg.png</t>
  </si>
  <si>
    <t>https://upload.wikimedia.org/wikipedia/commons/thumb/7/72/Flag_of_the_Republic_of_China.svg/383px-Flag_of_the_Republic_of_China.svg.png</t>
  </si>
  <si>
    <t>https://i.ibb.co/S0QvG5z/Tajikistan-Flag.png</t>
  </si>
  <si>
    <t>https://i.ibb.co/G5Sv3wk/Tanzania-Flag.png</t>
  </si>
  <si>
    <t>https://i.ibb.co/2v2nr4m/Thailand-Flag.png</t>
  </si>
  <si>
    <t>https://upload.wikimedia.org/wikipedia/commons/thumb/2/26/Flag_of_East_Timor.svg/2560px-Flag_of_East_Timor.svg.png</t>
  </si>
  <si>
    <t>https://i.ibb.co/Z89CzBV/Togo-Flag.png</t>
  </si>
  <si>
    <t>https://i.ibb.co/QMQsXwX/Tonga-Flag.png</t>
  </si>
  <si>
    <t>https://i.ibb.co/vVT5Hs9/Trinidad-Flag.png</t>
  </si>
  <si>
    <t>https://i.ibb.co/6vYvyJR/Tunisia-Flag.png</t>
  </si>
  <si>
    <t>https://upload.wikimedia.org/wikipedia/commons/thumb/b/b4/Flag_of_Turkey.svg/2560px-Flag_of_Turkey.svg.png</t>
  </si>
  <si>
    <t>https://i.ibb.co/svvmkS4/Turkmenistan-Flag.png</t>
  </si>
  <si>
    <t>https://i.ibb.co/vHFqCfh/Turks-Caicos-Flag.png</t>
  </si>
  <si>
    <t>https://i.ibb.co/RQ3gYR5/Tuvalu-Flag.png</t>
  </si>
  <si>
    <t>https://i.ibb.co/L5QVYHq/Uganda-Flag.png</t>
  </si>
  <si>
    <t>https://i.ibb.co/NjWkCz7/Ukraine-Flag.png</t>
  </si>
  <si>
    <t>https://i.ibb.co/0y2h03Y/UAE-Flag.png</t>
  </si>
  <si>
    <t>https://upload.wikimedia.org/wikipedia/commons/thumb/a/a5/Flag_of_the_United_Kingdom_%281-2%29.svg/383px-Flag_of_the_United_Kingdom_%281-2%29.svg.png</t>
  </si>
  <si>
    <t>https://i.ibb.co/2nMDyx6/USA-Flag.png</t>
  </si>
  <si>
    <t>https://upload.wikimedia.org/wikipedia/commons/thumb/f/f8/Flag_of_the_United_States_Virgin_Islands.svg/383px-Flag_of_the_United_States_Virgin_Islands.svg.png</t>
  </si>
  <si>
    <t>https://i.ibb.co/cLPFZhg/Uruguay-Flag.png</t>
  </si>
  <si>
    <t>https://i.ibb.co/FxN3YBZ/Uzbekistan-Flag.png</t>
  </si>
  <si>
    <t>https://i.ibb.co/J5QQTYW/Vanuatu-Flag.png</t>
  </si>
  <si>
    <t>https://i.ibb.co/jDQ6ycM/Vatican-Flag.png</t>
  </si>
  <si>
    <t>https://i.ibb.co/FnjCzQh/Venezuela-Flag.png</t>
  </si>
  <si>
    <t>https://i.ibb.co/ZNrqkJR/Vietnam-Flag.png</t>
  </si>
  <si>
    <t>https://i.ibb.co/TmKmLSr/Wales-Flag.png</t>
  </si>
  <si>
    <t>https://upload.wikimedia.org/wikipedia/commons/thumb/d/d2/Flag_of_Wallis_and_Futuna.svg/300px-Flag_of_Wallis_and_Futuna.svg.png</t>
  </si>
  <si>
    <t>https://i.ibb.co/y0jkbBL/Yemen-Flag.png</t>
  </si>
  <si>
    <t>https://i.ibb.co/W3WDd74/Zambia-Flag.png</t>
  </si>
  <si>
    <t>https://i.ibb.co/fpkxVZq/Zimbabwe-Flag.png</t>
  </si>
  <si>
    <t>Code1</t>
  </si>
  <si>
    <t>Code2</t>
  </si>
  <si>
    <t>Region</t>
  </si>
  <si>
    <t>rgn_Africa</t>
  </si>
  <si>
    <t>🌍 Africa</t>
  </si>
  <si>
    <t>🌍&lt;br&gt;Africa</t>
  </si>
  <si>
    <t>&lt;br&gt;The territory is geopolitically considered to be part of Africa.</t>
  </si>
  <si>
    <t>rgn_Oceania</t>
  </si>
  <si>
    <t>🌏 Oceania</t>
  </si>
  <si>
    <t>🌏&lt;br&gt;Oceania</t>
  </si>
  <si>
    <t>&lt;br&gt;The territory is geopolitically considered to be part of Oceania.</t>
  </si>
  <si>
    <t>rgn_South America</t>
  </si>
  <si>
    <t>🌎 South Am</t>
  </si>
  <si>
    <t>🌎&lt;br&gt;South America</t>
  </si>
  <si>
    <t>&lt;br&gt;The territory is geopolitically considered to be part of South America.</t>
  </si>
  <si>
    <t>rgn_North America</t>
  </si>
  <si>
    <t>🌎 North Am</t>
  </si>
  <si>
    <t>🌎&lt;br&gt;North America</t>
  </si>
  <si>
    <t>&lt;br&gt;The territory is geopolitically considered to be part of North America.&lt;br&gt;&lt;br&gt;Caribbean countries are also considered a valid answer for this region.</t>
  </si>
  <si>
    <t>rgn_Asia</t>
  </si>
  <si>
    <t>🌏 Asia</t>
  </si>
  <si>
    <t>🌏&lt;br&gt;Asia</t>
  </si>
  <si>
    <t>&lt;br&gt;The territory is geopolitically considered to be part of Asia.</t>
  </si>
  <si>
    <t>rgn_Europe</t>
  </si>
  <si>
    <t>🌍 Europe</t>
  </si>
  <si>
    <t>🌍&lt;br&gt;Europe</t>
  </si>
  <si>
    <t>&lt;br&gt;The territory is geopolitically considered to be part of Europe.</t>
  </si>
  <si>
    <t>rgn_Antarctica</t>
  </si>
  <si>
    <t>🌎 Antarctica</t>
  </si>
  <si>
    <t>🌎&lt;br&gt;Antarctica</t>
  </si>
  <si>
    <t>&lt;br&gt;The territory is geopolitically considered to be part of Antarctica.</t>
  </si>
  <si>
    <t>namehas_[·]</t>
  </si>
  <si>
    <t>🚫🌎 No Territory</t>
  </si>
  <si>
    <t>🚫🌎&lt;br&gt;No Territory</t>
  </si>
  <si>
    <t>&lt;br&gt;The flag does not belong to a country nor a subdivision of a country.&lt;br&gt;&lt;br&gt;Valid answers are organizations, ethnic, or social flags.&lt;br&gt;&lt;br&gt;These are recognizable by having the tag [·] in the name.</t>
  </si>
  <si>
    <t>regi__</t>
  </si>
  <si>
    <t>📍 Regional</t>
  </si>
  <si>
    <t>📍&lt;br&gt;Regional</t>
  </si>
  <si>
    <t>&lt;br&gt;The flag is not from a country, but from a region/subdivision.&lt;br&gt;&lt;br&gt;These are recognizable by having a [---] tag at the beginning of their name.&lt;br&gt;&lt;br&gt;Organizations, historical, social... flags are allowed as well.</t>
  </si>
  <si>
    <t>regi1__USA</t>
  </si>
  <si>
    <t>📍🇺🇸 Regional USA</t>
  </si>
  <si>
    <t>📍🇺🇸&lt;br&gt;Regional:&lt;br&gt;USA</t>
  </si>
  <si>
    <t>&lt;br&gt;The flag is not from a country, but from a region/subdivision from the United States.&lt;br&gt;&lt;br&gt;These are recognizable by having a [USA] tag in their name.&lt;br&gt;&lt;br&gt;Organizations, historical, social... flags are allowed as well, but not the main country's flag</t>
  </si>
  <si>
    <t>Color</t>
  </si>
  <si>
    <t>cl_BLA</t>
  </si>
  <si>
    <t>⬛ Black</t>
  </si>
  <si>
    <t>⬛&lt;br&gt;Black</t>
  </si>
  <si>
    <t>&lt;br&gt;The color or color combination is included in the flag.&lt;br&gt;&lt;br&gt;Small coat of arms color details may be excluded if they are not significant enough</t>
  </si>
  <si>
    <t>cl_BLU</t>
  </si>
  <si>
    <t>🟦 Blue</t>
  </si>
  <si>
    <t>🟦&lt;br&gt;Blue</t>
  </si>
  <si>
    <t>cl_GRE</t>
  </si>
  <si>
    <t>🟩 Green</t>
  </si>
  <si>
    <t>🟩&lt;br&gt;Green</t>
  </si>
  <si>
    <t>cl_ORA</t>
  </si>
  <si>
    <t>🟧 Orange</t>
  </si>
  <si>
    <t>🟧&lt;br&gt;Orange</t>
  </si>
  <si>
    <t>cl_RED</t>
  </si>
  <si>
    <t>🟥 Red</t>
  </si>
  <si>
    <t>🟥&lt;br&gt;Red</t>
  </si>
  <si>
    <t>cl_WHI</t>
  </si>
  <si>
    <t>⬜ White</t>
  </si>
  <si>
    <t>⬜&lt;br&gt;White</t>
  </si>
  <si>
    <t>cl_YEL</t>
  </si>
  <si>
    <t>🟨 Yellow</t>
  </si>
  <si>
    <t>🟨&lt;br&gt;Yellow</t>
  </si>
  <si>
    <t>cl_PUR</t>
  </si>
  <si>
    <t>🟪 Purple/Pink</t>
  </si>
  <si>
    <t>🟪&lt;br&gt;Purple/Pink</t>
  </si>
  <si>
    <t>cl_BLA, cl_RED</t>
  </si>
  <si>
    <t>⬛🟥 Both</t>
  </si>
  <si>
    <t>⬛🟥&lt;br&gt;Black, Red</t>
  </si>
  <si>
    <t>cl_BLA, cl_ORA</t>
  </si>
  <si>
    <t>⬛🟧 Both</t>
  </si>
  <si>
    <t>⬛🟧&lt;br&gt;Black, Orange</t>
  </si>
  <si>
    <t>cl_BLA, cl_YEL</t>
  </si>
  <si>
    <t>⬛🟨  Both</t>
  </si>
  <si>
    <t>⬛🟨&lt;br&gt;Black, Yellow</t>
  </si>
  <si>
    <t>cl_BLA, cl_BLU</t>
  </si>
  <si>
    <t>⬛🟦  Both</t>
  </si>
  <si>
    <t>⬛🟦&lt;br&gt;Black, Blue</t>
  </si>
  <si>
    <t>cl_BLA, cl_WHI</t>
  </si>
  <si>
    <t>⬛⬜  Both</t>
  </si>
  <si>
    <t>⬛⬜&lt;br&gt;Black, White</t>
  </si>
  <si>
    <t>cl_BLA, cl_GRE</t>
  </si>
  <si>
    <t>⬛🟩  Both</t>
  </si>
  <si>
    <t>⬛🟩&lt;br&gt;Black, Green</t>
  </si>
  <si>
    <t>cl_BLU, cl_YEL</t>
  </si>
  <si>
    <t>🟦🟨  Both</t>
  </si>
  <si>
    <t>🟦🟨&lt;br&gt;Blue, Yellow</t>
  </si>
  <si>
    <t>cl_BLU, cl_ORA</t>
  </si>
  <si>
    <t>🟦🟧  Both</t>
  </si>
  <si>
    <t>🟦🟧&lt;br&gt;Blue, Orange</t>
  </si>
  <si>
    <t>cl_BLU, cl_RED</t>
  </si>
  <si>
    <t>🟦🟥  Both</t>
  </si>
  <si>
    <t>🟦🟥&lt;br&gt;Blue, Red</t>
  </si>
  <si>
    <t>cl_BLU, cl_GRE</t>
  </si>
  <si>
    <t>🟦🟩  Both</t>
  </si>
  <si>
    <t>🟦🟩&lt;br&gt;Blue, Green</t>
  </si>
  <si>
    <t>cl_BLU, cl_WHI</t>
  </si>
  <si>
    <t>🟦⬜  Both</t>
  </si>
  <si>
    <t>🟦⬜&lt;br&gt;Blue, White</t>
  </si>
  <si>
    <t>cl_GRE, cl_YEL</t>
  </si>
  <si>
    <t>🟩🟨  Both</t>
  </si>
  <si>
    <t>🟩🟨&lt;br&gt;Green, Yellow</t>
  </si>
  <si>
    <t>cl_GRE, cl_ORA</t>
  </si>
  <si>
    <t>🟩🟧  Both</t>
  </si>
  <si>
    <t>🟩🟧&lt;br&gt;Green, Orange</t>
  </si>
  <si>
    <t>cl_GRE, cl_RED</t>
  </si>
  <si>
    <t>🟩🟥  Both</t>
  </si>
  <si>
    <t>🟩🟥&lt;br&gt;Green, Red</t>
  </si>
  <si>
    <t>cl_GRE, cl_WHI</t>
  </si>
  <si>
    <t>🟩⬜  Both</t>
  </si>
  <si>
    <t>🟩⬜&lt;br&gt;Green, White</t>
  </si>
  <si>
    <t>cl_WHI, cl_YEL</t>
  </si>
  <si>
    <t>⬜🟨  Both</t>
  </si>
  <si>
    <t>⬜🟨&lt;br&gt;White, Yellow</t>
  </si>
  <si>
    <t>cl_WHI, cl_ORA</t>
  </si>
  <si>
    <t>⬜🟧  Both</t>
  </si>
  <si>
    <t>⬜🟧&lt;br&gt;White, Orange</t>
  </si>
  <si>
    <t>cl_WHI, cl_RED</t>
  </si>
  <si>
    <t>⬜🟥  Both</t>
  </si>
  <si>
    <t>⬜🟥&lt;br&gt;White, Red</t>
  </si>
  <si>
    <t>cl_RED, cl_YEL</t>
  </si>
  <si>
    <t>🟥🟨  Both</t>
  </si>
  <si>
    <t>🟥🟨&lt;br&gt;Red, Yellow</t>
  </si>
  <si>
    <t>cl_RED, cl_ORA</t>
  </si>
  <si>
    <t>🟥🟧  Both</t>
  </si>
  <si>
    <t>🟥🟧&lt;br&gt;Red, Orange</t>
  </si>
  <si>
    <t>cl_YEL, cl_ORA</t>
  </si>
  <si>
    <t>🟨🟧  Both</t>
  </si>
  <si>
    <t>🟨🟧&lt;br&gt;Yellow, Orange</t>
  </si>
  <si>
    <t>001YEL</t>
  </si>
  <si>
    <t>🟨 First</t>
  </si>
  <si>
    <t>🟨◽️◽️&lt;br&gt;First Band:&lt;br&gt;Yellow</t>
  </si>
  <si>
    <t>&lt;br&gt;Flag has yellow as the first band color.&lt;br&gt;&lt;br&gt;Only valid for flags with all bands in the same direction.</t>
  </si>
  <si>
    <t>001RED</t>
  </si>
  <si>
    <t>🟥 First</t>
  </si>
  <si>
    <t>🟥◽️◽️&lt;br&gt;First Band:&lt;br&gt;Red</t>
  </si>
  <si>
    <t>&lt;br&gt;Flag has red as the first band color.&lt;br&gt;&lt;br&gt;Only valid for flags with all bands in the same direction.</t>
  </si>
  <si>
    <t>001WHI</t>
  </si>
  <si>
    <t>⬜ First</t>
  </si>
  <si>
    <t>⬜◽️◽️&lt;br&gt;First Band:&lt;br&gt;White</t>
  </si>
  <si>
    <t>&lt;br&gt;Flag has white as the first band color.&lt;br&gt;&lt;br&gt;Only valid for flags with all bands in the same direction.</t>
  </si>
  <si>
    <t>001BLU</t>
  </si>
  <si>
    <t>🟦 First</t>
  </si>
  <si>
    <t>🟦◽️◽️&lt;br&gt;First Band:&lt;br&gt;Blue</t>
  </si>
  <si>
    <t>&lt;br&gt;Flag has blue as the first band color.&lt;br&gt;&lt;br&gt;Only valid for flags with all bands in the same direction.</t>
  </si>
  <si>
    <t>001GRE</t>
  </si>
  <si>
    <t>🟩 First</t>
  </si>
  <si>
    <t>🟩◽️◽️&lt;br&gt;First Band:&lt;br&gt;Green</t>
  </si>
  <si>
    <t>&lt;br&gt;Flag has green as the first band color.&lt;br&gt;&lt;br&gt;Only valid for flags with all bands in the same direction.</t>
  </si>
  <si>
    <t>001ORA</t>
  </si>
  <si>
    <t>🟧 First</t>
  </si>
  <si>
    <t>🟧◽️◽️&lt;br&gt;First Band:&lt;br&gt;Orange</t>
  </si>
  <si>
    <t>&lt;br&gt;Flag has orange as the first band color.&lt;br&gt;&lt;br&gt;Only valid for flags with all bands in the same direction.</t>
  </si>
  <si>
    <t>001BLA</t>
  </si>
  <si>
    <t>⬛ First</t>
  </si>
  <si>
    <t>⬛◽️◽️&lt;br&gt;First Band:&lt;br&gt;Black</t>
  </si>
  <si>
    <t>&lt;br&gt;Flag has black as the first band color.&lt;br&gt;&lt;br&gt;Only valid for flags with all bands in the same direction</t>
  </si>
  <si>
    <t>002YEL</t>
  </si>
  <si>
    <t>🟨 Mid</t>
  </si>
  <si>
    <t>◽️🟨◽️&lt;br&gt;Mid Band:&lt;br&gt;Yellow</t>
  </si>
  <si>
    <t>&lt;br&gt;Flag has yellow as the middle band color.&lt;br&gt;&lt;br&gt;Only valid for flags with all bands in the same direction, and an odd number of bands.</t>
  </si>
  <si>
    <t>002RED</t>
  </si>
  <si>
    <t>🟥 Mid</t>
  </si>
  <si>
    <t>◽️🟥◽️&lt;br&gt;Mid Band:&lt;br&gt;Red</t>
  </si>
  <si>
    <t>&lt;br&gt;Flag has red as the middle band color.&lt;br&gt;&lt;br&gt;Only valid for flags with all bands in the same direction, and an odd number of bands.</t>
  </si>
  <si>
    <t>002WHI</t>
  </si>
  <si>
    <t>⬜ Mid</t>
  </si>
  <si>
    <t>◽️⬜◽️&lt;br&gt;Mid Band:&lt;br&gt;White</t>
  </si>
  <si>
    <t>&lt;br&gt;Flag has white as the middle band color.&lt;br&gt;&lt;br&gt;Only valid for flags with all bands in the same direction, and an odd number of bands.</t>
  </si>
  <si>
    <t>002BLU</t>
  </si>
  <si>
    <t>🟦 Mid</t>
  </si>
  <si>
    <t>◽️🟦◽️&lt;br&gt;Mid Band:&lt;br&gt;Blue</t>
  </si>
  <si>
    <t>&lt;br&gt;Flag has blue as the middle band color.&lt;br&gt;&lt;br&gt;Only valid for flags with all bands in the same direction, and an odd number of bands.</t>
  </si>
  <si>
    <t>002GRE</t>
  </si>
  <si>
    <t>🟩 Mid</t>
  </si>
  <si>
    <t>◽️🟩◽️&lt;br&gt;Mid Band:&lt;br&gt;Green</t>
  </si>
  <si>
    <t>&lt;br&gt;Flag has green as the middle band color.&lt;br&gt;&lt;br&gt;Only valid for flags with all bands in the same direction, and an odd number of bands.</t>
  </si>
  <si>
    <t>002ORA</t>
  </si>
  <si>
    <t>🟧 Mid</t>
  </si>
  <si>
    <t>◽️🟧◽️&lt;br&gt;Mid Band:&lt;br&gt;Orange</t>
  </si>
  <si>
    <t>&lt;br&gt;Flag has orange as the middle band color.&lt;br&gt;&lt;br&gt;Only valid for flags with all bands in the same direction, and an odd number of bands.</t>
  </si>
  <si>
    <t>002BLA</t>
  </si>
  <si>
    <t>⬛ Mid</t>
  </si>
  <si>
    <t>◽️⬛◽️&lt;br&gt;Mid Band:&lt;br&gt;Black</t>
  </si>
  <si>
    <t>&lt;br&gt;Flag has black as the middle band color.&lt;br&gt;&lt;br&gt;Only valid for flags with all bands in the same direction, and an odd number of bands.</t>
  </si>
  <si>
    <t>003YEL</t>
  </si>
  <si>
    <t>🟨 Last</t>
  </si>
  <si>
    <t>◽️◽️🟨&lt;br&gt;Last Band:&lt;br&gt;Yellow</t>
  </si>
  <si>
    <t>&lt;br&gt;Flag has yellow as the last band color.&lt;br&gt;&lt;br&gt;Only valid for flags with all bands in the same direction.</t>
  </si>
  <si>
    <t>003RED</t>
  </si>
  <si>
    <t>🟥 Last</t>
  </si>
  <si>
    <t>◽️◽️🟥&lt;br&gt;Last Band:&lt;br&gt;Red</t>
  </si>
  <si>
    <t>&lt;br&gt;Flag has red as the last band color.&lt;br&gt;&lt;br&gt;Only valid for flags with all bands in the same direction.</t>
  </si>
  <si>
    <t>003WHI</t>
  </si>
  <si>
    <t>⬜ Last</t>
  </si>
  <si>
    <t>◽️◽️⬜&lt;br&gt;Last Band:&lt;br&gt;White</t>
  </si>
  <si>
    <t>&lt;br&gt;Flag has white as the last band color.&lt;br&gt;&lt;br&gt;Only valid for flags with all bands in the same direction.</t>
  </si>
  <si>
    <t>003BLU</t>
  </si>
  <si>
    <t>🟦 Last</t>
  </si>
  <si>
    <t>◽️◽️🟦&lt;br&gt;Last Band:&lt;br&gt;Blue</t>
  </si>
  <si>
    <t>&lt;br&gt;Flag has blue as the last band color.&lt;br&gt;&lt;br&gt;Only valid for flags with all bands in the same direction.</t>
  </si>
  <si>
    <t>003GRE</t>
  </si>
  <si>
    <t>🟩 Last</t>
  </si>
  <si>
    <t>◽️◽️🟩&lt;br&gt;Last Band:&lt;br&gt;Green</t>
  </si>
  <si>
    <t>&lt;br&gt;Flag has green as the last band color.&lt;br&gt;&lt;br&gt;Only valid for flags with all bands in the same direction.</t>
  </si>
  <si>
    <t>003ORA</t>
  </si>
  <si>
    <t>🟧 Last</t>
  </si>
  <si>
    <t>◽️◽️🟧&lt;br&gt;Last Band:&lt;br&gt;Orange</t>
  </si>
  <si>
    <t>&lt;br&gt;Flag has orange as the last band color.&lt;br&gt;&lt;br&gt;Only valid for flags with all bands in the same direction.</t>
  </si>
  <si>
    <t>003BLA</t>
  </si>
  <si>
    <t>⬛ Last</t>
  </si>
  <si>
    <t>◽️◽️⬛&lt;br&gt;Last Band:&lt;br&gt;Black</t>
  </si>
  <si>
    <t>&lt;br&gt;Flag has black as the last band color.&lt;br&gt;&lt;br&gt;Only valid for flags with all bands in the same direction.</t>
  </si>
  <si>
    <t>staBLA</t>
  </si>
  <si>
    <t>☆⚫ Star</t>
  </si>
  <si>
    <t>☆⚫&lt;br&gt;Star color:&lt;br&gt;Black</t>
  </si>
  <si>
    <t>&lt;br&gt;There is at least one star in the flag that contains the indicated color.&lt;br&gt;&lt;br&gt;Stars included in coats of arms or cantons are also valid.</t>
  </si>
  <si>
    <t>staBLU</t>
  </si>
  <si>
    <t>☆🔵 Star</t>
  </si>
  <si>
    <t>☆🔵&lt;br&gt;Star color:&lt;br&gt;Blue</t>
  </si>
  <si>
    <t>staGRE</t>
  </si>
  <si>
    <t>☆🟢 Star</t>
  </si>
  <si>
    <t>☆🟢&lt;br&gt;Star color:&lt;br&gt;Green</t>
  </si>
  <si>
    <t>staRED</t>
  </si>
  <si>
    <t>☆🔴 Star</t>
  </si>
  <si>
    <t>☆🔴&lt;br&gt;Star color:&lt;br&gt;Red</t>
  </si>
  <si>
    <t>staWHI</t>
  </si>
  <si>
    <t>☆⚪ Star</t>
  </si>
  <si>
    <t>☆⚪&lt;br&gt;Star color:&lt;br&gt;White</t>
  </si>
  <si>
    <t>staYEL</t>
  </si>
  <si>
    <t>☆🟡  Star</t>
  </si>
  <si>
    <t>☆🟡&lt;br&gt;Star color:&lt;br&gt;Yellow</t>
  </si>
  <si>
    <t>myrRED</t>
  </si>
  <si>
    <t>🔴 Main</t>
  </si>
  <si>
    <t>🔴🔴&lt;br&gt;Main Color:&lt;br&gt;Red</t>
  </si>
  <si>
    <t>&lt;br&gt;Flag's main color is red.&lt;br&gt;&lt;br&gt;This means that the indicated color clearly covers more percentage of the flag than any other color.&lt;br&gt;&lt;br&gt;All elements of the flag are taken into consideration (items, coats, cantons...).</t>
  </si>
  <si>
    <t>myrBLU</t>
  </si>
  <si>
    <t>🔵 Main</t>
  </si>
  <si>
    <t>🔵🔵&lt;br&gt;Main Color:&lt;br&gt;Blue</t>
  </si>
  <si>
    <t>&lt;br&gt;Flag's main color is blue.&lt;br&gt;&lt;br&gt;This means that the indicated color clearly covers more percentage of the flag than any other color.&lt;br&gt;&lt;br&gt;All elements of the flag are taken into consideration (items, coats, cantons...).</t>
  </si>
  <si>
    <t>myrGRE</t>
  </si>
  <si>
    <t>🟢 Main</t>
  </si>
  <si>
    <t>🟢🟢&lt;br&gt;Main Color:&lt;br&gt;Green</t>
  </si>
  <si>
    <t>&lt;br&gt;Flag's main color is green.&lt;br&gt;&lt;br&gt;This means that the indicated color clearly covers more percentage of the flag than any other color.&lt;br&gt;&lt;br&gt;All elements of the flag are taken into consideration (items, coats, cantons...).</t>
  </si>
  <si>
    <t>myrYEL</t>
  </si>
  <si>
    <t>🟡 Main</t>
  </si>
  <si>
    <t>🟡🟡&lt;br&gt;Main Color:&lt;br&gt;Yellow</t>
  </si>
  <si>
    <t>&lt;br&gt;Flag's main color is yellow.&lt;br&gt;&lt;br&gt;This means that the indicated color clearly covers more percentage of the flag than any other color.&lt;br&gt;&lt;br&gt;All elements of the flag are taken into consideration (items, coats, cantons...).</t>
  </si>
  <si>
    <t>myrWHI</t>
  </si>
  <si>
    <t>⚪ Main</t>
  </si>
  <si>
    <t>⚪⚪&lt;br&gt;Main Color:&lt;br&gt;White</t>
  </si>
  <si>
    <t>&lt;br&gt;Flag's main color is white.&lt;br&gt;&lt;br&gt;This means that the indicated color clearly covers more percentage of the flag than any other color.&lt;br&gt;&lt;br&gt;All elements of the flag are taken into consideration (items, coats, cantons...).</t>
  </si>
  <si>
    <t>myrBLA</t>
  </si>
  <si>
    <t>⚫ Main</t>
  </si>
  <si>
    <t>⚫⚫&lt;br&gt;Main Color:&lt;br&gt;Black</t>
  </si>
  <si>
    <t>&lt;br&gt;Flag's main color is black.&lt;br&gt;&lt;br&gt;This means that the indicated color clearly covers more percentage of the flag than any other color.&lt;br&gt;&lt;br&gt;All elements of the flag are taken into consideration (items, coats, cantons...).</t>
  </si>
  <si>
    <t>myrEQ</t>
  </si>
  <si>
    <t>🎨 No Main</t>
  </si>
  <si>
    <t>🎨&lt;br&gt;No Main &lt;br&gt;Color</t>
  </si>
  <si>
    <t>&lt;br&gt;There is no color that covers more percentage of the flag than any other color&lt;br&gt;&lt;br&gt;All elements of the flag are taken into consideration (items, coats, cantons...).</t>
  </si>
  <si>
    <t>notband_GRE</t>
  </si>
  <si>
    <t>🟩 Not Band</t>
  </si>
  <si>
    <t>🟩◽️&lt;br&gt;Green:&lt;br&gt;Not In Band</t>
  </si>
  <si>
    <t>&lt;br&gt;The flag has bands, has green, but does not have a green band</t>
  </si>
  <si>
    <t>NO_BLU</t>
  </si>
  <si>
    <t>🚫🟦 Blue</t>
  </si>
  <si>
    <t>🚫🟦&lt;br&gt;No Blue</t>
  </si>
  <si>
    <t>&lt;br&gt;There is no color blue in the flag.&lt;br&gt;&lt;br&gt;All elements of the flag are taken into consideration (items, coats, cantons...).</t>
  </si>
  <si>
    <t>NO_WHI</t>
  </si>
  <si>
    <t>🚫⬜ White</t>
  </si>
  <si>
    <t>🚫⬜&lt;br&gt;No White</t>
  </si>
  <si>
    <t>&lt;br&gt;There is no color white in the flag.&lt;br&gt;&lt;br&gt;All elements of the flag are taken into consideration (items, coats, cantons...).</t>
  </si>
  <si>
    <t>NO_RED</t>
  </si>
  <si>
    <t>🚫🟥 Red</t>
  </si>
  <si>
    <t>🚫🟥&lt;br&gt;No Red</t>
  </si>
  <si>
    <t>&lt;br&gt;There is no color red in the flag.&lt;br&gt;&lt;br&gt;All elements of the flag are taken into consideration (items, coats, cantons...).</t>
  </si>
  <si>
    <t>NO_GRE</t>
  </si>
  <si>
    <t>🚫🟩 Green</t>
  </si>
  <si>
    <t>🚫🟩&lt;br&gt;No Green</t>
  </si>
  <si>
    <t>&lt;br&gt;There is no color green in the flag.&lt;br&gt;&lt;br&gt;All elements of the flag are taken into consideration (items, coats, cantons...).</t>
  </si>
  <si>
    <t>NO_YEL</t>
  </si>
  <si>
    <t>🚫🟨 Yellow</t>
  </si>
  <si>
    <t>🚫🟨&lt;br&gt;No Yellow</t>
  </si>
  <si>
    <t>&lt;br&gt;There is no color yellow in the flag.&lt;br&gt;&lt;br&gt;All elements of the flag are taken into consideration (items, coats, cantons...).</t>
  </si>
  <si>
    <t>NO_BLA</t>
  </si>
  <si>
    <t>🚫⬛ Black</t>
  </si>
  <si>
    <t>🚫⬛&lt;br&gt;No Black</t>
  </si>
  <si>
    <t>&lt;br&gt;There is no color black in the flag.&lt;br&gt;&lt;br&gt;All elements of the flag are taken into consideration (items, coats, cantons...).</t>
  </si>
  <si>
    <t>BLRENO</t>
  </si>
  <si>
    <t xml:space="preserve">🚫🟦🟥 </t>
  </si>
  <si>
    <t>🚫🟦🟥&lt;br&gt;No Blue,&lt;br&gt;No Red</t>
  </si>
  <si>
    <t>&lt;br&gt;There is no color blue and no color red in the flag.&lt;br&gt;&lt;br&gt;All elements of the flag are taken into consideration (items, coats, cantons...).</t>
  </si>
  <si>
    <t>BLWHNO</t>
  </si>
  <si>
    <t xml:space="preserve">🚫🟦⬜ </t>
  </si>
  <si>
    <t>🚫🟦⬜&lt;br&gt;No Blue,&lt;br&gt;No White</t>
  </si>
  <si>
    <t>&lt;br&gt;There is no color blue and no color white in the flag.&lt;br&gt;&lt;br&gt;All elements of the flag are taken into consideration (items, coats, cantons...).</t>
  </si>
  <si>
    <t>WHRENO</t>
  </si>
  <si>
    <t xml:space="preserve">🚫⬜🟥 </t>
  </si>
  <si>
    <t>🚫⬜🟥&lt;br&gt;No White,&lt;br&gt;No Red</t>
  </si>
  <si>
    <t>&lt;br&gt;There is no color white and no color red in the flag.&lt;br&gt;&lt;br&gt;All elements of the flag are taken into consideration (items, coats, cantons...).</t>
  </si>
  <si>
    <t>WHYENO</t>
  </si>
  <si>
    <t xml:space="preserve">🚫⬜🟨 </t>
  </si>
  <si>
    <t>🚫⬜🟨&lt;br&gt;No White,&lt;br&gt;No Yellow</t>
  </si>
  <si>
    <t>&lt;br&gt;There is no color white and no color yellow in the flag.&lt;br&gt;&lt;br&gt;All elements of the flag are taken into consideration (items, coats, cantons...).</t>
  </si>
  <si>
    <t>WHGRNO</t>
  </si>
  <si>
    <t xml:space="preserve">🚫⬜🟩 </t>
  </si>
  <si>
    <t>🚫⬜🟩&lt;br&gt;No White,&lt;br&gt;No Green</t>
  </si>
  <si>
    <t>&lt;br&gt;There is no color white and no color green in the flag.&lt;br&gt;&lt;br&gt;All elements of the flag are taken into consideration (items, coats, cantons...).</t>
  </si>
  <si>
    <t>BAWHNO</t>
  </si>
  <si>
    <t>🚫⬜⬛</t>
  </si>
  <si>
    <t>🚫⬜⬛&lt;br&gt;No White,&lt;br&gt;No Black</t>
  </si>
  <si>
    <t>&lt;br&gt;There is no color white and no color black in the flag.&lt;br&gt;&lt;br&gt;All elements of the flag are taken into consideration (items, coats, cantons...).</t>
  </si>
  <si>
    <t>BLAWHI</t>
  </si>
  <si>
    <t>⚫⚪ Only</t>
  </si>
  <si>
    <t>⚫⚪&lt;br&gt;Black-White&lt;br&gt;Only</t>
  </si>
  <si>
    <t>&lt;br&gt;All the indicated colors are present in the flag—no others.&lt;br&gt;&lt;br&gt;That includes any tiny details that coats of arms or cantons may have as well</t>
  </si>
  <si>
    <t>BLUWHI</t>
  </si>
  <si>
    <t>🔵⚪ Only</t>
  </si>
  <si>
    <t>🔵⚪&lt;br&gt;Blue-White&lt;br&gt;Only</t>
  </si>
  <si>
    <t>BLUYEL</t>
  </si>
  <si>
    <t>🔵🟡 Only</t>
  </si>
  <si>
    <t>🔵🟡&lt;br&gt;Blue-Yellow&lt;br&gt;Only</t>
  </si>
  <si>
    <t>GRERED</t>
  </si>
  <si>
    <t>🟢🔴 Only</t>
  </si>
  <si>
    <t>🟢🔴&lt;br&gt;Green, Red&lt;br&gt;Only</t>
  </si>
  <si>
    <t>GREYEL</t>
  </si>
  <si>
    <t>🟢🟡 Only</t>
  </si>
  <si>
    <t>🟢🟡&lt;br&gt;Green, Yellow&lt;br&gt;Only</t>
  </si>
  <si>
    <t>REDWHI</t>
  </si>
  <si>
    <t>🔴⚪ Only</t>
  </si>
  <si>
    <t>🔴⚪&lt;br&gt;Red, White&lt;br&gt;Only</t>
  </si>
  <si>
    <t>REDYEL</t>
  </si>
  <si>
    <t>🔴🟡 Only</t>
  </si>
  <si>
    <t>🔴🟡&lt;br&gt;Red-Yellow&lt;br&gt;Only</t>
  </si>
  <si>
    <t>YELWHI</t>
  </si>
  <si>
    <t>🟡⚪ Only</t>
  </si>
  <si>
    <t>🟡⚪&lt;br&gt;Yellow-White&lt;br&gt;Only</t>
  </si>
  <si>
    <t>LUREEL</t>
  </si>
  <si>
    <t>🔵🟢🟡 Only</t>
  </si>
  <si>
    <t>🔵🟢🟡&lt;br&gt;Blue-Green-&lt;br&gt;Yellow Only&lt;br&gt;</t>
  </si>
  <si>
    <t>&lt;br&gt;All the indicated colors are present in the flag—no others. All colors indicated must be used.&lt;br&gt;&lt;br&gt;That includes any tiny details that coats of arms or cantons may have as well</t>
  </si>
  <si>
    <t>LUEDHI</t>
  </si>
  <si>
    <t>🔵🔴⚪ Only</t>
  </si>
  <si>
    <t>🔵🔴⚪&lt;br&gt;Blue-Red-&lt;br&gt;White Only&lt;br&gt;</t>
  </si>
  <si>
    <t>LUELHI</t>
  </si>
  <si>
    <t>🔵🟡⚪ Only</t>
  </si>
  <si>
    <t>🔵🟡⚪&lt;br&gt;Blue-Yellow-&lt;br&gt;White Only&lt;br&gt;</t>
  </si>
  <si>
    <t>LAEDHI</t>
  </si>
  <si>
    <t>⚫🔴⚪ Only</t>
  </si>
  <si>
    <t>⚫🔴⚪&lt;br&gt;Black-Red-&lt;br&gt;White Only&lt;br&gt;</t>
  </si>
  <si>
    <t>REEDHI</t>
  </si>
  <si>
    <t>🟢🔴⚪ Only</t>
  </si>
  <si>
    <t>🟢🔴⚪&lt;br&gt;Green-Red-&lt;br&gt;White Only&lt;br&gt;</t>
  </si>
  <si>
    <t>REEDEL</t>
  </si>
  <si>
    <t>🟢🔴🟡 Only</t>
  </si>
  <si>
    <t>🟢🔴🟡&lt;br&gt;Green-Red-&lt;br&gt;Yellow Only&lt;br&gt;</t>
  </si>
  <si>
    <t>⬜-🟨</t>
  </si>
  <si>
    <t>⬜-🟨&lt;br&gt;No Touch:&lt;br&gt;White, Yellow</t>
  </si>
  <si>
    <t>&lt;br&gt;The indicated colors are in the flag, but they do not touch at all.&lt;br&gt;&lt;br&gt;That means they are always separated by another color.&lt;br&gt;&lt;br&gt;Due to its complexity, this category is only valid for country flags.</t>
  </si>
  <si>
    <t>⬜-🟥</t>
  </si>
  <si>
    <t>⬜-🟥&lt;br&gt;No Touch:&lt;br&gt;White, Red</t>
  </si>
  <si>
    <t>🟩-🟥</t>
  </si>
  <si>
    <t>tcWHYE</t>
  </si>
  <si>
    <t>⬜+🟨</t>
  </si>
  <si>
    <t>⬜+🟨&lt;br&gt;Touch:&lt;br&gt;White, Yellow</t>
  </si>
  <si>
    <t>&lt;br&gt;The indicated colors are in the flag, and they are next to each other in at least one part of the flag.&lt;br&gt;&lt;br&gt;Due to its complexity, this category is only valid for country flags.</t>
  </si>
  <si>
    <t>2Color</t>
  </si>
  <si>
    <t>🎌 2 Color</t>
  </si>
  <si>
    <t>🎌&lt;br&gt;2 Colors</t>
  </si>
  <si>
    <t>&lt;br&gt;Flag uses two distinct colors only.&lt;br&gt;&lt;br&gt;Different shades of the same main color are not considered different colors.</t>
  </si>
  <si>
    <t>3Color</t>
  </si>
  <si>
    <t>🚦 3 Colors</t>
  </si>
  <si>
    <t>🚦&lt;br&gt;3 Colors</t>
  </si>
  <si>
    <t>&lt;br&gt;Flag uses exactly three distinct colors only.&lt;br&gt;&lt;br&gt;Different shades of the same main color are not considered different colors.&lt;br&gt;&lt;br&gt;Pink and purple are considered the same color for simplicity.</t>
  </si>
  <si>
    <t>4Color</t>
  </si>
  <si>
    <t>🖼️ 4 Colors</t>
  </si>
  <si>
    <t>🖼️&lt;br&gt;4 Colors</t>
  </si>
  <si>
    <t>&lt;br&gt;Flag uses exactly four distinct colors only.&lt;br&gt;&lt;br&gt;Different shades of the same main color are not considered different colors.&lt;br&gt;&lt;br&gt;Pink and purple are considered the same color for simplicity.</t>
  </si>
  <si>
    <t>5+Colo</t>
  </si>
  <si>
    <t>🌈 5+ Colors</t>
  </si>
  <si>
    <t>🌈&lt;br&gt;5+ Colors</t>
  </si>
  <si>
    <t>&lt;br&gt;Flag uses 5 or more distinct colors.&lt;br&gt;&lt;br&gt;Different shades of the same main color are not considered different colors.&lt;br&gt;&lt;br&gt;Pink and purple are considered the same color for simplicity.</t>
  </si>
  <si>
    <t>ExtraNah_2Color, 2Color</t>
  </si>
  <si>
    <t>🚫🎌</t>
  </si>
  <si>
    <t>🚫🎌&lt;br&gt;No&lt;br&gt;2 Colors</t>
  </si>
  <si>
    <t>&lt;br&gt;The flag has a total amount of colors that is not exactly 2&lt;br&gt;&lt;br&gt;Different shades of the same main color are not considered different colors.</t>
  </si>
  <si>
    <t>ExtraNah_3Color, 3Color</t>
  </si>
  <si>
    <t>🚫🚦</t>
  </si>
  <si>
    <t>🚫🚦&lt;br&gt;No&lt;br&gt;3 Colors</t>
  </si>
  <si>
    <t>&lt;br&gt;The flag has a total amount of colors that is not exactly 3&lt;br&gt;&lt;br&gt;Different shades of the same main color are not considered different colors.</t>
  </si>
  <si>
    <t>ExtraNah_4Color, 4Color</t>
  </si>
  <si>
    <t>🚫🖼️</t>
  </si>
  <si>
    <t>🚫🖼️&lt;br&gt;No&lt;br&gt;4 Colors</t>
  </si>
  <si>
    <t>&lt;br&gt;The flag has a total amount of colors that is not exactly 4&lt;br&gt;&lt;br&gt;Different shades of the same main color are not considered different colors.</t>
  </si>
  <si>
    <t>ExtraNah_5+Colo, 5+Colo</t>
  </si>
  <si>
    <t>🚫🌈</t>
  </si>
  <si>
    <t>🚫🌈&lt;br&gt;No&lt;br&gt;5+ Colors</t>
  </si>
  <si>
    <t>&lt;br&gt;The flag has a total amount of colors that is not exactly 5&lt;br&gt;&lt;br&gt;Different shades of the same main color are not considered different colors.</t>
  </si>
  <si>
    <t>Extra_2Color, NO_YEL</t>
  </si>
  <si>
    <t>🎌🚫🟨 2, No Yel</t>
  </si>
  <si>
    <t>🎌🚫🟨&lt;br&gt;2 Colors:&lt;br&gt;No Yellow</t>
  </si>
  <si>
    <t>&lt;br&gt;The flag has 2 colors, but none of them is Yellow.</t>
  </si>
  <si>
    <t>Extra_2Color, NO_WHI</t>
  </si>
  <si>
    <t>🎌🚫⬜ 2, No Whi</t>
  </si>
  <si>
    <t>🎌🚫⬜&lt;br&gt;2 Colors:&lt;br&gt;No White</t>
  </si>
  <si>
    <t>&lt;br&gt;The flag has 2 colors, but none of them is White.</t>
  </si>
  <si>
    <t>Extra_2Color, NO_BLU</t>
  </si>
  <si>
    <t>🎌🚫🟦 2, No Blu</t>
  </si>
  <si>
    <t>🎌🚫🟦&lt;br&gt;2 Colors:&lt;br&gt;No Blue</t>
  </si>
  <si>
    <t>&lt;br&gt;The flag has 2 colors, but none of them is Blue.</t>
  </si>
  <si>
    <t>Extra_2Color, NO_GRE</t>
  </si>
  <si>
    <t>🎌🚫🟩 2, No Blu</t>
  </si>
  <si>
    <t>🎌🚫🟩&lt;br&gt;2 Colors:&lt;br&gt;No Green</t>
  </si>
  <si>
    <t>Extra_3Color, NO_RED</t>
  </si>
  <si>
    <t>🚦🚫🟥 3, No Red</t>
  </si>
  <si>
    <t>🚦🚫🟥&lt;br&gt;3 Colors:&lt;br&gt;No Red</t>
  </si>
  <si>
    <t>&lt;br&gt;The flag has 3 colors, but none of them is Red.</t>
  </si>
  <si>
    <t>Extra_3Color, NO_GRE</t>
  </si>
  <si>
    <t>🚦🚫🟩 3, No Gre</t>
  </si>
  <si>
    <t>🚦🚫🟩 &lt;br&gt;3 Colors:&lt;br&gt;No Green</t>
  </si>
  <si>
    <t>&lt;br&gt;The flag has 3 colors, but none of them is Green.</t>
  </si>
  <si>
    <t>Extra_3Color, NO_WHI</t>
  </si>
  <si>
    <t>🚦🚫⬜ 3, No Whi</t>
  </si>
  <si>
    <t>🚦🚫⬜ &lt;br&gt;3 Colors:&lt;br&gt;No White</t>
  </si>
  <si>
    <t>&lt;br&gt;The flag has 3 colors, but none of them is White.</t>
  </si>
  <si>
    <t>Extra_3Color, NO_YEL</t>
  </si>
  <si>
    <t>🚦🚫🟨 3, No Yel</t>
  </si>
  <si>
    <t>🚦🚫🟨 &lt;br&gt;3 Colors:&lt;br&gt;No Yellow</t>
  </si>
  <si>
    <t>&lt;br&gt;The flag has 3 colors, but none of them is Yellow.</t>
  </si>
  <si>
    <t>Extra_3Color, NO_BLU</t>
  </si>
  <si>
    <t>🚦🚫🟦 3, No Yel</t>
  </si>
  <si>
    <t>🚦🚫🟦 &lt;br&gt;3 Colors:&lt;br&gt;No Blue</t>
  </si>
  <si>
    <t>&lt;br&gt;The flag has 3 colors, but none of them is Blue.</t>
  </si>
  <si>
    <t>Bands</t>
  </si>
  <si>
    <t>NoBand</t>
  </si>
  <si>
    <t>🏳️ No Band</t>
  </si>
  <si>
    <t>🏳️&lt;br&gt;No Bands</t>
  </si>
  <si>
    <t>&lt;br&gt;Flag background has no bands or stripes.&lt;br&gt;&lt;br&gt;Coat of arms and cantons are not taken into consideration.&lt;br&gt;&lt;br&gt;Crosses that extend through all the flag, such as nordic crosses, are considered bands.&lt;br&gt;&lt;br&gt;Diagonal sections are considered bands.</t>
  </si>
  <si>
    <t>2Bands</t>
  </si>
  <si>
    <t>◼️ 2 Band</t>
  </si>
  <si>
    <t>◼️◼️&lt;br&gt;2 Bands</t>
  </si>
  <si>
    <t>&lt;br&gt;Flag background has exactly two bands/stripes.&lt;br&gt;&lt;br&gt;Coats of arms and cantons are not taken into consideration.&lt;br&gt;&lt;br&gt;Crosses that extend through all the flag, such as nordic crosses, are considered bands.&lt;br&gt;&lt;br&gt;Diagonal sections are considered bands.</t>
  </si>
  <si>
    <t>3Bands</t>
  </si>
  <si>
    <t>◼️ 3 Band</t>
  </si>
  <si>
    <t>◼️◼️◼️&lt;br&gt;3 Bands</t>
  </si>
  <si>
    <t>&lt;br&gt;Flag background has exactly three bands/stripes.&lt;br&gt;&lt;br&gt;Coats of arms and cantons are not taken into consideration.&lt;br&gt;&lt;br&gt;Crosses that extend through all the flag, such as nordic crosses, are considered bands.&lt;br&gt;&lt;br&gt;Diagonal sections are considered bands.</t>
  </si>
  <si>
    <t>4+Band</t>
  </si>
  <si>
    <t>◼️ 4+ Band</t>
  </si>
  <si>
    <t>◼️◼️◼️◼️&lt;br&gt;4 Bands&lt;br&gt;or more</t>
  </si>
  <si>
    <t>&lt;br&gt;Flag background has four or more bands/stripes.&lt;br&gt;&lt;br&gt;Coats of arms and cantons are not taken into consideration.&lt;br&gt;&lt;br&gt;Crosses that extend through all the flag, such as nordic crosses, are considered bands.&lt;br&gt;&lt;br&gt;Diagonal sections are considered bands.</t>
  </si>
  <si>
    <t>Horizo</t>
  </si>
  <si>
    <t>↔︎ Horiz</t>
  </si>
  <si>
    <t>↔︎&lt;br&gt;Horizontal Bands</t>
  </si>
  <si>
    <t>&lt;br&gt;Flag features horizontal bands or stripes.&lt;br&gt;&lt;br&gt;Coats of arms and canton lines are excluded.</t>
  </si>
  <si>
    <t>Vertic</t>
  </si>
  <si>
    <t>↕︎ Vertic</t>
  </si>
  <si>
    <t>↕︎&lt;br&gt;Vertical Bands</t>
  </si>
  <si>
    <t>&lt;br&gt;Flag features vertical bands or stripes.&lt;br&gt;&lt;br&gt;Coats of arms and canton lines are excluded.</t>
  </si>
  <si>
    <t>Diagon</t>
  </si>
  <si>
    <t>↗︎ Diagon</t>
  </si>
  <si>
    <t>↗︎&lt;br&gt;Diagonal Line</t>
  </si>
  <si>
    <t>&lt;br&gt;This includes diagonal bands, crosses, piles, triangles or rhombuses.&lt;br&gt;&lt;br&gt;Coats of arms and cantons are excluded.</t>
  </si>
  <si>
    <t>allhor</t>
  </si>
  <si>
    <t>☰ All</t>
  </si>
  <si>
    <t>☰&lt;br&gt;All Bands:&lt;br&gt;Horizontal</t>
  </si>
  <si>
    <t>&lt;br&gt;All the bands/stripes of the flag are horizontal.&lt;br&gt;&lt;br&gt;That means there are no vertical/diagonal bands.&lt;br&gt;&lt;br&gt;Flags with bands and also items are accepted.</t>
  </si>
  <si>
    <t>allver</t>
  </si>
  <si>
    <t>|| All</t>
  </si>
  <si>
    <t>||&lt;br&gt;All Bands:&lt;br&gt;Vertical</t>
  </si>
  <si>
    <t>&lt;br&gt;All the bands/stripes of the flag are vertical.&lt;br&gt;&lt;br&gt;That means there are no horizontal/diagonal bands.&lt;br&gt;&lt;br&gt;Flags with bands and also items are accepted.</t>
  </si>
  <si>
    <t>alldia</t>
  </si>
  <si>
    <t>↗︎↗︎ All</t>
  </si>
  <si>
    <t>↗︎↗︎&lt;br&gt;All Bands:&lt;br&gt;Diagonal</t>
  </si>
  <si>
    <t>&lt;br&gt;All the bands/stripes of the flag are diagonal.&lt;br&gt;&lt;br&gt;That means there are diagonal bands, but no horizontal/vertical bands.&lt;br&gt;&lt;br&gt;The flag can contain items but will not be taken into consideration.</t>
  </si>
  <si>
    <t>Rotate</t>
  </si>
  <si>
    <t>🔄 180°</t>
  </si>
  <si>
    <t>🔄&lt;br&gt;180° Symmetry</t>
  </si>
  <si>
    <t>&lt;br&gt;The flag looks exactly the same if rotated 180° clockwise. This is rotational symmetry.&lt;br&gt;&lt;br&gt;As an example, Ireland flag would not qualify because if rotated this way it resembles the flag of Ivory Coast.</t>
  </si>
  <si>
    <t>diffdirection</t>
  </si>
  <si>
    <t>↕︎↔︎ Direction</t>
  </si>
  <si>
    <t>↕︎↔︎&lt;br&gt;Bands:&lt;br&gt;2 Directions</t>
  </si>
  <si>
    <t>&lt;br&gt;Flag has bands in different directions (such as one vertical band and one horizontal).&lt;br&gt;&lt;br&gt;Diagonal bands crossed are supposed to have the same direction.</t>
  </si>
  <si>
    <t>smallcross</t>
  </si>
  <si>
    <t>✝️ Small Cross</t>
  </si>
  <si>
    <t>✝️&lt;br&gt;Small Cross</t>
  </si>
  <si>
    <t>&lt;br&gt;There is a cross, but it does not cover the whole flag.&lt;br&gt;&lt;br&gt;That means it does not reach the edges of the flag&lt;br&gt;&lt;br&gt;Cantons and coats of arms are included.</t>
  </si>
  <si>
    <t>smallcrosscentered</t>
  </si>
  <si>
    <t>✝️ Center</t>
  </si>
  <si>
    <t>✝️&lt;br&gt;Small Cross&lt;br&gt;Centered</t>
  </si>
  <si>
    <t>&lt;br&gt;There is a cross placed at the center, but it does not cover the whole flag.&lt;br&gt;&lt;br&gt;That means also that there are no large crosses that reach the edges of the flag.&lt;br&gt;&lt;br&gt;Crosses in centered coats of arms are included.</t>
  </si>
  <si>
    <t>largecross</t>
  </si>
  <si>
    <t>➕ Large Cross</t>
  </si>
  <si>
    <t>➕&lt;br&gt;Large Cross</t>
  </si>
  <si>
    <t>&lt;br&gt;There is a cross (formed with horizontal and vertical bands, or with crossed diagonal bands) that covers the whole flag.&lt;br&gt;&lt;br&gt;Can be centered, nordic... as long as it reaches the edges of the flag.</t>
  </si>
  <si>
    <t>firstlast</t>
  </si>
  <si>
    <t>🟰 First=Last</t>
  </si>
  <si>
    <t>🟰&lt;br&gt;Bands:&lt;br&gt;First = Last</t>
  </si>
  <si>
    <t>&lt;br&gt;First band of the flag has the same color as the last band.&lt;br&gt;&lt;br&gt;Only valid for flags with all bands in the same direction.</t>
  </si>
  <si>
    <t>lastfirst</t>
  </si>
  <si>
    <t>≠ First!=Last</t>
  </si>
  <si>
    <t>≠&lt;br&gt;Bands:&lt;br&gt;First not Last</t>
  </si>
  <si>
    <t>&lt;br&gt;First band of the flag does not have the same color as the last band.&lt;br&gt;&lt;br&gt;Only valid for flags with all bands in the same direction.</t>
  </si>
  <si>
    <t>ExtraNah_NoBand, NoBand</t>
  </si>
  <si>
    <t>📶 Bands</t>
  </si>
  <si>
    <t>📶&lt;br&gt;Has Bands</t>
  </si>
  <si>
    <t>&lt;br&gt;The flag has one or more bands/stripes&lt;br&gt;&lt;br&gt;Crosses that extend through all the flag, such as nordic crosses, are considered bands.&lt;br&gt;&lt;br&gt;Diagonal sections are considered bands.</t>
  </si>
  <si>
    <t>ExtraNah_OnlyBa, OnlyBa</t>
  </si>
  <si>
    <t>🧮 Items</t>
  </si>
  <si>
    <t>🧮&lt;br&gt;Has Items</t>
  </si>
  <si>
    <t>&lt;br&gt;The flag has items (coat of arms, animals, can be also a cross, canton...).&lt;br&gt;&lt;br&gt;The answer will be valid as long as the flag is not only composed by bands.</t>
  </si>
  <si>
    <t>ExtraNah_OnlyBa, Center</t>
  </si>
  <si>
    <t>🚫🎯 Not Center</t>
  </si>
  <si>
    <t>🚫🎯&lt;br&gt;Items&lt;br&gt;Not Centered</t>
  </si>
  <si>
    <t>&lt;br&gt;The flag has items (coat of arms, animals, triangle at the side, cross, canton...) but not centered.</t>
  </si>
  <si>
    <t>Extra_OnlyBa, allhor</t>
  </si>
  <si>
    <t>☰ Only Horiz</t>
  </si>
  <si>
    <t>☰☰&lt;br&gt;Bands Only:&lt;br&gt;Horizontal</t>
  </si>
  <si>
    <t>&lt;br&gt;The flag is composed only of horizontal bands. There are no vertical nor diagonal bands, and no items. Flag should not have coat of arms nor canton.&lt;br&gt;&lt;br&gt;There should not be other shapes rather than bands. Circles, triangles... are not valid.</t>
  </si>
  <si>
    <t>Extra_OnlyBa, allver</t>
  </si>
  <si>
    <t>⏸ Only Vertic</t>
  </si>
  <si>
    <t>⏸⏸&lt;br&gt;Bands Only:&lt;br&gt;Vertical</t>
  </si>
  <si>
    <t>&lt;br&gt;The flag is composed only of vertical bands. There are no horizontal nor diagonal bands, and no items. Flag should not have coat of arms nor canton.&lt;br&gt;&lt;br&gt;There should not be other shapes rather than bands. Circles, triangles... are not valid.</t>
  </si>
  <si>
    <t>Shapes</t>
  </si>
  <si>
    <t>Circle</t>
  </si>
  <si>
    <t>🔘 Circle</t>
  </si>
  <si>
    <t>🔘&lt;br&gt;Has a Circle</t>
  </si>
  <si>
    <t>&lt;br&gt;The flag contains a circle.&lt;br&gt;&lt;br&gt;Semicircles are not accepted.&lt;br&gt;&lt;br&gt;Rings of stars are included.&lt;br&gt;&lt;br&gt;Coats of arms and cantons are also included, but circles have to be significant enough.</t>
  </si>
  <si>
    <t>Center</t>
  </si>
  <si>
    <t>🎯 Center</t>
  </si>
  <si>
    <t>🎯&lt;br&gt;Centered&lt;br&gt;Items</t>
  </si>
  <si>
    <t>&lt;br&gt;There is an item(s) in the flag and it is placed in the center.&lt;br&gt;&lt;br&gt;All items of the flag must be centered.&lt;br&gt;&lt;br&gt;Items include coats of arms, crosses, emblems, stars...</t>
  </si>
  <si>
    <t>Plants</t>
  </si>
  <si>
    <t>🌿 Plant</t>
  </si>
  <si>
    <t>🌿&lt;br&gt;Plant</t>
  </si>
  <si>
    <t>&lt;br&gt;Flag contains any plants or vegetation.&lt;br&gt;&lt;br&gt;This includes trees, flowers, or grass.&lt;br&gt;&lt;br&gt;Fleur-de-lis items are not valid for this category.</t>
  </si>
  <si>
    <t>IsMoon</t>
  </si>
  <si>
    <t>🌙 Moon</t>
  </si>
  <si>
    <t>🌙&lt;br&gt;Moon</t>
  </si>
  <si>
    <t>&lt;br&gt;Can be a crescent, a full moon, or symbolic&lt;br&gt;&lt;br&gt;Coat of arms and cantons are also taken into consideration.&lt;br&gt;&lt;br&gt;The moon is not considered a star.</t>
  </si>
  <si>
    <t>HasSta</t>
  </si>
  <si>
    <t>✨ Stars</t>
  </si>
  <si>
    <t>✨&lt;br&gt;With Star(s)</t>
  </si>
  <si>
    <t>&lt;br&gt;The flag contains at least one (or more) star or star shaped item.&lt;br&gt;&lt;br&gt;Coats of arms and cantons are also included.&lt;br&gt;&lt;br&gt;The sun is not a valid star item as it has is own category.</t>
  </si>
  <si>
    <t>1Stars</t>
  </si>
  <si>
    <t>⭐ 1 Star</t>
  </si>
  <si>
    <t>⭐&lt;br&gt;1 Star</t>
  </si>
  <si>
    <t>&lt;br&gt;The flag contains only one star or star shaped item.&lt;br&gt;&lt;br&gt;Coats of arms and cantons are also included.&lt;br&gt;&lt;br&gt;The sun is not a valid star item as it has is own category.</t>
  </si>
  <si>
    <t>2Stars</t>
  </si>
  <si>
    <t>⭐ 2 Stars</t>
  </si>
  <si>
    <t>⭐⭐&lt;br&gt;2 Stars</t>
  </si>
  <si>
    <t>&lt;br&gt;The flag contains only two stars or star shaped items.&lt;br&gt;&lt;br&gt;Coats of arms and cantons are also included.&lt;br&gt;&lt;br&gt;The sun is not a valid star item as it has is own category.</t>
  </si>
  <si>
    <t>3+Star</t>
  </si>
  <si>
    <t>⭐ 3+ Stars</t>
  </si>
  <si>
    <t>⭐⭐⭐&lt;br&gt;3 or more&lt;br&gt;Stars</t>
  </si>
  <si>
    <t>&lt;br&gt;The flag contains only three or more stars or star shaped items.&lt;br&gt;&lt;br&gt;Coats of arms and cantons are also included.&lt;br&gt;&lt;br&gt;The sun is not a valid star item as it has is own category.</t>
  </si>
  <si>
    <t>HasSun</t>
  </si>
  <si>
    <t>☀️ Sun</t>
  </si>
  <si>
    <t>☀️&lt;br&gt;Sun</t>
  </si>
  <si>
    <t>&lt;br&gt;Can be a rising sun, a full sun, or symbolic as long as it is shaped to represent a sun.&lt;br&gt;&lt;br&gt;Coat of arms and cantons are also taken into consideration.&lt;br&gt;&lt;br&gt;The sun is not considered a star for other categories.</t>
  </si>
  <si>
    <t>Animal</t>
  </si>
  <si>
    <t>🦅 Animal</t>
  </si>
  <si>
    <t>🦅&lt;br&gt;Animal</t>
  </si>
  <si>
    <t>There is at least one animal in the flag.&lt;br&gt;&lt;br&gt;Humans are not a valid answer as they have their own category.&lt;br&gt;&lt;br&gt;Flags with mythological beasts are also valid answers.&lt;br&gt;&lt;br&gt;Coats of arms and cantons are included.</t>
  </si>
  <si>
    <t>Texted</t>
  </si>
  <si>
    <t>🔤 Text</t>
  </si>
  <si>
    <t>🔤&lt;br&gt;Text</t>
  </si>
  <si>
    <t>&lt;br&gt;There are words or letters in the flag.&lt;br&gt;&lt;br&gt;Any official language is accepted.</t>
  </si>
  <si>
    <t>Trside</t>
  </si>
  <si>
    <t>▶️ Triangle</t>
  </si>
  <si>
    <t>▶️&lt;br&gt;Triangle at the side</t>
  </si>
  <si>
    <t>&lt;br&gt;There is a triangle placed on the left or right side of the flag.&lt;br&gt;&lt;br&gt;Also known as pile at the hoist.&lt;br&gt;&lt;br&gt;Triangles out of the sides of the flag, or in the coat of arms/cantons are not included.&lt;br&gt;&lt;br&gt;Trapezoids, and other similar shapes, are not valid.</t>
  </si>
  <si>
    <t>Crosse</t>
  </si>
  <si>
    <t>✖️ Cross</t>
  </si>
  <si>
    <t>✖️&lt;br&gt;Cross</t>
  </si>
  <si>
    <t>&lt;br&gt;The flag contains a cross of any size.&lt;br&gt;&lt;br&gt;It can be formed with bands or an element of the coat of arms or canton.</t>
  </si>
  <si>
    <t>Weapon</t>
  </si>
  <si>
    <t>⚔️ Weapon</t>
  </si>
  <si>
    <t>⚔️&lt;br&gt;Weapon</t>
  </si>
  <si>
    <t>&lt;br&gt;Some examples of valid items are firearms, arrows, spears, or swords.&lt;br&gt;&lt;br&gt;Coat of arms and cantons are also taken into consideration.</t>
  </si>
  <si>
    <t>Humans</t>
  </si>
  <si>
    <t>✋ Human</t>
  </si>
  <si>
    <t>✋&lt;br&gt;Human&lt;br&gt;Figure</t>
  </si>
  <si>
    <t>&lt;br&gt;People are included in the flag.&lt;br&gt;&lt;br&gt;Human silhouettes are also valid.&lt;br&gt;Any flag that features a body part will be a valid answer as well.</t>
  </si>
  <si>
    <t>OnlyBa</t>
  </si>
  <si>
    <t>⏸ Bands</t>
  </si>
  <si>
    <t>⏸&lt;br&gt;Bands Only</t>
  </si>
  <si>
    <t>There is no item in the flag.&lt;br&gt;&lt;br&gt;Flag should not have coat of arms nor canton.&lt;br&gt;&lt;br&gt;There should not be other shapes rather than bands. Circles, triangles... are not valid.&lt;br&gt;&lt;br&gt;Crosses are allowed if they are formed with bands.</t>
  </si>
  <si>
    <t>Canton</t>
  </si>
  <si>
    <t>🪪 Canton</t>
  </si>
  <si>
    <t>🪪&lt;br&gt;Canton</t>
  </si>
  <si>
    <t>&lt;br&gt;A Canton is a rectangular emblem placed at the top left of a flag, usually occupying up to a quarter of a flag's area.&lt;br&gt;&lt;br&gt;The canton of a flag may be a flag in its own right as well.</t>
  </si>
  <si>
    <t>Wavess</t>
  </si>
  <si>
    <t>〰️ Waves</t>
  </si>
  <si>
    <t>〰️&lt;br&gt;Waves</t>
  </si>
  <si>
    <t>&lt;br&gt;Flag features a wave or wavy line design.</t>
  </si>
  <si>
    <t>Waters</t>
  </si>
  <si>
    <t>💧 Water</t>
  </si>
  <si>
    <t>💧&lt;br&gt;Contains:&lt;br&gt;Water</t>
  </si>
  <si>
    <t>&lt;br&gt;The flag depicts any scenery with water&lt;br&gt;&lt;br&gt;Seas, rivers and elements that closely represent water are valid answers.&lt;br&gt;&lt;br&gt;Colors, bands or items that vaguely symbolize water are not a valid answer.</t>
  </si>
  <si>
    <t>Ships!</t>
  </si>
  <si>
    <t>🛥️ Ship</t>
  </si>
  <si>
    <t>🛥️&lt;br&gt;Ship</t>
  </si>
  <si>
    <t>&lt;br&gt;There is a ship or boat anywhere on the flag.&lt;br&gt;&lt;br&gt;It does not necessarily have to be accompanied with water.</t>
  </si>
  <si>
    <t>Crowns</t>
  </si>
  <si>
    <t>👑 Crown</t>
  </si>
  <si>
    <t>👑&lt;br&gt;Crown</t>
  </si>
  <si>
    <t>&lt;br&gt;There is a crown anywhere on the flag.&lt;br&gt;&lt;br&gt;Coats of arms and cantons are taken into account.</t>
  </si>
  <si>
    <t>Builds</t>
  </si>
  <si>
    <t>🏰 Building</t>
  </si>
  <si>
    <t>🏰&lt;br&gt;Building</t>
  </si>
  <si>
    <t>&lt;br&gt;There is a building or architectural structure in the flag. Some valid items are castles, walls, or palaces&lt;br&gt;&lt;br&gt;Coat of arms and cantons are included.</t>
  </si>
  <si>
    <t>Nordic</t>
  </si>
  <si>
    <t>❄️ Nordic</t>
  </si>
  <si>
    <t>❄️&lt;br&gt;Nordic Cross</t>
  </si>
  <si>
    <t>&lt;br&gt;There is a nordic/scandinavian cross in the flag.&lt;br&gt;&lt;br&gt;This is a cross symbol in a rectangular field, with the centre of the cross shifted towards the left.&lt;br&gt;&lt;br&gt;The region does not necessarily need to be nordic.</t>
  </si>
  <si>
    <t>Geogrh</t>
  </si>
  <si>
    <t>⛰️ Land</t>
  </si>
  <si>
    <t>⛰️&lt;br&gt;Land</t>
  </si>
  <si>
    <t>&lt;br&gt;Flag features geographical landscapes or elements such as mountains or terrains.&lt;br&gt;&lt;br&gt;Symbolic land is not a valid answer, unless the shape of the item was designed to look like land feature.</t>
  </si>
  <si>
    <t>unjack</t>
  </si>
  <si>
    <t>🇬🇧 Union Jack</t>
  </si>
  <si>
    <t>🇬🇧&lt;br&gt;Canton:&lt;br&gt;Union Jack</t>
  </si>
  <si>
    <t>&lt;br&gt;A Canton is a rectangular emblem placed at the top left of a flag, usually occupying up to a quarter of a flag's area.&lt;br&gt;&lt;br&gt;This category asks for cantons that contain the Union Jack, which is the United Kingdom flag.</t>
  </si>
  <si>
    <t>southc</t>
  </si>
  <si>
    <t>🌌 Southern</t>
  </si>
  <si>
    <t>🌌&lt;br&gt;Stars:&lt;br&gt;Southern Cross</t>
  </si>
  <si>
    <t>&lt;br&gt;Crux, commonly known as the Southern Cross, is a constellation that can be seen by people in the Southern Hemisphere. Its four brightest stars are in the shape of a cross.</t>
  </si>
  <si>
    <t>hasmap</t>
  </si>
  <si>
    <t>🗾 Map</t>
  </si>
  <si>
    <t>🗾&lt;br&gt;Has a Map&lt;br&gt;</t>
  </si>
  <si>
    <t>&lt;br&gt;The flag contains a map of a territory, such a region, country or a continent.&lt;br&gt;Not to be confused with land or terrain.</t>
  </si>
  <si>
    <t>hascoa</t>
  </si>
  <si>
    <t>🛡️ Coat</t>
  </si>
  <si>
    <t>🛡️&lt;br&gt;Coat of Arms&lt;br&gt;</t>
  </si>
  <si>
    <t>&lt;br&gt;The flag contains a coat of arms.&lt;br&gt;Items that are in the flag but do not specifically represent a coat of arms are not valid.</t>
  </si>
  <si>
    <t>featured_Trside</t>
  </si>
  <si>
    <t>▶️ Triangle on a Side</t>
  </si>
  <si>
    <t>▶️&lt;br&gt;Triangle Side&lt;br&gt;Only</t>
  </si>
  <si>
    <t>&lt;br&gt;There is a triangle placed on the left or right side of the flag, and no more items.&lt;br&gt;&lt;br&gt;The flag can have bands since they are not considered items.&lt;br&gt;&lt;br&gt;Triangles out of the sides of the flag, or in the coat of arms/cantons are not included.&lt;br&gt;&lt;br&gt;Trapezoids, and other similar shapes, are not valid.</t>
  </si>
  <si>
    <t>featured_3+Star</t>
  </si>
  <si>
    <t>⭐⭐⭐&lt;br&gt;3+ Stars&lt;br&gt;Only</t>
  </si>
  <si>
    <t>&lt;br&gt;The flag contains only three or more stars or star shaped items, and no more items.&lt;br&gt;&lt;br&gt;The flag can have bands since they are not considered items.&lt;br&gt;&lt;br&gt;Coats of arms and cantons are also included.&lt;br&gt;&lt;br&gt;The sun is not a valid star item as it has is own category.</t>
  </si>
  <si>
    <t>featured_Builds</t>
  </si>
  <si>
    <t>🏰&lt;br&gt;Building&lt;br&gt;Only</t>
  </si>
  <si>
    <t>&lt;br&gt;There is a building or architectural structure in the flag, and no more items. Castles, walls, or palaces.&lt;br&gt;&lt;br&gt;The flag can have bands since they are not considered items.&lt;br&gt;&lt;br&gt;Coat of arms and cantons are included.</t>
  </si>
  <si>
    <t>Extra_1Stars, IsMoon</t>
  </si>
  <si>
    <t>🌙⭐ Moon, Star</t>
  </si>
  <si>
    <t>🌙⭐&lt;br&gt;Moon,&lt;br&gt;1 Star</t>
  </si>
  <si>
    <t>&lt;br&gt;The flag contains at least three stars or star shaped items, and a moon&lt;br&gt;&lt;br&gt;The sun is not a valid star item as it has is own category.&lt;br&gt;&lt;br&gt;Coat of arms and cantons are also taken into consideration.</t>
  </si>
  <si>
    <t>Extra_1Stars, staWHI</t>
  </si>
  <si>
    <t>☆⚪ 1 Star</t>
  </si>
  <si>
    <t>☆⚪&lt;br&gt;1 Star&lt;br&gt;White</t>
  </si>
  <si>
    <t>&lt;br&gt;The flag contains only one star or star shaped item, and it is white&lt;br&gt;&lt;br&gt;The sun is not a valid star item as it has is own category.&lt;br&gt;&lt;br&gt;Coat of arms and cantons are also taken into consideration.</t>
  </si>
  <si>
    <t>Extra_1Stars, staYEL</t>
  </si>
  <si>
    <t>☆🟡 1 Star</t>
  </si>
  <si>
    <t>☆🟡&lt;br&gt;1 Star&lt;br&gt;Yellow</t>
  </si>
  <si>
    <t>&lt;br&gt;The flag contains only one star or star shaped item, and it is yellow&lt;br&gt;&lt;br&gt;The sun is not a valid star item as it has is own category.&lt;br&gt;&lt;br&gt;Coat of arms and cantons are also taken into consideration.</t>
  </si>
  <si>
    <t>Extra_2Color, 3Bands</t>
  </si>
  <si>
    <t>🎌☰</t>
  </si>
  <si>
    <t>🎌☰&lt;br&gt;2 Colors,&lt;br&gt;3 Bands</t>
  </si>
  <si>
    <t>&lt;br&gt;Flag has three bands, and uses two distinct colors only.&lt;br&gt;&lt;br&gt;Different shades of the same main color are not considered different colors.</t>
  </si>
  <si>
    <t>Extra_3+Star, Center</t>
  </si>
  <si>
    <t>✨✨- Stars centered</t>
  </si>
  <si>
    <t>✨✨-&lt;br&gt;3+ Stars&lt;br&gt;centered</t>
  </si>
  <si>
    <t>&lt;br&gt;The flag contains three or more stars but not centered.&lt;br&gt;&lt;br&gt;The sun is not a valid star item as it has is own category.</t>
  </si>
  <si>
    <t>Extra_3+Star, IsMoon</t>
  </si>
  <si>
    <t>🌙✨</t>
  </si>
  <si>
    <t>🌙✨✨&lt;br&gt;Moon,&lt;br&gt;3+ Stars</t>
  </si>
  <si>
    <t>Extra_3Bands, Center</t>
  </si>
  <si>
    <t>☰🎯 Center, 3 Bands</t>
  </si>
  <si>
    <t>▶️☰&lt;br&gt;3 Bands,&lt;br&gt;Centered</t>
  </si>
  <si>
    <t>&lt;br&gt;There is an item(s) in the flag and it is placed in the center.&lt;br&gt;&lt;br&gt;All items of the flag must be centered.&lt;br&gt;&lt;br&gt;Flag background has exactly three bands/stripes.</t>
  </si>
  <si>
    <t>Extra_3Color, 2Bands</t>
  </si>
  <si>
    <t>🚦🟰</t>
  </si>
  <si>
    <t>🚦🟰&lt;br&gt;3 Colors,&lt;br&gt;2 Bands</t>
  </si>
  <si>
    <t>&lt;br&gt;Flag has two bands, and uses three distinct colors only.&lt;br&gt;&lt;br&gt;Different shades of the same main color are not considered different colors.</t>
  </si>
  <si>
    <t>Extra_Animal, 3Bands</t>
  </si>
  <si>
    <t>🦅☰</t>
  </si>
  <si>
    <t>🦅☰&lt;br&gt;Animal,&lt;br&gt;3 Bands</t>
  </si>
  <si>
    <t>&lt;br&gt;The flag contains exactly three bands, and animal(s).&lt;br&gt;&lt;br&gt;Humans are not a valid answer as they have their own category.&lt;br&gt;&lt;br&gt;Flags with mythological beasts are also valid answers.&lt;br&gt;&lt;br&gt;Coats of arms and cantons are included.</t>
  </si>
  <si>
    <t>Extra_Animal, Center</t>
  </si>
  <si>
    <t>-🦅- Centered Animal</t>
  </si>
  <si>
    <t>-🎯-&lt;br&gt;Centered Animal</t>
  </si>
  <si>
    <t>&lt;br&gt;The flag contains a centered animal(s).&lt;br&gt;&lt;br&gt;All elements of the flag must be centered as well.</t>
  </si>
  <si>
    <t>Extra_Crosse, 2Bands</t>
  </si>
  <si>
    <t>➕ Cross, 2 Bands</t>
  </si>
  <si>
    <t>➕&lt;br&gt;Cross, 2 Bands</t>
  </si>
  <si>
    <t>&lt;br&gt;The flag contains a cross of any size.&lt;br&gt;&lt;br&gt;Flag has 2 bands or stripes.&lt;br&gt;&lt;br&gt;The cross can be formed with bands or an element of the coat of arms or canton.</t>
  </si>
  <si>
    <t>Extra_Crosse, 4+Band</t>
  </si>
  <si>
    <t>➕✖️ Cross, 4+Bands</t>
  </si>
  <si>
    <t>➕✖️&lt;br&gt;Cross, 4+Bands</t>
  </si>
  <si>
    <t>&lt;br&gt;The flag contains a cross of any size.&lt;br&gt;&lt;br&gt;Flag has 4 or more bands or stripes.&lt;br&gt;&lt;br&gt;The cross can be formed with bands or an element of the coat of arms or canton.</t>
  </si>
  <si>
    <t>Extra_Crosse, NoBand</t>
  </si>
  <si>
    <t>➕🏳️ Cross, No Band</t>
  </si>
  <si>
    <t>➕&lt;br&gt;Cross,&lt;br&gt;No Bands</t>
  </si>
  <si>
    <t>&lt;br&gt;The flag has no bands, but contains a cross.&lt;br&gt;&lt;br&gt;The cross can be formed with an element of the coat of arms or canton, or it can be outside.</t>
  </si>
  <si>
    <t>Extra_Geogrh, HasSta</t>
  </si>
  <si>
    <t>Extra_HasSta, Center</t>
  </si>
  <si>
    <t>-✨- Centered Star(s)</t>
  </si>
  <si>
    <t>-🎯-&lt;br&gt;Centered Stars</t>
  </si>
  <si>
    <t>&lt;br&gt;The flag contains a centered star(s).&lt;br&gt;&lt;br&gt;All elements of the flag must be centered as well.&lt;br&gt;&lt;br&gt;The sun is not a valid star item as it has is own category.</t>
  </si>
  <si>
    <t>Extra_HasSun, 3Bands</t>
  </si>
  <si>
    <t>☀️☰ Sun, Bands</t>
  </si>
  <si>
    <t>☀️☰&lt;br&gt;Has Sun,&lt;br&gt;Has 3 Bands</t>
  </si>
  <si>
    <t>&lt;br&gt;The flag has three bands and contains a sun.</t>
  </si>
  <si>
    <t>Extra_HasSun, Center</t>
  </si>
  <si>
    <t>-☀️- Centered Sun</t>
  </si>
  <si>
    <t>-☀️-&lt;br&gt;Centered Sun</t>
  </si>
  <si>
    <t>&lt;br&gt;The flag contains a centered sun.&lt;br&gt;&lt;br&gt;All elements of the flag must be centered as well.</t>
  </si>
  <si>
    <t>Extra_HasSun, NoBand</t>
  </si>
  <si>
    <t>☀️🏳️ Sun, No Bands</t>
  </si>
  <si>
    <t>☀️🏳️&lt;br&gt;Sun,&lt;br&gt;No Bands</t>
  </si>
  <si>
    <t>&lt;br&gt;The flag has no bands and contains a sun.</t>
  </si>
  <si>
    <t>Extra_island, NO_BLU</t>
  </si>
  <si>
    <t>🏝️🚫🟦</t>
  </si>
  <si>
    <t>🏝️🚫🟦&lt;br&gt;Island,&lt;br&gt;No Blue</t>
  </si>
  <si>
    <t>&lt;br&gt;The country is considered to be an island, and its flag does not have Blue. Overseas territories that do not have a regional tag are included.&lt;br&gt;&lt;br&gt;It can be a single island or an archipelago.</t>
  </si>
  <si>
    <t>Extra_island, OnlyBa</t>
  </si>
  <si>
    <t>🏝️⏸</t>
  </si>
  <si>
    <t>🏝️⏸&lt;br&gt;Island,&lt;br&gt;Only Bands</t>
  </si>
  <si>
    <t>&lt;br&gt;The country is considered to be an island, and its flag only has bands. Overseas territories that do not have a regional tag are included.&lt;br&gt;&lt;br&gt;It can be a single island or an archipelago.</t>
  </si>
  <si>
    <t>Extra_Plants, Center</t>
  </si>
  <si>
    <t>🌿-- Plant centered</t>
  </si>
  <si>
    <t>-🌿-&lt;br&gt;Plants&lt;br&gt;centered</t>
  </si>
  <si>
    <t>&lt;br&gt;The flag contains plant(s) but not centered.&lt;br&gt;&lt;br&gt;This includes trees, flowers, or grass&lt;br&gt;&lt;br&gt;Fleur-de-lis items are not valid for this category.</t>
  </si>
  <si>
    <t>Extra_Trside, 3Bands</t>
  </si>
  <si>
    <t>▶️☰ Triangle, 3 Bands</t>
  </si>
  <si>
    <t>▶️☰&lt;br&gt;Triangle, 3 Bands</t>
  </si>
  <si>
    <t>&lt;br&gt;The flag contains a triangle placed on the left or right side of the flag.&lt;br&gt;&lt;br&gt;Flag background has exactly three bands/stripes.</t>
  </si>
  <si>
    <t>ExtraNah_Rotate, Rotate</t>
  </si>
  <si>
    <t>🚫🔄 No 180º</t>
  </si>
  <si>
    <t>🚫🔄&lt;br&gt;No 180º Symmetry</t>
  </si>
  <si>
    <t>&lt;br&gt;The flag does not look exactly the same if rotated 180° clockwise.</t>
  </si>
  <si>
    <t>ExtraNah_Canton, HasSta</t>
  </si>
  <si>
    <t>🚫🪪⭐</t>
  </si>
  <si>
    <t>🚫🪪⭐&lt;br&gt;No Canton,&lt;br&gt;No Stars</t>
  </si>
  <si>
    <t>&lt;br&gt;The flag does not have a canton, and not a single star or star shaped item.</t>
  </si>
  <si>
    <t>ExtraNah_Crosse, Crosse</t>
  </si>
  <si>
    <t>🚫✖️ No Cross</t>
  </si>
  <si>
    <t>🚫✖️&lt;br&gt;No Cross</t>
  </si>
  <si>
    <t>&lt;br&gt;The flag contains a sun but it is not centered.&lt;br&gt;&lt;br&gt;</t>
  </si>
  <si>
    <t>ExtraNah_IsMoon, HasSta</t>
  </si>
  <si>
    <t>🚫🌙⭐</t>
  </si>
  <si>
    <t>🚫🌙⭐&lt;br&gt;No Moon,&lt;br&gt;No Stars</t>
  </si>
  <si>
    <t>&lt;br&gt;The flag does not have a moon, and not a single star or star shaped item.</t>
  </si>
  <si>
    <t>ExtraNo_2Color, Rotate</t>
  </si>
  <si>
    <t>🌿-- 2 C</t>
  </si>
  <si>
    <t>🌿--&lt;br&gt;2 Colors,&lt;br&gt;No 180° Symmetry</t>
  </si>
  <si>
    <t>ExtraNo_3+Star, Center</t>
  </si>
  <si>
    <t>✨✨- Stars not centered</t>
  </si>
  <si>
    <t>✨✨-&lt;br&gt;3+ Stars&lt;br&gt;not centered</t>
  </si>
  <si>
    <t>ExtraNo_Animal, Center</t>
  </si>
  <si>
    <t>🦅-- Animal not centered</t>
  </si>
  <si>
    <t>🦅--&lt;br&gt;Animal&lt;br&gt;not centered</t>
  </si>
  <si>
    <t>&lt;br&gt;The flag contains an animal(s) but it is not centered.</t>
  </si>
  <si>
    <t>ExtraNo_Canton, unjack</t>
  </si>
  <si>
    <t>🪪🚫🇬🇧 Canton, No Union</t>
  </si>
  <si>
    <t>🚫🇬🇧&lt;br&gt;Canton:&lt;br&gt;No Union</t>
  </si>
  <si>
    <t>&lt;br&gt;A Canton is a rectangular emblem placed at the top left of a flag, usually occupying up to a quarter of a flag's area.&lt;br&gt;&lt;br&gt;This category asks for cantons that do not contain the Union Jack, which is the United Kingdom flag.</t>
  </si>
  <si>
    <t>ExtraNo_Circle, Rotate</t>
  </si>
  <si>
    <t>🔘-🔄</t>
  </si>
  <si>
    <t>🔘-🔄&lt;br&gt;Circle,&lt;br&gt;No Symmetry</t>
  </si>
  <si>
    <t>&lt;br&gt;The flag does not look exactly the same if rotated 180° clockwise.&lt;br&gt;&lt;br&gt;It also needs to have a circle.&lt;br&gt;&lt;br&gt;</t>
  </si>
  <si>
    <t>ExtraNo_Geogrh, Center</t>
  </si>
  <si>
    <t>⛰️--</t>
  </si>
  <si>
    <t>⛰️--&lt;br&gt;Land,&lt;br&gt;Not Centered</t>
  </si>
  <si>
    <t>&lt;br&gt;The flag contains land items but not centered.</t>
  </si>
  <si>
    <t>ExtraNo_HasSta, Center</t>
  </si>
  <si>
    <t xml:space="preserve">✨-- </t>
  </si>
  <si>
    <t>✨--&lt;br&gt;Star(s)&lt;br&gt;not centered</t>
  </si>
  <si>
    <t>&lt;br&gt;The flag contains one or more stars but not centered.&lt;br&gt;&lt;br&gt;The sun is not a valid star item as it has is own category.</t>
  </si>
  <si>
    <t>ExtraNo_HasSun, Center</t>
  </si>
  <si>
    <t xml:space="preserve">☀️-- </t>
  </si>
  <si>
    <t>☀️--&lt;br&gt;Sun&lt;br&gt;not centered</t>
  </si>
  <si>
    <t>ExtraNo_myrGRE, Center</t>
  </si>
  <si>
    <t>🟢--</t>
  </si>
  <si>
    <t>🟢--&lt;br&gt;Main Green,&lt;br&gt;Not Centered</t>
  </si>
  <si>
    <t>&lt;br&gt;Flag's main color is green, and its items are not centered.&lt;br&gt;&lt;br&gt;The color clearly covers more percentage of the flag than any other color&lt;br&gt;&lt;br&gt;</t>
  </si>
  <si>
    <t>ExtraNo_myrRED, Center</t>
  </si>
  <si>
    <t>🔴--</t>
  </si>
  <si>
    <t>🔴--&lt;br&gt;Main Red,&lt;br&gt;Not Centered</t>
  </si>
  <si>
    <t>&lt;br&gt;Flag's main color is red, and its items are not centered.&lt;br&gt;&lt;br&gt;The color clearly covers more percentage of the flag than any other color.&lt;br&gt;&lt;br&gt;</t>
  </si>
  <si>
    <t>ExtraNo_myrWHI, Center</t>
  </si>
  <si>
    <t>⚪--</t>
  </si>
  <si>
    <t>⚪--&lt;br&gt;Main White,&lt;br&gt;Not Centered</t>
  </si>
  <si>
    <t>&lt;br&gt;Flag's main color is white, and its items are not centered.&lt;br&gt;&lt;br&gt;The color clearly covers more percentage of the flag than any other color.&lt;br&gt;&lt;br&gt;</t>
  </si>
  <si>
    <t>ExtraNo_NoBand, Circle</t>
  </si>
  <si>
    <t>🚫⏸🔘</t>
  </si>
  <si>
    <t>🚫⏸🔘&lt;br&gt;No Bands,&lt;br&gt;No Circle</t>
  </si>
  <si>
    <t>&lt;br&gt;The flag does not have any band, nor circles.&lt;br&gt;&lt;br&gt;Coats of arms and cantons are taken into account.</t>
  </si>
  <si>
    <t>ExtraNo_Plants, Center</t>
  </si>
  <si>
    <t xml:space="preserve">🌿-- </t>
  </si>
  <si>
    <t>🌿--&lt;br&gt;Plants&lt;br&gt;not centered</t>
  </si>
  <si>
    <t>ExtraNo_unjack, HasSta</t>
  </si>
  <si>
    <t>🇬🇧🚫✨</t>
  </si>
  <si>
    <t>🇬🇧🚫✨&lt;br&gt;Union Jack,&lt;br&gt;No Stars</t>
  </si>
  <si>
    <t>&lt;br&gt;The flag has a canton with the Union Jack, but the whole flag contains no stars or star-shaped items.&lt;br&gt;&lt;br&gt;</t>
  </si>
  <si>
    <t>Words</t>
  </si>
  <si>
    <t>words2</t>
  </si>
  <si>
    <t>🅰️ 2+ Words</t>
  </si>
  <si>
    <t>🅰️🅱️&lt;br&gt;2 or more&lt;br&gt;words</t>
  </si>
  <si>
    <t>&lt;br&gt;Name of the country/territory has two or more words (as it appears in the database).&lt;br&gt;&lt;br&gt;Non-territory flags are also included.&lt;br&gt;&lt;br&gt;If joined by a hyphen, it is considered as two different words&lt;br&gt;&lt;br&gt;The label [---] that regionals flag have is not considered a word.</t>
  </si>
  <si>
    <t>words3</t>
  </si>
  <si>
    <t>🅰️ 3+ Words</t>
  </si>
  <si>
    <t>🅰️🅱️🅰️&lt;br&gt;3 or more&lt;br&gt;words</t>
  </si>
  <si>
    <t>&lt;br&gt;Name of the country/territory has three or more words (as it appears in the database).&lt;br&gt;&lt;br&gt;Non-territory flags are also included.&lt;br&gt;&lt;br&gt;If joined by a hyphen, it is considered as two different words&lt;br&gt;&lt;br&gt;The label [---] that regionals flag have is not considered a word.</t>
  </si>
  <si>
    <t>exact2</t>
  </si>
  <si>
    <t>🅰️ 2 Words</t>
  </si>
  <si>
    <t>🅰️🅰️&lt;br&gt;Exactly&lt;br&gt;2 Words</t>
  </si>
  <si>
    <t>&lt;br&gt;The name of the flag is composed of exactly two words as it appears in the database.&lt;br&gt;&lt;br&gt;Non-territory flags are also included.&lt;br&gt;&lt;br&gt;If joined by a hyphen, it is considered as two different words&lt;br&gt;&lt;br&gt;The label [---] that regionals flag have is not considered a word.</t>
  </si>
  <si>
    <t>unique</t>
  </si>
  <si>
    <t>🅱️ Unique</t>
  </si>
  <si>
    <t>🅱️&lt;br&gt;All Letters:&lt;br&gt;Unique</t>
  </si>
  <si>
    <t>&lt;br&gt;Name of the country/territory does not have any repeated letter.&lt;br&gt;&lt;br&gt;For non-territory flags, the name of the flag as it appears in the database will be used as reference, without taking the regional tag into account [---].</t>
  </si>
  <si>
    <t>repique</t>
  </si>
  <si>
    <t>🅱️ Repeated</t>
  </si>
  <si>
    <t>🅱️🅱️ &lt;br&gt;Repeated&lt;br&gt;Letters</t>
  </si>
  <si>
    <t>&lt;br&gt;The country or territory's name contains at least one letter that appears more than once.&lt;br&gt;&lt;br&gt;For non-territory flags, the name of the flag as it appears in the database will be used as reference, without taking the regional tag into account [---].</t>
  </si>
  <si>
    <t>retrique</t>
  </si>
  <si>
    <t>🅱️ Thrice</t>
  </si>
  <si>
    <t>🅱️🅱️🅱️&lt;br&gt;Same Letter&lt;br&gt;Thrice</t>
  </si>
  <si>
    <t>&lt;br&gt;The country or territory's name contains at least one letter that appears three or more times.&lt;br&gt;&lt;br&gt;For non-territory flags, the name of the flag as it appears in the database will be used as reference, without taking the regional tag into account [---].</t>
  </si>
  <si>
    <t>startA</t>
  </si>
  <si>
    <t>A...</t>
  </si>
  <si>
    <t>🅐&lt;br&gt;Starts with:&lt;br&gt;'A'</t>
  </si>
  <si>
    <t>&lt;br&gt;Name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t>
  </si>
  <si>
    <t>startB</t>
  </si>
  <si>
    <t>B...</t>
  </si>
  <si>
    <t>🅑&lt;br&gt;Starts with:&lt;br&gt;'B'</t>
  </si>
  <si>
    <t>startC</t>
  </si>
  <si>
    <t>C...</t>
  </si>
  <si>
    <t>🅒&lt;br&gt;Starts with:&lt;br&gt;'C'</t>
  </si>
  <si>
    <t>startD</t>
  </si>
  <si>
    <t>D...</t>
  </si>
  <si>
    <t>🅓&lt;br&gt;Starts with:&lt;br&gt;'D'</t>
  </si>
  <si>
    <t>startE</t>
  </si>
  <si>
    <t>E...</t>
  </si>
  <si>
    <t>🅔&lt;br&gt;Starts with:&lt;br&gt;'E'</t>
  </si>
  <si>
    <t>startF</t>
  </si>
  <si>
    <t>F...</t>
  </si>
  <si>
    <t>🅕&lt;br&gt;Starts with:&lt;br&gt;'F'</t>
  </si>
  <si>
    <t>startG</t>
  </si>
  <si>
    <t>G...</t>
  </si>
  <si>
    <t>🅖&lt;br&gt;Starts with:&lt;br&gt;'G'</t>
  </si>
  <si>
    <t>startH</t>
  </si>
  <si>
    <t>H...</t>
  </si>
  <si>
    <t>🅗&lt;br&gt;Starts with:&lt;br&gt;'H'</t>
  </si>
  <si>
    <t>startI</t>
  </si>
  <si>
    <t>I...</t>
  </si>
  <si>
    <t>🅘&lt;br&gt;Starts with:&lt;br&gt;'I'</t>
  </si>
  <si>
    <t>startJ</t>
  </si>
  <si>
    <t>J...</t>
  </si>
  <si>
    <t>🅙&lt;br&gt;Starts with:&lt;br&gt;'J'</t>
  </si>
  <si>
    <t>startK</t>
  </si>
  <si>
    <t>K...</t>
  </si>
  <si>
    <t>🅚&lt;br&gt;Starts with:&lt;br&gt;'K'</t>
  </si>
  <si>
    <t>startL</t>
  </si>
  <si>
    <t>L...</t>
  </si>
  <si>
    <t>🅛&lt;br&gt;Starts with:&lt;br&gt;'L'</t>
  </si>
  <si>
    <t>startM</t>
  </si>
  <si>
    <t>M...</t>
  </si>
  <si>
    <t>🅜&lt;br&gt;Starts with:&lt;br&gt;'M'</t>
  </si>
  <si>
    <t>startN</t>
  </si>
  <si>
    <t>N...</t>
  </si>
  <si>
    <t>🅝&lt;br&gt;Starts with:&lt;br&gt;'N'</t>
  </si>
  <si>
    <t>startO</t>
  </si>
  <si>
    <t>O...</t>
  </si>
  <si>
    <t>🅞&lt;br&gt;Starts with:&lt;br&gt;'O'</t>
  </si>
  <si>
    <t>startP</t>
  </si>
  <si>
    <t>P...</t>
  </si>
  <si>
    <t>🅟&lt;br&gt;Starts with:&lt;br&gt;'P'</t>
  </si>
  <si>
    <t>startQ</t>
  </si>
  <si>
    <t>Q...</t>
  </si>
  <si>
    <t>🅠&lt;br&gt;Starts with:&lt;br&gt;'Q'</t>
  </si>
  <si>
    <t>startR</t>
  </si>
  <si>
    <t>R...</t>
  </si>
  <si>
    <t>🅡&lt;br&gt;Starts with:&lt;br&gt;'R'</t>
  </si>
  <si>
    <t>startS</t>
  </si>
  <si>
    <t>S...</t>
  </si>
  <si>
    <t>🅢&lt;br&gt;Starts with:&lt;br&gt;'S'</t>
  </si>
  <si>
    <t>startT</t>
  </si>
  <si>
    <t>T...</t>
  </si>
  <si>
    <t>🅣&lt;br&gt;Starts with:&lt;br&gt;'T'</t>
  </si>
  <si>
    <t>startU</t>
  </si>
  <si>
    <t>U...</t>
  </si>
  <si>
    <t>🅤&lt;br&gt;Starts with:&lt;br&gt;'U'</t>
  </si>
  <si>
    <t>startV</t>
  </si>
  <si>
    <t>V...</t>
  </si>
  <si>
    <t>🅥&lt;br&gt;Starts with:&lt;br&gt;'V'</t>
  </si>
  <si>
    <t>startW</t>
  </si>
  <si>
    <t>W...</t>
  </si>
  <si>
    <t>🅦&lt;br&gt;Starts with:&lt;br&gt;'W'</t>
  </si>
  <si>
    <t>startX</t>
  </si>
  <si>
    <t>X...</t>
  </si>
  <si>
    <t>🅧&lt;br&gt;Starts with:&lt;br&gt;'X'</t>
  </si>
  <si>
    <t>startY</t>
  </si>
  <si>
    <t>Y...</t>
  </si>
  <si>
    <t>🅨&lt;br&gt;Starts with:&lt;br&gt;'Y'</t>
  </si>
  <si>
    <t>startZ</t>
  </si>
  <si>
    <t>Z...</t>
  </si>
  <si>
    <t>🅩&lt;br&gt;Starts with:&lt;br&gt;'Z'</t>
  </si>
  <si>
    <t>end_o</t>
  </si>
  <si>
    <t>✍ -o</t>
  </si>
  <si>
    <t>✍ &lt;br&gt;Name ends in: -o</t>
  </si>
  <si>
    <t>&lt;br&gt;Name of the country/territory ends with the indicated letters.&lt;br&gt;&lt;br&gt;For non-territory flags, the name of the flag as it appears in the database will be used as reference.</t>
  </si>
  <si>
    <t>end_s</t>
  </si>
  <si>
    <t>✍ -s</t>
  </si>
  <si>
    <t>✍ &lt;br&gt;Name ends in: -s</t>
  </si>
  <si>
    <t>end_ia</t>
  </si>
  <si>
    <t>✍ -ia</t>
  </si>
  <si>
    <t>✍ &lt;br&gt;Name ends in: -ia</t>
  </si>
  <si>
    <t>end_land</t>
  </si>
  <si>
    <t>✍ -land</t>
  </si>
  <si>
    <t>✍ &lt;br&gt;Name ends in: -land</t>
  </si>
  <si>
    <t>namenot_a</t>
  </si>
  <si>
    <t>🚫 'A'</t>
  </si>
  <si>
    <t>🚫&lt;br&gt;Name without: 'A'</t>
  </si>
  <si>
    <t>&lt;br&gt;Name of the country/territory does not have the letter 'A'.&lt;br&gt;&lt;br&gt;For non-territory flags, the name of the flag as it appears in the database will be used as reference.</t>
  </si>
  <si>
    <t>namenot_e</t>
  </si>
  <si>
    <t>🚫 'E'</t>
  </si>
  <si>
    <t>🚫&lt;br&gt;Name without: 'E'</t>
  </si>
  <si>
    <t>&lt;br&gt;Name of the country/territory does not have the letter 'E'.&lt;br&gt;&lt;br&gt;For non-territory flags, the name of the flag as it appears in the database will be used as reference.</t>
  </si>
  <si>
    <t>namenot_i</t>
  </si>
  <si>
    <t>🚫 'I'</t>
  </si>
  <si>
    <t>🚫&lt;br&gt;Name without: 'I'</t>
  </si>
  <si>
    <t>&lt;br&gt;Name of the country/territory does not have the letter 'I'.&lt;br&gt;&lt;br&gt;For non-territory flags, the name of the flag as it appears in the database will be used as reference.</t>
  </si>
  <si>
    <t>namenot_o</t>
  </si>
  <si>
    <t>🚫 'O'</t>
  </si>
  <si>
    <t>🚫&lt;br&gt;Name without: 'O'</t>
  </si>
  <si>
    <t>&lt;br&gt;Name of the country/territory does not have the letter 'O'.&lt;br&gt;&lt;br&gt;For non-territory flags, the name of the flag as it appears in the database will be used as reference.</t>
  </si>
  <si>
    <t>namenot_u</t>
  </si>
  <si>
    <t>🚫 'U'</t>
  </si>
  <si>
    <t>🚫&lt;br&gt;Name without: 'U'</t>
  </si>
  <si>
    <t>&lt;br&gt;Name of the country/territory does not have the letter 'U'.&lt;br&gt;&lt;br&gt;For non-territory flags, the name of the flag as it appears in the database will be used as reference.</t>
  </si>
  <si>
    <t>namenot_s</t>
  </si>
  <si>
    <t>🚫 'S'</t>
  </si>
  <si>
    <t>🚫&lt;br&gt;Name without: 'S'</t>
  </si>
  <si>
    <t>&lt;br&gt;Name of the country/territory does not have the letter 'S'.&lt;br&gt;&lt;br&gt;For non-territory flags, the name of the flag as it appears in the database will be used as reference.</t>
  </si>
  <si>
    <t>withtn</t>
  </si>
  <si>
    <t>..tan..</t>
  </si>
  <si>
    <t>🅣&lt;br&gt;Name has:&lt;br&gt;'tan'</t>
  </si>
  <si>
    <t>&lt;br&gt;Name of the country/territory contains the indicated letters in any position.&lt;br&gt;&lt;br&gt;For non-territory flags, the name of the flag as it appears in the database will be used as reference.&lt;br&gt;&lt;br&gt;Special characters are not taken into account, instead translated to an A-Z standard English alphabet.</t>
  </si>
  <si>
    <t>with_and</t>
  </si>
  <si>
    <t>..&amp;..</t>
  </si>
  <si>
    <t>&amp;&lt;br&gt;Name has:&lt;br&gt;'-and-'</t>
  </si>
  <si>
    <t>lets04</t>
  </si>
  <si>
    <t>4 Letters</t>
  </si>
  <si>
    <t>4️⃣&lt;br&gt;Name:&lt;br&gt;4 Letters</t>
  </si>
  <si>
    <t>&lt;br&gt;Name of the country/territory has exactly 4 letters (as it appears in the database).&lt;br&gt;&lt;br&gt;Non-territory flags are also included.&lt;br&gt;&lt;br&gt;A hyphen or blank space is not considered a letter.&lt;br&gt;&lt;br&gt;The label [---] that regionals flag have is not considered.</t>
  </si>
  <si>
    <t>lets05</t>
  </si>
  <si>
    <t>5 Letters</t>
  </si>
  <si>
    <t>5️⃣&lt;br&gt;Name:&lt;br&gt;5 Letters</t>
  </si>
  <si>
    <t>&lt;br&gt;Name of the country/territory has exactly 5 letters (as it appears in the database).&lt;br&gt;&lt;br&gt;Non-territory flags are also included.&lt;br&gt;&lt;br&gt;A hyphen or blank space is not considered a letter.&lt;br&gt;&lt;br&gt;The label [---] that regionals flag have is not considered.</t>
  </si>
  <si>
    <t>lets06</t>
  </si>
  <si>
    <t>6 Letters</t>
  </si>
  <si>
    <t>6️⃣&lt;br&gt;Name:&lt;br&gt;6 Letters</t>
  </si>
  <si>
    <t>&lt;br&gt;Name of the country/territory has exactly 6 letters (as it appears in the database).&lt;br&gt;&lt;br&gt;Non-territory flags are also included.&lt;br&gt;&lt;br&gt;A hyphen or blank space is not considered a letter.&lt;br&gt;&lt;br&gt;The label [---] that regionals flag have is not considered.</t>
  </si>
  <si>
    <t>lets07</t>
  </si>
  <si>
    <t>7 Letters</t>
  </si>
  <si>
    <t>7️⃣&lt;br&gt;Name:&lt;br&gt;7 Letters</t>
  </si>
  <si>
    <t>&lt;br&gt;Name of the country/territory has exactly 7 letters (as it appears in the database).&lt;br&gt;&lt;br&gt;Non-territory flags are also included.&lt;br&gt;&lt;br&gt;A hyphen or blank space is not considered a letter.&lt;br&gt;&lt;br&gt;The label [---] that regionals flag have is not considered.</t>
  </si>
  <si>
    <t>lets08</t>
  </si>
  <si>
    <t>8 Letters</t>
  </si>
  <si>
    <t>8️⃣&lt;br&gt;Name:&lt;br&gt;8 Letters</t>
  </si>
  <si>
    <t>&lt;br&gt;Name of the country/territory has exactly 8 letters (as it appears in the database).&lt;br&gt;&lt;br&gt;Non-territory flags are also included.&lt;br&gt;&lt;br&gt;A hyphen or blank space is not considered a letter.&lt;br&gt;&lt;br&gt;The label [---] that regionals flag have is not considered.</t>
  </si>
  <si>
    <t>lets09</t>
  </si>
  <si>
    <t>9 Letters</t>
  </si>
  <si>
    <t>9️⃣&lt;br&gt;Name:&lt;br&gt;9 Letters</t>
  </si>
  <si>
    <t>&lt;br&gt;Name of the country/territory has exactly 9 letters (as it appears in the database).&lt;br&gt;&lt;br&gt;Non-territory flags are also included.&lt;br&gt;&lt;br&gt;A hyphen or blank space is not considered a letter.&lt;br&gt;&lt;br&gt;The label [---] that regionals flag have is not considered.</t>
  </si>
  <si>
    <t>lets10</t>
  </si>
  <si>
    <t>10 Letters</t>
  </si>
  <si>
    <t>🔟&lt;br&gt;Name:&lt;br&gt;10 Letters</t>
  </si>
  <si>
    <t>&lt;br&gt;Name of the country/territory has exactly 10 letters (as it appears in the database).&lt;br&gt;&lt;br&gt;Non-territory flags are also included.&lt;br&gt;&lt;br&gt;A hyphen or blank space is not considered a letter.&lt;br&gt;&lt;br&gt;The label [---] that regionals flag have is not considered.</t>
  </si>
  <si>
    <t>Political</t>
  </si>
  <si>
    <t>🌄 Landlocked</t>
  </si>
  <si>
    <t>🌄&lt;br&gt;Country: Landlocked</t>
  </si>
  <si>
    <t>&lt;br&gt;The country does not have any region connected to an ocean or coastal sea.&lt;br&gt;&lt;br&gt;Countries that are connected only to an inland sea are considered landlocked.&lt;br&gt;&lt;br&gt;Territories without regional tag are also accepted.</t>
  </si>
  <si>
    <t>🏝️ Island</t>
  </si>
  <si>
    <t>🏝️&lt;br&gt;Island</t>
  </si>
  <si>
    <t>&lt;br&gt;The country is considered to be an island. Overseas territories that do not have a regional tag are included.&lt;br&gt;&lt;br&gt;It can be a single island or an archipelago.&lt;br&gt;&lt;br&gt;Due to its size, Australia is not a valid answer for this category.</t>
  </si>
  <si>
    <t>arabic</t>
  </si>
  <si>
    <t>🇸🇦 Arabic</t>
  </si>
  <si>
    <t>🇸🇦&lt;br&gt;Language:&lt;br&gt;Arabic</t>
  </si>
  <si>
    <t>&lt;br&gt;The country has Arabic as an official language. &lt;br&gt;&lt;br&gt;Widely spoken languages that are not official are not valid.&lt;br&gt;&lt;br&gt;Regional flags are also valid, but their languages will be the same as the ones assigned to their country.</t>
  </si>
  <si>
    <t>englis</t>
  </si>
  <si>
    <t>🇬🇧 English</t>
  </si>
  <si>
    <t>🇬🇧&lt;br&gt;Language:&lt;br&gt;English</t>
  </si>
  <si>
    <t>&lt;br&gt;The country has English as an official language. &lt;br&gt;&lt;br&gt;Widely spoken languages that are not official are not valid.&lt;br&gt;&lt;br&gt;Regional flags are also valid, but their languages will be the same as the ones assigned to their country.</t>
  </si>
  <si>
    <t>french</t>
  </si>
  <si>
    <t>🇫🇷 French</t>
  </si>
  <si>
    <t>🇫🇷&lt;br&gt;Language:&lt;br&gt;French</t>
  </si>
  <si>
    <t>&lt;br&gt;The country has French as an official language. &lt;br&gt;&lt;br&gt;Widely spoken languages that are not official are not valid.&lt;br&gt;&lt;br&gt;Regional flags are also valid, but their languages will be the same as the ones assigned to their country.</t>
  </si>
  <si>
    <t>spanis</t>
  </si>
  <si>
    <t>🇪🇸 Spanish</t>
  </si>
  <si>
    <t>🇪🇸&lt;br&gt;Language:&lt;br&gt;Spanish</t>
  </si>
  <si>
    <t>&lt;br&gt;The country has Spanish as an official language. &lt;br&gt;&lt;br&gt;Widely spoken languages that are not official are not valid.&lt;br&gt;&lt;br&gt;Regional flags are also valid, but their languages will be the same as the ones assigned to their country.</t>
  </si>
  <si>
    <t>portug</t>
  </si>
  <si>
    <t>🇵🇹 Portuguese</t>
  </si>
  <si>
    <t>🇵🇹&lt;br&gt;Language:&lt;br&gt;Portuguese</t>
  </si>
  <si>
    <t>&lt;br&gt;The country has Portuguese as an official language. &lt;br&gt;&lt;br&gt;Widely spoken languages that are not official are not valid.&lt;br&gt;&lt;br&gt;Regional flags are also valid, but their languages will be the same as the ones assigned to their country.</t>
  </si>
  <si>
    <t>german</t>
  </si>
  <si>
    <t>🇩🇪 German</t>
  </si>
  <si>
    <t>🇩🇪&lt;br&gt;Language:&lt;br&gt;German</t>
  </si>
  <si>
    <t>&lt;br&gt;The country has German as an official language. &lt;br&gt;&lt;br&gt;Widely spoken languages that are not official are not valid.&lt;br&gt;&lt;br&gt;Regional flags are also valid, but their languages will be the same as the ones assigned to their country.</t>
  </si>
  <si>
    <t>dutchs</t>
  </si>
  <si>
    <t>🇳🇱 Dutch</t>
  </si>
  <si>
    <t>🇳🇱&lt;br&gt;Language:&lt;br&gt;Dutch</t>
  </si>
  <si>
    <t>&lt;br&gt;The country has Dutch as an official language. &lt;br&gt;&lt;br&gt;Widely spoken languages that are not official are not valid.&lt;br&gt;&lt;br&gt;Regional flags are also valid, but their languages will be the same as the ones assigned to their country.</t>
  </si>
  <si>
    <t>italia</t>
  </si>
  <si>
    <t>🇮🇹 Italian</t>
  </si>
  <si>
    <t>🇮🇹&lt;br&gt;Language:&lt;br&gt;Italian</t>
  </si>
  <si>
    <t>&lt;br&gt;The country has Italian as an official language. &lt;br&gt;&lt;br&gt;Widely spoken languages that are not official are not valid.&lt;br&gt;&lt;br&gt;Regional flags are also valid, but their languages will be the same as the ones assigned to their country.</t>
  </si>
  <si>
    <t>chines</t>
  </si>
  <si>
    <t>🇨🇳 Chinese</t>
  </si>
  <si>
    <t>🇨🇳&lt;br&gt;Language:&lt;br&gt;Chinese</t>
  </si>
  <si>
    <t>&lt;br&gt;The country has Chinese as an official language. &lt;br&gt;&lt;br&gt;Widely spoken languages that are not official are not valid.&lt;br&gt;&lt;br&gt;Regional flags are also valid, but their languages will be the same as the ones assigned to their country.</t>
  </si>
  <si>
    <t>ExtraNah_englis, french</t>
  </si>
  <si>
    <t>🚫🇬🇧🇫🇷</t>
  </si>
  <si>
    <t>🚫🇬🇧🚫🇫🇷&lt;br&gt;No English,&lt;br&gt;French</t>
  </si>
  <si>
    <t>&lt;br&gt;The country does not have neither English nor French as an official language. &lt;br&gt;&lt;br&gt;Widely spoken languages that are not official are not taken into account.&lt;br&gt;&lt;br&gt;Only countries or territories without regional tag are accepted.</t>
  </si>
  <si>
    <t>ExtraNah_englis, portug</t>
  </si>
  <si>
    <t>🚫🇬🇧🇵🇹</t>
  </si>
  <si>
    <t>🚫🇬🇧🚫🇵🇹&lt;br&gt;No English,&lt;br&gt;Portuguese</t>
  </si>
  <si>
    <t>&lt;br&gt;The country does not have neither English nor Portuguese as an official language. &lt;br&gt;&lt;br&gt;Widely spoken languages that are not official are not taken into account.&lt;br&gt;&lt;br&gt;Only countries or territories without regional tag are accepted.</t>
  </si>
  <si>
    <t>ExtraNah_french, portug</t>
  </si>
  <si>
    <t>🚫🇫🇷🇵🇹</t>
  </si>
  <si>
    <t>🚫🇬🇧🚫🇵🇹&lt;br&gt;No French,&lt;br&gt;Portuguese</t>
  </si>
  <si>
    <t>&lt;br&gt;The country does not have neither French nor Portuguese as an official language. &lt;br&gt;&lt;br&gt;Widely spoken languages that are not official are not taken into account.&lt;br&gt;&lt;br&gt;Only countries or territories without regional tag are accepted.</t>
  </si>
  <si>
    <t>🇪🇺 EU</t>
  </si>
  <si>
    <t>🇪🇺&lt;br&gt;EU Member</t>
  </si>
  <si>
    <t>&lt;br&gt;The country is a member of the European Union. &lt;br&gt;&lt;br&gt;The flag of the European Union is not a valid answer since it is not a country.</t>
  </si>
  <si>
    <t>noeuni</t>
  </si>
  <si>
    <t>🇪🇺 Non-EU</t>
  </si>
  <si>
    <t>🚫 🇪🇺 European: &lt;br&gt;Non-EU</t>
  </si>
  <si>
    <t>&lt;br&gt;The country is in Europe but not a member of the European Union. &lt;br&gt;&lt;br&gt;The flag of the European Union is not a valid answer since it is not a country.&lt;br&gt;&lt;br&gt;Subdivisions of countries are not accepted.</t>
  </si>
  <si>
    <t>🔨 Soviet</t>
  </si>
  <si>
    <t>🔨&lt;br&gt;Post-Soviet</t>
  </si>
  <si>
    <t>&lt;br&gt;This refers to countries that were once part of the former Soviet Union but are now independent.&lt;br&gt;&lt;br&gt;Subdivisions are valid as long as they belong to these countries</t>
  </si>
  <si>
    <t>🧱 BRICS</t>
  </si>
  <si>
    <t>🧱&lt;br&gt;Country:&lt;br&gt;BRICS</t>
  </si>
  <si>
    <t>&lt;br&gt;The country is a member of the BRICS organization.&lt;br&gt;&lt;br&gt;Partner states are not a valid answer.</t>
  </si>
  <si>
    <t>🚫🇬🇧</t>
  </si>
  <si>
    <t>🚫🇬🇧&lt;br&gt;Gained UK&lt;br&gt;Independence</t>
  </si>
  <si>
    <t>&lt;br&gt;Countries and territories that were formerly ruled or administered by the United Kingdom or part of the British Empire.</t>
  </si>
  <si>
    <t>🏞️</t>
  </si>
  <si>
    <t>🏞️&lt;br&gt;Country:&lt;br&gt;Balkan</t>
  </si>
  <si>
    <t>&lt;br&gt;The country is part of the Balkan Peninsula.&lt;br&gt;&lt;br&gt;Source: https://en.wikipedia.org/wiki/Balkans</t>
  </si>
  <si>
    <t>year00</t>
  </si>
  <si>
    <t>📆 2000+</t>
  </si>
  <si>
    <t>📆&lt;br&gt;Adopted:&lt;br&gt;after 2000</t>
  </si>
  <si>
    <t>&lt;br&gt;Flag was adopted any year from 2000 (included) onwards.&lt;br&gt;&lt;br&gt;Official modifications to established flags are considered as long as they significantly alter any element of the flag.</t>
  </si>
  <si>
    <t>year18</t>
  </si>
  <si>
    <t>📆 1800s</t>
  </si>
  <si>
    <t>📆&lt;br&gt;Adopted:&lt;br&gt;1800s</t>
  </si>
  <si>
    <t>&lt;br&gt;Flag was adopted any year from 1800 to 1899 (included).&lt;br&gt;&lt;br&gt;Official modifications to established flags are considered as long as they significantly alter any element of the flag.</t>
  </si>
  <si>
    <t>year19</t>
  </si>
  <si>
    <t>📆 1900s</t>
  </si>
  <si>
    <t>📆&lt;br&gt;Adopted:&lt;br&gt;1900s</t>
  </si>
  <si>
    <t>&lt;br&gt;Flag was adopted any year from 1900 to 1999 (included).&lt;br&gt;&lt;br&gt;Official modifications to established flags are considered as long as they significantly alter any element of the flag.</t>
  </si>
  <si>
    <t>histor</t>
  </si>
  <si>
    <t>⌛ Historical</t>
  </si>
  <si>
    <t>⌛&lt;br&gt;Historical Flag</t>
  </si>
  <si>
    <t>&lt;br&gt;The flag is no longer in use (it is considered as Historical in the database).&lt;br&gt;&lt;br&gt;This means that it was replaced by a different flag, or that the country/territory no longer exists</t>
  </si>
  <si>
    <t>Random</t>
  </si>
  <si>
    <t>🎵 Kokomo</t>
  </si>
  <si>
    <t>🎵🍹&lt;br&gt;Appears in:&lt;br&gt;'Kokomo'</t>
  </si>
  <si>
    <t>&lt;br&gt;The country is mentioned in the lyrics of the song Kokomo, by The Beach Boys.&lt;br&gt;&lt;br&gt;Source: https://en.wikipedia.org/wiki/Kokomo_(song)</t>
  </si>
  <si>
    <t>orinoc</t>
  </si>
  <si>
    <t>🎵🌊</t>
  </si>
  <si>
    <t>🎵🌊&lt;br&gt;Appears in:&lt;br&gt;'Orinoco Flow'</t>
  </si>
  <si>
    <t>&lt;br&gt;The country or territory appears in the lyrics of the song Orinoco Flow, by Enya.&lt;br&gt;&lt;br&gt;Source: https://en.wikipedia.org/wiki/Kokomo_(song)</t>
  </si>
  <si>
    <t>🤴 Monarchy</t>
  </si>
  <si>
    <t>🤴&lt;br&gt;Monarchy</t>
  </si>
  <si>
    <t>&lt;br&gt;The country is considered to be a monarchy, as of 2024.&lt;br&gt;&lt;br&gt;Source:&lt;br&gt;https://en.wikipedia.org/wiki/&lt;br&gt;List_of_current_monarchies</t>
  </si>
  <si>
    <t>hot20</t>
  </si>
  <si>
    <t>&lt;br&gt;The country is considered to be a monarchy, as of 2024.&lt;br&gt;&lt;br&gt;Source:&lt;br&gt;List of current monarchies&lt;br&gt;(Wikipedia)</t>
  </si>
  <si>
    <t>cold20</t>
  </si>
  <si>
    <t>🍔 Lowest °</t>
  </si>
  <si>
    <t>🍔&lt;br&gt;+ 1000&lt;br&gt;McDonald's</t>
  </si>
  <si>
    <t>&lt;br&gt;The country is one of the top 20 lowest .&lt;br&gt;&lt;br&gt;Source:&lt;br&gt;List of current monarchies&lt;br&gt;(Wikipedia)</t>
  </si>
  <si>
    <t>rainys</t>
  </si>
  <si>
    <t>🍔&lt;br&gt;Top 20:&lt;br&gt;Precipitation</t>
  </si>
  <si>
    <t>spcbudget</t>
  </si>
  <si>
    <t>🚀</t>
  </si>
  <si>
    <t>🚀&lt;br&gt;Top 10:&lt;br&gt;Space Budget</t>
  </si>
  <si>
    <t>&lt;br&gt;There is a cross that covers the whole flag.&lt;br&gt;&lt;br&gt;Can be centered, nordic, diagonal... as long as it reaches the edges of the flag.</t>
  </si>
  <si>
    <t>spcmoon</t>
  </si>
  <si>
    <t>🌕</t>
  </si>
  <si>
    <t>🌕&lt;br&gt;Country:&lt;br&gt;Moon Visit</t>
  </si>
  <si>
    <t>spcsatellite</t>
  </si>
  <si>
    <t>🛰️</t>
  </si>
  <si>
    <t>🛰️&lt;br&gt;Top 10:&lt;br&gt;Satellites</t>
  </si>
  <si>
    <t>noarmy</t>
  </si>
  <si>
    <t>🪖</t>
  </si>
  <si>
    <t>🚫🪖&lt;br&gt;Country:&lt;br&gt;No Army</t>
  </si>
  <si>
    <t>🏍 MI</t>
  </si>
  <si>
    <t>🏍&lt;br&gt;Mission:&lt;br&gt;Impossible</t>
  </si>
  <si>
    <t>&lt;br&gt;The country appears in any of the Mission: Impossible films.&lt;br&gt;&lt;br&gt;Must be a real location.&lt;br&gt;&lt;br&gt;Only countries are valid in this category.</t>
  </si>
  <si>
    <t>☢️ Nuclear</t>
  </si>
  <si>
    <t>☢️&lt;br&gt;Nuclear&lt;br&gt;Weapons</t>
  </si>
  <si>
    <t>&lt;br&gt;The country has publicly stated it has nuclear weapons.&lt;br&gt;&lt;br&gt;Source: &lt;br&gt;https://en.wikipedia.org/wiki/&lt;br&gt;List_of_states_with_nuclear_weapons</t>
  </si>
  <si>
    <t>🏳‍🌈 Same Sex</t>
  </si>
  <si>
    <t>🏳‍🌈&lt;br&gt;Same Sex&lt;br&gt;Marriage</t>
  </si>
  <si>
    <t>&lt;br&gt;Countries where same-sex marriage is legal.&lt;br&gt;&lt;br&gt;Subdivisions of the country are not allowed.</t>
  </si>
  <si>
    <t>⛪ Pope</t>
  </si>
  <si>
    <t>⛪&lt;br&gt;Country:&lt;br&gt;Pope</t>
  </si>
  <si>
    <t>&lt;br&gt;Countries of origin (nationality) of a pope. Vatican City is not a valid answer as it is not a birth place.&lt;br&gt;&lt;br&gt;Historical popes are also included.&lt;br&gt;&lt;br&gt;Source: https://en.wikipedia.org/wiki/&lt;br&gt;List_of_popes_by_country</t>
  </si>
  <si>
    <t>top_peace</t>
  </si>
  <si>
    <t>🕊️</t>
  </si>
  <si>
    <t>🕊️&lt;br&gt;Top 20:&lt;br&gt;Peaceful</t>
  </si>
  <si>
    <t>🛫</t>
  </si>
  <si>
    <t>🛫&lt;br&gt;Top 10:&lt;br&gt;Airlines</t>
  </si>
  <si>
    <t>&lt;br&gt;The country has an airline included in the top 10 of best airlines (2024).&lt;br&gt;&lt;br&gt;Source:&lt;br&gt;https://www.worldairlineawards.com/worlds-top-10-airlines-2024/</t>
  </si>
  <si>
    <t>🏓 Table Tennis</t>
  </si>
  <si>
    <t>🏓&lt;br&gt;Top 10:&lt;br&gt;Table Tennis</t>
  </si>
  <si>
    <t>&lt;br&gt;The country is included in the top 10 of major achievements in table tennis (ping-pong) world championships or Olympics.&lt;br&gt;&lt;br&gt;Source:&lt;br&gt;https://en.wikipedia.org/wiki/&lt;br&gt;Major_achievements_in_table_tennis_by_nation</t>
  </si>
  <si>
    <t>🐪 Camel</t>
  </si>
  <si>
    <t>🐪&lt;br&gt;Top 30:&lt;br&gt;Camels</t>
  </si>
  <si>
    <t>&lt;br&gt;The country is in the top 30 of camel population.&lt;br&gt;&lt;br&gt;Source:&lt;br&gt;https://worldpopulationreview.com/country-rankings/camel-population-by-country</t>
  </si>
  <si>
    <t>🕹️ Tekken</t>
  </si>
  <si>
    <t>🕹️&lt;br&gt;Tekken:&lt;br&gt;Nationality</t>
  </si>
  <si>
    <t>&lt;br&gt;Country is the home nation of any main character from Tekken 7.&lt;br&gt;&lt;br&gt;Source:&lt;br&gt;https://en.wikipedia.org/wiki/&lt;br&gt;Characters_of_the_Tekken_series</t>
  </si>
  <si>
    <t>rg2_AF_North</t>
  </si>
  <si>
    <t>🗺️ Northern Africa</t>
  </si>
  <si>
    <t>🗺️&lt;br&gt;Northern&lt;br&gt;Africa</t>
  </si>
  <si>
    <t>&lt;br&gt;Countries located in the northern part of Africa.&lt;br&gt;&lt;br&gt;The list is updated according to United Nations geoscheme. &lt;br&gt;&lt;br&gt;Subdivisions of the listed countries are accepted, but regions such as Ceuta of Lampedusa belonging to other countries are not.</t>
  </si>
  <si>
    <t>🗺️ SE Asia</t>
  </si>
  <si>
    <t>🗺️&lt;br&gt;South East&lt;br&gt;Asia</t>
  </si>
  <si>
    <t>&lt;br&gt;Countries located in the south-east part of Asia.&lt;br&gt;&lt;br&gt;The list is updated according to United Nations geoscheme. &lt;br&gt;&lt;br&gt;Countries located in the most eastern/southern part of Asia are not valid.&lt;br&gt;&lt;br&gt;Subdivisions of the listed countries are accepted, but regions belonging to other countries are not.</t>
  </si>
  <si>
    <t>🗺️ Central America</t>
  </si>
  <si>
    <t>🗺️&lt;br&gt;Central&lt;br&gt;America</t>
  </si>
  <si>
    <t>&lt;br&gt;Countries located in the south part of North America, also known as Central America.&lt;br&gt;&lt;br&gt;The list is updated according to United Nations geoscheme. &lt;br&gt;&lt;br&gt;Subdivisions of the listed countries are accepted, but regions belonging to other countries are not.</t>
  </si>
  <si>
    <t>rg2_EU_South</t>
  </si>
  <si>
    <t>🗺️ Southern Europe</t>
  </si>
  <si>
    <t>🗺️&lt;br&gt;Southern&lt;br&gt;Europe</t>
  </si>
  <si>
    <t>&lt;br&gt;Countries located in the south part of Europe.&lt;br&gt;&lt;br&gt;The list is updated according to United Nations geoscheme. &lt;br&gt;&lt;br&gt;Subdivisions of the listed countries are accepted, but regions belonging to other countries are not.</t>
  </si>
  <si>
    <t>🇦🇹🇭🇺 Empire</t>
  </si>
  <si>
    <t>🇦🇹🇭🇺 &lt;br&gt;Empire</t>
  </si>
  <si>
    <t>&lt;br&gt;Countries that were more than 90% conquered by the Austro-Hungarian empire (1867-1918).&lt;br&gt;&lt;br&gt;Subdivisions of the listed countries are accepted.</t>
  </si>
  <si>
    <t>⛱️ Beach</t>
  </si>
  <si>
    <t>⛱️&lt;br&gt;Capital:&lt;br&gt;Beach</t>
  </si>
  <si>
    <t>&lt;br&gt;The capital of the country/territory contains a sea beach.&lt;br&gt;&lt;br&gt;Only country flags are allowed in this category, capital city flags are not valid.&lt;br&gt;&lt;br&gt;If the country has beaches but the capital doesn't, it will not be valid.</t>
  </si>
  <si>
    <t>   combinedMappings ["key"]= ["a0", "a1", "a2"],</t>
  </si>
  <si>
    <t>Code</t>
  </si>
  <si>
    <t>Img</t>
  </si>
  <si>
    <t>HD Img</t>
  </si>
  <si>
    <t>Rep</t>
  </si>
  <si>
    <t>Sub</t>
  </si>
  <si>
    <t>Wiki</t>
  </si>
  <si>
    <t>Add Date</t>
  </si>
  <si>
    <t>Year</t>
  </si>
  <si>
    <t>Stars</t>
  </si>
  <si>
    <t>https://upload.wikimedia.org/wikipedia/commons/thumb/5/5c/Flag_of_the_Taliban.svg/2560px-Flag_of_the_Taliban.svg.png</t>
  </si>
  <si>
    <t>.</t>
  </si>
  <si>
    <t>-</t>
  </si>
  <si>
    <t>https://en.wikipedia.org/wiki/Flag_of_Afghanistan</t>
  </si>
  <si>
    <t>1997, 2021</t>
  </si>
  <si>
    <t>n</t>
  </si>
  <si>
    <t>WHI</t>
  </si>
  <si>
    <t>BLA</t>
  </si>
  <si>
    <t>https://upload.wikimedia.org/wikipedia/commons/thumb/c/cd/Flag_of_Afghanistan_%282013%E2%80%932021%29.svg/2560px-Flag_of_Afghanistan_%282013%E2%80%932021%29.svg.png</t>
  </si>
  <si>
    <t>en.wikipedia.org/wiki/Flag_of_Afghanistan</t>
  </si>
  <si>
    <t>EQ</t>
  </si>
  <si>
    <t>RED</t>
  </si>
  <si>
    <t>GRE</t>
  </si>
  <si>
    <t>https://upload.wikimedia.org/wikipedia/commons/thumb/5/52/Flag_of_%C3%85land.svg/2560px-Flag_of_%C3%85land.svg.png</t>
  </si>
  <si>
    <t>https://en.wikipedia.org/wiki/Flag_of_Åland</t>
  </si>
  <si>
    <t>BLU</t>
  </si>
  <si>
    <t>YEL</t>
  </si>
  <si>
    <t>https://upload.wikimedia.org/wikipedia/commons/thumb/3/36/Flag_of_Albania.svg/2560px-Flag_of_Albania.svg.png</t>
  </si>
  <si>
    <t>https://en.wikipedia.org/wiki/Flag_of_Albania</t>
  </si>
  <si>
    <t>1443, 1912, 1992, 2002</t>
  </si>
  <si>
    <t>https://upload.wikimedia.org/wikipedia/commons/thumb/7/77/Flag_of_Algeria.svg/2560px-Flag_of_Algeria.svg.png</t>
  </si>
  <si>
    <t>https://en.wikipedia.org/wiki/Flag_of_Algeria</t>
  </si>
  <si>
    <t>https://upload.wikimedia.org/wikipedia/commons/thumb/8/87/Flag_of_American_Samoa.svg/2560px-Flag_of_American_Samoa.svg.png</t>
  </si>
  <si>
    <t>https://en.wikipedia.org/wiki/Flag_of_American_Samoa</t>
  </si>
  <si>
    <t>BRO</t>
  </si>
  <si>
    <t>https://upload.wikimedia.org/wikipedia/commons/thumb/1/19/Flag_of_Andorra.svg/2560px-Flag_of_Andorra.svg.png</t>
  </si>
  <si>
    <t>https://en.wikipedia.org/wiki/Flag_of_Andorra</t>
  </si>
  <si>
    <t>https://upload.wikimedia.org/wikipedia/commons/thumb/9/9d/Flag_of_Angola.svg/2560px-Flag_of_Angola.svg.png</t>
  </si>
  <si>
    <t>https://en.wikipedia.org/wiki/Flag_of_Angola</t>
  </si>
  <si>
    <t>https://upload.wikimedia.org/wikipedia/commons/thumb/b/b4/Flag_of_Anguilla.svg/2560px-Flag_of_Anguilla.svg.png</t>
  </si>
  <si>
    <t>https://en.wikipedia.org/wiki/Flag_of_Anguilla</t>
  </si>
  <si>
    <t>1990, 1999</t>
  </si>
  <si>
    <t>ORA</t>
  </si>
  <si>
    <t>https://upload.wikimedia.org/wikipedia/commons/thumb/8/89/Flag_of_Antigua_and_Barbuda.svg/2560px-Flag_of_Antigua_and_Barbuda.svg.png</t>
  </si>
  <si>
    <t>https://en.wikipedia.org/wiki/Flag_of_Antigua_and_Barbuda</t>
  </si>
  <si>
    <t>https://upload.wikimedia.org/wikipedia/commons/thumb/1/1a/Flag_of_Argentina.svg/2560px-Flag_of_Argentina.svg.png</t>
  </si>
  <si>
    <t>https://en.wikipedia.org/wiki/Flag_of_Argentina</t>
  </si>
  <si>
    <t>1818, 1861, 2010</t>
  </si>
  <si>
    <t>https://upload.wikimedia.org/wikipedia/commons/thumb/2/2f/Flag_of_Armenia.svg/2560px-Flag_of_Armenia.svg.png</t>
  </si>
  <si>
    <t>https://en.wikipedia.org/wiki/Flag_of_Armenia</t>
  </si>
  <si>
    <t>1918, 1990</t>
  </si>
  <si>
    <t>https://upload.wikimedia.org/wikipedia/commons/thumb/f/f6/Flag_of_Aruba.svg/2560px-Flag_of_Aruba.svg.png</t>
  </si>
  <si>
    <t>https://en.wikipedia.org/wiki/Flag_of_Aruba</t>
  </si>
  <si>
    <t>https://upload.wikimedia.org/wikipedia/en/thumb/b/b9/Flag_of_Australia.svg/2560px-Flag_of_Australia.svg.png</t>
  </si>
  <si>
    <t>https://en.wikipedia.org/wiki/Flag_of_Australia</t>
  </si>
  <si>
    <t>1903, 1908. 1970</t>
  </si>
  <si>
    <t>https://upload.wikimedia.org/wikipedia/commons/thumb/4/41/Flag_of_Austria.svg/2560px-Flag_of_Austria.svg.png</t>
  </si>
  <si>
    <t>https://en.wikipedia.org/wiki/Flag_of_Austria</t>
  </si>
  <si>
    <t>1230, 1945</t>
  </si>
  <si>
    <t>https://upload.wikimedia.org/wikipedia/commons/thumb/d/dd/Flag_of_Azerbaijan.svg/2560px-Flag_of_Azerbaijan.svg.png</t>
  </si>
  <si>
    <t>https://en.wikipedia.org/wiki/Flag_of_Azerbaijan</t>
  </si>
  <si>
    <t>1918, 1991</t>
  </si>
  <si>
    <t>https://upload.wikimedia.org/wikipedia/commons/thumb/9/93/Flag_of_the_Bahamas.svg/2560px-Flag_of_the_Bahamas.svg.png</t>
  </si>
  <si>
    <t>https://en.wikipedia.org/wiki/Flag_of_the_Bahamas</t>
  </si>
  <si>
    <t>https://upload.wikimedia.org/wikipedia/commons/thumb/2/2c/Flag_of_Bahrain.svg/2560px-Flag_of_Bahrain.svg.png</t>
  </si>
  <si>
    <t>https://en.wikipedia.org/wiki/Flag_of_Bahrain</t>
  </si>
  <si>
    <t>https://upload.wikimedia.org/wikipedia/commons/thumb/f/f9/Flag_of_Bangladesh.svg/2560px-Flag_of_Bangladesh.svg.png</t>
  </si>
  <si>
    <t>https://en.wikipedia.org/wiki/Flag_of_Bangladesh</t>
  </si>
  <si>
    <t>https://upload.wikimedia.org/wikipedia/commons/thumb/e/ef/Flag_of_Barbados.svg/2560px-Flag_of_Barbados.svg.png</t>
  </si>
  <si>
    <t>https://en.wikipedia.org/wiki/Flag_of_Barbados</t>
  </si>
  <si>
    <t>https://upload.wikimedia.org/wikipedia/commons/thumb/8/85/Flag_of_Belarus.svg/2560px-Flag_of_Belarus.svg.png</t>
  </si>
  <si>
    <t>https://en.wikipedia.org/wiki/Flag_of_Belarus</t>
  </si>
  <si>
    <t>1951, 1995, 2012</t>
  </si>
  <si>
    <t>https://upload.wikimedia.org/wikipedia/commons/thumb/6/65/Flag_of_Belgium.svg/2363px-Flag_of_Belgium.svg.png</t>
  </si>
  <si>
    <t>https://en.wikipedia.org/wiki/Flag_of_Belgium</t>
  </si>
  <si>
    <t>https://upload.wikimedia.org/wikipedia/commons/thumb/e/e7/Flag_of_Belize.svg/2560px-Flag_of_Belize.svg.png</t>
  </si>
  <si>
    <t>https://en.wikipedia.org/wiki/Flag_of_Belize</t>
  </si>
  <si>
    <t>1981, 2019</t>
  </si>
  <si>
    <t>https://upload.wikimedia.org/wikipedia/commons/thumb/0/0a/Flag_of_Benin.svg/2560px-Flag_of_Benin.svg.png</t>
  </si>
  <si>
    <t>https://en.wikipedia.org/wiki/Flag_of_Benin</t>
  </si>
  <si>
    <t>1959, 1990</t>
  </si>
  <si>
    <t>https://upload.wikimedia.org/wikipedia/commons/thumb/b/bf/Flag_of_Bermuda.svg/2560px-Flag_of_Bermuda.svg.png</t>
  </si>
  <si>
    <t>https://en.wikipedia.org/wiki/Flag_of_Bermuda</t>
  </si>
  <si>
    <t>https://upload.wikimedia.org/wikipedia/commons/thumb/9/91/Flag_of_Bhutan.svg/2560px-Flag_of_Bhutan.svg.png</t>
  </si>
  <si>
    <t>https://en.wikipedia.org/wiki/Flag_of_Bhutan</t>
  </si>
  <si>
    <t>https://upload.wikimedia.org/wikipedia/commons/thumb/4/48/Flag_of_Bolivia.svg/2560px-Flag_of_Bolivia.svg.png</t>
  </si>
  <si>
    <t>https://en.wikipedia.org/wiki/Flag_of_Bolivia</t>
  </si>
  <si>
    <t>https://upload.wikimedia.org/wikipedia/commons/thumb/1/1e/Flag_of_Bonaire.svg/2560px-Flag_of_Bonaire.svg.png</t>
  </si>
  <si>
    <t>https://en.wikipedia.org/wiki/Flag_of_Bonaire</t>
  </si>
  <si>
    <t>https://upload.wikimedia.org/wikipedia/commons/thumb/b/bf/Flag_of_Bosnia_and_Herzegovina.svg/2560px-Flag_of_Bosnia_and_Herzegovina.svg.png</t>
  </si>
  <si>
    <t>https://en.wikipedia.org/wiki/Flag_of_Bosnia_and_Herzegovina</t>
  </si>
  <si>
    <t>https://upload.wikimedia.org/wikipedia/commons/thumb/f/fa/Flag_of_Botswana.svg/2560px-Flag_of_Botswana.svg.png</t>
  </si>
  <si>
    <t>https://en.wikipedia.org/wiki/Flag_of_Botswana</t>
  </si>
  <si>
    <t>https://upload.wikimedia.org/wikipedia/en/thumb/0/05/Flag_of_Brazil.svg/2560px-Flag_of_Brazil.svg.png</t>
  </si>
  <si>
    <t>https://en.wikipedia.org/wiki/Flag_of_Brazil</t>
  </si>
  <si>
    <t>1889, 1992</t>
  </si>
  <si>
    <t>https://upload.wikimedia.org/wikipedia/commons/thumb/6/65/Flag_of_the_Commissioner_of_the_British_Indian_Ocean_Territory.svg/2560px-Flag_of_the_Commissioner_of_the_British_Indian_Ocean_Territory.svg.png</t>
  </si>
  <si>
    <t>https://en.wikipedia.org/wiki/Flag_of_the_British_Indian_Ocean_Territory</t>
  </si>
  <si>
    <t>https://en.wikipedia.org/wiki/Flag_of_the_British_Virgin_Islands</t>
  </si>
  <si>
    <t>https://upload.wikimedia.org/wikipedia/commons/thumb/9/9c/Flag_of_Brunei.svg/2560px-Flag_of_Brunei.svg.png</t>
  </si>
  <si>
    <t>https://en.wikipedia.org/wiki/Flag_of_Brunei</t>
  </si>
  <si>
    <t>https://upload.wikimedia.org/wikipedia/commons/thumb/9/9a/Flag_of_Bulgaria.svg/2560px-Flag_of_Bulgaria.svg.png</t>
  </si>
  <si>
    <t>https://en.wikipedia.org/wiki/Flag_of_Bulgaria</t>
  </si>
  <si>
    <t>1879, 1990</t>
  </si>
  <si>
    <t>https://upload.wikimedia.org/wikipedia/commons/thumb/3/31/Flag_of_Burkina_Faso.svg/2560px-Flag_of_Burkina_Faso.svg.png</t>
  </si>
  <si>
    <t>https://en.wikipedia.org/wiki/Flag_of_Burkina_Faso</t>
  </si>
  <si>
    <t>https://upload.wikimedia.org/wikipedia/commons/thumb/5/50/Flag_of_Burundi.svg/2560px-Flag_of_Burundi.svg.png</t>
  </si>
  <si>
    <t>https://en.wikipedia.org/wiki/Flag_of_Burundi</t>
  </si>
  <si>
    <t>1967, 1982</t>
  </si>
  <si>
    <t>https://upload.wikimedia.org/wikipedia/commons/thumb/8/83/Flag_of_Cambodia.svg/2560px-Flag_of_Cambodia.svg.png</t>
  </si>
  <si>
    <t>https://en.wikipedia.org/wiki/Flag_of_Cambodia</t>
  </si>
  <si>
    <t>1948, 1993</t>
  </si>
  <si>
    <t>https://upload.wikimedia.org/wikipedia/commons/thumb/4/4f/Flag_of_Cameroon.svg/2560px-Flag_of_Cameroon.svg.png</t>
  </si>
  <si>
    <t>https://en.wikipedia.org/wiki/Flag_of_Cameroon</t>
  </si>
  <si>
    <t>https://upload.wikimedia.org/wikipedia/en/thumb/c/cf/Flag_of_Canada.svg/2560px-Flag_of_Canada.svg.png</t>
  </si>
  <si>
    <t>https://en.wikipedia.org/wiki/Flag_of_Canada</t>
  </si>
  <si>
    <t>https://upload.wikimedia.org/wikipedia/commons/thumb/3/38/Flag_of_Cape_Verde.svg/2560px-Flag_of_Cape_Verde.svg.png</t>
  </si>
  <si>
    <t>https://en.wikipedia.org/wiki/Flag_of_Cape_Verde</t>
  </si>
  <si>
    <t>https://upload.wikimedia.org/wikipedia/commons/thumb/0/0f/Flag_of_the_Cayman_Islands.svg/2560px-Flag_of_the_Cayman_Islands.svg.png</t>
  </si>
  <si>
    <t>https://en.wikipedia.org/wiki/Flag_of_the_Cayman_Islands</t>
  </si>
  <si>
    <t>https://upload.wikimedia.org/wikipedia/commons/thumb/6/6f/Flag_of_the_Central_African_Republic.svg/2560px-Flag_of_the_Central_African_Republic.svg.png</t>
  </si>
  <si>
    <t>https://en.wikipedia.org/wiki/Flag_of_Central_African_Republic</t>
  </si>
  <si>
    <t>https://en.wikipedia.org/wiki/Flag_of_Chad</t>
  </si>
  <si>
    <t>https://upload.wikimedia.org/wikipedia/commons/thumb/7/78/Flag_of_Chile.svg/2560px-Flag_of_Chile.svg.png</t>
  </si>
  <si>
    <t>https://en.wikipedia.org/wiki/Flag_of_Chile</t>
  </si>
  <si>
    <t>https://upload.wikimedia.org/wikipedia/commons/thumb/f/fa/Flag_of_the_People%27s_Republic_of_China.svg/2560px-Flag_of_the_People%27s_Republic_of_China.svg.png</t>
  </si>
  <si>
    <t>https://en.wikipedia.org/wiki/Flag_of_China</t>
  </si>
  <si>
    <t>https://upload.wikimedia.org/wikipedia/commons/thumb/6/67/Flag_of_Christmas_Island.svg/2560px-Flag_of_Christmas_Island.svg.png</t>
  </si>
  <si>
    <t>https://en.wikipedia.org/wiki/Flag_of_Christmas_Island</t>
  </si>
  <si>
    <t>1986, 2002</t>
  </si>
  <si>
    <t>https://upload.wikimedia.org/wikipedia/commons/thumb/7/74/Flag_of_the_Cocos_%28Keeling%29_Islands.svg/2560px-Flag_of_the_Cocos_%28Keeling%29_Islands.svg.png</t>
  </si>
  <si>
    <t>https://en.wikipedia.org/wiki/Flag_of_the_Cocos_(Keeling)_Islands</t>
  </si>
  <si>
    <t>https://upload.wikimedia.org/wikipedia/commons/thumb/2/21/Flag_of_Colombia.svg/2560px-Flag_of_Colombia.svg.png</t>
  </si>
  <si>
    <t>https://en.wikipedia.org/wiki/Flag_of_Colombia</t>
  </si>
  <si>
    <t>https://upload.wikimedia.org/wikipedia/commons/thumb/9/94/Flag_of_the_Comoros.svg/2560px-Flag_of_the_Comoros.svg.png</t>
  </si>
  <si>
    <t>https://en.wikipedia.org/wiki/Flag_of_the_Comoros</t>
  </si>
  <si>
    <t>https://upload.wikimedia.org/wikipedia/commons/thumb/9/92/Flag_of_the_Republic_of_the_Congo.svg/2560px-Flag_of_the_Republic_of_the_Congo.svg.png</t>
  </si>
  <si>
    <t>https://en.wikipedia.org/wiki/Flag_of_the_Republic_of_the_Congo</t>
  </si>
  <si>
    <t>1959, 1991</t>
  </si>
  <si>
    <t>https://upload.wikimedia.org/wikipedia/commons/thumb/3/35/Flag_of_the_Cook_Islands.svg/2560px-Flag_of_the_Cook_Islands.svg.png</t>
  </si>
  <si>
    <t>https://en.wikipedia.org/wiki/Flag_of_Cook_Islands</t>
  </si>
  <si>
    <t>https://upload.wikimedia.org/wikipedia/commons/thumb/f/f2/Flag_of_Costa_Rica.svg/2560px-Flag_of_Costa_Rica.svg.png</t>
  </si>
  <si>
    <t>https://en.wikipedia.org/wiki/Flag_of_Costa_Rica</t>
  </si>
  <si>
    <t>https://upload.wikimedia.org/wikipedia/commons/thumb/1/1b/Flag_of_Croatia.svg/2560px-Flag_of_Croatia.svg.png</t>
  </si>
  <si>
    <t>https://en.wikipedia.org/wiki/Flag_of_Croatia</t>
  </si>
  <si>
    <t>https://upload.wikimedia.org/wikipedia/commons/thumb/b/bd/Flag_of_Cuba.svg/2560px-Flag_of_Cuba.svg.png</t>
  </si>
  <si>
    <t>https://en.wikipedia.org/wiki/Flag_of_Cuba</t>
  </si>
  <si>
    <t>https://upload.wikimedia.org/wikipedia/commons/thumb/b/b1/Flag_of_Cura%C3%A7ao.svg/2560px-Flag_of_Cura%C3%A7ao.svg.png</t>
  </si>
  <si>
    <t>https://en.wikipedia.org/wiki/Flag_of_Curaçao</t>
  </si>
  <si>
    <t>https://upload.wikimedia.org/wikipedia/commons/thumb/d/d4/Flag_of_Cyprus.svg/2560px-Flag_of_Cyprus.svg.png</t>
  </si>
  <si>
    <t>https://en.wikipedia.org/wiki/Flag_of_Cyprus</t>
  </si>
  <si>
    <t>1960, 2006</t>
  </si>
  <si>
    <t>https://upload.wikimedia.org/wikipedia/commons/thumb/c/cb/Flag_of_the_Czech_Republic.svg/2560px-Flag_of_the_Czech_Republic.svg.png</t>
  </si>
  <si>
    <t>https://en.wikipedia.org/wiki/Flag_of_the_Czech_Republic</t>
  </si>
  <si>
    <t>https://upload.wikimedia.org/wikipedia/commons/thumb/9/9c/Flag_of_Denmark.svg/2560px-Flag_of_Denmark.svg.png</t>
  </si>
  <si>
    <t>https://en.wikipedia.org/wiki/Flag_of_Denmark</t>
  </si>
  <si>
    <t>1219, 1625</t>
  </si>
  <si>
    <t>https://upload.wikimedia.org/wikipedia/commons/thumb/3/34/Flag_of_Djibouti.svg/2560px-Flag_of_Djibouti.svg.png</t>
  </si>
  <si>
    <t>https://en.wikipedia.org/wiki/Flag_of_Djibouti</t>
  </si>
  <si>
    <t>https://upload.wikimedia.org/wikipedia/commons/thumb/c/c4/Flag_of_Dominica.svg/2560px-Flag_of_Dominica.svg.png</t>
  </si>
  <si>
    <t>https://en.wikipedia.org/wiki/Flag_of_Dominica</t>
  </si>
  <si>
    <t>PUR</t>
  </si>
  <si>
    <t>https://upload.wikimedia.org/wikipedia/commons/thumb/9/9f/Flag_of_the_Dominican_Republic.svg/2560px-Flag_of_the_Dominican_Republic.svg.png</t>
  </si>
  <si>
    <t>https://en.wikipedia.org/wiki/Flag_of_the_Dominican_Republic</t>
  </si>
  <si>
    <t>https://upload.wikimedia.org/wikipedia/commons/thumb/6/6f/Flag_of_the_Democratic_Republic_of_the_Congo.svg/2560px-Flag_of_the_Democratic_Republic_of_the_Congo.svg.png</t>
  </si>
  <si>
    <t>https://en.wikipedia.org/wiki/Flag_of_the_Democratic_Republic_of_the_Congo</t>
  </si>
  <si>
    <t>https://upload.wikimedia.org/wikipedia/commons/thumb/e/e8/Flag_of_Ecuador.svg/2560px-Flag_of_Ecuador.svg.png</t>
  </si>
  <si>
    <t>https://en.wikipedia.org/wiki/Flag_of_Ecuador</t>
  </si>
  <si>
    <t>1860, 1900, 2009</t>
  </si>
  <si>
    <t>GRA</t>
  </si>
  <si>
    <t>https://upload.wikimedia.org/wikipedia/commons/thumb/f/fe/Flag_of_Egypt.svg/2560px-Flag_of_Egypt.svg.png</t>
  </si>
  <si>
    <t>https://en.wikipedia.org/wiki/Flag_of_Egypt</t>
  </si>
  <si>
    <t>https://upload.wikimedia.org/wikipedia/commons/thumb/3/34/Flag_of_El_Salvador.svg/2560px-Flag_of_El_Salvador.svg.png</t>
  </si>
  <si>
    <t>https://en.wikipedia.org/wiki/Flag_of_El_Salvador</t>
  </si>
  <si>
    <t>https://upload.wikimedia.org/wikipedia/en/thumb/b/be/Flag_of_England.svg/2560px-Flag_of_England.svg.png</t>
  </si>
  <si>
    <t>https://en.wikipedia.org/wiki/Flag_of_England</t>
  </si>
  <si>
    <t>https://upload.wikimedia.org/wikipedia/commons/thumb/3/31/Flag_of_Equatorial_Guinea.svg/2560px-Flag_of_Equatorial_Guinea.svg.png</t>
  </si>
  <si>
    <t>https://en.wikipedia.org/wiki/Flag_of_Equatorial_Guinea</t>
  </si>
  <si>
    <t>https://upload.wikimedia.org/wikipedia/commons/thumb/2/29/Flag_of_Eritrea.svg/2560px-Flag_of_Eritrea.svg.png</t>
  </si>
  <si>
    <t>https://en.wikipedia.org/wiki/Flag_of_Eritrea</t>
  </si>
  <si>
    <t>https://upload.wikimedia.org/wikipedia/commons/thumb/8/8f/Flag_of_Estonia.svg/2560px-Flag_of_Estonia.svg.png</t>
  </si>
  <si>
    <t>https://en.wikipedia.org/wiki/Flag_of_Estonia</t>
  </si>
  <si>
    <t>https://upload.wikimedia.org/wikipedia/commons/thumb/f/fb/Flag_of_Eswatini.svg/2560px-Flag_of_Eswatini.svg.png</t>
  </si>
  <si>
    <t>https://en.wikipedia.org/wiki/Flag_of_Eswatini</t>
  </si>
  <si>
    <t>1968, 2011</t>
  </si>
  <si>
    <t>https://upload.wikimedia.org/wikipedia/commons/thumb/7/71/Flag_of_Ethiopia.svg/2560px-Flag_of_Ethiopia.svg.png</t>
  </si>
  <si>
    <t>https://en.wikipedia.org/wiki/Flag_of_Ethiopia</t>
  </si>
  <si>
    <t>1996, 2009</t>
  </si>
  <si>
    <t>https://upload.wikimedia.org/wikipedia/commons/thumb/8/83/Flag_of_the_Falkland_Islands.svg/2560px-Flag_of_the_Falkland_Islands.svg.png</t>
  </si>
  <si>
    <t>https://en.wikipedia.org/wiki/Flag_of_the_Falkland_Islands</t>
  </si>
  <si>
    <t>https://upload.wikimedia.org/wikipedia/commons/thumb/3/3c/Flag_of_the_Faroe_Islands.svg/2560px-Flag_of_the_Faroe_Islands.svg.png</t>
  </si>
  <si>
    <t>https://en.wikipedia.org/wiki/Flag_of_the_Faroe_Islands</t>
  </si>
  <si>
    <t>https://upload.wikimedia.org/wikipedia/commons/thumb/b/ba/Flag_of_Fiji.svg/2560px-Flag_of_Fiji.svg.png</t>
  </si>
  <si>
    <t>https://en.wikipedia.org/wiki/Flag_of_Fiji</t>
  </si>
  <si>
    <t>https://upload.wikimedia.org/wikipedia/commons/thumb/b/bc/Flag_of_Finland.svg/2560px-Flag_of_Finland.svg.png</t>
  </si>
  <si>
    <t>https://en.wikipedia.org/wiki/Flag_of_Finland</t>
  </si>
  <si>
    <t>https://upload.wikimedia.org/wikipedia/en/thumb/c/c3/Flag_of_France.svg/2560px-Flag_of_France.svg.png</t>
  </si>
  <si>
    <t>https://en.wikipedia.org/wiki/Flag_of_France</t>
  </si>
  <si>
    <t>1794, 2020</t>
  </si>
  <si>
    <t>https://upload.wikimedia.org/wikipedia/commons/thumb/2/29/Flag_of_French_Guiana.svg/2560px-Flag_of_French_Guiana.svg.png</t>
  </si>
  <si>
    <t>https://en.wikipedia.org/wiki/Flag_of_French_Guiana</t>
  </si>
  <si>
    <t>https://upload.wikimedia.org/wikipedia/commons/thumb/d/db/Flag_of_French_Polynesia.svg/2560px-Flag_of_French_Polynesia.svg.png</t>
  </si>
  <si>
    <t>https://en.wikipedia.org/wiki/Flag_of_French_Polynesia</t>
  </si>
  <si>
    <t>https://upload.wikimedia.org/wikipedia/commons/thumb/0/04/Flag_of_Gabon.svg/2560px-Flag_of_Gabon.svg.png</t>
  </si>
  <si>
    <t>https://en.wikipedia.org/wiki/Flag_of_Gabon</t>
  </si>
  <si>
    <t>https://upload.wikimedia.org/wikipedia/commons/thumb/7/77/Flag_of_The_Gambia.svg/2560px-Flag_of_The_Gambia.svg.png</t>
  </si>
  <si>
    <t>https://en.wikipedia.org/wiki/Flag_of_the_Gambia</t>
  </si>
  <si>
    <t>https://upload.wikimedia.org/wikipedia/commons/thumb/0/0f/Flag_of_Georgia.svg/2560px-Flag_of_Georgia.svg.png</t>
  </si>
  <si>
    <t>https://en.wikipedia.org/wiki/Flag_of_Georgia_(country)</t>
  </si>
  <si>
    <t>https://upload.wikimedia.org/wikipedia/en/thumb/b/ba/Flag_of_Germany.svg/2560px-Flag_of_Germany.svg.png</t>
  </si>
  <si>
    <t>https://en.wikipedia.org/wiki/Flag_of_Germany</t>
  </si>
  <si>
    <t>1919, 1949</t>
  </si>
  <si>
    <t>https://upload.wikimedia.org/wikipedia/commons/thumb/1/19/Flag_of_Ghana.svg/2560px-Flag_of_Ghana.svg.png</t>
  </si>
  <si>
    <t>https://en.wikipedia.org/wiki/Flag_of_Ghana</t>
  </si>
  <si>
    <t>https://upload.wikimedia.org/wikipedia/commons/thumb/0/02/Flag_of_Gibraltar.svg/2560px-Flag_of_Gibraltar.svg.png</t>
  </si>
  <si>
    <t>https://en.wikipedia.org/wiki/Flag_of_Gibraltar</t>
  </si>
  <si>
    <t>https://upload.wikimedia.org/wikipedia/commons/thumb/5/5c/Flag_of_Greece.svg/2560px-Flag_of_Greece.svg.png</t>
  </si>
  <si>
    <t>https://en.wikipedia.org/wiki/Flag_of_Greece</t>
  </si>
  <si>
    <t>https://upload.wikimedia.org/wikipedia/commons/thumb/0/09/Flag_of_Greenland.svg/2560px-Flag_of_Greenland.svg.png</t>
  </si>
  <si>
    <t>https://en.wikipedia.org/wiki/Flag_of_Greenland</t>
  </si>
  <si>
    <t>https://upload.wikimedia.org/wikipedia/commons/thumb/b/bc/Flag_of_Grenada.svg/2560px-Flag_of_Grenada.svg.png</t>
  </si>
  <si>
    <t>https://en.wikipedia.org/wiki/Flag_of_Grenada</t>
  </si>
  <si>
    <t>https://upload.wikimedia.org/wikipedia/commons/thumb/e/e7/Unofficial_flag_of_Guadeloupe_%28local%29.svg/1280px-Unofficial_flag_of_Guadeloupe_%28local%29.svg.png</t>
  </si>
  <si>
    <t>https://en.wikipedia.org/wiki/Flag_of_Guadeloupe</t>
  </si>
  <si>
    <t>???</t>
  </si>
  <si>
    <t>https://en.wikipedia.org/wiki/Flag_of_Guam</t>
  </si>
  <si>
    <t>https://upload.wikimedia.org/wikipedia/commons/thumb/e/ec/Flag_of_Guatemala.svg/2560px-Flag_of_Guatemala.svg.png</t>
  </si>
  <si>
    <t>https://en.wikipedia.org/wiki/Flag_of_Guatemala</t>
  </si>
  <si>
    <t>https://upload.wikimedia.org/wikipedia/commons/thumb/f/fa/Flag_of_Guernsey.svg/2560px-Flag_of_Guernsey.svg.png</t>
  </si>
  <si>
    <t>https://en.wikipedia.org/wiki/Flag_of_Guernsey</t>
  </si>
  <si>
    <t>https://upload.wikimedia.org/wikipedia/commons/thumb/e/ed/Flag_of_Guinea.svg/2560px-Flag_of_Guinea.svg.png</t>
  </si>
  <si>
    <t>https://en.wikipedia.org/wiki/Flag_of_Guinea</t>
  </si>
  <si>
    <t>https://upload.wikimedia.org/wikipedia/commons/thumb/0/01/Flag_of_Guinea-Bissau.svg/2560px-Flag_of_Guinea-Bissau.svg.png</t>
  </si>
  <si>
    <t>https://en.wikipedia.org/wiki/Flag_of_Guinea-Bissau</t>
  </si>
  <si>
    <t>https://upload.wikimedia.org/wikipedia/commons/thumb/9/99/Flag_of_Guyana.svg/2560px-Flag_of_Guyana.svg.png</t>
  </si>
  <si>
    <t>https://en.wikipedia.org/wiki/Flag_of_Guyana</t>
  </si>
  <si>
    <t>https://upload.wikimedia.org/wikipedia/commons/thumb/5/56/Flag_of_Haiti.svg/2560px-Flag_of_Haiti.svg.png</t>
  </si>
  <si>
    <t>https://en.wikipedia.org/wiki/Flag_of_Haiti</t>
  </si>
  <si>
    <t>https://upload.wikimedia.org/wikipedia/commons/thumb/8/82/Flag_of_Honduras.svg/2560px-Flag_of_Honduras.svg.png</t>
  </si>
  <si>
    <t>https://en.wikipedia.org/wiki/Flag_of_Honduras</t>
  </si>
  <si>
    <t>1866, 2022</t>
  </si>
  <si>
    <t>https://upload.wikimedia.org/wikipedia/commons/thumb/c/c1/Flag_of_Hungary.svg/2560px-Flag_of_Hungary.svg.png</t>
  </si>
  <si>
    <t>https://en.wikipedia.org/wiki/Flag_of_Hungary</t>
  </si>
  <si>
    <t>https://upload.wikimedia.org/wikipedia/commons/thumb/c/ce/Flag_of_Iceland.svg/2560px-Flag_of_Iceland.svg.png</t>
  </si>
  <si>
    <t>https://en.wikipedia.org/wiki/Flag_of_Iceland</t>
  </si>
  <si>
    <t>https://upload.wikimedia.org/wikipedia/en/thumb/4/41/Flag_of_India.svg/2560px-Flag_of_India.svg.png</t>
  </si>
  <si>
    <t>https://en.wikipedia.org/wiki/Flag_of_India</t>
  </si>
  <si>
    <t>https://upload.wikimedia.org/wikipedia/commons/thumb/9/9f/Flag_of_Indonesia.svg/2560px-Flag_of_Indonesia.svg.png</t>
  </si>
  <si>
    <t>https://en.wikipedia.org/wiki/Flag_of_Indonesia</t>
  </si>
  <si>
    <t>https://upload.wikimedia.org/wikipedia/commons/thumb/c/ca/Flag_of_Iran.svg/2560px-Flag_of_Iran.svg.png</t>
  </si>
  <si>
    <t>https://en.wikipedia.org/wiki/Flag_of_Iran</t>
  </si>
  <si>
    <t>https://upload.wikimedia.org/wikipedia/commons/thumb/f/f6/Flag_of_Iraq.svg/2560px-Flag_of_Iraq.svg.png</t>
  </si>
  <si>
    <t>https://en.wikipedia.org/wiki/Flag_of_Iraq</t>
  </si>
  <si>
    <t>https://upload.wikimedia.org/wikipedia/commons/thumb/4/45/Flag_of_Ireland.svg/2560px-Flag_of_Ireland.svg.png</t>
  </si>
  <si>
    <t>https://en.wikipedia.org/wiki/Flag_of_Ireland</t>
  </si>
  <si>
    <t>https://upload.wikimedia.org/wikipedia/commons/thumb/5/5d/Flag_of_the_Isle_of_Mann.svg/2560px-Flag_of_the_Isle_of_Mann.svg.png</t>
  </si>
  <si>
    <t>https://en.wikipedia.org/wiki/Flag_of_the_Isle_of_Man</t>
  </si>
  <si>
    <t>https://upload.wikimedia.org/wikipedia/commons/thumb/d/d4/Flag_of_Israel.svg/2560px-Flag_of_Israel.svg.png</t>
  </si>
  <si>
    <t>https://en.wikipedia.org/wiki/Flag_of_Israel</t>
  </si>
  <si>
    <t>1897, 1948</t>
  </si>
  <si>
    <t>https://upload.wikimedia.org/wikipedia/en/thumb/0/03/Flag_of_Italy.svg/2560px-Flag_of_Italy.svg.png</t>
  </si>
  <si>
    <t>https://en.wikipedia.org/wiki/Flag_of_Italy</t>
  </si>
  <si>
    <t>https://upload.wikimedia.org/wikipedia/commons/thumb/f/fe/Flag_of_C%C3%B4te_d%27Ivoire.svg/2560px-Flag_of_C%C3%B4te_d%27Ivoire.svg.png</t>
  </si>
  <si>
    <t>https://en.wikipedia.org/wiki/Flag_of_Ivory_Coast</t>
  </si>
  <si>
    <t>https://upload.wikimedia.org/wikipedia/commons/thumb/0/0a/Flag_of_Jamaica.svg/2560px-Flag_of_Jamaica.svg.png</t>
  </si>
  <si>
    <t>https://en.wikipedia.org/wiki/Flag_of_Jamaica</t>
  </si>
  <si>
    <t>https://upload.wikimedia.org/wikipedia/en/thumb/9/9e/Flag_of_Japan.svg/2560px-Flag_of_Japan.svg.png</t>
  </si>
  <si>
    <t>https://en.wikipedia.org/wiki/Flag_of_Japan</t>
  </si>
  <si>
    <t>https://upload.wikimedia.org/wikipedia/commons/thumb/1/1c/Flag_of_Jersey.svg/2560px-Flag_of_Jersey.svg.png</t>
  </si>
  <si>
    <t>https://en.wikipedia.org/wiki/Flag_of_Jersey</t>
  </si>
  <si>
    <t>https://upload.wikimedia.org/wikipedia/commons/thumb/c/c0/Flag_of_Jordan.svg/2560px-Flag_of_Jordan.svg.png</t>
  </si>
  <si>
    <t>https://en.wikipedia.org/wiki/Flag_of_Jordan</t>
  </si>
  <si>
    <t>https://upload.wikimedia.org/wikipedia/commons/thumb/d/d3/Flag_of_Kazakhstan.svg/2560px-Flag_of_Kazakhstan.svg.png</t>
  </si>
  <si>
    <t>https://en.wikipedia.org/wiki/Flag_of_Kazakhstan</t>
  </si>
  <si>
    <t>https://upload.wikimedia.org/wikipedia/commons/thumb/4/49/Flag_of_Kenya.svg/2560px-Flag_of_Kenya.svg.png</t>
  </si>
  <si>
    <t>https://en.wikipedia.org/wiki/Flag_of_Kenya</t>
  </si>
  <si>
    <t>https://upload.wikimedia.org/wikipedia/commons/thumb/d/d3/Flag_of_Kiribati.svg/2560px-Flag_of_Kiribati.svg.png</t>
  </si>
  <si>
    <t>https://en.wikipedia.org/wiki/Flag_of_Kiribati</t>
  </si>
  <si>
    <t>https://upload.wikimedia.org/wikipedia/commons/thumb/1/1f/Flag_of_Kosovo.svg/2560px-Flag_of_Kosovo.svg.png</t>
  </si>
  <si>
    <t>https://en.wikipedia.org/wiki/Flag_of_Kosovo</t>
  </si>
  <si>
    <t>https://upload.wikimedia.org/wikipedia/commons/thumb/a/aa/Flag_of_Kuwait.svg/2560px-Flag_of_Kuwait.svg.png</t>
  </si>
  <si>
    <t>https://en.wikipedia.org/wiki/Flag_of_Kuwait</t>
  </si>
  <si>
    <t>https://upload.wikimedia.org/wikipedia/commons/thumb/c/c7/Flag_of_Kyrgyzstan.svg/2560px-Flag_of_Kyrgyzstan.svg.png</t>
  </si>
  <si>
    <t>https://en.wikipedia.org/wiki/Flag_of_Kyrgyzstan</t>
  </si>
  <si>
    <t>1992, 2023</t>
  </si>
  <si>
    <t>https://upload.wikimedia.org/wikipedia/commons/thumb/5/56/Flag_of_Laos.svg/2560px-Flag_of_Laos.svg.png</t>
  </si>
  <si>
    <t>https://en.wikipedia.org/wiki/Flag_of_Laos</t>
  </si>
  <si>
    <t>1945, 1975</t>
  </si>
  <si>
    <t>https://upload.wikimedia.org/wikipedia/commons/thumb/8/84/Flag_of_Latvia.svg/2560px-Flag_of_Latvia.svg.png</t>
  </si>
  <si>
    <t>https://en.wikipedia.org/wiki/Flag_of_Latvia</t>
  </si>
  <si>
    <t>1921, 1990</t>
  </si>
  <si>
    <t>https://upload.wikimedia.org/wikipedia/commons/thumb/5/59/Flag_of_Lebanon.svg/2560px-Flag_of_Lebanon.svg.png</t>
  </si>
  <si>
    <t>https://en.wikipedia.org/wiki/Flag_of_Lebanon</t>
  </si>
  <si>
    <t>https://upload.wikimedia.org/wikipedia/commons/thumb/4/4a/Flag_of_Lesotho.svg/2560px-Flag_of_Lesotho.svg.png</t>
  </si>
  <si>
    <t>https://en.wikipedia.org/wiki/Flag_of_Lesotho</t>
  </si>
  <si>
    <t>https://upload.wikimedia.org/wikipedia/commons/thumb/b/b8/Flag_of_Liberia.svg/2560px-Flag_of_Liberia.svg.png</t>
  </si>
  <si>
    <t>https://en.wikipedia.org/wiki/Flag_of_Liberia</t>
  </si>
  <si>
    <t>https://upload.wikimedia.org/wikipedia/commons/thumb/0/05/Flag_of_Libya.svg/2560px-Flag_of_Libya.svg.png</t>
  </si>
  <si>
    <t>https://en.wikipedia.org/wiki/Flag_of_Libya</t>
  </si>
  <si>
    <t>1951, 2011</t>
  </si>
  <si>
    <t>https://upload.wikimedia.org/wikipedia/commons/thumb/4/47/Flag_of_Liechtenstein.svg/2560px-Flag_of_Liechtenstein.svg.png</t>
  </si>
  <si>
    <t>https://en.wikipedia.org/wiki/Flag_of_Liechtenstein</t>
  </si>
  <si>
    <t>https://upload.wikimedia.org/wikipedia/commons/thumb/1/11/Flag_of_Lithuania.svg/2560px-Flag_of_Lithuania.svg.png</t>
  </si>
  <si>
    <t>https://en.wikipedia.org/wiki/Flag_of_Lithuania</t>
  </si>
  <si>
    <t>1918, 1998, 2004</t>
  </si>
  <si>
    <t>https://upload.wikimedia.org/wikipedia/commons/thumb/d/da/Flag_of_Luxembourg.svg/2560px-Flag_of_Luxembourg.svg.png</t>
  </si>
  <si>
    <t>https://en.wikipedia.org/wiki/Flag_of_Luxembourg</t>
  </si>
  <si>
    <t>1848, 1993</t>
  </si>
  <si>
    <t>https://upload.wikimedia.org/wikipedia/commons/thumb/b/bc/Flag_of_Madagascar.svg/2560px-Flag_of_Madagascar.svg.png</t>
  </si>
  <si>
    <t>https://en.wikipedia.org/wiki/Flag_of_Madagascar</t>
  </si>
  <si>
    <t>https://upload.wikimedia.org/wikipedia/commons/thumb/d/d1/Flag_of_Malawi.svg/2560px-Flag_of_Malawi.svg.png</t>
  </si>
  <si>
    <t>https://en.wikipedia.org/wiki/Flag_of_Malawi</t>
  </si>
  <si>
    <t>1964, 2012</t>
  </si>
  <si>
    <t>https://upload.wikimedia.org/wikipedia/commons/thumb/6/66/Flag_of_Malaysia.svg/2560px-Flag_of_Malaysia.svg.png</t>
  </si>
  <si>
    <t>https://en.wikipedia.org/wiki/Flag_of_Malaysia</t>
  </si>
  <si>
    <t>https://upload.wikimedia.org/wikipedia/commons/thumb/0/0f/Flag_of_Maldives.svg/2560px-Flag_of_Maldives.svg.png</t>
  </si>
  <si>
    <t>https://en.wikipedia.org/wiki/Flag_of_the_Maldives</t>
  </si>
  <si>
    <t>https://upload.wikimedia.org/wikipedia/commons/thumb/9/92/Flag_of_Mali.svg/2560px-Flag_of_Mali.svg.png</t>
  </si>
  <si>
    <t>https://en.wikipedia.org/wiki/Flag_of_Mali</t>
  </si>
  <si>
    <t>https://upload.wikimedia.org/wikipedia/commons/thumb/7/73/Flag_of_Malta.svg/2560px-Flag_of_Malta.svg.png</t>
  </si>
  <si>
    <t>https://en.wikipedia.org/wiki/Flag_of_Malta</t>
  </si>
  <si>
    <t>https://upload.wikimedia.org/wikipedia/commons/thumb/2/2e/Flag_of_the_Marshall_Islands.svg/2560px-Flag_of_the_Marshall_Islands.svg.png</t>
  </si>
  <si>
    <t>https://en.wikipedia.org/wiki/Flag_of_the_Marshall_Islands</t>
  </si>
  <si>
    <t>https://en.wikipedia.org/wiki/Flag_of_Martinique</t>
  </si>
  <si>
    <t>https://upload.wikimedia.org/wikipedia/commons/thumb/4/43/Flag_of_Mauritania.svg/2560px-Flag_of_Mauritania.svg.png</t>
  </si>
  <si>
    <t>https://en.wikipedia.org/wiki/Flag_of_Mauritania</t>
  </si>
  <si>
    <t>https://upload.wikimedia.org/wikipedia/commons/thumb/7/77/Flag_of_Mauritius.svg/2560px-Flag_of_Mauritius.svg.png</t>
  </si>
  <si>
    <t>https://en.wikipedia.org/wiki/Flag_of_Mauritius</t>
  </si>
  <si>
    <t>https://upload.wikimedia.org/wikipedia/commons/thumb/4/4f/Flag_of_Mayotte_%28Local%29.svg/2560px-Flag_of_Mayotte_%28Local%29.svg.png</t>
  </si>
  <si>
    <t>https://en.wikipedia.org/wiki/Flag_and_coat_of_arms_of_Mayotte</t>
  </si>
  <si>
    <t>https://en.wikipedia.org/wiki/Flag_of_Mexico</t>
  </si>
  <si>
    <t>https://upload.wikimedia.org/wikipedia/commons/thumb/e/e4/Flag_of_the_Federated_States_of_Micronesia.svg/2560px-Flag_of_the_Federated_States_of_Micronesia.svg.png</t>
  </si>
  <si>
    <t>https://en.wikipedia.org/wiki/Flag_of_the_Federated_States_of_Micronesia</t>
  </si>
  <si>
    <t>https://upload.wikimedia.org/wikipedia/commons/thumb/2/27/Flag_of_Moldova.svg/2560px-Flag_of_Moldova.svg.png</t>
  </si>
  <si>
    <t>https://en.wikipedia.org/wiki/Flag_of_Moldova</t>
  </si>
  <si>
    <t>https://upload.wikimedia.org/wikipedia/commons/thumb/e/ea/Flag_of_Monaco.svg/2560px-Flag_of_Monaco.svg.png</t>
  </si>
  <si>
    <t>https://en.wikipedia.org/wiki/Flag_of_Monaco</t>
  </si>
  <si>
    <t>https://upload.wikimedia.org/wikipedia/commons/thumb/4/4c/Flag_of_Mongolia.svg/2560px-Flag_of_Mongolia.svg.png</t>
  </si>
  <si>
    <t>https://en.wikipedia.org/wiki/Flag_of_Mongolia</t>
  </si>
  <si>
    <t>1992, 2011</t>
  </si>
  <si>
    <t>https://upload.wikimedia.org/wikipedia/commons/thumb/6/64/Flag_of_Montenegro.svg/2560px-Flag_of_Montenegro.svg.png</t>
  </si>
  <si>
    <t>https://en.wikipedia.org/wiki/Flag_of_Montenegro</t>
  </si>
  <si>
    <t>https://upload.wikimedia.org/wikipedia/commons/thumb/d/d0/Flag_of_Montserrat.svg/2560px-Flag_of_Montserrat.svg.png</t>
  </si>
  <si>
    <t>https://en.wikipedia.org/wiki/Flag_of_Montserrat</t>
  </si>
  <si>
    <t>https://upload.wikimedia.org/wikipedia/commons/thumb/2/2c/Flag_of_Morocco.svg/2560px-Flag_of_Morocco.svg.png</t>
  </si>
  <si>
    <t>https://en.wikipedia.org/wiki/Flag_of_Morocco</t>
  </si>
  <si>
    <t>https://upload.wikimedia.org/wikipedia/commons/thumb/d/d0/Flag_of_Mozambique.svg/2560px-Flag_of_Mozambique.svg.png</t>
  </si>
  <si>
    <t>https://en.wikipedia.org/wiki/Flag_of_Mozambique</t>
  </si>
  <si>
    <t>https://upload.wikimedia.org/wikipedia/commons/thumb/8/8c/Flag_of_Myanmar.svg/2560px-Flag_of_Myanmar.svg.png</t>
  </si>
  <si>
    <t>https://en.wikipedia.org/wiki/Flag_of_Myanmar</t>
  </si>
  <si>
    <t>https://upload.wikimedia.org/wikipedia/commons/thumb/0/00/Flag_of_Namibia.svg/2560px-Flag_of_Namibia.svg.png</t>
  </si>
  <si>
    <t>https://en.wikipedia.org/wiki/Flag_of_Namibia</t>
  </si>
  <si>
    <t>https://upload.wikimedia.org/wikipedia/commons/thumb/3/30/Flag_of_Nauru.svg/2560px-Flag_of_Nauru.svg.png</t>
  </si>
  <si>
    <t>https://en.wikipedia.org/wiki/Flag_of_Nauru</t>
  </si>
  <si>
    <t>https://upload.wikimedia.org/wikipedia/commons/thumb/9/9b/Flag_of_Nepal.svg/1680px-Flag_of_Nepal.svg.png</t>
  </si>
  <si>
    <t>https://en.wikipedia.org/wiki/Flag_of_Nepal</t>
  </si>
  <si>
    <t>https://upload.wikimedia.org/wikipedia/commons/thumb/2/20/Flag_of_the_Netherlands.svg/2560px-Flag_of_the_Netherlands.svg.png</t>
  </si>
  <si>
    <t>https://en.wikipedia.org/wiki/Flag_of_the_Netherlands</t>
  </si>
  <si>
    <t>1596, 1937, 1949</t>
  </si>
  <si>
    <t>https://upload.wikimedia.org/wikipedia/commons/thumb/6/66/Flag_of_FLNKS.svg/2560px-Flag_of_FLNKS.svg.png</t>
  </si>
  <si>
    <t>https://en.wikipedia.org/wiki/Flags_of_New_Caledonia</t>
  </si>
  <si>
    <t>https://upload.wikimedia.org/wikipedia/commons/thumb/3/3e/Flag_of_New_Zealand.svg/2560px-Flag_of_New_Zealand.svg.png</t>
  </si>
  <si>
    <t>https://en.wikipedia.org/wiki/Flag_of_New_Zealand</t>
  </si>
  <si>
    <t>https://upload.wikimedia.org/wikipedia/commons/thumb/1/19/Flag_of_Nicaragua.svg/2560px-Flag_of_Nicaragua.svg.png</t>
  </si>
  <si>
    <t>https://en.wikipedia.org/wiki/Flag_of_Nicaragua</t>
  </si>
  <si>
    <t>1908, 1971</t>
  </si>
  <si>
    <t>https://upload.wikimedia.org/wikipedia/commons/thumb/f/f4/Flag_of_Niger.svg/2389px-Flag_of_Niger.svg.png</t>
  </si>
  <si>
    <t>https://en.wikipedia.org/wiki/Flag_of_Niger</t>
  </si>
  <si>
    <t>https://upload.wikimedia.org/wikipedia/commons/thumb/7/79/Flag_of_Nigeria.svg/2560px-Flag_of_Nigeria.svg.png</t>
  </si>
  <si>
    <t>https://en.wikipedia.org/wiki/Flag_of_Nigeria</t>
  </si>
  <si>
    <t>https://upload.wikimedia.org/wikipedia/commons/thumb/0/01/Flag_of_Niue.svg/2560px-Flag_of_Niue.svg.png</t>
  </si>
  <si>
    <t>https://en.wikipedia.org/wiki/Flag_of_Niue</t>
  </si>
  <si>
    <t>https://upload.wikimedia.org/wikipedia/commons/thumb/4/48/Flag_of_Norfolk_Island.svg/2560px-Flag_of_Norfolk_Island.svg.png</t>
  </si>
  <si>
    <t>https://en.wikipedia.org/wiki/Flag_of_Norfolk_Island</t>
  </si>
  <si>
    <t>https://upload.wikimedia.org/wikipedia/commons/thumb/5/51/Flag_of_North_Korea.svg/2560px-Flag_of_North_Korea.svg.png</t>
  </si>
  <si>
    <t>https://en.wikipedia.org/wiki/Flag_of_North_Korea</t>
  </si>
  <si>
    <t>1948, 1992</t>
  </si>
  <si>
    <t>https://upload.wikimedia.org/wikipedia/commons/thumb/7/79/Flag_of_North_Macedonia.svg/2560px-Flag_of_North_Macedonia.svg.png</t>
  </si>
  <si>
    <t>https://en.wikipedia.org/wiki/Flag_of_North_Macedonia</t>
  </si>
  <si>
    <t>https://upload.wikimedia.org/wikipedia/commons/thumb/4/43/Flag_of_Northern_Ireland_%281953%E2%80%931972%29.svg/2560px-Flag_of_Northern_Ireland_%281953%E2%80%931972%29.svg.png</t>
  </si>
  <si>
    <t>https://en.wikipedia.org/wiki/Ulster_Banner</t>
  </si>
  <si>
    <t>1924, 1953</t>
  </si>
  <si>
    <t>https://upload.wikimedia.org/wikipedia/commons/thumb/e/e0/Flag_of_the_Northern_Mariana_Islands.svg/2560px-Flag_of_the_Northern_Mariana_Islands.svg.png</t>
  </si>
  <si>
    <t>https://en.wikipedia.org/wiki/Flag_of_the_Northern_Mariana_Islands</t>
  </si>
  <si>
    <t>https://upload.wikimedia.org/wikipedia/commons/thumb/d/d9/Flag_of_Norway.svg/2560px-Flag_of_Norway.svg.png</t>
  </si>
  <si>
    <t>https://en.wikipedia.org/wiki/Flag_of_Norway</t>
  </si>
  <si>
    <t>https://upload.wikimedia.org/wikipedia/commons/thumb/d/dd/Flag_of_Oman.svg/2560px-Flag_of_Oman.svg.png</t>
  </si>
  <si>
    <t>https://en.wikipedia.org/wiki/Flag_of_Oman</t>
  </si>
  <si>
    <t>1970, 1995</t>
  </si>
  <si>
    <t>https://upload.wikimedia.org/wikipedia/commons/thumb/3/32/Flag_of_Pakistan.svg/2560px-Flag_of_Pakistan.svg.png</t>
  </si>
  <si>
    <t>https://en.wikipedia.org/wiki/Flag_of_Pakistan</t>
  </si>
  <si>
    <t>https://upload.wikimedia.org/wikipedia/commons/thumb/4/48/Flag_of_Palau.svg/2560px-Flag_of_Palau.svg.png</t>
  </si>
  <si>
    <t>https://en.wikipedia.org/wiki/Flag_of_Palau</t>
  </si>
  <si>
    <t>https://upload.wikimedia.org/wikipedia/commons/thumb/0/00/Flag_of_Palestine.svg/2560px-Flag_of_Palestine.svg.png</t>
  </si>
  <si>
    <t>https://en.wikipedia.org/wiki/Flag_of_Palestine</t>
  </si>
  <si>
    <t>1964, 1988</t>
  </si>
  <si>
    <t>https://upload.wikimedia.org/wikipedia/commons/thumb/a/ab/Flag_of_Panama.svg/2560px-Flag_of_Panama.svg.png</t>
  </si>
  <si>
    <t>https://en.wikipedia.org/wiki/Flag_of_Panama</t>
  </si>
  <si>
    <t>https://upload.wikimedia.org/wikipedia/commons/thumb/e/e3/Flag_of_Papua_New_Guinea.svg/2560px-Flag_of_Papua_New_Guinea.svg.png</t>
  </si>
  <si>
    <t>https://en.wikipedia.org/wiki/Flag_of_Papua_New_Guinea</t>
  </si>
  <si>
    <t>https://upload.wikimedia.org/wikipedia/commons/thumb/2/27/Flag_of_Paraguay.svg/2560px-Flag_of_Paraguay.svg.png</t>
  </si>
  <si>
    <t>https://en.wikipedia.org/wiki/Flag_of_Paraguay</t>
  </si>
  <si>
    <t>1842, 2013</t>
  </si>
  <si>
    <t>https://upload.wikimedia.org/wikipedia/commons/thumb/c/cf/Flag_of_Peru.svg/2560px-Flag_of_Peru.svg.png</t>
  </si>
  <si>
    <t>https://en.wikipedia.org/wiki/Flag_of_Peru</t>
  </si>
  <si>
    <t>1825, 1950</t>
  </si>
  <si>
    <t>https://upload.wikimedia.org/wikipedia/commons/thumb/9/99/Flag_of_the_Philippines.svg/2560px-Flag_of_the_Philippines.svg.png</t>
  </si>
  <si>
    <t>https://en.wikipedia.org/wiki/Flag_of_the_Philippines</t>
  </si>
  <si>
    <t>1898, 1936, 1998</t>
  </si>
  <si>
    <t>https://upload.wikimedia.org/wikipedia/commons/thumb/8/88/Flag_of_the_Pitcairn_Islands.svg/2560px-Flag_of_the_Pitcairn_Islands.svg.png</t>
  </si>
  <si>
    <t>https://en.wikipedia.org/wiki/Flag_and_coat_of_arms_of_the_Pitcairn_Islands</t>
  </si>
  <si>
    <t>https://upload.wikimedia.org/wikipedia/en/thumb/1/12/Flag_of_Poland.svg/2560px-Flag_of_Poland.svg.png</t>
  </si>
  <si>
    <t>https://en.wikipedia.org/wiki/Flag_of_Poland</t>
  </si>
  <si>
    <t>1919, 1980</t>
  </si>
  <si>
    <t>https://upload.wikimedia.org/wikipedia/commons/thumb/5/5c/Flag_of_Portugal.svg/2560px-Flag_of_Portugal.svg.png</t>
  </si>
  <si>
    <t>https://en.wikipedia.org/wiki/Flag_of_Portugal</t>
  </si>
  <si>
    <t>https://en.wikipedia.org/wiki/Flag_of_Puerto_Rico</t>
  </si>
  <si>
    <t>https://upload.wikimedia.org/wikipedia/commons/thumb/6/65/Flag_of_Qatar.svg/2560px-Flag_of_Qatar.svg.png</t>
  </si>
  <si>
    <t>https://en.wikipedia.org/wiki/Flag_of_Qatar</t>
  </si>
  <si>
    <t>https://upload.wikimedia.org/wikipedia/commons/thumb/8/8e/Proposed_flag_of_R%C3%A9union_%28VAR%29.svg/2560px-Proposed_flag_of_R%C3%A9union_%28VAR%29.svg.png</t>
  </si>
  <si>
    <t>https://en.wikipedia.org/wiki/Flag_of_Réunion</t>
  </si>
  <si>
    <t>2003, 2014</t>
  </si>
  <si>
    <t>https://upload.wikimedia.org/wikipedia/commons/thumb/7/73/Flag_of_Romania.svg/2560px-Flag_of_Romania.svg.png</t>
  </si>
  <si>
    <t>https://en.wikipedia.org/wiki/Flag_of_Romania</t>
  </si>
  <si>
    <t>18434, 1848, 1866, 1989</t>
  </si>
  <si>
    <t>https://en.wikipedia.org/wiki/Flag_of_Russia</t>
  </si>
  <si>
    <t>1705, 1991</t>
  </si>
  <si>
    <t>https://upload.wikimedia.org/wikipedia/commons/thumb/1/17/Flag_of_Rwanda.svg/2560px-Flag_of_Rwanda.svg.png</t>
  </si>
  <si>
    <t>https://en.wikipedia.org/wiki/Flag_of_Rwanda</t>
  </si>
  <si>
    <t>https://upload.wikimedia.org/wikipedia/commons/thumb/5/5a/Flag_of_Saba.svg/2560px-Flag_of_Saba.svg.png</t>
  </si>
  <si>
    <t>https://en.wikipedia.org/wiki/Flag_of_Saba_(island)</t>
  </si>
  <si>
    <t>https://upload.wikimedia.org/wikipedia/commons/thumb/b/b4/Flag_of_Saint_Barth%C3%A9lemy_%28local%29.svg/1280px-Flag_of_Saint_Barth%C3%A9lemy_%28local%29.svg.png</t>
  </si>
  <si>
    <t>https://en.m.wikipedia.org/wiki/Saint_Barth%C3%A9lemy</t>
  </si>
  <si>
    <t>https://upload.wikimedia.org/wikipedia/commons/thumb/0/00/Flag_of_Saint_Helena.svg/2560px-Flag_of_Saint_Helena.svg.png</t>
  </si>
  <si>
    <t>https://en.wikipedia.org/wiki/Flag_of_Saint_Helena</t>
  </si>
  <si>
    <t>https://upload.wikimedia.org/wikipedia/commons/thumb/f/fe/Flag_of_Saint_Kitts_and_Nevis.svg/2560px-Flag_of_Saint_Kitts_and_Nevis.svg.png</t>
  </si>
  <si>
    <t>https://en.wikipedia.org/wiki/Flag_of_Saint_Kitts_and_Nevis</t>
  </si>
  <si>
    <t>https://upload.wikimedia.org/wikipedia/commons/thumb/9/9f/Flag_of_Saint_Lucia.svg/2560px-Flag_of_Saint_Lucia.svg.png</t>
  </si>
  <si>
    <t>https://en.wikipedia.org/wiki/Flag_of_Saint_Lucia</t>
  </si>
  <si>
    <t>1967, 2002</t>
  </si>
  <si>
    <t>https://upload.wikimedia.org/wikipedia/commons/thumb/6/6d/Flag_of_Saint_Vincent_and_the_Grenadines.svg/2560px-Flag_of_Saint_Vincent_and_the_Grenadines.svg.png</t>
  </si>
  <si>
    <t>https://en.wikipedia.org/wiki/Flag_of_Saint_Vincent_and_the_Grenadines</t>
  </si>
  <si>
    <t>https://upload.wikimedia.org/wikipedia/commons/thumb/3/31/Flag_of_Samoa.svg/2560px-Flag_of_Samoa.svg.png</t>
  </si>
  <si>
    <t>https://en.wikipedia.org/wiki/Flag_of_Samoa</t>
  </si>
  <si>
    <t>1949, 1962</t>
  </si>
  <si>
    <t>https://upload.wikimedia.org/wikipedia/commons/thumb/b/b1/Flag_of_San_Marino.svg/2560px-Flag_of_San_Marino.svg.png</t>
  </si>
  <si>
    <t>https://en.wikipedia.org/wiki/Flag_of_San_Marino</t>
  </si>
  <si>
    <t>https://upload.wikimedia.org/wikipedia/commons/thumb/0/0a/Flag_of_S%C3%A3o_Tom%C3%A9_and_Pr%C3%ADncipe.svg/2560px-Flag_of_S%C3%A3o_Tom%C3%A9_and_Pr%C3%ADncipe.svg.png</t>
  </si>
  <si>
    <t>https://en.wikipedia.org/wiki/Flag_of_São_Tomé_and_Príncipe</t>
  </si>
  <si>
    <t>https://upload.wikimedia.org/wikipedia/commons/thumb/0/0d/Flag_of_Saudi_Arabia.svg/2560px-Flag_of_Saudi_Arabia.svg.png</t>
  </si>
  <si>
    <t>https://en.wikipedia.org/wiki/Flag_of_Saudi_Arabia</t>
  </si>
  <si>
    <t>1744, 1937, 1973</t>
  </si>
  <si>
    <t>https://upload.wikimedia.org/wikipedia/commons/thumb/1/10/Flag_of_Scotland.svg/2560px-Flag_of_Scotland.svg.png</t>
  </si>
  <si>
    <t>https://en.wikipedia.org/wiki/Flag_of_Scotland</t>
  </si>
  <si>
    <t>https://upload.wikimedia.org/wikipedia/commons/thumb/f/fd/Flag_of_Senegal.svg/2560px-Flag_of_Senegal.svg.png</t>
  </si>
  <si>
    <t>https://en.wikipedia.org/wiki/Flag_of_Senegal</t>
  </si>
  <si>
    <t>https://upload.wikimedia.org/wikipedia/commons/thumb/f/ff/Flag_of_Serbia.svg/2560px-Flag_of_Serbia.svg.png</t>
  </si>
  <si>
    <t>https://en.wikipedia.org/wiki/Flag_of_Serbia</t>
  </si>
  <si>
    <t>2004, 2010</t>
  </si>
  <si>
    <t>https://upload.wikimedia.org/wikipedia/commons/thumb/f/fc/Flag_of_Seychelles.svg/2560px-Flag_of_Seychelles.svg.png</t>
  </si>
  <si>
    <t>https://en.wikipedia.org/wiki/Flag_of_Seychelles</t>
  </si>
  <si>
    <t>https://upload.wikimedia.org/wikipedia/commons/thumb/1/17/Flag_of_Sierra_Leone.svg/2560px-Flag_of_Sierra_Leone.svg.png</t>
  </si>
  <si>
    <t>https://en.wikipedia.org/wiki/Flag_of_Sierra_Leone</t>
  </si>
  <si>
    <t>https://upload.wikimedia.org/wikipedia/commons/thumb/4/48/Flag_of_Singapore.svg/2560px-Flag_of_Singapore.svg.png</t>
  </si>
  <si>
    <t>https://en.wikipedia.org/wiki/Flag_of_Singapore</t>
  </si>
  <si>
    <t>1959, 1965</t>
  </si>
  <si>
    <t>https://upload.wikimedia.org/wikipedia/commons/thumb/0/08/Flag_of_Sint_Eustatius.svg/2560px-Flag_of_Sint_Eustatius.svg.png</t>
  </si>
  <si>
    <t>https://en.wikipedia.org/wiki/Flag_of_Sint_Eustatius</t>
  </si>
  <si>
    <t>https://upload.wikimedia.org/wikipedia/commons/thumb/d/d3/Flag_of_Sint_Maarten.svg/2560px-Flag_of_Sint_Maarten.svg.png</t>
  </si>
  <si>
    <t>https://en.wikipedia.org/wiki/Flag_of_Sint_Maarten</t>
  </si>
  <si>
    <t>https://upload.wikimedia.org/wikipedia/commons/thumb/e/e6/Flag_of_Slovakia.svg/2560px-Flag_of_Slovakia.svg.png</t>
  </si>
  <si>
    <t>https://en.wikipedia.org/wiki/Flag_of_Slovakia</t>
  </si>
  <si>
    <t>https://upload.wikimedia.org/wikipedia/commons/thumb/f/f0/Flag_of_Slovenia.svg/2560px-Flag_of_Slovenia.svg.png</t>
  </si>
  <si>
    <t>https://en.wikipedia.org/wiki/Flag_of_Slovenia</t>
  </si>
  <si>
    <t>https://upload.wikimedia.org/wikipedia/commons/thumb/7/74/Flag_of_the_Solomon_Islands.svg/2560px-Flag_of_the_Solomon_Islands.svg.png</t>
  </si>
  <si>
    <t>https://en.wikipedia.org/wiki/Flag_of_Solomon_Islands</t>
  </si>
  <si>
    <t>https://upload.wikimedia.org/wikipedia/commons/thumb/a/a0/Flag_of_Somalia.svg/2560px-Flag_of_Somalia.svg.png</t>
  </si>
  <si>
    <t>https://en.wikipedia.org/wiki/Flag_of_Somalia</t>
  </si>
  <si>
    <t>https://upload.wikimedia.org/wikipedia/commons/thumb/a/af/Flag_of_South_Africa.svg/2560px-Flag_of_South_Africa.svg.png</t>
  </si>
  <si>
    <t>https://en.wikipedia.org/wiki/Flag_of_South_Africa</t>
  </si>
  <si>
    <t>https://upload.wikimedia.org/wikipedia/commons/thumb/0/09/Flag_of_South_Korea.svg/2560px-Flag_of_South_Korea.svg.png</t>
  </si>
  <si>
    <t>https://en.wikipedia.org/wiki/Flag_of_South_Korea</t>
  </si>
  <si>
    <t>1883, 1942, 1948, 1949, 2011</t>
  </si>
  <si>
    <t>https://upload.wikimedia.org/wikipedia/commons/thumb/7/7a/Flag_of_South_Sudan.svg/2560px-Flag_of_South_Sudan.svg.png</t>
  </si>
  <si>
    <t>https://en.wikipedia.org/wiki/Flag_of_South_Sudan</t>
  </si>
  <si>
    <t>2011, 2023</t>
  </si>
  <si>
    <t>https://upload.wikimedia.org/wikipedia/en/thumb/9/9a/Flag_of_Spain.svg/2560px-Flag_of_Spain.svg.png</t>
  </si>
  <si>
    <t>https://en.wikipedia.org/wiki/Flag_of_Spain</t>
  </si>
  <si>
    <t>https://upload.wikimedia.org/wikipedia/commons/thumb/1/11/Flag_of_Sri_Lanka.svg/2560px-Flag_of_Sri_Lanka.svg.png</t>
  </si>
  <si>
    <t>https://en.wikipedia.org/wiki/Flag_of_Sri_Lanka</t>
  </si>
  <si>
    <t>https://upload.wikimedia.org/wikipedia/commons/thumb/7/74/Flag_of_Saint-Pierre_and_Miquelon.svg/2560px-Flag_of_Saint-Pierre_and_Miquelon.svg.png</t>
  </si>
  <si>
    <t>https://en.wikipedia.org/wiki/Flag_of_Saint_Pierre_and_Miquelon</t>
  </si>
  <si>
    <t>https://upload.wikimedia.org/wikipedia/commons/thumb/0/01/Flag_of_Sudan.svg/2560px-Flag_of_Sudan.svg.png</t>
  </si>
  <si>
    <t>https://en.wikipedia.org/wiki/Flag_of_Sudan</t>
  </si>
  <si>
    <t>https://upload.wikimedia.org/wikipedia/commons/thumb/6/60/Flag_of_Suriname.svg/2560px-Flag_of_Suriname.svg.png</t>
  </si>
  <si>
    <t>https://en.wikipedia.org/wiki/Flag_of_Suriname</t>
  </si>
  <si>
    <t>https://upload.wikimedia.org/wikipedia/en/thumb/4/4c/Flag_of_Sweden.svg/2560px-Flag_of_Sweden.svg.png</t>
  </si>
  <si>
    <t>https://en.wikipedia.org/wiki/Flag_of_Sweden</t>
  </si>
  <si>
    <t>https://upload.wikimedia.org/wikipedia/commons/thumb/f/f3/Flag_of_Switzerland.svg/2048px-Flag_of_Switzerland.svg.png</t>
  </si>
  <si>
    <t>https://en.wikipedia.org/wiki/Flag_of_Switzerland</t>
  </si>
  <si>
    <t>https://upload.wikimedia.org/wikipedia/commons/thumb/5/54/Flag_of_Syria_%282025-%29.svg/2560px-Flag_of_Syria_%282025-%29.svg.png</t>
  </si>
  <si>
    <t>https://en.wikipedia.org/wiki/Flag_of_Syria</t>
  </si>
  <si>
    <t>https://upload.wikimedia.org/wikipedia/commons/thumb/7/72/Flag_of_the_Republic_of_China.svg/2560px-Flag_of_the_Republic_of_China.svg.png</t>
  </si>
  <si>
    <t>https://en.wikipedia.org/wiki/Flag_of_the_Republic_of_China</t>
  </si>
  <si>
    <t>https://upload.wikimedia.org/wikipedia/commons/thumb/d/d0/Flag_of_Tajikistan.svg/2560px-Flag_of_Tajikistan.svg.png</t>
  </si>
  <si>
    <t>https://en.wikipedia.org/wiki/Flag_of_Tajikistan</t>
  </si>
  <si>
    <t>https://upload.wikimedia.org/wikipedia/commons/thumb/3/38/Flag_of_Tanzania.svg/2560px-Flag_of_Tanzania.svg.png</t>
  </si>
  <si>
    <t>https://en.wikipedia.org/wiki/Flag_of_Tanzania</t>
  </si>
  <si>
    <t>https://upload.wikimedia.org/wikipedia/commons/thumb/a/a9/Flag_of_Thailand.svg/2560px-Flag_of_Thailand.svg.png</t>
  </si>
  <si>
    <t>https://en.wikipedia.org/wiki/Flag_of_Thailand</t>
  </si>
  <si>
    <t>https://en.wikipedia.org/wiki/Flag_of_East_Timor</t>
  </si>
  <si>
    <t>1975, 2002</t>
  </si>
  <si>
    <t>https://upload.wikimedia.org/wikipedia/commons/thumb/6/68/Flag_of_Togo.svg/2560px-Flag_of_Togo.svg.png</t>
  </si>
  <si>
    <t>https://en.wikipedia.org/wiki/Flag_of_Togo</t>
  </si>
  <si>
    <t>https://upload.wikimedia.org/wikipedia/commons/thumb/9/9a/Flag_of_Tonga.svg/2560px-Flag_of_Tonga.svg.png</t>
  </si>
  <si>
    <t>https://en.wikipedia.org/wiki/Flag_of_Tonga</t>
  </si>
  <si>
    <t>https://upload.wikimedia.org/wikipedia/commons/thumb/6/64/Flag_of_Trinidad_and_Tobago.svg/2560px-Flag_of_Trinidad_and_Tobago.svg.png</t>
  </si>
  <si>
    <t>https://en.wikipedia.org/wiki/Flag_of_Trinidad_and_Tobago</t>
  </si>
  <si>
    <t>https://upload.wikimedia.org/wikipedia/commons/thumb/c/ce/Flag_of_Tunisia.svg/2560px-Flag_of_Tunisia.svg.png</t>
  </si>
  <si>
    <t>https://en.wikipedia.org/wiki/Flag_of_Tunisia</t>
  </si>
  <si>
    <t>https://en.wikipedia.org/wiki/Flag_of_Turkey</t>
  </si>
  <si>
    <t>1844, 1936</t>
  </si>
  <si>
    <t>https://upload.wikimedia.org/wikipedia/commons/thumb/1/1b/Flag_of_Turkmenistan.svg/2560px-Flag_of_Turkmenistan.svg.png</t>
  </si>
  <si>
    <t>https://en.wikipedia.org/wiki/Flag_of_Turkmenistan</t>
  </si>
  <si>
    <t>1992, 2001</t>
  </si>
  <si>
    <t>https://upload.wikimedia.org/wikipedia/commons/thumb/a/a0/Flag_of_the_Turks_and_Caicos_Islands.svg/2560px-Flag_of_the_Turks_and_Caicos_Islands.svg.png</t>
  </si>
  <si>
    <t>https://en.wikipedia.org/wiki/Flag_of_the_Turks_and_Caicos_Islands</t>
  </si>
  <si>
    <t>https://upload.wikimedia.org/wikipedia/commons/thumb/3/38/Flag_of_Tuvalu.svg/2560px-Flag_of_Tuvalu.svg.png</t>
  </si>
  <si>
    <t>https://en.wikipedia.org/wiki/Flag_of_Tuvalu</t>
  </si>
  <si>
    <t>1978, 1997</t>
  </si>
  <si>
    <t>https://upload.wikimedia.org/wikipedia/commons/thumb/4/4e/Flag_of_Uganda.svg/2560px-Flag_of_Uganda.svg.png</t>
  </si>
  <si>
    <t>https://en.wikipedia.org/wiki/Flag_of_Uganda</t>
  </si>
  <si>
    <t>https://upload.wikimedia.org/wikipedia/commons/thumb/4/49/Flag_of_Ukraine.svg/2560px-Flag_of_Ukraine.svg.png</t>
  </si>
  <si>
    <t>https://en.wikipedia.org/wiki/Flag_of_Ukraine</t>
  </si>
  <si>
    <t>1918, 1992</t>
  </si>
  <si>
    <t>https://upload.wikimedia.org/wikipedia/commons/thumb/c/cb/Flag_of_the_United_Arab_Emirates.svg/2560px-Flag_of_the_United_Arab_Emirates.svg.png</t>
  </si>
  <si>
    <t>https://en.wikipedia.org/wiki/Flag_of_the_United_Arab_Emirates</t>
  </si>
  <si>
    <t>https://upload.wikimedia.org/wikipedia/commons/thumb/a/a5/Flag_of_the_United_Kingdom_%281-2%29.svg/2560px-Flag_of_the_United_Kingdom_%281-2%29.svg.png</t>
  </si>
  <si>
    <t>https://en.wikipedia.org/wiki/Flag_of_Great_Britain</t>
  </si>
  <si>
    <t>https://upload.wikimedia.org/wikipedia/en/thumb/a/a4/Flag_of_the_United_States.svg/2560px-Flag_of_the_United_States.svg.png</t>
  </si>
  <si>
    <t>https://en.wikipedia.org/wiki/Flag_of_United_States</t>
  </si>
  <si>
    <t>https://upload.wikimedia.org/wikipedia/commons/thumb/f/f8/Flag_of_the_United_States_Virgin_Islands.svg/2560px-Flag_of_the_United_States_Virgin_Islands.svg.png</t>
  </si>
  <si>
    <t>https://en.wikipedia.org/wiki/Flag_of_the_United_States_Virgin_Islands</t>
  </si>
  <si>
    <t>https://upload.wikimedia.org/wikipedia/commons/thumb/f/fe/Flag_of_Uruguay.svg/2560px-Flag_of_Uruguay.svg.png</t>
  </si>
  <si>
    <t>https://en.wikipedia.org/wiki/Flag_of_Uruguay</t>
  </si>
  <si>
    <t>1828, 1830</t>
  </si>
  <si>
    <t>https://upload.wikimedia.org/wikipedia/commons/thumb/8/84/Flag_of_Uzbekistan.svg/2560px-Flag_of_Uzbekistan.svg.png</t>
  </si>
  <si>
    <t>https://en.wikipedia.org/wiki/Flag_of_Uzbekistan</t>
  </si>
  <si>
    <t>https://upload.wikimedia.org/wikipedia/commons/thumb/b/bc/Flag_of_Vanuatu.svg/2560px-Flag_of_Vanuatu.svg.png</t>
  </si>
  <si>
    <t>https://en.wikipedia.org/wiki/Flag_of_Vanuatu</t>
  </si>
  <si>
    <t>https://upload.wikimedia.org/wikipedia/commons/thumb/b/b3/Flag_of_Vatican_City_%282023%E2%80%93present%29.svg/2048px-Flag_of_Vatican_City_%282023%E2%80%93present%29.svg.png</t>
  </si>
  <si>
    <t>https://en.wikipedia.org/wiki/Flag_of_Vatican_City</t>
  </si>
  <si>
    <t>https://upload.wikimedia.org/wikipedia/commons/thumb/0/06/Flag_of_Venezuela.svg/2560px-Flag_of_Venezuela.svg.png</t>
  </si>
  <si>
    <t>https://en.wikipedia.org/wiki/Flag_of_Venezuela</t>
  </si>
  <si>
    <t>https://upload.wikimedia.org/wikipedia/commons/thumb/2/21/Flag_of_Vietnam.svg/2560px-Flag_of_Vietnam.svg.png</t>
  </si>
  <si>
    <t>https://en.wikipedia.org/wiki/Flag_of_Vietnam</t>
  </si>
  <si>
    <t>1940, 1955</t>
  </si>
  <si>
    <t>https://upload.wikimedia.org/wikipedia/commons/thumb/d/dc/Flag_of_Wales.svg/2560px-Flag_of_Wales.svg.png</t>
  </si>
  <si>
    <t>https://en.wikipedia.org/wiki/Flag_of_Wales</t>
  </si>
  <si>
    <t>https://upload.wikimedia.org/wikipedia/commons/thumb/d/d2/Flag_of_Wallis_and_Futuna.svg/2560px-Flag_of_Wallis_and_Futuna.svg.png</t>
  </si>
  <si>
    <t>https://en.wikipedia.org/wiki/Flag_of_Wallis_and_Futuna</t>
  </si>
  <si>
    <t>https://upload.wikimedia.org/wikipedia/commons/thumb/8/89/Flag_of_Yemen.svg/2560px-Flag_of_Yemen.svg.png</t>
  </si>
  <si>
    <t>https://en.wikipedia.org/wiki/Flag_of_Yemen</t>
  </si>
  <si>
    <t>https://upload.wikimedia.org/wikipedia/commons/thumb/0/06/Flag_of_Zambia.svg/2560px-Flag_of_Zambia.svg.png</t>
  </si>
  <si>
    <t>https://en.wikipedia.org/wiki/Flag_of_Zambia</t>
  </si>
  <si>
    <t>1964, 1996</t>
  </si>
  <si>
    <t>https://upload.wikimedia.org/wikipedia/commons/thumb/6/6a/Flag_of_Zimbabwe.svg/2560px-Flag_of_Zimbabwe.svg.png</t>
  </si>
  <si>
    <t>https://en.wikipedia.org/wiki/Flag_of_Zimbabwe</t>
  </si>
  <si>
    <t>["Texted", "Center","capi_Kabul","area_652230","landlo", "top30_camel","myrWHI","lets11","startA","withtn","2Color","NoBand","NoStar","year19","year00","NO_BLU","NO_RED","NO_GRE","NO_YEL","BLAWHI","BLRENO","rg2_As_SouthOnly","chopGB"]</t>
  </si>
  <si>
    <t>["Vertic", "Circle", "Plants", "Texted", "Center", "Builds","capi_Kabul","area_652230","landlo", "top30_camel","myrEQ","001BLA", "002RED", "003GRE","lets11","startA","withtn","4Color","3Bands","NoStar","year00","NO_BLU","NO_YEL","allver","rg2_As_SouthOnly","chopGB"]</t>
  </si>
  <si>
    <t>["Crosse", "Horizo", "Vertic", "Nordic", "OnlyBa","capi_Mariehamn","area_1580","island", "geo_CapiBeach","myrBLU","lets05","startA","3Color","4+Band","NoStar","year19","NO_WHI","NO_GRE","NO_BLA","LUEDEL","WHGRNO","BAWHNO","rg2_Eu_North"]</t>
  </si>
  <si>
    <t>["Animal", "Bird", "Center","capi_Tirana","area_28748","myrRED","lets07","startA","2Color","NoBand","NoStar","year19","year00","NO_BLU","NO_WHI","NO_GRE","NO_YEL","BLARED","WHGRNO","WHYENO","BLWHNO","rg2_Eu_South","balkan", "rg3_romanempire"]</t>
  </si>
  <si>
    <t>["Vertic", "IsMoon", "Center","capi_Algiers","area_2381741","top30_camel", "geo_CapiBeach","myrEQ","001GRE", "003WHI","staRED","lets07","startA","3Color","2Bands","HasSta","1Stars","year19","NO_BLU","NO_YEL","NO_BLA","REEDHI","allver","rg2_Af_North","arabic"]</t>
  </si>
  <si>
    <t>["Diagon", "Animal", "Bird", "Weapon", "Trside","capi_Pago Pago","area_199","island", "geo_CapiBeach", "ntWHRE", "ntBLYE", "ntWHYE","myrBLU","lets13","startA","words2","exact2","5+Colo","NoBand","NoStar","year19","NO_GRE","rg2_Oc_Polynesia","englis"]</t>
  </si>
  <si>
    <t>["Vertic", "Animal", "Texted", "Center","capi_Andorra la Vella","area_468","landlo", "pol_samesx","myrEQ","001BLU", "002YEL", "003RED","lets07","startA","5+Colo","3Bands","NoStar","year19","NO_GRE","NO_BLA","allver","rg2_Eu_South","rg3_romanempire", "monarchy"]</t>
  </si>
  <si>
    <t>["Horizo", "Weapon", "Center","capi_Luanda","area_1246700","geo_CapiBeach","myrEQ","001RED", "003BLA","staYEL","lets06","startA","3Color","2Bands","HasSta","1Stars","year19","NO_BLU","NO_WHI","NO_GRE","LAEDEL","WHGRNO","BLWHNO","allhor","rg2_Af_Mid","portug"]</t>
  </si>
  <si>
    <t>["Crosse", "Circle", "Animal", "Canton","capi_The Valley","area_91","island", "geo_CapiBeach","myrBLU","lets08","startA","4Color","NoBand","NoStar","year19","NO_GRE","NO_YEL","NO_BLA","unjack","rg2_Na_Caribbean","chopGB", "monarchy","englis"]</t>
  </si>
  <si>
    <t>["Diagon", "Horizo", "HasSun", "Unequa","capi_St. John's","area_442","island", "geo_CapiBeach", "ntWHYE","myrRED","001BLA", "002BLU", "003WHI","lets17","startA","words2","words3","5+Colo","NoBand","NoStar","year19","NO_GRE","dgband","rg2_Na_Caribbean","chopGB", "monarchy","englis"]</t>
  </si>
  <si>
    <t>["Horizo", "Circle", "HasSun", "Center", "Humans","capi_Buenos Aires","area_2780400","pol_samesx", "pol_pope", "ntBLYE","myrBLU","001BLU", "002WHI", "003BLU","lets09","startA","3Color","3Bands","NoStar","year18","year00","NO_RED","NO_GRE","NO_BLA","LUELHI","allhor","rg2_AM_South","spanis"]</t>
  </si>
  <si>
    <t>["Horizo", "OnlyBa","capi_Yerevan","area_29743","landlo","myrEQ","001RED", "002BLU", "003ORA","lets07","startA","3Color","3Bands","NoStar","year19","NO_WHI","NO_GRE","NO_YEL","NO_BLA","LUEDRA","WHGRNO","WHYENO","BAWHNO","allhor","rg2_AS_West","soviet"]</t>
  </si>
  <si>
    <t>["Horizo", "Unequa","capi_Oranjestad","area_180","island", "kokomo", "geo_CapiBeach", "ntWHYE","myrBLU","001BLU", "002BLU", "003BLU","staRED","staWHI","lets05","startA","4Color","4+Band","HasSta","1Stars","year19","NO_GRE","NO_BLA","allhor","rg2_Na_Caribbean","monarchy","dutchs"]</t>
  </si>
  <si>
    <t>["Crosse", "Canton","capi_Canberra","area_7741220","locate_MI", "top30_camel", "pol_samesx", "md_tekken7","myrBLU","staWHI","lets09","startA","3Color","NoBand","HasSta","3+Star","year19","NO_GRE","NO_YEL","NO_BLA","LUEDHI","unjack","southc","rg2_OC_AUNZ","chopGB", "monarchy","englis"]</t>
  </si>
  <si>
    <t>["Horizo", "OnlyBa", "Rotate","capi_Vienna","area_83871","landlo", "locate_MI", "rg3_austrohungary", "pol_samesx","myrRED","001RED", "002WHI", "003RED","lets07","startA","2Color","3Bands","NoStar","year19","NO_BLU","NO_GRE","NO_YEL","NO_BLA","REDWHI","allhor","rg2_EU_West","eunion", "EU_West","german"]</t>
  </si>
  <si>
    <t>["Horizo", "IsMoon", "Center","capi_Baku","area_86600","landlo", "geo_CapiBeach","myrEQ","001BLU", "002RED", "003GRE","staWHI","lets10","startA","4Color","3Bands","HasSta","1Stars","year19","NO_YEL","NO_BLA","allhor","rg2_AS_West","soviet"]</t>
  </si>
  <si>
    <t>["Diagon", "Horizo", "Trside","capi_Nassau","area_13943","island", "kokomo", "geo_CapiBeach","myrBLU","001BLU", "002YEL", "003BLU","lets07","startB","3Color","3Bands","NoStar","year19","NO_WHI","NO_RED","NO_GRE","LALUEL","WHGRNO","WHRENO","allhor","rg2_Na_Caribbean","chopGB", "monarchy","englis"]</t>
  </si>
  <si>
    <t>["Diagon", "Vertic", "Unequa", "OnlyBa","capi_Manama","area_765","island", "geo_CapiBeach","myrRED","001WHI", "003RED","lets07","startB","2Color","2Bands","NoStar","year00","NO_BLU","NO_GRE","NO_YEL","NO_BLA","REDWHI","allver","rg2_AS_West","chopGB", "monarchy","arabic"]</t>
  </si>
  <si>
    <t>["Circle", "HasSun","capi_Dhaka","area_147570","myrGRE","lets10","startB","2Color","NoBand","NoStar","year19","NO_BLU","NO_WHI","NO_YEL","NO_BLA","GRERED","WHYENO","BAWHNO","BLWHNO","rg2_As_SouthOnly","chopGB"]</t>
  </si>
  <si>
    <t>["Vertic", "Weapon", "Center","capi_Bridgetown","area_430","island", "geo_CapiBeach","myrBLU","001BLU", "002YEL", "003BLU","lets08","startB","3Color","3Bands","NoStar","year19","NO_WHI","NO_RED","NO_GRE","LALUEL","WHGRNO","WHRENO","allver","rg2_Na_Caribbean","chopGB","englis"]</t>
  </si>
  <si>
    <t>["Horizo", "Unequa","capi_Minsk","area_207600","landlo", "locate_MI","myrRED","001RED", "003GRE","lets07","startB","3Color","2Bands","NoStar","year19","year00","NO_BLU","NO_YEL","NO_BLA","REEDHI","allhor","rg2_EU_East","soviet"]</t>
  </si>
  <si>
    <t>["Vertic", "OnlyBa","capi_Brussels","area_30528","pol_samesx","myrEQ","001BLA", "002YEL", "003RED","lets07","startB","3Color","3Bands","NoStar","year18","NO_BLU","NO_WHI","NO_GRE","LAEDEL","WHGRNO","BLWHNO","allver","rg2_EU_West","rg3_romanempire", "eunion", "EU_West", "monarchy","french","dutchs","german"]</t>
  </si>
  <si>
    <t>["Horizo", "Circle", "Plants", "Texted", "Weapon", "Unequa", "Center", "Geogrh", "Humans", "Ships!","capi_Belmopan","area_22966","md_acreed123", "ntWHRE", "ntGRRE", "ntGRYE", "ntBLYE", "ntWHYE","myrBLU","001RED", "002BLU", "003RED","lets06","startB","5+Colo","3Bands","NoStar","year00","allhor","rg2_AM_Central","chopGB", "monarchy","englis"]</t>
  </si>
  <si>
    <t>["Horizo", "Vertic", "Unequa", "OnlyBa","capi_Porto-Novo","area_112622","myrEQ","001GRE", "002YEL", "003RED","lets05","startB","3Color","3Bands","NoStar","year19","NO_BLU","NO_WHI","NO_BLA","REEDEL","BAWHNO","BLWHNO","rg2_AF_West","french"]</t>
  </si>
  <si>
    <t>["Crosse", "Animal", "Plants", "Canton", "Geogrh", "Ships!","capi_Hamilton","area_54","island", "kokomo", "geo_CapiBeach", "ntGRRE", "ntGRYE", "ntBLYE", "ntWHYE","myrRED","lets07","startB","5+Colo","NoBand","NoStar","year19","unjack","rg2_AM_North","monarchy","englis"]</t>
  </si>
  <si>
    <t>["Diagon", "Circle", "Animal", "Center","capi_Thimphu","area_38394","landlo", "ntWHYE","myrEQ","001YEL", "003ORA","lets06","startB","withtn","4Color","2Bands","NoStar","year19","NO_BLU","NO_RED","NO_GRE","BLRENO","dgband","alldia","rg2_As_SouthOnly","monarchy"]</t>
  </si>
  <si>
    <t>["Horizo", "OnlyBa","capi_Sucre, La Paz","area_1098581","landlo", "ntGRRE","myrEQ","001RED", "002YEL", "003GRE","lets07","startB","3Color","3Bands","NoStar","year18","NO_BLU","NO_WHI","NO_BLA","REEDEL","BAWHNO","BLWHNO","allhor","rg2_AM_South","spanis"]</t>
  </si>
  <si>
    <t>["Diagon", "Circle", "Unequa","capi_Kralendijk","area_288","island", "geo_CapiBeach","myrBLU","001YEL", "002WHI", "003BLU","staRED","lets07","startB","5+Colo","3Bands","HasSta","1Stars","year19","NO_GRE","dgband","alldia","rg2_Na_Caribbean","monarchy","dutchs"]</t>
  </si>
  <si>
    <t>["Diagon", "Unequa", "Geogrh","capi_Sarajevo","area_51197","rg3_austrohungary", "ntWHYE","myrBLU","staWHI","lets20","startB","words2","words3","3Color","NoBand","HasSta","3+Star","year19","NO_RED","NO_GRE","NO_BLA","LUELHI","rg2_Eu_South","balkan", "rg3_romanempire"]</t>
  </si>
  <si>
    <t>["Horizo", "Unequa", "OnlyBa", "Rotate","capi_Gaborone","area_581730","landlo","myrBLU","001BLU", "002BLA", "003BLU","lets08","startB","3Color","4+Band","NoStar","year19","NO_RED","NO_GRE","NO_YEL","LALUHI","allhor","rg2_AF_South","chopGB","englis"]</t>
  </si>
  <si>
    <t>["Diagon", "Circle", "Texted", "Center","capi_Brasília","area_8515767","md_acreed123", "pol_samesx", "md_tekken7","myrGRE","staWHI","lets06","startB","4Color","NoBand","HasSta","3+Star","year18","year19","NO_RED","NO_BLA","southc","rg2_AM_South","bricss","portug"]</t>
  </si>
  <si>
    <t>["Crosse", "Horizo", "Plants", "Canton", "Crowns","capi_Diego Garcia","area_60","island", "geo_CapiBeach", "ntGRRE", "ntGRYE", "ntBLYE", "ntWHYE","myrBLU","001WHI", "002WHI", "003WHI","lets27","startB","words2","words3","5+Colo","4+Band","NoStar","year19","NO_BLA","unjack","allhor","rg2_AF_East","monarchy","englis"]</t>
  </si>
  <si>
    <t>["Diagon", "Crosse", "Texted", "Canton", "Humans","capi_Road Town","area_151","island", "md_acreed123", "geo_CapiBeach", "ntGRRE", "ntGRYE", "ntBLYE", "ntWHYE","myrBLU","lets20","startB","words2","words3","5+Colo","NoBand","NoStar","year19","unjack","rg2_Na_Caribbean","monarchy","englis"]</t>
  </si>
  <si>
    <t>["Diagon", "Texted", "IsMoon", "Unequa", "Center", "Humans","capi_Bandar Seri Begawan","area_5765","island","myrYEL","001YEL", "003YEL","lets06","startB","4Color","4+Band","NoStar","year19","NO_BLU","NO_GRE","dgband","alldia","rg2_AS_SouthEast","chopGB", "monarchy"]</t>
  </si>
  <si>
    <t>["Horizo", "OnlyBa","capi_Sofia","area_110879","ntWHRE","myrEQ","001WHI", "002GRE", "003RED","lets08","startB","3Color","3Bands","NoStar","year18","year19","NO_BLU","NO_YEL","NO_BLA","REEDHI","allhor","rg2_EU_East","balkan", "eunion"]</t>
  </si>
  <si>
    <t>["Horizo", "Center","capi_Ouagadougou","area_272967","landlo","myrEQ","001RED", "003GRE","staYEL","lets11","startB","words2","exact2","3Color","2Bands","HasSta","1Stars","year19","NO_BLU","NO_WHI","NO_BLA","REEDEL","BAWHNO","BLWHNO","allhor","rg2_AF_West"]</t>
  </si>
  <si>
    <t>["Diagon", "Crosse", "Circle", "Trside", "Center","capi_Gitega","area_27834","landlo","myrRED","staRED","staGRE","lets07","startB","3Color","2Bands","HasSta","3+Star","year19","NO_BLU","NO_YEL","NO_BLA","REEDHI","dgband","alldia","rg2_AF_East","french","englis"]</t>
  </si>
  <si>
    <t>["Horizo", "Unequa", "Center", "Builds","capi_Phnom Penh","area_181035","ntWHRE","myrBLU","001BLU", "002RED", "003BLU","lets08","startC","4Color","3Bands","NoStar","year19","NO_GRE","NO_YEL","allhor","rg2_AS_SouthEast","monarchy"]</t>
  </si>
  <si>
    <t>["Vertic", "Center","capi_Yaoundé","area_475442","ntGRYE","myrYEL","001GRE", "002RED", "003YEL","staYEL","lets08","startC","3Color","3Bands","HasSta","1Stars","year19","NO_BLU","NO_WHI","NO_BLA","REEDEL","BAWHNO","BLWHNO","allver","rg2_Af_Mid","french","englis"]</t>
  </si>
  <si>
    <t>["Vertic", "Plants", "Center","capi_Ottawa","area_9984670","top10_reindeer", "md_acreed123", "pol_samesx", "md_tekken7","myrRED","001RED", "002WHI", "003RED","lets06","startC","2Color","3Bands","NoStar","year19","NO_BLU","NO_GRE","NO_YEL","NO_BLA","REDWHI","allver","rg2_AM_North","chopGB", "monarchy","french","englis"]</t>
  </si>
  <si>
    <t>["Horizo", "Circle", "Unequa","capi_Praia","area_4033","island", "geo_CapiBeach","myrBLU","001BLU", "002RED", "003BLU","staYEL","lets09","startC","words2","exact2","4Color","4+Band","HasSta","3+Star","year19","NO_GRE","NO_BLA","allhor","rg2_AF_West","portug"]</t>
  </si>
  <si>
    <t>["Crosse", "Animal", "Plants", "Texted", "Canton","capi_George Town","area_264","island", "geo_CapiBeach", "ntGRRE", "ntBLYE","myrBLU","staGRE","staYEL","lets13","startC","words2","exact2","5+Colo","NoBand","HasSta","3+Star","year19","unjack","rg2_Na_Caribbean","monarchy","englis"]</t>
  </si>
  <si>
    <t>["Horizo", "Vertic", "Unequa", "Canton","capi_Bangui","area_622984","landlo", "md_tekken7", "ntWHRE", "ntGRYE", "ntWHYE","myrYEL","001BLU", "002RED", "003YEL","staYEL","lets22","startC","words2","words3","5+Colo","4+Band","HasSta","1Stars","year19","NO_BLA","rg2_Af_Mid","french"]</t>
  </si>
  <si>
    <t>["Vertic", "OnlyBa","capi_N'Djamena","area_1284000","landlo", "top30_camel","myrEQ","001BLU", "002YEL", "003RED","lets04","startC","3Color","3Bands","NoStar","year19","NO_WHI","NO_GRE","NO_BLA","LUEDEL","WHGRNO","BAWHNO","allver","rg2_Af_Mid","arabic","french"]</t>
  </si>
  <si>
    <t>["Horizo", "Unequa", "Canton","capi_Santiago","area_756102","pol_samesx","myrRED","001WHI", "003RED","staWHI","lets05","startC","3Color","2Bands","HasSta","1Stars","year18","NO_GRE","NO_YEL","NO_BLA","LUEDHI","allhor","rg2_AM_South","spanis"]</t>
  </si>
  <si>
    <t>["Canton","capi_Beijing","area_9596961","locate_MI", "pol_Nuclear", "top10_airlines", "top10_ping", "top30_camel", "rg3_austrohungary", "top10_reindeer", "md_tekken7","myrRED","staYEL","lets05","startC","2Color","NoBand","HasSta","3+Star","year19","NO_BLU","NO_WHI","NO_GRE","NO_BLA","REDYEL","WHGRNO","BAWHNO","BLWHNO","rg2_AS_East","bricss","chines"]</t>
  </si>
  <si>
    <t>["Diagon", "Circle", "Animal", "Bird", "Geogrh","capi_Flying Fish Cove","area_135","island", "geo_CapiBeach", "ntWHYE","myrEQ","001GRE", "003BLU","staWHI","lets15","startC","words2","exact2","4Color","2Bands","HasSta","3+Star","year19","year00","NO_RED","NO_BLA","dgband","alldia","southc","rg2_OC_AUNZ","monarchy","englis","chines"]</t>
  </si>
  <si>
    <t>["Circle", "Plants", "HasSun", "IsMoon","capi_West Island","area_14","island", "geo_CapiBeach","myrGRE","staYEL","lets12","startC","words2","exact2","3Color","NoBand","HasSta","3+Star","year00","NO_BLU","NO_WHI","NO_RED","NO_BLA","REELRO","BAWHNO","BLWHNO","BLRENO","WHRENO","southc","rg2_OC_AUNZ","monarchy","englis"]</t>
  </si>
  <si>
    <t>["Horizo", "Unequa", "OnlyBa","capi_Bogotá","area_1141748","pol_samesx","myrYEL","001YEL", "002BLU", "003RED","lets08","startC","3Color","3Bands","NoStar","year18","NO_WHI","NO_GRE","NO_BLA","LUEDEL","WHGRNO","BAWHNO","allhor","rg2_AM_South","spanis"]</t>
  </si>
  <si>
    <t>["Diagon", "Horizo", "IsMoon", "Trside","capi_Moroni","area_2235","island", "geo_CapiBeach","myrEQ","001YEL", "003BLU","staWHI","lets07","startC","5+Colo","4+Band","HasSta","3+Star","year00","NO_BLA","allhor","rg2_AF_East","arabic","french"]</t>
  </si>
  <si>
    <t>["Diagon", "Unequa", "OnlyBa","capi_Brazzaville","area_342000","ntGRRE","myrEQ","001GRE", "002YEL", "003RED","lets05","startC","3Color","3Bands","NoStar","year19","NO_BLU","NO_WHI","NO_BLA","REEDEL","BAWHNO","BLWHNO","dgband","alldia","rg2_Af_Mid","french"]</t>
  </si>
  <si>
    <t>["Crosse", "Circle", "Canton","capi_Avarua","area_236","island", "geo_CapiBeach","myrBLU","staWHI","lets11","startC","words2","exact2","3Color","NoBand","HasSta","3+Star","year19","NO_GRE","NO_YEL","NO_BLA","LUEDHI","unjack","rg2_Oc_Polynesia","monarchy","englis"]</t>
  </si>
  <si>
    <t>["Horizo", "Unequa", "OnlyBa", "Rotate","capi_San José","area_51100","pol_samesx","myrEQ","001BLU", "002RED", "003BLU","lets09","startC","words2","exact2","3Color","4+Band","NoStar","year18","NO_GRE","NO_YEL","NO_BLA","LUEDHI","allhor","rg2_AM_Central","spanis"]</t>
  </si>
  <si>
    <t>["Horizo", "Animal", "IsMoon", "Center", "Crowns","capi_Zagreb","area_56594","rg3_austrohungary", "pol_pope", "ntBLYE", "ntWHYE","myrRED","001RED", "002WHI", "003BLU","staYEL","staBLA","lets07","startC","5+Colo","3Bands","HasSta","2Stars","year19","NO_GRE","allhor","rg2_Eu_South","balkan", "rg3_romanempire", "eunion"]</t>
  </si>
  <si>
    <t>["Diagon", "Horizo", "Trside","capi_Havana","area_109884","island", "locate_MI", "pol_samesx", "geo_CapiBeach","myrBLU","001BLU", "002BLU", "003BLU","staWHI","lets04","startC","3Color","4+Band","HasSta","1Stars","year19","NO_GRE","NO_YEL","NO_BLA","LUEDHI","allhor","rg2_Na_Caribbean","spanis"]</t>
  </si>
  <si>
    <t>["Horizo", "Unequa","capi_Willemstad","area_444","island", "geo_CapiBeach", "ntWHYE","myrBLU","001BLU", "002YEL", "003BLU","staWHI","lets07","startC","3Color","3Bands","HasSta","2Stars","year19","NO_RED","NO_GRE","NO_BLA","LUELHI","allhor","rg2_Na_Caribbean","monarchy","englis","dutchs"]</t>
  </si>
  <si>
    <t>["Plants", "Center", "Geogrh","capi_Nicosia","area_9251","island","myrWHI","lets06","startC","3Color","NoBand","NoStar","year19","year00","NO_BLU","NO_RED","NO_YEL","NO_BLA","RERAHI","BLRENO","atmaps","rg2_AS_West","chopGB", "rg3_romanempire", "eunion"]</t>
  </si>
  <si>
    <t>["Diagon", "Horizo", "Trside","capi_Prague","area_78867","landlo", "locate_MI", "rg3_austrohungary","myrEQ","001WHI", "003RED","lets13","startC","words2","exact2","3Color","2Bands","NoStar","year19","NO_GRE","NO_YEL","NO_BLA","LUEDHI","allhor","rg2_EU_East","eunion"]</t>
  </si>
  <si>
    <t>["Crosse", "Horizo", "Vertic", "Nordic", "OnlyBa","capi_Copenhagen","area_43094","pol_samesx", "geo_CapiBeach","myrRED","lets07","startD","2Color","2Bands","NoStar","NO_BLU","NO_GRE","NO_YEL","NO_BLA","REDWHI","rg2_Eu_North","eunion", "monarchy"]</t>
  </si>
  <si>
    <t>["Diagon", "Horizo", "Trside","capi_Djibouti City","area_23200","top30_camel", "geo_CapiBeach", "ntGRRE","myrEQ","001BLU", "003GRE","staRED","lets08","startD","4Color","2Bands","HasSta","1Stars","year19","NO_YEL","NO_BLA","allhor","rg2_AF_East","arabic","french"]</t>
  </si>
  <si>
    <t>["Crosse", "Horizo", "Vertic", "Circle", "Animal", "Bird", "Plants", "Center","capi_Roseau","area_751","island", "geo_CapiBeach", "ntWHYE","myrGRE","staGRE","staBLA","lets08","startD","5+Colo","4+Band","HasSta","3+Star","year19","NO_BLU","rg2_Na_Caribbean","chopGB","englis"]</t>
  </si>
  <si>
    <t>["Crosse", "Horizo", "Vertic", "Plants", "Texted", "Weapon", "Center","capi_Santo Domingo","area_48670","island", "geo_CapiBeach", "ntGRRE", "ntGRYE", "ntBLYE","myrEQ","lets17","startD","words2","exact2","5+Colo","2Bands","NoStar","year18","rg2_Na_Caribbean","spanis"]</t>
  </si>
  <si>
    <t>["Diagon", "Unequa","capi_Kinshasa","area_2344858","myrBLU","001BLU", "002RED", "003BLU","staYEL","lets07","startD","words2","words3","3Color","4+Band","HasSta","1Stars","year00","NO_WHI","NO_GRE","NO_BLA","LUEDEL","WHGRNO","BAWHNO","dgband","alldia","rg2_Af_Mid","french"]</t>
  </si>
  <si>
    <t>["Horizo", "Circle", "Animal", "Bird", "Plants", "Weapon", "HasSun", "Unequa", "Center", "Geogrh", "Humans", "Ships!","capi_Quito","area_283561","pol_samesx", "ntWHRE", "ntGRRE", "ntGRYE", "ntBLYE", "ntWHYE","myrYEL","001YEL", "002BLU", "003RED","lets07","startE","5+Colo","3Bands","NoStar","year18","year19","year00","allhor","rg2_AM_South","spanis"]</t>
  </si>
  <si>
    <t>["Horizo", "Animal", "Bird", "Texted", "Center","capi_Cairo","area_1010408","top30_camel", "md_tekken7","myrEQ","001RED", "002WHI", "003BLA","lets05","startE","4Color","3Bands","NoStar","year19","NO_BLU","NO_GRE","allhor","rg2_Af_North","bricss", "chopGB","arabic"]</t>
  </si>
  <si>
    <t>["Horizo", "Circle", "Plants", "Texted", "Weapon", "HasSun", "Center", "Geogrh","capi_San Salvador","area_21041","ntWHRE", "ntGRRE", "ntGRYE", "ntBLYE","myrBLU","001BLU", "002WHI", "003BLU","lets10","startE","words2","exact2","5+Colo","3Bands","NoStar","year19","allhor","rg2_AM_Central","spanis"]</t>
  </si>
  <si>
    <t>["Crosse", "Horizo", "Vertic", "Center", "OnlyBa", "Rotate","capi_London","area_130279","island", "locate_MI", "pol_pope","myrWHI","lets07","startE","2Color","2Bands","NoStar","NO_BLU","NO_GRE","NO_YEL","NO_BLA","REDWHI","rg2_Eu_North","monarchy","englis"]</t>
  </si>
  <si>
    <t>["Diagon", "Horizo", "Plants", "Texted", "Trside", "Center","capi_Malabo","area_28051","geo_CapiBeach", "ntGRRE", "ntGRYE", "ntBLYE", "ntWHYE","myrGRE","001GRE", "002WHI", "003RED","staYEL","lets16","startE","words2","exact2","5+Colo","3Bands","HasSta","3+Star","year19","allhor","rg2_Af_Mid","french","spanis","portug"]</t>
  </si>
  <si>
    <t>["Diagon", "Circle", "Plants", "Trside","capi_Asmara","area_117600","top30_camel", "ntGRYE", "ntBLYE","myrRED","lets07","startE","4Color","NoBand","NoStar","year19","NO_WHI","NO_BLA","BAWHNO","rg2_AF_East"]</t>
  </si>
  <si>
    <t>["Horizo", "OnlyBa","capi_Tallinn","area_45227","pol_samesx", "geo_CapiBeach","myrEQ","001BLU", "002BLA", "003WHI","lets07","startE","3Color","3Bands","NoStar","year19","NO_RED","NO_GRE","NO_YEL","LALUHI","allhor","rg2_Eu_North","soviet", "eunion"]</t>
  </si>
  <si>
    <t>["Horizo", "Bird", "Weapon", "Unequa", "Center","capi_Mbabane","area_17364","landlo", "ntWHRE", "ntWHYE","myrBLU","001BLU", "002RED", "003BLU","lets08","startE","5+Colo","4+Band","NoStar","year19","year00","NO_GRE","allhor","rg2_AF_South","chopGB", "monarchy","englis"]</t>
  </si>
  <si>
    <t>["Horizo", "Circle", "Center","capi_Addis Ababa","area_1104300","landlo", "top30_camel", "ntGRRE","myrEQ","001GRE", "002YEL", "003RED","staYEL","lets08","startE","4Color","3Bands","HasSta","1Stars","year19","year00","NO_WHI","NO_BLA","BAWHNO","allhor","rg2_AF_East","bricss"]</t>
  </si>
  <si>
    <t>["Crosse", "Animal", "Plants", "Texted", "Canton", "Geogrh", "Ships!","capi_Stanley","area_12173","island", "geo_CapiBeach", "ntGRRE", "ntGRYE", "ntBLYE", "ntWHYE","myrBLU","staRED","staBLA","lets15","startF","words2","exact2","5+Colo","NoBand","HasSta","3+Star","year19","unjack","rg2_AM_South","monarchy","englis"]</t>
  </si>
  <si>
    <t>["Crosse", "Horizo", "Vertic", "Nordic", "OnlyBa","capi_Tórshavn","area_1393","island", "geo_CapiBeach", "ntWHRE","myrWHI","lets12","startF","words2","exact2","3Color","4+Band","NoStar","year19","NO_GRE","NO_YEL","NO_BLA","LUEDHI","rg2_Eu_North","monarchy"]</t>
  </si>
  <si>
    <t>["Crosse", "Animal", "Bird", "Plants", "Canton", "Crowns","capi_Suva","area_18274","island", "geo_CapiBeach", "ntGRRE", "ntGRYE", "ntBLYE", "ntWHYE","myrBLU","lets04","startF","5+Colo","NoBand","NoStar","year19","unjack","rg2_OC_Melanesia","chopGB","englis"]</t>
  </si>
  <si>
    <t>["Crosse", "Horizo", "Vertic", "Nordic", "OnlyBa","capi_Helsinki","area_338145","top10_reindeer", "pol_samesx", "geo_CapiBeach","myrWHI","lets07","startF","2Color","2Bands","NoStar","year19","NO_RED","NO_GRE","NO_YEL","NO_BLA","BLUWHI","rg2_Eu_North","eunion"]</t>
  </si>
  <si>
    <t>["Vertic", "OnlyBa","capi_Paris","area_551695","locate_MI", "pol_Nuclear", "top10_airlines", "top10_ping", "md_acreed123", "pol_samesx", "pol_pope","myrEQ","001BLU", "002WHI", "003RED","lets06","startF","3Color","3Bands","NoStar","year00","NO_GRE","NO_YEL","NO_BLA","LUEDHI","allver","rg2_EU_West","rg3_romanempire", "eunion", "EU_West","french"]</t>
  </si>
  <si>
    <t>["Diagon", "Center","capi_Cayenne","area_83534","geo_CapiBeach","myrEQ","001GRE", "003YEL","staRED","lets12","startF","words2","exact2","3Color","2Bands","HasSta","1Stars","year00","NO_BLU","NO_WHI","NO_BLA","REEDEL","BAWHNO","BLWHNO","dgband","alldia","rg2_AM_South","french"]</t>
  </si>
  <si>
    <t>["Horizo", "Circle", "HasSun", "Unequa", "Center", "Humans", "Ships!","capi_Papeete","area_4167","island", "geo_CapiBeach","myrRED","001RED", "002WHI", "003RED","lets15","startF","words2","exact2","4Color","3Bands","NoStar","year19","NO_GRE","NO_YEL","NO_BLA","allhor","rg2_Oc_Polynesia","french"]</t>
  </si>
  <si>
    <t>["Horizo", "OnlyBa","capi_Libreville","area_267668","geo_CapiBeach","myrEQ","001GRE", "002YEL", "003BLU","lets05","startG","3Color","3Bands","NoStar","year19","NO_WHI","NO_RED","NO_BLA","LUREEL","BAWHNO","WHRENO","allhor","rg2_Af_Mid","french"]</t>
  </si>
  <si>
    <t>["Horizo", "Unequa", "OnlyBa","capi_Banjul","area_11295","geo_CapiBeach", "ntGRRE","myrEQ","001RED", "002BLU", "003GRE","lets06","startG","4Color","4+Band","NoStar","year19","NO_YEL","NO_BLA","allhor","rg2_AF_West","chopGB","englis"]</t>
  </si>
  <si>
    <t>["Crosse", "Horizo", "Vertic", "Center", "Rotate","capi_Tbilisi","area_69700","myrWHI","lets07","startG","2Color","2Bands","NoStar","year00","NO_BLU","NO_GRE","NO_YEL","NO_BLA","REDWHI","rg2_AS_West","soviet"]</t>
  </si>
  <si>
    <t>["Horizo", "OnlyBa","capi_Berlin","area_357022","locate_MI", "top10_ping", "pol_samesx", "pol_pope", "md_tekken7","myrEQ","001BLA", "002RED", "003YEL","lets07","startG","3Color","3Bands","NoStar","year19","NO_BLU","NO_WHI","NO_GRE","LAEDEL","WHGRNO","BLWHNO","allhor","rg2_EU_West","eunion", "EU_West","german"]</t>
  </si>
  <si>
    <t>["Horizo", "Center","capi_Accra","area_238533","geo_CapiBeach", "ntGRRE","myrEQ","001RED", "002YEL", "003GRE","staBLA","lets05","startG","4Color","3Bands","HasSta","1Stars","year19","NO_BLU","NO_WHI","BLWHNO","allhor","rg2_AF_West","chopGB","englis"]</t>
  </si>
  <si>
    <t>["Horizo", "Unequa", "Center", "Builds","capi_Gibraltar","area_6.8","geo_CapiBeach", "ntWHYE","myrRED","001WHI", "003RED","lets09","startG","4Color","2Bands","NoStar","year19","NO_BLU","NO_GRE","allhor","rg2_Eu_South","monarchy","englis"]</t>
  </si>
  <si>
    <t>["Crosse", "Horizo", "Canton","capi_Athens","area_131957","md_acreed123", "pol_samesx", "pol_pope", "geo_CapiBeach","myrBLU","001BLU", "002BLU", "003BLU","lets06","startG","2Color","4+Band","NoStar","year19","NO_RED","NO_GRE","NO_YEL","NO_BLA","BLUWHI","allhor","rg2_Eu_South","balkan", "rg3_romanempire", "eunion"]</t>
  </si>
  <si>
    <t>["Horizo", "Circle", "HasSun","capi_Nuuk","area_2166086","island", "top10_reindeer", "geo_CapiBeach","myrEQ","001WHI", "003RED","lets09","startG","2Color","2Bands","NoStar","year19","NO_BLU","NO_GRE","NO_YEL","NO_BLA","REDWHI","allhor","rg2_AM_North","monarchy"]</t>
  </si>
  <si>
    <t>["Diagon", "Circle", "Plants","capi_St. George's","area_344","island", "geo_CapiBeach","myrYEL","staYEL","lets07","startG","3Color","NoBand","HasSta","3+Star","year19","NO_BLU","NO_WHI","NO_BLA","REEDEL","BAWHNO","BLWHNO","rg2_Na_Caribbean","chopGB", "monarchy","englis"]</t>
  </si>
  <si>
    <t>["Horizo", "Plants", "HasSun","capi_Basse-Terre","area_1628","island", "geo_CapiBeach","myrBLA","001BLU", "003BLA","lets10","startG","4Color","2Bands","NoStar","NO_WHI","NO_RED","WHRENO","allhor","rg2_Na_Caribbean","french"]</t>
  </si>
  <si>
    <t>["Plants", "Texted", "Center", "Geogrh", "Ships!","capi_Hagåtña","area_549","island", "geo_CapiBeach", "ntWHRE", "ntGRRE", "ntGRYE", "ntWHYE","myrBLU","lets04","startG","5+Colo","NoBand","NoStar","year19","NO_BLA","rg2_OC_Micronesia","englis"]</t>
  </si>
  <si>
    <t>["Vertic", "Animal", "Bird", "Plants", "Texted", "Weapon", "Center","capi_Guatemala City","area_108889","ntGRYE", "ntBLYE", "ntWHYE","myrBLU","001BLU", "002WHI", "003BLU","lets09","startG","5+Colo","3Bands","NoStar","year18","NO_RED","NO_BLA","allver","rg2_AM_Central","spanis"]</t>
  </si>
  <si>
    <t>["Crosse", "Horizo", "Vertic", "Center", "Rotate","capi_St. Peter Port","area_78","island", "geo_CapiBeach", "ntWHYE","myrWHI","lets08","startG","3Color","2Bands","NoStar","year19","NO_BLU","NO_GRE","NO_BLA","EDELHI","rg2_Eu_North","monarchy","french","englis"]</t>
  </si>
  <si>
    <t>["Vertic", "OnlyBa","capi_Conakry","area_245857","geo_CapiBeach", "ntGRRE","myrEQ","001RED", "002YEL", "003GRE","lets06","startG","3Color","3Bands","NoStar","year19","NO_BLU","NO_WHI","NO_BLA","REEDEL","BAWHNO","BLWHNO","allver","rg2_AF_West","french"]</t>
  </si>
  <si>
    <t>["Horizo", "Vertic", "Unequa","capi_Bissau","area_36125","geo_CapiBeach","myrEQ","001RED", "002YEL", "003GRE","staBLA","lets12","startG","words2","exact2","4Color","3Bands","HasSta","1Stars","year19","NO_BLU","NO_WHI","BLWHNO","rg2_AF_West","portug"]</t>
  </si>
  <si>
    <t>["Diagon", "Trside","capi_Georgetown","area_214969","geo_CapiBeach", "ntWHRE", "ntGRRE", "ntGRYE","myrGRE","lets06","startG","5+Colo","NoBand","NoStar","year19","NO_BLU","rg2_AM_South","chopGB","englis"]</t>
  </si>
  <si>
    <t>["Horizo", "Plants", "Texted", "Weapon", "Center", "Geogrh","capi_Port-au-Prince","area_27750","island", "kokomo", "geo_CapiBeach", "ntGRRE", "ntGRYE", "ntBLYE","myrEQ","001BLU", "003RED","lets05","startH","5+Colo","2Bands","NoStar","year19","allhor","rg2_Na_Caribbean","french"]</t>
  </si>
  <si>
    <t>["Horizo", "Center","capi_Tegucigalpa","area_112492","myrBLU","001BLU", "002WHI", "003BLU","staBLU","lets08","startH","2Color","3Bands","HasSta","3+Star","year18","year00","NO_RED","NO_GRE","NO_YEL","NO_BLA","BLUWHI","allhor","rg2_AM_Central","spanis"]</t>
  </si>
  <si>
    <t>["Horizo", "OnlyBa","capi_Budapest","area_93028","landlo", "locate_MI", "top10_ping", "rg3_austrohungary", "ntGRRE","myrEQ","001RED", "002WHI", "003GRE","lets07","startH","3Color","3Bands","NoStar","year19","NO_BLU","NO_YEL","NO_BLA","REEDHI","allhor","rg2_EU_East","eunion"]</t>
  </si>
  <si>
    <t>["Crosse", "Horizo", "Vertic", "Nordic", "OnlyBa","capi_Reykjavik","area_103000","island", "top10_reindeer", "pol_samesx", "geo_CapiBeach","myrBLU","lets07","startI","3Color","4+Band","NoStar","year19","NO_GRE","NO_YEL","NO_BLA","LUEDHI","rg2_Eu_North"]</t>
  </si>
  <si>
    <t>["Horizo", "Circle", "Center","capi_New Delhi","area_3287263","locate_MI", "pol_Nuclear", "top30_camel","myrEQ","001ORA", "002WHI", "003GRE","lets05","startI","4Color","3Bands","NoStar","year19","NO_RED","NO_YEL","NO_BLA","allhor","rg2_As_SouthOnly","bricss", "chopGB","englis"]</t>
  </si>
  <si>
    <t>["Horizo", "OnlyBa","capi_Jakarta","area_1904569","island", "geo_CapiBeach","myrEQ","001RED", "003WHI","lets09","startI","2Color","2Bands","NoStar","year19","NO_BLU","NO_GRE","NO_YEL","NO_BLA","REDWHI","allhor","rg2_AS_SouthEast","bricss"]</t>
  </si>
  <si>
    <t>["Horizo", "Plants", "Texted", "Weapon", "Center","capi_Tehran","area_1648195","top30_camel", "ntGRRE","myrEQ","001GRE", "002WHI", "003RED","lets04","startI","3Color","3Bands","NoStar","year19","NO_BLU","NO_YEL","NO_BLA","REEDHI","allhor","rg2_As_SouthOnly","bricss"]</t>
  </si>
  <si>
    <t>["Horizo", "Texted", "Center","capi_Baghdad","area_438317","ntGRRE","myrEQ","001RED", "002WHI", "003BLA","lets04","startI","4Color","3Bands","NoStar","year00","NO_BLU","NO_YEL","allhor","rg2_AS_West","chopGB","arabic"]</t>
  </si>
  <si>
    <t>["Vertic", "OnlyBa","capi_Dublin","area_70273","island", "pol_samesx", "geo_CapiBeach", "md_tekken7","myrEQ","001GRE", "002WHI", "003ORA","lets07","startI","3Color","3Bands","NoStar","year19","NO_BLU","NO_RED","NO_YEL","NO_BLA","RERAHI","BLRENO","allver","rg2_Eu_North","chopGB", "eunion","englis"]</t>
  </si>
  <si>
    <t>["Center", "Humans","capi_Douglas","area_572","island", "geo_CapiBeach", "ntWHRE", "ntWHYE","myrRED","staYEL","lets09","startI","words2","words3","4Color","NoBand","HasSta","3+Star","year19","NO_BLU","NO_GRE","rg2_Eu_North","monarchy","englis"]</t>
  </si>
  <si>
    <t>["Horizo", "Unequa", "Center", "Rotate","capi_Jerusalem","area_22072","pol_Nuclear", "md_acreed123", "pol_pope","myrWHI","001WHI", "002WHI", "003WHI","staBLU","lets06","startI","2Color","4+Band","HasSta","1Stars","year18","year19","NO_RED","NO_GRE","NO_YEL","NO_BLA","BLUWHI","allhor","rg2_AS_West","chopGB"]</t>
  </si>
  <si>
    <t>["Vertic", "OnlyBa","capi_Rome","area_301340","locate_MI", "rg3_austrohungary", "md_acreed123", "pol_pope", "md_tekken7", "ntGRRE","myrEQ","001GRE", "002WHI", "003RED","lets05","startI","3Color","3Bands","NoStar","year19","NO_BLU","NO_YEL","NO_BLA","REEDHI","allver","rg2_Eu_South","rg3_romanempire", "eunion","italia"]</t>
  </si>
  <si>
    <t>["Vertic", "OnlyBa","capi_Yamoussoukro","area_322463","myrEQ","001ORA", "002WHI", "003GRE","lets10","startI","words2","exact2","3Color","3Bands","NoStar","year19","NO_BLU","NO_RED","NO_YEL","NO_BLA","RERAHI","BLRENO","allver","rg2_AF_West","french"]</t>
  </si>
  <si>
    <t>["Diagon", "Crosse", "Trside", "Center", "OnlyBa", "Rotate","capi_Kingston","area_10991","island", "kokomo", "md_acreed123", "geo_CapiBeach","myrEQ","lets07","startJ","3Color","2Bands","NoStar","year19","NO_BLU","NO_WHI","NO_RED","LAREEL","BLWHNO","BLRENO","WHRENO","dgband","alldia","rg2_Na_Caribbean","chopGB", "monarchy","englis"]</t>
  </si>
  <si>
    <t>["Circle", "HasSun", "Center", "Rotate","capi_Tokyo","area_377975","island", "top10_airlines", "top10_ping", "geo_CapiBeach", "md_tekken7","myrWHI","lets05","startJ","2Color","NoBand","NoStar","year19","NO_BLU","NO_GRE","NO_YEL","NO_BLA","REDWHI","rg2_AS_East","monarchy"]</t>
  </si>
  <si>
    <t>["Diagon", "Crosse", "Animal", "Trside", "Crowns","capi_St. Helier","area_116","island", "geo_CapiBeach", "ntBLYE","myrWHI","lets06","startJ","4Color","2Bands","NoStar","year19","NO_GRE","NO_BLA","dgband","alldia","rg2_Eu_North","monarchy","french","englis"]</t>
  </si>
  <si>
    <t>["Diagon", "Horizo", "Trside","capi_Amman","area_89342","myrEQ","001BLA", "002WHI", "003GRE","staWHI","lets06","startJ","4Color","3Bands","HasSta","1Stars","year19","NO_BLU","NO_YEL","allhor","rg2_AS_West","chopGB", "monarchy","arabic"]</t>
  </si>
  <si>
    <t>["Vertic", "Circle", "Animal", "Bird", "HasSun","capi_Astana","area_2724900","landlo", "top30_camel","myrBLU","001YEL","lets10","startK","withtn","2Color","NoBand","NoStar","year19","NO_WHI","NO_RED","NO_GRE","NO_BLA","BLUYEL","WHGRNO","BAWHNO","WHRENO","allver","rg2_AS_Central","soviet"]</t>
  </si>
  <si>
    <t>["Diagon", "Horizo", "Weapon", "Unequa", "Center","capi_Nairobi","area_580367","top30_camel", "ntGRRE","myrEQ","001BLA", "002RED", "003GRE","lets05","startK","4Color","4+Band","NoStar","year19","NO_BLU","NO_YEL","allhor","rg2_AF_East","chopGB","englis"]</t>
  </si>
  <si>
    <t>["Horizo", "Animal", "Bird", "HasSun","capi_Tarawa","area_811","island", "geo_CapiBeach", "ntBLYE","myrRED","001RED", "002WHI", "003BLU","lets08","startK","5+Colo","4+Band","NoStar","year19","NO_GRE","allhor","rg2_OC_Micronesia","chopGB","englis"]</t>
  </si>
  <si>
    <t>["Center", "Geogrh","capi_Pristina","area_10887","landlo", "rg3_austrohungary", "ntWHYE","myrBLU","staWHI","lets06","startK","3Color","NoBand","HasSta","3+Star","year00","NO_RED","NO_GRE","NO_BLA","LUELHI","atmaps","rg2_Eu_South","balkan", "rg3_romanempire"]</t>
  </si>
  <si>
    <t>["Diagon", "Horizo", "Trside","capi_Kuwait City","area_17818","top30_camel", "geo_CapiBeach", "ntGRRE","myrEQ","001GRE", "002WHI", "003RED","lets06","startK","4Color","3Bands","NoStar","year19","NO_BLU","NO_YEL","allhor","rg2_AS_West","chopGB", "monarchy","arabic"]</t>
  </si>
  <si>
    <t>["Circle", "HasSun", "Center", "Builds","capi_Bishkek","area_199951","landlo","myrRED","lets10","startK","withtn","2Color","NoBand","NoStar","year19","year00","NO_BLU","NO_WHI","NO_GRE","NO_BLA","REDYEL","WHGRNO","BAWHNO","BLWHNO","rg2_AS_Central","soviet"]</t>
  </si>
  <si>
    <t>["Horizo", "Circle", "IsMoon", "Center", "Rotate","capi_Vientiane","area_236800","landlo", "ntWHRE","myrRED","001RED", "002BLU", "003RED","lets04","startL","3Color","3Bands","NoStar","year19","NO_GRE","NO_YEL","NO_BLA","LUEDHI","allhor","rg2_AS_SouthEast"]</t>
  </si>
  <si>
    <t>["Horizo", "Unequa", "OnlyBa", "Rotate","capi_Riga","area_64589","geo_CapiBeach","myrRED","001RED", "002WHI", "003RED","lets06","startL","2Color","3Bands","NoStar","year19","NO_BLU","NO_GRE","NO_YEL","NO_BLA","REDWHI","allhor","rg2_Eu_North","soviet", "eunion"]</t>
  </si>
  <si>
    <t>["Horizo", "Plants", "Unequa", "Center","capi_Beirut","area_10452","geo_CapiBeach", "ntGRRE","myrRED","001RED", "002WHI", "003RED","lets07","startL","3Color","3Bands","NoStar","year19","NO_BLU","NO_YEL","NO_BLA","REEDHI","allhor","rg2_AS_West","arabic"]</t>
  </si>
  <si>
    <t>["Horizo", "Unequa", "Center", "Crowns","capi_Maseru","area_30355","landlo","myrEQ","001BLU", "002WHI", "003GRE","lets07","startL","4Color","3Bands","NoStar","year00","NO_RED","NO_YEL","allhor","rg2_AF_South","chopGB", "monarchy","englis"]</t>
  </si>
  <si>
    <t>["Horizo", "Canton","capi_Monrovia","area_111369","geo_CapiBeach","myrRED","001RED", "002WHI", "003RED","staWHI","lets07","startL","3Color","4+Band","HasSta","1Stars","year18","NO_GRE","NO_YEL","NO_BLA","LUEDHI","allhor","rg2_AF_West","englis"]</t>
  </si>
  <si>
    <t>["Horizo", "IsMoon", "Unequa", "Center","capi_Tripoli","area_1759541","top30_camel", "pol_pope", "geo_CapiBeach", "ntWHRE", "ntGRRE","myrBLA","001RED", "002BLA", "003GRE","staWHI","lets05","startL","4Color","3Bands","HasSta","1Stars","year19","year00","NO_BLU","NO_YEL","allhor","rg2_Af_North","chopGB","arabic"]</t>
  </si>
  <si>
    <t>["Crosse", "Horizo", "Canton", "Crowns","capi_Vaduz","area_160","landlo", "pol_samesx", "ntBLYE","myrRED","001BLU", "003RED","lets13","startL","4Color","2Bands","NoStar","year19","NO_WHI","NO_GRE","WHGRNO","allhor","rg2_EU_West","EU_West", "monarchy","german"]</t>
  </si>
  <si>
    <t>["Horizo", "OnlyBa","capi_Vilnius","area_65300","myrEQ","001YEL", "002GRE", "003RED","lets09","startL","3Color","3Bands","NoStar","year19","year00","NO_BLU","NO_WHI","NO_BLA","REEDEL","BAWHNO","BLWHNO","allhor","rg2_Eu_North","soviet", "eunion"]</t>
  </si>
  <si>
    <t>["Horizo", "OnlyBa","capi_Luxembourg City","area_2586","landlo", "pol_samesx","myrEQ","001RED", "002WHI", "003BLU","lets10","startL","3Color","3Bands","NoStar","year18","year19","NO_GRE","NO_YEL","NO_BLA","LUEDHI","allhor","rg2_EU_West","rg3_romanempire", "eunion", "EU_West", "monarchy","french","german"]</t>
  </si>
  <si>
    <t>["Horizo", "Vertic", "Unequa", "OnlyBa","capi_Antananarivo","area_587041","island","myrEQ","001WHI", "002RED", "003GRE","lets10","startM","3Color","3Bands","NoStar","year19","NO_BLU","NO_YEL","NO_BLA","REEDHI","rg2_AF_East","french"]</t>
  </si>
  <si>
    <t>["Horizo", "HasSun","capi_Lilongwe","area_118484","landlo","myrRED","001BLA", "002RED", "003GRE","lets06","startM","3Color","3Bands","NoStar","year19","year00","NO_BLU","NO_WHI","NO_YEL","LAREED","WHYENO","BLWHNO","allhor","rg2_AF_East","chopGB","englis"]</t>
  </si>
  <si>
    <t>["Horizo", "IsMoon", "Canton","capi_Kuala Lumpur","area_330803","ntWHYE","myrEQ","001RED", "003WHI","staYEL","lets08","startM","4Color","4+Band","HasSta","1Stars","year19","NO_GRE","NO_BLA","allhor","rg2_AS_SouthEast","chopGB", "monarchy"]</t>
  </si>
  <si>
    <t>["IsMoon", "Center","capi_Malé","area_298","island", "geo_CapiBeach", "ntWHRE","myrRED","lets08","startM","3Color","NoBand","NoStar","year19","NO_BLU","NO_YEL","NO_BLA","REEDHI","rg2_As_SouthOnly","chopGB"]</t>
  </si>
  <si>
    <t>["Vertic", "OnlyBa","capi_Bamako","area_1240192","landlo", "top30_camel", "ntGRRE","myrEQ","001GRE", "002YEL", "003RED","lets04","startM","3Color","3Bands","NoStar","year19","NO_BLU","NO_WHI","NO_BLA","REEDEL","BAWHNO","BLWHNO","allver","rg2_AF_West"]</t>
  </si>
  <si>
    <t>["Crosse", "Vertic", "Circle", "Animal", "Plants", "Texted", "Weapon", "Canton", "Humans","capi_Valletta","area_316","island", "pol_samesx", "geo_CapiBeach","myrRED","001WHI", "003RED","lets05","startM","3Color","2Bands","NoStar","year19","NO_BLU","NO_GRE","NO_YEL","LAEDHI","allver","rg2_Eu_South","chopGB", "rg3_romanempire", "eunion","englis"]</t>
  </si>
  <si>
    <t>["Diagon", "HasSun", "Unequa","capi_Majuro","area_181","island", "geo_CapiBeach","myrBLU","001BLU", "003BLU","staWHI","lets15","startM","words2","exact2","3Color","2Bands","HasSta","1Stars","year19","NO_RED","NO_GRE","NO_YEL","NO_BLA","LURAHI","dgband","alldia","rg2_OC_Micronesia","englis"]</t>
  </si>
  <si>
    <t>["Diagon", "Horizo", "Trside","capi_Fort-de-France","area_1128","island", "kokomo", "md_acreed123", "geo_CapiBeach","myrEQ","001GRE", "003BLA","lets10","startM","3Color","2Bands","NoStar","year00","NO_BLU","NO_WHI","NO_YEL","LAREED","WHYENO","BLWHNO","allhor","rg2_Na_Caribbean","french"]</t>
  </si>
  <si>
    <t>["Horizo", "IsMoon", "Unequa", "Center","capi_Nouakchott","area_1030700","top30_camel", "geo_CapiBeach","myrGRE","001RED", "002GRE", "003RED","staYEL","lets10","startM","withtn","3Color","3Bands","HasSta","1Stars","year00","NO_BLU","NO_WHI","NO_BLA","REEDEL","BAWHNO","BLWHNO","allhor","rg2_AF_West","arabic"]</t>
  </si>
  <si>
    <t>["Horizo", "OnlyBa","capi_Port Louis","area_2040","island", "geo_CapiBeach", "ntGRRE","myrEQ","001RED", "003GRE","lets09","startM","4Color","4+Band","NoStar","year19","NO_WHI","NO_BLA","BAWHNO","allhor","rg2_AF_East","chopGB","englis"]</t>
  </si>
  <si>
    <t>["Animal", "Plants", "Texted", "IsMoon", "Center","capi_Mamoudzou","area_374","island", "geo_CapiBeach","myrWHI","lets07","startM","5+Colo","NoBand","NoStar","year00","NO_GRE","rg2_AF_East","french"]</t>
  </si>
  <si>
    <t>["Vertic", "Animal", "Bird", "Plants", "Center","capi_Mexico City","area_1964375","md_acreed123", "pol_samesx", "md_tekken7", "ntGRRE", "ntGRYE", "ntBLYE","myrGRE","001GRE", "002WHI", "003RED","lets06","startM","5+Colo","3Bands","NoStar","year19","allver","rg2_AM_Central","spanis"]</t>
  </si>
  <si>
    <t>["Center", "Rotate","capi_Palikir","area_702","island","myrBLU","staWHI","lets10","startM","2Color","NoBand","HasSta","3+Star","year19","NO_RED","NO_GRE","NO_YEL","NO_BLA","BLUWHI","rg2_OC_Micronesia","rg3_romanempire","englis"]</t>
  </si>
  <si>
    <t>["Crosse", "Vertic", "Animal", "Bird", "Plants", "IsMoon", "Center","capi_Chișinău","area_33846","landlo", "rg3_austrohungary", "ntGRRE", "ntGRYE","myrEQ","001BLU", "002YEL", "003RED","staYEL","lets07","startM","5+Colo","3Bands","HasSta","1Stars","year19","NO_WHI","allver","rg2_EU_East","soviet"]</t>
  </si>
  <si>
    <t>["Horizo", "OnlyBa","capi_Monaco","area_2.02","geo_CapiBeach", "md_tekken7","myrEQ","001RED", "003WHI","lets06","startM","2Color","2Bands","NoStar","year18","NO_BLU","NO_GRE","NO_YEL","NO_BLA","REDWHI","allhor","rg2_EU_West","rg3_romanempire", "EU_West", "monarchy","french"]</t>
  </si>
  <si>
    <t>["Vertic", "Circle", "HasSun", "IsMoon","capi_Ulaanbaatar","area_1564116","landlo", "top30_camel", "top10_reindeer", "ntBLYE","myrRED","001RED", "002BLU", "003RED","lets08","startM","3Color","3Bands","NoStar","year19","year00","NO_WHI","NO_GRE","NO_BLA","LUEDEL","WHGRNO","BAWHNO","allver","rg2_AS_East"]</t>
  </si>
  <si>
    <t>["Crosse", "Animal", "Bird", "Plants", "Center", "Crowns","capi_Podgorica","area_13812","rg3_austrohungary", "ntGRRE","myrRED","lets10","startM","4Color","NoBand","NoStar","year00","NO_WHI","NO_BLA","BAWHNO","rg2_Eu_South","balkan", "rg3_romanempire"]</t>
  </si>
  <si>
    <t>["Crosse", "Canton", "Humans","capi_Plymouth","area_102","island", "kokomo", "geo_CapiBeach", "ntGRRE", "ntGRYE", "ntWHYE","myrBLU","lets10","startM","5+Colo","NoBand","NoStar","year19","unjack","rg2_Na_Caribbean","monarchy","englis"]</t>
  </si>
  <si>
    <t>["Center","capi_Rabat","area_446550","locate_MI", "geo_CapiBeach","myrRED","staGRE","lets07","startM","2Color","NoBand","HasSta","1Stars","year19","NO_BLU","NO_WHI","NO_YEL","NO_BLA","GRERED","WHYENO","BAWHNO","BLWHNO","rg2_Af_North","monarchy","arabic"]</t>
  </si>
  <si>
    <t>["Diagon", "Horizo", "Weapon", "Trside", "Unequa","capi_Maputo","area_801590","geo_CapiBeach","myrBLA","001GRE", "002BLA", "003YEL","staYEL","lets10","startM","5+Colo","4+Band","HasSta","1Stars","year19","NO_BLU","allhor","rg2_AF_East","portug"]</t>
  </si>
  <si>
    <t>["Horizo", "Center","capi_Naypyidaw","area_676578","myrYEL","001YEL", "002GRE", "003RED","staWHI","lets07","startM","4Color","3Bands","HasSta","1Stars","year00","NO_BLU","NO_BLA","allhor","rg2_AS_SouthEast","chopGB"]</t>
  </si>
  <si>
    <t>["Diagon", "Circle", "HasSun", "Unequa","capi_Windhoek","area_825615","ntGRRE", "ntGRYE", "ntWHYE","myrGRE","001BLU", "002RED", "003GRE","lets07","startN","5+Colo","NoStar","year19","NO_BLA","dgband","alldia","rg2_AF_South","englis"]</t>
  </si>
  <si>
    <t>["Horizo", "Unequa","capi_Yaren","area_21","island", "geo_CapiBeach", "ntBLYE", "ntWHYE","myrBLU","001BLU", "002YEL", "003BLU","staWHI","lets05","startN","3Color","3Bands","HasSta","1Stars","year19","NO_RED","NO_GRE","NO_BLA","LUELHI","allhor","rg2_OC_Micronesia","chopGB","englis"]</t>
  </si>
  <si>
    <t>["Diagon", "HasSun", "IsMoon","capi_Kathmandu","area_147516","landlo","myrRED","lets05","startN","3Color","NoBand","NoStar","year19","NO_GRE","NO_YEL","NO_BLA","LUEDHI","rg2_As_SouthOnly"]</t>
  </si>
  <si>
    <t>["Horizo", "OnlyBa","capi_Amsterdam","area_41543","locate_MI", "pol_samesx", "pol_pope","myrEQ","001RED", "002WHI", "003BLU","lets11","startN","3Color","3Bands","NoStar","year19","NO_GRE","NO_YEL","NO_BLA","LUEDHI","allhor","rg2_EU_West","eunion", "EU_West", "monarchy","dutchs"]</t>
  </si>
  <si>
    <t>["Horizo", "Circle", "Weapon", "HasSun","capi_Nouméa","area_18575","island", "geo_CapiBeach","myrEQ","001BLU", "002RED", "003GRE","lets12","startN","words2","exact2","5+Colo","3Bands","NoStar","year00","NO_WHI","allhor","rg2_OC_Melanesia","french"]</t>
  </si>
  <si>
    <t>["Crosse", "Canton","capi_Wellington","area_268838","island", "pol_samesx", "geo_CapiBeach","myrBLU","staRED","staWHI","lets10","startN","words2","exact2","3Color","NoBand","HasSta","3+Star","year19","NO_GRE","NO_YEL","NO_BLA","LUEDHI","unjack","southc","rg2_OC_AUNZ","chopGB", "monarchy","englis"]</t>
  </si>
  <si>
    <t>["Horizo", "Circle", "Texted", "HasSun", "Center", "Geogrh","capi_Managua","area_130373","ntGRRE", "ntGRYE", "ntBLYE","myrBLU","001BLU", "002WHI", "003BLU","lets09","startN","5+Colo","3Bands","NoStar","year19","NO_BLA","allhor","rg2_AM_Central","spanis"]</t>
  </si>
  <si>
    <t>["Horizo", "Circle", "HasSun", "Unequa", "Center","capi_Niamey","area_1267000","landlo", "top30_camel","myrORA","001ORA", "002WHI", "003GRE","lets05","startN","3Color","3Bands","NoStar","year19","NO_BLU","NO_RED","NO_YEL","NO_BLA","RERAHI","BLRENO","allhor","rg2_AF_West","french"]</t>
  </si>
  <si>
    <t>["Vertic", "OnlyBa", "Rotate","capi_Abuja","area_923768","top30_camel","myrGRE","001GRE", "002WHI", "003GRE","lets07","startN","2Color","3Bands","NoStar","year19","NO_BLU","NO_RED","NO_YEL","NO_BLA","GREWHI","BLRENO","allver","rg2_AF_West","chopGB","englis"]</t>
  </si>
  <si>
    <t>["Crosse", "Circle", "Canton","capi_Alofi","area_261","island", "geo_CapiBeach","myrYEL","staYEL","lets04","startN","4Color","NoBand","HasSta","3+Star","year19","NO_GRE","NO_BLA","unjack","southc","rg2_Oc_Polynesia","monarchy","englis"]</t>
  </si>
  <si>
    <t>["Vertic", "Plants", "Center","capi_Kingston","area_35","island", "geo_CapiBeach","myrGRE","001GRE", "002WHI", "003GRE","lets13","startN","words2","exact2","2Color","3Bands","NoStar","year19","NO_BLU","NO_RED","NO_YEL","NO_BLA","GREWHI","BLRENO","allver","rg2_OC_AUNZ","monarchy","englis"]</t>
  </si>
  <si>
    <t>["Horizo", "Circle", "Unequa","capi_Pyongyang","area_120538","pol_Nuclear", "top10_ping","myrRED","001BLU", "002RED", "003BLU","staRED","lets10","startN","words2","exact2","3Color","4+Band","HasSta","1Stars","year19","NO_GRE","NO_YEL","NO_BLA","LUEDHI","allhor","rg2_AS_East"]</t>
  </si>
  <si>
    <t>["Diagon", "Circle", "HasSun", "Center", "Rotate","capi_Skopje","area_25713","landlo","myrRED","lets14","startN","words2","exact2","2Color","NoBand","NoStar","year19","NO_BLU","NO_WHI","NO_GRE","NO_BLA","REDYEL","WHGRNO","BAWHNO","BLWHNO","rg2_Eu_South","balkan", "rg3_romanempire"]</t>
  </si>
  <si>
    <t>["Crosse", "Horizo", "Vertic", "Center", "Humans", "Crowns","capi_Belfast","area_14130","island", "geo_CapiBeach", "ntGRYE", "ntBLYE","myrWHI","staWHI","staBLA","lets15","startN","words2","exact2","5+Colo","2Bands","HasSta","1Stars","year19","rg2_Eu_North","monarchy","englis"]</t>
  </si>
  <si>
    <t>["Circle", "Plants", "Center","capi_Saipan","area_464","island", "geo_CapiBeach", "ntWHRE", "ntGRYE", "ntBLYE","myrBLU","staWHI","staBLA","lets22","startN","words2","words3","5+Colo","NoBand","HasSta","1Stars","year19","rg2_OC_Micronesia","englis"]</t>
  </si>
  <si>
    <t>["Crosse", "Horizo", "Vertic", "Nordic", "OnlyBa","capi_Oslo","area_323802","locate_MI", "top10_reindeer", "pol_samesx", "geo_CapiBeach","myrRED","lets06","startN","3Color","4+Band","NoStar","year18","NO_GRE","NO_YEL","NO_BLA","LUEDHI","rg2_Eu_North","monarchy"]</t>
  </si>
  <si>
    <t>["Horizo", "Vertic", "Weapon", "Unequa", "Canton","capi_Muscat","area_309500","top30_camel", "geo_CapiBeach","myrRED","003GRE","lets04","startO","3Color","4+Band","NoStar","year19","NO_BLU","NO_YEL","NO_BLA","REEDHI","rg2_AS_West","chopGB", "monarchy","arabic"]</t>
  </si>
  <si>
    <t>["Vertic", "IsMoon","capi_Islamabad","area_881913","locate_MI", "pol_Nuclear", "top30_camel","myrGRE","001WHI", "003GRE","staWHI","lets08","startP","withtn","2Color","2Bands","HasSta","1Stars","year19","NO_BLU","NO_RED","NO_YEL","NO_BLA","GREWHI","BLRENO","allver","rg2_As_SouthOnly","chopGB","englis"]</t>
  </si>
  <si>
    <t>["Circle", "IsMoon","capi_Ngerulmud","area_459","island", "geo_CapiBeach","myrBLU","lets05","startP","2Color","NoBand","NoStar","year19","NO_WHI","NO_RED","NO_GRE","NO_BLA","BLUYEL","WHGRNO","BAWHNO","WHRENO","rg2_OC_Micronesia","englis"]</t>
  </si>
  <si>
    <t>["Diagon", "Horizo", "Trside","capi_Ramallah","area_6020","pol_pope","myrEQ","001BLA", "002WHI", "003GRE","lets09","startP","4Color","3Bands","NoStar","year19","NO_BLU","NO_YEL","allhor","rg2_AS_West","arabic"]</t>
  </si>
  <si>
    <t>["Unequa","capi_Panama City","area_75417","geo_CapiBeach","myrWHI","staRED","staBLU","lets06","startP","3Color","NoBand","HasSta","2Stars","year19","NO_GRE","NO_YEL","NO_BLA","LUEDHI","rg2_AM_Central","spanis"]</t>
  </si>
  <si>
    <t>["Diagon", "Animal", "Bird","capi_Port Moresby","area_462840","island", "geo_CapiBeach", "ntWHRE", "ntWHYE","myrEQ","staWHI","lets14","startP","words2","words3","4Color","2Bands","HasSta","3+Star","year19","NO_BLU","NO_GRE","dgband","alldia","southc","rg2_OC_Melanesia","monarchy","englis"]</t>
  </si>
  <si>
    <t>["Horizo", "Circle", "Plants", "Texted", "Center","capi_Asunción","area_406752","landlo", "ntGRRE", "ntGRYE", "ntBLYE", "ntWHYE","myrEQ","001RED", "002WHI", "003BLU","staYEL","lets08","startP","5+Colo","3Bands","HasSta","1Stars","year18","year00","allhor","rg2_AM_South","spanis"]</t>
  </si>
  <si>
    <t>["Vertic", "OnlyBa", "Rotate","capi_Lima","area_1285216","geo_CapiBeach","myrRED","001RED", "002WHI", "003RED","lets04","startP","2Color","3Bands","NoStar","year18","year19","NO_BLU","NO_GRE","NO_YEL","NO_BLA","REDWHI","allver","rg2_AM_South","spanis"]</t>
  </si>
  <si>
    <t>["Diagon", "Horizo", "Circle", "HasSun", "Trside","capi_Manila","area_300000","island", "geo_CapiBeach", "md_tekken7", "ntBLYE","myrEQ","001BLU", "003RED","staYEL","lets11","startP","4Color","2Bands","HasSta","3+Star","year18","year19","NO_GRE","NO_BLA","allhor","rg2_AS_SouthEast","englis"]</t>
  </si>
  <si>
    <t>["Crosse", "Plants", "Canton","capi_Adamstown","area_47","island", "geo_CapiBeach", "ntGRRE", "ntBLYE", "ntWHYE","myrBLU","lets15","startP","words2","exact2","5+Colo","NoBand","NoStar","year19","unjack","rg2_Oc_Polynesia","monarchy","englis"]</t>
  </si>
  <si>
    <t>["Horizo", "OnlyBa","capi_Warsaw","area_312696","rg3_austrohungary", "pol_pope", "md_tekken7","myrEQ","001WHI", "003RED","lets06","startP","2Color","2Bands","NoStar","year19","NO_BLU","NO_GRE","NO_YEL","NO_BLA","REDWHI","allhor","rg2_EU_East","eunion"]</t>
  </si>
  <si>
    <t>["Vertic", "Circle", "Unequa", "Builds","capi_Lisbon","area_92090","pol_samesx", "pol_pope", "geo_CapiBeach", "ntWHRE", "ntGRYE", "ntBLYE", "ntWHYE","myrRED","001GRE", "003RED","lets08","startP","5+Colo","2Bands","NoStar","year19","allver","rg2_Eu_South","rg3_romanempire", "eunion","portug"]</t>
  </si>
  <si>
    <t>["Diagon", "Horizo", "Trside","capi_San Juan","area_9104","island", "geo_CapiBeach","myrRED","001RED", "002RED", "003RED","staWHI","lets10","startP","words2","exact2","3Color","4+Band","HasSta","1Stars","year19","NO_GRE","NO_YEL","NO_BLA","LUEDHI","allhor","rg2_Na_Caribbean","spanis","englis"]</t>
  </si>
  <si>
    <t>["Diagon", "Vertic", "Unequa", "OnlyBa","capi_Doha","area_11586","top10_airlines", "top30_camel", "geo_CapiBeach","myrRED","001WHI", "003RED","lets05","startQ","2Color","2Bands","NoStar","year19","NO_BLU","NO_GRE","NO_YEL","NO_BLA","REDWHI","allver","rg2_AS_West","chopGB", "monarchy","arabic"]</t>
  </si>
  <si>
    <t>["Diagon", "HasSun", "Center", "Geogrh","capi_Saint-Denis","area_2512","island", "geo_CapiBeach","myrBLU","lets07","startR","3Color","NoBand","NoStar","year00","NO_WHI","NO_GRE","NO_BLA","LUEDEL","WHGRNO","BAWHNO","rg2_AF_East","french"]</t>
  </si>
  <si>
    <t>["Vertic", "OnlyBa","capi_Bucharest","area_238397","top10_ping", "rg3_austrohungary", "top10_reindeer", "md_tekken7","myrEQ","001BLU", "002YEL", "003RED","lets07","startR","3Color","3Bands","NoStar","year18","year19","NO_WHI","NO_GRE","NO_BLA","LUEDEL","WHGRNO","BAWHNO","allver","rg2_EU_East","balkan", "eunion"]</t>
  </si>
  <si>
    <t>["Horizo", "OnlyBa","capi_Moscow","area_17098242","locate_MI", "pol_Nuclear", "md_tekken7","myrEQ","001WHI", "002BLU", "003RED","lets06","startR","3Color","3Bands","NoStar","year19","NO_GRE","NO_YEL","NO_BLA","LUEDHI","allhor","rg2_EU_East","bricss", "soviet"]</t>
  </si>
  <si>
    <t>["Horizo", "Circle", "HasSun", "Unequa","capi_Kigali","area_26338","landlo","myrBLU","001BLU", "002YEL", "003GRE","lets06","startR","3Color","3Bands","NoStar","year00","NO_WHI","NO_RED","NO_BLA","LUREEL","BAWHNO","WHRENO","allhor","rg2_AF_East","french","englis"]</t>
  </si>
  <si>
    <t>["Diagon", "Center","capi_The Bottom","area_13","island", "geo_CapiBeach", "ntBLYE","myrWHI","staYEL","lets04","startS","4Color","NoBand","HasSta","1Stars","year19","NO_GRE","NO_BLA","rg2_Na_Caribbean","monarchy","englis","dutchs"]</t>
  </si>
  <si>
    <t>["Crosse", "Circle", "Animal", "Bird", "Plants", "Texted", "Unequa", "Center", "Builds", "Crowns","capi_Gustavia","area_25","island", "geo_CapiBeach", "ntWHRE","myrWHI","lets15","startS","words2","exact2","5+Colo","NoBand","NoStar","year00","NO_GRE","rg2_Na_Caribbean","french"]</t>
  </si>
  <si>
    <t>["Crosse", "Animal", "Bird", "Canton", "Geogrh", "Ships!","capi_Jamestown","area_394","island", "geo_CapiBeach", "ntBLYE","myrBLU","lets11","startS","words2","exact2","5+Colo","NoBand","NoStar","year19","NO_GRE","unjack","rg2_AF_West","monarchy","englis"]</t>
  </si>
  <si>
    <t>["Diagon", "Unequa","capi_Basseterre","area_261","island", "geo_CapiBeach", "ntWHRE", "ntGRRE", "ntWHYE","myrEQ","001GRE", "002BLA", "003RED","staWHI","lets18","startS","words2","words3","5+Colo","4+Band","HasSta","2Stars","year19","NO_BLU","dgband","alldia","rg2_Na_Caribbean","chopGB", "monarchy","englis"]</t>
  </si>
  <si>
    <t>["Diagon", "Center", "Geogrh","capi_Castries","area_617","island", "geo_CapiBeach","myrBLU","lets10","startS","words2","exact2","4Color","NoBand","NoStar","year19","year00","NO_RED","NO_GRE","rg2_Na_Caribbean","chopGB", "monarchy","englis"]</t>
  </si>
  <si>
    <t>["Diagon", "Vertic", "Unequa","capi_Kingstown","area_389","island", "geo_CapiBeach","myrYEL","001BLU", "002YEL", "003GRE","lets28","startS","words2","words3","3Color","3Bands","NoStar","year19","NO_WHI","NO_RED","NO_BLA","LUREEL","BAWHNO","WHRENO","allver","rg2_Na_Caribbean","chopGB", "monarchy","englis"]</t>
  </si>
  <si>
    <t>["Canton","capi_Apia","area_2842","island", "geo_CapiBeach", "ntWHRE","myrRED","staWHI","lets05","startS","3Color","NoBand","HasSta","3+Star","year19","NO_GRE","NO_YEL","NO_BLA","LUEDHI","southc","rg2_Oc_Polynesia","englis"]</t>
  </si>
  <si>
    <t>["Crosse", "Horizo", "Plants", "Texted", "Center", "Geogrh", "Builds", "Crowns","capi_City of San Marino","area_61","landlo", "ntBLYE", "ntWHYE","myrBLU","001WHI", "003BLU","lets09","startS","words2","exact2","5+Colo","2Bands","NoStar","year00","NO_RED","allhor","rg2_Eu_South","rg3_romanempire","italia"]</t>
  </si>
  <si>
    <t>["Diagon", "Horizo", "Trside", "Unequa","capi_São Tomé","area_964","island", "geo_CapiBeach","myrGRE","001GRE", "002YEL", "003GRE","staBLA","lets18","startS","words2","words3","4Color","3Bands","HasSta","2Stars","year19","NO_BLU","NO_WHI","BLWHNO","allhor","rg2_Af_Mid","portug"]</t>
  </si>
  <si>
    <t>["Texted", "Weapon", "Center","capi_Riyadh","area_2149690","top30_camel", "md_tekken7","myrGRE","lets11","startS","words2","exact2","2Color","NoBand","NoStar","year19","NO_BLU","NO_RED","NO_YEL","NO_BLA","GREWHI","BLRENO","rg2_AS_West","monarchy","arabic"]</t>
  </si>
  <si>
    <t>["Diagon", "Crosse", "Trside", "Center", "OnlyBa", "Rotate","capi_Edinburgh","area_77933","island", "locate_MI","myrBLU","lets08","startS","2Color","2Bands","NoStar","NO_RED","NO_GRE","NO_YEL","NO_BLA","BLUWHI","dgband","alldia","rg2_Eu_North","monarchy","englis"]</t>
  </si>
  <si>
    <t>["Vertic", "Center","capi_Dakar","area_196722","geo_CapiBeach", "ntGRRE","myrGRE","001GRE", "002YEL", "003RED","staGRE","lets07","startS","3Color","3Bands","HasSta","1Stars","year19","NO_BLU","NO_WHI","NO_BLA","REEDEL","BAWHNO","BLWHNO","allver","rg2_AF_West","french"]</t>
  </si>
  <si>
    <t>["Crosse", "Horizo", "Animal", "Bird", "Crowns","capi_Belgrade","area_88361","landlo", "rg3_austrohungary", "ntBLYE", "ntWHYE","myrRED","001RED", "002BLU", "003WHI","lets06","startS","5+Colo","3Bands","NoStar","year00","NO_GRE","allhor","rg2_Eu_South","balkan"]</t>
  </si>
  <si>
    <t>["Diagon", "OnlyBa","capi_Victoria","area_459","island", "geo_CapiBeach", "ntGRRE", "ntGRYE", "ntWHYE","myrRED","001BLU", "002RED", "003GRE","lets10","startS","5+Colo","4+Band","NoStar","year19","NO_BLA","dgband","alldia","rg2_AF_East","chopGB","french","englis"]</t>
  </si>
  <si>
    <t>["Horizo", "OnlyBa","capi_Freetown","area_71740","geo_CapiBeach","myrEQ","001GRE", "002WHI", "003BLU","lets11","startS","words2","exact2","3Color","3Bands","NoStar","year19","NO_RED","NO_YEL","NO_BLA","LUREHI","allhor","rg2_AF_West","chopGB","englis"]</t>
  </si>
  <si>
    <t>["Horizo", "IsMoon", "Canton","capi_Singapore","area_733.1","island", "top10_airlines", "geo_CapiBeach","myrWHI","001RED", "003WHI","staWHI","lets09","startS","2Color","2Bands","HasSta","3+Star","year19","NO_BLU","NO_GRE","NO_YEL","NO_BLA","REDWHI","allhor","rg2_AS_SouthEast","chopGB","englis","chines"]</t>
  </si>
  <si>
    <t>["Horizo", "Vertic", "Center", "Geogrh","capi_Oranjestad","area_21","island", "geo_CapiBeach", "ntGRYE", "ntBLYE","myrBLU","staYEL","lets13","startS","words2","exact2","5+Colo","2Bands","HasSta","1Stars","year00","NO_BLA","rg2_Na_Caribbean","monarchy","englis","dutchs"]</t>
  </si>
  <si>
    <t>["Diagon", "Horizo", "Animal", "Bird", "Plants", "Texted", "HasSun", "Trside", "Builds","capi_Philipsburg","area_34","island", "geo_CapiBeach", "ntGRRE", "ntGRYE", "ntBLYE", "ntWHYE","myrEQ","001RED", "003BLU","lets11","startS","words2","exact2","5+Colo","2Bands","NoStar","year19","allhor","rg2_Na_Caribbean","monarchy","englis","dutchs"]</t>
  </si>
  <si>
    <t>["Crosse", "Horizo", "Geogrh","capi_Bratislava","area_49035","landlo", "rg3_austrohungary","myrRED","001WHI", "002BLU", "003RED","lets08","startS","3Color","3Bands","NoStar","year19","NO_GRE","NO_YEL","NO_BLA","LUEDHI","allhor","rg2_EU_East","eunion"]</t>
  </si>
  <si>
    <t>["Horizo", "Canton", "Geogrh","capi_Ljubljana","area_20273","rg3_austrohungary", "pol_samesx", "ntWHYE","myrBLU","001WHI", "002BLU", "003RED","staYEL","lets08","startS","4Color","3Bands","HasSta","3+Star","year19","NO_GRE","NO_BLA","allhor","rg2_Eu_South","balkan", "rg3_romanempire", "eunion"]</t>
  </si>
  <si>
    <t>["Diagon", "Unequa","capi_Honiara","area_28896","island", "geo_CapiBeach", "ntWHYE","myrGRE","001BLU", "002YEL", "003GRE","staWHI","lets14","startS","words2","exact2","4Color","3Bands","HasSta","3+Star","year19","NO_RED","NO_BLA","dgband","alldia","rg2_OC_Melanesia","chopGB", "monarchy","englis"]</t>
  </si>
  <si>
    <t>["Center","capi_Mogadishu","area_637657","top30_camel", "geo_CapiBeach","myrBLU","staWHI","lets07","startS","2Color","NoBand","HasSta","1Stars","year19","NO_RED","NO_GRE","NO_YEL","NO_BLA","BLUWHI","rg2_AF_East","arabic"]</t>
  </si>
  <si>
    <t>["Diagon", "Horizo", "Trside","capi_Pretoria, Cape Town, Bloemfontein","area_1221037","pol_samesx", "geo_CapiBeach", "ntGRRE", "ntBLYE", "ntWHYE","myrGRE","001RED", "002GRE", "003BLU","lets11","startS","words2","exact2","5+Colo","4+Band","NoStar","year19","allhor","rg2_AF_South","bricss", "chopGB","englis"]</t>
  </si>
  <si>
    <t>["Diagon", "Circle", "Center","capi_Seoul","area_100210","top10_ping", "md_tekken7","myrWHI","lets10","startS","words2","exact2","4Color","NoBand","NoStar","year18","year19","year00","NO_GRE","NO_YEL","rg2_AS_East"]</t>
  </si>
  <si>
    <t>["Diagon", "Horizo", "Trside", "Unequa","capi_Juba","area_619745","landlo", "ntGRRE", "ntGRYE", "ntWHYE","myrEQ","001BLA", "002RED", "003GRE","staYEL","lets10","startS","words2","exact2","5+Colo","4+Band","HasSta","1Stars","year00","allhor","rg2_AF_East","englis"]</t>
  </si>
  <si>
    <t>["Crosse", "Horizo", "Circle", "Animal", "Plants", "Texted", "Unequa", "Builds", "Crowns","capi_Madrid","area_505990","locate_MI", "md_acreed123", "pol_samesx", "pol_pope", "md_tekken7", "ntGRRE", "ntBLYE", "ntWHYE","myrRED","001RED", "002YEL", "003RED","lets05","startS","5+Colo","3Bands","NoStar","year19","NO_BLA","allhor","rg2_Eu_South","rg3_romanempire", "eunion", "monarchy","spanis"]</t>
  </si>
  <si>
    <t>["Vertic", "Animal", "Plants", "Weapon","capi_Sri Jayawardenepura Kotte, Colombo","area_65610","island", "geo_CapiBeach", "ntGRRE","myrYEL","001GRE", "003ORA","lets08","startS","words2","exact2","5+Colo","2Bands","NoStar","year19","NO_BLU","NO_WHI","BLWHNO","allver","rg2_As_SouthOnly","chopGB"]</t>
  </si>
  <si>
    <t>["Crosse", "Circle", "Animal", "Canton", "Ships!","capi_Saint-Pierre","area_242","island", "geo_CapiBeach", "ntGRYE", "ntBLYE", "ntWHYE","myrBLU","lets18","startS","words2","words3","5+Colo","NoBand","NoStar","year19","rg2_AM_North","french"]</t>
  </si>
  <si>
    <t>["Diagon", "Horizo", "Trside","capi_Khartoum","area_1886068","top30_camel","myrEQ","001RED", "002WHI", "003BLA","lets05","startS","4Color","3Bands","NoStar","year19","NO_BLU","NO_YEL","allhor","rg2_Af_North","chopGB","arabic","englis"]</t>
  </si>
  <si>
    <t>["Horizo", "Unequa", "Center","capi_Paramaribo","area_163820","ntGRRE", "ntGRYE", "ntWHYE","myrGRE","001GRE", "002RED", "003GRE","staYEL","lets08","startS","4Color","4+Band","HasSta","1Stars","year19","NO_BLU","NO_BLA","allhor","rg2_AM_South","dutchs"]</t>
  </si>
  <si>
    <t>["Crosse", "Horizo", "Vertic", "Nordic", "OnlyBa","capi_Stockholm","area_450295","top10_reindeer", "pol_samesx", "geo_CapiBeach", "md_tekken7","myrBLU","lets06","startS","2Color","2Bands","NoStar","year19","NO_WHI","NO_RED","NO_GRE","NO_BLA","BLUYEL","WHGRNO","BAWHNO","WHRENO","rg2_Eu_North","eunion", "monarchy"]</t>
  </si>
  <si>
    <t>["Crosse", "Center", "Rotate","capi_Bern","area_41290","landlo", "top10_airlines", "pol_samesx","myrRED","lets11","startS","2Color","NoBand","NoStar","year18","NO_BLU","NO_GRE","NO_YEL","NO_BLA","REDWHI","rg2_EU_West","rg3_romanempire", "EU_West","french","german","italia"]</t>
  </si>
  <si>
    <t>["Horizo", "Center","capi_Damascus","area_185180","md_acreed123", "pol_pope", "ntGRRE","myrEQ","001GRE", "002WHI", "003BLA","staRED","lets05","startS","4Color","3Bands","HasSta","3+Star","year00","NO_BLU","NO_YEL","allhor","rg2_AS_West","arabic"]</t>
  </si>
  <si>
    <t>["Circle", "HasSun", "Canton","capi_Taipei","area_36197","island", "top10_airlines", "top10_ping", "pol_samesx", "geo_CapiBeach", "ntWHRE","myrRED","lets06","startT","3Color","NoBand","NoStar","year19","NO_GRE","NO_YEL","NO_BLA","LUEDHI","rg2_AS_East","chines"]</t>
  </si>
  <si>
    <t>["Horizo", "Center", "Crowns","capi_Dushanbe","area_143100","landlo", "ntGRRE", "ntGRYE","myrEQ","001RED", "002WHI", "003GRE","staYEL","lets10","startT","withtn","4Color","3Bands","HasSta","3+Star","year19","NO_BLU","NO_BLA","allhor","rg2_AS_Central","soviet"]</t>
  </si>
  <si>
    <t>["Diagon", "Unequa", "OnlyBa","capi_Dodoma","area_947303","myrEQ","001GRE", "002BLA", "003BLU","lets08","startT","withtn","4Color","4+Band","NoStar","year19","NO_WHI","NO_RED","WHRENO","dgband","alldia","rg2_AF_East","englis"]</t>
  </si>
  <si>
    <t>["Horizo", "Unequa", "OnlyBa", "Rotate","capi_Bangkok","area_513120","pol_samesx", "md_tekken7","myrEQ","001RED", "002BLU", "003RED","lets08","startT","3Color","4+Band","NoStar","year19","NO_GRE","NO_YEL","NO_BLA","LUEDHI","allhor","rg2_AS_SouthEast","monarchy"]</t>
  </si>
  <si>
    <t>["Diagon", "Trside","capi_Dili","area_14874","island", "geo_CapiBeach", "ntWHRE", "ntWHYE","myrRED","staWHI","lets10","startT","words2","exact2","4Color","NoBand","HasSta","1Stars","year19","year00","NO_BLU","NO_GRE","rg2_AS_SouthEast","portug"]</t>
  </si>
  <si>
    <t>["Horizo", "Canton","capi_Lomé","area_56785","geo_CapiBeach", "ntWHYE","myrGRE","001GRE", "002GRE", "003GRE","staWHI","lets04","startT","4Color","4+Band","HasSta","1Stars","year19","NO_BLU","NO_BLA","allhor","rg2_AF_West","french"]</t>
  </si>
  <si>
    <t>["Crosse", "Canton","capi_Nuku'alofa","area_747","island", "geo_CapiBeach","myrRED","lets05","startT","2Color","NoBand","NoStar","year18","NO_BLU","NO_GRE","NO_YEL","NO_BLA","REDWHI","rg2_Oc_Polynesia","chopGB", "monarchy","englis"]</t>
  </si>
  <si>
    <t>["Diagon", "Unequa", "OnlyBa", "Rotate","capi_Port of Spain","area_5128","island", "geo_CapiBeach","myrRED","001RED", "002BLA", "003RED","lets17","startT","words2","words3","3Color","4+Band","NoStar","year19","NO_BLU","NO_GRE","NO_YEL","LAEDHI","dgband","alldia","rg2_Na_Caribbean","chopGB","englis"]</t>
  </si>
  <si>
    <t>["Circle", "IsMoon", "Center","capi_Tunis","area_163610","top30_camel", "pol_pope", "geo_CapiBeach","myrRED","staRED","lets07","startT","2Color","NoBand","HasSta","1Stars","year18","NO_BLU","NO_GRE","NO_YEL","NO_BLA","REDWHI","rg2_Af_North","arabic"]</t>
  </si>
  <si>
    <t>["IsMoon","capi_Ankara","area_783356","top10_airlines", "md_acreed123", "pol_pope","myrRED","staWHI","lets06","startT","2Color","NoBand","HasSta","1Stars","year18","year19","NO_BLU","NO_GRE","NO_YEL","NO_BLA","REDWHI","rg2_AS_West","balkan"]</t>
  </si>
  <si>
    <t>["Vertic", "Plants", "IsMoon","capi_Ashgabat","area_491210","landlo", "top30_camel", "ntWHRE", "ntGRYE", "ntWHYE","myrGRE","001GRE", "003GRE","staWHI","lets12","startT","withtn","4Color","3Bands","HasSta","3+Star","year19","year00","NO_BLU","NO_BLA","allver","rg2_AS_Central","soviet"]</t>
  </si>
  <si>
    <t>["Crosse", "Animal", "Plants", "Canton","capi_Cockburn Town","area_948","island", "geo_CapiBeach", "ntGRRE", "ntGRYE", "ntBLYE", "ntWHYE","myrBLU","lets21","startT","words2","words3","5+Colo","NoBand","NoStar","year19","unjack","rg2_Na_Caribbean","monarchy","englis"]</t>
  </si>
  <si>
    <t>["Crosse", "Canton","capi_Funafuti","area_26","island", "geo_CapiBeach", "ntWHYE","myrBLU","staYEL","lets06","startT","4Color","NoBand","HasSta","3+Star","year19","NO_GRE","NO_BLA","unjack","rg2_Oc_Polynesia","chopGB", "monarchy"]</t>
  </si>
  <si>
    <t>["Horizo", "Circle", "Animal", "Bird", "Center","capi_Kampala","area_241550","landlo", "ntWHYE","myrYEL","001BLA", "003RED","lets06","startU","4Color","4+Band","NoStar","year19","NO_BLU","NO_GRE","allhor","rg2_AF_East","chopGB","englis"]</t>
  </si>
  <si>
    <t>["Horizo", "OnlyBa","capi_Kyiv","area_603500","rg3_austrohungary","myrEQ","001BLU", "003YEL","lets07","startU","2Color","2Bands","NoStar","year19","NO_WHI","NO_RED","NO_GRE","NO_BLA","BLUYEL","WHGRNO","BAWHNO","WHRENO","allhor","rg2_EU_East","soviet"]</t>
  </si>
  <si>
    <t>["Horizo", "Vertic", "Unequa", "OnlyBa","capi_Abu Dhabi","area_83600","locate_MI", "top10_airlines", "top30_camel", "geo_CapiBeach","myrEQ","003BLA","lets18","startU","words2","words3","4Color","4+Band","NoStar","year19","NO_BLU","NO_YEL","rg2_AS_West","bricss", "chopGB", "monarchy","arabic"]</t>
  </si>
  <si>
    <t>["Diagon", "Crosse", "Horizo", "Vertic", "Center", "OnlyBa", "Rotate","capi_London","area_243610","island", "locate_MI", "pol_Nuclear", "md_acreed123", "pol_samesx", "md_tekken7","myrRED","lets13","startU","words2","exact2","3Color","4+Band","NoStar","NO_GRE","NO_YEL","NO_BLA","LUEDHI","dgband","rg2_Eu_North","monarchy","englis"]</t>
  </si>
  <si>
    <t>["Horizo", "Canton","capi_Washington, D.C. (District of Columbia)","area_9525067","kokomo", "locate_MI", "pol_Nuclear", "top10_reindeer", "md_acreed123", "pol_samesx", "pol_pope", "md_tekken7","myrRED","001RED", "002RED", "003RED","staWHI","lets12","startU","words2","exact2","3Color","4+Band","HasSta","3+Star","year19","NO_GRE","NO_YEL","NO_BLA","LUEDHI","allhor","rg2_AM_North","chopGB","englis"]</t>
  </si>
  <si>
    <t>["Animal", "Bird", "Plants", "Texted", "Weapon", "Center","capi_Charlotte Amalie","area_347","island", "geo_CapiBeach", "ntGRRE", "ntGRYE", "ntWHYE","myrWHI","lets25","startU","words2","words3","5+Colo","NoBand","NoStar","year19","rg2_Na_Caribbean","englis"]</t>
  </si>
  <si>
    <t>["Horizo", "Circle", "HasSun", "Canton", "Humans","capi_Montevideo","area_176215","pol_samesx", "geo_CapiBeach", "ntBLYE","myrWHI","001WHI", "002WHI", "003WHI","lets07","startU","3Color","4+Band","NoStar","year18","NO_RED","NO_GRE","NO_BLA","LUELHI","allhor","rg2_AM_South","spanis"]</t>
  </si>
  <si>
    <t>["Horizo", "IsMoon", "Unequa","capi_Tashkent","area_447400","landlo","myrWHI","001BLU", "002WHI", "003GRE","staWHI","lets10","startU","withtn","4Color","4+Band","HasSta","3+Star","year19","NO_YEL","NO_BLA","allhor","rg2_AS_Central","soviet"]</t>
  </si>
  <si>
    <t>["Diagon", "Horizo", "Circle", "Animal", "Plants", "Trside", "Unequa","capi_Port Vila","area_12189","island", "geo_CapiBeach", "ntGRRE", "ntGRYE","myrEQ","001RED", "002YEL", "003GRE","lets07","startV","4Color","4+Band","NoStar","year19","NO_BLU","NO_WHI","BLWHNO","allhor","rg2_OC_Melanesia","chopGB","french","englis"]</t>
  </si>
  <si>
    <t>["Crosse", "Vertic", "Circle", "Crowns","capi_Vatican City","area_0.49","landlo", "locate_MI", "md_acreed123","myrYEL","001YEL", "003WHI","lets11","startV","words2","exact2","5+Colo","2Bands","NoStar","year19","NO_BLU","NO_GRE","allver","rg2_Eu_South","rg3_romanempire", "monarchy","italia"]</t>
  </si>
  <si>
    <t>["Horizo", "Center","capi_Caracas","area_916445","ntWHYE","myrEQ","001YEL", "002BLU", "003RED","staWHI","lets09","startV","4Color","3Bands","HasSta","3+Star","year00","NO_GRE","NO_BLA","allhor","rg2_AM_South","spanis"]</t>
  </si>
  <si>
    <t>["Center","capi_Hanoi","area_331212","myrRED","staYEL","lets07","startV","2Color","NoBand","HasSta","1Stars","year19","NO_BLU","NO_WHI","NO_GRE","NO_BLA","REDYEL","WHGRNO","BAWHNO","BLWHNO","rg2_AS_SouthEast"]</t>
  </si>
  <si>
    <t>["Horizo", "Animal", "Center","capi_Cardiff","area_20779","island", "geo_CapiBeach", "ntWHRE", "ntGRRE","myrEQ","001WHI", "003GRE","lets05","startW","4Color","2Bands","NoStar","year19","NO_BLU","NO_YEL","allhor","rg2_Eu_North","monarchy","englis"]</t>
  </si>
  <si>
    <t>["Diagon", "Crosse", "Canton","capi_Mata Utu","area_142","island", "geo_CapiBeach","myrRED","lets15","startW","words2","words3","3Color","NoBand","NoStar","year19","NO_GRE","NO_YEL","NO_BLA","LUEDHI","rg2_Oc_Polynesia","monarchy","french"]</t>
  </si>
  <si>
    <t>["Horizo", "OnlyBa","capi_Sana'a","area_527968","locate_MI", "top30_camel","myrEQ","001RED", "002WHI", "003BLA","lets05","startY","3Color","3Bands","NoStar","year19","NO_BLU","NO_GRE","NO_YEL","LAEDHI","allhor","rg2_AS_West","chopGB","arabic"]</t>
  </si>
  <si>
    <t>["Vertic", "Animal", "Bird","capi_Lusaka","area_752612","landlo","myrGRE","001RED", "002BLA", "003ORA","lets06","startZ","4Color","3Bands","NoStar","year19","NO_BLU","NO_WHI","NO_YEL","WHYENO","BLWHNO","allver","rg2_AF_East","chopGB","englis"]</t>
  </si>
  <si>
    <t>["Diagon", "Horizo", "Animal", "Trside","capi_Harare","area_390757","landlo", "ntWHYE","myrYEL","001GRE", "002BLA", "003GRE","staRED","lets08","startZ","5+Colo","4+Band","HasSta","1Stars","year19","NO_BLU","allhor","rg2_AF_East","chopGB","englis"]</t>
  </si>
  <si>
    <t>with_U</t>
  </si>
  <si>
    <t>cl_WHI, cl_BLU</t>
  </si>
  <si>
    <t>🟩-🟥&lt;br&gt;No Touch:&lt;br&gt;Green, Red</t>
  </si>
  <si>
    <t>Date</t>
  </si>
  <si>
    <t>Day</t>
  </si>
  <si>
    <t>Order</t>
  </si>
  <si>
    <t>Flag</t>
  </si>
  <si>
    <t>prow</t>
  </si>
  <si>
    <t>pcol</t>
  </si>
  <si>
    <t>Where</t>
  </si>
  <si>
    <t>Diff</t>
  </si>
  <si>
    <t>Rate</t>
  </si>
  <si>
    <t>Comments</t>
  </si>
  <si>
    <t>Check</t>
  </si>
  <si>
    <t>CONCAT</t>
  </si>
  <si>
    <t>Extra</t>
  </si>
  <si>
    <t>[{"order":"31","ctry":"</t>
  </si>
  <si>
    <t>[POR] Azores</t>
  </si>
  <si>
    <t>[PAK] Azad Kashmir</t>
  </si>
  <si>
    <t>[CHI] Macau</t>
  </si>
  <si>
    <t>[ESP] Canary Islands</t>
  </si>
  <si>
    <t>[·] Olympic Flag</t>
  </si>
  <si>
    <t>[USA] Alaska</t>
  </si>
  <si>
    <t>[ESP] Basque Country (Ikurriña)</t>
  </si>
  <si>
    <t>[GEO] South Ossetia</t>
  </si>
  <si>
    <t>[JPN] Kyoto</t>
  </si>
  <si>
    <t>[GER] Berlin</t>
  </si>
  <si>
    <t>[·] European Union</t>
  </si>
  <si>
    <t>[·] Antarctica</t>
  </si>
  <si>
    <t>with_z</t>
  </si>
  <si>
    <t>[CAN] Quebec</t>
  </si>
  <si>
    <t>with_q</t>
  </si>
  <si>
    <t>[ESP] Valencian Community</t>
  </si>
  <si>
    <t>with_v</t>
  </si>
  <si>
    <t>[LIB] Libya (1977-2011)</t>
  </si>
  <si>
    <t>[SCO] Orkney</t>
  </si>
  <si>
    <t>[·] Jolly Roger</t>
  </si>
  <si>
    <t>[MHL] Ebon Atoll</t>
  </si>
  <si>
    <t>[RUS] Bryansk Oblast</t>
  </si>
  <si>
    <t>[GEO] Borjomi Municipality</t>
  </si>
  <si>
    <t>[·] Seto People</t>
  </si>
  <si>
    <t>[BGR] Bulgaria Naval Jack</t>
  </si>
  <si>
    <t>[CZE] Hlubočec</t>
  </si>
  <si>
    <t>[CHL] [ANT] Magallanes</t>
  </si>
  <si>
    <t>[USA] North Pole</t>
  </si>
  <si>
    <t>[·] Chequered Flag</t>
  </si>
  <si>
    <t>[NED] Amsterdam</t>
  </si>
  <si>
    <t>with_K</t>
  </si>
  <si>
    <t>[·] Pride Flag</t>
  </si>
  <si>
    <t>pct_RED_1-25</t>
  </si>
  <si>
    <t>pct_BLU_1-25</t>
  </si>
  <si>
    <t>pct_BLA_1-25</t>
  </si>
  <si>
    <t>[USA] Minnesota</t>
  </si>
  <si>
    <t>with_J</t>
  </si>
  <si>
    <t>capi_T</t>
  </si>
  <si>
    <t>capi_O</t>
  </si>
  <si>
    <t>pct_YEL_1-40</t>
  </si>
  <si>
    <t>pct_YEL_1-30</t>
  </si>
  <si>
    <t>pct_YEL_1-20</t>
  </si>
  <si>
    <t>pct_BLU_40-100</t>
  </si>
  <si>
    <t>pct_BLU_50-100</t>
  </si>
  <si>
    <t>pct_BLU_60-100</t>
  </si>
  <si>
    <t>capi_City</t>
  </si>
  <si>
    <t>with_F</t>
  </si>
  <si>
    <t>pct_BLU_1-50</t>
  </si>
  <si>
    <t>pct_RED_1-50</t>
  </si>
  <si>
    <t>[UKR] Donetsk Oblast</t>
  </si>
  <si>
    <t>pct_GRE_30-100</t>
  </si>
  <si>
    <t>pct_WHI_30-100</t>
  </si>
  <si>
    <t>pct_BLU_30-100</t>
  </si>
  <si>
    <t>with_W</t>
  </si>
  <si>
    <t>[CHI] Tibet</t>
  </si>
  <si>
    <t>with_B</t>
  </si>
  <si>
    <t>with_I</t>
  </si>
  <si>
    <t>with_A</t>
  </si>
  <si>
    <t>with_Z</t>
  </si>
  <si>
    <t>with_M</t>
  </si>
  <si>
    <t>capi_K</t>
  </si>
  <si>
    <t>capi_M</t>
  </si>
  <si>
    <t>with_Co</t>
  </si>
  <si>
    <t>pct_WHI_1-50</t>
  </si>
  <si>
    <t>pct_YEL_35-100</t>
  </si>
  <si>
    <t>[SRB] Yugoslavia</t>
  </si>
  <si>
    <t>with_P</t>
  </si>
  <si>
    <t>pct_RED_1-30</t>
  </si>
  <si>
    <t>capi_L</t>
  </si>
  <si>
    <t>capi_W</t>
  </si>
  <si>
    <t>pct_GRE_1-20</t>
  </si>
  <si>
    <t>[ANT] French Southern and Antarctic Lands</t>
  </si>
  <si>
    <t>[ESP] Tenerife</t>
  </si>
  <si>
    <t>[CHI] Hong Kong</t>
  </si>
  <si>
    <t>capi_B</t>
  </si>
  <si>
    <t>[·] Progress Pride Flag</t>
  </si>
  <si>
    <t>[·] United Nations</t>
  </si>
  <si>
    <t>pct_GRE_10-100</t>
  </si>
  <si>
    <t>with_G</t>
  </si>
  <si>
    <t>with_O</t>
  </si>
  <si>
    <t>with_T</t>
  </si>
  <si>
    <t>with_S</t>
  </si>
  <si>
    <t>capi_Y</t>
  </si>
  <si>
    <t>capi_V</t>
  </si>
  <si>
    <t>with_V</t>
  </si>
  <si>
    <t>[GGY] Sark</t>
  </si>
  <si>
    <t>[·] Buddhist Flag</t>
  </si>
  <si>
    <t>[ESP] Catalonia (Senyera)</t>
  </si>
  <si>
    <t>[·] Sovereign Military Order of Malta</t>
  </si>
  <si>
    <t>pct_WHI_51-100</t>
  </si>
  <si>
    <t>pct_RED_1-49</t>
  </si>
  <si>
    <t>pct_WHI_15-100</t>
  </si>
  <si>
    <t>[USA] Hawaii</t>
  </si>
  <si>
    <t>pct_RED_1-35</t>
  </si>
  <si>
    <t>pct_YEL_1-35</t>
  </si>
  <si>
    <t>pct_BLU_1-35</t>
  </si>
  <si>
    <t>with_Y</t>
  </si>
  <si>
    <t>pct_WHI_1-40</t>
  </si>
  <si>
    <t>pct_WHI_1-30</t>
  </si>
  <si>
    <t>pct_WHI_1-20</t>
  </si>
  <si>
    <t>pct_RED_40-100</t>
  </si>
  <si>
    <t>pct_RED_50-100</t>
  </si>
  <si>
    <t>pct_RED_60-100</t>
  </si>
  <si>
    <t>pct_BLU_1-30</t>
  </si>
  <si>
    <t>pct_RED_30-100</t>
  </si>
  <si>
    <t>pct_RED_70-100</t>
  </si>
  <si>
    <t>with_Ch</t>
  </si>
  <si>
    <t>[SPC] Moon (Moon Society)</t>
  </si>
  <si>
    <t>top_airlines</t>
  </si>
  <si>
    <t>area</t>
  </si>
  <si>
    <t>[ITA] Sardinia</t>
  </si>
  <si>
    <t>[BRN] Sultanate of Brunei (1368-1888)</t>
  </si>
  <si>
    <t>pct_RED_1-20</t>
  </si>
  <si>
    <t>with_PA</t>
  </si>
  <si>
    <t>with_NA</t>
  </si>
  <si>
    <t>with_MA</t>
  </si>
  <si>
    <t>Australian Naval Ensign</t>
  </si>
  <si>
    <t>Naval</t>
  </si>
  <si>
    <t>Second most used color RED</t>
  </si>
  <si>
    <t>Top 50 smallest countries</t>
  </si>
  <si>
    <t>Over 1M Population</t>
  </si>
  <si>
    <t>Moon</t>
  </si>
  <si>
    <t>3+Stars</t>
  </si>
  <si>
    <t>Number</t>
  </si>
  <si>
    <t/>
  </si>
  <si>
    <t>Hard</t>
  </si>
  <si>
    <t>Medium</t>
  </si>
  <si>
    <t>Easy</t>
  </si>
  <si>
    <t>The plants centred category and Chinese with the given columns were hard to think of!</t>
  </si>
  <si>
    <t>Just wanted to say thank you so much for creating this! It is the best flag/country related quiz/game out there!</t>
  </si>
  <si>
    <t>Great puzzle! Shouldn’t South Carolina count as a flag with a plant centered? [ANS: All items of the flag must be centered, and the moon isn't!]</t>
  </si>
  <si>
    <t>The plants centered category has an incorrect description. [ANS: Fixed now, thank you!!]</t>
  </si>
  <si>
    <t xml:space="preserve">Similar to when flags are part of a subregion, it may be nice for the game to tell you that this is an inactive/historic flag. </t>
  </si>
  <si>
    <t>Crown category is nice, but Vatican again? [ANS: Last time Vatican was featured was on #292 !]</t>
  </si>
  <si>
    <t>Great puzzle, but is the flag of the day is an historical flag, they're should be a notice like for regional flags [Noted, thanks!]</t>
  </si>
  <si>
    <t xml:space="preserve">Antigua and Barbuda isn't centered? </t>
  </si>
  <si>
    <t xml:space="preserve">Limited choice on a few but very fun and doable! </t>
  </si>
  <si>
    <t xml:space="preserve">Love the column categories of animal, ship and land together! </t>
  </si>
  <si>
    <t>Cool flag of the day</t>
  </si>
  <si>
    <t>2 colours only - no main colour was very difficult considering I had already used up 4/5 options but eventually figured out the 5th!</t>
  </si>
  <si>
    <t xml:space="preserve">Really fun quiz! The language ones are hard to be too sure with it needing to be an official language! </t>
  </si>
  <si>
    <t>Solid quiz</t>
  </si>
  <si>
    <t xml:space="preserve">Actually loved the first two columns even though they were some of the hardest ever, but the regional column and flag of the day just felt like 3 wasted squares. Especially since social flags etc. Work as well they are just too easy and not fun. </t>
  </si>
  <si>
    <t>Is this a tribute to Blatten?</t>
  </si>
  <si>
    <t>I like it! Flag of the day is easy, but the rest are deceptively tricky.</t>
  </si>
  <si>
    <t>Christmas Island erasure</t>
  </si>
  <si>
    <t xml:space="preserve">Really tricky daily cause I thought for sure it would be Malawi, which also works in all squares. </t>
  </si>
  <si>
    <t>Don't usually enjoy the regional flags. Thank you for the effort nonetheless 😊</t>
  </si>
  <si>
    <t>How is Scotland not a region? Absolute bait. [ANS: Regions are flags that contain the [---] tag!]</t>
  </si>
  <si>
    <t>Not a fan of regional flags</t>
  </si>
  <si>
    <t>Isn't Aland a subdivision of Finland? OK, it's an autonomous province and for some reason it doesn't have the [---] in this game, but it's still a subdivision of Finland (with a cross) [ANS: Some autonomous countries are considered first level flags! You can check in the flaglist]</t>
  </si>
  <si>
    <t>Did not accept Cyprus for green and yellow [ANS: Cyprus has orange!!]</t>
  </si>
  <si>
    <t>Challenge HARD: All flags must contain an animal</t>
  </si>
  <si>
    <t>scotland isn’t an island [ANS: It is considered an island because it is placed in UK!!]</t>
  </si>
  <si>
    <t>Pretty hard.  Super fun!  Props to the flagdoku team for having the (relatively) recent changes to the Kyrgyz flag.</t>
  </si>
  <si>
    <t>Fun one today 👏🏽</t>
  </si>
  <si>
    <t>We loved it! not too hard and not too easy! it was a thinker! :)</t>
  </si>
  <si>
    <t>My only problem with this puzzle is that I can't complete it with only antarctica flags</t>
  </si>
  <si>
    <t>Almost no available options</t>
  </si>
  <si>
    <t xml:space="preserve">Good use of a non-country flag, not too obscure that you need to have memorised the whole flag list, but not too easy either </t>
  </si>
  <si>
    <t>Extremely difficult, but not even funny</t>
  </si>
  <si>
    <t>European Union has french as official language [ANS: It is excluded because is not a country or subdivision!]</t>
  </si>
  <si>
    <t>Impossible!</t>
  </si>
  <si>
    <t>Chad and Romania have the same flag but only Romania counted as gold!</t>
  </si>
  <si>
    <t>Georgia doesn’t have small crosses?  [ANS: It has! This was recently fixed]</t>
  </si>
  <si>
    <t>Georgia's four small crosses don't count as small crosses? It should be in both categories imo. [ANS: This should be fixed now, thanks!]</t>
  </si>
  <si>
    <t>2 words: super fun and hard. Bands only: super fun, slightly tricky. Mission impossible: I did not like. I have never seen any of them and I cheated because it was my only hope of completing that row.</t>
  </si>
  <si>
    <t>Fun and challenging. Orange always makes interesting puzzles.</t>
  </si>
  <si>
    <t>How is Croatia not counting as animal not centered (it has a goat in the corner) and repeating letters (A)? [ANS: The goat is part of the coat of arms, which is centered!]</t>
  </si>
  <si>
    <t>Pretty challenging category combos</t>
  </si>
  <si>
    <t>Seeing more historical flags added (the USSR for example) would be cool.</t>
  </si>
  <si>
    <t>Great puzzle today, subtly describes the FOTD without giving it away</t>
  </si>
  <si>
    <t>Challenging, but i dont really like when the flag of the day is a british territory very similar to other british territories</t>
  </si>
  <si>
    <t>amazing</t>
  </si>
  <si>
    <t>There should be an option to see what flags could have been used when you surrender or  choose a wrong one. [ANS: You can click on each cell and see possible answers after surrendering!!]</t>
  </si>
  <si>
    <t xml:space="preserve">Don’t listen to the haters. I like one-category puzzles, especially when they’re a little tougher like this. </t>
  </si>
  <si>
    <t>Puzzles that are all about what letters are in the names of countries have NOTHING to do with FLAGS.</t>
  </si>
  <si>
    <t>Home country</t>
  </si>
  <si>
    <t xml:space="preserve">Easy one today </t>
  </si>
  <si>
    <t>San Marino should count as all bands horizontal+ green&lt;20% [ANS: Fixed now, thanks!!]</t>
  </si>
  <si>
    <t>more than one flag of the day?</t>
  </si>
  <si>
    <t>absolutely great. solid puzzle that made me think and I didn't even get the gold flag when I completed the puzzle. really classic set up and my favorite kind of puzzle.</t>
  </si>
  <si>
    <t>Belize is an interesting one. To me it appears to be a shade on pink on the bottom of the axe head. Prior to standardisation in 2019 the highlights on the tools were also purple but it appears to have been turned grey in the standardised version.</t>
  </si>
  <si>
    <t>One of the hardest for a while. Not only is the flag of the day super tricky, but being limited to only 3 colours it's so easily to mistakenly choose a flag with 4</t>
  </si>
  <si>
    <t>Green Star + 3 or more stars was exceptionally difficult, especially since the green border on the FotD's stars is so thin I didn't even realize it was there until I saw it was the flag of the day</t>
  </si>
  <si>
    <t>Nuclear weapons category needs to be reworded or have the answers changed. Currently it says The country has publicly stated it has nuclear weapons. Israel shouldn't count by this definition but it currently does [ANS: Agree and i will rewrite it, thanks!]</t>
  </si>
  <si>
    <t>challenging</t>
  </si>
  <si>
    <t>Challenge: Every single flag must contain a star ⭐</t>
  </si>
  <si>
    <t>I wouldn't say Burubdi has green stars. It has red stars outlined in green https://en.m.wikipedia.org/wiki/Flag_of_Burundi [ANS: Star outlines are also considered in the game part ot the color of the star!]</t>
  </si>
  <si>
    <t>Chicago Deep Pope</t>
  </si>
  <si>
    <t>HARD Challenge: Complete all 9 squares using country flags with green, red &amp; yellow only.</t>
  </si>
  <si>
    <t>Requires a Spotify subscription 🤣</t>
  </si>
  <si>
    <t>Really enjoy the Pope and Capital categories, although the colours made it quite easy.</t>
  </si>
  <si>
    <t>Extremely difficult. Almost no possible choices in some categories making the challenge not even funny</t>
  </si>
  <si>
    <t>Extremely easy, but fun</t>
  </si>
  <si>
    <t>Quite funny</t>
  </si>
  <si>
    <t>Love these current event ones!</t>
  </si>
  <si>
    <t>Nice job!</t>
  </si>
  <si>
    <t>Mission: Impossible was a unique category. Despite not having seen the film, I was able to guess two of the countries so I didn't find it as hard as some other players</t>
  </si>
  <si>
    <t>Love Taiwan!</t>
  </si>
  <si>
    <t>Belize is Spanish Speaking and has plants [ANS: Belize does not have spanish as official language!!]</t>
  </si>
  <si>
    <t>The first/last swap for the bottom row has left Iran looking a little silly on my grid. :) Thanks for fixing it!</t>
  </si>
  <si>
    <t>Love the empire category but this one was easy ;)</t>
  </si>
  <si>
    <t>Great puzzle, one that you learn something from</t>
  </si>
  <si>
    <t>Easy one today.. Flag of the day doesn't fit the criteria, though [ANS: It was recently updated! If you clear the puzzle the band order will be corrected]</t>
  </si>
  <si>
    <t>It's nearly impossible</t>
  </si>
  <si>
    <t>Middle cell was really tough</t>
  </si>
  <si>
    <t>Pretty mid. And the flag of Mississippi does not count, although one of the stars is yellow. [ANS: Added yellow now, thanks!]</t>
  </si>
  <si>
    <t>Fun one. Also, lol ppl arguing that the sun is a star. While technically correct, they're being purposefully obtuse</t>
  </si>
  <si>
    <t>Easy but fun!</t>
  </si>
  <si>
    <t>this seems like it lacks effort, and the socialist flag of albania should have counted, that’s a yellow star [ANS: Fixed it, thanks!]</t>
  </si>
  <si>
    <t>bruh that just aint it</t>
  </si>
  <si>
    <t>The sun is a star. Uruguay, Kyrgyzstan and Kazakhstan should have counted [ANS: The sun is not valid, the category asks for star shaped items! Click on each category to see more info]</t>
  </si>
  <si>
    <t>yellow star</t>
  </si>
  <si>
    <t xml:space="preserve">My boyfriend helped me be a legend </t>
  </si>
  <si>
    <t>2 stars column was tough! Good puzzle</t>
  </si>
  <si>
    <t>I learnt a lot about rotated stars/those with 6 points 😂</t>
  </si>
  <si>
    <t>Fun category but very easy paired with the colours</t>
  </si>
  <si>
    <t>I liked the northern Africa category</t>
  </si>
  <si>
    <t>Easy but fun nonetheless</t>
  </si>
  <si>
    <t>The Jamaica thing... hilarious</t>
  </si>
  <si>
    <t>One of my favorite puzzles in the game</t>
  </si>
  <si>
    <t>Jamaica for #420 is so choice!</t>
  </si>
  <si>
    <t>420...? I see what you did there 😂 haha</t>
  </si>
  <si>
    <t>I like having my world capital knowledge tested as well. And I don't think it's too hard.</t>
  </si>
  <si>
    <t>The real challenge is to find countries that have 'tan' not at the end</t>
  </si>
  <si>
    <t>too easy and not really a flag quiz</t>
  </si>
  <si>
    <t>I like the capital themed columns. Maybe something other than letters that relate to capitals could be fun 🤔</t>
  </si>
  <si>
    <t>you're just INTENTIONALLY blocking non-country flags now, aren't you? [ANSWER:  No, most puzzles allow non-country flags!]</t>
  </si>
  <si>
    <t>Malaysia - Sun and Moon in flag was not accepted. [ANSWER: Malaysia does not have a sun]</t>
  </si>
  <si>
    <t>Sun and moon was tough, but fun puzzle!</t>
  </si>
  <si>
    <t>Top row had limited options, good one</t>
  </si>
  <si>
    <t>Great puzzle, however Malaysia should count for sun + moon but it doesn't. [ANSWER: Malaysia does not have a sun]</t>
  </si>
  <si>
    <t>This one's giving asian-oceanian vibes</t>
  </si>
  <si>
    <t>Great one, took a while to think of green stars!</t>
  </si>
  <si>
    <t>Very challenging to play for me...there arent many Red-Black-White only flags</t>
  </si>
  <si>
    <t>Love the categories with limited options</t>
  </si>
  <si>
    <t>I found this one quite interesting, it's not common the use of orange and the islands makes it tricky!</t>
  </si>
  <si>
    <t>Very limited selection for multiple squares but not frustrating to solve</t>
  </si>
  <si>
    <t>multiple flags that should have worked caused a loss [ANS: Can you report the flags that should have worked?]</t>
  </si>
  <si>
    <t>Hardest and most fun puzzle in a while :)</t>
  </si>
  <si>
    <t xml:space="preserve">Only 6 possible answers for one square with only 2 being countries is crazy! Truly a challenge when the placement of the flag of the day is make or break. LOVE IT! </t>
  </si>
  <si>
    <t>RIP Franciscus</t>
  </si>
  <si>
    <t>st lucia flag is better</t>
  </si>
  <si>
    <t>Building category is hard but fun</t>
  </si>
  <si>
    <t xml:space="preserve">This was the hardest puzzle for me in a while. Loved it. </t>
  </si>
  <si>
    <t>Challenging and fun</t>
  </si>
  <si>
    <t xml:space="preserve">Very few available options </t>
  </si>
  <si>
    <t>Ship category is so hard when there are so few country flags with ships on them lol</t>
  </si>
  <si>
    <t>The ship category was so hard but also Bermuda meets the flag of the day requirements too. I was disappointed when I got it but it didn't count :(</t>
  </si>
  <si>
    <t>Love the same sex marriage section! Quite a tricky one</t>
  </si>
  <si>
    <t>pretty good</t>
  </si>
  <si>
    <t>All of the same on one axis isn't as fun.</t>
  </si>
  <si>
    <t>Really fun</t>
  </si>
  <si>
    <t>ong I thought it was romania</t>
  </si>
  <si>
    <t>Finally a historical flag centered puzzle</t>
  </si>
  <si>
    <t>Challenging</t>
  </si>
  <si>
    <t>Cool idea, but bad executed. A lot of well-known historical flags aren't in the database (i.e. GDR, GFR, German Empire, Russian Empire, Soviet Union and Soviet Republics...), making the puzzle a game of guessing not the actual flags, but those that are eligible for the game</t>
  </si>
  <si>
    <t>Having the featured flag being a historical country is kinda mean.</t>
  </si>
  <si>
    <t>Great puzzle!</t>
  </si>
  <si>
    <t>Heat fr</t>
  </si>
  <si>
    <t>We like the capital category. People should know capitals!!</t>
  </si>
  <si>
    <t>Great variation of colors and content. Also a good challenge but doable</t>
  </si>
  <si>
    <t>Each box has much fewer possibilities than a puzzle typically has, which made it quite difficult</t>
  </si>
  <si>
    <t>In my opinion autonomous regions should also be classified as a non-country flag (and therefore have a hint when it’s the flag of the day) [ANS: I´ll think about the hint proposal!]</t>
  </si>
  <si>
    <t>North Macedonia didn't count as &gt;35% yellow [ANS: It is supposed to have 32% ]</t>
  </si>
  <si>
    <t>good selection of options that don't have a lot of options across all of them, making it difficult to find the right flag for the right square while still being able to fill the rest of the chart.</t>
  </si>
  <si>
    <t xml:space="preserve">Easy and fun </t>
  </si>
  <si>
    <t>It’s pretty easy, but I like it. I like seeing regional flags get some love.</t>
  </si>
  <si>
    <t xml:space="preserve">Top 30 camels is literally the greatest category I have ever seen in this game. I'm obsessed </t>
  </si>
  <si>
    <t xml:space="preserve">Pretty difficult, but enjoyable </t>
  </si>
  <si>
    <t>I don't generally love the puzzles that force nation flags, and I think a lot of people probably don't know a ton of capitals.</t>
  </si>
  <si>
    <t>Best puzzle so far that doesn't focus majority on the actual flags</t>
  </si>
  <si>
    <t xml:space="preserve">Fun one today. Really enjoyed it </t>
  </si>
  <si>
    <t>The 180 symmetry and first = last bands were sort of redundant</t>
  </si>
  <si>
    <t>I had to use the forbidden feature to beat this one [the search menu, its forbidden to me]</t>
  </si>
  <si>
    <t>It's a shame there are several flags that fit all categories (Austria, Latvia, Peru)</t>
  </si>
  <si>
    <t>I don't know why people complained so much, I think this was a really nice puzzle for April Fools. Also it's not so difficult, there are plenty of options to choose for each slot.</t>
  </si>
  <si>
    <t>extremely hard</t>
  </si>
  <si>
    <t>The clues spell out a possible answer in and of itself, which is funny if done deliberately</t>
  </si>
  <si>
    <t>Haha, funny!</t>
  </si>
  <si>
    <t>it's flagdoku, not namedoku</t>
  </si>
  <si>
    <t>lol</t>
  </si>
  <si>
    <t>Easy but fun</t>
  </si>
  <si>
    <t>Lol</t>
  </si>
  <si>
    <t>i love this. very creative and fun and unexpected. good job mr doku.</t>
  </si>
  <si>
    <t>Not sure whether to roll my eyes or roll of the floor laughing! 10/10</t>
  </si>
  <si>
    <t xml:space="preserve">Worst puzzle yet. Really don't like the categories that move away from actual flag knowledge. </t>
  </si>
  <si>
    <t>It doesn't really have anything to do with flags</t>
  </si>
  <si>
    <t>It has nothing to do with flags</t>
  </si>
  <si>
    <t>Has nothing to do with flags</t>
  </si>
  <si>
    <t xml:space="preserve">Interesting because I learned some flags. But boring because of same criteria everywhere. </t>
  </si>
  <si>
    <t>Armenia’s yellow doesn’t count as Yellow (Or is that gold IDK) [ANS: It is Orange!!]</t>
  </si>
  <si>
    <t xml:space="preserve">Really fun color combos. Quite challenging </t>
  </si>
  <si>
    <t>most of the flags that should work in all bands diagonal don't. [ANS: Can you provide some examples?]</t>
  </si>
  <si>
    <t xml:space="preserve">10/10. Loved it </t>
  </si>
  <si>
    <t>i blanked on almost all of these</t>
  </si>
  <si>
    <t xml:space="preserve">So many available choices that it was boring. </t>
  </si>
  <si>
    <t>Land category is always hard</t>
  </si>
  <si>
    <t>Christmas island does not count as a flag with centered items where yellow and white don't touch [ANS: All items, not only the circle and map, must be centered to count]</t>
  </si>
  <si>
    <t>White yellow no touch is my worst nightmare</t>
  </si>
  <si>
    <t>Seriously, enough with the you-have-to-use-country-flags-to-do-this-one puzzles! I want a chance to use everything! [ANS: Will try to balance between all-country and more flexible puzzles, but we need to have both!]</t>
  </si>
  <si>
    <t>Top left category is difficult</t>
  </si>
  <si>
    <t xml:space="preserve">Love it. </t>
  </si>
  <si>
    <t>simple enough categories that really make you think out your answers and where you place them. Solid puzzle.</t>
  </si>
  <si>
    <t>very easy but still fun as always</t>
  </si>
  <si>
    <t>Straightforward but fun!</t>
  </si>
  <si>
    <t xml:space="preserve">Fun one today </t>
  </si>
  <si>
    <t>MORE EXPORTS</t>
  </si>
  <si>
    <t>lol camels</t>
  </si>
  <si>
    <t xml:space="preserve">Keep at it with the more cultural, wildcard categories! </t>
  </si>
  <si>
    <t>Not a big fan of random stuff like camel population.</t>
  </si>
  <si>
    <t>Actually pretty fun and creative, I love novelty categories like these.</t>
  </si>
  <si>
    <t>Having a category that's just opening a link on another tab is kinda boring</t>
  </si>
  <si>
    <t>Camels is a fun category</t>
  </si>
  <si>
    <t>I like the new category. kinda funny lol. I expect we’ll see more like it in the future</t>
  </si>
  <si>
    <t xml:space="preserve">Flag of the day is hard. Fun one today </t>
  </si>
  <si>
    <t>Puzzles that restrict to national flags only suck because they force us to use flags that almost certainly have been used already.</t>
  </si>
  <si>
    <t>Very hard. Made me think a lot</t>
  </si>
  <si>
    <t>VAMO ARGENTINA CARAJO</t>
  </si>
  <si>
    <t>Just naming flags with a lot of blue and little yellow will get you there. No need to know the exact % and &gt;33% / &gt;50% can be used as orientations</t>
  </si>
  <si>
    <t xml:space="preserve">crowns and languages together make for a tough puzzle. really good though. </t>
  </si>
  <si>
    <t xml:space="preserve">Oooh.. Hardest one in a while. Enjoyed it </t>
  </si>
  <si>
    <t>Micronesia was not accepted for having the southern cross I could've sworn that was the symbolism for their flag. [ANS: It is not a southern cross! The stars represent Micronesia states]</t>
  </si>
  <si>
    <t>Southern cross when the</t>
  </si>
  <si>
    <t>only few options for a catogorie</t>
  </si>
  <si>
    <t xml:space="preserve">fun one today </t>
  </si>
  <si>
    <t>This was one of the most fun I've played in a while</t>
  </si>
  <si>
    <t>I don't generally prefer puzzles that mostly only allow nation flags</t>
  </si>
  <si>
    <t>Easy one today</t>
  </si>
  <si>
    <t>Loved it. Very funny to play it</t>
  </si>
  <si>
    <t>Really enjoyable</t>
  </si>
  <si>
    <t>the description for the post-soviet category claims that subdivisions of the countries are not accepted, but clicking on the boxes lists a bunch of subdivisions of post-soviet countries (e.g. ukrainian and russian oblasts)</t>
  </si>
  <si>
    <t>Puzzles that require national flags only detract from the fun of trying to use every flag.</t>
  </si>
  <si>
    <t>I don't know any flags with orange 😭</t>
  </si>
  <si>
    <t xml:space="preserve">Enjoyable, but Easy </t>
  </si>
  <si>
    <t>Nuclear weapons category was a surprising but very fun addition</t>
  </si>
  <si>
    <t>Love the category of nuclear weapons, but it is awkward that Israel is deliberately vague about having them. While it is widely believed to be true, they're country does not meet the category's requirements of openly stating they have them. Not trying to make this political, sorry. (ANS: It is reasonable, but when in doubt i usually go with the solution that allows more answers)</t>
  </si>
  <si>
    <t xml:space="preserve"> Love it </t>
  </si>
  <si>
    <t xml:space="preserve">Easy </t>
  </si>
  <si>
    <t>too easy</t>
  </si>
  <si>
    <t xml:space="preserve">Aesthetic </t>
  </si>
  <si>
    <t xml:space="preserve">Pretty straight forward </t>
  </si>
  <si>
    <t>the one that started it all</t>
  </si>
  <si>
    <t xml:space="preserve">good challenge with city names. would be interesting to see a category similar to this one but with less strict parameters. </t>
  </si>
  <si>
    <t xml:space="preserve">i like this one. </t>
  </si>
  <si>
    <t>I liked this one. Very fun</t>
  </si>
  <si>
    <t>Republic of Congo shouldn't be called just Congo (ANS: For simplicity not always the full name is used, same as Gambia vs The Gambia)</t>
  </si>
  <si>
    <t>Pretty easy but still fun</t>
  </si>
  <si>
    <t>Chinese is not a language (Ans: https://en.wikipedia.org/wiki/Chinese_language)</t>
  </si>
  <si>
    <t>Short and simple. I like it.</t>
  </si>
  <si>
    <t xml:space="preserve">Not many choices for the Chinese language </t>
  </si>
  <si>
    <t xml:space="preserve">This FoD has already been done. Why repeat a city when there are hundreds more not yet tried? </t>
  </si>
  <si>
    <t>A bit challenging, but not impossible. It was funny to play</t>
  </si>
  <si>
    <t>Kinda hard when you've never seen a Mission Impossible movie...</t>
  </si>
  <si>
    <t>I like this one, actually. I dig the non-geographical categories, they’re fun but I do think agree that they shouldn’t be mainstay categories (unless they have to do with historical aspects of the thing they represent). Every once in a while is fine.</t>
  </si>
  <si>
    <t>Mission: Impossible is a terrible category that has nothing to do with geography/vexillology knowledge.</t>
  </si>
  <si>
    <t>How am I supposed to know what countries have appeared in a film series I've never watched? Also, country-only categories make completionists frustrated.</t>
  </si>
  <si>
    <t xml:space="preserve">Really liked the pop culture twist, nice to think a bit outside the box! Also nice use of the three word category, it allowed me to guess the flag of the day almost instantly.  I thought this one was a lot of fun. </t>
  </si>
  <si>
    <t>Mission impossible as a category is brilliant. Don't listen to any nay-sayers. I usually hate the language category but this made it so much better. 10/10, would love to see it (or something like it) again.</t>
  </si>
  <si>
    <t>I appreciate the originality in the category, but having never watched the M:I movies I basically had to guess</t>
  </si>
  <si>
    <t>I'm just checking if these are automatically or manually updated (Ans: Manual!)</t>
  </si>
  <si>
    <t>I dont like the mission impossible question I basically had to guess</t>
  </si>
  <si>
    <t>Not funny to play. Besides regional flags, there's almost no choices for Asian flags+3 words</t>
  </si>
  <si>
    <t>I don’t watch Mission Impossible…</t>
  </si>
  <si>
    <t>Basing flags off pop culture references is not really fair</t>
  </si>
  <si>
    <t>Almost impossible to know % of colors for flags</t>
  </si>
  <si>
    <t>Very enjoyable puzzle</t>
  </si>
  <si>
    <t>original but a little luck based since it's impossible to know exactly the percentage of each colur in the flags</t>
  </si>
  <si>
    <t>Difficult to assess what percentage of a colour a flag has, despite knowing the flag</t>
  </si>
  <si>
    <t>😡</t>
  </si>
  <si>
    <t>Flag of the day was a challenge</t>
  </si>
  <si>
    <t>Easy to solve the puzzle, not easy to find the flag of the day</t>
  </si>
  <si>
    <t>Submitted Armenia for horizontal / red &amp; yellow and was nor accepted</t>
  </si>
  <si>
    <t>Moon and stan categories are always fun but this one feels like I've seen it before. maybe do a twist on an already successful formula. like flags with moons not in asia, or flags with full moons not half moons. or flags with x number of celestial bodies (moon star sun etc.)</t>
  </si>
  <si>
    <t>easy to find the flag of the day as it ends with -stan</t>
  </si>
  <si>
    <t>Hard? Try impossible. There are so many possible things this one could have been. It's just not possible to correctly guess which one is intended.</t>
  </si>
  <si>
    <t>FOTD easy right away</t>
  </si>
  <si>
    <t>Very tricky! Knew the flag of the day instantly, but had to look up options to solve the field.</t>
  </si>
  <si>
    <t>yummy flagdo😋</t>
  </si>
  <si>
    <t>Fun, easy apart from the purple</t>
  </si>
  <si>
    <t>Nice and challenging criteria especially for an area most people don't think about much like Oceania</t>
  </si>
  <si>
    <t>Good to know China's flag counts as having a canton</t>
  </si>
  <si>
    <t>The canton (no Union Jack) category is tough. Nice puzzle.</t>
  </si>
  <si>
    <t>We liked the (capital) categories, but a bit too easy</t>
  </si>
  <si>
    <t>Too easy</t>
  </si>
  <si>
    <t>Straight forward, lots of potential answers</t>
  </si>
  <si>
    <t>very easy, funny because so many flags could fit to be the special one</t>
  </si>
  <si>
    <t>not too bad, the flag of the day was mostly just guesswork tho</t>
  </si>
  <si>
    <t>A bit too easy, the last puzzles were a bit more creative and harder.</t>
  </si>
  <si>
    <t>Good combo of possibly Flag of the Day options</t>
  </si>
  <si>
    <t>Very Easy</t>
  </si>
  <si>
    <t>this puzzle is the one where i learned there's pride flags in this game and now i love it even more lol (srs tho this one took some thinking, i rlly enjoyed it!)</t>
  </si>
  <si>
    <t>One of my favourite puzzles so far to be honest, really like the % category</t>
  </si>
  <si>
    <t>Simple but fun puzzle, not too much to say</t>
  </si>
  <si>
    <t>Fun puzzle, I like the addition of capital cities as a category. I think it would work better with “starts with _” rather than include, as I think otherwise it is too easy.</t>
  </si>
  <si>
    <t xml:space="preserve">Like the capital city addition. </t>
  </si>
  <si>
    <t>can never remember that Georgia is apart of europe</t>
  </si>
  <si>
    <t>I'm pretty bad with capitals but it was fun to think of them</t>
  </si>
  <si>
    <t>Personally I don't like the Name has categories.</t>
  </si>
  <si>
    <t>I can never remember ships. otherwise incredibly fun</t>
  </si>
  <si>
    <t>hate the ships</t>
  </si>
  <si>
    <t>thanks for flagdoku bro</t>
  </si>
  <si>
    <t>I like categories that exclude or limit the amount of certain colors. It's fun to take note of what flags DONT have when I'm so used to factoring in the features they do have</t>
  </si>
  <si>
    <t xml:space="preserve">I’m geographically and this game is a great </t>
  </si>
  <si>
    <t>Great one, nice variety of subcategories</t>
  </si>
  <si>
    <t>We don't like regional flags. In Europe we don't know any flags of the states</t>
  </si>
  <si>
    <t>usa defaultism</t>
  </si>
  <si>
    <t>Loved it. Regional is flags having blue is a broad enough category that I lost track of the white star vertical bands requirement and really made me think about my final answer</t>
  </si>
  <si>
    <t>Keep up the great work!</t>
  </si>
  <si>
    <t>I love these puzzles that require you to use only one type of object because i can use only flag that look like they shouldnt work</t>
  </si>
  <si>
    <t>Too easy, too generic, I feel like I've seen this set up already</t>
  </si>
  <si>
    <t xml:space="preserve">Impossible to guess the flag of the day </t>
  </si>
  <si>
    <t xml:space="preserve">Too easy of course, but quite funny </t>
  </si>
  <si>
    <t>Relies on mostly guessing for the gold, and the 8 other squares are extremely easy</t>
  </si>
  <si>
    <t>Tricky!!! Is the cross what’s sitting atop the crown?</t>
  </si>
  <si>
    <t>Languages is my least favorite category</t>
  </si>
  <si>
    <t>Difficulty was middling but the categories were so fun and varied that it had a nice challenge that was digestible</t>
  </si>
  <si>
    <t>I tend not to like the language category as it feels arbitrary sometimes for what countries speak what language. It does demand more geographical knowledge which I appreciate and it's possible I'm just salty for not knowing a lot of the official languages of certain countries but it extends to uncomfortable political questions as well. Like why is the USA english when they have no official language?</t>
  </si>
  <si>
    <t>Really liked the new category for percentage of color. I understand it limits the flag choices to nations and no regional/historic flags but it was a fun way to flex my brain and really engaged me. Hard to, but not unfairly hard.</t>
  </si>
  <si>
    <t>it's very unique involving a new update, I like it!</t>
  </si>
  <si>
    <t>cool new challenging category although a little frustrating</t>
  </si>
  <si>
    <t>with_tan</t>
  </si>
  <si>
    <t>Language</t>
  </si>
  <si>
    <t>Persian, Pashto</t>
  </si>
  <si>
    <t>Swedish</t>
  </si>
  <si>
    <t>Albanian</t>
  </si>
  <si>
    <t>Arabic, Berber</t>
  </si>
  <si>
    <t>Samoan, English</t>
  </si>
  <si>
    <t>Catalan</t>
  </si>
  <si>
    <t>Portuguese</t>
  </si>
  <si>
    <t>English</t>
  </si>
  <si>
    <t>Spanish</t>
  </si>
  <si>
    <t>Armenian</t>
  </si>
  <si>
    <t>Dutch</t>
  </si>
  <si>
    <t>German</t>
  </si>
  <si>
    <t>Azerbajiani</t>
  </si>
  <si>
    <t>Arabic</t>
  </si>
  <si>
    <t>Bengali</t>
  </si>
  <si>
    <t>Belarussian, Russian</t>
  </si>
  <si>
    <t>Dutch, French, German</t>
  </si>
  <si>
    <t>French</t>
  </si>
  <si>
    <t>Dzongkha</t>
  </si>
  <si>
    <t>Papiamentu, Dutch</t>
  </si>
  <si>
    <t>Bosnian, Croatian, Serbian</t>
  </si>
  <si>
    <t>Malay</t>
  </si>
  <si>
    <t>Bulgarian</t>
  </si>
  <si>
    <t>Mooré, Bissa, Dyula, Fula</t>
  </si>
  <si>
    <t>French, Kirundi, English</t>
  </si>
  <si>
    <t>Khmer</t>
  </si>
  <si>
    <t>English, French</t>
  </si>
  <si>
    <t>French, Sango</t>
  </si>
  <si>
    <t>Arabic, French</t>
  </si>
  <si>
    <t>Chinese</t>
  </si>
  <si>
    <t>English, Chinese, Malay</t>
  </si>
  <si>
    <t>English, Malay</t>
  </si>
  <si>
    <t>Arabic, Comorian, French</t>
  </si>
  <si>
    <t>English, Maori</t>
  </si>
  <si>
    <t>Croatian</t>
  </si>
  <si>
    <t>Papiamentu, Dutch, English</t>
  </si>
  <si>
    <t>Greek, Turkish</t>
  </si>
  <si>
    <t>Czech, Slovak</t>
  </si>
  <si>
    <t>Danish</t>
  </si>
  <si>
    <t>French, Portuguese, Spanish</t>
  </si>
  <si>
    <t>Tigrinya</t>
  </si>
  <si>
    <t>Estonian</t>
  </si>
  <si>
    <t>English, Swazi</t>
  </si>
  <si>
    <t>Afar
Amharic
Oromo
Somali
Tigrinya</t>
  </si>
  <si>
    <t>Faroese, Danish</t>
  </si>
  <si>
    <t>English, Fijian, Hindi</t>
  </si>
  <si>
    <t>Finnish, Swedish</t>
  </si>
  <si>
    <t>Georgian</t>
  </si>
  <si>
    <t>Greek</t>
  </si>
  <si>
    <t>Greenlandic</t>
  </si>
  <si>
    <t>English, Chamorro</t>
  </si>
  <si>
    <t>French, Creole</t>
  </si>
  <si>
    <t>Hungarian</t>
  </si>
  <si>
    <t>Icelandic</t>
  </si>
  <si>
    <t>Hindi, English</t>
  </si>
  <si>
    <t>Indonesian</t>
  </si>
  <si>
    <t>Persian</t>
  </si>
  <si>
    <t>Arabic, Kurdish</t>
  </si>
  <si>
    <t>Irish, English</t>
  </si>
  <si>
    <t>English, Manx</t>
  </si>
  <si>
    <t>Hebrew</t>
  </si>
  <si>
    <t>Italian</t>
  </si>
  <si>
    <t>Japanese</t>
  </si>
  <si>
    <t>English, Jerriais, French</t>
  </si>
  <si>
    <t>Kazakh, Russian</t>
  </si>
  <si>
    <t>English, Swahili</t>
  </si>
  <si>
    <t>English, Gilbertese</t>
  </si>
  <si>
    <t>Albanian, Serbian</t>
  </si>
  <si>
    <t>Kyrgyz, Russian</t>
  </si>
  <si>
    <t>Lao</t>
  </si>
  <si>
    <t>Latvian</t>
  </si>
  <si>
    <t>Sotho, English</t>
  </si>
  <si>
    <t>Lithuanian</t>
  </si>
  <si>
    <t>French, German, Luxembourgish</t>
  </si>
  <si>
    <t>French, Malagasy</t>
  </si>
  <si>
    <t>English, Chichewa</t>
  </si>
  <si>
    <t>Dhivehi</t>
  </si>
  <si>
    <t>13 Languages</t>
  </si>
  <si>
    <t>Maltese, English</t>
  </si>
  <si>
    <t>English, Marshallese</t>
  </si>
  <si>
    <t>English, Creole</t>
  </si>
  <si>
    <t>Romanian</t>
  </si>
  <si>
    <t>Mongolian</t>
  </si>
  <si>
    <t>Montenegrin</t>
  </si>
  <si>
    <t>Burmese</t>
  </si>
  <si>
    <t>English, Nauruan</t>
  </si>
  <si>
    <t>Nepali</t>
  </si>
  <si>
    <t>English, Niuean</t>
  </si>
  <si>
    <t>English, Norfuk</t>
  </si>
  <si>
    <t>Korean</t>
  </si>
  <si>
    <t>Macedonian, Albanian</t>
  </si>
  <si>
    <t>English, Chamorro, Carolinian</t>
  </si>
  <si>
    <t>Norwegian, Sami</t>
  </si>
  <si>
    <t>Urdu, English</t>
  </si>
  <si>
    <t>English, Palauan</t>
  </si>
  <si>
    <t>English, Hiri Motu</t>
  </si>
  <si>
    <t>Spanish, Guaraní</t>
  </si>
  <si>
    <t>Filipino, English</t>
  </si>
  <si>
    <t>Pitkern, English</t>
  </si>
  <si>
    <t>Polish</t>
  </si>
  <si>
    <t>Spanish, English</t>
  </si>
  <si>
    <t>Russian</t>
  </si>
  <si>
    <t>English, French, Kinyarwanda, Swahili</t>
  </si>
  <si>
    <t>English, Dutch</t>
  </si>
  <si>
    <t>English, Samoan</t>
  </si>
  <si>
    <t>Serbian</t>
  </si>
  <si>
    <t>English, French, Creole</t>
  </si>
  <si>
    <t>English, Malay, Chinese, Tamil</t>
  </si>
  <si>
    <t>Slovak</t>
  </si>
  <si>
    <t>Slovene</t>
  </si>
  <si>
    <t>English, Pidgin</t>
  </si>
  <si>
    <t>Somali, Arabic</t>
  </si>
  <si>
    <t>Afrikaans, English</t>
  </si>
  <si>
    <t>Spanish, Catalan, Galician, Basque</t>
  </si>
  <si>
    <t>Sinhala, Tamil</t>
  </si>
  <si>
    <t>Arabic, English</t>
  </si>
  <si>
    <t>French, German, Italian, Romansh</t>
  </si>
  <si>
    <t>Tajik</t>
  </si>
  <si>
    <t>Swahili, English</t>
  </si>
  <si>
    <t>Thai</t>
  </si>
  <si>
    <t>Portuguese, Tetum</t>
  </si>
  <si>
    <t>English, Tongan</t>
  </si>
  <si>
    <t>Turkish</t>
  </si>
  <si>
    <t>Turkmen</t>
  </si>
  <si>
    <t>Tuvaluan, Englsih</t>
  </si>
  <si>
    <t>Ukrainian</t>
  </si>
  <si>
    <t>Uzbek</t>
  </si>
  <si>
    <t>English, French, Bislama</t>
  </si>
  <si>
    <t>Italian, Latin</t>
  </si>
  <si>
    <t>Vietnamese</t>
  </si>
  <si>
    <t>English,</t>
  </si>
  <si>
    <t>001</t>
  </si>
  <si>
    <t>002</t>
  </si>
  <si>
    <t>003</t>
  </si>
  <si>
    <t>JSON</t>
  </si>
  <si>
    <t xml:space="preserve"> </t>
  </si>
  <si>
    <t>star1</t>
  </si>
  <si>
    <t>star2</t>
  </si>
  <si>
    <t>star3</t>
  </si>
  <si>
    <t>Main</t>
  </si>
  <si>
    <t>c1</t>
  </si>
  <si>
    <t>c2</t>
  </si>
  <si>
    <t>c3</t>
  </si>
  <si>
    <t>c4</t>
  </si>
  <si>
    <t>c5</t>
  </si>
  <si>
    <t>c6</t>
  </si>
  <si>
    <t>c7</t>
  </si>
  <si>
    <t>c8</t>
  </si>
  <si>
    <t>c9</t>
  </si>
  <si>
    <t>c10</t>
  </si>
  <si>
    <t>New</t>
  </si>
  <si>
    <t>Level</t>
  </si>
  <si>
    <t>dgband</t>
  </si>
  <si>
    <t>Type</t>
  </si>
  <si>
    <t>Items</t>
  </si>
  <si>
    <t>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</si>
</sst>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m&quot; &quot;d&quot;, &quot;yyyy"/>
    <numFmt numFmtId="165" formatCode="m/d/yyyy\ h:mm:ss"/>
  </numFmts>
  <fonts count="35" x14ac:knownFonts="1">
    <font>
      <sz val="11"/>
      <color theme="1"/>
      <name val="Aptos Narrow"/>
      <family val="2"/>
      <scheme val="minor"/>
    </font>
    <font>
      <sz val="9"/>
      <color theme="1"/>
      <name val="Aptos Display"/>
      <family val="2"/>
      <scheme val="major"/>
    </font>
    <font>
      <sz val="9"/>
      <color theme="0"/>
      <name val="Aptos Display"/>
      <family val="2"/>
      <scheme val="major"/>
    </font>
    <font>
      <sz val="11"/>
      <color theme="1"/>
      <name val="Aptos Narrow"/>
      <family val="2"/>
      <scheme val="minor"/>
    </font>
    <font>
      <b/>
      <sz val="11"/>
      <color theme="1"/>
      <name val="Aptos Narrow"/>
      <family val="2"/>
      <scheme val="minor"/>
    </font>
    <font>
      <sz val="10"/>
      <color theme="1"/>
      <name val="Aptos Display"/>
      <family val="2"/>
      <scheme val="major"/>
    </font>
    <font>
      <sz val="10"/>
      <color rgb="FFB45F06"/>
      <name val="Aptos Narrow"/>
      <family val="2"/>
    </font>
    <font>
      <b/>
      <sz val="9"/>
      <color rgb="FFFFFFFF"/>
      <name val="Arial"/>
      <family val="2"/>
    </font>
    <font>
      <sz val="8"/>
      <color theme="1"/>
      <name val="Arial"/>
      <family val="2"/>
    </font>
    <font>
      <sz val="8"/>
      <color theme="1"/>
      <name val="Aptos Narrow"/>
      <family val="2"/>
      <scheme val="minor"/>
    </font>
    <font>
      <b/>
      <sz val="9"/>
      <color rgb="FFFFFFFF"/>
      <name val="Aptos Narrow"/>
      <family val="2"/>
      <scheme val="minor"/>
    </font>
    <font>
      <sz val="10"/>
      <color theme="1"/>
      <name val="Aptos Narrow"/>
      <family val="2"/>
      <scheme val="minor"/>
    </font>
    <font>
      <b/>
      <sz val="9"/>
      <color rgb="FFFFFFFF"/>
      <name val="Segoe UI Emoji"/>
      <family val="2"/>
    </font>
    <font>
      <sz val="11"/>
      <color theme="1"/>
      <name val="Segoe UI Emoji"/>
      <family val="2"/>
    </font>
    <font>
      <sz val="8"/>
      <color theme="1"/>
      <name val="Segoe UI Emoji"/>
      <family val="2"/>
    </font>
    <font>
      <sz val="9"/>
      <color theme="1"/>
      <name val="Aptos Narrow"/>
      <family val="2"/>
      <scheme val="minor"/>
    </font>
    <font>
      <sz val="10"/>
      <color rgb="FF000000"/>
      <name val="Aptos Narrow"/>
      <family val="2"/>
      <scheme val="minor"/>
    </font>
    <font>
      <sz val="10"/>
      <color rgb="FFFFFFFF"/>
      <name val="Roboto"/>
    </font>
    <font>
      <sz val="10"/>
      <color rgb="FF000000"/>
      <name val="Roboto"/>
    </font>
    <font>
      <sz val="10"/>
      <color theme="1"/>
      <name val="Roboto"/>
    </font>
    <font>
      <sz val="10"/>
      <color rgb="FFFFFFFF"/>
      <name val="Aptos Narrow"/>
      <family val="2"/>
      <scheme val="minor"/>
    </font>
    <font>
      <sz val="10"/>
      <color rgb="FF434343"/>
      <name val="Aptos Narrow"/>
      <family val="2"/>
      <scheme val="minor"/>
    </font>
    <font>
      <u/>
      <sz val="10"/>
      <color rgb="FF0000FF"/>
      <name val="Aptos Narrow"/>
      <family val="2"/>
      <scheme val="minor"/>
    </font>
    <font>
      <sz val="10"/>
      <color theme="6" tint="-0.249977111117893"/>
      <name val="Aptos Narrow"/>
      <family val="2"/>
      <scheme val="minor"/>
    </font>
    <font>
      <sz val="10"/>
      <color theme="5" tint="-0.499984740745262"/>
      <name val="Aptos Narrow"/>
      <family val="2"/>
      <scheme val="minor"/>
    </font>
    <font>
      <sz val="10"/>
      <color theme="4" tint="-0.249977111117893"/>
      <name val="Aptos Narrow"/>
      <family val="2"/>
      <scheme val="minor"/>
    </font>
    <font>
      <sz val="10"/>
      <color rgb="FF666666"/>
      <name val="Roboto"/>
    </font>
    <font>
      <sz val="10"/>
      <color rgb="FF980000"/>
      <name val="Roboto"/>
    </font>
    <font>
      <sz val="10"/>
      <color rgb="FF274E13"/>
      <name val="Roboto"/>
    </font>
    <font>
      <sz val="8"/>
      <name val="Aptos Narrow"/>
      <family val="2"/>
      <scheme val="minor"/>
    </font>
    <font>
      <sz val="9"/>
      <color theme="1"/>
      <name val="Roboto"/>
    </font>
    <font>
      <sz val="9"/>
      <color rgb="FF000000"/>
      <name val="Roboto"/>
    </font>
    <font>
      <sz val="9"/>
      <color rgb="FFFFFFFF"/>
      <name val="Roboto"/>
    </font>
    <font>
      <sz val="9"/>
      <color theme="0"/>
      <name val="Roboto"/>
    </font>
    <font>
      <sz val="9"/>
      <color theme="0"/>
      <name val="Aptos Narrow"/>
      <family val="2"/>
      <scheme val="minor"/>
    </font>
  </fonts>
  <fills count="42">
    <fill>
      <patternFill patternType="none"/>
    </fill>
    <fill>
      <patternFill patternType="gray125"/>
    </fill>
    <fill>
      <patternFill patternType="solid">
        <fgColor rgb="FF434343"/>
        <bgColor indexed="64"/>
      </patternFill>
    </fill>
    <fill>
      <patternFill patternType="solid">
        <fgColor theme="9" tint="0.79998168889431442"/>
        <bgColor indexed="64"/>
      </patternFill>
    </fill>
    <fill>
      <patternFill patternType="solid">
        <fgColor theme="5" tint="-0.499984740745262"/>
        <bgColor indexed="64"/>
      </patternFill>
    </fill>
    <fill>
      <patternFill patternType="solid">
        <fgColor rgb="FFF2EEEA"/>
        <bgColor indexed="64"/>
      </patternFill>
    </fill>
    <fill>
      <patternFill patternType="solid">
        <fgColor theme="0" tint="-4.9989318521683403E-2"/>
        <bgColor indexed="64"/>
      </patternFill>
    </fill>
    <fill>
      <patternFill patternType="solid">
        <fgColor rgb="FFFFF2CC"/>
        <bgColor rgb="FFFFF2CC"/>
      </patternFill>
    </fill>
    <fill>
      <patternFill patternType="solid">
        <fgColor rgb="FFFCE7DC"/>
        <bgColor indexed="64"/>
      </patternFill>
    </fill>
    <fill>
      <patternFill patternType="solid">
        <fgColor theme="5" tint="0.59999389629810485"/>
        <bgColor indexed="64"/>
      </patternFill>
    </fill>
    <fill>
      <patternFill patternType="solid">
        <fgColor theme="3" tint="0.89999084444715716"/>
        <bgColor indexed="64"/>
      </patternFill>
    </fill>
    <fill>
      <patternFill patternType="solid">
        <fgColor theme="9" tint="-0.499984740745262"/>
        <bgColor indexed="64"/>
      </patternFill>
    </fill>
    <fill>
      <patternFill patternType="solid">
        <fgColor theme="6" tint="0.79998168889431442"/>
        <bgColor indexed="64"/>
      </patternFill>
    </fill>
    <fill>
      <patternFill patternType="solid">
        <fgColor rgb="FF000000"/>
        <bgColor rgb="FF000000"/>
      </patternFill>
    </fill>
    <fill>
      <patternFill patternType="solid">
        <fgColor theme="3" tint="0.89999084444715716"/>
        <bgColor rgb="FFE7F7E1"/>
      </patternFill>
    </fill>
    <fill>
      <patternFill patternType="solid">
        <fgColor theme="8" tint="0.79998168889431442"/>
        <bgColor rgb="FFE7F7E1"/>
      </patternFill>
    </fill>
    <fill>
      <patternFill patternType="solid">
        <fgColor rgb="FFD0E0E3"/>
        <bgColor rgb="FFD0E0E3"/>
      </patternFill>
    </fill>
    <fill>
      <patternFill patternType="solid">
        <fgColor rgb="FFD1D8CF"/>
        <bgColor rgb="FFD1D8CF"/>
      </patternFill>
    </fill>
    <fill>
      <patternFill patternType="solid">
        <fgColor rgb="FFDFE4DC"/>
        <bgColor rgb="FFDFE4DC"/>
      </patternFill>
    </fill>
    <fill>
      <patternFill patternType="solid">
        <fgColor rgb="FFE7F7E1"/>
        <bgColor rgb="FFE7F7E1"/>
      </patternFill>
    </fill>
    <fill>
      <patternFill patternType="solid">
        <fgColor rgb="FFDAE9F8"/>
        <bgColor rgb="FFDAE9F8"/>
      </patternFill>
    </fill>
    <fill>
      <patternFill patternType="solid">
        <fgColor rgb="FFEAD1DC"/>
        <bgColor rgb="FFEAD1DC"/>
      </patternFill>
    </fill>
    <fill>
      <patternFill patternType="solid">
        <fgColor rgb="FFB6D7A8"/>
        <bgColor rgb="FFB6D7A8"/>
      </patternFill>
    </fill>
    <fill>
      <patternFill patternType="solid">
        <fgColor rgb="FFD9EAD3"/>
        <bgColor rgb="FFD9EAD3"/>
      </patternFill>
    </fill>
    <fill>
      <patternFill patternType="solid">
        <fgColor rgb="FFF8F9FA"/>
        <bgColor rgb="FFF8F9FA"/>
      </patternFill>
    </fill>
    <fill>
      <patternFill patternType="solid">
        <fgColor rgb="FFFFFFFF"/>
        <bgColor rgb="FFFFFFFF"/>
      </patternFill>
    </fill>
    <fill>
      <patternFill patternType="solid">
        <fgColor rgb="FF434343"/>
        <bgColor rgb="FF434343"/>
      </patternFill>
    </fill>
    <fill>
      <patternFill patternType="solid">
        <fgColor rgb="FFC0E3C8"/>
        <bgColor rgb="FFC0E3C8"/>
      </patternFill>
    </fill>
    <fill>
      <patternFill patternType="solid">
        <fgColor rgb="FFE4EEFF"/>
        <bgColor rgb="FFE4EEFF"/>
      </patternFill>
    </fill>
    <fill>
      <patternFill patternType="solid">
        <fgColor rgb="FFE6B8AF"/>
        <bgColor rgb="FFE6B8AF"/>
      </patternFill>
    </fill>
    <fill>
      <patternFill patternType="solid">
        <fgColor rgb="FFEFEFEF"/>
        <bgColor rgb="FFEFEFEF"/>
      </patternFill>
    </fill>
    <fill>
      <patternFill patternType="solid">
        <fgColor rgb="FFB5CCAC"/>
        <bgColor rgb="FFB5CCAC"/>
      </patternFill>
    </fill>
    <fill>
      <patternFill patternType="solid">
        <fgColor rgb="FFA4C2F4"/>
        <bgColor rgb="FFA4C2F4"/>
      </patternFill>
    </fill>
    <fill>
      <patternFill patternType="solid">
        <fgColor rgb="FFF4CCCC"/>
        <bgColor rgb="FFF4CCCC"/>
      </patternFill>
    </fill>
    <fill>
      <patternFill patternType="solid">
        <fgColor rgb="FFD9D2E9"/>
        <bgColor rgb="FFD9D2E9"/>
      </patternFill>
    </fill>
    <fill>
      <patternFill patternType="solid">
        <fgColor theme="3" tint="0.249977111117893"/>
        <bgColor rgb="FF434343"/>
      </patternFill>
    </fill>
    <fill>
      <patternFill patternType="solid">
        <fgColor theme="1"/>
        <bgColor rgb="FF434343"/>
      </patternFill>
    </fill>
    <fill>
      <patternFill patternType="solid">
        <fgColor theme="8" tint="-0.249977111117893"/>
        <bgColor rgb="FF434343"/>
      </patternFill>
    </fill>
    <fill>
      <patternFill patternType="solid">
        <fgColor theme="5" tint="-0.499984740745262"/>
        <bgColor rgb="FF434343"/>
      </patternFill>
    </fill>
    <fill>
      <patternFill patternType="solid">
        <fgColor theme="4" tint="-0.499984740745262"/>
        <bgColor rgb="FF434343"/>
      </patternFill>
    </fill>
    <fill>
      <patternFill patternType="solid">
        <fgColor theme="4" tint="-0.499984740745262"/>
        <bgColor indexed="64"/>
      </patternFill>
    </fill>
    <fill>
      <patternFill patternType="solid">
        <fgColor theme="3" tint="0.89999084444715716"/>
        <bgColor rgb="FFA4C2F4"/>
      </patternFill>
    </fill>
  </fills>
  <borders count="24">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hair">
        <color indexed="64"/>
      </right>
      <top style="hair">
        <color indexed="64"/>
      </top>
      <bottom style="hair">
        <color indexed="64"/>
      </bottom>
      <diagonal/>
    </border>
    <border>
      <left style="thin">
        <color indexed="64"/>
      </left>
      <right style="thick">
        <color indexed="64"/>
      </right>
      <top style="thin">
        <color indexed="64"/>
      </top>
      <bottom/>
      <diagonal/>
    </border>
    <border>
      <left style="hair">
        <color indexed="64"/>
      </left>
      <right style="thick">
        <color indexed="64"/>
      </right>
      <top style="hair">
        <color indexed="64"/>
      </top>
      <bottom style="hair">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rgb="FF000000"/>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ck">
        <color rgb="FF000000"/>
      </left>
      <right style="thick">
        <color rgb="FF000000"/>
      </right>
      <top style="thin">
        <color rgb="FF000000"/>
      </top>
      <bottom/>
      <diagonal/>
    </border>
    <border>
      <left style="thick">
        <color rgb="FF000000"/>
      </left>
      <right style="thin">
        <color rgb="FF000000"/>
      </right>
      <top style="thin">
        <color rgb="FF000000"/>
      </top>
      <bottom/>
      <diagonal/>
    </border>
    <border>
      <left style="thick">
        <color indexed="64"/>
      </left>
      <right style="thick">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rgb="FF000000"/>
      </left>
      <right style="thick">
        <color rgb="FF000000"/>
      </right>
      <top style="thin">
        <color rgb="FF000000"/>
      </top>
      <bottom style="thin">
        <color rgb="FF000000"/>
      </bottom>
      <diagonal/>
    </border>
  </borders>
  <cellStyleXfs count="2">
    <xf numFmtId="0" fontId="0" fillId="0" borderId="0"/>
    <xf numFmtId="0" fontId="16" fillId="0" borderId="0"/>
  </cellStyleXfs>
  <cellXfs count="117">
    <xf numFmtId="0" fontId="0" fillId="0" borderId="0" xfId="0"/>
    <xf numFmtId="0" fontId="2" fillId="2" borderId="1" xfId="0" applyFont="1" applyFill="1" applyBorder="1" applyAlignment="1">
      <alignment horizontal="center" vertical="center"/>
    </xf>
    <xf numFmtId="0" fontId="6" fillId="7" borderId="10" xfId="0" applyFont="1" applyFill="1" applyBorder="1" applyAlignment="1">
      <alignment vertical="center"/>
    </xf>
    <xf numFmtId="0" fontId="2" fillId="2" borderId="1" xfId="0" applyFont="1" applyFill="1" applyBorder="1" applyAlignment="1">
      <alignment horizontal="left" vertical="center"/>
    </xf>
    <xf numFmtId="0" fontId="2" fillId="2" borderId="4" xfId="0" applyFont="1" applyFill="1" applyBorder="1" applyAlignment="1">
      <alignment horizontal="left" vertical="center"/>
    </xf>
    <xf numFmtId="0" fontId="2" fillId="2" borderId="7" xfId="0" applyFont="1" applyFill="1" applyBorder="1" applyAlignment="1">
      <alignment horizontal="left" vertical="center"/>
    </xf>
    <xf numFmtId="0" fontId="2" fillId="4" borderId="5" xfId="0" applyFont="1" applyFill="1" applyBorder="1" applyAlignment="1">
      <alignment horizontal="left" vertical="center"/>
    </xf>
    <xf numFmtId="0" fontId="2" fillId="4" borderId="4" xfId="0" applyFont="1" applyFill="1" applyBorder="1" applyAlignment="1">
      <alignment horizontal="left" vertical="center"/>
    </xf>
    <xf numFmtId="0" fontId="2" fillId="11" borderId="1" xfId="0" applyFont="1" applyFill="1" applyBorder="1" applyAlignment="1">
      <alignment horizontal="left" vertical="center"/>
    </xf>
    <xf numFmtId="0" fontId="2" fillId="0" borderId="0" xfId="0" applyFont="1" applyAlignment="1">
      <alignment horizontal="left" vertical="center"/>
    </xf>
    <xf numFmtId="0" fontId="5" fillId="3" borderId="1" xfId="0" applyFont="1" applyFill="1" applyBorder="1" applyAlignment="1">
      <alignment vertical="center"/>
    </xf>
    <xf numFmtId="0" fontId="5" fillId="0" borderId="1" xfId="0" applyFont="1" applyBorder="1" applyAlignment="1">
      <alignment horizontal="center" vertical="center"/>
    </xf>
    <xf numFmtId="0" fontId="5" fillId="10" borderId="1" xfId="0" applyFont="1" applyFill="1" applyBorder="1" applyAlignment="1">
      <alignment vertical="center"/>
    </xf>
    <xf numFmtId="0" fontId="5" fillId="8" borderId="1" xfId="0" applyFont="1" applyFill="1" applyBorder="1" applyAlignment="1">
      <alignment vertical="center"/>
    </xf>
    <xf numFmtId="0" fontId="5" fillId="9" borderId="1" xfId="0" applyFont="1" applyFill="1" applyBorder="1" applyAlignment="1">
      <alignment vertical="center"/>
    </xf>
    <xf numFmtId="0" fontId="5" fillId="0" borderId="0" xfId="0" applyFont="1" applyAlignment="1">
      <alignment vertical="center"/>
    </xf>
    <xf numFmtId="0" fontId="5" fillId="6" borderId="2" xfId="0" applyFont="1" applyFill="1" applyBorder="1" applyAlignment="1">
      <alignment vertical="center"/>
    </xf>
    <xf numFmtId="0" fontId="5" fillId="6" borderId="8" xfId="0" applyFont="1" applyFill="1" applyBorder="1" applyAlignment="1">
      <alignment vertical="center"/>
    </xf>
    <xf numFmtId="0" fontId="5" fillId="5" borderId="6" xfId="0" applyFont="1" applyFill="1" applyBorder="1" applyAlignment="1">
      <alignment vertical="center"/>
    </xf>
    <xf numFmtId="0" fontId="5" fillId="5" borderId="2" xfId="0" applyFont="1" applyFill="1" applyBorder="1" applyAlignment="1">
      <alignment vertical="center"/>
    </xf>
    <xf numFmtId="0" fontId="5" fillId="12" borderId="1" xfId="0" applyFont="1" applyFill="1" applyBorder="1" applyAlignment="1">
      <alignment vertical="center"/>
    </xf>
    <xf numFmtId="0" fontId="5" fillId="0" borderId="1" xfId="0" applyFont="1" applyBorder="1" applyAlignment="1">
      <alignment vertical="center"/>
    </xf>
    <xf numFmtId="3" fontId="5" fillId="0" borderId="0" xfId="0" applyNumberFormat="1" applyFont="1" applyAlignment="1">
      <alignment vertical="center"/>
    </xf>
    <xf numFmtId="0" fontId="5" fillId="0" borderId="0" xfId="0" applyFont="1" applyAlignment="1">
      <alignment horizontal="center" vertical="center"/>
    </xf>
    <xf numFmtId="0" fontId="1" fillId="0" borderId="0" xfId="0" applyFont="1" applyAlignment="1">
      <alignment horizontal="center" vertical="center"/>
    </xf>
    <xf numFmtId="0" fontId="7" fillId="13" borderId="9" xfId="0" applyFont="1" applyFill="1" applyBorder="1" applyAlignment="1">
      <alignment horizontal="center"/>
    </xf>
    <xf numFmtId="0" fontId="7" fillId="13" borderId="9" xfId="0" applyFont="1" applyFill="1" applyBorder="1" applyAlignment="1">
      <alignment horizontal="left"/>
    </xf>
    <xf numFmtId="0" fontId="8" fillId="14" borderId="9" xfId="0" applyFont="1" applyFill="1" applyBorder="1"/>
    <xf numFmtId="0" fontId="8" fillId="15" borderId="9" xfId="0" applyFont="1" applyFill="1" applyBorder="1"/>
    <xf numFmtId="0" fontId="9" fillId="16" borderId="0" xfId="0" applyFont="1" applyFill="1"/>
    <xf numFmtId="0" fontId="9" fillId="17" borderId="0" xfId="0" applyFont="1" applyFill="1"/>
    <xf numFmtId="0" fontId="9" fillId="18" borderId="9" xfId="0" applyFont="1" applyFill="1" applyBorder="1"/>
    <xf numFmtId="0" fontId="9" fillId="19" borderId="9" xfId="0" applyFont="1" applyFill="1" applyBorder="1"/>
    <xf numFmtId="0" fontId="3" fillId="13" borderId="9" xfId="0" applyFont="1" applyFill="1" applyBorder="1"/>
    <xf numFmtId="0" fontId="10" fillId="13" borderId="9" xfId="0" applyFont="1" applyFill="1" applyBorder="1" applyAlignment="1">
      <alignment horizontal="center"/>
    </xf>
    <xf numFmtId="0" fontId="4" fillId="0" borderId="0" xfId="0" applyFont="1"/>
    <xf numFmtId="0" fontId="11" fillId="0" borderId="0" xfId="0" applyFont="1"/>
    <xf numFmtId="0" fontId="12" fillId="13" borderId="9" xfId="0" applyFont="1" applyFill="1" applyBorder="1" applyAlignment="1">
      <alignment horizontal="center"/>
    </xf>
    <xf numFmtId="0" fontId="13" fillId="0" borderId="0" xfId="0" applyFont="1"/>
    <xf numFmtId="0" fontId="14" fillId="17" borderId="9" xfId="0" applyFont="1" applyFill="1" applyBorder="1"/>
    <xf numFmtId="0" fontId="15" fillId="0" borderId="0" xfId="0" applyFont="1"/>
    <xf numFmtId="0" fontId="17" fillId="13" borderId="0" xfId="1" applyFont="1" applyFill="1" applyAlignment="1">
      <alignment horizontal="left" vertical="center"/>
    </xf>
    <xf numFmtId="0" fontId="17" fillId="13" borderId="11" xfId="1" applyFont="1" applyFill="1" applyBorder="1" applyAlignment="1">
      <alignment horizontal="left" vertical="center"/>
    </xf>
    <xf numFmtId="0" fontId="16" fillId="0" borderId="0" xfId="1"/>
    <xf numFmtId="164" fontId="18" fillId="0" borderId="0" xfId="1" applyNumberFormat="1" applyFont="1" applyAlignment="1">
      <alignment horizontal="left" vertical="center"/>
    </xf>
    <xf numFmtId="0" fontId="18" fillId="0" borderId="12" xfId="1" applyFont="1" applyBorder="1" applyAlignment="1">
      <alignment horizontal="left" vertical="center"/>
    </xf>
    <xf numFmtId="0" fontId="18" fillId="0" borderId="0" xfId="1" applyFont="1" applyAlignment="1">
      <alignment horizontal="left" vertical="center"/>
    </xf>
    <xf numFmtId="0" fontId="18" fillId="0" borderId="0" xfId="1" applyFont="1" applyAlignment="1">
      <alignment horizontal="right" vertical="center"/>
    </xf>
    <xf numFmtId="0" fontId="18" fillId="0" borderId="0" xfId="1" applyFont="1" applyAlignment="1">
      <alignment vertical="center"/>
    </xf>
    <xf numFmtId="0" fontId="18" fillId="0" borderId="12" xfId="1" applyFont="1" applyBorder="1" applyAlignment="1">
      <alignment vertical="center"/>
    </xf>
    <xf numFmtId="0" fontId="18" fillId="0" borderId="13" xfId="1" applyFont="1" applyBorder="1" applyAlignment="1">
      <alignment vertical="center"/>
    </xf>
    <xf numFmtId="0" fontId="18" fillId="0" borderId="14" xfId="1" applyFont="1" applyBorder="1" applyAlignment="1">
      <alignment vertical="center"/>
    </xf>
    <xf numFmtId="0" fontId="18" fillId="0" borderId="9" xfId="1" applyFont="1" applyBorder="1" applyAlignment="1">
      <alignment vertical="center"/>
    </xf>
    <xf numFmtId="0" fontId="18" fillId="20" borderId="13" xfId="1" applyFont="1" applyFill="1" applyBorder="1" applyAlignment="1">
      <alignment vertical="center"/>
    </xf>
    <xf numFmtId="0" fontId="19" fillId="0" borderId="0" xfId="1" applyFont="1" applyAlignment="1">
      <alignment vertical="center"/>
    </xf>
    <xf numFmtId="0" fontId="19" fillId="0" borderId="0" xfId="1" applyFont="1" applyAlignment="1">
      <alignment horizontal="right" vertical="center"/>
    </xf>
    <xf numFmtId="0" fontId="19" fillId="0" borderId="13" xfId="1" applyFont="1" applyBorder="1" applyAlignment="1">
      <alignment vertical="center"/>
    </xf>
    <xf numFmtId="0" fontId="19" fillId="20" borderId="13" xfId="1" applyFont="1" applyFill="1" applyBorder="1" applyAlignment="1">
      <alignment vertical="center"/>
    </xf>
    <xf numFmtId="0" fontId="18" fillId="21" borderId="0" xfId="1" applyFont="1" applyFill="1" applyAlignment="1">
      <alignment horizontal="right" vertical="center"/>
    </xf>
    <xf numFmtId="0" fontId="18" fillId="22" borderId="0" xfId="1" applyFont="1" applyFill="1" applyAlignment="1">
      <alignment horizontal="right" vertical="center"/>
    </xf>
    <xf numFmtId="0" fontId="18" fillId="23" borderId="0" xfId="1" applyFont="1" applyFill="1" applyAlignment="1">
      <alignment vertical="center"/>
    </xf>
    <xf numFmtId="164" fontId="19" fillId="0" borderId="0" xfId="1" applyNumberFormat="1" applyFont="1" applyAlignment="1">
      <alignment vertical="center"/>
    </xf>
    <xf numFmtId="0" fontId="19" fillId="0" borderId="0" xfId="1" applyFont="1" applyAlignment="1">
      <alignment horizontal="left" vertical="center"/>
    </xf>
    <xf numFmtId="0" fontId="20" fillId="13" borderId="1" xfId="0" applyFont="1" applyFill="1" applyBorder="1"/>
    <xf numFmtId="165" fontId="11" fillId="0" borderId="1" xfId="0" applyNumberFormat="1" applyFont="1" applyBorder="1"/>
    <xf numFmtId="0" fontId="11" fillId="0" borderId="1" xfId="0" applyFont="1" applyBorder="1"/>
    <xf numFmtId="165" fontId="11" fillId="25" borderId="1" xfId="0" applyNumberFormat="1" applyFont="1" applyFill="1" applyBorder="1"/>
    <xf numFmtId="0" fontId="11" fillId="25" borderId="1" xfId="0" applyFont="1" applyFill="1" applyBorder="1"/>
    <xf numFmtId="165" fontId="11" fillId="24" borderId="1" xfId="0" applyNumberFormat="1" applyFont="1" applyFill="1" applyBorder="1"/>
    <xf numFmtId="0" fontId="11" fillId="24" borderId="1" xfId="0" applyFont="1" applyFill="1" applyBorder="1"/>
    <xf numFmtId="165" fontId="20" fillId="13" borderId="1" xfId="0" applyNumberFormat="1" applyFont="1" applyFill="1" applyBorder="1" applyAlignment="1">
      <alignment horizontal="right"/>
    </xf>
    <xf numFmtId="0" fontId="20" fillId="13" borderId="1" xfId="0" applyFont="1" applyFill="1" applyBorder="1" applyAlignment="1">
      <alignment horizontal="right"/>
    </xf>
    <xf numFmtId="165" fontId="21" fillId="24" borderId="1" xfId="0" applyNumberFormat="1" applyFont="1" applyFill="1" applyBorder="1" applyAlignment="1">
      <alignment horizontal="right"/>
    </xf>
    <xf numFmtId="0" fontId="21" fillId="24" borderId="1" xfId="0" applyFont="1" applyFill="1" applyBorder="1" applyAlignment="1">
      <alignment horizontal="right"/>
    </xf>
    <xf numFmtId="0" fontId="21" fillId="24" borderId="1" xfId="0" applyFont="1" applyFill="1" applyBorder="1"/>
    <xf numFmtId="165" fontId="21" fillId="25" borderId="1" xfId="0" applyNumberFormat="1" applyFont="1" applyFill="1" applyBorder="1" applyAlignment="1">
      <alignment horizontal="right"/>
    </xf>
    <xf numFmtId="0" fontId="21" fillId="25" borderId="1" xfId="0" applyFont="1" applyFill="1" applyBorder="1" applyAlignment="1">
      <alignment horizontal="right"/>
    </xf>
    <xf numFmtId="0" fontId="21" fillId="25" borderId="1" xfId="0" applyFont="1" applyFill="1" applyBorder="1"/>
    <xf numFmtId="0" fontId="22" fillId="25" borderId="1" xfId="0" applyFont="1" applyFill="1" applyBorder="1"/>
    <xf numFmtId="0" fontId="0" fillId="0" borderId="1" xfId="0" applyBorder="1"/>
    <xf numFmtId="0" fontId="23" fillId="0" borderId="3" xfId="0" applyFont="1" applyBorder="1" applyAlignment="1">
      <alignment vertical="center"/>
    </xf>
    <xf numFmtId="0" fontId="24" fillId="0" borderId="1" xfId="0" applyFont="1" applyBorder="1" applyAlignment="1">
      <alignment vertical="center"/>
    </xf>
    <xf numFmtId="0" fontId="25" fillId="0" borderId="1" xfId="0" applyFont="1" applyBorder="1" applyAlignment="1">
      <alignment vertical="center"/>
    </xf>
    <xf numFmtId="0" fontId="19" fillId="27" borderId="9" xfId="0" applyFont="1" applyFill="1" applyBorder="1" applyAlignment="1">
      <alignment vertical="center"/>
    </xf>
    <xf numFmtId="0" fontId="19" fillId="25" borderId="9" xfId="0" applyFont="1" applyFill="1" applyBorder="1" applyAlignment="1">
      <alignment horizontal="center" vertical="center"/>
    </xf>
    <xf numFmtId="0" fontId="19" fillId="29" borderId="9" xfId="0" applyFont="1" applyFill="1" applyBorder="1" applyAlignment="1">
      <alignment horizontal="center" vertical="center"/>
    </xf>
    <xf numFmtId="0" fontId="19" fillId="0" borderId="0" xfId="0" applyFont="1" applyAlignment="1">
      <alignment horizontal="center" vertical="center"/>
    </xf>
    <xf numFmtId="0" fontId="26" fillId="30" borderId="9" xfId="0" applyFont="1" applyFill="1" applyBorder="1" applyAlignment="1">
      <alignment vertical="center"/>
    </xf>
    <xf numFmtId="0" fontId="18" fillId="0" borderId="9" xfId="0" applyFont="1" applyBorder="1" applyAlignment="1">
      <alignment vertical="center"/>
    </xf>
    <xf numFmtId="0" fontId="19" fillId="0" borderId="9" xfId="0" applyFont="1" applyBorder="1" applyAlignment="1">
      <alignment vertical="center"/>
    </xf>
    <xf numFmtId="0" fontId="19" fillId="31" borderId="9" xfId="0" applyFont="1" applyFill="1" applyBorder="1" applyAlignment="1">
      <alignment horizontal="left" vertical="center"/>
    </xf>
    <xf numFmtId="0" fontId="19" fillId="32" borderId="9" xfId="0" applyFont="1" applyFill="1" applyBorder="1" applyAlignment="1">
      <alignment horizontal="left" vertical="center"/>
    </xf>
    <xf numFmtId="0" fontId="27" fillId="33" borderId="9" xfId="0" applyFont="1" applyFill="1" applyBorder="1" applyAlignment="1">
      <alignment vertical="center"/>
    </xf>
    <xf numFmtId="0" fontId="28" fillId="34" borderId="9" xfId="0" applyFont="1" applyFill="1" applyBorder="1" applyAlignment="1">
      <alignment horizontal="center" vertical="center"/>
    </xf>
    <xf numFmtId="0" fontId="28" fillId="23" borderId="15" xfId="0" applyFont="1" applyFill="1" applyBorder="1" applyAlignment="1">
      <alignment horizontal="center" vertical="center"/>
    </xf>
    <xf numFmtId="0" fontId="31" fillId="28" borderId="9" xfId="0" applyFont="1" applyFill="1" applyBorder="1" applyAlignment="1">
      <alignment vertical="center"/>
    </xf>
    <xf numFmtId="0" fontId="31" fillId="21" borderId="9" xfId="0" applyFont="1" applyFill="1" applyBorder="1" applyAlignment="1">
      <alignment vertical="center"/>
    </xf>
    <xf numFmtId="0" fontId="32" fillId="26" borderId="9" xfId="0" applyFont="1" applyFill="1" applyBorder="1" applyAlignment="1">
      <alignment horizontal="left" vertical="center"/>
    </xf>
    <xf numFmtId="0" fontId="32" fillId="38" borderId="16" xfId="0" applyFont="1" applyFill="1" applyBorder="1" applyAlignment="1">
      <alignment horizontal="left" vertical="center"/>
    </xf>
    <xf numFmtId="0" fontId="32" fillId="36" borderId="16" xfId="0" applyFont="1" applyFill="1" applyBorder="1" applyAlignment="1">
      <alignment horizontal="left" vertical="center"/>
    </xf>
    <xf numFmtId="0" fontId="15" fillId="0" borderId="0" xfId="0" applyFont="1" applyAlignment="1">
      <alignment horizontal="left" vertical="center"/>
    </xf>
    <xf numFmtId="0" fontId="33" fillId="39" borderId="9" xfId="0" applyFont="1" applyFill="1" applyBorder="1" applyAlignment="1">
      <alignment horizontal="left" vertical="center"/>
    </xf>
    <xf numFmtId="0" fontId="34" fillId="40" borderId="0" xfId="0" applyFont="1" applyFill="1" applyAlignment="1">
      <alignment horizontal="left" vertical="center"/>
    </xf>
    <xf numFmtId="0" fontId="32" fillId="36" borderId="18" xfId="0" applyFont="1" applyFill="1" applyBorder="1" applyAlignment="1">
      <alignment horizontal="left" vertical="center"/>
    </xf>
    <xf numFmtId="0" fontId="32" fillId="37" borderId="19" xfId="0" applyFont="1" applyFill="1" applyBorder="1" applyAlignment="1">
      <alignment horizontal="left" vertical="center"/>
    </xf>
    <xf numFmtId="0" fontId="32" fillId="38" borderId="17" xfId="0" applyFont="1" applyFill="1" applyBorder="1" applyAlignment="1">
      <alignment horizontal="left" vertical="center"/>
    </xf>
    <xf numFmtId="0" fontId="30" fillId="0" borderId="2" xfId="0" applyFont="1" applyBorder="1" applyAlignment="1">
      <alignment vertical="center"/>
    </xf>
    <xf numFmtId="0" fontId="30" fillId="0" borderId="22" xfId="0" applyFont="1" applyBorder="1" applyAlignment="1">
      <alignment vertical="center"/>
    </xf>
    <xf numFmtId="0" fontId="30" fillId="0" borderId="21" xfId="0" applyFont="1" applyBorder="1" applyAlignment="1">
      <alignment vertical="center"/>
    </xf>
    <xf numFmtId="0" fontId="30" fillId="0" borderId="6" xfId="0" applyFont="1" applyBorder="1" applyAlignment="1">
      <alignment vertical="center"/>
    </xf>
    <xf numFmtId="0" fontId="30" fillId="0" borderId="8" xfId="0" applyFont="1" applyBorder="1" applyAlignment="1">
      <alignment vertical="center"/>
    </xf>
    <xf numFmtId="0" fontId="28" fillId="34" borderId="23" xfId="0" applyFont="1" applyFill="1" applyBorder="1" applyAlignment="1">
      <alignment horizontal="center" vertical="center"/>
    </xf>
    <xf numFmtId="49" fontId="32" fillId="35" borderId="20" xfId="0" applyNumberFormat="1" applyFont="1" applyFill="1" applyBorder="1" applyAlignment="1">
      <alignment horizontal="left" vertical="center"/>
    </xf>
    <xf numFmtId="49" fontId="32" fillId="35" borderId="16" xfId="0" applyNumberFormat="1" applyFont="1" applyFill="1" applyBorder="1" applyAlignment="1">
      <alignment horizontal="left" vertical="center"/>
    </xf>
    <xf numFmtId="49" fontId="32" fillId="35" borderId="17" xfId="0" applyNumberFormat="1" applyFont="1" applyFill="1" applyBorder="1" applyAlignment="1">
      <alignment horizontal="left" vertical="center"/>
    </xf>
    <xf numFmtId="0" fontId="11" fillId="10" borderId="1" xfId="0" applyFont="1" applyFill="1" applyBorder="1"/>
    <xf numFmtId="0" fontId="19" fillId="41" borderId="9" xfId="0" applyFont="1" applyFill="1" applyBorder="1" applyAlignment="1">
      <alignment horizontal="left" vertical="center"/>
    </xf>
  </cellXfs>
  <cellStyles count="2">
    <cellStyle name="Normal" xfId="0" builtinId="0"/>
    <cellStyle name="Normal 2" xfId="1" xr:uid="{DCC52385-3080-4A69-8B4B-6A1092E50AC7}"/>
  </cellStyles>
  <dxfs count="29">
    <dxf>
      <font>
        <color theme="5" tint="-0.499984740745262"/>
      </font>
      <fill>
        <patternFill>
          <bgColor theme="5" tint="0.79998168889431442"/>
        </patternFill>
      </fill>
    </dxf>
    <dxf>
      <font>
        <color rgb="FF006100"/>
      </font>
      <fill>
        <patternFill>
          <bgColor rgb="FFC6EFCE"/>
        </patternFill>
      </fill>
    </dxf>
    <dxf>
      <fill>
        <patternFill patternType="solid">
          <fgColor rgb="FFD0E0E3"/>
          <bgColor rgb="FFD0E0E3"/>
        </patternFill>
      </fill>
    </dxf>
    <dxf>
      <fill>
        <patternFill patternType="solid">
          <fgColor rgb="FFF9CB9C"/>
          <bgColor rgb="FFF9CB9C"/>
        </patternFill>
      </fill>
    </dxf>
    <dxf>
      <fill>
        <patternFill patternType="solid">
          <fgColor rgb="FF999999"/>
          <bgColor rgb="FF999999"/>
        </patternFill>
      </fill>
    </dxf>
    <dxf>
      <font>
        <color rgb="FF000000"/>
      </font>
      <fill>
        <patternFill patternType="solid">
          <fgColor rgb="FFD0E0E3"/>
          <bgColor rgb="FFD0E0E3"/>
        </patternFill>
      </fill>
    </dxf>
    <dxf>
      <fill>
        <patternFill patternType="solid">
          <fgColor rgb="FFEA9999"/>
          <bgColor rgb="FFEA9999"/>
        </patternFill>
      </fill>
    </dxf>
    <dxf>
      <font>
        <color rgb="FFFFFFFF"/>
      </font>
      <fill>
        <patternFill patternType="solid">
          <fgColor rgb="FF000000"/>
          <bgColor rgb="FF000000"/>
        </patternFill>
      </fill>
    </dxf>
    <dxf>
      <fill>
        <patternFill patternType="solid">
          <fgColor rgb="FFEAE8EE"/>
          <bgColor rgb="FFEAE8EE"/>
        </patternFill>
      </fill>
    </dxf>
    <dxf>
      <fill>
        <patternFill patternType="solid">
          <fgColor rgb="FFEA9999"/>
          <bgColor theme="0"/>
        </patternFill>
      </fill>
    </dxf>
    <dxf>
      <font>
        <color rgb="FF000000"/>
      </font>
      <fill>
        <patternFill patternType="solid">
          <fgColor rgb="FFAE8C68"/>
          <bgColor rgb="FFAE8C68"/>
        </patternFill>
      </fill>
    </dxf>
    <dxf>
      <fill>
        <patternFill patternType="solid">
          <fgColor rgb="FFB4A7D6"/>
          <bgColor rgb="FFB4A7D6"/>
        </patternFill>
      </fill>
    </dxf>
    <dxf>
      <fill>
        <patternFill patternType="solid">
          <fgColor rgb="FFA4C2F4"/>
          <bgColor rgb="FFA4C2F4"/>
        </patternFill>
      </fill>
    </dxf>
    <dxf>
      <font>
        <color rgb="FF000000"/>
      </font>
      <fill>
        <patternFill patternType="solid">
          <fgColor rgb="FFD0E0E3"/>
          <bgColor rgb="FFD0E0E3"/>
        </patternFill>
      </fill>
    </dxf>
    <dxf>
      <fill>
        <patternFill patternType="solid">
          <fgColor rgb="FF999999"/>
          <bgColor rgb="FF999999"/>
        </patternFill>
      </fill>
    </dxf>
    <dxf>
      <fill>
        <patternFill patternType="solid">
          <fgColor rgb="FFEAE8EE"/>
          <bgColor rgb="FFEAE8EE"/>
        </patternFill>
      </fill>
    </dxf>
    <dxf>
      <fill>
        <patternFill patternType="solid">
          <fgColor rgb="FFCCCCCC"/>
          <bgColor rgb="FFCCCCCC"/>
        </patternFill>
      </fill>
    </dxf>
    <dxf>
      <fill>
        <patternFill patternType="solid">
          <fgColor rgb="FFFFE599"/>
          <bgColor rgb="FFFFE599"/>
        </patternFill>
      </fill>
    </dxf>
    <dxf>
      <fill>
        <patternFill patternType="solid">
          <fgColor rgb="FFF9CB9C"/>
          <bgColor rgb="FFF9CB9C"/>
        </patternFill>
      </fill>
    </dxf>
    <dxf>
      <fill>
        <patternFill patternType="solid">
          <fgColor rgb="FF8ED873"/>
          <bgColor rgb="FF8ED873"/>
        </patternFill>
      </fill>
    </dxf>
    <dxf>
      <font>
        <color rgb="FF274E13"/>
      </font>
      <fill>
        <patternFill patternType="solid">
          <fgColor rgb="FFB7E1CD"/>
          <bgColor rgb="FFB7E1CD"/>
        </patternFill>
      </fill>
    </dxf>
    <dxf>
      <font>
        <color rgb="FF274E13"/>
      </font>
      <fill>
        <patternFill patternType="solid">
          <fgColor rgb="FFB7E1CD"/>
          <bgColor rgb="FFB7E1CD"/>
        </patternFill>
      </fill>
    </dxf>
    <dxf>
      <font>
        <color rgb="FF274E13"/>
      </font>
      <fill>
        <patternFill patternType="solid">
          <fgColor rgb="FFB7E1CD"/>
          <bgColor rgb="FFB7E1CD"/>
        </patternFill>
      </fill>
    </dxf>
    <dxf>
      <font>
        <color rgb="FF274E13"/>
      </font>
      <fill>
        <patternFill patternType="solid">
          <fgColor rgb="FFB7E1CD"/>
          <bgColor rgb="FFB7E1CD"/>
        </patternFill>
      </fill>
    </dxf>
    <dxf>
      <fill>
        <patternFill patternType="solid">
          <fgColor rgb="FFF4C7C3"/>
          <bgColor rgb="FFF4C7C3"/>
        </patternFill>
      </fill>
    </dxf>
    <dxf>
      <fill>
        <patternFill patternType="solid">
          <fgColor rgb="FFD5A6BD"/>
          <bgColor rgb="FFD5A6BD"/>
        </patternFill>
      </fill>
    </dxf>
    <dxf>
      <fill>
        <patternFill patternType="solid">
          <fgColor rgb="FFA2C4C9"/>
          <bgColor rgb="FFA2C4C9"/>
        </patternFill>
      </fill>
    </dxf>
    <dxf>
      <fill>
        <patternFill patternType="solid">
          <fgColor rgb="FFA4C2F4"/>
          <bgColor rgb="FFA4C2F4"/>
        </patternFill>
      </fill>
    </dxf>
    <dxf>
      <fill>
        <patternFill patternType="solid">
          <fgColor rgb="FFD9EAD3"/>
          <bgColor rgb="FFD9EAD3"/>
        </patternFill>
      </fill>
    </dxf>
  </dxfs>
  <tableStyles count="0" defaultTableStyle="TableStyleMedium2" defaultPivotStyle="PivotStyleLight16"/>
  <colors>
    <mruColors>
      <color rgb="FFFCE7DC"/>
      <color rgb="FF8EC493"/>
      <color rgb="FFF2EEEA"/>
      <color rgb="FFF9E7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20/07/relationships/rdRichValueWebImage" Target="richData/rdRichValueWebImage.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RichValueTypes" Target="richData/rdRichValueTypes.xml"/></Relationships>
</file>

<file path=xl/richData/_rels/rdRichValueWebImage.xml.rels><?xml version="1.0" encoding="UTF-8" standalone="yes"?>
<Relationships xmlns="http://schemas.openxmlformats.org/package/2006/relationships"><Relationship Id="rId117" Type="http://schemas.openxmlformats.org/officeDocument/2006/relationships/hyperlink" Target="https://i.ibb.co/0mKvkHs/Denmark-Flag.png" TargetMode="External"/><Relationship Id="rId299" Type="http://schemas.openxmlformats.org/officeDocument/2006/relationships/hyperlink" Target="https://i.ibb.co/Sm3L855/Nauru-Flag.png" TargetMode="External"/><Relationship Id="rId21" Type="http://schemas.openxmlformats.org/officeDocument/2006/relationships/hyperlink" Target="https://upload.wikimedia.org/wikipedia/commons/thumb/1/1a/Flag_of_Argentina.svg/320px-Flag_of_Argentina.svg.png" TargetMode="External"/><Relationship Id="rId63" Type="http://schemas.openxmlformats.org/officeDocument/2006/relationships/hyperlink" Target="https://upload.wikimedia.org/wikipedia/commons/thumb/6/65/Flag_of_the_Commissioner_of_the_British_Indian_Ocean_Territory.svg/383px-Flag_of_the_Commissioner_of_the_British_Indian_Ocean_Territory.svg.png" TargetMode="External"/><Relationship Id="rId159" Type="http://schemas.openxmlformats.org/officeDocument/2006/relationships/hyperlink" Target="https://i.ibb.co/0V5HtgH/Gabon-Flag.png" TargetMode="External"/><Relationship Id="rId324" Type="http://schemas.openxmlformats.org/officeDocument/2006/relationships/image" Target="../media/image162.png"/><Relationship Id="rId366" Type="http://schemas.openxmlformats.org/officeDocument/2006/relationships/image" Target="../media/image183.png"/><Relationship Id="rId170" Type="http://schemas.openxmlformats.org/officeDocument/2006/relationships/image" Target="../media/image85.png"/><Relationship Id="rId226" Type="http://schemas.openxmlformats.org/officeDocument/2006/relationships/image" Target="../media/image113.png"/><Relationship Id="rId433" Type="http://schemas.openxmlformats.org/officeDocument/2006/relationships/hyperlink" Target="https://i.ibb.co/S0QvG5z/Tajikistan-Flag.png" TargetMode="External"/><Relationship Id="rId268" Type="http://schemas.openxmlformats.org/officeDocument/2006/relationships/image" Target="../media/image134.png"/><Relationship Id="rId475" Type="http://schemas.openxmlformats.org/officeDocument/2006/relationships/hyperlink" Target="https://i.ibb.co/jDQ6ycM/Vatican-Flag.png" TargetMode="External"/><Relationship Id="rId32" Type="http://schemas.openxmlformats.org/officeDocument/2006/relationships/image" Target="../media/image16.png"/><Relationship Id="rId74" Type="http://schemas.openxmlformats.org/officeDocument/2006/relationships/image" Target="../media/image37.png"/><Relationship Id="rId128" Type="http://schemas.openxmlformats.org/officeDocument/2006/relationships/image" Target="../media/image64.png"/><Relationship Id="rId335" Type="http://schemas.openxmlformats.org/officeDocument/2006/relationships/hyperlink" Target="https://upload.wikimedia.org/wikipedia/commons/thumb/0/00/Flag_of_Palestine.svg/383px-Flag_of_Palestine.svg.png" TargetMode="External"/><Relationship Id="rId377" Type="http://schemas.openxmlformats.org/officeDocument/2006/relationships/hyperlink" Target="https://i.ibb.co/tQfV41n/Samoa-Flag.png" TargetMode="External"/><Relationship Id="rId5" Type="http://schemas.openxmlformats.org/officeDocument/2006/relationships/hyperlink" Target="https://upload.wikimedia.org/wikipedia/commons/thumb/5/52/Flag_of_%C3%85land.svg/640px-Flag_of_%C3%85land.svg.png" TargetMode="External"/><Relationship Id="rId181" Type="http://schemas.openxmlformats.org/officeDocument/2006/relationships/hyperlink" Target="https://i.ibb.co/cNXCLGP/Guatemala-Flag.png" TargetMode="External"/><Relationship Id="rId237" Type="http://schemas.openxmlformats.org/officeDocument/2006/relationships/hyperlink" Target="https://i.ibb.co/4TvGkJQ/Laos-Flag.png" TargetMode="External"/><Relationship Id="rId402" Type="http://schemas.openxmlformats.org/officeDocument/2006/relationships/image" Target="../media/image201.png"/><Relationship Id="rId279" Type="http://schemas.openxmlformats.org/officeDocument/2006/relationships/hyperlink" Target="https://i.ibb.co/j4nBMmd/Micronesia-Flag.png" TargetMode="External"/><Relationship Id="rId444" Type="http://schemas.openxmlformats.org/officeDocument/2006/relationships/image" Target="../media/image222.png"/><Relationship Id="rId486" Type="http://schemas.openxmlformats.org/officeDocument/2006/relationships/image" Target="../media/image243.png"/><Relationship Id="rId43" Type="http://schemas.openxmlformats.org/officeDocument/2006/relationships/hyperlink" Target="https://upload.wikimedia.org/wikipedia/commons/thumb/6/65/Flag_of_Belgium.svg/554px-Flag_of_Belgium.svg.png" TargetMode="External"/><Relationship Id="rId139" Type="http://schemas.openxmlformats.org/officeDocument/2006/relationships/hyperlink" Target="https://i.ibb.co/NLq4VGw/Estonia-Flag.png" TargetMode="External"/><Relationship Id="rId290" Type="http://schemas.openxmlformats.org/officeDocument/2006/relationships/image" Target="../media/image145.png"/><Relationship Id="rId304" Type="http://schemas.openxmlformats.org/officeDocument/2006/relationships/image" Target="../media/image152.png"/><Relationship Id="rId346" Type="http://schemas.openxmlformats.org/officeDocument/2006/relationships/image" Target="../media/image173.png"/><Relationship Id="rId388" Type="http://schemas.openxmlformats.org/officeDocument/2006/relationships/image" Target="../media/image194.png"/><Relationship Id="rId85" Type="http://schemas.openxmlformats.org/officeDocument/2006/relationships/hyperlink" Target="https://i.ibb.co/98tpDQw/Central-African-Republic.png" TargetMode="External"/><Relationship Id="rId150" Type="http://schemas.openxmlformats.org/officeDocument/2006/relationships/image" Target="../media/image75.png"/><Relationship Id="rId192" Type="http://schemas.openxmlformats.org/officeDocument/2006/relationships/image" Target="../media/image96.png"/><Relationship Id="rId206" Type="http://schemas.openxmlformats.org/officeDocument/2006/relationships/image" Target="../media/image103.png"/><Relationship Id="rId413" Type="http://schemas.openxmlformats.org/officeDocument/2006/relationships/hyperlink" Target="https://i.ibb.co/hFhLmF9/South-Sudan-Flag.png" TargetMode="External"/><Relationship Id="rId248" Type="http://schemas.openxmlformats.org/officeDocument/2006/relationships/image" Target="../media/image124.png"/><Relationship Id="rId455" Type="http://schemas.openxmlformats.org/officeDocument/2006/relationships/hyperlink" Target="https://i.ibb.co/RQ3gYR5/Tuvalu-Flag.png" TargetMode="External"/><Relationship Id="rId12" Type="http://schemas.openxmlformats.org/officeDocument/2006/relationships/image" Target="../media/image6.png"/><Relationship Id="rId108" Type="http://schemas.openxmlformats.org/officeDocument/2006/relationships/image" Target="../media/image54.png"/><Relationship Id="rId315" Type="http://schemas.openxmlformats.org/officeDocument/2006/relationships/hyperlink" Target="https://upload.wikimedia.org/wikipedia/commons/thumb/0/01/Flag_of_Niue.svg/300px-Flag_of_Niue.svg.png" TargetMode="External"/><Relationship Id="rId357" Type="http://schemas.openxmlformats.org/officeDocument/2006/relationships/hyperlink" Target="https://upload.wikimedia.org/wikipedia/commons/thumb/8/8e/Proposed_flag_of_R&#233;union_%28VAR%29.svg/300px-Proposed_flag_of_R&#233;union_%28VAR%29.svg.png" TargetMode="External"/><Relationship Id="rId54" Type="http://schemas.openxmlformats.org/officeDocument/2006/relationships/image" Target="../media/image27.png"/><Relationship Id="rId96" Type="http://schemas.openxmlformats.org/officeDocument/2006/relationships/image" Target="../media/image48.png"/><Relationship Id="rId161" Type="http://schemas.openxmlformats.org/officeDocument/2006/relationships/hyperlink" Target="https://i.ibb.co/ZYxLrKh/Gambia-Flag.png" TargetMode="External"/><Relationship Id="rId217" Type="http://schemas.openxmlformats.org/officeDocument/2006/relationships/hyperlink" Target="https://i.ibb.co/dQKdSD4/Jamaica-Flag.png" TargetMode="External"/><Relationship Id="rId399" Type="http://schemas.openxmlformats.org/officeDocument/2006/relationships/hyperlink" Target="https://upload.wikimedia.org/wikipedia/commons/thumb/d/d3/Flag_of_Sint_Maarten.svg/383px-Flag_of_Sint_Maarten.svg.png" TargetMode="External"/><Relationship Id="rId259" Type="http://schemas.openxmlformats.org/officeDocument/2006/relationships/hyperlink" Target="https://i.ibb.co/XWRbQkY/Malaysia-Flag.png" TargetMode="External"/><Relationship Id="rId424" Type="http://schemas.openxmlformats.org/officeDocument/2006/relationships/image" Target="../media/image212.png"/><Relationship Id="rId466" Type="http://schemas.openxmlformats.org/officeDocument/2006/relationships/image" Target="../media/image233.png"/><Relationship Id="rId23" Type="http://schemas.openxmlformats.org/officeDocument/2006/relationships/hyperlink" Target="https://i.ibb.co/BgSZgRG/Armenia-Flag.png" TargetMode="External"/><Relationship Id="rId119" Type="http://schemas.openxmlformats.org/officeDocument/2006/relationships/hyperlink" Target="https://i.ibb.co/6rL67nK/Djibouti-Flag.png" TargetMode="External"/><Relationship Id="rId270" Type="http://schemas.openxmlformats.org/officeDocument/2006/relationships/image" Target="../media/image135.png"/><Relationship Id="rId326" Type="http://schemas.openxmlformats.org/officeDocument/2006/relationships/image" Target="../media/image163.png"/><Relationship Id="rId65" Type="http://schemas.openxmlformats.org/officeDocument/2006/relationships/hyperlink" Target="https://upload.wikimedia.org/wikipedia/commons/thumb/4/42/Flag_of_the_British_Virgin_Islands.svg/2560px-Flag_of_the_British_Virgin_Islands.svg.png" TargetMode="External"/><Relationship Id="rId130" Type="http://schemas.openxmlformats.org/officeDocument/2006/relationships/image" Target="../media/image65.png"/><Relationship Id="rId368" Type="http://schemas.openxmlformats.org/officeDocument/2006/relationships/image" Target="../media/image184.png"/><Relationship Id="rId172" Type="http://schemas.openxmlformats.org/officeDocument/2006/relationships/image" Target="../media/image86.png"/><Relationship Id="rId228" Type="http://schemas.openxmlformats.org/officeDocument/2006/relationships/image" Target="../media/image114.png"/><Relationship Id="rId435" Type="http://schemas.openxmlformats.org/officeDocument/2006/relationships/hyperlink" Target="https://i.ibb.co/G5Sv3wk/Tanzania-Flag.png" TargetMode="External"/><Relationship Id="rId477" Type="http://schemas.openxmlformats.org/officeDocument/2006/relationships/hyperlink" Target="https://i.ibb.co/FnjCzQh/Venezuela-Flag.png" TargetMode="External"/><Relationship Id="rId281" Type="http://schemas.openxmlformats.org/officeDocument/2006/relationships/hyperlink" Target="https://i.ibb.co/VLrfN3P/Moldova-Flag.png" TargetMode="External"/><Relationship Id="rId337" Type="http://schemas.openxmlformats.org/officeDocument/2006/relationships/hyperlink" Target="https://i.ibb.co/Tcs2gdF/Panama-Flag.png" TargetMode="External"/><Relationship Id="rId34" Type="http://schemas.openxmlformats.org/officeDocument/2006/relationships/image" Target="../media/image17.png"/><Relationship Id="rId76" Type="http://schemas.openxmlformats.org/officeDocument/2006/relationships/image" Target="../media/image38.png"/><Relationship Id="rId141" Type="http://schemas.openxmlformats.org/officeDocument/2006/relationships/hyperlink" Target="https://upload.wikimedia.org/wikipedia/commons/thumb/f/fb/Flag_of_Eswatini.svg/383px-Flag_of_Eswatini.svg.png" TargetMode="External"/><Relationship Id="rId379" Type="http://schemas.openxmlformats.org/officeDocument/2006/relationships/hyperlink" Target="https://i.ibb.co/rcB12qd/San-Marino-Flag.png" TargetMode="External"/><Relationship Id="rId7" Type="http://schemas.openxmlformats.org/officeDocument/2006/relationships/hyperlink" Target="https://upload.wikimedia.org/wikipedia/commons/thumb/3/36/Flag_of_Albania.svg/640px-Flag_of_Albania.svg.png" TargetMode="External"/><Relationship Id="rId183" Type="http://schemas.openxmlformats.org/officeDocument/2006/relationships/hyperlink" Target="https://upload.wikimedia.org/wikipedia/commons/thumb/f/fa/Flag_of_Guernsey.svg/383px-Flag_of_Guernsey.svg.png" TargetMode="External"/><Relationship Id="rId239" Type="http://schemas.openxmlformats.org/officeDocument/2006/relationships/hyperlink" Target="https://i.ibb.co/fHFqFWN/Latvia-Flag.png" TargetMode="External"/><Relationship Id="rId390" Type="http://schemas.openxmlformats.org/officeDocument/2006/relationships/image" Target="../media/image195.png"/><Relationship Id="rId404" Type="http://schemas.openxmlformats.org/officeDocument/2006/relationships/image" Target="../media/image202.png"/><Relationship Id="rId446" Type="http://schemas.openxmlformats.org/officeDocument/2006/relationships/image" Target="../media/image223.png"/><Relationship Id="rId250" Type="http://schemas.openxmlformats.org/officeDocument/2006/relationships/image" Target="../media/image125.png"/><Relationship Id="rId292" Type="http://schemas.openxmlformats.org/officeDocument/2006/relationships/image" Target="../media/image146.png"/><Relationship Id="rId306" Type="http://schemas.openxmlformats.org/officeDocument/2006/relationships/image" Target="../media/image153.png"/><Relationship Id="rId488" Type="http://schemas.openxmlformats.org/officeDocument/2006/relationships/image" Target="../media/image244.png"/><Relationship Id="rId45" Type="http://schemas.openxmlformats.org/officeDocument/2006/relationships/hyperlink" Target="https://i.ibb.co/jyWsRJk/Belize-Flag.png" TargetMode="External"/><Relationship Id="rId87" Type="http://schemas.openxmlformats.org/officeDocument/2006/relationships/hyperlink" Target="https://upload.wikimedia.org/wikipedia/commons/thumb/4/4b/Flag_of_Chad.svg/2560px-Flag_of_Chad.svg.png" TargetMode="External"/><Relationship Id="rId110" Type="http://schemas.openxmlformats.org/officeDocument/2006/relationships/image" Target="../media/image55.png"/><Relationship Id="rId348" Type="http://schemas.openxmlformats.org/officeDocument/2006/relationships/image" Target="../media/image174.png"/><Relationship Id="rId152" Type="http://schemas.openxmlformats.org/officeDocument/2006/relationships/image" Target="../media/image76.png"/><Relationship Id="rId194" Type="http://schemas.openxmlformats.org/officeDocument/2006/relationships/image" Target="../media/image97.png"/><Relationship Id="rId208" Type="http://schemas.openxmlformats.org/officeDocument/2006/relationships/image" Target="../media/image104.png"/><Relationship Id="rId415" Type="http://schemas.openxmlformats.org/officeDocument/2006/relationships/hyperlink" Target="https://i.ibb.co/sbKvDGG/Spain-Flag.png" TargetMode="External"/><Relationship Id="rId457" Type="http://schemas.openxmlformats.org/officeDocument/2006/relationships/hyperlink" Target="https://i.ibb.co/L5QVYHq/Uganda-Flag.png" TargetMode="External"/><Relationship Id="rId261" Type="http://schemas.openxmlformats.org/officeDocument/2006/relationships/hyperlink" Target="https://i.ibb.co/z7dgMYz/Maldives-Flag.png" TargetMode="External"/><Relationship Id="rId14" Type="http://schemas.openxmlformats.org/officeDocument/2006/relationships/image" Target="../media/image7.png"/><Relationship Id="rId56" Type="http://schemas.openxmlformats.org/officeDocument/2006/relationships/image" Target="../media/image28.png"/><Relationship Id="rId317" Type="http://schemas.openxmlformats.org/officeDocument/2006/relationships/hyperlink" Target="https://upload.wikimedia.org/wikipedia/commons/thumb/4/48/Flag_of_Norfolk_Island.svg/383px-Flag_of_Norfolk_Island.svg.png" TargetMode="External"/><Relationship Id="rId359" Type="http://schemas.openxmlformats.org/officeDocument/2006/relationships/hyperlink" Target="https://i.ibb.co/RvpHHC4/Romania-Flag.png" TargetMode="External"/><Relationship Id="rId98" Type="http://schemas.openxmlformats.org/officeDocument/2006/relationships/image" Target="../media/image49.png"/><Relationship Id="rId121" Type="http://schemas.openxmlformats.org/officeDocument/2006/relationships/hyperlink" Target="https://i.ibb.co/zSKKPQc/Dominica-Flag.png" TargetMode="External"/><Relationship Id="rId163" Type="http://schemas.openxmlformats.org/officeDocument/2006/relationships/hyperlink" Target="https://i.ibb.co/1QHJzFd/Georgia-Flag.png" TargetMode="External"/><Relationship Id="rId219" Type="http://schemas.openxmlformats.org/officeDocument/2006/relationships/hyperlink" Target="https://i.ibb.co/09G1Gwt/Japan-Flag.png" TargetMode="External"/><Relationship Id="rId370" Type="http://schemas.openxmlformats.org/officeDocument/2006/relationships/image" Target="../media/image185.png"/><Relationship Id="rId426" Type="http://schemas.openxmlformats.org/officeDocument/2006/relationships/image" Target="../media/image213.png"/><Relationship Id="rId230" Type="http://schemas.openxmlformats.org/officeDocument/2006/relationships/image" Target="../media/image115.png"/><Relationship Id="rId468" Type="http://schemas.openxmlformats.org/officeDocument/2006/relationships/image" Target="../media/image234.png"/><Relationship Id="rId25" Type="http://schemas.openxmlformats.org/officeDocument/2006/relationships/hyperlink" Target="https://i.ibb.co/q9zGjPm/Aruba-Flag.png" TargetMode="External"/><Relationship Id="rId67" Type="http://schemas.openxmlformats.org/officeDocument/2006/relationships/hyperlink" Target="https://i.ibb.co/2Z7YFjb/Brunei-Flag.png" TargetMode="External"/><Relationship Id="rId272" Type="http://schemas.openxmlformats.org/officeDocument/2006/relationships/image" Target="../media/image136.png"/><Relationship Id="rId328" Type="http://schemas.openxmlformats.org/officeDocument/2006/relationships/image" Target="../media/image164.png"/><Relationship Id="rId132" Type="http://schemas.openxmlformats.org/officeDocument/2006/relationships/image" Target="../media/image66.png"/><Relationship Id="rId174" Type="http://schemas.openxmlformats.org/officeDocument/2006/relationships/image" Target="../media/image87.png"/><Relationship Id="rId381" Type="http://schemas.openxmlformats.org/officeDocument/2006/relationships/hyperlink" Target="https://i.ibb.co/cgq81v2/Sao-Tome-Flag.png" TargetMode="External"/><Relationship Id="rId241" Type="http://schemas.openxmlformats.org/officeDocument/2006/relationships/hyperlink" Target="https://i.ibb.co/Dp5ZVJb/Lebanon-Flag.png" TargetMode="External"/><Relationship Id="rId437" Type="http://schemas.openxmlformats.org/officeDocument/2006/relationships/hyperlink" Target="https://i.ibb.co/2v2nr4m/Thailand-Flag.png" TargetMode="External"/><Relationship Id="rId479" Type="http://schemas.openxmlformats.org/officeDocument/2006/relationships/hyperlink" Target="https://i.ibb.co/ZNrqkJR/Vietnam-Flag.png" TargetMode="External"/><Relationship Id="rId36" Type="http://schemas.openxmlformats.org/officeDocument/2006/relationships/image" Target="../media/image18.png"/><Relationship Id="rId283" Type="http://schemas.openxmlformats.org/officeDocument/2006/relationships/hyperlink" Target="https://upload.wikimedia.org/wikipedia/commons/thumb/e/ea/Flag_of_Monaco.svg/319px-Flag_of_Monaco.svg.png" TargetMode="External"/><Relationship Id="rId339" Type="http://schemas.openxmlformats.org/officeDocument/2006/relationships/hyperlink" Target="https://i.ibb.co/dGNHyxn/Papua-Flag.png" TargetMode="External"/><Relationship Id="rId490" Type="http://schemas.openxmlformats.org/officeDocument/2006/relationships/image" Target="../media/image245.png"/><Relationship Id="rId78" Type="http://schemas.openxmlformats.org/officeDocument/2006/relationships/image" Target="../media/image39.png"/><Relationship Id="rId101" Type="http://schemas.openxmlformats.org/officeDocument/2006/relationships/hyperlink" Target="https://i.ibb.co/P95t5MT/Congo-Flag.png" TargetMode="External"/><Relationship Id="rId143" Type="http://schemas.openxmlformats.org/officeDocument/2006/relationships/hyperlink" Target="https://i.ibb.co/BB0ZyxG/Ethiopia-Flag.png" TargetMode="External"/><Relationship Id="rId185" Type="http://schemas.openxmlformats.org/officeDocument/2006/relationships/hyperlink" Target="https://i.ibb.co/NmRXjj0/Guinea-Flag.png" TargetMode="External"/><Relationship Id="rId350" Type="http://schemas.openxmlformats.org/officeDocument/2006/relationships/image" Target="../media/image175.png"/><Relationship Id="rId406" Type="http://schemas.openxmlformats.org/officeDocument/2006/relationships/image" Target="../media/image203.png"/><Relationship Id="rId9" Type="http://schemas.openxmlformats.org/officeDocument/2006/relationships/hyperlink" Target="https://i.ibb.co/k6GbsFg/Algeria-Flag.png" TargetMode="External"/><Relationship Id="rId210" Type="http://schemas.openxmlformats.org/officeDocument/2006/relationships/image" Target="../media/image105.png"/><Relationship Id="rId392" Type="http://schemas.openxmlformats.org/officeDocument/2006/relationships/image" Target="../media/image196.png"/><Relationship Id="rId448" Type="http://schemas.openxmlformats.org/officeDocument/2006/relationships/image" Target="../media/image224.png"/><Relationship Id="rId252" Type="http://schemas.openxmlformats.org/officeDocument/2006/relationships/image" Target="../media/image126.png"/><Relationship Id="rId294" Type="http://schemas.openxmlformats.org/officeDocument/2006/relationships/image" Target="../media/image147.png"/><Relationship Id="rId308" Type="http://schemas.openxmlformats.org/officeDocument/2006/relationships/image" Target="../media/image154.png"/><Relationship Id="rId47" Type="http://schemas.openxmlformats.org/officeDocument/2006/relationships/hyperlink" Target="https://upload.wikimedia.org/wikipedia/commons/thumb/0/0a/Flag_of_Benin.svg/640px-Flag_of_Benin.svg.png" TargetMode="External"/><Relationship Id="rId89" Type="http://schemas.openxmlformats.org/officeDocument/2006/relationships/hyperlink" Target="https://i.ibb.co/YWTPJTk/Chile-Flag.png" TargetMode="External"/><Relationship Id="rId112" Type="http://schemas.openxmlformats.org/officeDocument/2006/relationships/image" Target="../media/image56.png"/><Relationship Id="rId154" Type="http://schemas.openxmlformats.org/officeDocument/2006/relationships/image" Target="../media/image77.png"/><Relationship Id="rId361" Type="http://schemas.openxmlformats.org/officeDocument/2006/relationships/hyperlink" Target="https://upload.wikimedia.org/wikipedia/en/thumb/f/f3/Flag_of_Russia.svg/2560px-Flag_of_Russia.svg.png" TargetMode="External"/><Relationship Id="rId196" Type="http://schemas.openxmlformats.org/officeDocument/2006/relationships/image" Target="../media/image98.png"/><Relationship Id="rId417" Type="http://schemas.openxmlformats.org/officeDocument/2006/relationships/hyperlink" Target="https://i.ibb.co/zxcMwLH/Sri-Lanka-Flag.png" TargetMode="External"/><Relationship Id="rId459" Type="http://schemas.openxmlformats.org/officeDocument/2006/relationships/hyperlink" Target="https://i.ibb.co/NjWkCz7/Ukraine-Flag.png" TargetMode="External"/><Relationship Id="rId16" Type="http://schemas.openxmlformats.org/officeDocument/2006/relationships/image" Target="../media/image8.png"/><Relationship Id="rId221" Type="http://schemas.openxmlformats.org/officeDocument/2006/relationships/hyperlink" Target="https://upload.wikimedia.org/wikipedia/commons/thumb/1/1c/Flag_of_Jersey.svg/383px-Flag_of_Jersey.svg.png" TargetMode="External"/><Relationship Id="rId263" Type="http://schemas.openxmlformats.org/officeDocument/2006/relationships/hyperlink" Target="https://i.ibb.co/0QjM3wg/Mali-Flag.png" TargetMode="External"/><Relationship Id="rId319" Type="http://schemas.openxmlformats.org/officeDocument/2006/relationships/hyperlink" Target="https://i.ibb.co/Nygg30T/North-Korea-Flag.png" TargetMode="External"/><Relationship Id="rId470" Type="http://schemas.openxmlformats.org/officeDocument/2006/relationships/image" Target="../media/image235.png"/><Relationship Id="rId58" Type="http://schemas.openxmlformats.org/officeDocument/2006/relationships/image" Target="../media/image29.png"/><Relationship Id="rId123" Type="http://schemas.openxmlformats.org/officeDocument/2006/relationships/hyperlink" Target="https://i.ibb.co/vdMS6bk/Dominican-Republic-Flag.png" TargetMode="External"/><Relationship Id="rId330" Type="http://schemas.openxmlformats.org/officeDocument/2006/relationships/image" Target="../media/image165.png"/><Relationship Id="rId165" Type="http://schemas.openxmlformats.org/officeDocument/2006/relationships/hyperlink" Target="https://i.ibb.co/GQp6cw9/Germany-Flag.png" TargetMode="External"/><Relationship Id="rId372" Type="http://schemas.openxmlformats.org/officeDocument/2006/relationships/image" Target="../media/image186.png"/><Relationship Id="rId428" Type="http://schemas.openxmlformats.org/officeDocument/2006/relationships/image" Target="../media/image214.png"/><Relationship Id="rId232" Type="http://schemas.openxmlformats.org/officeDocument/2006/relationships/image" Target="../media/image116.png"/><Relationship Id="rId274" Type="http://schemas.openxmlformats.org/officeDocument/2006/relationships/image" Target="../media/image137.png"/><Relationship Id="rId481" Type="http://schemas.openxmlformats.org/officeDocument/2006/relationships/hyperlink" Target="https://i.ibb.co/TmKmLSr/Wales-Flag.png" TargetMode="External"/><Relationship Id="rId27" Type="http://schemas.openxmlformats.org/officeDocument/2006/relationships/hyperlink" Target="https://i.ibb.co/cJ1kzCd/Australia-Flag.png" TargetMode="External"/><Relationship Id="rId69" Type="http://schemas.openxmlformats.org/officeDocument/2006/relationships/hyperlink" Target="https://i.ibb.co/8YQGfkc/Bulgaria-Flag.png" TargetMode="External"/><Relationship Id="rId134" Type="http://schemas.openxmlformats.org/officeDocument/2006/relationships/image" Target="../media/image67.png"/><Relationship Id="rId80" Type="http://schemas.openxmlformats.org/officeDocument/2006/relationships/image" Target="../media/image40.png"/><Relationship Id="rId176" Type="http://schemas.openxmlformats.org/officeDocument/2006/relationships/image" Target="../media/image88.png"/><Relationship Id="rId341" Type="http://schemas.openxmlformats.org/officeDocument/2006/relationships/hyperlink" Target="https://i.ibb.co/fvh22wm/Paraguay-Flag.png" TargetMode="External"/><Relationship Id="rId383" Type="http://schemas.openxmlformats.org/officeDocument/2006/relationships/hyperlink" Target="https://i.ibb.co/4N1WLGK/Saudi-Arabia-Flag.png" TargetMode="External"/><Relationship Id="rId439" Type="http://schemas.openxmlformats.org/officeDocument/2006/relationships/hyperlink" Target="https://upload.wikimedia.org/wikipedia/commons/thumb/2/26/Flag_of_East_Timor.svg/2560px-Flag_of_East_Timor.svg.png" TargetMode="External"/><Relationship Id="rId201" Type="http://schemas.openxmlformats.org/officeDocument/2006/relationships/hyperlink" Target="https://i.ibb.co/QdKzn00/Indonesia-Flag.png" TargetMode="External"/><Relationship Id="rId243" Type="http://schemas.openxmlformats.org/officeDocument/2006/relationships/hyperlink" Target="https://i.ibb.co/prd3xKW/Lesotho-Flag.png" TargetMode="External"/><Relationship Id="rId285" Type="http://schemas.openxmlformats.org/officeDocument/2006/relationships/hyperlink" Target="https://i.ibb.co/J3fk97q/Mongolia-Flag.png" TargetMode="External"/><Relationship Id="rId450" Type="http://schemas.openxmlformats.org/officeDocument/2006/relationships/image" Target="../media/image225.png"/><Relationship Id="rId38" Type="http://schemas.openxmlformats.org/officeDocument/2006/relationships/image" Target="../media/image19.png"/><Relationship Id="rId103" Type="http://schemas.openxmlformats.org/officeDocument/2006/relationships/hyperlink" Target="https://i.ibb.co/d23ftXX/Cook-Islands-Flag.png" TargetMode="External"/><Relationship Id="rId310" Type="http://schemas.openxmlformats.org/officeDocument/2006/relationships/image" Target="../media/image155.png"/><Relationship Id="rId91" Type="http://schemas.openxmlformats.org/officeDocument/2006/relationships/hyperlink" Target="https://i.ibb.co/swgpdmf/China-Flag.png" TargetMode="External"/><Relationship Id="rId145" Type="http://schemas.openxmlformats.org/officeDocument/2006/relationships/hyperlink" Target="https://upload.wikimedia.org/wikipedia/commons/thumb/8/83/Flag_of_the_Falkland_Islands.svg/383px-Flag_of_the_Falkland_Islands.svg.png" TargetMode="External"/><Relationship Id="rId187" Type="http://schemas.openxmlformats.org/officeDocument/2006/relationships/hyperlink" Target="https://i.ibb.co/mRR3dJL/Guinea-Bissau-Flag.png" TargetMode="External"/><Relationship Id="rId352" Type="http://schemas.openxmlformats.org/officeDocument/2006/relationships/image" Target="../media/image176.png"/><Relationship Id="rId394" Type="http://schemas.openxmlformats.org/officeDocument/2006/relationships/image" Target="../media/image197.png"/><Relationship Id="rId408" Type="http://schemas.openxmlformats.org/officeDocument/2006/relationships/image" Target="../media/image204.png"/><Relationship Id="rId212" Type="http://schemas.openxmlformats.org/officeDocument/2006/relationships/image" Target="../media/image106.png"/><Relationship Id="rId254" Type="http://schemas.openxmlformats.org/officeDocument/2006/relationships/image" Target="../media/image127.png"/><Relationship Id="rId49" Type="http://schemas.openxmlformats.org/officeDocument/2006/relationships/hyperlink" Target="https://upload.wikimedia.org/wikipedia/commons/thumb/b/bf/Flag_of_Bermuda.svg/640px-Flag_of_Bermuda.svg.png" TargetMode="External"/><Relationship Id="rId114" Type="http://schemas.openxmlformats.org/officeDocument/2006/relationships/image" Target="../media/image57.png"/><Relationship Id="rId296" Type="http://schemas.openxmlformats.org/officeDocument/2006/relationships/image" Target="../media/image148.png"/><Relationship Id="rId461" Type="http://schemas.openxmlformats.org/officeDocument/2006/relationships/hyperlink" Target="https://i.ibb.co/0y2h03Y/UAE-Flag.png" TargetMode="External"/><Relationship Id="rId60" Type="http://schemas.openxmlformats.org/officeDocument/2006/relationships/image" Target="../media/image30.png"/><Relationship Id="rId156" Type="http://schemas.openxmlformats.org/officeDocument/2006/relationships/image" Target="../media/image78.png"/><Relationship Id="rId198" Type="http://schemas.openxmlformats.org/officeDocument/2006/relationships/image" Target="../media/image99.png"/><Relationship Id="rId321" Type="http://schemas.openxmlformats.org/officeDocument/2006/relationships/hyperlink" Target="https://i.ibb.co/XpYg3b4/North-Macedonia-Flag.png" TargetMode="External"/><Relationship Id="rId363" Type="http://schemas.openxmlformats.org/officeDocument/2006/relationships/hyperlink" Target="https://i.ibb.co/p1Q2qcZ/Rwanda-Flag.png" TargetMode="External"/><Relationship Id="rId419" Type="http://schemas.openxmlformats.org/officeDocument/2006/relationships/hyperlink" Target="https://upload.wikimedia.org/wikipedia/commons/thumb/7/74/Flag_of_Saint-Pierre_and_Miquelon.svg/480px-Flag_of_Saint-Pierre_and_Miquelon.svg.png" TargetMode="External"/><Relationship Id="rId223" Type="http://schemas.openxmlformats.org/officeDocument/2006/relationships/hyperlink" Target="https://i.ibb.co/qYWxkwn/Jordan-Flag.png" TargetMode="External"/><Relationship Id="rId430" Type="http://schemas.openxmlformats.org/officeDocument/2006/relationships/image" Target="../media/image215.png"/><Relationship Id="rId18" Type="http://schemas.openxmlformats.org/officeDocument/2006/relationships/image" Target="../media/image9.png"/><Relationship Id="rId265" Type="http://schemas.openxmlformats.org/officeDocument/2006/relationships/hyperlink" Target="https://i.ibb.co/gJbcWFD/Malta-Flag.png" TargetMode="External"/><Relationship Id="rId472" Type="http://schemas.openxmlformats.org/officeDocument/2006/relationships/image" Target="../media/image236.png"/><Relationship Id="rId125" Type="http://schemas.openxmlformats.org/officeDocument/2006/relationships/hyperlink" Target="https://i.ibb.co/4f8px2k/DR-Congo-Flag.png" TargetMode="External"/><Relationship Id="rId167" Type="http://schemas.openxmlformats.org/officeDocument/2006/relationships/hyperlink" Target="https://i.ibb.co/tcvq1Vn/Ghana-Flag.png" TargetMode="External"/><Relationship Id="rId332" Type="http://schemas.openxmlformats.org/officeDocument/2006/relationships/image" Target="../media/image166.png"/><Relationship Id="rId374" Type="http://schemas.openxmlformats.org/officeDocument/2006/relationships/image" Target="../media/image187.png"/><Relationship Id="rId71" Type="http://schemas.openxmlformats.org/officeDocument/2006/relationships/hyperlink" Target="https://i.ibb.co/cw4wN6n/Burkina-Faso-Flag.png" TargetMode="External"/><Relationship Id="rId234" Type="http://schemas.openxmlformats.org/officeDocument/2006/relationships/image" Target="../media/image117.png"/><Relationship Id="rId2" Type="http://schemas.openxmlformats.org/officeDocument/2006/relationships/image" Target="../media/image1.png"/><Relationship Id="rId29" Type="http://schemas.openxmlformats.org/officeDocument/2006/relationships/hyperlink" Target="https://i.ibb.co/C9tQ3bX/Austria-Flag.png" TargetMode="External"/><Relationship Id="rId276" Type="http://schemas.openxmlformats.org/officeDocument/2006/relationships/image" Target="../media/image138.png"/><Relationship Id="rId441" Type="http://schemas.openxmlformats.org/officeDocument/2006/relationships/hyperlink" Target="https://i.ibb.co/Z89CzBV/Togo-Flag.png" TargetMode="External"/><Relationship Id="rId483" Type="http://schemas.openxmlformats.org/officeDocument/2006/relationships/hyperlink" Target="https://upload.wikimedia.org/wikipedia/commons/thumb/d/d2/Flag_of_Wallis_and_Futuna.svg/300px-Flag_of_Wallis_and_Futuna.svg.png" TargetMode="External"/><Relationship Id="rId40" Type="http://schemas.openxmlformats.org/officeDocument/2006/relationships/image" Target="../media/image20.png"/><Relationship Id="rId136" Type="http://schemas.openxmlformats.org/officeDocument/2006/relationships/image" Target="../media/image68.png"/><Relationship Id="rId178" Type="http://schemas.openxmlformats.org/officeDocument/2006/relationships/image" Target="../media/image89.png"/><Relationship Id="rId301" Type="http://schemas.openxmlformats.org/officeDocument/2006/relationships/hyperlink" Target="https://i.ibb.co/grNxz9D/Nepal-Flag.png" TargetMode="External"/><Relationship Id="rId343" Type="http://schemas.openxmlformats.org/officeDocument/2006/relationships/hyperlink" Target="https://i.ibb.co/YNcYq42/Peru-Flag.png" TargetMode="External"/><Relationship Id="rId82" Type="http://schemas.openxmlformats.org/officeDocument/2006/relationships/image" Target="../media/image41.png"/><Relationship Id="rId203" Type="http://schemas.openxmlformats.org/officeDocument/2006/relationships/hyperlink" Target="https://i.ibb.co/GPz0Lx6/Iran-Flag.png" TargetMode="External"/><Relationship Id="rId385" Type="http://schemas.openxmlformats.org/officeDocument/2006/relationships/hyperlink" Target="https://i.ibb.co/QHDVKtn/Scotland-Flag.png" TargetMode="External"/><Relationship Id="rId245" Type="http://schemas.openxmlformats.org/officeDocument/2006/relationships/hyperlink" Target="https://upload.wikimedia.org/wikipedia/commons/thumb/b/b8/Flag_of_Liberia.svg/640px-Flag_of_Liberia.svg.png" TargetMode="External"/><Relationship Id="rId287" Type="http://schemas.openxmlformats.org/officeDocument/2006/relationships/hyperlink" Target="https://i.ibb.co/kMKBgP1/Montenegro-Flag.png" TargetMode="External"/><Relationship Id="rId410" Type="http://schemas.openxmlformats.org/officeDocument/2006/relationships/image" Target="../media/image205.png"/><Relationship Id="rId452" Type="http://schemas.openxmlformats.org/officeDocument/2006/relationships/image" Target="../media/image226.png"/><Relationship Id="rId105" Type="http://schemas.openxmlformats.org/officeDocument/2006/relationships/hyperlink" Target="https://i.ibb.co/GM89PDg/Costa-Rica-Flag.png" TargetMode="External"/><Relationship Id="rId147" Type="http://schemas.openxmlformats.org/officeDocument/2006/relationships/hyperlink" Target="https://i.ibb.co/5MzRPLz/Faroe-Flag.png" TargetMode="External"/><Relationship Id="rId312" Type="http://schemas.openxmlformats.org/officeDocument/2006/relationships/image" Target="../media/image156.png"/><Relationship Id="rId354" Type="http://schemas.openxmlformats.org/officeDocument/2006/relationships/image" Target="../media/image177.png"/><Relationship Id="rId51" Type="http://schemas.openxmlformats.org/officeDocument/2006/relationships/hyperlink" Target="https://upload.wikimedia.org/wikipedia/commons/thumb/9/91/Flag_of_Bhutan.svg/383px-Flag_of_Bhutan.svg.png" TargetMode="External"/><Relationship Id="rId93" Type="http://schemas.openxmlformats.org/officeDocument/2006/relationships/hyperlink" Target="https://upload.wikimedia.org/wikipedia/commons/thumb/6/67/Flag_of_Christmas_Island.svg/383px-Flag_of_Christmas_Island.svg.png" TargetMode="External"/><Relationship Id="rId189" Type="http://schemas.openxmlformats.org/officeDocument/2006/relationships/hyperlink" Target="https://i.ibb.co/XY6jnk1/Guyana-Flag.png" TargetMode="External"/><Relationship Id="rId396" Type="http://schemas.openxmlformats.org/officeDocument/2006/relationships/image" Target="../media/image198.png"/><Relationship Id="rId214" Type="http://schemas.openxmlformats.org/officeDocument/2006/relationships/image" Target="../media/image107.png"/><Relationship Id="rId256" Type="http://schemas.openxmlformats.org/officeDocument/2006/relationships/image" Target="../media/image128.png"/><Relationship Id="rId298" Type="http://schemas.openxmlformats.org/officeDocument/2006/relationships/image" Target="../media/image149.png"/><Relationship Id="rId421" Type="http://schemas.openxmlformats.org/officeDocument/2006/relationships/hyperlink" Target="https://i.ibb.co/sW5DNd4/Sudan-Flag.png" TargetMode="External"/><Relationship Id="rId463" Type="http://schemas.openxmlformats.org/officeDocument/2006/relationships/hyperlink" Target="https://upload.wikimedia.org/wikipedia/commons/thumb/a/a5/Flag_of_the_United_Kingdom_%281-2%29.svg/383px-Flag_of_the_United_Kingdom_%281-2%29.svg.png" TargetMode="External"/><Relationship Id="rId116" Type="http://schemas.openxmlformats.org/officeDocument/2006/relationships/image" Target="../media/image58.png"/><Relationship Id="rId158" Type="http://schemas.openxmlformats.org/officeDocument/2006/relationships/image" Target="../media/image79.png"/><Relationship Id="rId323" Type="http://schemas.openxmlformats.org/officeDocument/2006/relationships/hyperlink" Target="https://upload.wikimedia.org/wikipedia/commons/thumb/4/43/Flag_of_Northern_Ireland_%281953&#8211;1972%29.svg/300px-Flag_of_Northern_Ireland_%281953&#8211;1972%29.svg.png" TargetMode="External"/><Relationship Id="rId20" Type="http://schemas.openxmlformats.org/officeDocument/2006/relationships/image" Target="../media/image10.png"/><Relationship Id="rId41" Type="http://schemas.openxmlformats.org/officeDocument/2006/relationships/hyperlink" Target="https://upload.wikimedia.org/wikipedia/commons/thumb/8/85/Flag_of_Belarus.svg/320px-Flag_of_Belarus.svg.png" TargetMode="External"/><Relationship Id="rId62" Type="http://schemas.openxmlformats.org/officeDocument/2006/relationships/image" Target="../media/image31.png"/><Relationship Id="rId83" Type="http://schemas.openxmlformats.org/officeDocument/2006/relationships/hyperlink" Target="https://i.ibb.co/7JGtKyG/Cayman-Islands-Flag.png" TargetMode="External"/><Relationship Id="rId179" Type="http://schemas.openxmlformats.org/officeDocument/2006/relationships/hyperlink" Target="https://upload.wikimedia.org/wikipedia/commons/thumb/0/07/Flag_of_Guam.svg/2560px-Flag_of_Guam.svg.png" TargetMode="External"/><Relationship Id="rId365" Type="http://schemas.openxmlformats.org/officeDocument/2006/relationships/hyperlink" Target="https://upload.wikimedia.org/wikipedia/commons/thumb/5/5a/Flag_of_Saba.svg/383px-Flag_of_Saba.svg.png" TargetMode="External"/><Relationship Id="rId386" Type="http://schemas.openxmlformats.org/officeDocument/2006/relationships/image" Target="../media/image193.png"/><Relationship Id="rId190" Type="http://schemas.openxmlformats.org/officeDocument/2006/relationships/image" Target="../media/image95.png"/><Relationship Id="rId204" Type="http://schemas.openxmlformats.org/officeDocument/2006/relationships/image" Target="../media/image102.png"/><Relationship Id="rId225" Type="http://schemas.openxmlformats.org/officeDocument/2006/relationships/hyperlink" Target="https://i.ibb.co/yFvzZXv/Kazakhstan-Flag.png" TargetMode="External"/><Relationship Id="rId246" Type="http://schemas.openxmlformats.org/officeDocument/2006/relationships/image" Target="../media/image123.png"/><Relationship Id="rId267" Type="http://schemas.openxmlformats.org/officeDocument/2006/relationships/hyperlink" Target="https://i.ibb.co/98FvLgw/Marshall-Islands-Flag.png" TargetMode="External"/><Relationship Id="rId288" Type="http://schemas.openxmlformats.org/officeDocument/2006/relationships/image" Target="../media/image144.png"/><Relationship Id="rId411" Type="http://schemas.openxmlformats.org/officeDocument/2006/relationships/hyperlink" Target="https://i.ibb.co/HgCFtRv/South-Korea-Flag.png" TargetMode="External"/><Relationship Id="rId432" Type="http://schemas.openxmlformats.org/officeDocument/2006/relationships/image" Target="../media/image216.png"/><Relationship Id="rId453" Type="http://schemas.openxmlformats.org/officeDocument/2006/relationships/hyperlink" Target="https://i.ibb.co/vHFqCfh/Turks-Caicos-Flag.png" TargetMode="External"/><Relationship Id="rId474" Type="http://schemas.openxmlformats.org/officeDocument/2006/relationships/image" Target="../media/image237.png"/><Relationship Id="rId106" Type="http://schemas.openxmlformats.org/officeDocument/2006/relationships/image" Target="../media/image53.png"/><Relationship Id="rId127" Type="http://schemas.openxmlformats.org/officeDocument/2006/relationships/hyperlink" Target="https://i.ibb.co/TbYwmWF/Ecuador-Flag.png" TargetMode="External"/><Relationship Id="rId313" Type="http://schemas.openxmlformats.org/officeDocument/2006/relationships/hyperlink" Target="https://i.ibb.co/TWhWMJv/Nigeria-Flag.png" TargetMode="External"/><Relationship Id="rId10" Type="http://schemas.openxmlformats.org/officeDocument/2006/relationships/image" Target="../media/image5.png"/><Relationship Id="rId31" Type="http://schemas.openxmlformats.org/officeDocument/2006/relationships/hyperlink" Target="https://upload.wikimedia.org/wikipedia/commons/thumb/d/dd/Flag_of_Azerbaijan.svg/383px-Flag_of_Azerbaijan.svg.png" TargetMode="External"/><Relationship Id="rId52" Type="http://schemas.openxmlformats.org/officeDocument/2006/relationships/image" Target="../media/image26.png"/><Relationship Id="rId73" Type="http://schemas.openxmlformats.org/officeDocument/2006/relationships/hyperlink" Target="https://i.ibb.co/qNjcPNn/Burundi-Flag.png" TargetMode="External"/><Relationship Id="rId94" Type="http://schemas.openxmlformats.org/officeDocument/2006/relationships/image" Target="../media/image47.png"/><Relationship Id="rId148" Type="http://schemas.openxmlformats.org/officeDocument/2006/relationships/image" Target="../media/image74.png"/><Relationship Id="rId169" Type="http://schemas.openxmlformats.org/officeDocument/2006/relationships/hyperlink" Target="https://i.ibb.co/G0GmXzF/Gibraltar-Flag.png" TargetMode="External"/><Relationship Id="rId334" Type="http://schemas.openxmlformats.org/officeDocument/2006/relationships/image" Target="../media/image167.png"/><Relationship Id="rId355" Type="http://schemas.openxmlformats.org/officeDocument/2006/relationships/hyperlink" Target="https://i.ibb.co/93Hp2js/Qatar-Flag.png" TargetMode="External"/><Relationship Id="rId376" Type="http://schemas.openxmlformats.org/officeDocument/2006/relationships/image" Target="../media/image188.png"/><Relationship Id="rId397" Type="http://schemas.openxmlformats.org/officeDocument/2006/relationships/hyperlink" Target="https://upload.wikimedia.org/wikipedia/commons/thumb/0/08/Flag_of_Sint_Eustatius.svg/383px-Flag_of_Sint_Eustatius.svg.png" TargetMode="External"/><Relationship Id="rId4" Type="http://schemas.openxmlformats.org/officeDocument/2006/relationships/image" Target="../media/image2.png"/><Relationship Id="rId180" Type="http://schemas.openxmlformats.org/officeDocument/2006/relationships/image" Target="../media/image90.png"/><Relationship Id="rId215" Type="http://schemas.openxmlformats.org/officeDocument/2006/relationships/hyperlink" Target="https://i.ibb.co/YWGTcsw/Ivory-Coast-Flag.png" TargetMode="External"/><Relationship Id="rId236" Type="http://schemas.openxmlformats.org/officeDocument/2006/relationships/image" Target="../media/image118.png"/><Relationship Id="rId257" Type="http://schemas.openxmlformats.org/officeDocument/2006/relationships/hyperlink" Target="https://i.ibb.co/X5bJGgr/Malawi-Flag.png" TargetMode="External"/><Relationship Id="rId278" Type="http://schemas.openxmlformats.org/officeDocument/2006/relationships/image" Target="../media/image139.png"/><Relationship Id="rId401" Type="http://schemas.openxmlformats.org/officeDocument/2006/relationships/hyperlink" Target="https://i.ibb.co/RPSxxH8/Slovakia-Flag.png" TargetMode="External"/><Relationship Id="rId422" Type="http://schemas.openxmlformats.org/officeDocument/2006/relationships/image" Target="../media/image211.png"/><Relationship Id="rId443" Type="http://schemas.openxmlformats.org/officeDocument/2006/relationships/hyperlink" Target="https://i.ibb.co/QMQsXwX/Tonga-Flag.png" TargetMode="External"/><Relationship Id="rId464" Type="http://schemas.openxmlformats.org/officeDocument/2006/relationships/image" Target="../media/image232.png"/><Relationship Id="rId303" Type="http://schemas.openxmlformats.org/officeDocument/2006/relationships/hyperlink" Target="https://i.ibb.co/8g3p5qF/Netherlands-Flag.png" TargetMode="External"/><Relationship Id="rId485" Type="http://schemas.openxmlformats.org/officeDocument/2006/relationships/hyperlink" Target="https://i.ibb.co/y0jkbBL/Yemen-Flag.png" TargetMode="External"/><Relationship Id="rId42" Type="http://schemas.openxmlformats.org/officeDocument/2006/relationships/image" Target="../media/image21.png"/><Relationship Id="rId84" Type="http://schemas.openxmlformats.org/officeDocument/2006/relationships/image" Target="../media/image42.png"/><Relationship Id="rId138" Type="http://schemas.openxmlformats.org/officeDocument/2006/relationships/image" Target="../media/image69.png"/><Relationship Id="rId345" Type="http://schemas.openxmlformats.org/officeDocument/2006/relationships/hyperlink" Target="https://i.ibb.co/FmrMSmP/Phillippines-Flag.png" TargetMode="External"/><Relationship Id="rId387" Type="http://schemas.openxmlformats.org/officeDocument/2006/relationships/hyperlink" Target="https://i.ibb.co/3ztM5LQ/Senegal-Flag.png" TargetMode="External"/><Relationship Id="rId191" Type="http://schemas.openxmlformats.org/officeDocument/2006/relationships/hyperlink" Target="https://i.ibb.co/M596JFL/Haiti-Flag.png" TargetMode="External"/><Relationship Id="rId205" Type="http://schemas.openxmlformats.org/officeDocument/2006/relationships/hyperlink" Target="https://i.ibb.co/HNKZqmB/Iraq-Flag.png" TargetMode="External"/><Relationship Id="rId247" Type="http://schemas.openxmlformats.org/officeDocument/2006/relationships/hyperlink" Target="https://i.ibb.co/FKNdrfC/Libya-Flag.png" TargetMode="External"/><Relationship Id="rId412" Type="http://schemas.openxmlformats.org/officeDocument/2006/relationships/image" Target="../media/image206.png"/><Relationship Id="rId107" Type="http://schemas.openxmlformats.org/officeDocument/2006/relationships/hyperlink" Target="https://i.ibb.co/hCDQMMX/Croatia-Flag.png" TargetMode="External"/><Relationship Id="rId289" Type="http://schemas.openxmlformats.org/officeDocument/2006/relationships/hyperlink" Target="https://i.ibb.co/ZBbgCMb/Montserrat-Flag.png" TargetMode="External"/><Relationship Id="rId454" Type="http://schemas.openxmlformats.org/officeDocument/2006/relationships/image" Target="../media/image227.png"/><Relationship Id="rId11" Type="http://schemas.openxmlformats.org/officeDocument/2006/relationships/hyperlink" Target="https://upload.wikimedia.org/wikipedia/commons/thumb/8/87/Flag_of_American_Samoa.svg/1200px-Flag_of_American_Samoa.svg.png" TargetMode="External"/><Relationship Id="rId53" Type="http://schemas.openxmlformats.org/officeDocument/2006/relationships/hyperlink" Target="https://i.ibb.co/DG7Drzn/Bolivia-Flag.png" TargetMode="External"/><Relationship Id="rId149" Type="http://schemas.openxmlformats.org/officeDocument/2006/relationships/hyperlink" Target="https://i.ibb.co/WK7Cyyh/Fiji-Flag.png" TargetMode="External"/><Relationship Id="rId314" Type="http://schemas.openxmlformats.org/officeDocument/2006/relationships/image" Target="../media/image157.png"/><Relationship Id="rId356" Type="http://schemas.openxmlformats.org/officeDocument/2006/relationships/image" Target="../media/image178.png"/><Relationship Id="rId398" Type="http://schemas.openxmlformats.org/officeDocument/2006/relationships/image" Target="../media/image199.png"/><Relationship Id="rId95" Type="http://schemas.openxmlformats.org/officeDocument/2006/relationships/hyperlink" Target="https://upload.wikimedia.org/wikipedia/commons/thumb/7/74/Flag_of_the_Cocos_%28Keeling%29_Islands.svg/1920px-Flag_of_the_Cocos_%28Keeling%29_Islands.svg.png" TargetMode="External"/><Relationship Id="rId160" Type="http://schemas.openxmlformats.org/officeDocument/2006/relationships/image" Target="../media/image80.png"/><Relationship Id="rId216" Type="http://schemas.openxmlformats.org/officeDocument/2006/relationships/image" Target="../media/image108.png"/><Relationship Id="rId423" Type="http://schemas.openxmlformats.org/officeDocument/2006/relationships/hyperlink" Target="https://i.ibb.co/5Ks9qPr/Suriname-Flag.png" TargetMode="External"/><Relationship Id="rId258" Type="http://schemas.openxmlformats.org/officeDocument/2006/relationships/image" Target="../media/image129.png"/><Relationship Id="rId465" Type="http://schemas.openxmlformats.org/officeDocument/2006/relationships/hyperlink" Target="https://i.ibb.co/2nMDyx6/USA-Flag.png" TargetMode="External"/><Relationship Id="rId22" Type="http://schemas.openxmlformats.org/officeDocument/2006/relationships/image" Target="../media/image11.png"/><Relationship Id="rId64" Type="http://schemas.openxmlformats.org/officeDocument/2006/relationships/image" Target="../media/image32.png"/><Relationship Id="rId118" Type="http://schemas.openxmlformats.org/officeDocument/2006/relationships/image" Target="../media/image59.png"/><Relationship Id="rId325" Type="http://schemas.openxmlformats.org/officeDocument/2006/relationships/hyperlink" Target="https://upload.wikimedia.org/wikipedia/commons/thumb/e/e0/Flag_of_the_Northern_Mariana_Islands.svg/1200px-Flag_of_the_Northern_Mariana_Islands.svg.png" TargetMode="External"/><Relationship Id="rId367" Type="http://schemas.openxmlformats.org/officeDocument/2006/relationships/hyperlink" Target="https://upload.wikimedia.org/wikipedia/commons/thumb/b/b4/Flag_of_Saint_Barth%C3%A9lemy_%28local%29.svg/640px-Flag_of_Saint_Barth%C3%A9lemy_%28local%29.svg.png" TargetMode="External"/><Relationship Id="rId171" Type="http://schemas.openxmlformats.org/officeDocument/2006/relationships/hyperlink" Target="https://i.ibb.co/B4TWLN5/Greece-Flag.png" TargetMode="External"/><Relationship Id="rId227" Type="http://schemas.openxmlformats.org/officeDocument/2006/relationships/hyperlink" Target="https://i.ibb.co/r4rysg4/Kenya-Flag.png" TargetMode="External"/><Relationship Id="rId269" Type="http://schemas.openxmlformats.org/officeDocument/2006/relationships/hyperlink" Target="https://upload.wikimedia.org/wikipedia/commons/thumb/2/27/Flag-of-Martinique.svg/2560px-Flag-of-Martinique.svg.png" TargetMode="External"/><Relationship Id="rId434" Type="http://schemas.openxmlformats.org/officeDocument/2006/relationships/image" Target="../media/image217.png"/><Relationship Id="rId476" Type="http://schemas.openxmlformats.org/officeDocument/2006/relationships/image" Target="../media/image238.png"/><Relationship Id="rId33" Type="http://schemas.openxmlformats.org/officeDocument/2006/relationships/hyperlink" Target="https://upload.wikimedia.org/wikipedia/commons/thumb/9/93/Flag_of_the_Bahamas.svg/383px-Flag_of_the_Bahamas.svg.png" TargetMode="External"/><Relationship Id="rId129" Type="http://schemas.openxmlformats.org/officeDocument/2006/relationships/hyperlink" Target="https://i.ibb.co/grvKyVf/Egypt-Flag.png" TargetMode="External"/><Relationship Id="rId280" Type="http://schemas.openxmlformats.org/officeDocument/2006/relationships/image" Target="../media/image140.png"/><Relationship Id="rId336" Type="http://schemas.openxmlformats.org/officeDocument/2006/relationships/image" Target="../media/image168.png"/><Relationship Id="rId75" Type="http://schemas.openxmlformats.org/officeDocument/2006/relationships/hyperlink" Target="https://i.ibb.co/VCwvRHc/Cambodia-Flag.png" TargetMode="External"/><Relationship Id="rId140" Type="http://schemas.openxmlformats.org/officeDocument/2006/relationships/image" Target="../media/image70.png"/><Relationship Id="rId182" Type="http://schemas.openxmlformats.org/officeDocument/2006/relationships/image" Target="../media/image91.png"/><Relationship Id="rId378" Type="http://schemas.openxmlformats.org/officeDocument/2006/relationships/image" Target="../media/image189.png"/><Relationship Id="rId403" Type="http://schemas.openxmlformats.org/officeDocument/2006/relationships/hyperlink" Target="https://i.ibb.co/ZhNvfpM/Slovenia-Flag.png" TargetMode="External"/><Relationship Id="rId6" Type="http://schemas.openxmlformats.org/officeDocument/2006/relationships/image" Target="../media/image3.png"/><Relationship Id="rId238" Type="http://schemas.openxmlformats.org/officeDocument/2006/relationships/image" Target="../media/image119.png"/><Relationship Id="rId445" Type="http://schemas.openxmlformats.org/officeDocument/2006/relationships/hyperlink" Target="https://i.ibb.co/vVT5Hs9/Trinidad-Flag.png" TargetMode="External"/><Relationship Id="rId487" Type="http://schemas.openxmlformats.org/officeDocument/2006/relationships/hyperlink" Target="https://i.ibb.co/W3WDd74/Zambia-Flag.png" TargetMode="External"/><Relationship Id="rId291" Type="http://schemas.openxmlformats.org/officeDocument/2006/relationships/hyperlink" Target="https://i.ibb.co/4MPL9Pt/Morocco-Flag.png" TargetMode="External"/><Relationship Id="rId305" Type="http://schemas.openxmlformats.org/officeDocument/2006/relationships/hyperlink" Target="https://i.ibb.co/8BYXc8r/New-Caledonia-Flag.png" TargetMode="External"/><Relationship Id="rId347" Type="http://schemas.openxmlformats.org/officeDocument/2006/relationships/hyperlink" Target="https://upload.wikimedia.org/wikipedia/commons/thumb/8/88/Flag_of_the_Pitcairn_Islands.svg/383px-Flag_of_the_Pitcairn_Islands.svg.png" TargetMode="External"/><Relationship Id="rId44" Type="http://schemas.openxmlformats.org/officeDocument/2006/relationships/image" Target="../media/image22.png"/><Relationship Id="rId86" Type="http://schemas.openxmlformats.org/officeDocument/2006/relationships/image" Target="../media/image43.png"/><Relationship Id="rId151" Type="http://schemas.openxmlformats.org/officeDocument/2006/relationships/hyperlink" Target="https://i.ibb.co/BnxYY0X/Finland-Flag.png" TargetMode="External"/><Relationship Id="rId389" Type="http://schemas.openxmlformats.org/officeDocument/2006/relationships/hyperlink" Target="https://i.ibb.co/r67twDJ/Serbia-Flag.png" TargetMode="External"/><Relationship Id="rId193" Type="http://schemas.openxmlformats.org/officeDocument/2006/relationships/hyperlink" Target="https://i.ibb.co/tYTg9DF/Honduras-Flag.png" TargetMode="External"/><Relationship Id="rId207" Type="http://schemas.openxmlformats.org/officeDocument/2006/relationships/hyperlink" Target="https://i.ibb.co/mDGt3FL/Ireland-Flag.png" TargetMode="External"/><Relationship Id="rId249" Type="http://schemas.openxmlformats.org/officeDocument/2006/relationships/hyperlink" Target="https://i.ibb.co/C9Jm72m/Liechtenstein-Flag.png" TargetMode="External"/><Relationship Id="rId414" Type="http://schemas.openxmlformats.org/officeDocument/2006/relationships/image" Target="../media/image207.png"/><Relationship Id="rId456" Type="http://schemas.openxmlformats.org/officeDocument/2006/relationships/image" Target="../media/image228.png"/><Relationship Id="rId13" Type="http://schemas.openxmlformats.org/officeDocument/2006/relationships/hyperlink" Target="https://i.ibb.co/48k9cnK/Andorra-Flag.png" TargetMode="External"/><Relationship Id="rId109" Type="http://schemas.openxmlformats.org/officeDocument/2006/relationships/hyperlink" Target="https://i.ibb.co/3WB8QRg/Cuba-Flag.png" TargetMode="External"/><Relationship Id="rId260" Type="http://schemas.openxmlformats.org/officeDocument/2006/relationships/image" Target="../media/image130.png"/><Relationship Id="rId316" Type="http://schemas.openxmlformats.org/officeDocument/2006/relationships/image" Target="../media/image158.png"/><Relationship Id="rId55" Type="http://schemas.openxmlformats.org/officeDocument/2006/relationships/hyperlink" Target="https://i.ibb.co/df8t0h1/Bonaire-Flag.png" TargetMode="External"/><Relationship Id="rId97" Type="http://schemas.openxmlformats.org/officeDocument/2006/relationships/hyperlink" Target="https://i.ibb.co/xj0RpQG/Colombia-Flag.png" TargetMode="External"/><Relationship Id="rId120" Type="http://schemas.openxmlformats.org/officeDocument/2006/relationships/image" Target="../media/image60.png"/><Relationship Id="rId358" Type="http://schemas.openxmlformats.org/officeDocument/2006/relationships/image" Target="../media/image179.png"/><Relationship Id="rId162" Type="http://schemas.openxmlformats.org/officeDocument/2006/relationships/image" Target="../media/image81.png"/><Relationship Id="rId218" Type="http://schemas.openxmlformats.org/officeDocument/2006/relationships/image" Target="../media/image109.png"/><Relationship Id="rId425" Type="http://schemas.openxmlformats.org/officeDocument/2006/relationships/hyperlink" Target="https://i.ibb.co/XxHJpLD/Sweden-Flag.png" TargetMode="External"/><Relationship Id="rId467" Type="http://schemas.openxmlformats.org/officeDocument/2006/relationships/hyperlink" Target="https://upload.wikimedia.org/wikipedia/commons/thumb/f/f8/Flag_of_the_United_States_Virgin_Islands.svg/383px-Flag_of_the_United_States_Virgin_Islands.svg.png" TargetMode="External"/><Relationship Id="rId271" Type="http://schemas.openxmlformats.org/officeDocument/2006/relationships/hyperlink" Target="https://i.ibb.co/r3r0Q0s/Mauritania-Flag.png" TargetMode="External"/><Relationship Id="rId24" Type="http://schemas.openxmlformats.org/officeDocument/2006/relationships/image" Target="../media/image12.png"/><Relationship Id="rId66" Type="http://schemas.openxmlformats.org/officeDocument/2006/relationships/image" Target="../media/image33.png"/><Relationship Id="rId131" Type="http://schemas.openxmlformats.org/officeDocument/2006/relationships/hyperlink" Target="https://i.ibb.co/GtNvwZD/El-Salvador-Flag.png" TargetMode="External"/><Relationship Id="rId327" Type="http://schemas.openxmlformats.org/officeDocument/2006/relationships/hyperlink" Target="https://i.ibb.co/N9jYQv1/Norway-Flag.png" TargetMode="External"/><Relationship Id="rId369" Type="http://schemas.openxmlformats.org/officeDocument/2006/relationships/hyperlink" Target="https://upload.wikimedia.org/wikipedia/commons/thumb/0/00/Flag_of_Saint_Helena.svg/383px-Flag_of_Saint_Helena.svg.png" TargetMode="External"/><Relationship Id="rId173" Type="http://schemas.openxmlformats.org/officeDocument/2006/relationships/hyperlink" Target="https://i.ibb.co/zhdqqNh/Greenland-Flag.png" TargetMode="External"/><Relationship Id="rId229" Type="http://schemas.openxmlformats.org/officeDocument/2006/relationships/hyperlink" Target="https://i.ibb.co/zJCR6VG/Kiribati-Flag.png" TargetMode="External"/><Relationship Id="rId380" Type="http://schemas.openxmlformats.org/officeDocument/2006/relationships/image" Target="../media/image190.png"/><Relationship Id="rId436" Type="http://schemas.openxmlformats.org/officeDocument/2006/relationships/image" Target="../media/image218.png"/><Relationship Id="rId240" Type="http://schemas.openxmlformats.org/officeDocument/2006/relationships/image" Target="../media/image120.png"/><Relationship Id="rId478" Type="http://schemas.openxmlformats.org/officeDocument/2006/relationships/image" Target="../media/image239.png"/><Relationship Id="rId35" Type="http://schemas.openxmlformats.org/officeDocument/2006/relationships/hyperlink" Target="https://upload.wikimedia.org/wikipedia/commons/thumb/2/2c/Flag_of_Bahrain.svg/383px-Flag_of_Bahrain.svg.png" TargetMode="External"/><Relationship Id="rId77" Type="http://schemas.openxmlformats.org/officeDocument/2006/relationships/hyperlink" Target="https://i.ibb.co/vjJbmfZ/Cameroon-Flag.png" TargetMode="External"/><Relationship Id="rId100" Type="http://schemas.openxmlformats.org/officeDocument/2006/relationships/image" Target="../media/image50.png"/><Relationship Id="rId282" Type="http://schemas.openxmlformats.org/officeDocument/2006/relationships/image" Target="../media/image141.png"/><Relationship Id="rId338" Type="http://schemas.openxmlformats.org/officeDocument/2006/relationships/image" Target="../media/image169.png"/><Relationship Id="rId8" Type="http://schemas.openxmlformats.org/officeDocument/2006/relationships/image" Target="../media/image4.png"/><Relationship Id="rId142" Type="http://schemas.openxmlformats.org/officeDocument/2006/relationships/image" Target="../media/image71.png"/><Relationship Id="rId184" Type="http://schemas.openxmlformats.org/officeDocument/2006/relationships/image" Target="../media/image92.png"/><Relationship Id="rId391" Type="http://schemas.openxmlformats.org/officeDocument/2006/relationships/hyperlink" Target="https://i.ibb.co/Wc1xM5r/Seychelles-Flag.png" TargetMode="External"/><Relationship Id="rId405" Type="http://schemas.openxmlformats.org/officeDocument/2006/relationships/hyperlink" Target="https://i.ibb.co/C7T6z7q/Solomon-Islands-Flag.png" TargetMode="External"/><Relationship Id="rId447" Type="http://schemas.openxmlformats.org/officeDocument/2006/relationships/hyperlink" Target="https://i.ibb.co/6vYvyJR/Tunisia-Flag.png" TargetMode="External"/><Relationship Id="rId251" Type="http://schemas.openxmlformats.org/officeDocument/2006/relationships/hyperlink" Target="https://i.ibb.co/2hHzWv6/Lithuania-Flag.png" TargetMode="External"/><Relationship Id="rId489" Type="http://schemas.openxmlformats.org/officeDocument/2006/relationships/hyperlink" Target="https://i.ibb.co/fpkxVZq/Zimbabwe-Flag.png" TargetMode="External"/><Relationship Id="rId46" Type="http://schemas.openxmlformats.org/officeDocument/2006/relationships/image" Target="../media/image23.png"/><Relationship Id="rId293" Type="http://schemas.openxmlformats.org/officeDocument/2006/relationships/hyperlink" Target="https://i.ibb.co/CHx2Jxm/Mozambique-Flag.png" TargetMode="External"/><Relationship Id="rId307" Type="http://schemas.openxmlformats.org/officeDocument/2006/relationships/hyperlink" Target="https://i.ibb.co/Y8G5GLw/New-Zealand-Flag.png" TargetMode="External"/><Relationship Id="rId349" Type="http://schemas.openxmlformats.org/officeDocument/2006/relationships/hyperlink" Target="https://i.ibb.co/gg1bJZ2/Poland-Flag.png" TargetMode="External"/><Relationship Id="rId88" Type="http://schemas.openxmlformats.org/officeDocument/2006/relationships/image" Target="../media/image44.png"/><Relationship Id="rId111" Type="http://schemas.openxmlformats.org/officeDocument/2006/relationships/hyperlink" Target="https://i.ibb.co/4wkgVtk/Curacao-Flag.png" TargetMode="External"/><Relationship Id="rId153" Type="http://schemas.openxmlformats.org/officeDocument/2006/relationships/hyperlink" Target="https://i.ibb.co/vk2Grzy/France-Flag.png" TargetMode="External"/><Relationship Id="rId195" Type="http://schemas.openxmlformats.org/officeDocument/2006/relationships/hyperlink" Target="https://i.ibb.co/r6N9c52/Hungary-Flag.png" TargetMode="External"/><Relationship Id="rId209" Type="http://schemas.openxmlformats.org/officeDocument/2006/relationships/hyperlink" Target="https://upload.wikimedia.org/wikipedia/commons/thumb/5/5d/Flag_of_the_Isle_of_Mann.svg/383px-Flag_of_the_Isle_of_Mann.svg.png" TargetMode="External"/><Relationship Id="rId360" Type="http://schemas.openxmlformats.org/officeDocument/2006/relationships/image" Target="../media/image180.png"/><Relationship Id="rId416" Type="http://schemas.openxmlformats.org/officeDocument/2006/relationships/image" Target="../media/image208.png"/><Relationship Id="rId220" Type="http://schemas.openxmlformats.org/officeDocument/2006/relationships/image" Target="../media/image110.png"/><Relationship Id="rId458" Type="http://schemas.openxmlformats.org/officeDocument/2006/relationships/image" Target="../media/image229.png"/><Relationship Id="rId15" Type="http://schemas.openxmlformats.org/officeDocument/2006/relationships/hyperlink" Target="https://upload.wikimedia.org/wikipedia/commons/thumb/9/9d/Flag_of_Angola.svg/320px-Flag_of_Angola.svg.png" TargetMode="External"/><Relationship Id="rId57" Type="http://schemas.openxmlformats.org/officeDocument/2006/relationships/hyperlink" Target="https://i.ibb.co/4MXRgSh/Bosnia-Flag.png" TargetMode="External"/><Relationship Id="rId262" Type="http://schemas.openxmlformats.org/officeDocument/2006/relationships/image" Target="../media/image131.png"/><Relationship Id="rId318" Type="http://schemas.openxmlformats.org/officeDocument/2006/relationships/image" Target="../media/image159.png"/><Relationship Id="rId99" Type="http://schemas.openxmlformats.org/officeDocument/2006/relationships/hyperlink" Target="https://i.ibb.co/WyjTJMx/Comoros-Flag.png" TargetMode="External"/><Relationship Id="rId122" Type="http://schemas.openxmlformats.org/officeDocument/2006/relationships/image" Target="../media/image61.png"/><Relationship Id="rId164" Type="http://schemas.openxmlformats.org/officeDocument/2006/relationships/image" Target="../media/image82.png"/><Relationship Id="rId371" Type="http://schemas.openxmlformats.org/officeDocument/2006/relationships/hyperlink" Target="https://i.ibb.co/XJ1hgrf/Saint-Kitts-Flag.png" TargetMode="External"/><Relationship Id="rId427" Type="http://schemas.openxmlformats.org/officeDocument/2006/relationships/hyperlink" Target="https://i.ibb.co/1MC38kV/Switzerland-Flag.png" TargetMode="External"/><Relationship Id="rId469" Type="http://schemas.openxmlformats.org/officeDocument/2006/relationships/hyperlink" Target="https://i.ibb.co/cLPFZhg/Uruguay-Flag.png" TargetMode="External"/><Relationship Id="rId26" Type="http://schemas.openxmlformats.org/officeDocument/2006/relationships/image" Target="../media/image13.png"/><Relationship Id="rId231" Type="http://schemas.openxmlformats.org/officeDocument/2006/relationships/hyperlink" Target="https://i.ibb.co/GFC3F9X/Kosovo-Flag.png" TargetMode="External"/><Relationship Id="rId273" Type="http://schemas.openxmlformats.org/officeDocument/2006/relationships/hyperlink" Target="https://i.ibb.co/ZXvX95X/Mauritius-Flag.png" TargetMode="External"/><Relationship Id="rId329" Type="http://schemas.openxmlformats.org/officeDocument/2006/relationships/hyperlink" Target="https://i.ibb.co/Lxm3y1F/Oman-Flag.png" TargetMode="External"/><Relationship Id="rId480" Type="http://schemas.openxmlformats.org/officeDocument/2006/relationships/image" Target="../media/image240.png"/><Relationship Id="rId68" Type="http://schemas.openxmlformats.org/officeDocument/2006/relationships/image" Target="../media/image34.png"/><Relationship Id="rId133" Type="http://schemas.openxmlformats.org/officeDocument/2006/relationships/hyperlink" Target="https://i.ibb.co/J502hJX/England-Flag.png" TargetMode="External"/><Relationship Id="rId175" Type="http://schemas.openxmlformats.org/officeDocument/2006/relationships/hyperlink" Target="https://i.ibb.co/kyVq14y/Grenada-Flag.png" TargetMode="External"/><Relationship Id="rId340" Type="http://schemas.openxmlformats.org/officeDocument/2006/relationships/image" Target="../media/image170.png"/><Relationship Id="rId200" Type="http://schemas.openxmlformats.org/officeDocument/2006/relationships/image" Target="../media/image100.png"/><Relationship Id="rId382" Type="http://schemas.openxmlformats.org/officeDocument/2006/relationships/image" Target="../media/image191.png"/><Relationship Id="rId438" Type="http://schemas.openxmlformats.org/officeDocument/2006/relationships/image" Target="../media/image219.png"/><Relationship Id="rId242" Type="http://schemas.openxmlformats.org/officeDocument/2006/relationships/image" Target="../media/image121.png"/><Relationship Id="rId284" Type="http://schemas.openxmlformats.org/officeDocument/2006/relationships/image" Target="../media/image142.png"/><Relationship Id="rId37" Type="http://schemas.openxmlformats.org/officeDocument/2006/relationships/hyperlink" Target="https://upload.wikimedia.org/wikipedia/commons/thumb/f/f9/Flag_of_Bangladesh.svg/320px-Flag_of_Bangladesh.svg.png" TargetMode="External"/><Relationship Id="rId79" Type="http://schemas.openxmlformats.org/officeDocument/2006/relationships/hyperlink" Target="https://i.ibb.co/qnHkbh8/Canada-Flag.png" TargetMode="External"/><Relationship Id="rId102" Type="http://schemas.openxmlformats.org/officeDocument/2006/relationships/image" Target="../media/image51.png"/><Relationship Id="rId144" Type="http://schemas.openxmlformats.org/officeDocument/2006/relationships/image" Target="../media/image72.png"/><Relationship Id="rId90" Type="http://schemas.openxmlformats.org/officeDocument/2006/relationships/image" Target="../media/image45.png"/><Relationship Id="rId186" Type="http://schemas.openxmlformats.org/officeDocument/2006/relationships/image" Target="../media/image93.png"/><Relationship Id="rId351" Type="http://schemas.openxmlformats.org/officeDocument/2006/relationships/hyperlink" Target="https://i.ibb.co/c21RKhx/Portugal-Flag.png" TargetMode="External"/><Relationship Id="rId393" Type="http://schemas.openxmlformats.org/officeDocument/2006/relationships/hyperlink" Target="https://i.ibb.co/wy3yWcs/Sierra-Leone-Flag.png" TargetMode="External"/><Relationship Id="rId407" Type="http://schemas.openxmlformats.org/officeDocument/2006/relationships/hyperlink" Target="https://i.ibb.co/0qX5fdM/Somalia-Flag.png" TargetMode="External"/><Relationship Id="rId449" Type="http://schemas.openxmlformats.org/officeDocument/2006/relationships/hyperlink" Target="https://upload.wikimedia.org/wikipedia/commons/thumb/b/b4/Flag_of_Turkey.svg/2560px-Flag_of_Turkey.svg.png" TargetMode="External"/><Relationship Id="rId211" Type="http://schemas.openxmlformats.org/officeDocument/2006/relationships/hyperlink" Target="https://i.ibb.co/2scT6tj/Israel-Flag.png" TargetMode="External"/><Relationship Id="rId253" Type="http://schemas.openxmlformats.org/officeDocument/2006/relationships/hyperlink" Target="https://i.ibb.co/h1D1STC/Luxembourg-Flag.png" TargetMode="External"/><Relationship Id="rId295" Type="http://schemas.openxmlformats.org/officeDocument/2006/relationships/hyperlink" Target="https://i.ibb.co/Bt0d9qQ/Myanmar-Flag.png" TargetMode="External"/><Relationship Id="rId309" Type="http://schemas.openxmlformats.org/officeDocument/2006/relationships/hyperlink" Target="https://i.ibb.co/R2hQ30H/Nicaragua-Flag.png" TargetMode="External"/><Relationship Id="rId460" Type="http://schemas.openxmlformats.org/officeDocument/2006/relationships/image" Target="../media/image230.png"/><Relationship Id="rId48" Type="http://schemas.openxmlformats.org/officeDocument/2006/relationships/image" Target="../media/image24.png"/><Relationship Id="rId113" Type="http://schemas.openxmlformats.org/officeDocument/2006/relationships/hyperlink" Target="https://i.ibb.co/MnMwLmG/Cyprus-Flag.png" TargetMode="External"/><Relationship Id="rId320" Type="http://schemas.openxmlformats.org/officeDocument/2006/relationships/image" Target="../media/image160.png"/><Relationship Id="rId155" Type="http://schemas.openxmlformats.org/officeDocument/2006/relationships/hyperlink" Target="https://upload.wikimedia.org/wikipedia/commons/thumb/2/29/Flag_of_French_Guiana.svg/375px-Flag_of_French_Guiana.svg.png" TargetMode="External"/><Relationship Id="rId197" Type="http://schemas.openxmlformats.org/officeDocument/2006/relationships/hyperlink" Target="https://i.ibb.co/sQPHkDb/Iceland-Flag.png" TargetMode="External"/><Relationship Id="rId362" Type="http://schemas.openxmlformats.org/officeDocument/2006/relationships/image" Target="../media/image181.png"/><Relationship Id="rId418" Type="http://schemas.openxmlformats.org/officeDocument/2006/relationships/image" Target="../media/image209.png"/><Relationship Id="rId222" Type="http://schemas.openxmlformats.org/officeDocument/2006/relationships/image" Target="../media/image111.png"/><Relationship Id="rId264" Type="http://schemas.openxmlformats.org/officeDocument/2006/relationships/image" Target="../media/image132.png"/><Relationship Id="rId471" Type="http://schemas.openxmlformats.org/officeDocument/2006/relationships/hyperlink" Target="https://i.ibb.co/FxN3YBZ/Uzbekistan-Flag.png" TargetMode="External"/><Relationship Id="rId17" Type="http://schemas.openxmlformats.org/officeDocument/2006/relationships/hyperlink" Target="https://upload.wikimedia.org/wikipedia/commons/thumb/b/b4/Flag_of_Anguilla.svg/320px-Flag_of_Anguilla.svg.png" TargetMode="External"/><Relationship Id="rId59" Type="http://schemas.openxmlformats.org/officeDocument/2006/relationships/hyperlink" Target="https://i.ibb.co/Zh8R3pL/Botswana-Flag.png" TargetMode="External"/><Relationship Id="rId124" Type="http://schemas.openxmlformats.org/officeDocument/2006/relationships/image" Target="../media/image62.png"/><Relationship Id="rId70" Type="http://schemas.openxmlformats.org/officeDocument/2006/relationships/image" Target="../media/image35.png"/><Relationship Id="rId166" Type="http://schemas.openxmlformats.org/officeDocument/2006/relationships/image" Target="../media/image83.png"/><Relationship Id="rId331" Type="http://schemas.openxmlformats.org/officeDocument/2006/relationships/hyperlink" Target="https://i.ibb.co/7K9kfvC/Pakistan-Flag.png" TargetMode="External"/><Relationship Id="rId373" Type="http://schemas.openxmlformats.org/officeDocument/2006/relationships/hyperlink" Target="https://i.ibb.co/J3bSB6k/Saint-Lucia-Flag.png" TargetMode="External"/><Relationship Id="rId429" Type="http://schemas.openxmlformats.org/officeDocument/2006/relationships/hyperlink" Target="https://upload.wikimedia.org/wikipedia/commons/thumb/5/54/Flag_of_Syria_%282025-%29.svg/640px-Flag_of_Syria_%282025-%29.svg.png" TargetMode="External"/><Relationship Id="rId1" Type="http://schemas.openxmlformats.org/officeDocument/2006/relationships/hyperlink" Target="https://upload.wikimedia.org/wikipedia/commons/thumb/5/5c/Flag_of_the_Taliban.svg/383px-Flag_of_the_Taliban.svg.png" TargetMode="External"/><Relationship Id="rId233" Type="http://schemas.openxmlformats.org/officeDocument/2006/relationships/hyperlink" Target="https://i.ibb.co/smLg6W4/Kuwait-Flag.png" TargetMode="External"/><Relationship Id="rId440" Type="http://schemas.openxmlformats.org/officeDocument/2006/relationships/image" Target="../media/image220.png"/><Relationship Id="rId28" Type="http://schemas.openxmlformats.org/officeDocument/2006/relationships/image" Target="../media/image14.png"/><Relationship Id="rId275" Type="http://schemas.openxmlformats.org/officeDocument/2006/relationships/hyperlink" Target="https://upload.wikimedia.org/wikipedia/commons/thumb/4/4f/Flag_of_Mayotte_%28Local%29.svg/640px-Flag_of_Mayotte_%28Local%29.svg.png" TargetMode="External"/><Relationship Id="rId300" Type="http://schemas.openxmlformats.org/officeDocument/2006/relationships/image" Target="../media/image150.png"/><Relationship Id="rId482" Type="http://schemas.openxmlformats.org/officeDocument/2006/relationships/image" Target="../media/image241.png"/><Relationship Id="rId81" Type="http://schemas.openxmlformats.org/officeDocument/2006/relationships/hyperlink" Target="https://i.ibb.co/gF5snpg/Cape-Verde-Flag.png" TargetMode="External"/><Relationship Id="rId135" Type="http://schemas.openxmlformats.org/officeDocument/2006/relationships/hyperlink" Target="https://i.ibb.co/jH6h4M3/Equatorial-Guinea-Flag.png" TargetMode="External"/><Relationship Id="rId177" Type="http://schemas.openxmlformats.org/officeDocument/2006/relationships/hyperlink" Target="https://upload.wikimedia.org/wikipedia/commons/thumb/e/e7/Unofficial_flag_of_Guadeloupe_%28local%29.svg/640px-Unofficial_flag_of_Guadeloupe_%28local%29.svg.png" TargetMode="External"/><Relationship Id="rId342" Type="http://schemas.openxmlformats.org/officeDocument/2006/relationships/image" Target="../media/image171.png"/><Relationship Id="rId384" Type="http://schemas.openxmlformats.org/officeDocument/2006/relationships/image" Target="../media/image192.png"/><Relationship Id="rId202" Type="http://schemas.openxmlformats.org/officeDocument/2006/relationships/image" Target="../media/image101.png"/><Relationship Id="rId244" Type="http://schemas.openxmlformats.org/officeDocument/2006/relationships/image" Target="../media/image122.png"/><Relationship Id="rId39" Type="http://schemas.openxmlformats.org/officeDocument/2006/relationships/hyperlink" Target="https://upload.wikimedia.org/wikipedia/commons/thumb/e/ef/Flag_of_Barbados.svg/320px-Flag_of_Barbados.svg.png" TargetMode="External"/><Relationship Id="rId286" Type="http://schemas.openxmlformats.org/officeDocument/2006/relationships/image" Target="../media/image143.png"/><Relationship Id="rId451" Type="http://schemas.openxmlformats.org/officeDocument/2006/relationships/hyperlink" Target="https://i.ibb.co/svvmkS4/Turkmenistan-Flag.png" TargetMode="External"/><Relationship Id="rId50" Type="http://schemas.openxmlformats.org/officeDocument/2006/relationships/image" Target="../media/image25.png"/><Relationship Id="rId104" Type="http://schemas.openxmlformats.org/officeDocument/2006/relationships/image" Target="../media/image52.png"/><Relationship Id="rId146" Type="http://schemas.openxmlformats.org/officeDocument/2006/relationships/image" Target="../media/image73.png"/><Relationship Id="rId188" Type="http://schemas.openxmlformats.org/officeDocument/2006/relationships/image" Target="../media/image94.png"/><Relationship Id="rId311" Type="http://schemas.openxmlformats.org/officeDocument/2006/relationships/hyperlink" Target="https://i.ibb.co/8Dtc0Qq/Niger-Flag.png" TargetMode="External"/><Relationship Id="rId353" Type="http://schemas.openxmlformats.org/officeDocument/2006/relationships/hyperlink" Target="https://upload.wikimedia.org/wikipedia/commons/thumb/2/28/Flag_of_Puerto_Rico.svg/2560px-Flag_of_Puerto_Rico.svg.png" TargetMode="External"/><Relationship Id="rId395" Type="http://schemas.openxmlformats.org/officeDocument/2006/relationships/hyperlink" Target="https://i.ibb.co/vdzDRTc/Singapore-Flag.png" TargetMode="External"/><Relationship Id="rId409" Type="http://schemas.openxmlformats.org/officeDocument/2006/relationships/hyperlink" Target="https://i.ibb.co/VQ3fwGS/South-Africa-Flag.png" TargetMode="External"/><Relationship Id="rId92" Type="http://schemas.openxmlformats.org/officeDocument/2006/relationships/image" Target="../media/image46.png"/><Relationship Id="rId213" Type="http://schemas.openxmlformats.org/officeDocument/2006/relationships/hyperlink" Target="https://i.ibb.co/hHDk1rr/Italy-Flag.png" TargetMode="External"/><Relationship Id="rId420" Type="http://schemas.openxmlformats.org/officeDocument/2006/relationships/image" Target="../media/image210.png"/><Relationship Id="rId255" Type="http://schemas.openxmlformats.org/officeDocument/2006/relationships/hyperlink" Target="https://i.ibb.co/D9W1mLD/Madagascar-Flag.png" TargetMode="External"/><Relationship Id="rId297" Type="http://schemas.openxmlformats.org/officeDocument/2006/relationships/hyperlink" Target="https://i.ibb.co/Wkrd913/Namibia-Flag.png" TargetMode="External"/><Relationship Id="rId462" Type="http://schemas.openxmlformats.org/officeDocument/2006/relationships/image" Target="../media/image231.png"/><Relationship Id="rId115" Type="http://schemas.openxmlformats.org/officeDocument/2006/relationships/hyperlink" Target="https://i.ibb.co/FHHd9hP/Czech-Republic-Flag.png" TargetMode="External"/><Relationship Id="rId157" Type="http://schemas.openxmlformats.org/officeDocument/2006/relationships/hyperlink" Target="https://i.ibb.co/jZ2wfRj/Tahiti-Flag.png" TargetMode="External"/><Relationship Id="rId322" Type="http://schemas.openxmlformats.org/officeDocument/2006/relationships/image" Target="../media/image161.png"/><Relationship Id="rId364" Type="http://schemas.openxmlformats.org/officeDocument/2006/relationships/image" Target="../media/image182.png"/><Relationship Id="rId61" Type="http://schemas.openxmlformats.org/officeDocument/2006/relationships/hyperlink" Target="https://i.ibb.co/M5577xy/Brazil-Flag.png" TargetMode="External"/><Relationship Id="rId199" Type="http://schemas.openxmlformats.org/officeDocument/2006/relationships/hyperlink" Target="https://i.ibb.co/C96gvnD/India-Flag.png" TargetMode="External"/><Relationship Id="rId19" Type="http://schemas.openxmlformats.org/officeDocument/2006/relationships/hyperlink" Target="https://upload.wikimedia.org/wikipedia/commons/thumb/8/89/Flag_of_Antigua_and_Barbuda.svg/330px-Flag_of_Antigua_and_Barbuda.svg.png" TargetMode="External"/><Relationship Id="rId224" Type="http://schemas.openxmlformats.org/officeDocument/2006/relationships/image" Target="../media/image112.png"/><Relationship Id="rId266" Type="http://schemas.openxmlformats.org/officeDocument/2006/relationships/image" Target="../media/image133.png"/><Relationship Id="rId431" Type="http://schemas.openxmlformats.org/officeDocument/2006/relationships/hyperlink" Target="https://upload.wikimedia.org/wikipedia/commons/thumb/7/72/Flag_of_the_Republic_of_China.svg/383px-Flag_of_the_Republic_of_China.svg.png" TargetMode="External"/><Relationship Id="rId473" Type="http://schemas.openxmlformats.org/officeDocument/2006/relationships/hyperlink" Target="https://i.ibb.co/J5QQTYW/Vanuatu-Flag.png" TargetMode="External"/><Relationship Id="rId30" Type="http://schemas.openxmlformats.org/officeDocument/2006/relationships/image" Target="../media/image15.png"/><Relationship Id="rId126" Type="http://schemas.openxmlformats.org/officeDocument/2006/relationships/image" Target="../media/image63.png"/><Relationship Id="rId168" Type="http://schemas.openxmlformats.org/officeDocument/2006/relationships/image" Target="../media/image84.png"/><Relationship Id="rId333" Type="http://schemas.openxmlformats.org/officeDocument/2006/relationships/hyperlink" Target="https://i.ibb.co/v1H7J0V/Palau-Flag.png" TargetMode="External"/><Relationship Id="rId72" Type="http://schemas.openxmlformats.org/officeDocument/2006/relationships/image" Target="../media/image36.png"/><Relationship Id="rId375" Type="http://schemas.openxmlformats.org/officeDocument/2006/relationships/hyperlink" Target="https://i.ibb.co/fHP5kp2/Saint-Vincent-Flag.png" TargetMode="External"/><Relationship Id="rId3" Type="http://schemas.openxmlformats.org/officeDocument/2006/relationships/hyperlink" Target="https://upload.wikimedia.org/wikipedia/commons/thumb/c/cd/Flag_of_Afghanistan_%282013%E2%80%932021%29.svg/270px-Flag_of_Afghanistan_%282013%E2%80%932021%29.svg.png" TargetMode="External"/><Relationship Id="rId235" Type="http://schemas.openxmlformats.org/officeDocument/2006/relationships/hyperlink" Target="https://i.ibb.co/f4TkJ69/Kygyzstan-Flag.png" TargetMode="External"/><Relationship Id="rId277" Type="http://schemas.openxmlformats.org/officeDocument/2006/relationships/hyperlink" Target="https://upload.wikimedia.org/wikipedia/commons/thumb/f/fc/Flag_of_Mexico.svg/2560px-Flag_of_Mexico.svg.png" TargetMode="External"/><Relationship Id="rId400" Type="http://schemas.openxmlformats.org/officeDocument/2006/relationships/image" Target="../media/image200.png"/><Relationship Id="rId442" Type="http://schemas.openxmlformats.org/officeDocument/2006/relationships/image" Target="../media/image221.png"/><Relationship Id="rId484" Type="http://schemas.openxmlformats.org/officeDocument/2006/relationships/image" Target="../media/image242.png"/><Relationship Id="rId137" Type="http://schemas.openxmlformats.org/officeDocument/2006/relationships/hyperlink" Target="https://i.ibb.co/2jC2Wxc/Eritrea-Flag.png" TargetMode="External"/><Relationship Id="rId302" Type="http://schemas.openxmlformats.org/officeDocument/2006/relationships/image" Target="../media/image151.png"/><Relationship Id="rId344" Type="http://schemas.openxmlformats.org/officeDocument/2006/relationships/image" Target="../media/image17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rd>
    <address r:id="rId33"/>
    <blip r:id="rId34"/>
  </webImageSrd>
  <webImageSrd>
    <address r:id="rId35"/>
    <blip r:id="rId36"/>
  </webImageSrd>
  <webImageSrd>
    <address r:id="rId37"/>
    <blip r:id="rId38"/>
  </webImageSrd>
  <webImageSrd>
    <address r:id="rId39"/>
    <blip r:id="rId40"/>
  </webImageSrd>
  <webImageSrd>
    <address r:id="rId41"/>
    <blip r:id="rId42"/>
  </webImageSrd>
  <webImageSrd>
    <address r:id="rId43"/>
    <blip r:id="rId44"/>
  </webImageSrd>
  <webImageSrd>
    <address r:id="rId45"/>
    <blip r:id="rId46"/>
  </webImageSrd>
  <webImageSrd>
    <address r:id="rId47"/>
    <blip r:id="rId48"/>
  </webImageSrd>
  <webImageSrd>
    <address r:id="rId49"/>
    <blip r:id="rId50"/>
  </webImageSrd>
  <webImageSrd>
    <address r:id="rId51"/>
    <blip r:id="rId52"/>
  </webImageSrd>
  <webImageSrd>
    <address r:id="rId53"/>
    <blip r:id="rId54"/>
  </webImageSrd>
  <webImageSrd>
    <address r:id="rId55"/>
    <blip r:id="rId56"/>
  </webImageSrd>
  <webImageSrd>
    <address r:id="rId57"/>
    <blip r:id="rId58"/>
  </webImageSrd>
  <webImageSrd>
    <address r:id="rId59"/>
    <blip r:id="rId60"/>
  </webImageSrd>
  <webImageSrd>
    <address r:id="rId61"/>
    <blip r:id="rId62"/>
  </webImageSrd>
  <webImageSrd>
    <address r:id="rId63"/>
    <blip r:id="rId64"/>
  </webImageSrd>
  <webImageSrd>
    <address r:id="rId65"/>
    <blip r:id="rId66"/>
  </webImageSrd>
  <webImageSrd>
    <address r:id="rId67"/>
    <blip r:id="rId68"/>
  </webImageSrd>
  <webImageSrd>
    <address r:id="rId69"/>
    <blip r:id="rId70"/>
  </webImageSrd>
  <webImageSrd>
    <address r:id="rId71"/>
    <blip r:id="rId72"/>
  </webImageSrd>
  <webImageSrd>
    <address r:id="rId73"/>
    <blip r:id="rId74"/>
  </webImageSrd>
  <webImageSrd>
    <address r:id="rId75"/>
    <blip r:id="rId76"/>
  </webImageSrd>
  <webImageSrd>
    <address r:id="rId77"/>
    <blip r:id="rId78"/>
  </webImageSrd>
  <webImageSrd>
    <address r:id="rId79"/>
    <blip r:id="rId80"/>
  </webImageSrd>
  <webImageSrd>
    <address r:id="rId81"/>
    <blip r:id="rId82"/>
  </webImageSrd>
  <webImageSrd>
    <address r:id="rId83"/>
    <blip r:id="rId84"/>
  </webImageSrd>
  <webImageSrd>
    <address r:id="rId85"/>
    <blip r:id="rId86"/>
  </webImageSrd>
  <webImageSrd>
    <address r:id="rId87"/>
    <blip r:id="rId88"/>
  </webImageSrd>
  <webImageSrd>
    <address r:id="rId89"/>
    <blip r:id="rId90"/>
  </webImageSrd>
  <webImageSrd>
    <address r:id="rId91"/>
    <blip r:id="rId92"/>
  </webImageSrd>
  <webImageSrd>
    <address r:id="rId93"/>
    <blip r:id="rId94"/>
  </webImageSrd>
  <webImageSrd>
    <address r:id="rId95"/>
    <blip r:id="rId96"/>
  </webImageSrd>
  <webImageSrd>
    <address r:id="rId97"/>
    <blip r:id="rId98"/>
  </webImageSrd>
  <webImageSrd>
    <address r:id="rId99"/>
    <blip r:id="rId100"/>
  </webImageSrd>
  <webImageSrd>
    <address r:id="rId101"/>
    <blip r:id="rId102"/>
  </webImageSrd>
  <webImageSrd>
    <address r:id="rId103"/>
    <blip r:id="rId104"/>
  </webImageSrd>
  <webImageSrd>
    <address r:id="rId105"/>
    <blip r:id="rId106"/>
  </webImageSrd>
  <webImageSrd>
    <address r:id="rId107"/>
    <blip r:id="rId108"/>
  </webImageSrd>
  <webImageSrd>
    <address r:id="rId109"/>
    <blip r:id="rId110"/>
  </webImageSrd>
  <webImageSrd>
    <address r:id="rId111"/>
    <blip r:id="rId112"/>
  </webImageSrd>
  <webImageSrd>
    <address r:id="rId113"/>
    <blip r:id="rId114"/>
  </webImageSrd>
  <webImageSrd>
    <address r:id="rId115"/>
    <blip r:id="rId116"/>
  </webImageSrd>
  <webImageSrd>
    <address r:id="rId117"/>
    <blip r:id="rId118"/>
  </webImageSrd>
  <webImageSrd>
    <address r:id="rId119"/>
    <blip r:id="rId120"/>
  </webImageSrd>
  <webImageSrd>
    <address r:id="rId121"/>
    <blip r:id="rId122"/>
  </webImageSrd>
  <webImageSrd>
    <address r:id="rId123"/>
    <blip r:id="rId124"/>
  </webImageSrd>
  <webImageSrd>
    <address r:id="rId125"/>
    <blip r:id="rId126"/>
  </webImageSrd>
  <webImageSrd>
    <address r:id="rId127"/>
    <blip r:id="rId128"/>
  </webImageSrd>
  <webImageSrd>
    <address r:id="rId129"/>
    <blip r:id="rId130"/>
  </webImageSrd>
  <webImageSrd>
    <address r:id="rId131"/>
    <blip r:id="rId132"/>
  </webImageSrd>
  <webImageSrd>
    <address r:id="rId133"/>
    <blip r:id="rId134"/>
  </webImageSrd>
  <webImageSrd>
    <address r:id="rId135"/>
    <blip r:id="rId136"/>
  </webImageSrd>
  <webImageSrd>
    <address r:id="rId137"/>
    <blip r:id="rId138"/>
  </webImageSrd>
  <webImageSrd>
    <address r:id="rId139"/>
    <blip r:id="rId140"/>
  </webImageSrd>
  <webImageSrd>
    <address r:id="rId141"/>
    <blip r:id="rId142"/>
  </webImageSrd>
  <webImageSrd>
    <address r:id="rId143"/>
    <blip r:id="rId144"/>
  </webImageSrd>
  <webImageSrd>
    <address r:id="rId145"/>
    <blip r:id="rId146"/>
  </webImageSrd>
  <webImageSrd>
    <address r:id="rId147"/>
    <blip r:id="rId148"/>
  </webImageSrd>
  <webImageSrd>
    <address r:id="rId149"/>
    <blip r:id="rId150"/>
  </webImageSrd>
  <webImageSrd>
    <address r:id="rId151"/>
    <blip r:id="rId152"/>
  </webImageSrd>
  <webImageSrd>
    <address r:id="rId153"/>
    <blip r:id="rId154"/>
  </webImageSrd>
  <webImageSrd>
    <address r:id="rId155"/>
    <blip r:id="rId156"/>
  </webImageSrd>
  <webImageSrd>
    <address r:id="rId157"/>
    <blip r:id="rId158"/>
  </webImageSrd>
  <webImageSrd>
    <address r:id="rId159"/>
    <blip r:id="rId160"/>
  </webImageSrd>
  <webImageSrd>
    <address r:id="rId161"/>
    <blip r:id="rId162"/>
  </webImageSrd>
  <webImageSrd>
    <address r:id="rId163"/>
    <blip r:id="rId164"/>
  </webImageSrd>
  <webImageSrd>
    <address r:id="rId165"/>
    <blip r:id="rId166"/>
  </webImageSrd>
  <webImageSrd>
    <address r:id="rId167"/>
    <blip r:id="rId168"/>
  </webImageSrd>
  <webImageSrd>
    <address r:id="rId169"/>
    <blip r:id="rId170"/>
  </webImageSrd>
  <webImageSrd>
    <address r:id="rId171"/>
    <blip r:id="rId172"/>
  </webImageSrd>
  <webImageSrd>
    <address r:id="rId173"/>
    <blip r:id="rId174"/>
  </webImageSrd>
  <webImageSrd>
    <address r:id="rId175"/>
    <blip r:id="rId176"/>
  </webImageSrd>
  <webImageSrd>
    <address r:id="rId177"/>
    <blip r:id="rId178"/>
  </webImageSrd>
  <webImageSrd>
    <address r:id="rId179"/>
    <blip r:id="rId180"/>
  </webImageSrd>
  <webImageSrd>
    <address r:id="rId181"/>
    <blip r:id="rId182"/>
  </webImageSrd>
  <webImageSrd>
    <address r:id="rId183"/>
    <blip r:id="rId184"/>
  </webImageSrd>
  <webImageSrd>
    <address r:id="rId185"/>
    <blip r:id="rId186"/>
  </webImageSrd>
  <webImageSrd>
    <address r:id="rId187"/>
    <blip r:id="rId188"/>
  </webImageSrd>
  <webImageSrd>
    <address r:id="rId189"/>
    <blip r:id="rId190"/>
  </webImageSrd>
  <webImageSrd>
    <address r:id="rId191"/>
    <blip r:id="rId192"/>
  </webImageSrd>
  <webImageSrd>
    <address r:id="rId193"/>
    <blip r:id="rId194"/>
  </webImageSrd>
  <webImageSrd>
    <address r:id="rId195"/>
    <blip r:id="rId196"/>
  </webImageSrd>
  <webImageSrd>
    <address r:id="rId197"/>
    <blip r:id="rId198"/>
  </webImageSrd>
  <webImageSrd>
    <address r:id="rId199"/>
    <blip r:id="rId200"/>
  </webImageSrd>
  <webImageSrd>
    <address r:id="rId201"/>
    <blip r:id="rId202"/>
  </webImageSrd>
  <webImageSrd>
    <address r:id="rId203"/>
    <blip r:id="rId204"/>
  </webImageSrd>
  <webImageSrd>
    <address r:id="rId205"/>
    <blip r:id="rId206"/>
  </webImageSrd>
  <webImageSrd>
    <address r:id="rId207"/>
    <blip r:id="rId208"/>
  </webImageSrd>
  <webImageSrd>
    <address r:id="rId209"/>
    <blip r:id="rId210"/>
  </webImageSrd>
  <webImageSrd>
    <address r:id="rId211"/>
    <blip r:id="rId212"/>
  </webImageSrd>
  <webImageSrd>
    <address r:id="rId213"/>
    <blip r:id="rId214"/>
  </webImageSrd>
  <webImageSrd>
    <address r:id="rId215"/>
    <blip r:id="rId216"/>
  </webImageSrd>
  <webImageSrd>
    <address r:id="rId217"/>
    <blip r:id="rId218"/>
  </webImageSrd>
  <webImageSrd>
    <address r:id="rId219"/>
    <blip r:id="rId220"/>
  </webImageSrd>
  <webImageSrd>
    <address r:id="rId221"/>
    <blip r:id="rId222"/>
  </webImageSrd>
  <webImageSrd>
    <address r:id="rId223"/>
    <blip r:id="rId224"/>
  </webImageSrd>
  <webImageSrd>
    <address r:id="rId225"/>
    <blip r:id="rId226"/>
  </webImageSrd>
  <webImageSrd>
    <address r:id="rId227"/>
    <blip r:id="rId228"/>
  </webImageSrd>
  <webImageSrd>
    <address r:id="rId229"/>
    <blip r:id="rId230"/>
  </webImageSrd>
  <webImageSrd>
    <address r:id="rId231"/>
    <blip r:id="rId232"/>
  </webImageSrd>
  <webImageSrd>
    <address r:id="rId233"/>
    <blip r:id="rId234"/>
  </webImageSrd>
  <webImageSrd>
    <address r:id="rId235"/>
    <blip r:id="rId236"/>
  </webImageSrd>
  <webImageSrd>
    <address r:id="rId237"/>
    <blip r:id="rId238"/>
  </webImageSrd>
  <webImageSrd>
    <address r:id="rId239"/>
    <blip r:id="rId240"/>
  </webImageSrd>
  <webImageSrd>
    <address r:id="rId241"/>
    <blip r:id="rId242"/>
  </webImageSrd>
  <webImageSrd>
    <address r:id="rId243"/>
    <blip r:id="rId244"/>
  </webImageSrd>
  <webImageSrd>
    <address r:id="rId245"/>
    <blip r:id="rId246"/>
  </webImageSrd>
  <webImageSrd>
    <address r:id="rId247"/>
    <blip r:id="rId248"/>
  </webImageSrd>
  <webImageSrd>
    <address r:id="rId249"/>
    <blip r:id="rId250"/>
  </webImageSrd>
  <webImageSrd>
    <address r:id="rId251"/>
    <blip r:id="rId252"/>
  </webImageSrd>
  <webImageSrd>
    <address r:id="rId253"/>
    <blip r:id="rId254"/>
  </webImageSrd>
  <webImageSrd>
    <address r:id="rId255"/>
    <blip r:id="rId256"/>
  </webImageSrd>
  <webImageSrd>
    <address r:id="rId257"/>
    <blip r:id="rId258"/>
  </webImageSrd>
  <webImageSrd>
    <address r:id="rId259"/>
    <blip r:id="rId260"/>
  </webImageSrd>
  <webImageSrd>
    <address r:id="rId261"/>
    <blip r:id="rId262"/>
  </webImageSrd>
  <webImageSrd>
    <address r:id="rId263"/>
    <blip r:id="rId264"/>
  </webImageSrd>
  <webImageSrd>
    <address r:id="rId265"/>
    <blip r:id="rId266"/>
  </webImageSrd>
  <webImageSrd>
    <address r:id="rId267"/>
    <blip r:id="rId268"/>
  </webImageSrd>
  <webImageSrd>
    <address r:id="rId269"/>
    <blip r:id="rId270"/>
  </webImageSrd>
  <webImageSrd>
    <address r:id="rId271"/>
    <blip r:id="rId272"/>
  </webImageSrd>
  <webImageSrd>
    <address r:id="rId273"/>
    <blip r:id="rId274"/>
  </webImageSrd>
  <webImageSrd>
    <address r:id="rId275"/>
    <blip r:id="rId276"/>
  </webImageSrd>
  <webImageSrd>
    <address r:id="rId277"/>
    <blip r:id="rId278"/>
  </webImageSrd>
  <webImageSrd>
    <address r:id="rId279"/>
    <blip r:id="rId280"/>
  </webImageSrd>
  <webImageSrd>
    <address r:id="rId281"/>
    <blip r:id="rId282"/>
  </webImageSrd>
  <webImageSrd>
    <address r:id="rId283"/>
    <blip r:id="rId284"/>
  </webImageSrd>
  <webImageSrd>
    <address r:id="rId285"/>
    <blip r:id="rId286"/>
  </webImageSrd>
  <webImageSrd>
    <address r:id="rId287"/>
    <blip r:id="rId288"/>
  </webImageSrd>
  <webImageSrd>
    <address r:id="rId289"/>
    <blip r:id="rId290"/>
  </webImageSrd>
  <webImageSrd>
    <address r:id="rId291"/>
    <blip r:id="rId292"/>
  </webImageSrd>
  <webImageSrd>
    <address r:id="rId293"/>
    <blip r:id="rId294"/>
  </webImageSrd>
  <webImageSrd>
    <address r:id="rId295"/>
    <blip r:id="rId296"/>
  </webImageSrd>
  <webImageSrd>
    <address r:id="rId297"/>
    <blip r:id="rId298"/>
  </webImageSrd>
  <webImageSrd>
    <address r:id="rId299"/>
    <blip r:id="rId300"/>
  </webImageSrd>
  <webImageSrd>
    <address r:id="rId301"/>
    <blip r:id="rId302"/>
  </webImageSrd>
  <webImageSrd>
    <address r:id="rId303"/>
    <blip r:id="rId304"/>
  </webImageSrd>
  <webImageSrd>
    <address r:id="rId305"/>
    <blip r:id="rId306"/>
  </webImageSrd>
  <webImageSrd>
    <address r:id="rId307"/>
    <blip r:id="rId308"/>
  </webImageSrd>
  <webImageSrd>
    <address r:id="rId309"/>
    <blip r:id="rId310"/>
  </webImageSrd>
  <webImageSrd>
    <address r:id="rId311"/>
    <blip r:id="rId312"/>
  </webImageSrd>
  <webImageSrd>
    <address r:id="rId313"/>
    <blip r:id="rId314"/>
  </webImageSrd>
  <webImageSrd>
    <address r:id="rId315"/>
    <blip r:id="rId316"/>
  </webImageSrd>
  <webImageSrd>
    <address r:id="rId317"/>
    <blip r:id="rId318"/>
  </webImageSrd>
  <webImageSrd>
    <address r:id="rId319"/>
    <blip r:id="rId320"/>
  </webImageSrd>
  <webImageSrd>
    <address r:id="rId321"/>
    <blip r:id="rId322"/>
  </webImageSrd>
  <webImageSrd>
    <address r:id="rId323"/>
    <blip r:id="rId324"/>
  </webImageSrd>
  <webImageSrd>
    <address r:id="rId325"/>
    <blip r:id="rId326"/>
  </webImageSrd>
  <webImageSrd>
    <address r:id="rId327"/>
    <blip r:id="rId328"/>
  </webImageSrd>
  <webImageSrd>
    <address r:id="rId329"/>
    <blip r:id="rId330"/>
  </webImageSrd>
  <webImageSrd>
    <address r:id="rId331"/>
    <blip r:id="rId332"/>
  </webImageSrd>
  <webImageSrd>
    <address r:id="rId333"/>
    <blip r:id="rId334"/>
  </webImageSrd>
  <webImageSrd>
    <address r:id="rId335"/>
    <blip r:id="rId336"/>
  </webImageSrd>
  <webImageSrd>
    <address r:id="rId337"/>
    <blip r:id="rId338"/>
  </webImageSrd>
  <webImageSrd>
    <address r:id="rId339"/>
    <blip r:id="rId340"/>
  </webImageSrd>
  <webImageSrd>
    <address r:id="rId341"/>
    <blip r:id="rId342"/>
  </webImageSrd>
  <webImageSrd>
    <address r:id="rId343"/>
    <blip r:id="rId344"/>
  </webImageSrd>
  <webImageSrd>
    <address r:id="rId345"/>
    <blip r:id="rId346"/>
  </webImageSrd>
  <webImageSrd>
    <address r:id="rId347"/>
    <blip r:id="rId348"/>
  </webImageSrd>
  <webImageSrd>
    <address r:id="rId349"/>
    <blip r:id="rId350"/>
  </webImageSrd>
  <webImageSrd>
    <address r:id="rId351"/>
    <blip r:id="rId352"/>
  </webImageSrd>
  <webImageSrd>
    <address r:id="rId353"/>
    <blip r:id="rId354"/>
  </webImageSrd>
  <webImageSrd>
    <address r:id="rId355"/>
    <blip r:id="rId356"/>
  </webImageSrd>
  <webImageSrd>
    <address r:id="rId357"/>
    <blip r:id="rId358"/>
  </webImageSrd>
  <webImageSrd>
    <address r:id="rId359"/>
    <blip r:id="rId360"/>
  </webImageSrd>
  <webImageSrd>
    <address r:id="rId361"/>
    <blip r:id="rId362"/>
  </webImageSrd>
  <webImageSrd>
    <address r:id="rId363"/>
    <blip r:id="rId364"/>
  </webImageSrd>
  <webImageSrd>
    <address r:id="rId365"/>
    <blip r:id="rId366"/>
  </webImageSrd>
  <webImageSrd>
    <address r:id="rId367"/>
    <blip r:id="rId368"/>
  </webImageSrd>
  <webImageSrd>
    <address r:id="rId369"/>
    <blip r:id="rId370"/>
  </webImageSrd>
  <webImageSrd>
    <address r:id="rId371"/>
    <blip r:id="rId372"/>
  </webImageSrd>
  <webImageSrd>
    <address r:id="rId373"/>
    <blip r:id="rId374"/>
  </webImageSrd>
  <webImageSrd>
    <address r:id="rId375"/>
    <blip r:id="rId376"/>
  </webImageSrd>
  <webImageSrd>
    <address r:id="rId377"/>
    <blip r:id="rId378"/>
  </webImageSrd>
  <webImageSrd>
    <address r:id="rId379"/>
    <blip r:id="rId380"/>
  </webImageSrd>
  <webImageSrd>
    <address r:id="rId381"/>
    <blip r:id="rId382"/>
  </webImageSrd>
  <webImageSrd>
    <address r:id="rId383"/>
    <blip r:id="rId384"/>
  </webImageSrd>
  <webImageSrd>
    <address r:id="rId385"/>
    <blip r:id="rId386"/>
  </webImageSrd>
  <webImageSrd>
    <address r:id="rId387"/>
    <blip r:id="rId388"/>
  </webImageSrd>
  <webImageSrd>
    <address r:id="rId389"/>
    <blip r:id="rId390"/>
  </webImageSrd>
  <webImageSrd>
    <address r:id="rId391"/>
    <blip r:id="rId392"/>
  </webImageSrd>
  <webImageSrd>
    <address r:id="rId393"/>
    <blip r:id="rId394"/>
  </webImageSrd>
  <webImageSrd>
    <address r:id="rId395"/>
    <blip r:id="rId396"/>
  </webImageSrd>
  <webImageSrd>
    <address r:id="rId397"/>
    <blip r:id="rId398"/>
  </webImageSrd>
  <webImageSrd>
    <address r:id="rId399"/>
    <blip r:id="rId400"/>
  </webImageSrd>
  <webImageSrd>
    <address r:id="rId401"/>
    <blip r:id="rId402"/>
  </webImageSrd>
  <webImageSrd>
    <address r:id="rId403"/>
    <blip r:id="rId404"/>
  </webImageSrd>
  <webImageSrd>
    <address r:id="rId405"/>
    <blip r:id="rId406"/>
  </webImageSrd>
  <webImageSrd>
    <address r:id="rId407"/>
    <blip r:id="rId408"/>
  </webImageSrd>
  <webImageSrd>
    <address r:id="rId409"/>
    <blip r:id="rId410"/>
  </webImageSrd>
  <webImageSrd>
    <address r:id="rId411"/>
    <blip r:id="rId412"/>
  </webImageSrd>
  <webImageSrd>
    <address r:id="rId413"/>
    <blip r:id="rId414"/>
  </webImageSrd>
  <webImageSrd>
    <address r:id="rId415"/>
    <blip r:id="rId416"/>
  </webImageSrd>
  <webImageSrd>
    <address r:id="rId417"/>
    <blip r:id="rId418"/>
  </webImageSrd>
  <webImageSrd>
    <address r:id="rId419"/>
    <blip r:id="rId420"/>
  </webImageSrd>
  <webImageSrd>
    <address r:id="rId421"/>
    <blip r:id="rId422"/>
  </webImageSrd>
  <webImageSrd>
    <address r:id="rId423"/>
    <blip r:id="rId424"/>
  </webImageSrd>
  <webImageSrd>
    <address r:id="rId425"/>
    <blip r:id="rId426"/>
  </webImageSrd>
  <webImageSrd>
    <address r:id="rId427"/>
    <blip r:id="rId428"/>
  </webImageSrd>
  <webImageSrd>
    <address r:id="rId429"/>
    <blip r:id="rId430"/>
  </webImageSrd>
  <webImageSrd>
    <address r:id="rId431"/>
    <blip r:id="rId432"/>
  </webImageSrd>
  <webImageSrd>
    <address r:id="rId433"/>
    <blip r:id="rId434"/>
  </webImageSrd>
  <webImageSrd>
    <address r:id="rId435"/>
    <blip r:id="rId436"/>
  </webImageSrd>
  <webImageSrd>
    <address r:id="rId437"/>
    <blip r:id="rId438"/>
  </webImageSrd>
  <webImageSrd>
    <address r:id="rId439"/>
    <blip r:id="rId440"/>
  </webImageSrd>
  <webImageSrd>
    <address r:id="rId441"/>
    <blip r:id="rId442"/>
  </webImageSrd>
  <webImageSrd>
    <address r:id="rId443"/>
    <blip r:id="rId444"/>
  </webImageSrd>
  <webImageSrd>
    <address r:id="rId445"/>
    <blip r:id="rId446"/>
  </webImageSrd>
  <webImageSrd>
    <address r:id="rId447"/>
    <blip r:id="rId448"/>
  </webImageSrd>
  <webImageSrd>
    <address r:id="rId449"/>
    <blip r:id="rId450"/>
  </webImageSrd>
  <webImageSrd>
    <address r:id="rId451"/>
    <blip r:id="rId452"/>
  </webImageSrd>
  <webImageSrd>
    <address r:id="rId453"/>
    <blip r:id="rId454"/>
  </webImageSrd>
  <webImageSrd>
    <address r:id="rId455"/>
    <blip r:id="rId456"/>
  </webImageSrd>
  <webImageSrd>
    <address r:id="rId457"/>
    <blip r:id="rId458"/>
  </webImageSrd>
  <webImageSrd>
    <address r:id="rId459"/>
    <blip r:id="rId460"/>
  </webImageSrd>
  <webImageSrd>
    <address r:id="rId461"/>
    <blip r:id="rId462"/>
  </webImageSrd>
  <webImageSrd>
    <address r:id="rId463"/>
    <blip r:id="rId464"/>
  </webImageSrd>
  <webImageSrd>
    <address r:id="rId465"/>
    <blip r:id="rId466"/>
  </webImageSrd>
  <webImageSrd>
    <address r:id="rId467"/>
    <blip r:id="rId468"/>
  </webImageSrd>
  <webImageSrd>
    <address r:id="rId469"/>
    <blip r:id="rId470"/>
  </webImageSrd>
  <webImageSrd>
    <address r:id="rId471"/>
    <blip r:id="rId472"/>
  </webImageSrd>
  <webImageSrd>
    <address r:id="rId473"/>
    <blip r:id="rId474"/>
  </webImageSrd>
  <webImageSrd>
    <address r:id="rId475"/>
    <blip r:id="rId476"/>
  </webImageSrd>
  <webImageSrd>
    <address r:id="rId477"/>
    <blip r:id="rId478"/>
  </webImageSrd>
  <webImageSrd>
    <address r:id="rId479"/>
    <blip r:id="rId480"/>
  </webImageSrd>
  <webImageSrd>
    <address r:id="rId481"/>
    <blip r:id="rId482"/>
  </webImageSrd>
  <webImageSrd>
    <address r:id="rId483"/>
    <blip r:id="rId484"/>
  </webImageSrd>
  <webImageSrd>
    <address r:id="rId485"/>
    <blip r:id="rId486"/>
  </webImageSrd>
  <webImageSrd>
    <address r:id="rId487"/>
    <blip r:id="rId488"/>
  </webImageSrd>
  <webImageSrd>
    <address r:id="rId489"/>
    <blip r:id="rId490"/>
  </webImageSrd>
</webImagesSrd>
</file>

<file path=xl/richData/rdrichvalue.xml><?xml version="1.0" encoding="utf-8"?>
<rvData xmlns="http://schemas.microsoft.com/office/spreadsheetml/2017/richdata" count="245">
  <rv s="0">
    <v>0</v>
    <v>5</v>
    <v>0</v>
    <v>0</v>
    <v>2</v>
  </rv>
  <rv s="0">
    <v>1</v>
    <v>5</v>
    <v>0</v>
    <v>0</v>
    <v>2</v>
  </rv>
  <rv s="0">
    <v>2</v>
    <v>5</v>
    <v>0</v>
    <v>0</v>
    <v>2</v>
  </rv>
  <rv s="0">
    <v>3</v>
    <v>5</v>
    <v>0</v>
    <v>0</v>
    <v>2</v>
  </rv>
  <rv s="0">
    <v>4</v>
    <v>5</v>
    <v>0</v>
    <v>0</v>
    <v>2</v>
  </rv>
  <rv s="0">
    <v>5</v>
    <v>5</v>
    <v>0</v>
    <v>0</v>
    <v>2</v>
  </rv>
  <rv s="0">
    <v>6</v>
    <v>5</v>
    <v>0</v>
    <v>0</v>
    <v>2</v>
  </rv>
  <rv s="0">
    <v>7</v>
    <v>5</v>
    <v>0</v>
    <v>0</v>
    <v>2</v>
  </rv>
  <rv s="0">
    <v>8</v>
    <v>5</v>
    <v>0</v>
    <v>0</v>
    <v>2</v>
  </rv>
  <rv s="0">
    <v>9</v>
    <v>5</v>
    <v>0</v>
    <v>0</v>
    <v>2</v>
  </rv>
  <rv s="0">
    <v>10</v>
    <v>5</v>
    <v>0</v>
    <v>0</v>
    <v>2</v>
  </rv>
  <rv s="0">
    <v>11</v>
    <v>5</v>
    <v>0</v>
    <v>0</v>
    <v>2</v>
  </rv>
  <rv s="0">
    <v>12</v>
    <v>5</v>
    <v>0</v>
    <v>0</v>
    <v>2</v>
  </rv>
  <rv s="0">
    <v>13</v>
    <v>5</v>
    <v>0</v>
    <v>0</v>
    <v>2</v>
  </rv>
  <rv s="0">
    <v>14</v>
    <v>5</v>
    <v>0</v>
    <v>0</v>
    <v>2</v>
  </rv>
  <rv s="0">
    <v>15</v>
    <v>5</v>
    <v>0</v>
    <v>0</v>
    <v>2</v>
  </rv>
  <rv s="0">
    <v>16</v>
    <v>5</v>
    <v>0</v>
    <v>0</v>
    <v>2</v>
  </rv>
  <rv s="0">
    <v>17</v>
    <v>5</v>
    <v>0</v>
    <v>0</v>
    <v>2</v>
  </rv>
  <rv s="0">
    <v>18</v>
    <v>5</v>
    <v>0</v>
    <v>0</v>
    <v>2</v>
  </rv>
  <rv s="0">
    <v>19</v>
    <v>5</v>
    <v>0</v>
    <v>0</v>
    <v>2</v>
  </rv>
  <rv s="0">
    <v>20</v>
    <v>5</v>
    <v>0</v>
    <v>0</v>
    <v>2</v>
  </rv>
  <rv s="0">
    <v>21</v>
    <v>5</v>
    <v>0</v>
    <v>0</v>
    <v>2</v>
  </rv>
  <rv s="0">
    <v>22</v>
    <v>5</v>
    <v>0</v>
    <v>0</v>
    <v>2</v>
  </rv>
  <rv s="0">
    <v>23</v>
    <v>5</v>
    <v>0</v>
    <v>0</v>
    <v>2</v>
  </rv>
  <rv s="0">
    <v>24</v>
    <v>5</v>
    <v>0</v>
    <v>0</v>
    <v>2</v>
  </rv>
  <rv s="0">
    <v>25</v>
    <v>5</v>
    <v>0</v>
    <v>0</v>
    <v>2</v>
  </rv>
  <rv s="0">
    <v>26</v>
    <v>5</v>
    <v>0</v>
    <v>0</v>
    <v>2</v>
  </rv>
  <rv s="0">
    <v>27</v>
    <v>5</v>
    <v>0</v>
    <v>0</v>
    <v>2</v>
  </rv>
  <rv s="0">
    <v>28</v>
    <v>5</v>
    <v>0</v>
    <v>0</v>
    <v>2</v>
  </rv>
  <rv s="0">
    <v>29</v>
    <v>5</v>
    <v>0</v>
    <v>0</v>
    <v>2</v>
  </rv>
  <rv s="0">
    <v>30</v>
    <v>5</v>
    <v>0</v>
    <v>0</v>
    <v>2</v>
  </rv>
  <rv s="0">
    <v>31</v>
    <v>5</v>
    <v>0</v>
    <v>0</v>
    <v>2</v>
  </rv>
  <rv s="0">
    <v>32</v>
    <v>5</v>
    <v>0</v>
    <v>0</v>
    <v>2</v>
  </rv>
  <rv s="0">
    <v>33</v>
    <v>5</v>
    <v>0</v>
    <v>0</v>
    <v>2</v>
  </rv>
  <rv s="0">
    <v>34</v>
    <v>5</v>
    <v>0</v>
    <v>0</v>
    <v>2</v>
  </rv>
  <rv s="0">
    <v>35</v>
    <v>5</v>
    <v>0</v>
    <v>0</v>
    <v>2</v>
  </rv>
  <rv s="0">
    <v>36</v>
    <v>5</v>
    <v>0</v>
    <v>0</v>
    <v>2</v>
  </rv>
  <rv s="0">
    <v>37</v>
    <v>5</v>
    <v>0</v>
    <v>0</v>
    <v>2</v>
  </rv>
  <rv s="0">
    <v>38</v>
    <v>5</v>
    <v>0</v>
    <v>0</v>
    <v>2</v>
  </rv>
  <rv s="0">
    <v>39</v>
    <v>5</v>
    <v>0</v>
    <v>0</v>
    <v>2</v>
  </rv>
  <rv s="0">
    <v>40</v>
    <v>5</v>
    <v>0</v>
    <v>0</v>
    <v>2</v>
  </rv>
  <rv s="0">
    <v>41</v>
    <v>5</v>
    <v>0</v>
    <v>0</v>
    <v>2</v>
  </rv>
  <rv s="0">
    <v>42</v>
    <v>5</v>
    <v>0</v>
    <v>0</v>
    <v>2</v>
  </rv>
  <rv s="0">
    <v>43</v>
    <v>5</v>
    <v>0</v>
    <v>0</v>
    <v>2</v>
  </rv>
  <rv s="0">
    <v>44</v>
    <v>5</v>
    <v>0</v>
    <v>0</v>
    <v>2</v>
  </rv>
  <rv s="0">
    <v>45</v>
    <v>5</v>
    <v>0</v>
    <v>0</v>
    <v>2</v>
  </rv>
  <rv s="0">
    <v>46</v>
    <v>5</v>
    <v>0</v>
    <v>0</v>
    <v>2</v>
  </rv>
  <rv s="0">
    <v>47</v>
    <v>5</v>
    <v>0</v>
    <v>0</v>
    <v>2</v>
  </rv>
  <rv s="0">
    <v>48</v>
    <v>5</v>
    <v>0</v>
    <v>0</v>
    <v>2</v>
  </rv>
  <rv s="0">
    <v>49</v>
    <v>5</v>
    <v>0</v>
    <v>0</v>
    <v>2</v>
  </rv>
  <rv s="0">
    <v>50</v>
    <v>5</v>
    <v>0</v>
    <v>0</v>
    <v>2</v>
  </rv>
  <rv s="0">
    <v>51</v>
    <v>5</v>
    <v>0</v>
    <v>0</v>
    <v>2</v>
  </rv>
  <rv s="0">
    <v>52</v>
    <v>5</v>
    <v>0</v>
    <v>0</v>
    <v>2</v>
  </rv>
  <rv s="0">
    <v>53</v>
    <v>5</v>
    <v>0</v>
    <v>0</v>
    <v>2</v>
  </rv>
  <rv s="0">
    <v>54</v>
    <v>5</v>
    <v>0</v>
    <v>0</v>
    <v>2</v>
  </rv>
  <rv s="0">
    <v>55</v>
    <v>5</v>
    <v>0</v>
    <v>0</v>
    <v>2</v>
  </rv>
  <rv s="0">
    <v>56</v>
    <v>5</v>
    <v>0</v>
    <v>0</v>
    <v>2</v>
  </rv>
  <rv s="0">
    <v>57</v>
    <v>5</v>
    <v>0</v>
    <v>0</v>
    <v>2</v>
  </rv>
  <rv s="0">
    <v>58</v>
    <v>5</v>
    <v>0</v>
    <v>0</v>
    <v>2</v>
  </rv>
  <rv s="0">
    <v>59</v>
    <v>5</v>
    <v>0</v>
    <v>0</v>
    <v>2</v>
  </rv>
  <rv s="0">
    <v>60</v>
    <v>5</v>
    <v>0</v>
    <v>0</v>
    <v>2</v>
  </rv>
  <rv s="0">
    <v>61</v>
    <v>5</v>
    <v>0</v>
    <v>0</v>
    <v>2</v>
  </rv>
  <rv s="0">
    <v>62</v>
    <v>5</v>
    <v>0</v>
    <v>0</v>
    <v>2</v>
  </rv>
  <rv s="0">
    <v>63</v>
    <v>5</v>
    <v>0</v>
    <v>0</v>
    <v>2</v>
  </rv>
  <rv s="0">
    <v>64</v>
    <v>5</v>
    <v>0</v>
    <v>0</v>
    <v>2</v>
  </rv>
  <rv s="0">
    <v>65</v>
    <v>5</v>
    <v>0</v>
    <v>0</v>
    <v>2</v>
  </rv>
  <rv s="0">
    <v>66</v>
    <v>5</v>
    <v>0</v>
    <v>0</v>
    <v>2</v>
  </rv>
  <rv s="0">
    <v>67</v>
    <v>5</v>
    <v>0</v>
    <v>0</v>
    <v>2</v>
  </rv>
  <rv s="0">
    <v>68</v>
    <v>5</v>
    <v>0</v>
    <v>0</v>
    <v>2</v>
  </rv>
  <rv s="0">
    <v>69</v>
    <v>5</v>
    <v>0</v>
    <v>0</v>
    <v>2</v>
  </rv>
  <rv s="0">
    <v>70</v>
    <v>5</v>
    <v>0</v>
    <v>0</v>
    <v>2</v>
  </rv>
  <rv s="0">
    <v>71</v>
    <v>5</v>
    <v>0</v>
    <v>0</v>
    <v>2</v>
  </rv>
  <rv s="0">
    <v>72</v>
    <v>5</v>
    <v>0</v>
    <v>0</v>
    <v>2</v>
  </rv>
  <rv s="0">
    <v>73</v>
    <v>5</v>
    <v>0</v>
    <v>0</v>
    <v>2</v>
  </rv>
  <rv s="0">
    <v>74</v>
    <v>5</v>
    <v>0</v>
    <v>0</v>
    <v>2</v>
  </rv>
  <rv s="0">
    <v>75</v>
    <v>5</v>
    <v>0</v>
    <v>0</v>
    <v>2</v>
  </rv>
  <rv s="0">
    <v>76</v>
    <v>5</v>
    <v>0</v>
    <v>0</v>
    <v>2</v>
  </rv>
  <rv s="0">
    <v>77</v>
    <v>5</v>
    <v>0</v>
    <v>0</v>
    <v>2</v>
  </rv>
  <rv s="0">
    <v>78</v>
    <v>5</v>
    <v>0</v>
    <v>0</v>
    <v>2</v>
  </rv>
  <rv s="0">
    <v>79</v>
    <v>5</v>
    <v>0</v>
    <v>0</v>
    <v>2</v>
  </rv>
  <rv s="0">
    <v>80</v>
    <v>5</v>
    <v>0</v>
    <v>0</v>
    <v>2</v>
  </rv>
  <rv s="0">
    <v>81</v>
    <v>5</v>
    <v>0</v>
    <v>0</v>
    <v>2</v>
  </rv>
  <rv s="0">
    <v>82</v>
    <v>5</v>
    <v>0</v>
    <v>0</v>
    <v>2</v>
  </rv>
  <rv s="0">
    <v>83</v>
    <v>5</v>
    <v>0</v>
    <v>0</v>
    <v>2</v>
  </rv>
  <rv s="0">
    <v>84</v>
    <v>5</v>
    <v>0</v>
    <v>0</v>
    <v>2</v>
  </rv>
  <rv s="0">
    <v>85</v>
    <v>5</v>
    <v>0</v>
    <v>0</v>
    <v>2</v>
  </rv>
  <rv s="0">
    <v>86</v>
    <v>5</v>
    <v>0</v>
    <v>0</v>
    <v>2</v>
  </rv>
  <rv s="0">
    <v>87</v>
    <v>5</v>
    <v>0</v>
    <v>0</v>
    <v>2</v>
  </rv>
  <rv s="0">
    <v>88</v>
    <v>5</v>
    <v>0</v>
    <v>0</v>
    <v>2</v>
  </rv>
  <rv s="0">
    <v>89</v>
    <v>5</v>
    <v>0</v>
    <v>0</v>
    <v>2</v>
  </rv>
  <rv s="0">
    <v>90</v>
    <v>5</v>
    <v>0</v>
    <v>0</v>
    <v>2</v>
  </rv>
  <rv s="0">
    <v>91</v>
    <v>5</v>
    <v>0</v>
    <v>0</v>
    <v>2</v>
  </rv>
  <rv s="0">
    <v>92</v>
    <v>5</v>
    <v>0</v>
    <v>0</v>
    <v>2</v>
  </rv>
  <rv s="0">
    <v>93</v>
    <v>5</v>
    <v>0</v>
    <v>0</v>
    <v>2</v>
  </rv>
  <rv s="0">
    <v>94</v>
    <v>5</v>
    <v>0</v>
    <v>0</v>
    <v>2</v>
  </rv>
  <rv s="0">
    <v>95</v>
    <v>5</v>
    <v>0</v>
    <v>0</v>
    <v>2</v>
  </rv>
  <rv s="0">
    <v>96</v>
    <v>5</v>
    <v>0</v>
    <v>0</v>
    <v>2</v>
  </rv>
  <rv s="0">
    <v>97</v>
    <v>5</v>
    <v>0</v>
    <v>0</v>
    <v>2</v>
  </rv>
  <rv s="0">
    <v>98</v>
    <v>5</v>
    <v>0</v>
    <v>0</v>
    <v>2</v>
  </rv>
  <rv s="0">
    <v>99</v>
    <v>5</v>
    <v>0</v>
    <v>0</v>
    <v>2</v>
  </rv>
  <rv s="0">
    <v>100</v>
    <v>5</v>
    <v>0</v>
    <v>0</v>
    <v>2</v>
  </rv>
  <rv s="0">
    <v>101</v>
    <v>5</v>
    <v>0</v>
    <v>0</v>
    <v>2</v>
  </rv>
  <rv s="0">
    <v>102</v>
    <v>5</v>
    <v>0</v>
    <v>0</v>
    <v>2</v>
  </rv>
  <rv s="0">
    <v>103</v>
    <v>5</v>
    <v>0</v>
    <v>0</v>
    <v>2</v>
  </rv>
  <rv s="0">
    <v>104</v>
    <v>5</v>
    <v>0</v>
    <v>0</v>
    <v>2</v>
  </rv>
  <rv s="0">
    <v>105</v>
    <v>5</v>
    <v>0</v>
    <v>0</v>
    <v>2</v>
  </rv>
  <rv s="0">
    <v>106</v>
    <v>5</v>
    <v>0</v>
    <v>0</v>
    <v>2</v>
  </rv>
  <rv s="0">
    <v>107</v>
    <v>5</v>
    <v>0</v>
    <v>0</v>
    <v>2</v>
  </rv>
  <rv s="0">
    <v>108</v>
    <v>5</v>
    <v>0</v>
    <v>0</v>
    <v>2</v>
  </rv>
  <rv s="0">
    <v>109</v>
    <v>5</v>
    <v>0</v>
    <v>0</v>
    <v>2</v>
  </rv>
  <rv s="0">
    <v>110</v>
    <v>5</v>
    <v>0</v>
    <v>0</v>
    <v>2</v>
  </rv>
  <rv s="0">
    <v>111</v>
    <v>5</v>
    <v>0</v>
    <v>0</v>
    <v>2</v>
  </rv>
  <rv s="0">
    <v>112</v>
    <v>5</v>
    <v>0</v>
    <v>0</v>
    <v>2</v>
  </rv>
  <rv s="0">
    <v>113</v>
    <v>5</v>
    <v>0</v>
    <v>0</v>
    <v>2</v>
  </rv>
  <rv s="0">
    <v>114</v>
    <v>5</v>
    <v>0</v>
    <v>0</v>
    <v>2</v>
  </rv>
  <rv s="0">
    <v>115</v>
    <v>5</v>
    <v>0</v>
    <v>0</v>
    <v>2</v>
  </rv>
  <rv s="0">
    <v>116</v>
    <v>5</v>
    <v>0</v>
    <v>0</v>
    <v>2</v>
  </rv>
  <rv s="0">
    <v>117</v>
    <v>5</v>
    <v>0</v>
    <v>0</v>
    <v>2</v>
  </rv>
  <rv s="0">
    <v>118</v>
    <v>5</v>
    <v>0</v>
    <v>0</v>
    <v>2</v>
  </rv>
  <rv s="0">
    <v>119</v>
    <v>5</v>
    <v>0</v>
    <v>0</v>
    <v>2</v>
  </rv>
  <rv s="0">
    <v>120</v>
    <v>5</v>
    <v>0</v>
    <v>0</v>
    <v>2</v>
  </rv>
  <rv s="0">
    <v>121</v>
    <v>5</v>
    <v>0</v>
    <v>0</v>
    <v>2</v>
  </rv>
  <rv s="0">
    <v>122</v>
    <v>5</v>
    <v>0</v>
    <v>0</v>
    <v>2</v>
  </rv>
  <rv s="0">
    <v>123</v>
    <v>5</v>
    <v>0</v>
    <v>0</v>
    <v>2</v>
  </rv>
  <rv s="0">
    <v>124</v>
    <v>5</v>
    <v>0</v>
    <v>0</v>
    <v>2</v>
  </rv>
  <rv s="0">
    <v>125</v>
    <v>5</v>
    <v>0</v>
    <v>0</v>
    <v>2</v>
  </rv>
  <rv s="0">
    <v>126</v>
    <v>5</v>
    <v>0</v>
    <v>0</v>
    <v>2</v>
  </rv>
  <rv s="0">
    <v>127</v>
    <v>5</v>
    <v>0</v>
    <v>0</v>
    <v>2</v>
  </rv>
  <rv s="0">
    <v>128</v>
    <v>5</v>
    <v>0</v>
    <v>0</v>
    <v>2</v>
  </rv>
  <rv s="0">
    <v>129</v>
    <v>5</v>
    <v>0</v>
    <v>0</v>
    <v>2</v>
  </rv>
  <rv s="0">
    <v>130</v>
    <v>5</v>
    <v>0</v>
    <v>0</v>
    <v>2</v>
  </rv>
  <rv s="0">
    <v>131</v>
    <v>5</v>
    <v>0</v>
    <v>0</v>
    <v>2</v>
  </rv>
  <rv s="0">
    <v>132</v>
    <v>5</v>
    <v>0</v>
    <v>0</v>
    <v>2</v>
  </rv>
  <rv s="0">
    <v>133</v>
    <v>5</v>
    <v>0</v>
    <v>0</v>
    <v>2</v>
  </rv>
  <rv s="0">
    <v>134</v>
    <v>5</v>
    <v>0</v>
    <v>0</v>
    <v>2</v>
  </rv>
  <rv s="0">
    <v>135</v>
    <v>5</v>
    <v>0</v>
    <v>0</v>
    <v>2</v>
  </rv>
  <rv s="0">
    <v>136</v>
    <v>5</v>
    <v>0</v>
    <v>0</v>
    <v>2</v>
  </rv>
  <rv s="0">
    <v>137</v>
    <v>5</v>
    <v>0</v>
    <v>0</v>
    <v>2</v>
  </rv>
  <rv s="0">
    <v>138</v>
    <v>5</v>
    <v>0</v>
    <v>0</v>
    <v>2</v>
  </rv>
  <rv s="0">
    <v>139</v>
    <v>5</v>
    <v>0</v>
    <v>0</v>
    <v>2</v>
  </rv>
  <rv s="0">
    <v>140</v>
    <v>5</v>
    <v>0</v>
    <v>0</v>
    <v>2</v>
  </rv>
  <rv s="0">
    <v>141</v>
    <v>5</v>
    <v>0</v>
    <v>0</v>
    <v>2</v>
  </rv>
  <rv s="0">
    <v>142</v>
    <v>5</v>
    <v>0</v>
    <v>0</v>
    <v>2</v>
  </rv>
  <rv s="0">
    <v>143</v>
    <v>5</v>
    <v>0</v>
    <v>0</v>
    <v>2</v>
  </rv>
  <rv s="0">
    <v>144</v>
    <v>5</v>
    <v>0</v>
    <v>0</v>
    <v>2</v>
  </rv>
  <rv s="0">
    <v>145</v>
    <v>5</v>
    <v>0</v>
    <v>0</v>
    <v>2</v>
  </rv>
  <rv s="0">
    <v>146</v>
    <v>5</v>
    <v>0</v>
    <v>0</v>
    <v>2</v>
  </rv>
  <rv s="0">
    <v>147</v>
    <v>5</v>
    <v>0</v>
    <v>0</v>
    <v>2</v>
  </rv>
  <rv s="0">
    <v>148</v>
    <v>5</v>
    <v>0</v>
    <v>0</v>
    <v>2</v>
  </rv>
  <rv s="0">
    <v>149</v>
    <v>5</v>
    <v>0</v>
    <v>0</v>
    <v>2</v>
  </rv>
  <rv s="0">
    <v>150</v>
    <v>5</v>
    <v>0</v>
    <v>0</v>
    <v>2</v>
  </rv>
  <rv s="0">
    <v>151</v>
    <v>5</v>
    <v>0</v>
    <v>0</v>
    <v>2</v>
  </rv>
  <rv s="0">
    <v>152</v>
    <v>5</v>
    <v>0</v>
    <v>0</v>
    <v>2</v>
  </rv>
  <rv s="0">
    <v>153</v>
    <v>5</v>
    <v>0</v>
    <v>0</v>
    <v>2</v>
  </rv>
  <rv s="0">
    <v>154</v>
    <v>5</v>
    <v>0</v>
    <v>0</v>
    <v>2</v>
  </rv>
  <rv s="0">
    <v>155</v>
    <v>5</v>
    <v>0</v>
    <v>0</v>
    <v>2</v>
  </rv>
  <rv s="0">
    <v>156</v>
    <v>5</v>
    <v>0</v>
    <v>0</v>
    <v>2</v>
  </rv>
  <rv s="0">
    <v>157</v>
    <v>5</v>
    <v>0</v>
    <v>0</v>
    <v>2</v>
  </rv>
  <rv s="0">
    <v>158</v>
    <v>5</v>
    <v>0</v>
    <v>0</v>
    <v>2</v>
  </rv>
  <rv s="0">
    <v>159</v>
    <v>5</v>
    <v>0</v>
    <v>0</v>
    <v>2</v>
  </rv>
  <rv s="0">
    <v>160</v>
    <v>5</v>
    <v>0</v>
    <v>0</v>
    <v>2</v>
  </rv>
  <rv s="0">
    <v>161</v>
    <v>5</v>
    <v>0</v>
    <v>0</v>
    <v>2</v>
  </rv>
  <rv s="0">
    <v>162</v>
    <v>5</v>
    <v>0</v>
    <v>0</v>
    <v>2</v>
  </rv>
  <rv s="0">
    <v>163</v>
    <v>5</v>
    <v>0</v>
    <v>0</v>
    <v>2</v>
  </rv>
  <rv s="0">
    <v>164</v>
    <v>5</v>
    <v>0</v>
    <v>0</v>
    <v>2</v>
  </rv>
  <rv s="0">
    <v>165</v>
    <v>5</v>
    <v>0</v>
    <v>0</v>
    <v>2</v>
  </rv>
  <rv s="0">
    <v>166</v>
    <v>5</v>
    <v>0</v>
    <v>0</v>
    <v>2</v>
  </rv>
  <rv s="0">
    <v>167</v>
    <v>5</v>
    <v>0</v>
    <v>0</v>
    <v>2</v>
  </rv>
  <rv s="0">
    <v>168</v>
    <v>5</v>
    <v>0</v>
    <v>0</v>
    <v>2</v>
  </rv>
  <rv s="0">
    <v>169</v>
    <v>5</v>
    <v>0</v>
    <v>0</v>
    <v>2</v>
  </rv>
  <rv s="0">
    <v>170</v>
    <v>5</v>
    <v>0</v>
    <v>0</v>
    <v>2</v>
  </rv>
  <rv s="0">
    <v>171</v>
    <v>5</v>
    <v>0</v>
    <v>0</v>
    <v>2</v>
  </rv>
  <rv s="0">
    <v>172</v>
    <v>5</v>
    <v>0</v>
    <v>0</v>
    <v>2</v>
  </rv>
  <rv s="0">
    <v>173</v>
    <v>5</v>
    <v>0</v>
    <v>0</v>
    <v>2</v>
  </rv>
  <rv s="0">
    <v>174</v>
    <v>5</v>
    <v>0</v>
    <v>0</v>
    <v>2</v>
  </rv>
  <rv s="0">
    <v>175</v>
    <v>5</v>
    <v>0</v>
    <v>0</v>
    <v>2</v>
  </rv>
  <rv s="0">
    <v>176</v>
    <v>5</v>
    <v>0</v>
    <v>0</v>
    <v>2</v>
  </rv>
  <rv s="0">
    <v>177</v>
    <v>5</v>
    <v>0</v>
    <v>0</v>
    <v>2</v>
  </rv>
  <rv s="0">
    <v>178</v>
    <v>5</v>
    <v>0</v>
    <v>0</v>
    <v>2</v>
  </rv>
  <rv s="0">
    <v>179</v>
    <v>5</v>
    <v>0</v>
    <v>0</v>
    <v>2</v>
  </rv>
  <rv s="0">
    <v>180</v>
    <v>5</v>
    <v>0</v>
    <v>0</v>
    <v>2</v>
  </rv>
  <rv s="0">
    <v>181</v>
    <v>5</v>
    <v>0</v>
    <v>0</v>
    <v>2</v>
  </rv>
  <rv s="0">
    <v>182</v>
    <v>5</v>
    <v>0</v>
    <v>0</v>
    <v>2</v>
  </rv>
  <rv s="0">
    <v>183</v>
    <v>5</v>
    <v>0</v>
    <v>0</v>
    <v>2</v>
  </rv>
  <rv s="0">
    <v>184</v>
    <v>5</v>
    <v>0</v>
    <v>0</v>
    <v>2</v>
  </rv>
  <rv s="0">
    <v>185</v>
    <v>5</v>
    <v>0</v>
    <v>0</v>
    <v>2</v>
  </rv>
  <rv s="0">
    <v>186</v>
    <v>5</v>
    <v>0</v>
    <v>0</v>
    <v>2</v>
  </rv>
  <rv s="0">
    <v>187</v>
    <v>5</v>
    <v>0</v>
    <v>0</v>
    <v>2</v>
  </rv>
  <rv s="0">
    <v>188</v>
    <v>5</v>
    <v>0</v>
    <v>0</v>
    <v>2</v>
  </rv>
  <rv s="0">
    <v>189</v>
    <v>5</v>
    <v>0</v>
    <v>0</v>
    <v>2</v>
  </rv>
  <rv s="0">
    <v>190</v>
    <v>5</v>
    <v>0</v>
    <v>0</v>
    <v>2</v>
  </rv>
  <rv s="0">
    <v>191</v>
    <v>5</v>
    <v>0</v>
    <v>0</v>
    <v>2</v>
  </rv>
  <rv s="0">
    <v>192</v>
    <v>5</v>
    <v>0</v>
    <v>0</v>
    <v>2</v>
  </rv>
  <rv s="0">
    <v>193</v>
    <v>5</v>
    <v>0</v>
    <v>0</v>
    <v>2</v>
  </rv>
  <rv s="0">
    <v>194</v>
    <v>5</v>
    <v>0</v>
    <v>0</v>
    <v>2</v>
  </rv>
  <rv s="0">
    <v>195</v>
    <v>5</v>
    <v>0</v>
    <v>0</v>
    <v>2</v>
  </rv>
  <rv s="0">
    <v>196</v>
    <v>5</v>
    <v>0</v>
    <v>0</v>
    <v>2</v>
  </rv>
  <rv s="0">
    <v>197</v>
    <v>5</v>
    <v>0</v>
    <v>0</v>
    <v>2</v>
  </rv>
  <rv s="0">
    <v>198</v>
    <v>5</v>
    <v>0</v>
    <v>0</v>
    <v>2</v>
  </rv>
  <rv s="0">
    <v>199</v>
    <v>5</v>
    <v>0</v>
    <v>0</v>
    <v>2</v>
  </rv>
  <rv s="0">
    <v>200</v>
    <v>5</v>
    <v>0</v>
    <v>0</v>
    <v>2</v>
  </rv>
  <rv s="0">
    <v>201</v>
    <v>5</v>
    <v>0</v>
    <v>0</v>
    <v>2</v>
  </rv>
  <rv s="0">
    <v>202</v>
    <v>5</v>
    <v>0</v>
    <v>0</v>
    <v>2</v>
  </rv>
  <rv s="0">
    <v>203</v>
    <v>5</v>
    <v>0</v>
    <v>0</v>
    <v>2</v>
  </rv>
  <rv s="0">
    <v>204</v>
    <v>5</v>
    <v>0</v>
    <v>0</v>
    <v>2</v>
  </rv>
  <rv s="0">
    <v>205</v>
    <v>5</v>
    <v>0</v>
    <v>0</v>
    <v>2</v>
  </rv>
  <rv s="0">
    <v>206</v>
    <v>5</v>
    <v>0</v>
    <v>0</v>
    <v>2</v>
  </rv>
  <rv s="0">
    <v>207</v>
    <v>5</v>
    <v>0</v>
    <v>0</v>
    <v>2</v>
  </rv>
  <rv s="0">
    <v>208</v>
    <v>5</v>
    <v>0</v>
    <v>0</v>
    <v>2</v>
  </rv>
  <rv s="0">
    <v>209</v>
    <v>5</v>
    <v>0</v>
    <v>0</v>
    <v>2</v>
  </rv>
  <rv s="0">
    <v>210</v>
    <v>5</v>
    <v>0</v>
    <v>0</v>
    <v>2</v>
  </rv>
  <rv s="0">
    <v>211</v>
    <v>5</v>
    <v>0</v>
    <v>0</v>
    <v>2</v>
  </rv>
  <rv s="0">
    <v>212</v>
    <v>5</v>
    <v>0</v>
    <v>0</v>
    <v>2</v>
  </rv>
  <rv s="0">
    <v>213</v>
    <v>5</v>
    <v>0</v>
    <v>0</v>
    <v>2</v>
  </rv>
  <rv s="0">
    <v>214</v>
    <v>5</v>
    <v>0</v>
    <v>0</v>
    <v>2</v>
  </rv>
  <rv s="0">
    <v>215</v>
    <v>5</v>
    <v>0</v>
    <v>0</v>
    <v>2</v>
  </rv>
  <rv s="0">
    <v>216</v>
    <v>5</v>
    <v>0</v>
    <v>0</v>
    <v>2</v>
  </rv>
  <rv s="0">
    <v>217</v>
    <v>5</v>
    <v>0</v>
    <v>0</v>
    <v>2</v>
  </rv>
  <rv s="0">
    <v>218</v>
    <v>5</v>
    <v>0</v>
    <v>0</v>
    <v>2</v>
  </rv>
  <rv s="0">
    <v>219</v>
    <v>5</v>
    <v>0</v>
    <v>0</v>
    <v>2</v>
  </rv>
  <rv s="0">
    <v>220</v>
    <v>5</v>
    <v>0</v>
    <v>0</v>
    <v>2</v>
  </rv>
  <rv s="0">
    <v>221</v>
    <v>5</v>
    <v>0</v>
    <v>0</v>
    <v>2</v>
  </rv>
  <rv s="0">
    <v>222</v>
    <v>5</v>
    <v>0</v>
    <v>0</v>
    <v>2</v>
  </rv>
  <rv s="0">
    <v>223</v>
    <v>5</v>
    <v>0</v>
    <v>0</v>
    <v>2</v>
  </rv>
  <rv s="0">
    <v>224</v>
    <v>5</v>
    <v>0</v>
    <v>0</v>
    <v>2</v>
  </rv>
  <rv s="0">
    <v>225</v>
    <v>5</v>
    <v>0</v>
    <v>0</v>
    <v>2</v>
  </rv>
  <rv s="0">
    <v>226</v>
    <v>5</v>
    <v>0</v>
    <v>0</v>
    <v>2</v>
  </rv>
  <rv s="0">
    <v>227</v>
    <v>5</v>
    <v>0</v>
    <v>0</v>
    <v>2</v>
  </rv>
  <rv s="0">
    <v>228</v>
    <v>5</v>
    <v>0</v>
    <v>0</v>
    <v>2</v>
  </rv>
  <rv s="0">
    <v>229</v>
    <v>5</v>
    <v>0</v>
    <v>0</v>
    <v>2</v>
  </rv>
  <rv s="0">
    <v>230</v>
    <v>5</v>
    <v>0</v>
    <v>0</v>
    <v>2</v>
  </rv>
  <rv s="0">
    <v>231</v>
    <v>5</v>
    <v>0</v>
    <v>0</v>
    <v>2</v>
  </rv>
  <rv s="0">
    <v>232</v>
    <v>5</v>
    <v>0</v>
    <v>0</v>
    <v>2</v>
  </rv>
  <rv s="0">
    <v>233</v>
    <v>5</v>
    <v>0</v>
    <v>0</v>
    <v>2</v>
  </rv>
  <rv s="0">
    <v>234</v>
    <v>5</v>
    <v>0</v>
    <v>0</v>
    <v>2</v>
  </rv>
  <rv s="0">
    <v>235</v>
    <v>5</v>
    <v>0</v>
    <v>0</v>
    <v>2</v>
  </rv>
  <rv s="0">
    <v>236</v>
    <v>5</v>
    <v>0</v>
    <v>0</v>
    <v>2</v>
  </rv>
  <rv s="0">
    <v>237</v>
    <v>5</v>
    <v>0</v>
    <v>0</v>
    <v>2</v>
  </rv>
  <rv s="0">
    <v>238</v>
    <v>5</v>
    <v>0</v>
    <v>0</v>
    <v>2</v>
  </rv>
  <rv s="0">
    <v>239</v>
    <v>5</v>
    <v>0</v>
    <v>0</v>
    <v>2</v>
  </rv>
  <rv s="0">
    <v>240</v>
    <v>5</v>
    <v>0</v>
    <v>0</v>
    <v>2</v>
  </rv>
  <rv s="0">
    <v>241</v>
    <v>5</v>
    <v>0</v>
    <v>0</v>
    <v>2</v>
  </rv>
  <rv s="0">
    <v>242</v>
    <v>5</v>
    <v>0</v>
    <v>0</v>
    <v>2</v>
  </rv>
  <rv s="0">
    <v>243</v>
    <v>5</v>
    <v>0</v>
    <v>0</v>
    <v>2</v>
  </rv>
  <rv s="0">
    <v>244</v>
    <v>5</v>
    <v>0</v>
    <v>0</v>
    <v>2</v>
  </rv>
</rvData>
</file>

<file path=xl/richData/rdrichvaluestructure.xml><?xml version="1.0" encoding="utf-8"?>
<rvStructures xmlns="http://schemas.microsoft.com/office/spreadsheetml/2017/richdata" count="1">
  <s t="_webimage">
    <k n="WebImageIdentifier" t="i"/>
    <k n="CalcOrigin" t="i"/>
    <k n="ComputedImage" t="b"/>
    <k n="ImageSizing" t="i"/>
    <k n="Text" t="s"/>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493C8-7B56-4719-B8C2-D249266D3D27}">
  <sheetPr>
    <tabColor theme="8" tint="-0.499984740745262"/>
  </sheetPr>
  <dimension ref="A1:BI246"/>
  <sheetViews>
    <sheetView tabSelected="1" zoomScale="85" zoomScaleNormal="85" workbookViewId="0">
      <pane xSplit="9" ySplit="1" topLeftCell="J2" activePane="bottomRight" state="frozen"/>
      <selection pane="topRight" activeCell="I1" sqref="I1"/>
      <selection pane="bottomLeft" activeCell="A2" sqref="A2"/>
      <selection pane="bottomRight" activeCell="Q10" sqref="Q10"/>
    </sheetView>
  </sheetViews>
  <sheetFormatPr defaultRowHeight="14.4" x14ac:dyDescent="0.3"/>
  <cols>
    <col min="1" max="1" width="7.44140625" customWidth="1"/>
    <col min="2" max="2" width="27.88671875" customWidth="1"/>
    <col min="3" max="3" width="4.6640625" customWidth="1"/>
    <col min="4" max="4" width="8.88671875" customWidth="1"/>
    <col min="5" max="5" width="12.44140625" customWidth="1"/>
    <col min="6" max="8" width="4.6640625" customWidth="1"/>
    <col min="9" max="9" width="9.33203125" customWidth="1"/>
    <col min="10" max="10" width="4.6640625" customWidth="1"/>
    <col min="11" max="11" width="5.6640625" bestFit="1" customWidth="1"/>
    <col min="12" max="12" width="4.6640625" customWidth="1"/>
    <col min="13" max="13" width="10.6640625" bestFit="1" customWidth="1"/>
    <col min="14" max="14" width="2.44140625" customWidth="1"/>
    <col min="15" max="28" width="6.21875" customWidth="1"/>
    <col min="29" max="29" width="5.88671875" bestFit="1" customWidth="1"/>
    <col min="30" max="37" width="6.21875" customWidth="1"/>
    <col min="38" max="38" width="6" bestFit="1" customWidth="1"/>
    <col min="39" max="58" width="6.21875" customWidth="1"/>
    <col min="59" max="59" width="7" customWidth="1"/>
    <col min="60" max="60" width="22.33203125" bestFit="1" customWidth="1"/>
  </cols>
  <sheetData>
    <row r="1" spans="1:61" s="100" customFormat="1" ht="23.4" customHeight="1" x14ac:dyDescent="0.3">
      <c r="A1" s="102" t="s">
        <v>3577</v>
      </c>
      <c r="B1" s="97" t="s">
        <v>0</v>
      </c>
      <c r="C1" s="97" t="s">
        <v>3594</v>
      </c>
      <c r="D1" s="97" t="s">
        <v>2191</v>
      </c>
      <c r="E1" s="97" t="s">
        <v>2192</v>
      </c>
      <c r="F1" s="97" t="s">
        <v>3593</v>
      </c>
      <c r="G1" s="97" t="s">
        <v>2193</v>
      </c>
      <c r="H1" s="97" t="s">
        <v>2194</v>
      </c>
      <c r="I1" s="97" t="s">
        <v>2195</v>
      </c>
      <c r="J1" s="97" t="s">
        <v>2196</v>
      </c>
      <c r="K1" s="97" t="s">
        <v>2190</v>
      </c>
      <c r="L1" s="97" t="s">
        <v>3596</v>
      </c>
      <c r="M1" s="97" t="s">
        <v>2197</v>
      </c>
      <c r="N1" s="97" t="s">
        <v>3598</v>
      </c>
      <c r="O1" s="97" t="s">
        <v>1618</v>
      </c>
      <c r="P1" s="97" t="s">
        <v>1497</v>
      </c>
      <c r="Q1" s="97" t="s">
        <v>1501</v>
      </c>
      <c r="R1" s="97" t="s">
        <v>3595</v>
      </c>
      <c r="S1" s="97" t="s">
        <v>1570</v>
      </c>
      <c r="T1" s="97" t="s">
        <v>1606</v>
      </c>
      <c r="U1" s="97" t="s">
        <v>1578</v>
      </c>
      <c r="V1" s="97" t="s">
        <v>1610</v>
      </c>
      <c r="W1" s="97" t="s">
        <v>1622</v>
      </c>
      <c r="X1" s="97" t="s">
        <v>1602</v>
      </c>
      <c r="Y1" s="97" t="s">
        <v>1582</v>
      </c>
      <c r="Z1" s="97" t="s">
        <v>1614</v>
      </c>
      <c r="AA1" s="97" t="s">
        <v>1574</v>
      </c>
      <c r="AB1" s="97" t="s">
        <v>1634</v>
      </c>
      <c r="AC1" s="97" t="s">
        <v>1666</v>
      </c>
      <c r="AD1" s="97" t="s">
        <v>1658</v>
      </c>
      <c r="AE1" s="97" t="s">
        <v>1630</v>
      </c>
      <c r="AF1" s="97" t="s">
        <v>1662</v>
      </c>
      <c r="AG1" s="97" t="s">
        <v>1626</v>
      </c>
      <c r="AH1" s="97" t="s">
        <v>1654</v>
      </c>
      <c r="AI1" s="97" t="s">
        <v>1646</v>
      </c>
      <c r="AJ1" s="97" t="s">
        <v>1650</v>
      </c>
      <c r="AK1" s="97" t="s">
        <v>1521</v>
      </c>
      <c r="AL1" s="97" t="s">
        <v>1670</v>
      </c>
      <c r="AM1" s="97" t="s">
        <v>1480</v>
      </c>
      <c r="AN1" s="97" t="s">
        <v>2198</v>
      </c>
      <c r="AO1" s="98" t="s">
        <v>3579</v>
      </c>
      <c r="AP1" s="98" t="s">
        <v>3580</v>
      </c>
      <c r="AQ1" s="105" t="s">
        <v>3581</v>
      </c>
      <c r="AR1" s="112" t="s">
        <v>3574</v>
      </c>
      <c r="AS1" s="113" t="s">
        <v>3575</v>
      </c>
      <c r="AT1" s="114" t="s">
        <v>3576</v>
      </c>
      <c r="AU1" s="104" t="s">
        <v>3582</v>
      </c>
      <c r="AV1" s="103" t="s">
        <v>3583</v>
      </c>
      <c r="AW1" s="99" t="s">
        <v>3584</v>
      </c>
      <c r="AX1" s="99" t="s">
        <v>3585</v>
      </c>
      <c r="AY1" s="99" t="s">
        <v>3586</v>
      </c>
      <c r="AZ1" s="99" t="s">
        <v>3587</v>
      </c>
      <c r="BA1" s="99" t="s">
        <v>3588</v>
      </c>
      <c r="BB1" s="99" t="s">
        <v>3589</v>
      </c>
      <c r="BC1" s="99" t="s">
        <v>3590</v>
      </c>
      <c r="BD1" s="99" t="s">
        <v>3591</v>
      </c>
      <c r="BE1" s="99" t="s">
        <v>3592</v>
      </c>
      <c r="BF1" s="101" t="s">
        <v>29</v>
      </c>
      <c r="BG1" s="102" t="s">
        <v>3597</v>
      </c>
      <c r="BH1" s="102" t="s">
        <v>1046</v>
      </c>
    </row>
    <row r="2" spans="1:61" x14ac:dyDescent="0.3">
      <c r="A2" s="115" t="str" cm="1">
        <f t="array" ref="A2">SUBSTITUTE("{"&amp;CHAR(34)&amp;"couname"&amp;CHAR(34)&amp;":"&amp;CHAR(34)&amp;B2&amp;CHAR(34)&amp;
(IF(H2&lt;&gt;"",","&amp;CHAR(34)&amp;"subtype"&amp;CHAR(34)&amp;":"&amp;CHAR(34)&amp;H2&amp;CHAR(34),""))&amp;
","&amp;CHAR(34)&amp;"year"&amp;CHAR(34)&amp;":"&amp;CHAR(34)&amp;M2&amp;CHAR(34)&amp;","&amp;CHAR(34)&amp;"lvlup"&amp;CHAR(34)&amp;":"&amp;CHAR(34)&amp;C2&amp;CHAR(34)&amp;
","&amp;CHAR(34)&amp;"region"&amp;CHAR(34)&amp;":"&amp;CHAR(34)&amp;"rgn_"&amp;_xlfn.XLOOKUP(B2,Country!A2:A300,Country!D2:D300&amp;CHAR(34)&amp;
","&amp;CHAR(34)&amp;"Colors"&amp;CHAR(34)&amp;":"&amp;"["&amp;_xlfn.TEXTJOIN(", ",TRUE,IF(AV2:BE2&lt;&gt;"",CHAR(34)&amp;"cl_"&amp;AV2:BE2&amp;CHAR(34),""))&amp;"]"&amp;
","&amp;CHAR(34)&amp;"Items"&amp;CHAR(34)&amp;":"&amp;BG2&amp;
","&amp;CHAR(34)&amp;"Items2"&amp;CHAR(34)&amp;":"&amp;"["&amp;_xlfn.XLOOKUP(B2,Country!A1:A300,Country!G1:G300)&amp;"]"&amp;
","&amp;CHAR(34)&amp;"Flag"&amp;CHAR(34)&amp;":"&amp;CHAR(34)&amp;D2&amp;CHAR(34)&amp;
","&amp;CHAR(34)&amp;"HDFlag"&amp;CHAR(34)&amp;":"&amp;CHAR(34)&amp;E2&amp;CHAR(34)&amp;
","&amp;CHAR(34)&amp;"type"&amp;CHAR(34)&amp;":"&amp;CHAR(34)&amp;L2&amp;CHAR(34)&amp;
", "&amp;CHAR(34)&amp;"describe"&amp;CHAR(34)&amp;": "&amp;CHAR(34)&amp;CHAR(34)&amp;
", "&amp;CHAR(34)&amp;"isnew"&amp;CHAR(34)&amp;": "&amp;CHAR(34)&amp;F2&amp;CHAR(34)&amp;
", "&amp;CHAR(34)&amp;"ptg"&amp;CHAR(34)&amp;": "&amp;IFERROR(_xlfn.XLOOKUP(B2,Country!A:A,Country!BH:BH),CHAR(34)&amp;CHAR(34))&amp;
", "&amp;CHAR(34)&amp;"links"&amp;CHAR(34)&amp;": "&amp;CHAR(34)&amp;I2&amp;CHAR(34)&amp;
"},"),"[,","[")</f>
        <v>{"couname":"Afghanistan","year":"1997, 2021","lvlup":"1","region":"rgn_Asia","Colors":["cl_BLA", "cl_WHI"],"Items":["Texted", "Center","myrWHI","NoStar","NoBand","capi_Kabul","landlo", "top30_camel","chopGB","rg2_As_SouthOnly"],"Items2":["chopGB","rg2_As_SouthOnly"],"Flag":"https://upload.wikimedia.org/wikipedia/commons/thumb/5/5c/Flag_of_the_Taliban.svg/383px-Flag_of_the_Taliban.svg.png","HDFlag":"https://upload.wikimedia.org/wikipedia/commons/thumb/5/5c/Flag_of_the_Taliban.svg/2560px-Flag_of_the_Taliban.svg.png","type":"", "describe": "", "isnew": ".", "ptg": ["pctBLA_13", "pctBLU_0", "pctGRE_0", "pctRED_0", "pctYEL_0", "pctORA_0", "pctBRO_0", "pctPUR_0", "pctWHI_87"], "links": "https://en.wikipedia.org/wiki/Flag_of_Afghanistan"},</v>
      </c>
      <c r="B2" s="83" t="s">
        <v>40</v>
      </c>
      <c r="C2" s="84">
        <v>1</v>
      </c>
      <c r="D2" s="95" t="s">
        <v>799</v>
      </c>
      <c r="E2" s="96" t="s">
        <v>2199</v>
      </c>
      <c r="F2" s="85" t="s">
        <v>2200</v>
      </c>
      <c r="G2" s="86" t="s">
        <v>2201</v>
      </c>
      <c r="H2" s="87"/>
      <c r="I2" s="88" t="s">
        <v>2202</v>
      </c>
      <c r="J2" s="89" t="s">
        <v>3578</v>
      </c>
      <c r="K2" s="90" t="s">
        <v>285</v>
      </c>
      <c r="L2" s="89"/>
      <c r="M2" s="91" t="s">
        <v>2203</v>
      </c>
      <c r="N2" s="116"/>
      <c r="O2" s="92" t="s">
        <v>2204</v>
      </c>
      <c r="P2" s="92" t="s">
        <v>2204</v>
      </c>
      <c r="Q2" s="92" t="s">
        <v>2204</v>
      </c>
      <c r="R2" s="92" t="s">
        <v>2204</v>
      </c>
      <c r="S2" s="92" t="s">
        <v>2204</v>
      </c>
      <c r="T2" s="92" t="s">
        <v>2204</v>
      </c>
      <c r="U2" s="92" t="s">
        <v>2204</v>
      </c>
      <c r="V2" s="92" t="s">
        <v>529</v>
      </c>
      <c r="W2" s="92" t="s">
        <v>2204</v>
      </c>
      <c r="X2" s="92" t="s">
        <v>2204</v>
      </c>
      <c r="Y2" s="92" t="s">
        <v>2204</v>
      </c>
      <c r="Z2" s="92" t="s">
        <v>2204</v>
      </c>
      <c r="AA2" s="92" t="s">
        <v>529</v>
      </c>
      <c r="AB2" s="92" t="s">
        <v>2204</v>
      </c>
      <c r="AC2" s="92" t="s">
        <v>2204</v>
      </c>
      <c r="AD2" s="92" t="s">
        <v>2204</v>
      </c>
      <c r="AE2" s="92" t="s">
        <v>2204</v>
      </c>
      <c r="AF2" s="92" t="s">
        <v>2204</v>
      </c>
      <c r="AG2" s="92" t="s">
        <v>2204</v>
      </c>
      <c r="AH2" s="92" t="s">
        <v>2204</v>
      </c>
      <c r="AI2" s="92" t="s">
        <v>2204</v>
      </c>
      <c r="AJ2" s="92" t="s">
        <v>2204</v>
      </c>
      <c r="AK2" s="92" t="s">
        <v>2204</v>
      </c>
      <c r="AL2" s="92" t="s">
        <v>2204</v>
      </c>
      <c r="AM2" s="93">
        <v>0</v>
      </c>
      <c r="AN2" s="111">
        <v>0</v>
      </c>
      <c r="AO2" s="109"/>
      <c r="AP2" s="106"/>
      <c r="AQ2" s="110"/>
      <c r="AR2" s="109"/>
      <c r="AS2" s="106"/>
      <c r="AT2" s="107"/>
      <c r="AU2" s="108" t="s">
        <v>2205</v>
      </c>
      <c r="AV2" s="109" t="s">
        <v>2206</v>
      </c>
      <c r="AW2" s="106" t="s">
        <v>2205</v>
      </c>
      <c r="AX2" s="106"/>
      <c r="AY2" s="106"/>
      <c r="AZ2" s="106"/>
      <c r="BA2" s="106"/>
      <c r="BB2" s="106"/>
      <c r="BC2" s="106"/>
      <c r="BD2" s="106"/>
      <c r="BE2" s="106"/>
      <c r="BF2" s="94" cm="1">
        <f t="array" ref="BF2">SUMPRODUCT(--(LEN(TRIM(AV2:BE2))&gt;0))</f>
        <v>2</v>
      </c>
      <c r="BG2" s="36" t="str" cm="1">
        <f t="array" ref="BG2">SUBSTITUTE(SUBSTITUTE(SUBSTITUTE("["&amp;
IFERROR(_xlfn.TEXTJOIN(", ",TRUE,IF(O2:AL2="y",CHAR(34)&amp;O$1:AL$1&amp;CHAR(34),"")),"")&amp;
","&amp;
CHAR(34)&amp;"myr"&amp;AU2&amp;CHAR(34)&amp;","&amp;_xlfn.TEXTJOIN("",TRUE,IF(AO2:AQ2&lt;&gt;"",CHAR(34)&amp;"sta"&amp;AO2:AQ2&amp;CHAR(34)&amp;",",""))&amp;
IFERROR(_xlfn.TEXTJOIN(", ",TRUE,IF(AR2:AT2&lt;&gt;"",CHAR(34)&amp;AR$1:AT$1&amp;AR2:AT2&amp;CHAR(34)&amp;",","")),"")&amp;
IF(AN2&gt;0,CHAR(34)&amp;"HasSta",CHAR(34)&amp;"NoStar")&amp;CHAR(34)&amp;","&amp;IF(AN2=1,CHAR(34)&amp;"1Stars"&amp;CHAR(34)&amp;",","")&amp;IF(AN2=2,CHAR(34)&amp;"2Stars"&amp;CHAR(34)&amp;",","")&amp;IF(AN2&gt;2,CHAR(34)&amp;"3+Star"&amp;CHAR(34)&amp;",","")&amp;
IFERROR(CHOOSE(AM2+1,"""NoBand""","","""2Bands""","""3Bands"""),"")&amp;IF(AM2&gt;3,"""4+Band""","")&amp;","&amp;
_xlfn.XLOOKUP(B2,Country!$A$2:$A$246,Country!$F$2:$F$246,"")&amp;_xlfn.XLOOKUP(B2,Country!$A$2:$A$246,Country!$G$2:$G$246,"")&amp;
"]",",]","]"),",,",","),",,",",")</f>
        <v>["Texted", "Center","myrWHI","NoStar","NoBand","capi_Kabul","landlo", "top30_camel","chopGB","rg2_As_SouthOnly"]</v>
      </c>
      <c r="BH2" s="65" t="s">
        <v>790</v>
      </c>
    </row>
    <row r="3" spans="1:61" x14ac:dyDescent="0.3">
      <c r="A3" s="115" t="str" cm="1">
        <f t="array" ref="A3">SUBSTITUTE("{"&amp;CHAR(34)&amp;"couname"&amp;CHAR(34)&amp;":"&amp;CHAR(34)&amp;B3&amp;CHAR(34)&amp;
(IF(H3&lt;&gt;"",","&amp;CHAR(34)&amp;"subtype"&amp;CHAR(34)&amp;":"&amp;CHAR(34)&amp;H3&amp;CHAR(34),""))&amp;
","&amp;CHAR(34)&amp;"year"&amp;CHAR(34)&amp;":"&amp;CHAR(34)&amp;M3&amp;CHAR(34)&amp;","&amp;CHAR(34)&amp;"lvlup"&amp;CHAR(34)&amp;":"&amp;CHAR(34)&amp;C3&amp;CHAR(34)&amp;
","&amp;CHAR(34)&amp;"region"&amp;CHAR(34)&amp;":"&amp;CHAR(34)&amp;"rgn_"&amp;_xlfn.XLOOKUP(B3,Country!A3:A301,Country!D3:D301&amp;CHAR(34)&amp;
","&amp;CHAR(34)&amp;"Colors"&amp;CHAR(34)&amp;":"&amp;"["&amp;_xlfn.TEXTJOIN(", ",TRUE,IF(AV3:BE3&lt;&gt;"",CHAR(34)&amp;"cl_"&amp;AV3:BE3&amp;CHAR(34),""))&amp;"]"&amp;
","&amp;CHAR(34)&amp;"Items"&amp;CHAR(34)&amp;":"&amp;BG3&amp;
","&amp;CHAR(34)&amp;"Items2"&amp;CHAR(34)&amp;":"&amp;"["&amp;_xlfn.XLOOKUP(B3,Country!A2:A301,Country!G2:G301)&amp;"]"&amp;
","&amp;CHAR(34)&amp;"Flag"&amp;CHAR(34)&amp;":"&amp;CHAR(34)&amp;D3&amp;CHAR(34)&amp;
","&amp;CHAR(34)&amp;"HDFlag"&amp;CHAR(34)&amp;":"&amp;CHAR(34)&amp;E3&amp;CHAR(34)&amp;
","&amp;CHAR(34)&amp;"type"&amp;CHAR(34)&amp;":"&amp;CHAR(34)&amp;L3&amp;CHAR(34)&amp;
", "&amp;CHAR(34)&amp;"describe"&amp;CHAR(34)&amp;": "&amp;CHAR(34)&amp;CHAR(34)&amp;
", "&amp;CHAR(34)&amp;"isnew"&amp;CHAR(34)&amp;": "&amp;CHAR(34)&amp;F3&amp;CHAR(34)&amp;
", "&amp;CHAR(34)&amp;"ptg"&amp;CHAR(34)&amp;": "&amp;IFERROR(_xlfn.XLOOKUP(B3,Country!A:A,Country!BH:BH),CHAR(34)&amp;CHAR(34))&amp;
", "&amp;CHAR(34)&amp;"links"&amp;CHAR(34)&amp;": "&amp;CHAR(34)&amp;I3&amp;CHAR(34)&amp;
"},"),"[,","[")</f>
        <v>{"couname":"Afghanistan (2013-2021)","year":"2013","lvlup":"1","region":"rgn_Asia","Colors":["cl_WHI", "cl_GRE", "cl_RED", "cl_BLA"],"Items":["Vertic", "Circle", "Plants", "Texted", "Center", "Builds","myrEQ","001BLA", "002RED", "003GRE","NoStar","3Bands","capi_Kabul","landlo", "top30_camel","rg2_As_SouthOnly"],"Items2":["rg2_As_SouthOnly"],"Flag":"https://upload.wikimedia.org/wikipedia/commons/thumb/c/cd/Flag_of_Afghanistan_%282013%E2%80%932021%29.svg/270px-Flag_of_Afghanistan_%282013%E2%80%932021%29.svg.png","HDFlag":"https://upload.wikimedia.org/wikipedia/commons/thumb/c/cd/Flag_of_Afghanistan_%282013%E2%80%932021%29.svg/2560px-Flag_of_Afghanistan_%282013%E2%80%932021%29.svg.png","type":"", "describe": "", "isnew": ".", "ptg": ["pctBLA_32", "pctBLU_0", "pctGRE_32", "pctRED_30", "pctYEL_0", "pctORA_0", "pctBRO_0", "pctPUR_0", "pctWHI_6"], "links": "en.wikipedia.org/wiki/Flag_of_Afghanistan"},</v>
      </c>
      <c r="B3" s="83" t="s">
        <v>41</v>
      </c>
      <c r="C3" s="84">
        <v>1</v>
      </c>
      <c r="D3" s="95" t="s">
        <v>800</v>
      </c>
      <c r="E3" s="96" t="s">
        <v>2207</v>
      </c>
      <c r="F3" s="85" t="s">
        <v>2200</v>
      </c>
      <c r="G3" s="86" t="s">
        <v>2201</v>
      </c>
      <c r="H3" s="87"/>
      <c r="I3" s="88" t="s">
        <v>2208</v>
      </c>
      <c r="J3" s="89" t="s">
        <v>3578</v>
      </c>
      <c r="K3" s="90" t="s">
        <v>285</v>
      </c>
      <c r="L3" s="89"/>
      <c r="M3" s="91">
        <v>2013</v>
      </c>
      <c r="N3" s="116"/>
      <c r="O3" s="92" t="s">
        <v>2204</v>
      </c>
      <c r="P3" s="92" t="s">
        <v>2204</v>
      </c>
      <c r="Q3" s="92" t="s">
        <v>529</v>
      </c>
      <c r="R3" s="92" t="s">
        <v>2204</v>
      </c>
      <c r="S3" s="92" t="s">
        <v>529</v>
      </c>
      <c r="T3" s="92" t="s">
        <v>2204</v>
      </c>
      <c r="U3" s="92" t="s">
        <v>529</v>
      </c>
      <c r="V3" s="92" t="s">
        <v>529</v>
      </c>
      <c r="W3" s="92" t="s">
        <v>2204</v>
      </c>
      <c r="X3" s="92" t="s">
        <v>2204</v>
      </c>
      <c r="Y3" s="92" t="s">
        <v>2204</v>
      </c>
      <c r="Z3" s="92" t="s">
        <v>2204</v>
      </c>
      <c r="AA3" s="92" t="s">
        <v>529</v>
      </c>
      <c r="AB3" s="92" t="s">
        <v>2204</v>
      </c>
      <c r="AC3" s="92" t="s">
        <v>2204</v>
      </c>
      <c r="AD3" s="92" t="s">
        <v>2204</v>
      </c>
      <c r="AE3" s="92" t="s">
        <v>2204</v>
      </c>
      <c r="AF3" s="92" t="s">
        <v>2204</v>
      </c>
      <c r="AG3" s="92" t="s">
        <v>2204</v>
      </c>
      <c r="AH3" s="92" t="s">
        <v>529</v>
      </c>
      <c r="AI3" s="92" t="s">
        <v>2204</v>
      </c>
      <c r="AJ3" s="92" t="s">
        <v>2204</v>
      </c>
      <c r="AK3" s="92" t="s">
        <v>2204</v>
      </c>
      <c r="AL3" s="92" t="s">
        <v>2204</v>
      </c>
      <c r="AM3" s="93">
        <v>3</v>
      </c>
      <c r="AN3" s="111">
        <v>0</v>
      </c>
      <c r="AO3" s="109"/>
      <c r="AP3" s="106"/>
      <c r="AQ3" s="110"/>
      <c r="AR3" s="109" t="s">
        <v>2206</v>
      </c>
      <c r="AS3" s="106" t="s">
        <v>2210</v>
      </c>
      <c r="AT3" s="107" t="s">
        <v>2211</v>
      </c>
      <c r="AU3" s="108" t="s">
        <v>2209</v>
      </c>
      <c r="AV3" s="109" t="s">
        <v>2205</v>
      </c>
      <c r="AW3" s="106" t="s">
        <v>2211</v>
      </c>
      <c r="AX3" s="106" t="s">
        <v>2210</v>
      </c>
      <c r="AY3" s="106" t="s">
        <v>2206</v>
      </c>
      <c r="AZ3" s="106"/>
      <c r="BA3" s="106"/>
      <c r="BB3" s="106"/>
      <c r="BC3" s="106"/>
      <c r="BD3" s="106"/>
      <c r="BE3" s="106"/>
      <c r="BF3" s="94" cm="1">
        <f t="array" ref="BF3">SUMPRODUCT(--(LEN(TRIM(AV3:BE3))&gt;0))</f>
        <v>4</v>
      </c>
      <c r="BG3" s="36" t="str" cm="1">
        <f t="array" ref="BG3">SUBSTITUTE(SUBSTITUTE(SUBSTITUTE("["&amp;
IFERROR(_xlfn.TEXTJOIN(", ",TRUE,IF(O3:AL3="y",CHAR(34)&amp;O$1:AL$1&amp;CHAR(34),"")),"")&amp;
","&amp;
CHAR(34)&amp;"myr"&amp;AU3&amp;CHAR(34)&amp;","&amp;_xlfn.TEXTJOIN("",TRUE,IF(AO3:AQ3&lt;&gt;"",CHAR(34)&amp;"sta"&amp;AO3:AQ3&amp;CHAR(34)&amp;",",""))&amp;
IFERROR(_xlfn.TEXTJOIN(", ",TRUE,IF(AR3:AT3&lt;&gt;"",CHAR(34)&amp;AR$1:AT$1&amp;AR3:AT3&amp;CHAR(34)&amp;",","")),"")&amp;
IF(AN3&gt;0,CHAR(34)&amp;"HasSta",CHAR(34)&amp;"NoStar")&amp;CHAR(34)&amp;","&amp;IF(AN3=1,CHAR(34)&amp;"1Stars"&amp;CHAR(34)&amp;",","")&amp;IF(AN3=2,CHAR(34)&amp;"2Stars"&amp;CHAR(34)&amp;",","")&amp;IF(AN3&gt;2,CHAR(34)&amp;"3+Star"&amp;CHAR(34)&amp;",","")&amp;
IFERROR(CHOOSE(AM3+1,"""NoBand""","","""2Bands""","""3Bands"""),"")&amp;IF(AM3&gt;3,"""4+Band""","")&amp;","&amp;
_xlfn.XLOOKUP(B3,Country!$A$2:$A$246,Country!$F$2:$F$246,"")&amp;_xlfn.XLOOKUP(B3,Country!$A$2:$A$246,Country!$G$2:$G$246,"")&amp;
"]",",]","]"),",,",","),",,",",")</f>
        <v>["Vertic", "Circle", "Plants", "Texted", "Center", "Builds","myrEQ","001BLA", "002RED", "003GRE","NoStar","3Bands","capi_Kabul","landlo", "top30_camel","rg2_As_SouthOnly"]</v>
      </c>
      <c r="BH3" s="65" t="s">
        <v>790</v>
      </c>
      <c r="BI3" s="36"/>
    </row>
    <row r="4" spans="1:61" x14ac:dyDescent="0.3">
      <c r="A4" s="115" t="str" cm="1">
        <f t="array" ref="A4">SUBSTITUTE("{"&amp;CHAR(34)&amp;"couname"&amp;CHAR(34)&amp;":"&amp;CHAR(34)&amp;B4&amp;CHAR(34)&amp;
(IF(H4&lt;&gt;"",","&amp;CHAR(34)&amp;"subtype"&amp;CHAR(34)&amp;":"&amp;CHAR(34)&amp;H4&amp;CHAR(34),""))&amp;
","&amp;CHAR(34)&amp;"year"&amp;CHAR(34)&amp;":"&amp;CHAR(34)&amp;M4&amp;CHAR(34)&amp;","&amp;CHAR(34)&amp;"lvlup"&amp;CHAR(34)&amp;":"&amp;CHAR(34)&amp;C4&amp;CHAR(34)&amp;
","&amp;CHAR(34)&amp;"region"&amp;CHAR(34)&amp;":"&amp;CHAR(34)&amp;"rgn_"&amp;_xlfn.XLOOKUP(B4,Country!A4:A302,Country!D4:D302&amp;CHAR(34)&amp;
","&amp;CHAR(34)&amp;"Colors"&amp;CHAR(34)&amp;":"&amp;"["&amp;_xlfn.TEXTJOIN(", ",TRUE,IF(AV4:BE4&lt;&gt;"",CHAR(34)&amp;"cl_"&amp;AV4:BE4&amp;CHAR(34),""))&amp;"]"&amp;
","&amp;CHAR(34)&amp;"Items"&amp;CHAR(34)&amp;":"&amp;BG4&amp;
","&amp;CHAR(34)&amp;"Items2"&amp;CHAR(34)&amp;":"&amp;"["&amp;_xlfn.XLOOKUP(B4,Country!A3:A302,Country!G3:G302)&amp;"]"&amp;
","&amp;CHAR(34)&amp;"Flag"&amp;CHAR(34)&amp;":"&amp;CHAR(34)&amp;D4&amp;CHAR(34)&amp;
","&amp;CHAR(34)&amp;"HDFlag"&amp;CHAR(34)&amp;":"&amp;CHAR(34)&amp;E4&amp;CHAR(34)&amp;
","&amp;CHAR(34)&amp;"type"&amp;CHAR(34)&amp;":"&amp;CHAR(34)&amp;L4&amp;CHAR(34)&amp;
", "&amp;CHAR(34)&amp;"describe"&amp;CHAR(34)&amp;": "&amp;CHAR(34)&amp;CHAR(34)&amp;
", "&amp;CHAR(34)&amp;"isnew"&amp;CHAR(34)&amp;": "&amp;CHAR(34)&amp;F4&amp;CHAR(34)&amp;
", "&amp;CHAR(34)&amp;"ptg"&amp;CHAR(34)&amp;": "&amp;IFERROR(_xlfn.XLOOKUP(B4,Country!A:A,Country!BH:BH),CHAR(34)&amp;CHAR(34))&amp;
", "&amp;CHAR(34)&amp;"links"&amp;CHAR(34)&amp;": "&amp;CHAR(34)&amp;I4&amp;CHAR(34)&amp;
"},"),"[,","[")</f>
        <v>{"couname":"Aland","year":"1954","lvlup":"1","region":"rgn_Europe","Colors":["cl_RED", "cl_YEL", "cl_BLU"],"Items":["Crosse", "Horizo", "Vertic", "Nordic", "OnlyBa","myrBLU","NoStar","4+Band","capi_Mariehamn","island", "geo_CapiBeach","rg2_Eu_North"],"Items2":["rg2_Eu_North"],"Flag":"https://upload.wikimedia.org/wikipedia/commons/thumb/5/52/Flag_of_%C3%85land.svg/640px-Flag_of_%C3%85land.svg.png","HDFlag":"https://upload.wikimedia.org/wikipedia/commons/thumb/5/52/Flag_of_%C3%85land.svg/2560px-Flag_of_%C3%85land.svg.png","type":"", "describe": "", "isnew": ".", "ptg": ["pctBLA_0", "pctBLU_56", "pctGRE_0", "pctRED_17", "pctYEL_27", "pctORA_0", "pctBRO_0", "pctPUR_0", "pctWHI_0"], "links": "https://en.wikipedia.org/wiki/Flag_of_Åland"},</v>
      </c>
      <c r="B4" s="83" t="s">
        <v>42</v>
      </c>
      <c r="C4" s="84">
        <v>1</v>
      </c>
      <c r="D4" s="95" t="s">
        <v>801</v>
      </c>
      <c r="E4" s="96" t="s">
        <v>2212</v>
      </c>
      <c r="F4" s="85" t="s">
        <v>2200</v>
      </c>
      <c r="G4" s="86" t="s">
        <v>2201</v>
      </c>
      <c r="H4" s="87"/>
      <c r="I4" s="88" t="s">
        <v>2213</v>
      </c>
      <c r="J4" s="89" t="s">
        <v>3578</v>
      </c>
      <c r="K4" s="90" t="s">
        <v>286</v>
      </c>
      <c r="L4" s="89"/>
      <c r="M4" s="91">
        <v>1954</v>
      </c>
      <c r="N4" s="116"/>
      <c r="O4" s="92" t="s">
        <v>529</v>
      </c>
      <c r="P4" s="92" t="s">
        <v>529</v>
      </c>
      <c r="Q4" s="92" t="s">
        <v>529</v>
      </c>
      <c r="R4" s="92" t="s">
        <v>2204</v>
      </c>
      <c r="S4" s="92" t="s">
        <v>2204</v>
      </c>
      <c r="T4" s="92" t="s">
        <v>2204</v>
      </c>
      <c r="U4" s="92" t="s">
        <v>2204</v>
      </c>
      <c r="V4" s="92" t="s">
        <v>2204</v>
      </c>
      <c r="W4" s="92" t="s">
        <v>2204</v>
      </c>
      <c r="X4" s="92" t="s">
        <v>2204</v>
      </c>
      <c r="Y4" s="92" t="s">
        <v>2204</v>
      </c>
      <c r="Z4" s="92" t="s">
        <v>2204</v>
      </c>
      <c r="AA4" s="92" t="s">
        <v>2204</v>
      </c>
      <c r="AB4" s="92" t="s">
        <v>2204</v>
      </c>
      <c r="AC4" s="92" t="s">
        <v>2204</v>
      </c>
      <c r="AD4" s="92" t="s">
        <v>529</v>
      </c>
      <c r="AE4" s="92" t="s">
        <v>529</v>
      </c>
      <c r="AF4" s="92" t="s">
        <v>2204</v>
      </c>
      <c r="AG4" s="92" t="s">
        <v>2204</v>
      </c>
      <c r="AH4" s="92" t="s">
        <v>2204</v>
      </c>
      <c r="AI4" s="92" t="s">
        <v>2204</v>
      </c>
      <c r="AJ4" s="92" t="s">
        <v>2204</v>
      </c>
      <c r="AK4" s="92" t="s">
        <v>2204</v>
      </c>
      <c r="AL4" s="92" t="s">
        <v>2204</v>
      </c>
      <c r="AM4" s="93">
        <v>4</v>
      </c>
      <c r="AN4" s="111">
        <v>0</v>
      </c>
      <c r="AO4" s="109"/>
      <c r="AP4" s="106"/>
      <c r="AQ4" s="110"/>
      <c r="AR4" s="109"/>
      <c r="AS4" s="106"/>
      <c r="AT4" s="107"/>
      <c r="AU4" s="108" t="s">
        <v>2214</v>
      </c>
      <c r="AV4" s="109" t="s">
        <v>2210</v>
      </c>
      <c r="AW4" s="106" t="s">
        <v>2215</v>
      </c>
      <c r="AX4" s="106" t="s">
        <v>2214</v>
      </c>
      <c r="AY4" s="106"/>
      <c r="AZ4" s="106"/>
      <c r="BA4" s="106"/>
      <c r="BB4" s="106"/>
      <c r="BC4" s="106"/>
      <c r="BD4" s="106"/>
      <c r="BE4" s="106"/>
      <c r="BF4" s="94" cm="1">
        <f t="array" ref="BF4">SUMPRODUCT(--(LEN(TRIM(AV4:BE4))&gt;0))</f>
        <v>3</v>
      </c>
      <c r="BG4" s="36" t="str" cm="1">
        <f t="array" ref="BG4">SUBSTITUTE(SUBSTITUTE(SUBSTITUTE("["&amp;
IFERROR(_xlfn.TEXTJOIN(", ",TRUE,IF(O4:AL4="y",CHAR(34)&amp;O$1:AL$1&amp;CHAR(34),"")),"")&amp;
","&amp;
CHAR(34)&amp;"myr"&amp;AU4&amp;CHAR(34)&amp;","&amp;_xlfn.TEXTJOIN("",TRUE,IF(AO4:AQ4&lt;&gt;"",CHAR(34)&amp;"sta"&amp;AO4:AQ4&amp;CHAR(34)&amp;",",""))&amp;
IFERROR(_xlfn.TEXTJOIN(", ",TRUE,IF(AR4:AT4&lt;&gt;"",CHAR(34)&amp;AR$1:AT$1&amp;AR4:AT4&amp;CHAR(34)&amp;",","")),"")&amp;
IF(AN4&gt;0,CHAR(34)&amp;"HasSta",CHAR(34)&amp;"NoStar")&amp;CHAR(34)&amp;","&amp;IF(AN4=1,CHAR(34)&amp;"1Stars"&amp;CHAR(34)&amp;",","")&amp;IF(AN4=2,CHAR(34)&amp;"2Stars"&amp;CHAR(34)&amp;",","")&amp;IF(AN4&gt;2,CHAR(34)&amp;"3+Star"&amp;CHAR(34)&amp;",","")&amp;
IFERROR(CHOOSE(AM4+1,"""NoBand""","","""2Bands""","""3Bands"""),"")&amp;IF(AM4&gt;3,"""4+Band""","")&amp;","&amp;
_xlfn.XLOOKUP(B4,Country!$A$2:$A$246,Country!$F$2:$F$246,"")&amp;_xlfn.XLOOKUP(B4,Country!$A$2:$A$246,Country!$G$2:$G$246,"")&amp;
"]",",]","]"),",,",","),",,",",")</f>
        <v>["Crosse", "Horizo", "Vertic", "Nordic", "OnlyBa","myrBLU","NoStar","4+Band","capi_Mariehamn","island", "geo_CapiBeach","rg2_Eu_North"]</v>
      </c>
      <c r="BH4" s="65" t="s">
        <v>791</v>
      </c>
      <c r="BI4" s="36"/>
    </row>
    <row r="5" spans="1:61" x14ac:dyDescent="0.3">
      <c r="A5" s="115" t="str" cm="1">
        <f t="array" ref="A5">SUBSTITUTE("{"&amp;CHAR(34)&amp;"couname"&amp;CHAR(34)&amp;":"&amp;CHAR(34)&amp;B5&amp;CHAR(34)&amp;
(IF(H5&lt;&gt;"",","&amp;CHAR(34)&amp;"subtype"&amp;CHAR(34)&amp;":"&amp;CHAR(34)&amp;H5&amp;CHAR(34),""))&amp;
","&amp;CHAR(34)&amp;"year"&amp;CHAR(34)&amp;":"&amp;CHAR(34)&amp;M5&amp;CHAR(34)&amp;","&amp;CHAR(34)&amp;"lvlup"&amp;CHAR(34)&amp;":"&amp;CHAR(34)&amp;C5&amp;CHAR(34)&amp;
","&amp;CHAR(34)&amp;"region"&amp;CHAR(34)&amp;":"&amp;CHAR(34)&amp;"rgn_"&amp;_xlfn.XLOOKUP(B5,Country!A5:A303,Country!D5:D303&amp;CHAR(34)&amp;
","&amp;CHAR(34)&amp;"Colors"&amp;CHAR(34)&amp;":"&amp;"["&amp;_xlfn.TEXTJOIN(", ",TRUE,IF(AV5:BE5&lt;&gt;"",CHAR(34)&amp;"cl_"&amp;AV5:BE5&amp;CHAR(34),""))&amp;"]"&amp;
","&amp;CHAR(34)&amp;"Items"&amp;CHAR(34)&amp;":"&amp;BG5&amp;
","&amp;CHAR(34)&amp;"Items2"&amp;CHAR(34)&amp;":"&amp;"["&amp;_xlfn.XLOOKUP(B5,Country!A4:A303,Country!G4:G303)&amp;"]"&amp;
","&amp;CHAR(34)&amp;"Flag"&amp;CHAR(34)&amp;":"&amp;CHAR(34)&amp;D5&amp;CHAR(34)&amp;
","&amp;CHAR(34)&amp;"HDFlag"&amp;CHAR(34)&amp;":"&amp;CHAR(34)&amp;E5&amp;CHAR(34)&amp;
","&amp;CHAR(34)&amp;"type"&amp;CHAR(34)&amp;":"&amp;CHAR(34)&amp;L5&amp;CHAR(34)&amp;
", "&amp;CHAR(34)&amp;"describe"&amp;CHAR(34)&amp;": "&amp;CHAR(34)&amp;CHAR(34)&amp;
", "&amp;CHAR(34)&amp;"isnew"&amp;CHAR(34)&amp;": "&amp;CHAR(34)&amp;F5&amp;CHAR(34)&amp;
", "&amp;CHAR(34)&amp;"ptg"&amp;CHAR(34)&amp;": "&amp;IFERROR(_xlfn.XLOOKUP(B5,Country!A:A,Country!BH:BH),CHAR(34)&amp;CHAR(34))&amp;
", "&amp;CHAR(34)&amp;"links"&amp;CHAR(34)&amp;": "&amp;CHAR(34)&amp;I5&amp;CHAR(34)&amp;
"},"),"[,","[")</f>
        <v>{"couname":"Albania","year":"1443, 1912, 1992, 2002","lvlup":"1","region":"rgn_Europe","Colors":["cl_RED", "cl_BLA"],"Items":["Animal", "Center","myrRED","NoStar","NoBand","capi_Tirana","balkan","rg3_romanempire","rg2_Eu_South"],"Items2":["balkan","rg3_romanempire","rg2_Eu_South"],"Flag":"https://upload.wikimedia.org/wikipedia/commons/thumb/3/36/Flag_of_Albania.svg/640px-Flag_of_Albania.svg.png","HDFlag":"https://upload.wikimedia.org/wikipedia/commons/thumb/3/36/Flag_of_Albania.svg/2560px-Flag_of_Albania.svg.png","type":"", "describe": "", "isnew": ".", "ptg": ["pctBLA_12", "pctBLU_0", "pctGRE_0", "pctRED_88", "pctYEL_0", "pctORA_0", "pctBRO_0", "pctPUR_0", "pctWHI_0"], "links": "https://en.wikipedia.org/wiki/Flag_of_Albania"},</v>
      </c>
      <c r="B5" s="83" t="s">
        <v>43</v>
      </c>
      <c r="C5" s="84">
        <v>1</v>
      </c>
      <c r="D5" s="95" t="s">
        <v>802</v>
      </c>
      <c r="E5" s="96" t="s">
        <v>2216</v>
      </c>
      <c r="F5" s="85" t="s">
        <v>2200</v>
      </c>
      <c r="G5" s="86" t="s">
        <v>2201</v>
      </c>
      <c r="H5" s="87"/>
      <c r="I5" s="88" t="s">
        <v>2217</v>
      </c>
      <c r="J5" s="89" t="s">
        <v>3578</v>
      </c>
      <c r="K5" s="90" t="s">
        <v>287</v>
      </c>
      <c r="L5" s="89"/>
      <c r="M5" s="91" t="s">
        <v>2218</v>
      </c>
      <c r="N5" s="116"/>
      <c r="O5" s="92" t="s">
        <v>2204</v>
      </c>
      <c r="P5" s="92" t="s">
        <v>2204</v>
      </c>
      <c r="Q5" s="92" t="s">
        <v>2204</v>
      </c>
      <c r="R5" s="92" t="s">
        <v>2204</v>
      </c>
      <c r="S5" s="92" t="s">
        <v>2204</v>
      </c>
      <c r="T5" s="92" t="s">
        <v>529</v>
      </c>
      <c r="U5" s="92" t="s">
        <v>2204</v>
      </c>
      <c r="V5" s="92" t="s">
        <v>2204</v>
      </c>
      <c r="W5" s="92" t="s">
        <v>2204</v>
      </c>
      <c r="X5" s="92" t="s">
        <v>2204</v>
      </c>
      <c r="Y5" s="92" t="s">
        <v>2204</v>
      </c>
      <c r="Z5" s="92" t="s">
        <v>2204</v>
      </c>
      <c r="AA5" s="92" t="s">
        <v>529</v>
      </c>
      <c r="AB5" s="92" t="s">
        <v>2204</v>
      </c>
      <c r="AC5" s="92" t="s">
        <v>2204</v>
      </c>
      <c r="AD5" s="92" t="s">
        <v>2204</v>
      </c>
      <c r="AE5" s="92" t="s">
        <v>2204</v>
      </c>
      <c r="AF5" s="92" t="s">
        <v>2204</v>
      </c>
      <c r="AG5" s="92" t="s">
        <v>2204</v>
      </c>
      <c r="AH5" s="92" t="s">
        <v>2204</v>
      </c>
      <c r="AI5" s="92" t="s">
        <v>2204</v>
      </c>
      <c r="AJ5" s="92" t="s">
        <v>2204</v>
      </c>
      <c r="AK5" s="92" t="s">
        <v>2204</v>
      </c>
      <c r="AL5" s="92" t="s">
        <v>2204</v>
      </c>
      <c r="AM5" s="93">
        <v>0</v>
      </c>
      <c r="AN5" s="111">
        <v>0</v>
      </c>
      <c r="AO5" s="109"/>
      <c r="AP5" s="106"/>
      <c r="AQ5" s="110"/>
      <c r="AR5" s="109"/>
      <c r="AS5" s="106"/>
      <c r="AT5" s="107"/>
      <c r="AU5" s="108" t="s">
        <v>2210</v>
      </c>
      <c r="AV5" s="109" t="s">
        <v>2210</v>
      </c>
      <c r="AW5" s="106" t="s">
        <v>2206</v>
      </c>
      <c r="AX5" s="106"/>
      <c r="AY5" s="106"/>
      <c r="AZ5" s="106"/>
      <c r="BA5" s="106"/>
      <c r="BB5" s="106"/>
      <c r="BC5" s="106"/>
      <c r="BD5" s="106"/>
      <c r="BE5" s="106"/>
      <c r="BF5" s="94" cm="1">
        <f t="array" ref="BF5">SUMPRODUCT(--(LEN(TRIM(AV5:BE5))&gt;0))</f>
        <v>2</v>
      </c>
      <c r="BG5" s="36" t="str" cm="1">
        <f t="array" ref="BG5">SUBSTITUTE(SUBSTITUTE(SUBSTITUTE("["&amp;
IFERROR(_xlfn.TEXTJOIN(", ",TRUE,IF(O5:AL5="y",CHAR(34)&amp;O$1:AL$1&amp;CHAR(34),"")),"")&amp;
","&amp;
CHAR(34)&amp;"myr"&amp;AU5&amp;CHAR(34)&amp;","&amp;_xlfn.TEXTJOIN("",TRUE,IF(AO5:AQ5&lt;&gt;"",CHAR(34)&amp;"sta"&amp;AO5:AQ5&amp;CHAR(34)&amp;",",""))&amp;
IFERROR(_xlfn.TEXTJOIN(", ",TRUE,IF(AR5:AT5&lt;&gt;"",CHAR(34)&amp;AR$1:AT$1&amp;AR5:AT5&amp;CHAR(34)&amp;",","")),"")&amp;
IF(AN5&gt;0,CHAR(34)&amp;"HasSta",CHAR(34)&amp;"NoStar")&amp;CHAR(34)&amp;","&amp;IF(AN5=1,CHAR(34)&amp;"1Stars"&amp;CHAR(34)&amp;",","")&amp;IF(AN5=2,CHAR(34)&amp;"2Stars"&amp;CHAR(34)&amp;",","")&amp;IF(AN5&gt;2,CHAR(34)&amp;"3+Star"&amp;CHAR(34)&amp;",","")&amp;
IFERROR(CHOOSE(AM5+1,"""NoBand""","","""2Bands""","""3Bands"""),"")&amp;IF(AM5&gt;3,"""4+Band""","")&amp;","&amp;
_xlfn.XLOOKUP(B5,Country!$A$2:$A$246,Country!$F$2:$F$246,"")&amp;_xlfn.XLOOKUP(B5,Country!$A$2:$A$246,Country!$G$2:$G$246,"")&amp;
"]",",]","]"),",,",","),",,",",")</f>
        <v>["Animal", "Center","myrRED","NoStar","NoBand","capi_Tirana","balkan","rg3_romanempire","rg2_Eu_South"]</v>
      </c>
      <c r="BH5" s="65" t="s">
        <v>791</v>
      </c>
      <c r="BI5" s="36"/>
    </row>
    <row r="6" spans="1:61" x14ac:dyDescent="0.3">
      <c r="A6" s="115" t="str" cm="1">
        <f t="array" ref="A6">SUBSTITUTE("{"&amp;CHAR(34)&amp;"couname"&amp;CHAR(34)&amp;":"&amp;CHAR(34)&amp;B6&amp;CHAR(34)&amp;
(IF(H6&lt;&gt;"",","&amp;CHAR(34)&amp;"subtype"&amp;CHAR(34)&amp;":"&amp;CHAR(34)&amp;H6&amp;CHAR(34),""))&amp;
","&amp;CHAR(34)&amp;"year"&amp;CHAR(34)&amp;":"&amp;CHAR(34)&amp;M6&amp;CHAR(34)&amp;","&amp;CHAR(34)&amp;"lvlup"&amp;CHAR(34)&amp;":"&amp;CHAR(34)&amp;C6&amp;CHAR(34)&amp;
","&amp;CHAR(34)&amp;"region"&amp;CHAR(34)&amp;":"&amp;CHAR(34)&amp;"rgn_"&amp;_xlfn.XLOOKUP(B6,Country!A6:A304,Country!D6:D304&amp;CHAR(34)&amp;
","&amp;CHAR(34)&amp;"Colors"&amp;CHAR(34)&amp;":"&amp;"["&amp;_xlfn.TEXTJOIN(", ",TRUE,IF(AV6:BE6&lt;&gt;"",CHAR(34)&amp;"cl_"&amp;AV6:BE6&amp;CHAR(34),""))&amp;"]"&amp;
","&amp;CHAR(34)&amp;"Items"&amp;CHAR(34)&amp;":"&amp;BG6&amp;
","&amp;CHAR(34)&amp;"Items2"&amp;CHAR(34)&amp;":"&amp;"["&amp;_xlfn.XLOOKUP(B6,Country!A5:A304,Country!G5:G304)&amp;"]"&amp;
","&amp;CHAR(34)&amp;"Flag"&amp;CHAR(34)&amp;":"&amp;CHAR(34)&amp;D6&amp;CHAR(34)&amp;
","&amp;CHAR(34)&amp;"HDFlag"&amp;CHAR(34)&amp;":"&amp;CHAR(34)&amp;E6&amp;CHAR(34)&amp;
","&amp;CHAR(34)&amp;"type"&amp;CHAR(34)&amp;":"&amp;CHAR(34)&amp;L6&amp;CHAR(34)&amp;
", "&amp;CHAR(34)&amp;"describe"&amp;CHAR(34)&amp;": "&amp;CHAR(34)&amp;CHAR(34)&amp;
", "&amp;CHAR(34)&amp;"isnew"&amp;CHAR(34)&amp;": "&amp;CHAR(34)&amp;F6&amp;CHAR(34)&amp;
", "&amp;CHAR(34)&amp;"ptg"&amp;CHAR(34)&amp;": "&amp;IFERROR(_xlfn.XLOOKUP(B6,Country!A:A,Country!BH:BH),CHAR(34)&amp;CHAR(34))&amp;
", "&amp;CHAR(34)&amp;"links"&amp;CHAR(34)&amp;": "&amp;CHAR(34)&amp;I6&amp;CHAR(34)&amp;
"},"),"[,","[")</f>
        <v>{"couname":"Algeria","year":"1962","lvlup":"1","region":"rgn_Africa","Colors":["cl_RED", "cl_GRE", "cl_WHI"],"Items":["Vertic", "IsMoon", "Center","myrEQ","staRED","001GRE", "003WHI","HasSta","1Stars","2Bands","capi_Algiers","top30_camel", "geo_CapiBeach","arabic","rg2_Af_North"],"Items2":["arabic","rg2_Af_North"],"Flag":"https://i.ibb.co/k6GbsFg/Algeria-Flag.png","HDFlag":"https://upload.wikimedia.org/wikipedia/commons/thumb/7/77/Flag_of_Algeria.svg/2560px-Flag_of_Algeria.svg.png","type":"", "describe": "", "isnew": ".", "ptg": ["pctBLA_0", "pctBLU_0", "pctGRE_46", "pctRED_7", "pctYEL_0", "pctORA_0", "pctBRO_0", "pctPUR_0", "pctWHI_47"], "links": "https://en.wikipedia.org/wiki/Flag_of_Algeria"},</v>
      </c>
      <c r="B6" s="83" t="s">
        <v>44</v>
      </c>
      <c r="C6" s="84">
        <v>1</v>
      </c>
      <c r="D6" s="95" t="s">
        <v>803</v>
      </c>
      <c r="E6" s="96" t="s">
        <v>2219</v>
      </c>
      <c r="F6" s="85" t="s">
        <v>2200</v>
      </c>
      <c r="G6" s="86" t="s">
        <v>2201</v>
      </c>
      <c r="H6" s="87"/>
      <c r="I6" s="88" t="s">
        <v>2220</v>
      </c>
      <c r="J6" s="89" t="s">
        <v>3578</v>
      </c>
      <c r="K6" s="90" t="s">
        <v>288</v>
      </c>
      <c r="L6" s="89"/>
      <c r="M6" s="91">
        <v>1962</v>
      </c>
      <c r="N6" s="116"/>
      <c r="O6" s="92" t="s">
        <v>2204</v>
      </c>
      <c r="P6" s="92" t="s">
        <v>2204</v>
      </c>
      <c r="Q6" s="92" t="s">
        <v>529</v>
      </c>
      <c r="R6" s="92" t="s">
        <v>2204</v>
      </c>
      <c r="S6" s="92" t="s">
        <v>2204</v>
      </c>
      <c r="T6" s="92" t="s">
        <v>2204</v>
      </c>
      <c r="U6" s="92" t="s">
        <v>2204</v>
      </c>
      <c r="V6" s="92" t="s">
        <v>2204</v>
      </c>
      <c r="W6" s="92" t="s">
        <v>2204</v>
      </c>
      <c r="X6" s="92" t="s">
        <v>2204</v>
      </c>
      <c r="Y6" s="92" t="s">
        <v>529</v>
      </c>
      <c r="Z6" s="92" t="s">
        <v>2204</v>
      </c>
      <c r="AA6" s="92" t="s">
        <v>529</v>
      </c>
      <c r="AB6" s="92" t="s">
        <v>2204</v>
      </c>
      <c r="AC6" s="92" t="s">
        <v>2204</v>
      </c>
      <c r="AD6" s="92" t="s">
        <v>2204</v>
      </c>
      <c r="AE6" s="92" t="s">
        <v>2204</v>
      </c>
      <c r="AF6" s="92" t="s">
        <v>2204</v>
      </c>
      <c r="AG6" s="92" t="s">
        <v>2204</v>
      </c>
      <c r="AH6" s="92" t="s">
        <v>2204</v>
      </c>
      <c r="AI6" s="92" t="s">
        <v>2204</v>
      </c>
      <c r="AJ6" s="92" t="s">
        <v>2204</v>
      </c>
      <c r="AK6" s="92" t="s">
        <v>2204</v>
      </c>
      <c r="AL6" s="92" t="s">
        <v>2204</v>
      </c>
      <c r="AM6" s="93">
        <v>2</v>
      </c>
      <c r="AN6" s="111">
        <v>1</v>
      </c>
      <c r="AO6" s="109" t="s">
        <v>2210</v>
      </c>
      <c r="AP6" s="106"/>
      <c r="AQ6" s="110"/>
      <c r="AR6" s="109" t="s">
        <v>2211</v>
      </c>
      <c r="AS6" s="106"/>
      <c r="AT6" s="107" t="s">
        <v>2205</v>
      </c>
      <c r="AU6" s="108" t="s">
        <v>2209</v>
      </c>
      <c r="AV6" s="109" t="s">
        <v>2210</v>
      </c>
      <c r="AW6" s="106" t="s">
        <v>2211</v>
      </c>
      <c r="AX6" s="106" t="s">
        <v>2205</v>
      </c>
      <c r="AY6" s="106"/>
      <c r="AZ6" s="106"/>
      <c r="BA6" s="106"/>
      <c r="BB6" s="106"/>
      <c r="BC6" s="106"/>
      <c r="BD6" s="106"/>
      <c r="BE6" s="106"/>
      <c r="BF6" s="94" cm="1">
        <f t="array" ref="BF6">SUMPRODUCT(--(LEN(TRIM(AV6:BE6))&gt;0))</f>
        <v>3</v>
      </c>
      <c r="BG6" s="36" t="str" cm="1">
        <f t="array" ref="BG6">SUBSTITUTE(SUBSTITUTE(SUBSTITUTE("["&amp;
IFERROR(_xlfn.TEXTJOIN(", ",TRUE,IF(O6:AL6="y",CHAR(34)&amp;O$1:AL$1&amp;CHAR(34),"")),"")&amp;
","&amp;
CHAR(34)&amp;"myr"&amp;AU6&amp;CHAR(34)&amp;","&amp;_xlfn.TEXTJOIN("",TRUE,IF(AO6:AQ6&lt;&gt;"",CHAR(34)&amp;"sta"&amp;AO6:AQ6&amp;CHAR(34)&amp;",",""))&amp;
IFERROR(_xlfn.TEXTJOIN(", ",TRUE,IF(AR6:AT6&lt;&gt;"",CHAR(34)&amp;AR$1:AT$1&amp;AR6:AT6&amp;CHAR(34)&amp;",","")),"")&amp;
IF(AN6&gt;0,CHAR(34)&amp;"HasSta",CHAR(34)&amp;"NoStar")&amp;CHAR(34)&amp;","&amp;IF(AN6=1,CHAR(34)&amp;"1Stars"&amp;CHAR(34)&amp;",","")&amp;IF(AN6=2,CHAR(34)&amp;"2Stars"&amp;CHAR(34)&amp;",","")&amp;IF(AN6&gt;2,CHAR(34)&amp;"3+Star"&amp;CHAR(34)&amp;",","")&amp;
IFERROR(CHOOSE(AM6+1,"""NoBand""","","""2Bands""","""3Bands"""),"")&amp;IF(AM6&gt;3,"""4+Band""","")&amp;","&amp;
_xlfn.XLOOKUP(B6,Country!$A$2:$A$246,Country!$F$2:$F$246,"")&amp;_xlfn.XLOOKUP(B6,Country!$A$2:$A$246,Country!$G$2:$G$246,"")&amp;
"]",",]","]"),",,",","),",,",",")</f>
        <v>["Vertic", "IsMoon", "Center","myrEQ","staRED","001GRE", "003WHI","HasSta","1Stars","2Bands","capi_Algiers","top30_camel", "geo_CapiBeach","arabic","rg2_Af_North"]</v>
      </c>
      <c r="BH6" s="65" t="s">
        <v>792</v>
      </c>
      <c r="BI6" s="36"/>
    </row>
    <row r="7" spans="1:61" x14ac:dyDescent="0.3">
      <c r="A7" s="115" t="str" cm="1">
        <f t="array" ref="A7">SUBSTITUTE("{"&amp;CHAR(34)&amp;"couname"&amp;CHAR(34)&amp;":"&amp;CHAR(34)&amp;B7&amp;CHAR(34)&amp;
(IF(H7&lt;&gt;"",","&amp;CHAR(34)&amp;"subtype"&amp;CHAR(34)&amp;":"&amp;CHAR(34)&amp;H7&amp;CHAR(34),""))&amp;
","&amp;CHAR(34)&amp;"year"&amp;CHAR(34)&amp;":"&amp;CHAR(34)&amp;M7&amp;CHAR(34)&amp;","&amp;CHAR(34)&amp;"lvlup"&amp;CHAR(34)&amp;":"&amp;CHAR(34)&amp;C7&amp;CHAR(34)&amp;
","&amp;CHAR(34)&amp;"region"&amp;CHAR(34)&amp;":"&amp;CHAR(34)&amp;"rgn_"&amp;_xlfn.XLOOKUP(B7,Country!A7:A305,Country!D7:D305&amp;CHAR(34)&amp;
","&amp;CHAR(34)&amp;"Colors"&amp;CHAR(34)&amp;":"&amp;"["&amp;_xlfn.TEXTJOIN(", ",TRUE,IF(AV7:BE7&lt;&gt;"",CHAR(34)&amp;"cl_"&amp;AV7:BE7&amp;CHAR(34),""))&amp;"]"&amp;
","&amp;CHAR(34)&amp;"Items"&amp;CHAR(34)&amp;":"&amp;BG7&amp;
","&amp;CHAR(34)&amp;"Items2"&amp;CHAR(34)&amp;":"&amp;"["&amp;_xlfn.XLOOKUP(B7,Country!A6:A305,Country!G6:G305)&amp;"]"&amp;
","&amp;CHAR(34)&amp;"Flag"&amp;CHAR(34)&amp;":"&amp;CHAR(34)&amp;D7&amp;CHAR(34)&amp;
","&amp;CHAR(34)&amp;"HDFlag"&amp;CHAR(34)&amp;":"&amp;CHAR(34)&amp;E7&amp;CHAR(34)&amp;
","&amp;CHAR(34)&amp;"type"&amp;CHAR(34)&amp;":"&amp;CHAR(34)&amp;L7&amp;CHAR(34)&amp;
", "&amp;CHAR(34)&amp;"describe"&amp;CHAR(34)&amp;": "&amp;CHAR(34)&amp;CHAR(34)&amp;
", "&amp;CHAR(34)&amp;"isnew"&amp;CHAR(34)&amp;": "&amp;CHAR(34)&amp;F7&amp;CHAR(34)&amp;
", "&amp;CHAR(34)&amp;"ptg"&amp;CHAR(34)&amp;": "&amp;IFERROR(_xlfn.XLOOKUP(B7,Country!A:A,Country!BH:BH),CHAR(34)&amp;CHAR(34))&amp;
", "&amp;CHAR(34)&amp;"links"&amp;CHAR(34)&amp;": "&amp;CHAR(34)&amp;I7&amp;CHAR(34)&amp;
"},"),"[,","[")</f>
        <v>{"couname":"American Samoa","year":"1960","lvlup":"1","region":"rgn_Oceania","Colors":["cl_YEL", "cl_RED", "cl_BLU", "cl_WHI", "cl_BRO", "cl_BLA"],"Items":["Animal", "Weapon", "Trside","myrBLU","NoStar","NoBand","capi_Pago Pago","island", "geo_CapiBeach", "ntWHRE", "ntBLYE", "ntWHYE","englis","rg2_Oc_Polynesia"],"Items2":["englis","rg2_Oc_Polynesia"],"Flag":"https://upload.wikimedia.org/wikipedia/commons/thumb/8/87/Flag_of_American_Samoa.svg/1200px-Flag_of_American_Samoa.svg.png","HDFlag":"https://upload.wikimedia.org/wikipedia/commons/thumb/8/87/Flag_of_American_Samoa.svg/2560px-Flag_of_American_Samoa.svg.png","type":"", "describe": "", "isnew": ".", "ptg": ["pctBLA_1", "pctBLU_50", "pctGRE_0", "pctRED_8", "pctYEL_4", "pctORA_0", "pctBRO_5", "pctPUR_0", "pctWHI_32"], "links": "https://en.wikipedia.org/wiki/Flag_of_American_Samoa"},</v>
      </c>
      <c r="B7" s="83" t="s">
        <v>45</v>
      </c>
      <c r="C7" s="84">
        <v>1</v>
      </c>
      <c r="D7" s="95" t="s">
        <v>804</v>
      </c>
      <c r="E7" s="96" t="s">
        <v>2221</v>
      </c>
      <c r="F7" s="85" t="s">
        <v>2200</v>
      </c>
      <c r="G7" s="86" t="s">
        <v>2201</v>
      </c>
      <c r="H7" s="87"/>
      <c r="I7" s="88" t="s">
        <v>2222</v>
      </c>
      <c r="J7" s="89" t="s">
        <v>3578</v>
      </c>
      <c r="K7" s="90" t="s">
        <v>289</v>
      </c>
      <c r="L7" s="89"/>
      <c r="M7" s="91">
        <v>1960</v>
      </c>
      <c r="N7" s="116"/>
      <c r="O7" s="92" t="s">
        <v>2204</v>
      </c>
      <c r="P7" s="92" t="s">
        <v>2204</v>
      </c>
      <c r="Q7" s="92" t="s">
        <v>2204</v>
      </c>
      <c r="R7" s="92" t="s">
        <v>2204</v>
      </c>
      <c r="S7" s="92" t="s">
        <v>2204</v>
      </c>
      <c r="T7" s="92" t="s">
        <v>529</v>
      </c>
      <c r="U7" s="92" t="s">
        <v>2204</v>
      </c>
      <c r="V7" s="92" t="s">
        <v>2204</v>
      </c>
      <c r="W7" s="92" t="s">
        <v>529</v>
      </c>
      <c r="X7" s="92" t="s">
        <v>2204</v>
      </c>
      <c r="Y7" s="92" t="s">
        <v>2204</v>
      </c>
      <c r="Z7" s="92" t="s">
        <v>529</v>
      </c>
      <c r="AA7" s="92" t="s">
        <v>2204</v>
      </c>
      <c r="AB7" s="92" t="s">
        <v>2204</v>
      </c>
      <c r="AC7" s="92" t="s">
        <v>2204</v>
      </c>
      <c r="AD7" s="92" t="s">
        <v>2204</v>
      </c>
      <c r="AE7" s="92" t="s">
        <v>2204</v>
      </c>
      <c r="AF7" s="92" t="s">
        <v>2204</v>
      </c>
      <c r="AG7" s="92" t="s">
        <v>2204</v>
      </c>
      <c r="AH7" s="92" t="s">
        <v>2204</v>
      </c>
      <c r="AI7" s="92" t="s">
        <v>2204</v>
      </c>
      <c r="AJ7" s="92" t="s">
        <v>2204</v>
      </c>
      <c r="AK7" s="92" t="s">
        <v>2204</v>
      </c>
      <c r="AL7" s="92" t="s">
        <v>2204</v>
      </c>
      <c r="AM7" s="93">
        <v>0</v>
      </c>
      <c r="AN7" s="111">
        <v>0</v>
      </c>
      <c r="AO7" s="109"/>
      <c r="AP7" s="106"/>
      <c r="AQ7" s="110"/>
      <c r="AR7" s="109"/>
      <c r="AS7" s="106"/>
      <c r="AT7" s="107"/>
      <c r="AU7" s="108" t="s">
        <v>2214</v>
      </c>
      <c r="AV7" s="109" t="s">
        <v>2215</v>
      </c>
      <c r="AW7" s="106" t="s">
        <v>2210</v>
      </c>
      <c r="AX7" s="106" t="s">
        <v>2214</v>
      </c>
      <c r="AY7" s="106" t="s">
        <v>2205</v>
      </c>
      <c r="AZ7" s="106" t="s">
        <v>2223</v>
      </c>
      <c r="BA7" s="106" t="s">
        <v>2206</v>
      </c>
      <c r="BB7" s="106"/>
      <c r="BC7" s="106"/>
      <c r="BD7" s="106"/>
      <c r="BE7" s="106"/>
      <c r="BF7" s="94" cm="1">
        <f t="array" ref="BF7">SUMPRODUCT(--(LEN(TRIM(AV7:BE7))&gt;0))</f>
        <v>6</v>
      </c>
      <c r="BG7" s="36" t="str" cm="1">
        <f t="array" ref="BG7">SUBSTITUTE(SUBSTITUTE(SUBSTITUTE("["&amp;
IFERROR(_xlfn.TEXTJOIN(", ",TRUE,IF(O7:AL7="y",CHAR(34)&amp;O$1:AL$1&amp;CHAR(34),"")),"")&amp;
","&amp;
CHAR(34)&amp;"myr"&amp;AU7&amp;CHAR(34)&amp;","&amp;_xlfn.TEXTJOIN("",TRUE,IF(AO7:AQ7&lt;&gt;"",CHAR(34)&amp;"sta"&amp;AO7:AQ7&amp;CHAR(34)&amp;",",""))&amp;
IFERROR(_xlfn.TEXTJOIN(", ",TRUE,IF(AR7:AT7&lt;&gt;"",CHAR(34)&amp;AR$1:AT$1&amp;AR7:AT7&amp;CHAR(34)&amp;",","")),"")&amp;
IF(AN7&gt;0,CHAR(34)&amp;"HasSta",CHAR(34)&amp;"NoStar")&amp;CHAR(34)&amp;","&amp;IF(AN7=1,CHAR(34)&amp;"1Stars"&amp;CHAR(34)&amp;",","")&amp;IF(AN7=2,CHAR(34)&amp;"2Stars"&amp;CHAR(34)&amp;",","")&amp;IF(AN7&gt;2,CHAR(34)&amp;"3+Star"&amp;CHAR(34)&amp;",","")&amp;
IFERROR(CHOOSE(AM7+1,"""NoBand""","","""2Bands""","""3Bands"""),"")&amp;IF(AM7&gt;3,"""4+Band""","")&amp;","&amp;
_xlfn.XLOOKUP(B7,Country!$A$2:$A$246,Country!$F$2:$F$246,"")&amp;_xlfn.XLOOKUP(B7,Country!$A$2:$A$246,Country!$G$2:$G$246,"")&amp;
"]",",]","]"),",,",","),",,",",")</f>
        <v>["Animal", "Weapon", "Trside","myrBLU","NoStar","NoBand","capi_Pago Pago","island", "geo_CapiBeach", "ntWHRE", "ntBLYE", "ntWHYE","englis","rg2_Oc_Polynesia"]</v>
      </c>
      <c r="BH7" s="65" t="s">
        <v>793</v>
      </c>
      <c r="BI7" s="36"/>
    </row>
    <row r="8" spans="1:61" x14ac:dyDescent="0.3">
      <c r="A8" s="115" t="str" cm="1">
        <f t="array" ref="A8">SUBSTITUTE("{"&amp;CHAR(34)&amp;"couname"&amp;CHAR(34)&amp;":"&amp;CHAR(34)&amp;B8&amp;CHAR(34)&amp;
(IF(H8&lt;&gt;"",","&amp;CHAR(34)&amp;"subtype"&amp;CHAR(34)&amp;":"&amp;CHAR(34)&amp;H8&amp;CHAR(34),""))&amp;
","&amp;CHAR(34)&amp;"year"&amp;CHAR(34)&amp;":"&amp;CHAR(34)&amp;M8&amp;CHAR(34)&amp;","&amp;CHAR(34)&amp;"lvlup"&amp;CHAR(34)&amp;":"&amp;CHAR(34)&amp;C8&amp;CHAR(34)&amp;
","&amp;CHAR(34)&amp;"region"&amp;CHAR(34)&amp;":"&amp;CHAR(34)&amp;"rgn_"&amp;_xlfn.XLOOKUP(B8,Country!A8:A306,Country!D8:D306&amp;CHAR(34)&amp;
","&amp;CHAR(34)&amp;"Colors"&amp;CHAR(34)&amp;":"&amp;"["&amp;_xlfn.TEXTJOIN(", ",TRUE,IF(AV8:BE8&lt;&gt;"",CHAR(34)&amp;"cl_"&amp;AV8:BE8&amp;CHAR(34),""))&amp;"]"&amp;
","&amp;CHAR(34)&amp;"Items"&amp;CHAR(34)&amp;":"&amp;BG8&amp;
","&amp;CHAR(34)&amp;"Items2"&amp;CHAR(34)&amp;":"&amp;"["&amp;_xlfn.XLOOKUP(B8,Country!A7:A306,Country!G7:G306)&amp;"]"&amp;
","&amp;CHAR(34)&amp;"Flag"&amp;CHAR(34)&amp;":"&amp;CHAR(34)&amp;D8&amp;CHAR(34)&amp;
","&amp;CHAR(34)&amp;"HDFlag"&amp;CHAR(34)&amp;":"&amp;CHAR(34)&amp;E8&amp;CHAR(34)&amp;
","&amp;CHAR(34)&amp;"type"&amp;CHAR(34)&amp;":"&amp;CHAR(34)&amp;L8&amp;CHAR(34)&amp;
", "&amp;CHAR(34)&amp;"describe"&amp;CHAR(34)&amp;": "&amp;CHAR(34)&amp;CHAR(34)&amp;
", "&amp;CHAR(34)&amp;"isnew"&amp;CHAR(34)&amp;": "&amp;CHAR(34)&amp;F8&amp;CHAR(34)&amp;
", "&amp;CHAR(34)&amp;"ptg"&amp;CHAR(34)&amp;": "&amp;IFERROR(_xlfn.XLOOKUP(B8,Country!A:A,Country!BH:BH),CHAR(34)&amp;CHAR(34))&amp;
", "&amp;CHAR(34)&amp;"links"&amp;CHAR(34)&amp;": "&amp;CHAR(34)&amp;I8&amp;CHAR(34)&amp;
"},"),"[,","[")</f>
        <v>{"couname":"Andorra","year":"1993","lvlup":"1","region":"rgn_Europe","Colors":["cl_BLU", "cl_YEL", "cl_RED", "cl_BRO", "cl_WHI"],"Items":["Vertic", "Animal", "Texted", "Center","myrEQ","001BLU", "002YEL", "003RED","NoStar","3Bands","capi_Andorra la Vella","landlo", "pol_samesx","rg3_romanempire","monarchy","rg2_Eu_South"],"Items2":["rg3_romanempire","monarchy","rg2_Eu_South"],"Flag":"https://i.ibb.co/48k9cnK/Andorra-Flag.png","HDFlag":"https://upload.wikimedia.org/wikipedia/commons/thumb/1/19/Flag_of_Andorra.svg/2560px-Flag_of_Andorra.svg.png","type":"", "describe": "", "isnew": ".", "ptg": ["pctBLA_0", "pctBLU_34", "pctGRE_0", "pctRED_36", "pctYEL_27", "pctORA_0", "pctBRO_2", "pctPUR_0", "pctWHI_1"], "links": "https://en.wikipedia.org/wiki/Flag_of_Andorra"},</v>
      </c>
      <c r="B8" s="83" t="s">
        <v>46</v>
      </c>
      <c r="C8" s="84">
        <v>1</v>
      </c>
      <c r="D8" s="95" t="s">
        <v>805</v>
      </c>
      <c r="E8" s="96" t="s">
        <v>2224</v>
      </c>
      <c r="F8" s="85" t="s">
        <v>2200</v>
      </c>
      <c r="G8" s="86" t="s">
        <v>2201</v>
      </c>
      <c r="H8" s="87"/>
      <c r="I8" s="88" t="s">
        <v>2225</v>
      </c>
      <c r="J8" s="89" t="s">
        <v>3578</v>
      </c>
      <c r="K8" s="90" t="s">
        <v>290</v>
      </c>
      <c r="L8" s="89"/>
      <c r="M8" s="91">
        <v>1993</v>
      </c>
      <c r="N8" s="116"/>
      <c r="O8" s="92" t="s">
        <v>2204</v>
      </c>
      <c r="P8" s="92" t="s">
        <v>2204</v>
      </c>
      <c r="Q8" s="92" t="s">
        <v>529</v>
      </c>
      <c r="R8" s="92" t="s">
        <v>2204</v>
      </c>
      <c r="S8" s="92" t="s">
        <v>2204</v>
      </c>
      <c r="T8" s="92" t="s">
        <v>529</v>
      </c>
      <c r="U8" s="92" t="s">
        <v>2204</v>
      </c>
      <c r="V8" s="92" t="s">
        <v>529</v>
      </c>
      <c r="W8" s="92" t="s">
        <v>2204</v>
      </c>
      <c r="X8" s="92" t="s">
        <v>2204</v>
      </c>
      <c r="Y8" s="92" t="s">
        <v>2204</v>
      </c>
      <c r="Z8" s="92" t="s">
        <v>2204</v>
      </c>
      <c r="AA8" s="92" t="s">
        <v>529</v>
      </c>
      <c r="AB8" s="92" t="s">
        <v>2204</v>
      </c>
      <c r="AC8" s="92" t="s">
        <v>2204</v>
      </c>
      <c r="AD8" s="92" t="s">
        <v>2204</v>
      </c>
      <c r="AE8" s="92" t="s">
        <v>2204</v>
      </c>
      <c r="AF8" s="92" t="s">
        <v>2204</v>
      </c>
      <c r="AG8" s="92" t="s">
        <v>2204</v>
      </c>
      <c r="AH8" s="92" t="s">
        <v>2204</v>
      </c>
      <c r="AI8" s="92" t="s">
        <v>2204</v>
      </c>
      <c r="AJ8" s="92" t="s">
        <v>2204</v>
      </c>
      <c r="AK8" s="92" t="s">
        <v>2204</v>
      </c>
      <c r="AL8" s="92" t="s">
        <v>2204</v>
      </c>
      <c r="AM8" s="93">
        <v>3</v>
      </c>
      <c r="AN8" s="111">
        <v>0</v>
      </c>
      <c r="AO8" s="109"/>
      <c r="AP8" s="106"/>
      <c r="AQ8" s="110"/>
      <c r="AR8" s="109" t="s">
        <v>2214</v>
      </c>
      <c r="AS8" s="106" t="s">
        <v>2215</v>
      </c>
      <c r="AT8" s="107" t="s">
        <v>2210</v>
      </c>
      <c r="AU8" s="108" t="s">
        <v>2209</v>
      </c>
      <c r="AV8" s="109" t="s">
        <v>2214</v>
      </c>
      <c r="AW8" s="106" t="s">
        <v>2215</v>
      </c>
      <c r="AX8" s="106" t="s">
        <v>2210</v>
      </c>
      <c r="AY8" s="106" t="s">
        <v>2223</v>
      </c>
      <c r="AZ8" s="106" t="s">
        <v>2205</v>
      </c>
      <c r="BA8" s="106"/>
      <c r="BB8" s="106"/>
      <c r="BC8" s="106"/>
      <c r="BD8" s="106"/>
      <c r="BE8" s="106"/>
      <c r="BF8" s="94" cm="1">
        <f t="array" ref="BF8">SUMPRODUCT(--(LEN(TRIM(AV8:BE8))&gt;0))</f>
        <v>5</v>
      </c>
      <c r="BG8" s="36" t="str" cm="1">
        <f t="array" ref="BG8">SUBSTITUTE(SUBSTITUTE(SUBSTITUTE("["&amp;
IFERROR(_xlfn.TEXTJOIN(", ",TRUE,IF(O8:AL8="y",CHAR(34)&amp;O$1:AL$1&amp;CHAR(34),"")),"")&amp;
","&amp;
CHAR(34)&amp;"myr"&amp;AU8&amp;CHAR(34)&amp;","&amp;_xlfn.TEXTJOIN("",TRUE,IF(AO8:AQ8&lt;&gt;"",CHAR(34)&amp;"sta"&amp;AO8:AQ8&amp;CHAR(34)&amp;",",""))&amp;
IFERROR(_xlfn.TEXTJOIN(", ",TRUE,IF(AR8:AT8&lt;&gt;"",CHAR(34)&amp;AR$1:AT$1&amp;AR8:AT8&amp;CHAR(34)&amp;",","")),"")&amp;
IF(AN8&gt;0,CHAR(34)&amp;"HasSta",CHAR(34)&amp;"NoStar")&amp;CHAR(34)&amp;","&amp;IF(AN8=1,CHAR(34)&amp;"1Stars"&amp;CHAR(34)&amp;",","")&amp;IF(AN8=2,CHAR(34)&amp;"2Stars"&amp;CHAR(34)&amp;",","")&amp;IF(AN8&gt;2,CHAR(34)&amp;"3+Star"&amp;CHAR(34)&amp;",","")&amp;
IFERROR(CHOOSE(AM8+1,"""NoBand""","","""2Bands""","""3Bands"""),"")&amp;IF(AM8&gt;3,"""4+Band""","")&amp;","&amp;
_xlfn.XLOOKUP(B8,Country!$A$2:$A$246,Country!$F$2:$F$246,"")&amp;_xlfn.XLOOKUP(B8,Country!$A$2:$A$246,Country!$G$2:$G$246,"")&amp;
"]",",]","]"),",,",","),",,",",")</f>
        <v>["Vertic", "Animal", "Texted", "Center","myrEQ","001BLU", "002YEL", "003RED","NoStar","3Bands","capi_Andorra la Vella","landlo", "pol_samesx","rg3_romanempire","monarchy","rg2_Eu_South"]</v>
      </c>
      <c r="BH8" s="65" t="s">
        <v>791</v>
      </c>
      <c r="BI8" s="36"/>
    </row>
    <row r="9" spans="1:61" x14ac:dyDescent="0.3">
      <c r="A9" s="115" t="str" cm="1">
        <f t="array" ref="A9">SUBSTITUTE("{"&amp;CHAR(34)&amp;"couname"&amp;CHAR(34)&amp;":"&amp;CHAR(34)&amp;B9&amp;CHAR(34)&amp;
(IF(H9&lt;&gt;"",","&amp;CHAR(34)&amp;"subtype"&amp;CHAR(34)&amp;":"&amp;CHAR(34)&amp;H9&amp;CHAR(34),""))&amp;
","&amp;CHAR(34)&amp;"year"&amp;CHAR(34)&amp;":"&amp;CHAR(34)&amp;M9&amp;CHAR(34)&amp;","&amp;CHAR(34)&amp;"lvlup"&amp;CHAR(34)&amp;":"&amp;CHAR(34)&amp;C9&amp;CHAR(34)&amp;
","&amp;CHAR(34)&amp;"region"&amp;CHAR(34)&amp;":"&amp;CHAR(34)&amp;"rgn_"&amp;_xlfn.XLOOKUP(B9,Country!A9:A307,Country!D9:D307&amp;CHAR(34)&amp;
","&amp;CHAR(34)&amp;"Colors"&amp;CHAR(34)&amp;":"&amp;"["&amp;_xlfn.TEXTJOIN(", ",TRUE,IF(AV9:BE9&lt;&gt;"",CHAR(34)&amp;"cl_"&amp;AV9:BE9&amp;CHAR(34),""))&amp;"]"&amp;
","&amp;CHAR(34)&amp;"Items"&amp;CHAR(34)&amp;":"&amp;BG9&amp;
","&amp;CHAR(34)&amp;"Items2"&amp;CHAR(34)&amp;":"&amp;"["&amp;_xlfn.XLOOKUP(B9,Country!A8:A307,Country!G8:G307)&amp;"]"&amp;
","&amp;CHAR(34)&amp;"Flag"&amp;CHAR(34)&amp;":"&amp;CHAR(34)&amp;D9&amp;CHAR(34)&amp;
","&amp;CHAR(34)&amp;"HDFlag"&amp;CHAR(34)&amp;":"&amp;CHAR(34)&amp;E9&amp;CHAR(34)&amp;
","&amp;CHAR(34)&amp;"type"&amp;CHAR(34)&amp;":"&amp;CHAR(34)&amp;L9&amp;CHAR(34)&amp;
", "&amp;CHAR(34)&amp;"describe"&amp;CHAR(34)&amp;": "&amp;CHAR(34)&amp;CHAR(34)&amp;
", "&amp;CHAR(34)&amp;"isnew"&amp;CHAR(34)&amp;": "&amp;CHAR(34)&amp;F9&amp;CHAR(34)&amp;
", "&amp;CHAR(34)&amp;"ptg"&amp;CHAR(34)&amp;": "&amp;IFERROR(_xlfn.XLOOKUP(B9,Country!A:A,Country!BH:BH),CHAR(34)&amp;CHAR(34))&amp;
", "&amp;CHAR(34)&amp;"links"&amp;CHAR(34)&amp;": "&amp;CHAR(34)&amp;I9&amp;CHAR(34)&amp;
"},"),"[,","[")</f>
        <v>{"couname":"Angola","year":"1975","lvlup":"1","region":"rgn_Africa","Colors":["cl_RED", "cl_YEL", "cl_BLA"],"Items":["Horizo", "Weapon", "Center","myrEQ","staYEL","001RED", "003BLA","HasSta","1Stars","2Bands","capi_Luanda","geo_CapiBeach","portug","rg2_Af_Mid"],"Items2":["portug","rg2_Af_Mid"],"Flag":"https://upload.wikimedia.org/wikipedia/commons/thumb/9/9d/Flag_of_Angola.svg/320px-Flag_of_Angola.svg.png","HDFlag":"https://upload.wikimedia.org/wikipedia/commons/thumb/9/9d/Flag_of_Angola.svg/2560px-Flag_of_Angola.svg.png","type":"", "describe": "", "isnew": ".", "ptg": ["pctBLA_47", "pctBLU_0", "pctGRE_0", "pctRED_48", "pctYEL_5", "pctORA_0", "pctBRO_0", "pctPUR_0", "pctWHI_0"], "links": "https://en.wikipedia.org/wiki/Flag_of_Angola"},</v>
      </c>
      <c r="B9" s="83" t="s">
        <v>47</v>
      </c>
      <c r="C9" s="84">
        <v>1</v>
      </c>
      <c r="D9" s="95" t="s">
        <v>806</v>
      </c>
      <c r="E9" s="96" t="s">
        <v>2226</v>
      </c>
      <c r="F9" s="85" t="s">
        <v>2200</v>
      </c>
      <c r="G9" s="86" t="s">
        <v>2201</v>
      </c>
      <c r="H9" s="87"/>
      <c r="I9" s="88" t="s">
        <v>2227</v>
      </c>
      <c r="J9" s="89" t="s">
        <v>3578</v>
      </c>
      <c r="K9" s="90" t="s">
        <v>291</v>
      </c>
      <c r="L9" s="89"/>
      <c r="M9" s="91">
        <v>1975</v>
      </c>
      <c r="N9" s="116"/>
      <c r="O9" s="92" t="s">
        <v>2204</v>
      </c>
      <c r="P9" s="92" t="s">
        <v>529</v>
      </c>
      <c r="Q9" s="92" t="s">
        <v>2204</v>
      </c>
      <c r="R9" s="92" t="s">
        <v>2204</v>
      </c>
      <c r="S9" s="92" t="s">
        <v>2204</v>
      </c>
      <c r="T9" s="92" t="s">
        <v>2204</v>
      </c>
      <c r="U9" s="92" t="s">
        <v>2204</v>
      </c>
      <c r="V9" s="92" t="s">
        <v>2204</v>
      </c>
      <c r="W9" s="92" t="s">
        <v>529</v>
      </c>
      <c r="X9" s="92" t="s">
        <v>2204</v>
      </c>
      <c r="Y9" s="92" t="s">
        <v>2204</v>
      </c>
      <c r="Z9" s="92" t="s">
        <v>2204</v>
      </c>
      <c r="AA9" s="92" t="s">
        <v>529</v>
      </c>
      <c r="AB9" s="92" t="s">
        <v>2204</v>
      </c>
      <c r="AC9" s="92" t="s">
        <v>2204</v>
      </c>
      <c r="AD9" s="92" t="s">
        <v>2204</v>
      </c>
      <c r="AE9" s="92" t="s">
        <v>2204</v>
      </c>
      <c r="AF9" s="92" t="s">
        <v>2204</v>
      </c>
      <c r="AG9" s="92" t="s">
        <v>2204</v>
      </c>
      <c r="AH9" s="92" t="s">
        <v>2204</v>
      </c>
      <c r="AI9" s="92" t="s">
        <v>2204</v>
      </c>
      <c r="AJ9" s="92" t="s">
        <v>2204</v>
      </c>
      <c r="AK9" s="92" t="s">
        <v>2204</v>
      </c>
      <c r="AL9" s="92" t="s">
        <v>2204</v>
      </c>
      <c r="AM9" s="93">
        <v>2</v>
      </c>
      <c r="AN9" s="111">
        <v>1</v>
      </c>
      <c r="AO9" s="109" t="s">
        <v>2215</v>
      </c>
      <c r="AP9" s="106"/>
      <c r="AQ9" s="110"/>
      <c r="AR9" s="109" t="s">
        <v>2210</v>
      </c>
      <c r="AS9" s="106"/>
      <c r="AT9" s="107" t="s">
        <v>2206</v>
      </c>
      <c r="AU9" s="108" t="s">
        <v>2209</v>
      </c>
      <c r="AV9" s="109" t="s">
        <v>2210</v>
      </c>
      <c r="AW9" s="106" t="s">
        <v>2215</v>
      </c>
      <c r="AX9" s="106" t="s">
        <v>2206</v>
      </c>
      <c r="AY9" s="106"/>
      <c r="AZ9" s="106"/>
      <c r="BA9" s="106"/>
      <c r="BB9" s="106"/>
      <c r="BC9" s="106"/>
      <c r="BD9" s="106"/>
      <c r="BE9" s="106"/>
      <c r="BF9" s="94" cm="1">
        <f t="array" ref="BF9">SUMPRODUCT(--(LEN(TRIM(AV9:BE9))&gt;0))</f>
        <v>3</v>
      </c>
      <c r="BG9" s="36" t="str" cm="1">
        <f t="array" ref="BG9">SUBSTITUTE(SUBSTITUTE(SUBSTITUTE("["&amp;
IFERROR(_xlfn.TEXTJOIN(", ",TRUE,IF(O9:AL9="y",CHAR(34)&amp;O$1:AL$1&amp;CHAR(34),"")),"")&amp;
","&amp;
CHAR(34)&amp;"myr"&amp;AU9&amp;CHAR(34)&amp;","&amp;_xlfn.TEXTJOIN("",TRUE,IF(AO9:AQ9&lt;&gt;"",CHAR(34)&amp;"sta"&amp;AO9:AQ9&amp;CHAR(34)&amp;",",""))&amp;
IFERROR(_xlfn.TEXTJOIN(", ",TRUE,IF(AR9:AT9&lt;&gt;"",CHAR(34)&amp;AR$1:AT$1&amp;AR9:AT9&amp;CHAR(34)&amp;",","")),"")&amp;
IF(AN9&gt;0,CHAR(34)&amp;"HasSta",CHAR(34)&amp;"NoStar")&amp;CHAR(34)&amp;","&amp;IF(AN9=1,CHAR(34)&amp;"1Stars"&amp;CHAR(34)&amp;",","")&amp;IF(AN9=2,CHAR(34)&amp;"2Stars"&amp;CHAR(34)&amp;",","")&amp;IF(AN9&gt;2,CHAR(34)&amp;"3+Star"&amp;CHAR(34)&amp;",","")&amp;
IFERROR(CHOOSE(AM9+1,"""NoBand""","","""2Bands""","""3Bands"""),"")&amp;IF(AM9&gt;3,"""4+Band""","")&amp;","&amp;
_xlfn.XLOOKUP(B9,Country!$A$2:$A$246,Country!$F$2:$F$246,"")&amp;_xlfn.XLOOKUP(B9,Country!$A$2:$A$246,Country!$G$2:$G$246,"")&amp;
"]",",]","]"),",,",","),",,",",")</f>
        <v>["Horizo", "Weapon", "Center","myrEQ","staYEL","001RED", "003BLA","HasSta","1Stars","2Bands","capi_Luanda","geo_CapiBeach","portug","rg2_Af_Mid"]</v>
      </c>
      <c r="BH9" s="65" t="s">
        <v>792</v>
      </c>
      <c r="BI9" s="36"/>
    </row>
    <row r="10" spans="1:61" x14ac:dyDescent="0.3">
      <c r="A10" s="115" t="str" cm="1">
        <f t="array" ref="A10">SUBSTITUTE("{"&amp;CHAR(34)&amp;"couname"&amp;CHAR(34)&amp;":"&amp;CHAR(34)&amp;B10&amp;CHAR(34)&amp;
(IF(H10&lt;&gt;"",","&amp;CHAR(34)&amp;"subtype"&amp;CHAR(34)&amp;":"&amp;CHAR(34)&amp;H10&amp;CHAR(34),""))&amp;
","&amp;CHAR(34)&amp;"year"&amp;CHAR(34)&amp;":"&amp;CHAR(34)&amp;M10&amp;CHAR(34)&amp;","&amp;CHAR(34)&amp;"lvlup"&amp;CHAR(34)&amp;":"&amp;CHAR(34)&amp;C10&amp;CHAR(34)&amp;
","&amp;CHAR(34)&amp;"region"&amp;CHAR(34)&amp;":"&amp;CHAR(34)&amp;"rgn_"&amp;_xlfn.XLOOKUP(B10,Country!A10:A308,Country!D10:D308&amp;CHAR(34)&amp;
","&amp;CHAR(34)&amp;"Colors"&amp;CHAR(34)&amp;":"&amp;"["&amp;_xlfn.TEXTJOIN(", ",TRUE,IF(AV10:BE10&lt;&gt;"",CHAR(34)&amp;"cl_"&amp;AV10:BE10&amp;CHAR(34),""))&amp;"]"&amp;
","&amp;CHAR(34)&amp;"Items"&amp;CHAR(34)&amp;":"&amp;BG10&amp;
","&amp;CHAR(34)&amp;"Items2"&amp;CHAR(34)&amp;":"&amp;"["&amp;_xlfn.XLOOKUP(B10,Country!A9:A308,Country!G9:G308)&amp;"]"&amp;
","&amp;CHAR(34)&amp;"Flag"&amp;CHAR(34)&amp;":"&amp;CHAR(34)&amp;D10&amp;CHAR(34)&amp;
","&amp;CHAR(34)&amp;"HDFlag"&amp;CHAR(34)&amp;":"&amp;CHAR(34)&amp;E10&amp;CHAR(34)&amp;
","&amp;CHAR(34)&amp;"type"&amp;CHAR(34)&amp;":"&amp;CHAR(34)&amp;L10&amp;CHAR(34)&amp;
", "&amp;CHAR(34)&amp;"describe"&amp;CHAR(34)&amp;": "&amp;CHAR(34)&amp;CHAR(34)&amp;
", "&amp;CHAR(34)&amp;"isnew"&amp;CHAR(34)&amp;": "&amp;CHAR(34)&amp;F10&amp;CHAR(34)&amp;
", "&amp;CHAR(34)&amp;"ptg"&amp;CHAR(34)&amp;": "&amp;IFERROR(_xlfn.XLOOKUP(B10,Country!A:A,Country!BH:BH),CHAR(34)&amp;CHAR(34))&amp;
", "&amp;CHAR(34)&amp;"links"&amp;CHAR(34)&amp;": "&amp;CHAR(34)&amp;I10&amp;CHAR(34)&amp;
"},"),"[,","[")</f>
        <v>{"couname":"Anguilla","year":"1990, 1999","lvlup":"1","region":"rgn_North America","Colors":["cl_BLU", "cl_RED", "cl_WHI", "cl_ORA"],"Items":["Crosse", "Circle", "Animal", "Canton", "unjack","myrBLU","NoStar","NoBand","capi_The Valley","island", "geo_CapiBeach","chopGB","monarchy","englis","rg2_Na_Caribbean"],"Items2":["chopGB","monarchy","englis","rg2_Na_Caribbean"],"Flag":"https://upload.wikimedia.org/wikipedia/commons/thumb/b/b4/Flag_of_Anguilla.svg/320px-Flag_of_Anguilla.svg.png","HDFlag":"https://upload.wikimedia.org/wikipedia/commons/thumb/b/b4/Flag_of_Anguilla.svg/2560px-Flag_of_Anguilla.svg.png","type":"", "describe": "", "isnew": ".", "ptg": ["pctBLA_0", "pctBLU_74", "pctGRE_0", "pctRED_8", "pctYEL_0", "pctORA_6", "pctBRO_0", "pctPUR_0", "pctWHI_12"], "links": "https://en.wikipedia.org/wiki/Flag_of_Anguilla"},</v>
      </c>
      <c r="B10" s="83" t="s">
        <v>48</v>
      </c>
      <c r="C10" s="84">
        <v>1</v>
      </c>
      <c r="D10" s="95" t="s">
        <v>807</v>
      </c>
      <c r="E10" s="96" t="s">
        <v>2228</v>
      </c>
      <c r="F10" s="85" t="s">
        <v>2200</v>
      </c>
      <c r="G10" s="86" t="s">
        <v>2201</v>
      </c>
      <c r="H10" s="87"/>
      <c r="I10" s="88" t="s">
        <v>2229</v>
      </c>
      <c r="J10" s="89" t="s">
        <v>3578</v>
      </c>
      <c r="K10" s="90" t="s">
        <v>292</v>
      </c>
      <c r="L10" s="89"/>
      <c r="M10" s="91" t="s">
        <v>2230</v>
      </c>
      <c r="N10" s="116"/>
      <c r="O10" s="92" t="s">
        <v>529</v>
      </c>
      <c r="P10" s="92" t="s">
        <v>2204</v>
      </c>
      <c r="Q10" s="92" t="s">
        <v>2204</v>
      </c>
      <c r="R10" s="92" t="s">
        <v>2204</v>
      </c>
      <c r="S10" s="92" t="s">
        <v>529</v>
      </c>
      <c r="T10" s="92" t="s">
        <v>529</v>
      </c>
      <c r="U10" s="92" t="s">
        <v>2204</v>
      </c>
      <c r="V10" s="92" t="s">
        <v>2204</v>
      </c>
      <c r="W10" s="92" t="s">
        <v>2204</v>
      </c>
      <c r="X10" s="92" t="s">
        <v>2204</v>
      </c>
      <c r="Y10" s="92" t="s">
        <v>2204</v>
      </c>
      <c r="Z10" s="92" t="s">
        <v>2204</v>
      </c>
      <c r="AA10" s="92" t="s">
        <v>2204</v>
      </c>
      <c r="AB10" s="92" t="s">
        <v>529</v>
      </c>
      <c r="AC10" s="92" t="s">
        <v>529</v>
      </c>
      <c r="AD10" s="92" t="s">
        <v>2204</v>
      </c>
      <c r="AE10" s="92" t="s">
        <v>2204</v>
      </c>
      <c r="AF10" s="92" t="s">
        <v>2204</v>
      </c>
      <c r="AG10" s="92" t="s">
        <v>2204</v>
      </c>
      <c r="AH10" s="92" t="s">
        <v>2204</v>
      </c>
      <c r="AI10" s="92" t="s">
        <v>2204</v>
      </c>
      <c r="AJ10" s="92" t="s">
        <v>2204</v>
      </c>
      <c r="AK10" s="92" t="s">
        <v>2204</v>
      </c>
      <c r="AL10" s="92" t="s">
        <v>2204</v>
      </c>
      <c r="AM10" s="93">
        <v>0</v>
      </c>
      <c r="AN10" s="111">
        <v>0</v>
      </c>
      <c r="AO10" s="109"/>
      <c r="AP10" s="106"/>
      <c r="AQ10" s="110"/>
      <c r="AR10" s="109"/>
      <c r="AS10" s="106"/>
      <c r="AT10" s="107"/>
      <c r="AU10" s="108" t="s">
        <v>2214</v>
      </c>
      <c r="AV10" s="109" t="s">
        <v>2214</v>
      </c>
      <c r="AW10" s="106" t="s">
        <v>2210</v>
      </c>
      <c r="AX10" s="106" t="s">
        <v>2205</v>
      </c>
      <c r="AY10" s="106"/>
      <c r="AZ10" s="106" t="s">
        <v>2231</v>
      </c>
      <c r="BA10" s="106"/>
      <c r="BB10" s="106"/>
      <c r="BC10" s="106"/>
      <c r="BD10" s="106"/>
      <c r="BE10" s="106"/>
      <c r="BF10" s="94" cm="1">
        <f t="array" ref="BF10">SUMPRODUCT(--(LEN(TRIM(AV10:BE10))&gt;0))</f>
        <v>4</v>
      </c>
      <c r="BG10" s="36" t="str" cm="1">
        <f t="array" ref="BG10">SUBSTITUTE(SUBSTITUTE(SUBSTITUTE("["&amp;
IFERROR(_xlfn.TEXTJOIN(", ",TRUE,IF(O10:AL10="y",CHAR(34)&amp;O$1:AL$1&amp;CHAR(34),"")),"")&amp;
","&amp;
CHAR(34)&amp;"myr"&amp;AU10&amp;CHAR(34)&amp;","&amp;_xlfn.TEXTJOIN("",TRUE,IF(AO10:AQ10&lt;&gt;"",CHAR(34)&amp;"sta"&amp;AO10:AQ10&amp;CHAR(34)&amp;",",""))&amp;
IFERROR(_xlfn.TEXTJOIN(", ",TRUE,IF(AR10:AT10&lt;&gt;"",CHAR(34)&amp;AR$1:AT$1&amp;AR10:AT10&amp;CHAR(34)&amp;",","")),"")&amp;
IF(AN10&gt;0,CHAR(34)&amp;"HasSta",CHAR(34)&amp;"NoStar")&amp;CHAR(34)&amp;","&amp;IF(AN10=1,CHAR(34)&amp;"1Stars"&amp;CHAR(34)&amp;",","")&amp;IF(AN10=2,CHAR(34)&amp;"2Stars"&amp;CHAR(34)&amp;",","")&amp;IF(AN10&gt;2,CHAR(34)&amp;"3+Star"&amp;CHAR(34)&amp;",","")&amp;
IFERROR(CHOOSE(AM10+1,"""NoBand""","","""2Bands""","""3Bands"""),"")&amp;IF(AM10&gt;3,"""4+Band""","")&amp;","&amp;
_xlfn.XLOOKUP(B10,Country!$A$2:$A$246,Country!$F$2:$F$246,"")&amp;_xlfn.XLOOKUP(B10,Country!$A$2:$A$246,Country!$G$2:$G$246,"")&amp;
"]",",]","]"),",,",","),",,",",")</f>
        <v>["Crosse", "Circle", "Animal", "Canton", "unjack","myrBLU","NoStar","NoBand","capi_The Valley","island", "geo_CapiBeach","chopGB","monarchy","englis","rg2_Na_Caribbean"]</v>
      </c>
      <c r="BH10" s="65" t="s">
        <v>794</v>
      </c>
      <c r="BI10" s="36"/>
    </row>
    <row r="11" spans="1:61" x14ac:dyDescent="0.3">
      <c r="A11" s="115" t="str" cm="1">
        <f t="array" ref="A11">SUBSTITUTE("{"&amp;CHAR(34)&amp;"couname"&amp;CHAR(34)&amp;":"&amp;CHAR(34)&amp;B11&amp;CHAR(34)&amp;
(IF(H11&lt;&gt;"",","&amp;CHAR(34)&amp;"subtype"&amp;CHAR(34)&amp;":"&amp;CHAR(34)&amp;H11&amp;CHAR(34),""))&amp;
","&amp;CHAR(34)&amp;"year"&amp;CHAR(34)&amp;":"&amp;CHAR(34)&amp;M11&amp;CHAR(34)&amp;","&amp;CHAR(34)&amp;"lvlup"&amp;CHAR(34)&amp;":"&amp;CHAR(34)&amp;C11&amp;CHAR(34)&amp;
","&amp;CHAR(34)&amp;"region"&amp;CHAR(34)&amp;":"&amp;CHAR(34)&amp;"rgn_"&amp;_xlfn.XLOOKUP(B11,Country!A11:A309,Country!D11:D309&amp;CHAR(34)&amp;
","&amp;CHAR(34)&amp;"Colors"&amp;CHAR(34)&amp;":"&amp;"["&amp;_xlfn.TEXTJOIN(", ",TRUE,IF(AV11:BE11&lt;&gt;"",CHAR(34)&amp;"cl_"&amp;AV11:BE11&amp;CHAR(34),""))&amp;"]"&amp;
","&amp;CHAR(34)&amp;"Items"&amp;CHAR(34)&amp;":"&amp;BG11&amp;
","&amp;CHAR(34)&amp;"Items2"&amp;CHAR(34)&amp;":"&amp;"["&amp;_xlfn.XLOOKUP(B11,Country!A10:A309,Country!G10:G309)&amp;"]"&amp;
","&amp;CHAR(34)&amp;"Flag"&amp;CHAR(34)&amp;":"&amp;CHAR(34)&amp;D11&amp;CHAR(34)&amp;
","&amp;CHAR(34)&amp;"HDFlag"&amp;CHAR(34)&amp;":"&amp;CHAR(34)&amp;E11&amp;CHAR(34)&amp;
","&amp;CHAR(34)&amp;"type"&amp;CHAR(34)&amp;":"&amp;CHAR(34)&amp;L11&amp;CHAR(34)&amp;
", "&amp;CHAR(34)&amp;"describe"&amp;CHAR(34)&amp;": "&amp;CHAR(34)&amp;CHAR(34)&amp;
", "&amp;CHAR(34)&amp;"isnew"&amp;CHAR(34)&amp;": "&amp;CHAR(34)&amp;F11&amp;CHAR(34)&amp;
", "&amp;CHAR(34)&amp;"ptg"&amp;CHAR(34)&amp;": "&amp;IFERROR(_xlfn.XLOOKUP(B11,Country!A:A,Country!BH:BH),CHAR(34)&amp;CHAR(34))&amp;
", "&amp;CHAR(34)&amp;"links"&amp;CHAR(34)&amp;": "&amp;CHAR(34)&amp;I11&amp;CHAR(34)&amp;
"},"),"[,","[")</f>
        <v>{"couname":"Antigua and Barbuda","year":"1967","lvlup":"1","region":"rgn_North America","Colors":["cl_BLA", "cl_YEL", "cl_BLU", "cl_WHI", "cl_RED"],"Items":["Horizo", "dgband", "HasSun","myrRED","001BLA", "002BLU", "003WHI","NoStar","NoBand","capi_St. John's","island", "geo_CapiBeach", "ntWHYE","chopGB","monarchy","englis","rg2_Na_Caribbean"],"Items2":["chopGB","monarchy","englis","rg2_Na_Caribbean"],"Flag":"https://upload.wikimedia.org/wikipedia/commons/thumb/8/89/Flag_of_Antigua_and_Barbuda.svg/330px-Flag_of_Antigua_and_Barbuda.svg.png","HDFlag":"https://upload.wikimedia.org/wikipedia/commons/thumb/8/89/Flag_of_Antigua_and_Barbuda.svg/2560px-Flag_of_Antigua_and_Barbuda.svg.png","type":"", "describe": "", "isnew": ".", "ptg": ["pctBLA_26", "pctBLU_10", "pctGRE_0", "pctRED_50", "pctYEL_5", "pctORA_0", "pctBRO_0", "pctPUR_0", "pctWHI_8"], "links": "https://en.wikipedia.org/wiki/Flag_of_Antigua_and_Barbuda"},</v>
      </c>
      <c r="B11" s="83" t="s">
        <v>49</v>
      </c>
      <c r="C11" s="84">
        <v>1</v>
      </c>
      <c r="D11" s="95" t="s">
        <v>808</v>
      </c>
      <c r="E11" s="96" t="s">
        <v>2232</v>
      </c>
      <c r="F11" s="85" t="s">
        <v>2200</v>
      </c>
      <c r="G11" s="86" t="s">
        <v>2201</v>
      </c>
      <c r="H11" s="87"/>
      <c r="I11" s="88" t="s">
        <v>2233</v>
      </c>
      <c r="J11" s="89" t="s">
        <v>3578</v>
      </c>
      <c r="K11" s="90" t="s">
        <v>293</v>
      </c>
      <c r="L11" s="89"/>
      <c r="M11" s="91">
        <v>1967</v>
      </c>
      <c r="N11" s="116"/>
      <c r="O11" s="92" t="s">
        <v>2204</v>
      </c>
      <c r="P11" s="92" t="s">
        <v>529</v>
      </c>
      <c r="Q11" s="92" t="s">
        <v>2204</v>
      </c>
      <c r="R11" s="92" t="s">
        <v>529</v>
      </c>
      <c r="S11" s="92" t="s">
        <v>2204</v>
      </c>
      <c r="T11" s="92" t="s">
        <v>2204</v>
      </c>
      <c r="U11" s="92" t="s">
        <v>2204</v>
      </c>
      <c r="V11" s="92" t="s">
        <v>2204</v>
      </c>
      <c r="W11" s="92" t="s">
        <v>2204</v>
      </c>
      <c r="X11" s="92" t="s">
        <v>529</v>
      </c>
      <c r="Y11" s="92" t="s">
        <v>2204</v>
      </c>
      <c r="Z11" s="92" t="s">
        <v>2204</v>
      </c>
      <c r="AA11" s="92" t="s">
        <v>2204</v>
      </c>
      <c r="AB11" s="92" t="s">
        <v>2204</v>
      </c>
      <c r="AC11" s="92" t="s">
        <v>2204</v>
      </c>
      <c r="AD11" s="92" t="s">
        <v>2204</v>
      </c>
      <c r="AE11" s="92" t="s">
        <v>2204</v>
      </c>
      <c r="AF11" s="92" t="s">
        <v>2204</v>
      </c>
      <c r="AG11" s="92" t="s">
        <v>2204</v>
      </c>
      <c r="AH11" s="92" t="s">
        <v>2204</v>
      </c>
      <c r="AI11" s="92" t="s">
        <v>2204</v>
      </c>
      <c r="AJ11" s="92" t="s">
        <v>2204</v>
      </c>
      <c r="AK11" s="92" t="s">
        <v>2204</v>
      </c>
      <c r="AL11" s="92" t="s">
        <v>2204</v>
      </c>
      <c r="AM11" s="93">
        <v>0</v>
      </c>
      <c r="AN11" s="111">
        <v>0</v>
      </c>
      <c r="AO11" s="109"/>
      <c r="AP11" s="106"/>
      <c r="AQ11" s="110"/>
      <c r="AR11" s="109" t="s">
        <v>2206</v>
      </c>
      <c r="AS11" s="106" t="s">
        <v>2214</v>
      </c>
      <c r="AT11" s="107" t="s">
        <v>2205</v>
      </c>
      <c r="AU11" s="108" t="s">
        <v>2210</v>
      </c>
      <c r="AV11" s="109" t="s">
        <v>2206</v>
      </c>
      <c r="AW11" s="106" t="s">
        <v>2215</v>
      </c>
      <c r="AX11" s="106" t="s">
        <v>2214</v>
      </c>
      <c r="AY11" s="106" t="s">
        <v>2205</v>
      </c>
      <c r="AZ11" s="106" t="s">
        <v>2210</v>
      </c>
      <c r="BA11" s="106"/>
      <c r="BB11" s="106"/>
      <c r="BC11" s="106"/>
      <c r="BD11" s="106"/>
      <c r="BE11" s="106"/>
      <c r="BF11" s="94" cm="1">
        <f t="array" ref="BF11">SUMPRODUCT(--(LEN(TRIM(AV11:BE11))&gt;0))</f>
        <v>5</v>
      </c>
      <c r="BG11" s="36" t="str" cm="1">
        <f t="array" ref="BG11">SUBSTITUTE(SUBSTITUTE(SUBSTITUTE("["&amp;
IFERROR(_xlfn.TEXTJOIN(", ",TRUE,IF(O11:AL11="y",CHAR(34)&amp;O$1:AL$1&amp;CHAR(34),"")),"")&amp;
","&amp;
CHAR(34)&amp;"myr"&amp;AU11&amp;CHAR(34)&amp;","&amp;_xlfn.TEXTJOIN("",TRUE,IF(AO11:AQ11&lt;&gt;"",CHAR(34)&amp;"sta"&amp;AO11:AQ11&amp;CHAR(34)&amp;",",""))&amp;
IFERROR(_xlfn.TEXTJOIN(", ",TRUE,IF(AR11:AT11&lt;&gt;"",CHAR(34)&amp;AR$1:AT$1&amp;AR11:AT11&amp;CHAR(34)&amp;",","")),"")&amp;
IF(AN11&gt;0,CHAR(34)&amp;"HasSta",CHAR(34)&amp;"NoStar")&amp;CHAR(34)&amp;","&amp;IF(AN11=1,CHAR(34)&amp;"1Stars"&amp;CHAR(34)&amp;",","")&amp;IF(AN11=2,CHAR(34)&amp;"2Stars"&amp;CHAR(34)&amp;",","")&amp;IF(AN11&gt;2,CHAR(34)&amp;"3+Star"&amp;CHAR(34)&amp;",","")&amp;
IFERROR(CHOOSE(AM11+1,"""NoBand""","","""2Bands""","""3Bands"""),"")&amp;IF(AM11&gt;3,"""4+Band""","")&amp;","&amp;
_xlfn.XLOOKUP(B11,Country!$A$2:$A$246,Country!$F$2:$F$246,"")&amp;_xlfn.XLOOKUP(B11,Country!$A$2:$A$246,Country!$G$2:$G$246,"")&amp;
"]",",]","]"),",,",","),",,",",")</f>
        <v>["Horizo", "dgband", "HasSun","myrRED","001BLA", "002BLU", "003WHI","NoStar","NoBand","capi_St. John's","island", "geo_CapiBeach", "ntWHYE","chopGB","monarchy","englis","rg2_Na_Caribbean"]</v>
      </c>
      <c r="BH11" s="65" t="s">
        <v>794</v>
      </c>
      <c r="BI11" s="36"/>
    </row>
    <row r="12" spans="1:61" x14ac:dyDescent="0.3">
      <c r="A12" s="115" t="str" cm="1">
        <f t="array" ref="A12">SUBSTITUTE("{"&amp;CHAR(34)&amp;"couname"&amp;CHAR(34)&amp;":"&amp;CHAR(34)&amp;B12&amp;CHAR(34)&amp;
(IF(H12&lt;&gt;"",","&amp;CHAR(34)&amp;"subtype"&amp;CHAR(34)&amp;":"&amp;CHAR(34)&amp;H12&amp;CHAR(34),""))&amp;
","&amp;CHAR(34)&amp;"year"&amp;CHAR(34)&amp;":"&amp;CHAR(34)&amp;M12&amp;CHAR(34)&amp;","&amp;CHAR(34)&amp;"lvlup"&amp;CHAR(34)&amp;":"&amp;CHAR(34)&amp;C12&amp;CHAR(34)&amp;
","&amp;CHAR(34)&amp;"region"&amp;CHAR(34)&amp;":"&amp;CHAR(34)&amp;"rgn_"&amp;_xlfn.XLOOKUP(B12,Country!A12:A310,Country!D12:D310&amp;CHAR(34)&amp;
","&amp;CHAR(34)&amp;"Colors"&amp;CHAR(34)&amp;":"&amp;"["&amp;_xlfn.TEXTJOIN(", ",TRUE,IF(AV12:BE12&lt;&gt;"",CHAR(34)&amp;"cl_"&amp;AV12:BE12&amp;CHAR(34),""))&amp;"]"&amp;
","&amp;CHAR(34)&amp;"Items"&amp;CHAR(34)&amp;":"&amp;BG12&amp;
","&amp;CHAR(34)&amp;"Items2"&amp;CHAR(34)&amp;":"&amp;"["&amp;_xlfn.XLOOKUP(B12,Country!A11:A310,Country!G11:G310)&amp;"]"&amp;
","&amp;CHAR(34)&amp;"Flag"&amp;CHAR(34)&amp;":"&amp;CHAR(34)&amp;D12&amp;CHAR(34)&amp;
","&amp;CHAR(34)&amp;"HDFlag"&amp;CHAR(34)&amp;":"&amp;CHAR(34)&amp;E12&amp;CHAR(34)&amp;
","&amp;CHAR(34)&amp;"type"&amp;CHAR(34)&amp;":"&amp;CHAR(34)&amp;L12&amp;CHAR(34)&amp;
", "&amp;CHAR(34)&amp;"describe"&amp;CHAR(34)&amp;": "&amp;CHAR(34)&amp;CHAR(34)&amp;
", "&amp;CHAR(34)&amp;"isnew"&amp;CHAR(34)&amp;": "&amp;CHAR(34)&amp;F12&amp;CHAR(34)&amp;
", "&amp;CHAR(34)&amp;"ptg"&amp;CHAR(34)&amp;": "&amp;IFERROR(_xlfn.XLOOKUP(B12,Country!A:A,Country!BH:BH),CHAR(34)&amp;CHAR(34))&amp;
", "&amp;CHAR(34)&amp;"links"&amp;CHAR(34)&amp;": "&amp;CHAR(34)&amp;I12&amp;CHAR(34)&amp;
"},"),"[,","[")</f>
        <v>{"couname":"Argentina","year":"1818, 1861, 2010","lvlup":"1","region":"rgn_South America","Colors":["cl_BLU", "cl_WHI", "cl_YEL"],"Items":["Horizo", "Circle", "HasSun", "Center", "Humans","myrBLU","001BLU", "002WHI", "003BLU","NoStar","3Bands","capi_Buenos Aires","pol_samesx", "pol_pope", "ntBLYE","spanis","rg2_AM_South"],"Items2":["spanis","rg2_AM_South"],"Flag":"https://upload.wikimedia.org/wikipedia/commons/thumb/1/1a/Flag_of_Argentina.svg/320px-Flag_of_Argentina.svg.png","HDFlag":"https://upload.wikimedia.org/wikipedia/commons/thumb/1/1a/Flag_of_Argentina.svg/2560px-Flag_of_Argentina.svg.png","type":"", "describe": "", "isnew": ".", "ptg": ["pctBLA_0", "pctBLU_68", "pctGRE_0", "pctRED_0", "pctYEL_4", "pctORA_0", "pctBRO_0", "pctPUR_0", "pctWHI_29"], "links": "https://en.wikipedia.org/wiki/Flag_of_Argentina"},</v>
      </c>
      <c r="B12" s="83" t="s">
        <v>50</v>
      </c>
      <c r="C12" s="84">
        <v>1</v>
      </c>
      <c r="D12" s="95" t="s">
        <v>809</v>
      </c>
      <c r="E12" s="96" t="s">
        <v>2234</v>
      </c>
      <c r="F12" s="85" t="s">
        <v>2200</v>
      </c>
      <c r="G12" s="86" t="s">
        <v>2201</v>
      </c>
      <c r="H12" s="87"/>
      <c r="I12" s="88" t="s">
        <v>2235</v>
      </c>
      <c r="J12" s="89" t="s">
        <v>3578</v>
      </c>
      <c r="K12" s="90" t="s">
        <v>294</v>
      </c>
      <c r="L12" s="89"/>
      <c r="M12" s="91" t="s">
        <v>2236</v>
      </c>
      <c r="N12" s="116"/>
      <c r="O12" s="92" t="s">
        <v>2204</v>
      </c>
      <c r="P12" s="92" t="s">
        <v>529</v>
      </c>
      <c r="Q12" s="92" t="s">
        <v>2204</v>
      </c>
      <c r="R12" s="92" t="s">
        <v>2204</v>
      </c>
      <c r="S12" s="92" t="s">
        <v>529</v>
      </c>
      <c r="T12" s="92" t="s">
        <v>2204</v>
      </c>
      <c r="U12" s="92" t="s">
        <v>2204</v>
      </c>
      <c r="V12" s="92" t="s">
        <v>2204</v>
      </c>
      <c r="W12" s="92" t="s">
        <v>2204</v>
      </c>
      <c r="X12" s="92" t="s">
        <v>529</v>
      </c>
      <c r="Y12" s="92" t="s">
        <v>2204</v>
      </c>
      <c r="Z12" s="92" t="s">
        <v>2204</v>
      </c>
      <c r="AA12" s="92" t="s">
        <v>529</v>
      </c>
      <c r="AB12" s="92" t="s">
        <v>2204</v>
      </c>
      <c r="AC12" s="92" t="s">
        <v>2204</v>
      </c>
      <c r="AD12" s="92" t="s">
        <v>2204</v>
      </c>
      <c r="AE12" s="92" t="s">
        <v>2204</v>
      </c>
      <c r="AF12" s="92" t="s">
        <v>2204</v>
      </c>
      <c r="AG12" s="92" t="s">
        <v>529</v>
      </c>
      <c r="AH12" s="92" t="s">
        <v>2204</v>
      </c>
      <c r="AI12" s="92" t="s">
        <v>2204</v>
      </c>
      <c r="AJ12" s="92" t="s">
        <v>2204</v>
      </c>
      <c r="AK12" s="92" t="s">
        <v>2204</v>
      </c>
      <c r="AL12" s="92" t="s">
        <v>2204</v>
      </c>
      <c r="AM12" s="93">
        <v>3</v>
      </c>
      <c r="AN12" s="111">
        <v>0</v>
      </c>
      <c r="AO12" s="109"/>
      <c r="AP12" s="106"/>
      <c r="AQ12" s="110"/>
      <c r="AR12" s="109" t="s">
        <v>2214</v>
      </c>
      <c r="AS12" s="106" t="s">
        <v>2205</v>
      </c>
      <c r="AT12" s="107" t="s">
        <v>2214</v>
      </c>
      <c r="AU12" s="108" t="s">
        <v>2214</v>
      </c>
      <c r="AV12" s="109" t="s">
        <v>2214</v>
      </c>
      <c r="AW12" s="106" t="s">
        <v>2205</v>
      </c>
      <c r="AX12" s="106" t="s">
        <v>2215</v>
      </c>
      <c r="AY12" s="106"/>
      <c r="AZ12" s="106"/>
      <c r="BA12" s="106"/>
      <c r="BB12" s="106"/>
      <c r="BC12" s="106"/>
      <c r="BD12" s="106"/>
      <c r="BE12" s="106"/>
      <c r="BF12" s="94" cm="1">
        <f t="array" ref="BF12">SUMPRODUCT(--(LEN(TRIM(AV12:BE12))&gt;0))</f>
        <v>3</v>
      </c>
      <c r="BG12" s="36" t="str" cm="1">
        <f t="array" ref="BG12">SUBSTITUTE(SUBSTITUTE(SUBSTITUTE("["&amp;
IFERROR(_xlfn.TEXTJOIN(", ",TRUE,IF(O12:AL12="y",CHAR(34)&amp;O$1:AL$1&amp;CHAR(34),"")),"")&amp;
","&amp;
CHAR(34)&amp;"myr"&amp;AU12&amp;CHAR(34)&amp;","&amp;_xlfn.TEXTJOIN("",TRUE,IF(AO12:AQ12&lt;&gt;"",CHAR(34)&amp;"sta"&amp;AO12:AQ12&amp;CHAR(34)&amp;",",""))&amp;
IFERROR(_xlfn.TEXTJOIN(", ",TRUE,IF(AR12:AT12&lt;&gt;"",CHAR(34)&amp;AR$1:AT$1&amp;AR12:AT12&amp;CHAR(34)&amp;",","")),"")&amp;
IF(AN12&gt;0,CHAR(34)&amp;"HasSta",CHAR(34)&amp;"NoStar")&amp;CHAR(34)&amp;","&amp;IF(AN12=1,CHAR(34)&amp;"1Stars"&amp;CHAR(34)&amp;",","")&amp;IF(AN12=2,CHAR(34)&amp;"2Stars"&amp;CHAR(34)&amp;",","")&amp;IF(AN12&gt;2,CHAR(34)&amp;"3+Star"&amp;CHAR(34)&amp;",","")&amp;
IFERROR(CHOOSE(AM12+1,"""NoBand""","","""2Bands""","""3Bands"""),"")&amp;IF(AM12&gt;3,"""4+Band""","")&amp;","&amp;
_xlfn.XLOOKUP(B12,Country!$A$2:$A$246,Country!$F$2:$F$246,"")&amp;_xlfn.XLOOKUP(B12,Country!$A$2:$A$246,Country!$G$2:$G$246,"")&amp;
"]",",]","]"),",,",","),",,",",")</f>
        <v>["Horizo", "Circle", "HasSun", "Center", "Humans","myrBLU","001BLU", "002WHI", "003BLU","NoStar","3Bands","capi_Buenos Aires","pol_samesx", "pol_pope", "ntBLYE","spanis","rg2_AM_South"]</v>
      </c>
      <c r="BH12" s="65" t="s">
        <v>795</v>
      </c>
      <c r="BI12" s="36"/>
    </row>
    <row r="13" spans="1:61" x14ac:dyDescent="0.3">
      <c r="A13" s="115" t="str" cm="1">
        <f t="array" ref="A13">SUBSTITUTE("{"&amp;CHAR(34)&amp;"couname"&amp;CHAR(34)&amp;":"&amp;CHAR(34)&amp;B13&amp;CHAR(34)&amp;
(IF(H13&lt;&gt;"",","&amp;CHAR(34)&amp;"subtype"&amp;CHAR(34)&amp;":"&amp;CHAR(34)&amp;H13&amp;CHAR(34),""))&amp;
","&amp;CHAR(34)&amp;"year"&amp;CHAR(34)&amp;":"&amp;CHAR(34)&amp;M13&amp;CHAR(34)&amp;","&amp;CHAR(34)&amp;"lvlup"&amp;CHAR(34)&amp;":"&amp;CHAR(34)&amp;C13&amp;CHAR(34)&amp;
","&amp;CHAR(34)&amp;"region"&amp;CHAR(34)&amp;":"&amp;CHAR(34)&amp;"rgn_"&amp;_xlfn.XLOOKUP(B13,Country!A13:A311,Country!D13:D311&amp;CHAR(34)&amp;
","&amp;CHAR(34)&amp;"Colors"&amp;CHAR(34)&amp;":"&amp;"["&amp;_xlfn.TEXTJOIN(", ",TRUE,IF(AV13:BE13&lt;&gt;"",CHAR(34)&amp;"cl_"&amp;AV13:BE13&amp;CHAR(34),""))&amp;"]"&amp;
","&amp;CHAR(34)&amp;"Items"&amp;CHAR(34)&amp;":"&amp;BG13&amp;
","&amp;CHAR(34)&amp;"Items2"&amp;CHAR(34)&amp;":"&amp;"["&amp;_xlfn.XLOOKUP(B13,Country!A12:A311,Country!G12:G311)&amp;"]"&amp;
","&amp;CHAR(34)&amp;"Flag"&amp;CHAR(34)&amp;":"&amp;CHAR(34)&amp;D13&amp;CHAR(34)&amp;
","&amp;CHAR(34)&amp;"HDFlag"&amp;CHAR(34)&amp;":"&amp;CHAR(34)&amp;E13&amp;CHAR(34)&amp;
","&amp;CHAR(34)&amp;"type"&amp;CHAR(34)&amp;":"&amp;CHAR(34)&amp;L13&amp;CHAR(34)&amp;
", "&amp;CHAR(34)&amp;"describe"&amp;CHAR(34)&amp;": "&amp;CHAR(34)&amp;CHAR(34)&amp;
", "&amp;CHAR(34)&amp;"isnew"&amp;CHAR(34)&amp;": "&amp;CHAR(34)&amp;F13&amp;CHAR(34)&amp;
", "&amp;CHAR(34)&amp;"ptg"&amp;CHAR(34)&amp;": "&amp;IFERROR(_xlfn.XLOOKUP(B13,Country!A:A,Country!BH:BH),CHAR(34)&amp;CHAR(34))&amp;
", "&amp;CHAR(34)&amp;"links"&amp;CHAR(34)&amp;": "&amp;CHAR(34)&amp;I13&amp;CHAR(34)&amp;
"},"),"[,","[")</f>
        <v>{"couname":"Armenia","year":"1918, 1990","lvlup":"1","region":"rgn_Asia, rgn_Europe","Colors":["cl_RED", "cl_BLU", "cl_ORA"],"Items":["Horizo", "OnlyBa","myrEQ","001RED", "002BLU", "003ORA","NoStar","3Bands","capi_Yerevan","landlo","soviet","rg2_AS_West"],"Items2":["soviet","rg2_AS_West"],"Flag":"https://i.ibb.co/BgSZgRG/Armenia-Flag.png","HDFlag":"https://upload.wikimedia.org/wikipedia/commons/thumb/2/2f/Flag_of_Armenia.svg/2560px-Flag_of_Armenia.svg.png","type":"", "describe": "", "isnew": ".", "ptg": ["pctBLA_0", "pctBLU_33", "pctGRE_0", "pctRED_33", "pctYEL_0", "pctORA_33", "pctBRO_0", "pctPUR_0", "pctWHI_0"], "links": "https://en.wikipedia.org/wiki/Flag_of_Armenia"},</v>
      </c>
      <c r="B13" s="83" t="s">
        <v>51</v>
      </c>
      <c r="C13" s="84">
        <v>1</v>
      </c>
      <c r="D13" s="95" t="s">
        <v>810</v>
      </c>
      <c r="E13" s="96" t="s">
        <v>2237</v>
      </c>
      <c r="F13" s="85" t="s">
        <v>2200</v>
      </c>
      <c r="G13" s="86" t="s">
        <v>2201</v>
      </c>
      <c r="H13" s="87"/>
      <c r="I13" s="88" t="s">
        <v>2238</v>
      </c>
      <c r="J13" s="89" t="s">
        <v>3578</v>
      </c>
      <c r="K13" s="90" t="s">
        <v>295</v>
      </c>
      <c r="L13" s="89"/>
      <c r="M13" s="91" t="s">
        <v>2239</v>
      </c>
      <c r="N13" s="116"/>
      <c r="O13" s="92" t="s">
        <v>2204</v>
      </c>
      <c r="P13" s="92" t="s">
        <v>529</v>
      </c>
      <c r="Q13" s="92" t="s">
        <v>2204</v>
      </c>
      <c r="R13" s="92" t="s">
        <v>2204</v>
      </c>
      <c r="S13" s="92" t="s">
        <v>2204</v>
      </c>
      <c r="T13" s="92" t="s">
        <v>2204</v>
      </c>
      <c r="U13" s="92" t="s">
        <v>2204</v>
      </c>
      <c r="V13" s="92" t="s">
        <v>2204</v>
      </c>
      <c r="W13" s="92" t="s">
        <v>2204</v>
      </c>
      <c r="X13" s="92" t="s">
        <v>2204</v>
      </c>
      <c r="Y13" s="92" t="s">
        <v>2204</v>
      </c>
      <c r="Z13" s="92" t="s">
        <v>2204</v>
      </c>
      <c r="AA13" s="92" t="s">
        <v>2204</v>
      </c>
      <c r="AB13" s="92" t="s">
        <v>2204</v>
      </c>
      <c r="AC13" s="92" t="s">
        <v>2204</v>
      </c>
      <c r="AD13" s="92" t="s">
        <v>2204</v>
      </c>
      <c r="AE13" s="92" t="s">
        <v>529</v>
      </c>
      <c r="AF13" s="92" t="s">
        <v>2204</v>
      </c>
      <c r="AG13" s="92" t="s">
        <v>2204</v>
      </c>
      <c r="AH13" s="92" t="s">
        <v>2204</v>
      </c>
      <c r="AI13" s="92" t="s">
        <v>2204</v>
      </c>
      <c r="AJ13" s="92" t="s">
        <v>2204</v>
      </c>
      <c r="AK13" s="92" t="s">
        <v>2204</v>
      </c>
      <c r="AL13" s="92" t="s">
        <v>2204</v>
      </c>
      <c r="AM13" s="93">
        <v>3</v>
      </c>
      <c r="AN13" s="111">
        <v>0</v>
      </c>
      <c r="AO13" s="109"/>
      <c r="AP13" s="106"/>
      <c r="AQ13" s="110"/>
      <c r="AR13" s="109" t="s">
        <v>2210</v>
      </c>
      <c r="AS13" s="106" t="s">
        <v>2214</v>
      </c>
      <c r="AT13" s="107" t="s">
        <v>2231</v>
      </c>
      <c r="AU13" s="108" t="s">
        <v>2209</v>
      </c>
      <c r="AV13" s="109" t="s">
        <v>2210</v>
      </c>
      <c r="AW13" s="106" t="s">
        <v>2214</v>
      </c>
      <c r="AX13" s="106" t="s">
        <v>2231</v>
      </c>
      <c r="AY13" s="106"/>
      <c r="AZ13" s="106"/>
      <c r="BA13" s="106"/>
      <c r="BB13" s="106"/>
      <c r="BC13" s="106"/>
      <c r="BD13" s="106"/>
      <c r="BE13" s="106"/>
      <c r="BF13" s="94" cm="1">
        <f t="array" ref="BF13">SUMPRODUCT(--(LEN(TRIM(AV13:BE13))&gt;0))</f>
        <v>3</v>
      </c>
      <c r="BG13" s="36" t="str" cm="1">
        <f t="array" ref="BG13">SUBSTITUTE(SUBSTITUTE(SUBSTITUTE("["&amp;
IFERROR(_xlfn.TEXTJOIN(", ",TRUE,IF(O13:AL13="y",CHAR(34)&amp;O$1:AL$1&amp;CHAR(34),"")),"")&amp;
","&amp;
CHAR(34)&amp;"myr"&amp;AU13&amp;CHAR(34)&amp;","&amp;_xlfn.TEXTJOIN("",TRUE,IF(AO13:AQ13&lt;&gt;"",CHAR(34)&amp;"sta"&amp;AO13:AQ13&amp;CHAR(34)&amp;",",""))&amp;
IFERROR(_xlfn.TEXTJOIN(", ",TRUE,IF(AR13:AT13&lt;&gt;"",CHAR(34)&amp;AR$1:AT$1&amp;AR13:AT13&amp;CHAR(34)&amp;",","")),"")&amp;
IF(AN13&gt;0,CHAR(34)&amp;"HasSta",CHAR(34)&amp;"NoStar")&amp;CHAR(34)&amp;","&amp;IF(AN13=1,CHAR(34)&amp;"1Stars"&amp;CHAR(34)&amp;",","")&amp;IF(AN13=2,CHAR(34)&amp;"2Stars"&amp;CHAR(34)&amp;",","")&amp;IF(AN13&gt;2,CHAR(34)&amp;"3+Star"&amp;CHAR(34)&amp;",","")&amp;
IFERROR(CHOOSE(AM13+1,"""NoBand""","","""2Bands""","""3Bands"""),"")&amp;IF(AM13&gt;3,"""4+Band""","")&amp;","&amp;
_xlfn.XLOOKUP(B13,Country!$A$2:$A$246,Country!$F$2:$F$246,"")&amp;_xlfn.XLOOKUP(B13,Country!$A$2:$A$246,Country!$G$2:$G$246,"")&amp;
"]",",]","]"),",,",","),",,",",")</f>
        <v>["Horizo", "OnlyBa","myrEQ","001RED", "002BLU", "003ORA","NoStar","3Bands","capi_Yerevan","landlo","soviet","rg2_AS_West"]</v>
      </c>
      <c r="BH13" s="65" t="s">
        <v>796</v>
      </c>
      <c r="BI13" s="36"/>
    </row>
    <row r="14" spans="1:61" x14ac:dyDescent="0.3">
      <c r="A14" s="115" t="str" cm="1">
        <f t="array" ref="A14">SUBSTITUTE("{"&amp;CHAR(34)&amp;"couname"&amp;CHAR(34)&amp;":"&amp;CHAR(34)&amp;B14&amp;CHAR(34)&amp;
(IF(H14&lt;&gt;"",","&amp;CHAR(34)&amp;"subtype"&amp;CHAR(34)&amp;":"&amp;CHAR(34)&amp;H14&amp;CHAR(34),""))&amp;
","&amp;CHAR(34)&amp;"year"&amp;CHAR(34)&amp;":"&amp;CHAR(34)&amp;M14&amp;CHAR(34)&amp;","&amp;CHAR(34)&amp;"lvlup"&amp;CHAR(34)&amp;":"&amp;CHAR(34)&amp;C14&amp;CHAR(34)&amp;
","&amp;CHAR(34)&amp;"region"&amp;CHAR(34)&amp;":"&amp;CHAR(34)&amp;"rgn_"&amp;_xlfn.XLOOKUP(B14,Country!A14:A312,Country!D14:D312&amp;CHAR(34)&amp;
","&amp;CHAR(34)&amp;"Colors"&amp;CHAR(34)&amp;":"&amp;"["&amp;_xlfn.TEXTJOIN(", ",TRUE,IF(AV14:BE14&lt;&gt;"",CHAR(34)&amp;"cl_"&amp;AV14:BE14&amp;CHAR(34),""))&amp;"]"&amp;
","&amp;CHAR(34)&amp;"Items"&amp;CHAR(34)&amp;":"&amp;BG14&amp;
","&amp;CHAR(34)&amp;"Items2"&amp;CHAR(34)&amp;":"&amp;"["&amp;_xlfn.XLOOKUP(B14,Country!A13:A312,Country!G13:G312)&amp;"]"&amp;
","&amp;CHAR(34)&amp;"Flag"&amp;CHAR(34)&amp;":"&amp;CHAR(34)&amp;D14&amp;CHAR(34)&amp;
","&amp;CHAR(34)&amp;"HDFlag"&amp;CHAR(34)&amp;":"&amp;CHAR(34)&amp;E14&amp;CHAR(34)&amp;
","&amp;CHAR(34)&amp;"type"&amp;CHAR(34)&amp;":"&amp;CHAR(34)&amp;L14&amp;CHAR(34)&amp;
", "&amp;CHAR(34)&amp;"describe"&amp;CHAR(34)&amp;": "&amp;CHAR(34)&amp;CHAR(34)&amp;
", "&amp;CHAR(34)&amp;"isnew"&amp;CHAR(34)&amp;": "&amp;CHAR(34)&amp;F14&amp;CHAR(34)&amp;
", "&amp;CHAR(34)&amp;"ptg"&amp;CHAR(34)&amp;": "&amp;IFERROR(_xlfn.XLOOKUP(B14,Country!A:A,Country!BH:BH),CHAR(34)&amp;CHAR(34))&amp;
", "&amp;CHAR(34)&amp;"links"&amp;CHAR(34)&amp;": "&amp;CHAR(34)&amp;I14&amp;CHAR(34)&amp;
"},"),"[,","[")</f>
        <v>{"couname":"Aruba","year":"1976","lvlup":"1","region":"rgn_North America","Colors":["cl_BLU", "cl_YEL", "cl_RED", "cl_WHI"],"Items":["Horizo","myrBLU","staRED","staWHI","001BLU", "002BLU", "003BLU","HasSta","1Stars","4+Band","capi_Oranjestad","island", "kokomo", "geo_CapiBeach", "ntWHYE","monarchy","dutchs","rg2_Na_Caribbean"],"Items2":["monarchy","dutchs","rg2_Na_Caribbean"],"Flag":"https://i.ibb.co/q9zGjPm/Aruba-Flag.png","HDFlag":"https://upload.wikimedia.org/wikipedia/commons/thumb/f/f6/Flag_of_Aruba.svg/2560px-Flag_of_Aruba.svg.png","type":"", "describe": "", "isnew": ".", "ptg": ["pctBLA_0", "pctBLU_85", "pctGRE_0", "pctRED_2", "pctYEL_12", "pctORA_0", "pctBRO_0", "pctPUR_0", "pctWHI_1"], "links": "https://en.wikipedia.org/wiki/Flag_of_Aruba"},</v>
      </c>
      <c r="B14" s="83" t="s">
        <v>52</v>
      </c>
      <c r="C14" s="84">
        <v>1</v>
      </c>
      <c r="D14" s="95" t="s">
        <v>811</v>
      </c>
      <c r="E14" s="96" t="s">
        <v>2240</v>
      </c>
      <c r="F14" s="85" t="s">
        <v>2200</v>
      </c>
      <c r="G14" s="86" t="s">
        <v>2201</v>
      </c>
      <c r="H14" s="87"/>
      <c r="I14" s="88" t="s">
        <v>2241</v>
      </c>
      <c r="J14" s="89" t="s">
        <v>3578</v>
      </c>
      <c r="K14" s="90" t="s">
        <v>296</v>
      </c>
      <c r="L14" s="89"/>
      <c r="M14" s="91">
        <v>1976</v>
      </c>
      <c r="N14" s="116"/>
      <c r="O14" s="92" t="s">
        <v>2204</v>
      </c>
      <c r="P14" s="92" t="s">
        <v>529</v>
      </c>
      <c r="Q14" s="92" t="s">
        <v>2204</v>
      </c>
      <c r="R14" s="92" t="s">
        <v>2204</v>
      </c>
      <c r="S14" s="92" t="s">
        <v>2204</v>
      </c>
      <c r="T14" s="92" t="s">
        <v>2204</v>
      </c>
      <c r="U14" s="92" t="s">
        <v>2204</v>
      </c>
      <c r="V14" s="92" t="s">
        <v>2204</v>
      </c>
      <c r="W14" s="92" t="s">
        <v>2204</v>
      </c>
      <c r="X14" s="92" t="s">
        <v>2204</v>
      </c>
      <c r="Y14" s="92" t="s">
        <v>2204</v>
      </c>
      <c r="Z14" s="92" t="s">
        <v>2204</v>
      </c>
      <c r="AA14" s="92" t="s">
        <v>2204</v>
      </c>
      <c r="AB14" s="92" t="s">
        <v>2204</v>
      </c>
      <c r="AC14" s="92" t="s">
        <v>2204</v>
      </c>
      <c r="AD14" s="92" t="s">
        <v>2204</v>
      </c>
      <c r="AE14" s="92" t="s">
        <v>2204</v>
      </c>
      <c r="AF14" s="92" t="s">
        <v>2204</v>
      </c>
      <c r="AG14" s="92" t="s">
        <v>2204</v>
      </c>
      <c r="AH14" s="92" t="s">
        <v>2204</v>
      </c>
      <c r="AI14" s="92" t="s">
        <v>2204</v>
      </c>
      <c r="AJ14" s="92" t="s">
        <v>2204</v>
      </c>
      <c r="AK14" s="92" t="s">
        <v>2204</v>
      </c>
      <c r="AL14" s="92" t="s">
        <v>2204</v>
      </c>
      <c r="AM14" s="93">
        <v>5</v>
      </c>
      <c r="AN14" s="111">
        <v>1</v>
      </c>
      <c r="AO14" s="109" t="s">
        <v>2210</v>
      </c>
      <c r="AP14" s="106" t="s">
        <v>2205</v>
      </c>
      <c r="AQ14" s="110"/>
      <c r="AR14" s="109" t="s">
        <v>2214</v>
      </c>
      <c r="AS14" s="106" t="s">
        <v>2214</v>
      </c>
      <c r="AT14" s="107" t="s">
        <v>2214</v>
      </c>
      <c r="AU14" s="108" t="s">
        <v>2214</v>
      </c>
      <c r="AV14" s="109" t="s">
        <v>2214</v>
      </c>
      <c r="AW14" s="106" t="s">
        <v>2215</v>
      </c>
      <c r="AX14" s="106" t="s">
        <v>2210</v>
      </c>
      <c r="AY14" s="106" t="s">
        <v>2205</v>
      </c>
      <c r="AZ14" s="106"/>
      <c r="BA14" s="106"/>
      <c r="BB14" s="106"/>
      <c r="BC14" s="106"/>
      <c r="BD14" s="106"/>
      <c r="BE14" s="106"/>
      <c r="BF14" s="94" cm="1">
        <f t="array" ref="BF14">SUMPRODUCT(--(LEN(TRIM(AV14:BE14))&gt;0))</f>
        <v>4</v>
      </c>
      <c r="BG14" s="36" t="str" cm="1">
        <f t="array" ref="BG14">SUBSTITUTE(SUBSTITUTE(SUBSTITUTE("["&amp;
IFERROR(_xlfn.TEXTJOIN(", ",TRUE,IF(O14:AL14="y",CHAR(34)&amp;O$1:AL$1&amp;CHAR(34),"")),"")&amp;
","&amp;
CHAR(34)&amp;"myr"&amp;AU14&amp;CHAR(34)&amp;","&amp;_xlfn.TEXTJOIN("",TRUE,IF(AO14:AQ14&lt;&gt;"",CHAR(34)&amp;"sta"&amp;AO14:AQ14&amp;CHAR(34)&amp;",",""))&amp;
IFERROR(_xlfn.TEXTJOIN(", ",TRUE,IF(AR14:AT14&lt;&gt;"",CHAR(34)&amp;AR$1:AT$1&amp;AR14:AT14&amp;CHAR(34)&amp;",","")),"")&amp;
IF(AN14&gt;0,CHAR(34)&amp;"HasSta",CHAR(34)&amp;"NoStar")&amp;CHAR(34)&amp;","&amp;IF(AN14=1,CHAR(34)&amp;"1Stars"&amp;CHAR(34)&amp;",","")&amp;IF(AN14=2,CHAR(34)&amp;"2Stars"&amp;CHAR(34)&amp;",","")&amp;IF(AN14&gt;2,CHAR(34)&amp;"3+Star"&amp;CHAR(34)&amp;",","")&amp;
IFERROR(CHOOSE(AM14+1,"""NoBand""","","""2Bands""","""3Bands"""),"")&amp;IF(AM14&gt;3,"""4+Band""","")&amp;","&amp;
_xlfn.XLOOKUP(B14,Country!$A$2:$A$246,Country!$F$2:$F$246,"")&amp;_xlfn.XLOOKUP(B14,Country!$A$2:$A$246,Country!$G$2:$G$246,"")&amp;
"]",",]","]"),",,",","),",,",",")</f>
        <v>["Horizo","myrBLU","staRED","staWHI","001BLU", "002BLU", "003BLU","HasSta","1Stars","4+Band","capi_Oranjestad","island", "kokomo", "geo_CapiBeach", "ntWHYE","monarchy","dutchs","rg2_Na_Caribbean"]</v>
      </c>
      <c r="BH14" s="65" t="s">
        <v>794</v>
      </c>
      <c r="BI14" s="36"/>
    </row>
    <row r="15" spans="1:61" x14ac:dyDescent="0.3">
      <c r="A15" s="115" t="str" cm="1">
        <f t="array" ref="A15">SUBSTITUTE("{"&amp;CHAR(34)&amp;"couname"&amp;CHAR(34)&amp;":"&amp;CHAR(34)&amp;B15&amp;CHAR(34)&amp;
(IF(H15&lt;&gt;"",","&amp;CHAR(34)&amp;"subtype"&amp;CHAR(34)&amp;":"&amp;CHAR(34)&amp;H15&amp;CHAR(34),""))&amp;
","&amp;CHAR(34)&amp;"year"&amp;CHAR(34)&amp;":"&amp;CHAR(34)&amp;M15&amp;CHAR(34)&amp;","&amp;CHAR(34)&amp;"lvlup"&amp;CHAR(34)&amp;":"&amp;CHAR(34)&amp;C15&amp;CHAR(34)&amp;
","&amp;CHAR(34)&amp;"region"&amp;CHAR(34)&amp;":"&amp;CHAR(34)&amp;"rgn_"&amp;_xlfn.XLOOKUP(B15,Country!A15:A313,Country!D15:D313&amp;CHAR(34)&amp;
","&amp;CHAR(34)&amp;"Colors"&amp;CHAR(34)&amp;":"&amp;"["&amp;_xlfn.TEXTJOIN(", ",TRUE,IF(AV15:BE15&lt;&gt;"",CHAR(34)&amp;"cl_"&amp;AV15:BE15&amp;CHAR(34),""))&amp;"]"&amp;
","&amp;CHAR(34)&amp;"Items"&amp;CHAR(34)&amp;":"&amp;BG15&amp;
","&amp;CHAR(34)&amp;"Items2"&amp;CHAR(34)&amp;":"&amp;"["&amp;_xlfn.XLOOKUP(B15,Country!A14:A313,Country!G14:G313)&amp;"]"&amp;
","&amp;CHAR(34)&amp;"Flag"&amp;CHAR(34)&amp;":"&amp;CHAR(34)&amp;D15&amp;CHAR(34)&amp;
","&amp;CHAR(34)&amp;"HDFlag"&amp;CHAR(34)&amp;":"&amp;CHAR(34)&amp;E15&amp;CHAR(34)&amp;
","&amp;CHAR(34)&amp;"type"&amp;CHAR(34)&amp;":"&amp;CHAR(34)&amp;L15&amp;CHAR(34)&amp;
", "&amp;CHAR(34)&amp;"describe"&amp;CHAR(34)&amp;": "&amp;CHAR(34)&amp;CHAR(34)&amp;
", "&amp;CHAR(34)&amp;"isnew"&amp;CHAR(34)&amp;": "&amp;CHAR(34)&amp;F15&amp;CHAR(34)&amp;
", "&amp;CHAR(34)&amp;"ptg"&amp;CHAR(34)&amp;": "&amp;IFERROR(_xlfn.XLOOKUP(B15,Country!A:A,Country!BH:BH),CHAR(34)&amp;CHAR(34))&amp;
", "&amp;CHAR(34)&amp;"links"&amp;CHAR(34)&amp;": "&amp;CHAR(34)&amp;I15&amp;CHAR(34)&amp;
"},"),"[,","[")</f>
        <v>{"couname":"Australia","year":"1903, 1908. 1970","lvlup":"1","region":"rgn_Oceania","Colors":["cl_RED", "cl_WHI", "cl_BLU"],"Items":["Crosse", "Canton", "unjack", "southc","myrBLU","staWHI","HasSta","3+Star","NoBand","capi_Canberra","locate_MI", "top30_camel", "pol_samesx", "md_tekken7","chopGB","monarchy","englis","rg2_OC_AUNZ"],"Items2":["chopGB","monarchy","englis","rg2_OC_AUNZ"],"Flag":"https://i.ibb.co/cJ1kzCd/Australia-Flag.png","HDFlag":"https://upload.wikimedia.org/wikipedia/en/thumb/b/b9/Flag_of_Australia.svg/2560px-Flag_of_Australia.svg.png","type":"", "describe": "", "isnew": ".", "ptg": ["pctBLA_0", "pctBLU_79", "pctGRE_0", "pctRED_8", "pctYEL_0", "pctORA_0", "pctBRO_0", "pctPUR_0", "pctWHI_13"], "links": "https://en.wikipedia.org/wiki/Flag_of_Australia"},</v>
      </c>
      <c r="B15" s="83" t="s">
        <v>53</v>
      </c>
      <c r="C15" s="84">
        <v>1</v>
      </c>
      <c r="D15" s="95" t="s">
        <v>812</v>
      </c>
      <c r="E15" s="96" t="s">
        <v>2242</v>
      </c>
      <c r="F15" s="85" t="s">
        <v>2200</v>
      </c>
      <c r="G15" s="86" t="s">
        <v>2201</v>
      </c>
      <c r="H15" s="87"/>
      <c r="I15" s="88" t="s">
        <v>2243</v>
      </c>
      <c r="J15" s="89" t="s">
        <v>3578</v>
      </c>
      <c r="K15" s="90" t="s">
        <v>297</v>
      </c>
      <c r="L15" s="89"/>
      <c r="M15" s="91" t="s">
        <v>2244</v>
      </c>
      <c r="N15" s="116"/>
      <c r="O15" s="92" t="s">
        <v>529</v>
      </c>
      <c r="P15" s="92" t="s">
        <v>2204</v>
      </c>
      <c r="Q15" s="92" t="s">
        <v>2204</v>
      </c>
      <c r="R15" s="92" t="s">
        <v>2204</v>
      </c>
      <c r="S15" s="92" t="s">
        <v>2204</v>
      </c>
      <c r="T15" s="92" t="s">
        <v>2204</v>
      </c>
      <c r="U15" s="92" t="s">
        <v>2204</v>
      </c>
      <c r="V15" s="92" t="s">
        <v>2204</v>
      </c>
      <c r="W15" s="92" t="s">
        <v>2204</v>
      </c>
      <c r="X15" s="92" t="s">
        <v>2204</v>
      </c>
      <c r="Y15" s="92" t="s">
        <v>2204</v>
      </c>
      <c r="Z15" s="92" t="s">
        <v>2204</v>
      </c>
      <c r="AA15" s="92" t="s">
        <v>2204</v>
      </c>
      <c r="AB15" s="92" t="s">
        <v>529</v>
      </c>
      <c r="AC15" s="92" t="s">
        <v>529</v>
      </c>
      <c r="AD15" s="92" t="s">
        <v>2204</v>
      </c>
      <c r="AE15" s="92" t="s">
        <v>2204</v>
      </c>
      <c r="AF15" s="92" t="s">
        <v>2204</v>
      </c>
      <c r="AG15" s="92" t="s">
        <v>2204</v>
      </c>
      <c r="AH15" s="92" t="s">
        <v>2204</v>
      </c>
      <c r="AI15" s="92" t="s">
        <v>2204</v>
      </c>
      <c r="AJ15" s="92" t="s">
        <v>2204</v>
      </c>
      <c r="AK15" s="92" t="s">
        <v>2204</v>
      </c>
      <c r="AL15" s="92" t="s">
        <v>529</v>
      </c>
      <c r="AM15" s="93">
        <v>0</v>
      </c>
      <c r="AN15" s="111">
        <v>6</v>
      </c>
      <c r="AO15" s="109" t="s">
        <v>2205</v>
      </c>
      <c r="AP15" s="106"/>
      <c r="AQ15" s="110"/>
      <c r="AR15" s="109"/>
      <c r="AS15" s="106"/>
      <c r="AT15" s="107"/>
      <c r="AU15" s="108" t="s">
        <v>2214</v>
      </c>
      <c r="AV15" s="109" t="s">
        <v>2210</v>
      </c>
      <c r="AW15" s="106" t="s">
        <v>2205</v>
      </c>
      <c r="AX15" s="106" t="s">
        <v>2214</v>
      </c>
      <c r="AY15" s="106"/>
      <c r="AZ15" s="106"/>
      <c r="BA15" s="106"/>
      <c r="BB15" s="106"/>
      <c r="BC15" s="106"/>
      <c r="BD15" s="106"/>
      <c r="BE15" s="106"/>
      <c r="BF15" s="94" cm="1">
        <f t="array" ref="BF15">SUMPRODUCT(--(LEN(TRIM(AV15:BE15))&gt;0))</f>
        <v>3</v>
      </c>
      <c r="BG15" s="36" t="str" cm="1">
        <f t="array" ref="BG15">SUBSTITUTE(SUBSTITUTE(SUBSTITUTE("["&amp;
IFERROR(_xlfn.TEXTJOIN(", ",TRUE,IF(O15:AL15="y",CHAR(34)&amp;O$1:AL$1&amp;CHAR(34),"")),"")&amp;
","&amp;
CHAR(34)&amp;"myr"&amp;AU15&amp;CHAR(34)&amp;","&amp;_xlfn.TEXTJOIN("",TRUE,IF(AO15:AQ15&lt;&gt;"",CHAR(34)&amp;"sta"&amp;AO15:AQ15&amp;CHAR(34)&amp;",",""))&amp;
IFERROR(_xlfn.TEXTJOIN(", ",TRUE,IF(AR15:AT15&lt;&gt;"",CHAR(34)&amp;AR$1:AT$1&amp;AR15:AT15&amp;CHAR(34)&amp;",","")),"")&amp;
IF(AN15&gt;0,CHAR(34)&amp;"HasSta",CHAR(34)&amp;"NoStar")&amp;CHAR(34)&amp;","&amp;IF(AN15=1,CHAR(34)&amp;"1Stars"&amp;CHAR(34)&amp;",","")&amp;IF(AN15=2,CHAR(34)&amp;"2Stars"&amp;CHAR(34)&amp;",","")&amp;IF(AN15&gt;2,CHAR(34)&amp;"3+Star"&amp;CHAR(34)&amp;",","")&amp;
IFERROR(CHOOSE(AM15+1,"""NoBand""","","""2Bands""","""3Bands"""),"")&amp;IF(AM15&gt;3,"""4+Band""","")&amp;","&amp;
_xlfn.XLOOKUP(B15,Country!$A$2:$A$246,Country!$F$2:$F$246,"")&amp;_xlfn.XLOOKUP(B15,Country!$A$2:$A$246,Country!$G$2:$G$246,"")&amp;
"]",",]","]"),",,",","),",,",",")</f>
        <v>["Crosse", "Canton", "unjack", "southc","myrBLU","staWHI","HasSta","3+Star","NoBand","capi_Canberra","locate_MI", "top30_camel", "pol_samesx", "md_tekken7","chopGB","monarchy","englis","rg2_OC_AUNZ"]</v>
      </c>
      <c r="BH15" s="65" t="s">
        <v>793</v>
      </c>
      <c r="BI15" s="36"/>
    </row>
    <row r="16" spans="1:61" x14ac:dyDescent="0.3">
      <c r="A16" s="115" t="str" cm="1">
        <f t="array" ref="A16">SUBSTITUTE("{"&amp;CHAR(34)&amp;"couname"&amp;CHAR(34)&amp;":"&amp;CHAR(34)&amp;B16&amp;CHAR(34)&amp;
(IF(H16&lt;&gt;"",","&amp;CHAR(34)&amp;"subtype"&amp;CHAR(34)&amp;":"&amp;CHAR(34)&amp;H16&amp;CHAR(34),""))&amp;
","&amp;CHAR(34)&amp;"year"&amp;CHAR(34)&amp;":"&amp;CHAR(34)&amp;M16&amp;CHAR(34)&amp;","&amp;CHAR(34)&amp;"lvlup"&amp;CHAR(34)&amp;":"&amp;CHAR(34)&amp;C16&amp;CHAR(34)&amp;
","&amp;CHAR(34)&amp;"region"&amp;CHAR(34)&amp;":"&amp;CHAR(34)&amp;"rgn_"&amp;_xlfn.XLOOKUP(B16,Country!A16:A314,Country!D16:D314&amp;CHAR(34)&amp;
","&amp;CHAR(34)&amp;"Colors"&amp;CHAR(34)&amp;":"&amp;"["&amp;_xlfn.TEXTJOIN(", ",TRUE,IF(AV16:BE16&lt;&gt;"",CHAR(34)&amp;"cl_"&amp;AV16:BE16&amp;CHAR(34),""))&amp;"]"&amp;
","&amp;CHAR(34)&amp;"Items"&amp;CHAR(34)&amp;":"&amp;BG16&amp;
","&amp;CHAR(34)&amp;"Items2"&amp;CHAR(34)&amp;":"&amp;"["&amp;_xlfn.XLOOKUP(B16,Country!A15:A314,Country!G15:G314)&amp;"]"&amp;
","&amp;CHAR(34)&amp;"Flag"&amp;CHAR(34)&amp;":"&amp;CHAR(34)&amp;D16&amp;CHAR(34)&amp;
","&amp;CHAR(34)&amp;"HDFlag"&amp;CHAR(34)&amp;":"&amp;CHAR(34)&amp;E16&amp;CHAR(34)&amp;
","&amp;CHAR(34)&amp;"type"&amp;CHAR(34)&amp;":"&amp;CHAR(34)&amp;L16&amp;CHAR(34)&amp;
", "&amp;CHAR(34)&amp;"describe"&amp;CHAR(34)&amp;": "&amp;CHAR(34)&amp;CHAR(34)&amp;
", "&amp;CHAR(34)&amp;"isnew"&amp;CHAR(34)&amp;": "&amp;CHAR(34)&amp;F16&amp;CHAR(34)&amp;
", "&amp;CHAR(34)&amp;"ptg"&amp;CHAR(34)&amp;": "&amp;IFERROR(_xlfn.XLOOKUP(B16,Country!A:A,Country!BH:BH),CHAR(34)&amp;CHAR(34))&amp;
", "&amp;CHAR(34)&amp;"links"&amp;CHAR(34)&amp;": "&amp;CHAR(34)&amp;I16&amp;CHAR(34)&amp;
"},"),"[,","[")</f>
        <v>{"couname":"Austria","year":"1230, 1945","lvlup":"1","region":"rgn_Europe","Colors":["cl_RED", "cl_WHI"],"Items":["Horizo", "OnlyBa", "Rotate","myrRED","001RED", "002WHI", "003RED","NoStar","3Bands","capi_Vienna","landlo", "locate_MI", "rg3_austrohungary", "pol_samesx","eunion","german","rg2_EU_West"],"Items2":["eunion","german","rg2_EU_West"],"Flag":"https://i.ibb.co/C9tQ3bX/Austria-Flag.png","HDFlag":"https://upload.wikimedia.org/wikipedia/commons/thumb/4/41/Flag_of_Austria.svg/2560px-Flag_of_Austria.svg.png","type":"", "describe": "", "isnew": ".", "ptg": ["pctBLA_0", "pctBLU_0", "pctGRE_0", "pctRED_66", "pctYEL_0", "pctORA_0", "pctBRO_0", "pctPUR_0", "pctWHI_33"], "links": "https://en.wikipedia.org/wiki/Flag_of_Austria"},</v>
      </c>
      <c r="B16" s="83" t="s">
        <v>54</v>
      </c>
      <c r="C16" s="84">
        <v>1</v>
      </c>
      <c r="D16" s="95" t="s">
        <v>813</v>
      </c>
      <c r="E16" s="96" t="s">
        <v>2245</v>
      </c>
      <c r="F16" s="85" t="s">
        <v>2200</v>
      </c>
      <c r="G16" s="86" t="s">
        <v>2201</v>
      </c>
      <c r="H16" s="87"/>
      <c r="I16" s="88" t="s">
        <v>2246</v>
      </c>
      <c r="J16" s="89" t="s">
        <v>3578</v>
      </c>
      <c r="K16" s="90" t="s">
        <v>298</v>
      </c>
      <c r="L16" s="89"/>
      <c r="M16" s="91" t="s">
        <v>2247</v>
      </c>
      <c r="N16" s="116"/>
      <c r="O16" s="92" t="s">
        <v>2204</v>
      </c>
      <c r="P16" s="92" t="s">
        <v>529</v>
      </c>
      <c r="Q16" s="92" t="s">
        <v>2204</v>
      </c>
      <c r="R16" s="92" t="s">
        <v>2204</v>
      </c>
      <c r="S16" s="92" t="s">
        <v>2204</v>
      </c>
      <c r="T16" s="92" t="s">
        <v>2204</v>
      </c>
      <c r="U16" s="92" t="s">
        <v>2204</v>
      </c>
      <c r="V16" s="92" t="s">
        <v>2204</v>
      </c>
      <c r="W16" s="92" t="s">
        <v>2204</v>
      </c>
      <c r="X16" s="92" t="s">
        <v>2204</v>
      </c>
      <c r="Y16" s="92" t="s">
        <v>2204</v>
      </c>
      <c r="Z16" s="92" t="s">
        <v>2204</v>
      </c>
      <c r="AA16" s="92" t="s">
        <v>2204</v>
      </c>
      <c r="AB16" s="92" t="s">
        <v>2204</v>
      </c>
      <c r="AC16" s="92" t="s">
        <v>2204</v>
      </c>
      <c r="AD16" s="92" t="s">
        <v>2204</v>
      </c>
      <c r="AE16" s="92" t="s">
        <v>529</v>
      </c>
      <c r="AF16" s="92" t="s">
        <v>2204</v>
      </c>
      <c r="AG16" s="92" t="s">
        <v>2204</v>
      </c>
      <c r="AH16" s="92" t="s">
        <v>2204</v>
      </c>
      <c r="AI16" s="92" t="s">
        <v>2204</v>
      </c>
      <c r="AJ16" s="92" t="s">
        <v>2204</v>
      </c>
      <c r="AK16" s="92" t="s">
        <v>529</v>
      </c>
      <c r="AL16" s="92" t="s">
        <v>2204</v>
      </c>
      <c r="AM16" s="93">
        <v>3</v>
      </c>
      <c r="AN16" s="111">
        <v>0</v>
      </c>
      <c r="AO16" s="109"/>
      <c r="AP16" s="106"/>
      <c r="AQ16" s="110"/>
      <c r="AR16" s="109" t="s">
        <v>2210</v>
      </c>
      <c r="AS16" s="106" t="s">
        <v>2205</v>
      </c>
      <c r="AT16" s="107" t="s">
        <v>2210</v>
      </c>
      <c r="AU16" s="108" t="s">
        <v>2210</v>
      </c>
      <c r="AV16" s="109" t="s">
        <v>2210</v>
      </c>
      <c r="AW16" s="106" t="s">
        <v>2205</v>
      </c>
      <c r="AX16" s="106"/>
      <c r="AY16" s="106"/>
      <c r="AZ16" s="106"/>
      <c r="BA16" s="106"/>
      <c r="BB16" s="106"/>
      <c r="BC16" s="106"/>
      <c r="BD16" s="106"/>
      <c r="BE16" s="106"/>
      <c r="BF16" s="94" cm="1">
        <f t="array" ref="BF16">SUMPRODUCT(--(LEN(TRIM(AV16:BE16))&gt;0))</f>
        <v>2</v>
      </c>
      <c r="BG16" s="36" t="str" cm="1">
        <f t="array" ref="BG16">SUBSTITUTE(SUBSTITUTE(SUBSTITUTE("["&amp;
IFERROR(_xlfn.TEXTJOIN(", ",TRUE,IF(O16:AL16="y",CHAR(34)&amp;O$1:AL$1&amp;CHAR(34),"")),"")&amp;
","&amp;
CHAR(34)&amp;"myr"&amp;AU16&amp;CHAR(34)&amp;","&amp;_xlfn.TEXTJOIN("",TRUE,IF(AO16:AQ16&lt;&gt;"",CHAR(34)&amp;"sta"&amp;AO16:AQ16&amp;CHAR(34)&amp;",",""))&amp;
IFERROR(_xlfn.TEXTJOIN(", ",TRUE,IF(AR16:AT16&lt;&gt;"",CHAR(34)&amp;AR$1:AT$1&amp;AR16:AT16&amp;CHAR(34)&amp;",","")),"")&amp;
IF(AN16&gt;0,CHAR(34)&amp;"HasSta",CHAR(34)&amp;"NoStar")&amp;CHAR(34)&amp;","&amp;IF(AN16=1,CHAR(34)&amp;"1Stars"&amp;CHAR(34)&amp;",","")&amp;IF(AN16=2,CHAR(34)&amp;"2Stars"&amp;CHAR(34)&amp;",","")&amp;IF(AN16&gt;2,CHAR(34)&amp;"3+Star"&amp;CHAR(34)&amp;",","")&amp;
IFERROR(CHOOSE(AM16+1,"""NoBand""","","""2Bands""","""3Bands"""),"")&amp;IF(AM16&gt;3,"""4+Band""","")&amp;","&amp;
_xlfn.XLOOKUP(B16,Country!$A$2:$A$246,Country!$F$2:$F$246,"")&amp;_xlfn.XLOOKUP(B16,Country!$A$2:$A$246,Country!$G$2:$G$246,"")&amp;
"]",",]","]"),",,",","),",,",",")</f>
        <v>["Horizo", "OnlyBa", "Rotate","myrRED","001RED", "002WHI", "003RED","NoStar","3Bands","capi_Vienna","landlo", "locate_MI", "rg3_austrohungary", "pol_samesx","eunion","german","rg2_EU_West"]</v>
      </c>
      <c r="BH16" s="65" t="s">
        <v>791</v>
      </c>
      <c r="BI16" s="36"/>
    </row>
    <row r="17" spans="1:61" x14ac:dyDescent="0.3">
      <c r="A17" s="115" t="str" cm="1">
        <f t="array" ref="A17">SUBSTITUTE("{"&amp;CHAR(34)&amp;"couname"&amp;CHAR(34)&amp;":"&amp;CHAR(34)&amp;B17&amp;CHAR(34)&amp;
(IF(H17&lt;&gt;"",","&amp;CHAR(34)&amp;"subtype"&amp;CHAR(34)&amp;":"&amp;CHAR(34)&amp;H17&amp;CHAR(34),""))&amp;
","&amp;CHAR(34)&amp;"year"&amp;CHAR(34)&amp;":"&amp;CHAR(34)&amp;M17&amp;CHAR(34)&amp;","&amp;CHAR(34)&amp;"lvlup"&amp;CHAR(34)&amp;":"&amp;CHAR(34)&amp;C17&amp;CHAR(34)&amp;
","&amp;CHAR(34)&amp;"region"&amp;CHAR(34)&amp;":"&amp;CHAR(34)&amp;"rgn_"&amp;_xlfn.XLOOKUP(B17,Country!A17:A315,Country!D17:D315&amp;CHAR(34)&amp;
","&amp;CHAR(34)&amp;"Colors"&amp;CHAR(34)&amp;":"&amp;"["&amp;_xlfn.TEXTJOIN(", ",TRUE,IF(AV17:BE17&lt;&gt;"",CHAR(34)&amp;"cl_"&amp;AV17:BE17&amp;CHAR(34),""))&amp;"]"&amp;
","&amp;CHAR(34)&amp;"Items"&amp;CHAR(34)&amp;":"&amp;BG17&amp;
","&amp;CHAR(34)&amp;"Items2"&amp;CHAR(34)&amp;":"&amp;"["&amp;_xlfn.XLOOKUP(B17,Country!A16:A315,Country!G16:G315)&amp;"]"&amp;
","&amp;CHAR(34)&amp;"Flag"&amp;CHAR(34)&amp;":"&amp;CHAR(34)&amp;D17&amp;CHAR(34)&amp;
","&amp;CHAR(34)&amp;"HDFlag"&amp;CHAR(34)&amp;":"&amp;CHAR(34)&amp;E17&amp;CHAR(34)&amp;
","&amp;CHAR(34)&amp;"type"&amp;CHAR(34)&amp;":"&amp;CHAR(34)&amp;L17&amp;CHAR(34)&amp;
", "&amp;CHAR(34)&amp;"describe"&amp;CHAR(34)&amp;": "&amp;CHAR(34)&amp;CHAR(34)&amp;
", "&amp;CHAR(34)&amp;"isnew"&amp;CHAR(34)&amp;": "&amp;CHAR(34)&amp;F17&amp;CHAR(34)&amp;
", "&amp;CHAR(34)&amp;"ptg"&amp;CHAR(34)&amp;": "&amp;IFERROR(_xlfn.XLOOKUP(B17,Country!A:A,Country!BH:BH),CHAR(34)&amp;CHAR(34))&amp;
", "&amp;CHAR(34)&amp;"links"&amp;CHAR(34)&amp;": "&amp;CHAR(34)&amp;I17&amp;CHAR(34)&amp;
"},"),"[,","[")</f>
        <v>{"couname":"Azerbaijan","year":"1918, 1991","lvlup":"1","region":"rgn_Asia, rgn_Europe","Colors":["cl_BLU", "cl_RED", "cl_GRE", "cl_WHI"],"Items":["Horizo", "IsMoon", "Center","myrEQ","staWHI","001BLU", "002RED", "003GRE","HasSta","1Stars","3Bands","capi_Baku","landlo", "geo_CapiBeach","soviet","rg2_AS_West"],"Items2":["soviet","rg2_AS_West"],"Flag":"https://upload.wikimedia.org/wikipedia/commons/thumb/d/dd/Flag_of_Azerbaijan.svg/383px-Flag_of_Azerbaijan.svg.png","HDFlag":"https://upload.wikimedia.org/wikipedia/commons/thumb/d/dd/Flag_of_Azerbaijan.svg/2560px-Flag_of_Azerbaijan.svg.png","type":"", "describe": "", "isnew": ".", "ptg": ["pctBLA_0", "pctBLU_33", "pctGRE_33", "pctRED_30", "pctYEL_0", "pctORA_0", "pctBRO_0", "pctPUR_0", "pctWHI_4"], "links": "https://en.wikipedia.org/wiki/Flag_of_Azerbaijan"},</v>
      </c>
      <c r="B17" s="83" t="s">
        <v>55</v>
      </c>
      <c r="C17" s="84">
        <v>1</v>
      </c>
      <c r="D17" s="95" t="s">
        <v>814</v>
      </c>
      <c r="E17" s="96" t="s">
        <v>2248</v>
      </c>
      <c r="F17" s="85" t="s">
        <v>2200</v>
      </c>
      <c r="G17" s="86" t="s">
        <v>2201</v>
      </c>
      <c r="H17" s="87"/>
      <c r="I17" s="88" t="s">
        <v>2249</v>
      </c>
      <c r="J17" s="89" t="s">
        <v>3578</v>
      </c>
      <c r="K17" s="90" t="s">
        <v>299</v>
      </c>
      <c r="L17" s="89"/>
      <c r="M17" s="91" t="s">
        <v>2250</v>
      </c>
      <c r="N17" s="116"/>
      <c r="O17" s="92" t="s">
        <v>2204</v>
      </c>
      <c r="P17" s="92" t="s">
        <v>529</v>
      </c>
      <c r="Q17" s="92" t="s">
        <v>2204</v>
      </c>
      <c r="R17" s="92" t="s">
        <v>2204</v>
      </c>
      <c r="S17" s="92" t="s">
        <v>2204</v>
      </c>
      <c r="T17" s="92" t="s">
        <v>2204</v>
      </c>
      <c r="U17" s="92" t="s">
        <v>2204</v>
      </c>
      <c r="V17" s="92" t="s">
        <v>2204</v>
      </c>
      <c r="W17" s="92" t="s">
        <v>2204</v>
      </c>
      <c r="X17" s="92" t="s">
        <v>2204</v>
      </c>
      <c r="Y17" s="92" t="s">
        <v>529</v>
      </c>
      <c r="Z17" s="92" t="s">
        <v>2204</v>
      </c>
      <c r="AA17" s="92" t="s">
        <v>529</v>
      </c>
      <c r="AB17" s="92" t="s">
        <v>2204</v>
      </c>
      <c r="AC17" s="92" t="s">
        <v>2204</v>
      </c>
      <c r="AD17" s="92" t="s">
        <v>2204</v>
      </c>
      <c r="AE17" s="92" t="s">
        <v>2204</v>
      </c>
      <c r="AF17" s="92" t="s">
        <v>2204</v>
      </c>
      <c r="AG17" s="92" t="s">
        <v>2204</v>
      </c>
      <c r="AH17" s="92" t="s">
        <v>2204</v>
      </c>
      <c r="AI17" s="92" t="s">
        <v>2204</v>
      </c>
      <c r="AJ17" s="92" t="s">
        <v>2204</v>
      </c>
      <c r="AK17" s="92" t="s">
        <v>2204</v>
      </c>
      <c r="AL17" s="92" t="s">
        <v>2204</v>
      </c>
      <c r="AM17" s="93">
        <v>3</v>
      </c>
      <c r="AN17" s="111">
        <v>1</v>
      </c>
      <c r="AO17" s="109" t="s">
        <v>2205</v>
      </c>
      <c r="AP17" s="106"/>
      <c r="AQ17" s="110"/>
      <c r="AR17" s="109" t="s">
        <v>2214</v>
      </c>
      <c r="AS17" s="106" t="s">
        <v>2210</v>
      </c>
      <c r="AT17" s="107" t="s">
        <v>2211</v>
      </c>
      <c r="AU17" s="108" t="s">
        <v>2209</v>
      </c>
      <c r="AV17" s="109" t="s">
        <v>2214</v>
      </c>
      <c r="AW17" s="106" t="s">
        <v>2210</v>
      </c>
      <c r="AX17" s="106" t="s">
        <v>2211</v>
      </c>
      <c r="AY17" s="106" t="s">
        <v>2205</v>
      </c>
      <c r="AZ17" s="106"/>
      <c r="BA17" s="106"/>
      <c r="BB17" s="106"/>
      <c r="BC17" s="106"/>
      <c r="BD17" s="106"/>
      <c r="BE17" s="106"/>
      <c r="BF17" s="94" cm="1">
        <f t="array" ref="BF17">SUMPRODUCT(--(LEN(TRIM(AV17:BE17))&gt;0))</f>
        <v>4</v>
      </c>
      <c r="BG17" s="36" t="str" cm="1">
        <f t="array" ref="BG17">SUBSTITUTE(SUBSTITUTE(SUBSTITUTE("["&amp;
IFERROR(_xlfn.TEXTJOIN(", ",TRUE,IF(O17:AL17="y",CHAR(34)&amp;O$1:AL$1&amp;CHAR(34),"")),"")&amp;
","&amp;
CHAR(34)&amp;"myr"&amp;AU17&amp;CHAR(34)&amp;","&amp;_xlfn.TEXTJOIN("",TRUE,IF(AO17:AQ17&lt;&gt;"",CHAR(34)&amp;"sta"&amp;AO17:AQ17&amp;CHAR(34)&amp;",",""))&amp;
IFERROR(_xlfn.TEXTJOIN(", ",TRUE,IF(AR17:AT17&lt;&gt;"",CHAR(34)&amp;AR$1:AT$1&amp;AR17:AT17&amp;CHAR(34)&amp;",","")),"")&amp;
IF(AN17&gt;0,CHAR(34)&amp;"HasSta",CHAR(34)&amp;"NoStar")&amp;CHAR(34)&amp;","&amp;IF(AN17=1,CHAR(34)&amp;"1Stars"&amp;CHAR(34)&amp;",","")&amp;IF(AN17=2,CHAR(34)&amp;"2Stars"&amp;CHAR(34)&amp;",","")&amp;IF(AN17&gt;2,CHAR(34)&amp;"3+Star"&amp;CHAR(34)&amp;",","")&amp;
IFERROR(CHOOSE(AM17+1,"""NoBand""","","""2Bands""","""3Bands"""),"")&amp;IF(AM17&gt;3,"""4+Band""","")&amp;","&amp;
_xlfn.XLOOKUP(B17,Country!$A$2:$A$246,Country!$F$2:$F$246,"")&amp;_xlfn.XLOOKUP(B17,Country!$A$2:$A$246,Country!$G$2:$G$246,"")&amp;
"]",",]","]"),",,",","),",,",",")</f>
        <v>["Horizo", "IsMoon", "Center","myrEQ","staWHI","001BLU", "002RED", "003GRE","HasSta","1Stars","3Bands","capi_Baku","landlo", "geo_CapiBeach","soviet","rg2_AS_West"]</v>
      </c>
      <c r="BH17" s="65" t="s">
        <v>796</v>
      </c>
      <c r="BI17" s="36"/>
    </row>
    <row r="18" spans="1:61" x14ac:dyDescent="0.3">
      <c r="A18" s="115" t="str" cm="1">
        <f t="array" ref="A18">SUBSTITUTE("{"&amp;CHAR(34)&amp;"couname"&amp;CHAR(34)&amp;":"&amp;CHAR(34)&amp;B18&amp;CHAR(34)&amp;
(IF(H18&lt;&gt;"",","&amp;CHAR(34)&amp;"subtype"&amp;CHAR(34)&amp;":"&amp;CHAR(34)&amp;H18&amp;CHAR(34),""))&amp;
","&amp;CHAR(34)&amp;"year"&amp;CHAR(34)&amp;":"&amp;CHAR(34)&amp;M18&amp;CHAR(34)&amp;","&amp;CHAR(34)&amp;"lvlup"&amp;CHAR(34)&amp;":"&amp;CHAR(34)&amp;C18&amp;CHAR(34)&amp;
","&amp;CHAR(34)&amp;"region"&amp;CHAR(34)&amp;":"&amp;CHAR(34)&amp;"rgn_"&amp;_xlfn.XLOOKUP(B18,Country!A18:A316,Country!D18:D316&amp;CHAR(34)&amp;
","&amp;CHAR(34)&amp;"Colors"&amp;CHAR(34)&amp;":"&amp;"["&amp;_xlfn.TEXTJOIN(", ",TRUE,IF(AV18:BE18&lt;&gt;"",CHAR(34)&amp;"cl_"&amp;AV18:BE18&amp;CHAR(34),""))&amp;"]"&amp;
","&amp;CHAR(34)&amp;"Items"&amp;CHAR(34)&amp;":"&amp;BG18&amp;
","&amp;CHAR(34)&amp;"Items2"&amp;CHAR(34)&amp;":"&amp;"["&amp;_xlfn.XLOOKUP(B18,Country!A17:A316,Country!G17:G316)&amp;"]"&amp;
","&amp;CHAR(34)&amp;"Flag"&amp;CHAR(34)&amp;":"&amp;CHAR(34)&amp;D18&amp;CHAR(34)&amp;
","&amp;CHAR(34)&amp;"HDFlag"&amp;CHAR(34)&amp;":"&amp;CHAR(34)&amp;E18&amp;CHAR(34)&amp;
","&amp;CHAR(34)&amp;"type"&amp;CHAR(34)&amp;":"&amp;CHAR(34)&amp;L18&amp;CHAR(34)&amp;
", "&amp;CHAR(34)&amp;"describe"&amp;CHAR(34)&amp;": "&amp;CHAR(34)&amp;CHAR(34)&amp;
", "&amp;CHAR(34)&amp;"isnew"&amp;CHAR(34)&amp;": "&amp;CHAR(34)&amp;F18&amp;CHAR(34)&amp;
", "&amp;CHAR(34)&amp;"ptg"&amp;CHAR(34)&amp;": "&amp;IFERROR(_xlfn.XLOOKUP(B18,Country!A:A,Country!BH:BH),CHAR(34)&amp;CHAR(34))&amp;
", "&amp;CHAR(34)&amp;"links"&amp;CHAR(34)&amp;": "&amp;CHAR(34)&amp;I18&amp;CHAR(34)&amp;
"},"),"[,","[")</f>
        <v>{"couname":"Bahamas","year":"1973","lvlup":"1","region":"rgn_North America","Colors":["cl_BLU", "cl_YEL", "cl_BLA"],"Items":["Horizo", "Trside","myrBLU","001BLU", "002YEL", "003BLU","NoStar","3Bands","capi_Nassau","island", "kokomo", "geo_CapiBeach","chopGB","monarchy","englis","rg2_Na_Caribbean"],"Items2":["chopGB","monarchy","englis","rg2_Na_Caribbean"],"Flag":"https://upload.wikimedia.org/wikipedia/commons/thumb/9/93/Flag_of_the_Bahamas.svg/383px-Flag_of_the_Bahamas.svg.png","HDFlag":"https://upload.wikimedia.org/wikipedia/commons/thumb/9/93/Flag_of_the_Bahamas.svg/2560px-Flag_of_the_Bahamas.svg.png","type":"", "describe": "", "isnew": ".", "ptg": ["pctBLA_21", "pctBLU_58", "pctGRE_0", "pctRED_0", "pctYEL_20", "pctORA_0", "pctBRO_0", "pctPUR_0", "pctWHI_0"], "links": "https://en.wikipedia.org/wiki/Flag_of_the_Bahamas"},</v>
      </c>
      <c r="B18" s="83" t="s">
        <v>56</v>
      </c>
      <c r="C18" s="84">
        <v>1</v>
      </c>
      <c r="D18" s="95" t="s">
        <v>815</v>
      </c>
      <c r="E18" s="96" t="s">
        <v>2251</v>
      </c>
      <c r="F18" s="85" t="s">
        <v>2200</v>
      </c>
      <c r="G18" s="86" t="s">
        <v>2201</v>
      </c>
      <c r="H18" s="87"/>
      <c r="I18" s="88" t="s">
        <v>2252</v>
      </c>
      <c r="J18" s="89" t="s">
        <v>3578</v>
      </c>
      <c r="K18" s="90" t="s">
        <v>300</v>
      </c>
      <c r="L18" s="89"/>
      <c r="M18" s="91">
        <v>1973</v>
      </c>
      <c r="N18" s="116"/>
      <c r="O18" s="92" t="s">
        <v>2204</v>
      </c>
      <c r="P18" s="92" t="s">
        <v>529</v>
      </c>
      <c r="Q18" s="92" t="s">
        <v>2204</v>
      </c>
      <c r="R18" s="92" t="s">
        <v>2204</v>
      </c>
      <c r="S18" s="92" t="s">
        <v>2204</v>
      </c>
      <c r="T18" s="92" t="s">
        <v>2204</v>
      </c>
      <c r="U18" s="92" t="s">
        <v>2204</v>
      </c>
      <c r="V18" s="92" t="s">
        <v>2204</v>
      </c>
      <c r="W18" s="92" t="s">
        <v>2204</v>
      </c>
      <c r="X18" s="92" t="s">
        <v>2204</v>
      </c>
      <c r="Y18" s="92" t="s">
        <v>2204</v>
      </c>
      <c r="Z18" s="92" t="s">
        <v>529</v>
      </c>
      <c r="AA18" s="92" t="s">
        <v>2204</v>
      </c>
      <c r="AB18" s="92" t="s">
        <v>2204</v>
      </c>
      <c r="AC18" s="92" t="s">
        <v>2204</v>
      </c>
      <c r="AD18" s="92" t="s">
        <v>2204</v>
      </c>
      <c r="AE18" s="92" t="s">
        <v>2204</v>
      </c>
      <c r="AF18" s="92" t="s">
        <v>2204</v>
      </c>
      <c r="AG18" s="92" t="s">
        <v>2204</v>
      </c>
      <c r="AH18" s="92" t="s">
        <v>2204</v>
      </c>
      <c r="AI18" s="92" t="s">
        <v>2204</v>
      </c>
      <c r="AJ18" s="92" t="s">
        <v>2204</v>
      </c>
      <c r="AK18" s="92" t="s">
        <v>2204</v>
      </c>
      <c r="AL18" s="92" t="s">
        <v>2204</v>
      </c>
      <c r="AM18" s="93">
        <v>3</v>
      </c>
      <c r="AN18" s="111">
        <v>0</v>
      </c>
      <c r="AO18" s="109"/>
      <c r="AP18" s="106"/>
      <c r="AQ18" s="110"/>
      <c r="AR18" s="109" t="s">
        <v>2214</v>
      </c>
      <c r="AS18" s="106" t="s">
        <v>2215</v>
      </c>
      <c r="AT18" s="107" t="s">
        <v>2214</v>
      </c>
      <c r="AU18" s="108" t="s">
        <v>2214</v>
      </c>
      <c r="AV18" s="109" t="s">
        <v>2214</v>
      </c>
      <c r="AW18" s="106" t="s">
        <v>2215</v>
      </c>
      <c r="AX18" s="106" t="s">
        <v>2206</v>
      </c>
      <c r="AY18" s="106"/>
      <c r="AZ18" s="106"/>
      <c r="BA18" s="106"/>
      <c r="BB18" s="106"/>
      <c r="BC18" s="106"/>
      <c r="BD18" s="106"/>
      <c r="BE18" s="106"/>
      <c r="BF18" s="94" cm="1">
        <f t="array" ref="BF18">SUMPRODUCT(--(LEN(TRIM(AV18:BE18))&gt;0))</f>
        <v>3</v>
      </c>
      <c r="BG18" s="36" t="str" cm="1">
        <f t="array" ref="BG18">SUBSTITUTE(SUBSTITUTE(SUBSTITUTE("["&amp;
IFERROR(_xlfn.TEXTJOIN(", ",TRUE,IF(O18:AL18="y",CHAR(34)&amp;O$1:AL$1&amp;CHAR(34),"")),"")&amp;
","&amp;
CHAR(34)&amp;"myr"&amp;AU18&amp;CHAR(34)&amp;","&amp;_xlfn.TEXTJOIN("",TRUE,IF(AO18:AQ18&lt;&gt;"",CHAR(34)&amp;"sta"&amp;AO18:AQ18&amp;CHAR(34)&amp;",",""))&amp;
IFERROR(_xlfn.TEXTJOIN(", ",TRUE,IF(AR18:AT18&lt;&gt;"",CHAR(34)&amp;AR$1:AT$1&amp;AR18:AT18&amp;CHAR(34)&amp;",","")),"")&amp;
IF(AN18&gt;0,CHAR(34)&amp;"HasSta",CHAR(34)&amp;"NoStar")&amp;CHAR(34)&amp;","&amp;IF(AN18=1,CHAR(34)&amp;"1Stars"&amp;CHAR(34)&amp;",","")&amp;IF(AN18=2,CHAR(34)&amp;"2Stars"&amp;CHAR(34)&amp;",","")&amp;IF(AN18&gt;2,CHAR(34)&amp;"3+Star"&amp;CHAR(34)&amp;",","")&amp;
IFERROR(CHOOSE(AM18+1,"""NoBand""","","""2Bands""","""3Bands"""),"")&amp;IF(AM18&gt;3,"""4+Band""","")&amp;","&amp;
_xlfn.XLOOKUP(B18,Country!$A$2:$A$246,Country!$F$2:$F$246,"")&amp;_xlfn.XLOOKUP(B18,Country!$A$2:$A$246,Country!$G$2:$G$246,"")&amp;
"]",",]","]"),",,",","),",,",",")</f>
        <v>["Horizo", "Trside","myrBLU","001BLU", "002YEL", "003BLU","NoStar","3Bands","capi_Nassau","island", "kokomo", "geo_CapiBeach","chopGB","monarchy","englis","rg2_Na_Caribbean"]</v>
      </c>
      <c r="BH18" s="65" t="s">
        <v>794</v>
      </c>
      <c r="BI18" s="36"/>
    </row>
    <row r="19" spans="1:61" x14ac:dyDescent="0.3">
      <c r="A19" s="115" t="str" cm="1">
        <f t="array" ref="A19">SUBSTITUTE("{"&amp;CHAR(34)&amp;"couname"&amp;CHAR(34)&amp;":"&amp;CHAR(34)&amp;B19&amp;CHAR(34)&amp;
(IF(H19&lt;&gt;"",","&amp;CHAR(34)&amp;"subtype"&amp;CHAR(34)&amp;":"&amp;CHAR(34)&amp;H19&amp;CHAR(34),""))&amp;
","&amp;CHAR(34)&amp;"year"&amp;CHAR(34)&amp;":"&amp;CHAR(34)&amp;M19&amp;CHAR(34)&amp;","&amp;CHAR(34)&amp;"lvlup"&amp;CHAR(34)&amp;":"&amp;CHAR(34)&amp;C19&amp;CHAR(34)&amp;
","&amp;CHAR(34)&amp;"region"&amp;CHAR(34)&amp;":"&amp;CHAR(34)&amp;"rgn_"&amp;_xlfn.XLOOKUP(B19,Country!A19:A317,Country!D19:D317&amp;CHAR(34)&amp;
","&amp;CHAR(34)&amp;"Colors"&amp;CHAR(34)&amp;":"&amp;"["&amp;_xlfn.TEXTJOIN(", ",TRUE,IF(AV19:BE19&lt;&gt;"",CHAR(34)&amp;"cl_"&amp;AV19:BE19&amp;CHAR(34),""))&amp;"]"&amp;
","&amp;CHAR(34)&amp;"Items"&amp;CHAR(34)&amp;":"&amp;BG19&amp;
","&amp;CHAR(34)&amp;"Items2"&amp;CHAR(34)&amp;":"&amp;"["&amp;_xlfn.XLOOKUP(B19,Country!A18:A317,Country!G18:G317)&amp;"]"&amp;
","&amp;CHAR(34)&amp;"Flag"&amp;CHAR(34)&amp;":"&amp;CHAR(34)&amp;D19&amp;CHAR(34)&amp;
","&amp;CHAR(34)&amp;"HDFlag"&amp;CHAR(34)&amp;":"&amp;CHAR(34)&amp;E19&amp;CHAR(34)&amp;
","&amp;CHAR(34)&amp;"type"&amp;CHAR(34)&amp;":"&amp;CHAR(34)&amp;L19&amp;CHAR(34)&amp;
", "&amp;CHAR(34)&amp;"describe"&amp;CHAR(34)&amp;": "&amp;CHAR(34)&amp;CHAR(34)&amp;
", "&amp;CHAR(34)&amp;"isnew"&amp;CHAR(34)&amp;": "&amp;CHAR(34)&amp;F19&amp;CHAR(34)&amp;
", "&amp;CHAR(34)&amp;"ptg"&amp;CHAR(34)&amp;": "&amp;IFERROR(_xlfn.XLOOKUP(B19,Country!A:A,Country!BH:BH),CHAR(34)&amp;CHAR(34))&amp;
", "&amp;CHAR(34)&amp;"links"&amp;CHAR(34)&amp;": "&amp;CHAR(34)&amp;I19&amp;CHAR(34)&amp;
"},"),"[,","[")</f>
        <v>{"couname":"Bahrain","year":"2002","lvlup":"1","region":"rgn_Asia","Colors":["cl_RED", "cl_WHI"],"Items":["Vertic", "OnlyBa","myrRED","001WHI", "003RED","NoStar","2Bands","capi_Manama","island", "geo_CapiBeach","chopGB","monarchy","arabic","rg2_AS_West"],"Items2":["chopGB","monarchy","arabic","rg2_AS_West"],"Flag":"https://upload.wikimedia.org/wikipedia/commons/thumb/2/2c/Flag_of_Bahrain.svg/383px-Flag_of_Bahrain.svg.png","HDFlag":"https://upload.wikimedia.org/wikipedia/commons/thumb/2/2c/Flag_of_Bahrain.svg/2560px-Flag_of_Bahrain.svg.png","type":"", "describe": "", "isnew": ".", "ptg": ["pctBLA_0", "pctBLU_0", "pctGRE_0", "pctRED_66", "pctYEL_0", "pctORA_0", "pctBRO_0", "pctPUR_0", "pctWHI_33"], "links": "https://en.wikipedia.org/wiki/Flag_of_Bahrain"},</v>
      </c>
      <c r="B19" s="83" t="s">
        <v>57</v>
      </c>
      <c r="C19" s="84">
        <v>1</v>
      </c>
      <c r="D19" s="95" t="s">
        <v>816</v>
      </c>
      <c r="E19" s="96" t="s">
        <v>2253</v>
      </c>
      <c r="F19" s="85" t="s">
        <v>2200</v>
      </c>
      <c r="G19" s="86" t="s">
        <v>2201</v>
      </c>
      <c r="H19" s="87"/>
      <c r="I19" s="88" t="s">
        <v>2254</v>
      </c>
      <c r="J19" s="89" t="s">
        <v>3578</v>
      </c>
      <c r="K19" s="90" t="s">
        <v>301</v>
      </c>
      <c r="L19" s="89"/>
      <c r="M19" s="91">
        <v>2002</v>
      </c>
      <c r="N19" s="116"/>
      <c r="O19" s="92" t="s">
        <v>2204</v>
      </c>
      <c r="P19" s="92" t="s">
        <v>2204</v>
      </c>
      <c r="Q19" s="92" t="s">
        <v>529</v>
      </c>
      <c r="R19" s="92" t="s">
        <v>2204</v>
      </c>
      <c r="S19" s="92" t="s">
        <v>2204</v>
      </c>
      <c r="T19" s="92" t="s">
        <v>2204</v>
      </c>
      <c r="U19" s="92" t="s">
        <v>2204</v>
      </c>
      <c r="V19" s="92" t="s">
        <v>2204</v>
      </c>
      <c r="W19" s="92" t="s">
        <v>2204</v>
      </c>
      <c r="X19" s="92" t="s">
        <v>2204</v>
      </c>
      <c r="Y19" s="92" t="s">
        <v>2204</v>
      </c>
      <c r="Z19" s="92" t="s">
        <v>2204</v>
      </c>
      <c r="AA19" s="92" t="s">
        <v>2204</v>
      </c>
      <c r="AB19" s="92" t="s">
        <v>2204</v>
      </c>
      <c r="AC19" s="92" t="s">
        <v>2204</v>
      </c>
      <c r="AD19" s="92" t="s">
        <v>2204</v>
      </c>
      <c r="AE19" s="92" t="s">
        <v>529</v>
      </c>
      <c r="AF19" s="92" t="s">
        <v>2204</v>
      </c>
      <c r="AG19" s="92" t="s">
        <v>2204</v>
      </c>
      <c r="AH19" s="92" t="s">
        <v>2204</v>
      </c>
      <c r="AI19" s="92" t="s">
        <v>2204</v>
      </c>
      <c r="AJ19" s="92" t="s">
        <v>2204</v>
      </c>
      <c r="AK19" s="92" t="s">
        <v>2204</v>
      </c>
      <c r="AL19" s="92" t="s">
        <v>2204</v>
      </c>
      <c r="AM19" s="93">
        <v>2</v>
      </c>
      <c r="AN19" s="111">
        <v>0</v>
      </c>
      <c r="AO19" s="109"/>
      <c r="AP19" s="106"/>
      <c r="AQ19" s="110"/>
      <c r="AR19" s="109" t="s">
        <v>2205</v>
      </c>
      <c r="AS19" s="106"/>
      <c r="AT19" s="107" t="s">
        <v>2210</v>
      </c>
      <c r="AU19" s="108" t="s">
        <v>2210</v>
      </c>
      <c r="AV19" s="109" t="s">
        <v>2210</v>
      </c>
      <c r="AW19" s="106" t="s">
        <v>2205</v>
      </c>
      <c r="AX19" s="106"/>
      <c r="AY19" s="106"/>
      <c r="AZ19" s="106"/>
      <c r="BA19" s="106"/>
      <c r="BB19" s="106"/>
      <c r="BC19" s="106"/>
      <c r="BD19" s="106"/>
      <c r="BE19" s="106"/>
      <c r="BF19" s="94" cm="1">
        <f t="array" ref="BF19">SUMPRODUCT(--(LEN(TRIM(AV19:BE19))&gt;0))</f>
        <v>2</v>
      </c>
      <c r="BG19" s="36" t="str" cm="1">
        <f t="array" ref="BG19">SUBSTITUTE(SUBSTITUTE(SUBSTITUTE("["&amp;
IFERROR(_xlfn.TEXTJOIN(", ",TRUE,IF(O19:AL19="y",CHAR(34)&amp;O$1:AL$1&amp;CHAR(34),"")),"")&amp;
","&amp;
CHAR(34)&amp;"myr"&amp;AU19&amp;CHAR(34)&amp;","&amp;_xlfn.TEXTJOIN("",TRUE,IF(AO19:AQ19&lt;&gt;"",CHAR(34)&amp;"sta"&amp;AO19:AQ19&amp;CHAR(34)&amp;",",""))&amp;
IFERROR(_xlfn.TEXTJOIN(", ",TRUE,IF(AR19:AT19&lt;&gt;"",CHAR(34)&amp;AR$1:AT$1&amp;AR19:AT19&amp;CHAR(34)&amp;",","")),"")&amp;
IF(AN19&gt;0,CHAR(34)&amp;"HasSta",CHAR(34)&amp;"NoStar")&amp;CHAR(34)&amp;","&amp;IF(AN19=1,CHAR(34)&amp;"1Stars"&amp;CHAR(34)&amp;",","")&amp;IF(AN19=2,CHAR(34)&amp;"2Stars"&amp;CHAR(34)&amp;",","")&amp;IF(AN19&gt;2,CHAR(34)&amp;"3+Star"&amp;CHAR(34)&amp;",","")&amp;
IFERROR(CHOOSE(AM19+1,"""NoBand""","","""2Bands""","""3Bands"""),"")&amp;IF(AM19&gt;3,"""4+Band""","")&amp;","&amp;
_xlfn.XLOOKUP(B19,Country!$A$2:$A$246,Country!$F$2:$F$246,"")&amp;_xlfn.XLOOKUP(B19,Country!$A$2:$A$246,Country!$G$2:$G$246,"")&amp;
"]",",]","]"),",,",","),",,",",")</f>
        <v>["Vertic", "OnlyBa","myrRED","001WHI", "003RED","NoStar","2Bands","capi_Manama","island", "geo_CapiBeach","chopGB","monarchy","arabic","rg2_AS_West"]</v>
      </c>
      <c r="BH19" s="65" t="s">
        <v>790</v>
      </c>
      <c r="BI19" s="36"/>
    </row>
    <row r="20" spans="1:61" x14ac:dyDescent="0.3">
      <c r="A20" s="115" t="str" cm="1">
        <f t="array" ref="A20">SUBSTITUTE("{"&amp;CHAR(34)&amp;"couname"&amp;CHAR(34)&amp;":"&amp;CHAR(34)&amp;B20&amp;CHAR(34)&amp;
(IF(H20&lt;&gt;"",","&amp;CHAR(34)&amp;"subtype"&amp;CHAR(34)&amp;":"&amp;CHAR(34)&amp;H20&amp;CHAR(34),""))&amp;
","&amp;CHAR(34)&amp;"year"&amp;CHAR(34)&amp;":"&amp;CHAR(34)&amp;M20&amp;CHAR(34)&amp;","&amp;CHAR(34)&amp;"lvlup"&amp;CHAR(34)&amp;":"&amp;CHAR(34)&amp;C20&amp;CHAR(34)&amp;
","&amp;CHAR(34)&amp;"region"&amp;CHAR(34)&amp;":"&amp;CHAR(34)&amp;"rgn_"&amp;_xlfn.XLOOKUP(B20,Country!A20:A318,Country!D20:D318&amp;CHAR(34)&amp;
","&amp;CHAR(34)&amp;"Colors"&amp;CHAR(34)&amp;":"&amp;"["&amp;_xlfn.TEXTJOIN(", ",TRUE,IF(AV20:BE20&lt;&gt;"",CHAR(34)&amp;"cl_"&amp;AV20:BE20&amp;CHAR(34),""))&amp;"]"&amp;
","&amp;CHAR(34)&amp;"Items"&amp;CHAR(34)&amp;":"&amp;BG20&amp;
","&amp;CHAR(34)&amp;"Items2"&amp;CHAR(34)&amp;":"&amp;"["&amp;_xlfn.XLOOKUP(B20,Country!A19:A318,Country!G19:G318)&amp;"]"&amp;
","&amp;CHAR(34)&amp;"Flag"&amp;CHAR(34)&amp;":"&amp;CHAR(34)&amp;D20&amp;CHAR(34)&amp;
","&amp;CHAR(34)&amp;"HDFlag"&amp;CHAR(34)&amp;":"&amp;CHAR(34)&amp;E20&amp;CHAR(34)&amp;
","&amp;CHAR(34)&amp;"type"&amp;CHAR(34)&amp;":"&amp;CHAR(34)&amp;L20&amp;CHAR(34)&amp;
", "&amp;CHAR(34)&amp;"describe"&amp;CHAR(34)&amp;": "&amp;CHAR(34)&amp;CHAR(34)&amp;
", "&amp;CHAR(34)&amp;"isnew"&amp;CHAR(34)&amp;": "&amp;CHAR(34)&amp;F20&amp;CHAR(34)&amp;
", "&amp;CHAR(34)&amp;"ptg"&amp;CHAR(34)&amp;": "&amp;IFERROR(_xlfn.XLOOKUP(B20,Country!A:A,Country!BH:BH),CHAR(34)&amp;CHAR(34))&amp;
", "&amp;CHAR(34)&amp;"links"&amp;CHAR(34)&amp;": "&amp;CHAR(34)&amp;I20&amp;CHAR(34)&amp;
"},"),"[,","[")</f>
        <v>{"couname":"Bangladesh","year":"1972","lvlup":"1","region":"rgn_Asia","Colors":["cl_RED", "cl_GRE"],"Items":["Circle", "HasSun","myrGRE","NoStar","NoBand","capi_Dhaka","chopGB","rg2_As_SouthOnly"],"Items2":["chopGB","rg2_As_SouthOnly"],"Flag":"https://upload.wikimedia.org/wikipedia/commons/thumb/f/f9/Flag_of_Bangladesh.svg/320px-Flag_of_Bangladesh.svg.png","HDFlag":"https://upload.wikimedia.org/wikipedia/commons/thumb/f/f9/Flag_of_Bangladesh.svg/2560px-Flag_of_Bangladesh.svg.png","type":"", "describe": "", "isnew": ".", "ptg": ["pctBLA_0", "pctBLU_0", "pctGRE_80", "pctRED_20", "pctYEL_0", "pctORA_0", "pctBRO_0", "pctPUR_0", "pctWHI_0"], "links": "https://en.wikipedia.org/wiki/Flag_of_Bangladesh"},</v>
      </c>
      <c r="B20" s="83" t="s">
        <v>58</v>
      </c>
      <c r="C20" s="84">
        <v>1</v>
      </c>
      <c r="D20" s="95" t="s">
        <v>817</v>
      </c>
      <c r="E20" s="96" t="s">
        <v>2255</v>
      </c>
      <c r="F20" s="85" t="s">
        <v>2200</v>
      </c>
      <c r="G20" s="86" t="s">
        <v>2201</v>
      </c>
      <c r="H20" s="87"/>
      <c r="I20" s="88" t="s">
        <v>2256</v>
      </c>
      <c r="J20" s="89" t="s">
        <v>3578</v>
      </c>
      <c r="K20" s="90" t="s">
        <v>302</v>
      </c>
      <c r="L20" s="89"/>
      <c r="M20" s="91">
        <v>1972</v>
      </c>
      <c r="N20" s="116"/>
      <c r="O20" s="92" t="s">
        <v>2204</v>
      </c>
      <c r="P20" s="92" t="s">
        <v>2204</v>
      </c>
      <c r="Q20" s="92" t="s">
        <v>2204</v>
      </c>
      <c r="R20" s="92" t="s">
        <v>2204</v>
      </c>
      <c r="S20" s="92" t="s">
        <v>529</v>
      </c>
      <c r="T20" s="92" t="s">
        <v>2204</v>
      </c>
      <c r="U20" s="92" t="s">
        <v>2204</v>
      </c>
      <c r="V20" s="92" t="s">
        <v>2204</v>
      </c>
      <c r="W20" s="92" t="s">
        <v>2204</v>
      </c>
      <c r="X20" s="92" t="s">
        <v>529</v>
      </c>
      <c r="Y20" s="92" t="s">
        <v>2204</v>
      </c>
      <c r="Z20" s="92" t="s">
        <v>2204</v>
      </c>
      <c r="AA20" s="92" t="s">
        <v>2204</v>
      </c>
      <c r="AB20" s="92" t="s">
        <v>2204</v>
      </c>
      <c r="AC20" s="92" t="s">
        <v>2204</v>
      </c>
      <c r="AD20" s="92" t="s">
        <v>2204</v>
      </c>
      <c r="AE20" s="92" t="s">
        <v>2204</v>
      </c>
      <c r="AF20" s="92" t="s">
        <v>2204</v>
      </c>
      <c r="AG20" s="92" t="s">
        <v>2204</v>
      </c>
      <c r="AH20" s="92" t="s">
        <v>2204</v>
      </c>
      <c r="AI20" s="92" t="s">
        <v>2204</v>
      </c>
      <c r="AJ20" s="92" t="s">
        <v>2204</v>
      </c>
      <c r="AK20" s="92" t="s">
        <v>2204</v>
      </c>
      <c r="AL20" s="92" t="s">
        <v>2204</v>
      </c>
      <c r="AM20" s="93">
        <v>0</v>
      </c>
      <c r="AN20" s="111">
        <v>0</v>
      </c>
      <c r="AO20" s="109"/>
      <c r="AP20" s="106"/>
      <c r="AQ20" s="110"/>
      <c r="AR20" s="109"/>
      <c r="AS20" s="106"/>
      <c r="AT20" s="107"/>
      <c r="AU20" s="108" t="s">
        <v>2211</v>
      </c>
      <c r="AV20" s="109" t="s">
        <v>2210</v>
      </c>
      <c r="AW20" s="106" t="s">
        <v>2211</v>
      </c>
      <c r="AX20" s="106"/>
      <c r="AY20" s="106"/>
      <c r="AZ20" s="106"/>
      <c r="BA20" s="106"/>
      <c r="BB20" s="106"/>
      <c r="BC20" s="106"/>
      <c r="BD20" s="106"/>
      <c r="BE20" s="106"/>
      <c r="BF20" s="94" cm="1">
        <f t="array" ref="BF20">SUMPRODUCT(--(LEN(TRIM(AV20:BE20))&gt;0))</f>
        <v>2</v>
      </c>
      <c r="BG20" s="36" t="str" cm="1">
        <f t="array" ref="BG20">SUBSTITUTE(SUBSTITUTE(SUBSTITUTE("["&amp;
IFERROR(_xlfn.TEXTJOIN(", ",TRUE,IF(O20:AL20="y",CHAR(34)&amp;O$1:AL$1&amp;CHAR(34),"")),"")&amp;
","&amp;
CHAR(34)&amp;"myr"&amp;AU20&amp;CHAR(34)&amp;","&amp;_xlfn.TEXTJOIN("",TRUE,IF(AO20:AQ20&lt;&gt;"",CHAR(34)&amp;"sta"&amp;AO20:AQ20&amp;CHAR(34)&amp;",",""))&amp;
IFERROR(_xlfn.TEXTJOIN(", ",TRUE,IF(AR20:AT20&lt;&gt;"",CHAR(34)&amp;AR$1:AT$1&amp;AR20:AT20&amp;CHAR(34)&amp;",","")),"")&amp;
IF(AN20&gt;0,CHAR(34)&amp;"HasSta",CHAR(34)&amp;"NoStar")&amp;CHAR(34)&amp;","&amp;IF(AN20=1,CHAR(34)&amp;"1Stars"&amp;CHAR(34)&amp;",","")&amp;IF(AN20=2,CHAR(34)&amp;"2Stars"&amp;CHAR(34)&amp;",","")&amp;IF(AN20&gt;2,CHAR(34)&amp;"3+Star"&amp;CHAR(34)&amp;",","")&amp;
IFERROR(CHOOSE(AM20+1,"""NoBand""","","""2Bands""","""3Bands"""),"")&amp;IF(AM20&gt;3,"""4+Band""","")&amp;","&amp;
_xlfn.XLOOKUP(B20,Country!$A$2:$A$246,Country!$F$2:$F$246,"")&amp;_xlfn.XLOOKUP(B20,Country!$A$2:$A$246,Country!$G$2:$G$246,"")&amp;
"]",",]","]"),",,",","),",,",",")</f>
        <v>["Circle", "HasSun","myrGRE","NoStar","NoBand","capi_Dhaka","chopGB","rg2_As_SouthOnly"]</v>
      </c>
      <c r="BH20" s="65" t="s">
        <v>790</v>
      </c>
      <c r="BI20" s="36"/>
    </row>
    <row r="21" spans="1:61" x14ac:dyDescent="0.3">
      <c r="A21" s="115" t="str" cm="1">
        <f t="array" ref="A21">SUBSTITUTE("{"&amp;CHAR(34)&amp;"couname"&amp;CHAR(34)&amp;":"&amp;CHAR(34)&amp;B21&amp;CHAR(34)&amp;
(IF(H21&lt;&gt;"",","&amp;CHAR(34)&amp;"subtype"&amp;CHAR(34)&amp;":"&amp;CHAR(34)&amp;H21&amp;CHAR(34),""))&amp;
","&amp;CHAR(34)&amp;"year"&amp;CHAR(34)&amp;":"&amp;CHAR(34)&amp;M21&amp;CHAR(34)&amp;","&amp;CHAR(34)&amp;"lvlup"&amp;CHAR(34)&amp;":"&amp;CHAR(34)&amp;C21&amp;CHAR(34)&amp;
","&amp;CHAR(34)&amp;"region"&amp;CHAR(34)&amp;":"&amp;CHAR(34)&amp;"rgn_"&amp;_xlfn.XLOOKUP(B21,Country!A21:A319,Country!D21:D319&amp;CHAR(34)&amp;
","&amp;CHAR(34)&amp;"Colors"&amp;CHAR(34)&amp;":"&amp;"["&amp;_xlfn.TEXTJOIN(", ",TRUE,IF(AV21:BE21&lt;&gt;"",CHAR(34)&amp;"cl_"&amp;AV21:BE21&amp;CHAR(34),""))&amp;"]"&amp;
","&amp;CHAR(34)&amp;"Items"&amp;CHAR(34)&amp;":"&amp;BG21&amp;
","&amp;CHAR(34)&amp;"Items2"&amp;CHAR(34)&amp;":"&amp;"["&amp;_xlfn.XLOOKUP(B21,Country!A20:A319,Country!G20:G319)&amp;"]"&amp;
","&amp;CHAR(34)&amp;"Flag"&amp;CHAR(34)&amp;":"&amp;CHAR(34)&amp;D21&amp;CHAR(34)&amp;
","&amp;CHAR(34)&amp;"HDFlag"&amp;CHAR(34)&amp;":"&amp;CHAR(34)&amp;E21&amp;CHAR(34)&amp;
","&amp;CHAR(34)&amp;"type"&amp;CHAR(34)&amp;":"&amp;CHAR(34)&amp;L21&amp;CHAR(34)&amp;
", "&amp;CHAR(34)&amp;"describe"&amp;CHAR(34)&amp;": "&amp;CHAR(34)&amp;CHAR(34)&amp;
", "&amp;CHAR(34)&amp;"isnew"&amp;CHAR(34)&amp;": "&amp;CHAR(34)&amp;F21&amp;CHAR(34)&amp;
", "&amp;CHAR(34)&amp;"ptg"&amp;CHAR(34)&amp;": "&amp;IFERROR(_xlfn.XLOOKUP(B21,Country!A:A,Country!BH:BH),CHAR(34)&amp;CHAR(34))&amp;
", "&amp;CHAR(34)&amp;"links"&amp;CHAR(34)&amp;": "&amp;CHAR(34)&amp;I21&amp;CHAR(34)&amp;
"},"),"[,","[")</f>
        <v>{"couname":"Barbados","year":"1966","lvlup":"1","region":"rgn_North America","Colors":["cl_BLU", "cl_YEL", "cl_BLA"],"Items":["Vertic", "Weapon", "Center","myrBLU","001BLU", "002YEL", "003BLU","NoStar","3Bands","capi_Bridgetown","island", "geo_CapiBeach","chopGB","englis","rg2_Na_Caribbean"],"Items2":["chopGB","englis","rg2_Na_Caribbean"],"Flag":"https://upload.wikimedia.org/wikipedia/commons/thumb/e/ef/Flag_of_Barbados.svg/320px-Flag_of_Barbados.svg.png","HDFlag":"https://upload.wikimedia.org/wikipedia/commons/thumb/e/ef/Flag_of_Barbados.svg/2560px-Flag_of_Barbados.svg.png","type":"", "describe": "", "isnew": ".", "ptg": ["pctBLA_5", "pctBLU_66", "pctGRE_0", "pctRED_0", "pctYEL_29", "pctORA_0", "pctBRO_0", "pctPUR_0", "pctWHI_0"], "links": "https://en.wikipedia.org/wiki/Flag_of_Barbados"},</v>
      </c>
      <c r="B21" s="83" t="s">
        <v>59</v>
      </c>
      <c r="C21" s="84">
        <v>1</v>
      </c>
      <c r="D21" s="95" t="s">
        <v>818</v>
      </c>
      <c r="E21" s="96" t="s">
        <v>2257</v>
      </c>
      <c r="F21" s="85" t="s">
        <v>2200</v>
      </c>
      <c r="G21" s="86" t="s">
        <v>2201</v>
      </c>
      <c r="H21" s="87"/>
      <c r="I21" s="88" t="s">
        <v>2258</v>
      </c>
      <c r="J21" s="89" t="s">
        <v>3578</v>
      </c>
      <c r="K21" s="90" t="s">
        <v>303</v>
      </c>
      <c r="L21" s="89"/>
      <c r="M21" s="91">
        <v>1966</v>
      </c>
      <c r="N21" s="116"/>
      <c r="O21" s="92" t="s">
        <v>2204</v>
      </c>
      <c r="P21" s="92" t="s">
        <v>2204</v>
      </c>
      <c r="Q21" s="92" t="s">
        <v>529</v>
      </c>
      <c r="R21" s="92" t="s">
        <v>2204</v>
      </c>
      <c r="S21" s="92" t="s">
        <v>2204</v>
      </c>
      <c r="T21" s="92" t="s">
        <v>2204</v>
      </c>
      <c r="U21" s="92" t="s">
        <v>2204</v>
      </c>
      <c r="V21" s="92" t="s">
        <v>2204</v>
      </c>
      <c r="W21" s="92" t="s">
        <v>529</v>
      </c>
      <c r="X21" s="92" t="s">
        <v>2204</v>
      </c>
      <c r="Y21" s="92" t="s">
        <v>2204</v>
      </c>
      <c r="Z21" s="92" t="s">
        <v>2204</v>
      </c>
      <c r="AA21" s="92" t="s">
        <v>529</v>
      </c>
      <c r="AB21" s="92" t="s">
        <v>2204</v>
      </c>
      <c r="AC21" s="92" t="s">
        <v>2204</v>
      </c>
      <c r="AD21" s="92" t="s">
        <v>2204</v>
      </c>
      <c r="AE21" s="92" t="s">
        <v>2204</v>
      </c>
      <c r="AF21" s="92" t="s">
        <v>2204</v>
      </c>
      <c r="AG21" s="92" t="s">
        <v>2204</v>
      </c>
      <c r="AH21" s="92" t="s">
        <v>2204</v>
      </c>
      <c r="AI21" s="92" t="s">
        <v>2204</v>
      </c>
      <c r="AJ21" s="92" t="s">
        <v>2204</v>
      </c>
      <c r="AK21" s="92" t="s">
        <v>2204</v>
      </c>
      <c r="AL21" s="92" t="s">
        <v>2204</v>
      </c>
      <c r="AM21" s="93">
        <v>3</v>
      </c>
      <c r="AN21" s="111">
        <v>0</v>
      </c>
      <c r="AO21" s="109"/>
      <c r="AP21" s="106"/>
      <c r="AQ21" s="110"/>
      <c r="AR21" s="109" t="s">
        <v>2214</v>
      </c>
      <c r="AS21" s="106" t="s">
        <v>2215</v>
      </c>
      <c r="AT21" s="107" t="s">
        <v>2214</v>
      </c>
      <c r="AU21" s="108" t="s">
        <v>2214</v>
      </c>
      <c r="AV21" s="109" t="s">
        <v>2214</v>
      </c>
      <c r="AW21" s="106" t="s">
        <v>2215</v>
      </c>
      <c r="AX21" s="106" t="s">
        <v>2206</v>
      </c>
      <c r="AY21" s="106"/>
      <c r="AZ21" s="106"/>
      <c r="BA21" s="106"/>
      <c r="BB21" s="106"/>
      <c r="BC21" s="106"/>
      <c r="BD21" s="106"/>
      <c r="BE21" s="106"/>
      <c r="BF21" s="94" cm="1">
        <f t="array" ref="BF21">SUMPRODUCT(--(LEN(TRIM(AV21:BE21))&gt;0))</f>
        <v>3</v>
      </c>
      <c r="BG21" s="36" t="str" cm="1">
        <f t="array" ref="BG21">SUBSTITUTE(SUBSTITUTE(SUBSTITUTE("["&amp;
IFERROR(_xlfn.TEXTJOIN(", ",TRUE,IF(O21:AL21="y",CHAR(34)&amp;O$1:AL$1&amp;CHAR(34),"")),"")&amp;
","&amp;
CHAR(34)&amp;"myr"&amp;AU21&amp;CHAR(34)&amp;","&amp;_xlfn.TEXTJOIN("",TRUE,IF(AO21:AQ21&lt;&gt;"",CHAR(34)&amp;"sta"&amp;AO21:AQ21&amp;CHAR(34)&amp;",",""))&amp;
IFERROR(_xlfn.TEXTJOIN(", ",TRUE,IF(AR21:AT21&lt;&gt;"",CHAR(34)&amp;AR$1:AT$1&amp;AR21:AT21&amp;CHAR(34)&amp;",","")),"")&amp;
IF(AN21&gt;0,CHAR(34)&amp;"HasSta",CHAR(34)&amp;"NoStar")&amp;CHAR(34)&amp;","&amp;IF(AN21=1,CHAR(34)&amp;"1Stars"&amp;CHAR(34)&amp;",","")&amp;IF(AN21=2,CHAR(34)&amp;"2Stars"&amp;CHAR(34)&amp;",","")&amp;IF(AN21&gt;2,CHAR(34)&amp;"3+Star"&amp;CHAR(34)&amp;",","")&amp;
IFERROR(CHOOSE(AM21+1,"""NoBand""","","""2Bands""","""3Bands"""),"")&amp;IF(AM21&gt;3,"""4+Band""","")&amp;","&amp;
_xlfn.XLOOKUP(B21,Country!$A$2:$A$246,Country!$F$2:$F$246,"")&amp;_xlfn.XLOOKUP(B21,Country!$A$2:$A$246,Country!$G$2:$G$246,"")&amp;
"]",",]","]"),",,",","),",,",",")</f>
        <v>["Vertic", "Weapon", "Center","myrBLU","001BLU", "002YEL", "003BLU","NoStar","3Bands","capi_Bridgetown","island", "geo_CapiBeach","chopGB","englis","rg2_Na_Caribbean"]</v>
      </c>
      <c r="BH21" s="65" t="s">
        <v>794</v>
      </c>
      <c r="BI21" s="36"/>
    </row>
    <row r="22" spans="1:61" x14ac:dyDescent="0.3">
      <c r="A22" s="115" t="str" cm="1">
        <f t="array" ref="A22">SUBSTITUTE("{"&amp;CHAR(34)&amp;"couname"&amp;CHAR(34)&amp;":"&amp;CHAR(34)&amp;B22&amp;CHAR(34)&amp;
(IF(H22&lt;&gt;"",","&amp;CHAR(34)&amp;"subtype"&amp;CHAR(34)&amp;":"&amp;CHAR(34)&amp;H22&amp;CHAR(34),""))&amp;
","&amp;CHAR(34)&amp;"year"&amp;CHAR(34)&amp;":"&amp;CHAR(34)&amp;M22&amp;CHAR(34)&amp;","&amp;CHAR(34)&amp;"lvlup"&amp;CHAR(34)&amp;":"&amp;CHAR(34)&amp;C22&amp;CHAR(34)&amp;
","&amp;CHAR(34)&amp;"region"&amp;CHAR(34)&amp;":"&amp;CHAR(34)&amp;"rgn_"&amp;_xlfn.XLOOKUP(B22,Country!A22:A320,Country!D22:D320&amp;CHAR(34)&amp;
","&amp;CHAR(34)&amp;"Colors"&amp;CHAR(34)&amp;":"&amp;"["&amp;_xlfn.TEXTJOIN(", ",TRUE,IF(AV22:BE22&lt;&gt;"",CHAR(34)&amp;"cl_"&amp;AV22:BE22&amp;CHAR(34),""))&amp;"]"&amp;
","&amp;CHAR(34)&amp;"Items"&amp;CHAR(34)&amp;":"&amp;BG22&amp;
","&amp;CHAR(34)&amp;"Items2"&amp;CHAR(34)&amp;":"&amp;"["&amp;_xlfn.XLOOKUP(B22,Country!A21:A320,Country!G21:G320)&amp;"]"&amp;
","&amp;CHAR(34)&amp;"Flag"&amp;CHAR(34)&amp;":"&amp;CHAR(34)&amp;D22&amp;CHAR(34)&amp;
","&amp;CHAR(34)&amp;"HDFlag"&amp;CHAR(34)&amp;":"&amp;CHAR(34)&amp;E22&amp;CHAR(34)&amp;
","&amp;CHAR(34)&amp;"type"&amp;CHAR(34)&amp;":"&amp;CHAR(34)&amp;L22&amp;CHAR(34)&amp;
", "&amp;CHAR(34)&amp;"describe"&amp;CHAR(34)&amp;": "&amp;CHAR(34)&amp;CHAR(34)&amp;
", "&amp;CHAR(34)&amp;"isnew"&amp;CHAR(34)&amp;": "&amp;CHAR(34)&amp;F22&amp;CHAR(34)&amp;
", "&amp;CHAR(34)&amp;"ptg"&amp;CHAR(34)&amp;": "&amp;IFERROR(_xlfn.XLOOKUP(B22,Country!A:A,Country!BH:BH),CHAR(34)&amp;CHAR(34))&amp;
", "&amp;CHAR(34)&amp;"links"&amp;CHAR(34)&amp;": "&amp;CHAR(34)&amp;I22&amp;CHAR(34)&amp;
"},"),"[,","[")</f>
        <v>{"couname":"Belarus","year":"1951, 1995, 2012","lvlup":"1","region":"rgn_Europe","Colors":["cl_RED", "cl_GRE", "cl_WHI"],"Items":["Horizo","myrRED","001RED", "003GRE","NoStar","2Bands","capi_Minsk","landlo", "locate_MI","soviet","rg2_EU_East"],"Items2":["soviet","rg2_EU_East"],"Flag":"https://upload.wikimedia.org/wikipedia/commons/thumb/8/85/Flag_of_Belarus.svg/320px-Flag_of_Belarus.svg.png","HDFlag":"https://upload.wikimedia.org/wikipedia/commons/thumb/8/85/Flag_of_Belarus.svg/2560px-Flag_of_Belarus.svg.png","type":"", "describe": "", "isnew": ".", "ptg": ["pctBLA_0", "pctBLU_0", "pctGRE_30", "pctRED_63", "pctYEL_0", "pctORA_0", "pctBRO_0", "pctPUR_0", "pctWHI_7"], "links": "https://en.wikipedia.org/wiki/Flag_of_Belarus"},</v>
      </c>
      <c r="B22" s="83" t="s">
        <v>60</v>
      </c>
      <c r="C22" s="84">
        <v>1</v>
      </c>
      <c r="D22" s="95" t="s">
        <v>819</v>
      </c>
      <c r="E22" s="96" t="s">
        <v>2259</v>
      </c>
      <c r="F22" s="85" t="s">
        <v>2200</v>
      </c>
      <c r="G22" s="86" t="s">
        <v>2201</v>
      </c>
      <c r="H22" s="87"/>
      <c r="I22" s="88" t="s">
        <v>2260</v>
      </c>
      <c r="J22" s="89" t="s">
        <v>3578</v>
      </c>
      <c r="K22" s="90" t="s">
        <v>304</v>
      </c>
      <c r="L22" s="89"/>
      <c r="M22" s="91" t="s">
        <v>2261</v>
      </c>
      <c r="N22" s="116"/>
      <c r="O22" s="92" t="s">
        <v>2204</v>
      </c>
      <c r="P22" s="92" t="s">
        <v>529</v>
      </c>
      <c r="Q22" s="92" t="s">
        <v>2204</v>
      </c>
      <c r="R22" s="92" t="s">
        <v>2204</v>
      </c>
      <c r="S22" s="92" t="s">
        <v>2204</v>
      </c>
      <c r="T22" s="92" t="s">
        <v>2204</v>
      </c>
      <c r="U22" s="92" t="s">
        <v>2204</v>
      </c>
      <c r="V22" s="92" t="s">
        <v>2204</v>
      </c>
      <c r="W22" s="92" t="s">
        <v>2204</v>
      </c>
      <c r="X22" s="92" t="s">
        <v>2204</v>
      </c>
      <c r="Y22" s="92" t="s">
        <v>2204</v>
      </c>
      <c r="Z22" s="92" t="s">
        <v>2204</v>
      </c>
      <c r="AA22" s="92" t="s">
        <v>2204</v>
      </c>
      <c r="AB22" s="92" t="s">
        <v>2204</v>
      </c>
      <c r="AC22" s="92" t="s">
        <v>2204</v>
      </c>
      <c r="AD22" s="92" t="s">
        <v>2204</v>
      </c>
      <c r="AE22" s="92" t="s">
        <v>2204</v>
      </c>
      <c r="AF22" s="92" t="s">
        <v>2204</v>
      </c>
      <c r="AG22" s="92" t="s">
        <v>2204</v>
      </c>
      <c r="AH22" s="92" t="s">
        <v>2204</v>
      </c>
      <c r="AI22" s="92" t="s">
        <v>2204</v>
      </c>
      <c r="AJ22" s="92" t="s">
        <v>2204</v>
      </c>
      <c r="AK22" s="92" t="s">
        <v>2204</v>
      </c>
      <c r="AL22" s="92" t="s">
        <v>2204</v>
      </c>
      <c r="AM22" s="93">
        <v>2</v>
      </c>
      <c r="AN22" s="111">
        <v>0</v>
      </c>
      <c r="AO22" s="109"/>
      <c r="AP22" s="106"/>
      <c r="AQ22" s="110"/>
      <c r="AR22" s="109" t="s">
        <v>2210</v>
      </c>
      <c r="AS22" s="106"/>
      <c r="AT22" s="107" t="s">
        <v>2211</v>
      </c>
      <c r="AU22" s="108" t="s">
        <v>2210</v>
      </c>
      <c r="AV22" s="109" t="s">
        <v>2210</v>
      </c>
      <c r="AW22" s="106" t="s">
        <v>2211</v>
      </c>
      <c r="AX22" s="106" t="s">
        <v>2205</v>
      </c>
      <c r="AY22" s="106"/>
      <c r="AZ22" s="106"/>
      <c r="BA22" s="106"/>
      <c r="BB22" s="106"/>
      <c r="BC22" s="106"/>
      <c r="BD22" s="106"/>
      <c r="BE22" s="106"/>
      <c r="BF22" s="94" cm="1">
        <f t="array" ref="BF22">SUMPRODUCT(--(LEN(TRIM(AV22:BE22))&gt;0))</f>
        <v>3</v>
      </c>
      <c r="BG22" s="36" t="str" cm="1">
        <f t="array" ref="BG22">SUBSTITUTE(SUBSTITUTE(SUBSTITUTE("["&amp;
IFERROR(_xlfn.TEXTJOIN(", ",TRUE,IF(O22:AL22="y",CHAR(34)&amp;O$1:AL$1&amp;CHAR(34),"")),"")&amp;
","&amp;
CHAR(34)&amp;"myr"&amp;AU22&amp;CHAR(34)&amp;","&amp;_xlfn.TEXTJOIN("",TRUE,IF(AO22:AQ22&lt;&gt;"",CHAR(34)&amp;"sta"&amp;AO22:AQ22&amp;CHAR(34)&amp;",",""))&amp;
IFERROR(_xlfn.TEXTJOIN(", ",TRUE,IF(AR22:AT22&lt;&gt;"",CHAR(34)&amp;AR$1:AT$1&amp;AR22:AT22&amp;CHAR(34)&amp;",","")),"")&amp;
IF(AN22&gt;0,CHAR(34)&amp;"HasSta",CHAR(34)&amp;"NoStar")&amp;CHAR(34)&amp;","&amp;IF(AN22=1,CHAR(34)&amp;"1Stars"&amp;CHAR(34)&amp;",","")&amp;IF(AN22=2,CHAR(34)&amp;"2Stars"&amp;CHAR(34)&amp;",","")&amp;IF(AN22&gt;2,CHAR(34)&amp;"3+Star"&amp;CHAR(34)&amp;",","")&amp;
IFERROR(CHOOSE(AM22+1,"""NoBand""","","""2Bands""","""3Bands"""),"")&amp;IF(AM22&gt;3,"""4+Band""","")&amp;","&amp;
_xlfn.XLOOKUP(B22,Country!$A$2:$A$246,Country!$F$2:$F$246,"")&amp;_xlfn.XLOOKUP(B22,Country!$A$2:$A$246,Country!$G$2:$G$246,"")&amp;
"]",",]","]"),",,",","),",,",",")</f>
        <v>["Horizo","myrRED","001RED", "003GRE","NoStar","2Bands","capi_Minsk","landlo", "locate_MI","soviet","rg2_EU_East"]</v>
      </c>
      <c r="BH22" s="65" t="s">
        <v>791</v>
      </c>
      <c r="BI22" s="36"/>
    </row>
    <row r="23" spans="1:61" x14ac:dyDescent="0.3">
      <c r="A23" s="115" t="str" cm="1">
        <f t="array" ref="A23">SUBSTITUTE("{"&amp;CHAR(34)&amp;"couname"&amp;CHAR(34)&amp;":"&amp;CHAR(34)&amp;B23&amp;CHAR(34)&amp;
(IF(H23&lt;&gt;"",","&amp;CHAR(34)&amp;"subtype"&amp;CHAR(34)&amp;":"&amp;CHAR(34)&amp;H23&amp;CHAR(34),""))&amp;
","&amp;CHAR(34)&amp;"year"&amp;CHAR(34)&amp;":"&amp;CHAR(34)&amp;M23&amp;CHAR(34)&amp;","&amp;CHAR(34)&amp;"lvlup"&amp;CHAR(34)&amp;":"&amp;CHAR(34)&amp;C23&amp;CHAR(34)&amp;
","&amp;CHAR(34)&amp;"region"&amp;CHAR(34)&amp;":"&amp;CHAR(34)&amp;"rgn_"&amp;_xlfn.XLOOKUP(B23,Country!A23:A321,Country!D23:D321&amp;CHAR(34)&amp;
","&amp;CHAR(34)&amp;"Colors"&amp;CHAR(34)&amp;":"&amp;"["&amp;_xlfn.TEXTJOIN(", ",TRUE,IF(AV23:BE23&lt;&gt;"",CHAR(34)&amp;"cl_"&amp;AV23:BE23&amp;CHAR(34),""))&amp;"]"&amp;
","&amp;CHAR(34)&amp;"Items"&amp;CHAR(34)&amp;":"&amp;BG23&amp;
","&amp;CHAR(34)&amp;"Items2"&amp;CHAR(34)&amp;":"&amp;"["&amp;_xlfn.XLOOKUP(B23,Country!A22:A321,Country!G22:G321)&amp;"]"&amp;
","&amp;CHAR(34)&amp;"Flag"&amp;CHAR(34)&amp;":"&amp;CHAR(34)&amp;D23&amp;CHAR(34)&amp;
","&amp;CHAR(34)&amp;"HDFlag"&amp;CHAR(34)&amp;":"&amp;CHAR(34)&amp;E23&amp;CHAR(34)&amp;
","&amp;CHAR(34)&amp;"type"&amp;CHAR(34)&amp;":"&amp;CHAR(34)&amp;L23&amp;CHAR(34)&amp;
", "&amp;CHAR(34)&amp;"describe"&amp;CHAR(34)&amp;": "&amp;CHAR(34)&amp;CHAR(34)&amp;
", "&amp;CHAR(34)&amp;"isnew"&amp;CHAR(34)&amp;": "&amp;CHAR(34)&amp;F23&amp;CHAR(34)&amp;
", "&amp;CHAR(34)&amp;"ptg"&amp;CHAR(34)&amp;": "&amp;IFERROR(_xlfn.XLOOKUP(B23,Country!A:A,Country!BH:BH),CHAR(34)&amp;CHAR(34))&amp;
", "&amp;CHAR(34)&amp;"links"&amp;CHAR(34)&amp;": "&amp;CHAR(34)&amp;I23&amp;CHAR(34)&amp;
"},"),"[,","[")</f>
        <v>{"couname":"Belgium","year":"1831","lvlup":"1","region":"rgn_Europe","Colors":["cl_BLA", "cl_RED", "cl_YEL"],"Items":["Vertic", "OnlyBa","myrEQ","001BLA", "002YEL", "003RED","NoStar","3Bands","capi_Brussels","pol_samesx","rg3_romanempire","eunion","monarchy","french","dutchs","german","rg2_EU_West"],"Items2":["rg3_romanempire","eunion","monarchy","french","dutchs","german","rg2_EU_West"],"Flag":"https://upload.wikimedia.org/wikipedia/commons/thumb/6/65/Flag_of_Belgium.svg/554px-Flag_of_Belgium.svg.png","HDFlag":"https://upload.wikimedia.org/wikipedia/commons/thumb/6/65/Flag_of_Belgium.svg/2363px-Flag_of_Belgium.svg.png","type":"", "describe": "", "isnew": ".", "ptg": ["pctBLA_33", "pctBLU_0", "pctGRE_0", "pctRED_33", "pctYEL_33", "pctORA_0", "pctBRO_0", "pctPUR_0", "pctWHI_0"], "links": "https://en.wikipedia.org/wiki/Flag_of_Belgium"},</v>
      </c>
      <c r="B23" s="83" t="s">
        <v>61</v>
      </c>
      <c r="C23" s="84">
        <v>1</v>
      </c>
      <c r="D23" s="95" t="s">
        <v>820</v>
      </c>
      <c r="E23" s="96" t="s">
        <v>2262</v>
      </c>
      <c r="F23" s="85" t="s">
        <v>2200</v>
      </c>
      <c r="G23" s="86" t="s">
        <v>2201</v>
      </c>
      <c r="H23" s="87"/>
      <c r="I23" s="88" t="s">
        <v>2263</v>
      </c>
      <c r="J23" s="89" t="s">
        <v>3578</v>
      </c>
      <c r="K23" s="90" t="s">
        <v>305</v>
      </c>
      <c r="L23" s="89"/>
      <c r="M23" s="91">
        <v>1831</v>
      </c>
      <c r="N23" s="116"/>
      <c r="O23" s="92" t="s">
        <v>2204</v>
      </c>
      <c r="P23" s="92" t="s">
        <v>2204</v>
      </c>
      <c r="Q23" s="92" t="s">
        <v>529</v>
      </c>
      <c r="R23" s="92" t="s">
        <v>2204</v>
      </c>
      <c r="S23" s="92" t="s">
        <v>2204</v>
      </c>
      <c r="T23" s="92" t="s">
        <v>2204</v>
      </c>
      <c r="U23" s="92" t="s">
        <v>2204</v>
      </c>
      <c r="V23" s="92" t="s">
        <v>2204</v>
      </c>
      <c r="W23" s="92" t="s">
        <v>2204</v>
      </c>
      <c r="X23" s="92" t="s">
        <v>2204</v>
      </c>
      <c r="Y23" s="92" t="s">
        <v>2204</v>
      </c>
      <c r="Z23" s="92" t="s">
        <v>2204</v>
      </c>
      <c r="AA23" s="92" t="s">
        <v>2204</v>
      </c>
      <c r="AB23" s="92" t="s">
        <v>2204</v>
      </c>
      <c r="AC23" s="92" t="s">
        <v>2204</v>
      </c>
      <c r="AD23" s="92" t="s">
        <v>2204</v>
      </c>
      <c r="AE23" s="92" t="s">
        <v>529</v>
      </c>
      <c r="AF23" s="92" t="s">
        <v>2204</v>
      </c>
      <c r="AG23" s="92" t="s">
        <v>2204</v>
      </c>
      <c r="AH23" s="92" t="s">
        <v>2204</v>
      </c>
      <c r="AI23" s="92" t="s">
        <v>2204</v>
      </c>
      <c r="AJ23" s="92" t="s">
        <v>2204</v>
      </c>
      <c r="AK23" s="92" t="s">
        <v>2204</v>
      </c>
      <c r="AL23" s="92" t="s">
        <v>2204</v>
      </c>
      <c r="AM23" s="93">
        <v>3</v>
      </c>
      <c r="AN23" s="111">
        <v>0</v>
      </c>
      <c r="AO23" s="109"/>
      <c r="AP23" s="106"/>
      <c r="AQ23" s="110"/>
      <c r="AR23" s="109" t="s">
        <v>2206</v>
      </c>
      <c r="AS23" s="106" t="s">
        <v>2215</v>
      </c>
      <c r="AT23" s="107" t="s">
        <v>2210</v>
      </c>
      <c r="AU23" s="108" t="s">
        <v>2209</v>
      </c>
      <c r="AV23" s="109" t="s">
        <v>2206</v>
      </c>
      <c r="AW23" s="106" t="s">
        <v>2210</v>
      </c>
      <c r="AX23" s="106" t="s">
        <v>2215</v>
      </c>
      <c r="AY23" s="106"/>
      <c r="AZ23" s="106"/>
      <c r="BA23" s="106"/>
      <c r="BB23" s="106"/>
      <c r="BC23" s="106"/>
      <c r="BD23" s="106"/>
      <c r="BE23" s="106"/>
      <c r="BF23" s="94" cm="1">
        <f t="array" ref="BF23">SUMPRODUCT(--(LEN(TRIM(AV23:BE23))&gt;0))</f>
        <v>3</v>
      </c>
      <c r="BG23" s="36" t="str" cm="1">
        <f t="array" ref="BG23">SUBSTITUTE(SUBSTITUTE(SUBSTITUTE("["&amp;
IFERROR(_xlfn.TEXTJOIN(", ",TRUE,IF(O23:AL23="y",CHAR(34)&amp;O$1:AL$1&amp;CHAR(34),"")),"")&amp;
","&amp;
CHAR(34)&amp;"myr"&amp;AU23&amp;CHAR(34)&amp;","&amp;_xlfn.TEXTJOIN("",TRUE,IF(AO23:AQ23&lt;&gt;"",CHAR(34)&amp;"sta"&amp;AO23:AQ23&amp;CHAR(34)&amp;",",""))&amp;
IFERROR(_xlfn.TEXTJOIN(", ",TRUE,IF(AR23:AT23&lt;&gt;"",CHAR(34)&amp;AR$1:AT$1&amp;AR23:AT23&amp;CHAR(34)&amp;",","")),"")&amp;
IF(AN23&gt;0,CHAR(34)&amp;"HasSta",CHAR(34)&amp;"NoStar")&amp;CHAR(34)&amp;","&amp;IF(AN23=1,CHAR(34)&amp;"1Stars"&amp;CHAR(34)&amp;",","")&amp;IF(AN23=2,CHAR(34)&amp;"2Stars"&amp;CHAR(34)&amp;",","")&amp;IF(AN23&gt;2,CHAR(34)&amp;"3+Star"&amp;CHAR(34)&amp;",","")&amp;
IFERROR(CHOOSE(AM23+1,"""NoBand""","","""2Bands""","""3Bands"""),"")&amp;IF(AM23&gt;3,"""4+Band""","")&amp;","&amp;
_xlfn.XLOOKUP(B23,Country!$A$2:$A$246,Country!$F$2:$F$246,"")&amp;_xlfn.XLOOKUP(B23,Country!$A$2:$A$246,Country!$G$2:$G$246,"")&amp;
"]",",]","]"),",,",","),",,",",")</f>
        <v>["Vertic", "OnlyBa","myrEQ","001BLA", "002YEL", "003RED","NoStar","3Bands","capi_Brussels","pol_samesx","rg3_romanempire","eunion","monarchy","french","dutchs","german","rg2_EU_West"]</v>
      </c>
      <c r="BH23" s="65" t="s">
        <v>791</v>
      </c>
      <c r="BI23" s="36"/>
    </row>
    <row r="24" spans="1:61" x14ac:dyDescent="0.3">
      <c r="A24" s="115" t="str" cm="1">
        <f t="array" ref="A24">SUBSTITUTE("{"&amp;CHAR(34)&amp;"couname"&amp;CHAR(34)&amp;":"&amp;CHAR(34)&amp;B24&amp;CHAR(34)&amp;
(IF(H24&lt;&gt;"",","&amp;CHAR(34)&amp;"subtype"&amp;CHAR(34)&amp;":"&amp;CHAR(34)&amp;H24&amp;CHAR(34),""))&amp;
","&amp;CHAR(34)&amp;"year"&amp;CHAR(34)&amp;":"&amp;CHAR(34)&amp;M24&amp;CHAR(34)&amp;","&amp;CHAR(34)&amp;"lvlup"&amp;CHAR(34)&amp;":"&amp;CHAR(34)&amp;C24&amp;CHAR(34)&amp;
","&amp;CHAR(34)&amp;"region"&amp;CHAR(34)&amp;":"&amp;CHAR(34)&amp;"rgn_"&amp;_xlfn.XLOOKUP(B24,Country!A24:A322,Country!D24:D322&amp;CHAR(34)&amp;
","&amp;CHAR(34)&amp;"Colors"&amp;CHAR(34)&amp;":"&amp;"["&amp;_xlfn.TEXTJOIN(", ",TRUE,IF(AV24:BE24&lt;&gt;"",CHAR(34)&amp;"cl_"&amp;AV24:BE24&amp;CHAR(34),""))&amp;"]"&amp;
","&amp;CHAR(34)&amp;"Items"&amp;CHAR(34)&amp;":"&amp;BG24&amp;
","&amp;CHAR(34)&amp;"Items2"&amp;CHAR(34)&amp;":"&amp;"["&amp;_xlfn.XLOOKUP(B24,Country!A23:A322,Country!G23:G322)&amp;"]"&amp;
","&amp;CHAR(34)&amp;"Flag"&amp;CHAR(34)&amp;":"&amp;CHAR(34)&amp;D24&amp;CHAR(34)&amp;
","&amp;CHAR(34)&amp;"HDFlag"&amp;CHAR(34)&amp;":"&amp;CHAR(34)&amp;E24&amp;CHAR(34)&amp;
","&amp;CHAR(34)&amp;"type"&amp;CHAR(34)&amp;":"&amp;CHAR(34)&amp;L24&amp;CHAR(34)&amp;
", "&amp;CHAR(34)&amp;"describe"&amp;CHAR(34)&amp;": "&amp;CHAR(34)&amp;CHAR(34)&amp;
", "&amp;CHAR(34)&amp;"isnew"&amp;CHAR(34)&amp;": "&amp;CHAR(34)&amp;F24&amp;CHAR(34)&amp;
", "&amp;CHAR(34)&amp;"ptg"&amp;CHAR(34)&amp;": "&amp;IFERROR(_xlfn.XLOOKUP(B24,Country!A:A,Country!BH:BH),CHAR(34)&amp;CHAR(34))&amp;
", "&amp;CHAR(34)&amp;"links"&amp;CHAR(34)&amp;": "&amp;CHAR(34)&amp;I24&amp;CHAR(34)&amp;
"},"),"[,","[")</f>
        <v>{"couname":"Belize","year":"1981, 2019","lvlup":"1","region":"rgn_North America","Colors":["cl_BLU", "cl_RED", "cl_GRE", "cl_WHI", "cl_YEL", "cl_BRO", "cl_BLA"],"Items":["Horizo", "Circle", "Plants", "Texted", "Weapon", "Center", "Geogrh", "Humans", "Ships!","myrBLU","001RED", "002BLU", "003RED","NoStar","3Bands","capi_Belmopan","md_acreed123", "ntWHRE", "ntGRRE", "ntGRYE", "ntBLYE", "ntWHYE","chopGB","monarchy","englis","rg2_AM_Central"],"Items2":["chopGB","monarchy","englis","rg2_AM_Central"],"Flag":"https://i.ibb.co/jyWsRJk/Belize-Flag.png","HDFlag":"https://upload.wikimedia.org/wikipedia/commons/thumb/e/e7/Flag_of_Belize.svg/2560px-Flag_of_Belize.svg.png","type":"", "describe": "", "isnew": ".", "ptg": ["pctBLA_1", "pctBLU_65", "pctGRE_5", "pctRED_17", "pctYEL_1", "pctORA_0", "pctBRO_2", "pctPUR_0", "pctWHI_9"], "links": "https://en.wikipedia.org/wiki/Flag_of_Belize"},</v>
      </c>
      <c r="B24" s="83" t="s">
        <v>62</v>
      </c>
      <c r="C24" s="84">
        <v>1</v>
      </c>
      <c r="D24" s="95" t="s">
        <v>821</v>
      </c>
      <c r="E24" s="96" t="s">
        <v>2264</v>
      </c>
      <c r="F24" s="85" t="s">
        <v>2200</v>
      </c>
      <c r="G24" s="86" t="s">
        <v>2201</v>
      </c>
      <c r="H24" s="87"/>
      <c r="I24" s="88" t="s">
        <v>2265</v>
      </c>
      <c r="J24" s="89" t="s">
        <v>3578</v>
      </c>
      <c r="K24" s="90" t="s">
        <v>306</v>
      </c>
      <c r="L24" s="89"/>
      <c r="M24" s="91" t="s">
        <v>2266</v>
      </c>
      <c r="N24" s="116"/>
      <c r="O24" s="92" t="s">
        <v>2204</v>
      </c>
      <c r="P24" s="92" t="s">
        <v>529</v>
      </c>
      <c r="Q24" s="92" t="s">
        <v>2204</v>
      </c>
      <c r="R24" s="92" t="s">
        <v>2204</v>
      </c>
      <c r="S24" s="92" t="s">
        <v>529</v>
      </c>
      <c r="T24" s="92" t="s">
        <v>2204</v>
      </c>
      <c r="U24" s="92" t="s">
        <v>529</v>
      </c>
      <c r="V24" s="92" t="s">
        <v>529</v>
      </c>
      <c r="W24" s="92" t="s">
        <v>529</v>
      </c>
      <c r="X24" s="92" t="s">
        <v>2204</v>
      </c>
      <c r="Y24" s="92" t="s">
        <v>2204</v>
      </c>
      <c r="Z24" s="92" t="s">
        <v>2204</v>
      </c>
      <c r="AA24" s="92" t="s">
        <v>529</v>
      </c>
      <c r="AB24" s="92" t="s">
        <v>2204</v>
      </c>
      <c r="AC24" s="92" t="s">
        <v>2204</v>
      </c>
      <c r="AD24" s="92" t="s">
        <v>2204</v>
      </c>
      <c r="AE24" s="92" t="s">
        <v>2204</v>
      </c>
      <c r="AF24" s="92" t="s">
        <v>529</v>
      </c>
      <c r="AG24" s="92" t="s">
        <v>529</v>
      </c>
      <c r="AH24" s="92" t="s">
        <v>2204</v>
      </c>
      <c r="AI24" s="92" t="s">
        <v>529</v>
      </c>
      <c r="AJ24" s="92" t="s">
        <v>2204</v>
      </c>
      <c r="AK24" s="92" t="s">
        <v>2204</v>
      </c>
      <c r="AL24" s="92" t="s">
        <v>2204</v>
      </c>
      <c r="AM24" s="93">
        <v>3</v>
      </c>
      <c r="AN24" s="111">
        <v>0</v>
      </c>
      <c r="AO24" s="109"/>
      <c r="AP24" s="106"/>
      <c r="AQ24" s="110"/>
      <c r="AR24" s="109" t="s">
        <v>2210</v>
      </c>
      <c r="AS24" s="106" t="s">
        <v>2214</v>
      </c>
      <c r="AT24" s="107" t="s">
        <v>2210</v>
      </c>
      <c r="AU24" s="108" t="s">
        <v>2214</v>
      </c>
      <c r="AV24" s="109" t="s">
        <v>2214</v>
      </c>
      <c r="AW24" s="106" t="s">
        <v>2210</v>
      </c>
      <c r="AX24" s="106" t="s">
        <v>2211</v>
      </c>
      <c r="AY24" s="106" t="s">
        <v>2205</v>
      </c>
      <c r="AZ24" s="106" t="s">
        <v>2215</v>
      </c>
      <c r="BA24" s="106" t="s">
        <v>2223</v>
      </c>
      <c r="BB24" s="106" t="s">
        <v>2206</v>
      </c>
      <c r="BC24" s="106"/>
      <c r="BD24" s="106"/>
      <c r="BE24" s="106"/>
      <c r="BF24" s="94" cm="1">
        <f t="array" ref="BF24">SUMPRODUCT(--(LEN(TRIM(AV24:BE24))&gt;0))</f>
        <v>7</v>
      </c>
      <c r="BG24" s="36" t="str" cm="1">
        <f t="array" ref="BG24">SUBSTITUTE(SUBSTITUTE(SUBSTITUTE("["&amp;
IFERROR(_xlfn.TEXTJOIN(", ",TRUE,IF(O24:AL24="y",CHAR(34)&amp;O$1:AL$1&amp;CHAR(34),"")),"")&amp;
","&amp;
CHAR(34)&amp;"myr"&amp;AU24&amp;CHAR(34)&amp;","&amp;_xlfn.TEXTJOIN("",TRUE,IF(AO24:AQ24&lt;&gt;"",CHAR(34)&amp;"sta"&amp;AO24:AQ24&amp;CHAR(34)&amp;",",""))&amp;
IFERROR(_xlfn.TEXTJOIN(", ",TRUE,IF(AR24:AT24&lt;&gt;"",CHAR(34)&amp;AR$1:AT$1&amp;AR24:AT24&amp;CHAR(34)&amp;",","")),"")&amp;
IF(AN24&gt;0,CHAR(34)&amp;"HasSta",CHAR(34)&amp;"NoStar")&amp;CHAR(34)&amp;","&amp;IF(AN24=1,CHAR(34)&amp;"1Stars"&amp;CHAR(34)&amp;",","")&amp;IF(AN24=2,CHAR(34)&amp;"2Stars"&amp;CHAR(34)&amp;",","")&amp;IF(AN24&gt;2,CHAR(34)&amp;"3+Star"&amp;CHAR(34)&amp;",","")&amp;
IFERROR(CHOOSE(AM24+1,"""NoBand""","","""2Bands""","""3Bands"""),"")&amp;IF(AM24&gt;3,"""4+Band""","")&amp;","&amp;
_xlfn.XLOOKUP(B24,Country!$A$2:$A$246,Country!$F$2:$F$246,"")&amp;_xlfn.XLOOKUP(B24,Country!$A$2:$A$246,Country!$G$2:$G$246,"")&amp;
"]",",]","]"),",,",","),",,",",")</f>
        <v>["Horizo", "Circle", "Plants", "Texted", "Weapon", "Center", "Geogrh", "Humans", "Ships!","myrBLU","001RED", "002BLU", "003RED","NoStar","3Bands","capi_Belmopan","md_acreed123", "ntWHRE", "ntGRRE", "ntGRYE", "ntBLYE", "ntWHYE","chopGB","monarchy","englis","rg2_AM_Central"]</v>
      </c>
      <c r="BH24" s="65" t="s">
        <v>794</v>
      </c>
      <c r="BI24" s="36"/>
    </row>
    <row r="25" spans="1:61" x14ac:dyDescent="0.3">
      <c r="A25" s="115" t="str" cm="1">
        <f t="array" ref="A25">SUBSTITUTE("{"&amp;CHAR(34)&amp;"couname"&amp;CHAR(34)&amp;":"&amp;CHAR(34)&amp;B25&amp;CHAR(34)&amp;
(IF(H25&lt;&gt;"",","&amp;CHAR(34)&amp;"subtype"&amp;CHAR(34)&amp;":"&amp;CHAR(34)&amp;H25&amp;CHAR(34),""))&amp;
","&amp;CHAR(34)&amp;"year"&amp;CHAR(34)&amp;":"&amp;CHAR(34)&amp;M25&amp;CHAR(34)&amp;","&amp;CHAR(34)&amp;"lvlup"&amp;CHAR(34)&amp;":"&amp;CHAR(34)&amp;C25&amp;CHAR(34)&amp;
","&amp;CHAR(34)&amp;"region"&amp;CHAR(34)&amp;":"&amp;CHAR(34)&amp;"rgn_"&amp;_xlfn.XLOOKUP(B25,Country!A25:A323,Country!D25:D323&amp;CHAR(34)&amp;
","&amp;CHAR(34)&amp;"Colors"&amp;CHAR(34)&amp;":"&amp;"["&amp;_xlfn.TEXTJOIN(", ",TRUE,IF(AV25:BE25&lt;&gt;"",CHAR(34)&amp;"cl_"&amp;AV25:BE25&amp;CHAR(34),""))&amp;"]"&amp;
","&amp;CHAR(34)&amp;"Items"&amp;CHAR(34)&amp;":"&amp;BG25&amp;
","&amp;CHAR(34)&amp;"Items2"&amp;CHAR(34)&amp;":"&amp;"["&amp;_xlfn.XLOOKUP(B25,Country!A24:A323,Country!G24:G323)&amp;"]"&amp;
","&amp;CHAR(34)&amp;"Flag"&amp;CHAR(34)&amp;":"&amp;CHAR(34)&amp;D25&amp;CHAR(34)&amp;
","&amp;CHAR(34)&amp;"HDFlag"&amp;CHAR(34)&amp;":"&amp;CHAR(34)&amp;E25&amp;CHAR(34)&amp;
","&amp;CHAR(34)&amp;"type"&amp;CHAR(34)&amp;":"&amp;CHAR(34)&amp;L25&amp;CHAR(34)&amp;
", "&amp;CHAR(34)&amp;"describe"&amp;CHAR(34)&amp;": "&amp;CHAR(34)&amp;CHAR(34)&amp;
", "&amp;CHAR(34)&amp;"isnew"&amp;CHAR(34)&amp;": "&amp;CHAR(34)&amp;F25&amp;CHAR(34)&amp;
", "&amp;CHAR(34)&amp;"ptg"&amp;CHAR(34)&amp;": "&amp;IFERROR(_xlfn.XLOOKUP(B25,Country!A:A,Country!BH:BH),CHAR(34)&amp;CHAR(34))&amp;
", "&amp;CHAR(34)&amp;"links"&amp;CHAR(34)&amp;": "&amp;CHAR(34)&amp;I25&amp;CHAR(34)&amp;
"},"),"[,","[")</f>
        <v>{"couname":"Benin","year":"1959, 1990","lvlup":"1","region":"rgn_Africa","Colors":["cl_GRE", "cl_YEL", "cl_RED"],"Items":["Horizo", "Vertic", "OnlyBa","myrEQ","001GRE", "002YEL", "003RED","NoStar","3Bands","capi_Porto-Novo","french","rg2_AF_West"],"Items2":["french","rg2_AF_West"],"Flag":"https://upload.wikimedia.org/wikipedia/commons/thumb/0/0a/Flag_of_Benin.svg/640px-Flag_of_Benin.svg.png","HDFlag":"https://upload.wikimedia.org/wikipedia/commons/thumb/0/0a/Flag_of_Benin.svg/2560px-Flag_of_Benin.svg.png","type":"", "describe": "", "isnew": ".", "ptg": ["pctBLA_0", "pctBLU_0", "pctGRE_40", "pctRED_30", "pctYEL_30", "pctORA_0", "pctBRO_0", "pctPUR_0", "pctWHI_0"], "links": "https://en.wikipedia.org/wiki/Flag_of_Benin"},</v>
      </c>
      <c r="B25" s="83" t="s">
        <v>63</v>
      </c>
      <c r="C25" s="84">
        <v>1</v>
      </c>
      <c r="D25" s="95" t="s">
        <v>822</v>
      </c>
      <c r="E25" s="96" t="s">
        <v>2267</v>
      </c>
      <c r="F25" s="85" t="s">
        <v>2200</v>
      </c>
      <c r="G25" s="86" t="s">
        <v>2201</v>
      </c>
      <c r="H25" s="87"/>
      <c r="I25" s="88" t="s">
        <v>2268</v>
      </c>
      <c r="J25" s="89" t="s">
        <v>3578</v>
      </c>
      <c r="K25" s="90" t="s">
        <v>307</v>
      </c>
      <c r="L25" s="89"/>
      <c r="M25" s="91" t="s">
        <v>2269</v>
      </c>
      <c r="N25" s="116"/>
      <c r="O25" s="92" t="s">
        <v>2204</v>
      </c>
      <c r="P25" s="92" t="s">
        <v>529</v>
      </c>
      <c r="Q25" s="92" t="s">
        <v>529</v>
      </c>
      <c r="R25" s="92" t="s">
        <v>2204</v>
      </c>
      <c r="S25" s="92" t="s">
        <v>2204</v>
      </c>
      <c r="T25" s="92" t="s">
        <v>2204</v>
      </c>
      <c r="U25" s="92" t="s">
        <v>2204</v>
      </c>
      <c r="V25" s="92" t="s">
        <v>2204</v>
      </c>
      <c r="W25" s="92" t="s">
        <v>2204</v>
      </c>
      <c r="X25" s="92" t="s">
        <v>2204</v>
      </c>
      <c r="Y25" s="92" t="s">
        <v>2204</v>
      </c>
      <c r="Z25" s="92" t="s">
        <v>2204</v>
      </c>
      <c r="AA25" s="92" t="s">
        <v>2204</v>
      </c>
      <c r="AB25" s="92" t="s">
        <v>2204</v>
      </c>
      <c r="AC25" s="92" t="s">
        <v>2204</v>
      </c>
      <c r="AD25" s="92" t="s">
        <v>2204</v>
      </c>
      <c r="AE25" s="92" t="s">
        <v>529</v>
      </c>
      <c r="AF25" s="92" t="s">
        <v>2204</v>
      </c>
      <c r="AG25" s="92" t="s">
        <v>2204</v>
      </c>
      <c r="AH25" s="92" t="s">
        <v>2204</v>
      </c>
      <c r="AI25" s="92" t="s">
        <v>2204</v>
      </c>
      <c r="AJ25" s="92" t="s">
        <v>2204</v>
      </c>
      <c r="AK25" s="92" t="s">
        <v>2204</v>
      </c>
      <c r="AL25" s="92" t="s">
        <v>2204</v>
      </c>
      <c r="AM25" s="93">
        <v>3</v>
      </c>
      <c r="AN25" s="111">
        <v>0</v>
      </c>
      <c r="AO25" s="109"/>
      <c r="AP25" s="106"/>
      <c r="AQ25" s="110"/>
      <c r="AR25" s="109" t="s">
        <v>2211</v>
      </c>
      <c r="AS25" s="106" t="s">
        <v>2215</v>
      </c>
      <c r="AT25" s="107" t="s">
        <v>2210</v>
      </c>
      <c r="AU25" s="108" t="s">
        <v>2209</v>
      </c>
      <c r="AV25" s="109" t="s">
        <v>2211</v>
      </c>
      <c r="AW25" s="106" t="s">
        <v>2215</v>
      </c>
      <c r="AX25" s="106" t="s">
        <v>2210</v>
      </c>
      <c r="AY25" s="106"/>
      <c r="AZ25" s="106"/>
      <c r="BA25" s="106"/>
      <c r="BB25" s="106"/>
      <c r="BC25" s="106"/>
      <c r="BD25" s="106"/>
      <c r="BE25" s="106"/>
      <c r="BF25" s="94" cm="1">
        <f t="array" ref="BF25">SUMPRODUCT(--(LEN(TRIM(AV25:BE25))&gt;0))</f>
        <v>3</v>
      </c>
      <c r="BG25" s="36" t="str" cm="1">
        <f t="array" ref="BG25">SUBSTITUTE(SUBSTITUTE(SUBSTITUTE("["&amp;
IFERROR(_xlfn.TEXTJOIN(", ",TRUE,IF(O25:AL25="y",CHAR(34)&amp;O$1:AL$1&amp;CHAR(34),"")),"")&amp;
","&amp;
CHAR(34)&amp;"myr"&amp;AU25&amp;CHAR(34)&amp;","&amp;_xlfn.TEXTJOIN("",TRUE,IF(AO25:AQ25&lt;&gt;"",CHAR(34)&amp;"sta"&amp;AO25:AQ25&amp;CHAR(34)&amp;",",""))&amp;
IFERROR(_xlfn.TEXTJOIN(", ",TRUE,IF(AR25:AT25&lt;&gt;"",CHAR(34)&amp;AR$1:AT$1&amp;AR25:AT25&amp;CHAR(34)&amp;",","")),"")&amp;
IF(AN25&gt;0,CHAR(34)&amp;"HasSta",CHAR(34)&amp;"NoStar")&amp;CHAR(34)&amp;","&amp;IF(AN25=1,CHAR(34)&amp;"1Stars"&amp;CHAR(34)&amp;",","")&amp;IF(AN25=2,CHAR(34)&amp;"2Stars"&amp;CHAR(34)&amp;",","")&amp;IF(AN25&gt;2,CHAR(34)&amp;"3+Star"&amp;CHAR(34)&amp;",","")&amp;
IFERROR(CHOOSE(AM25+1,"""NoBand""","","""2Bands""","""3Bands"""),"")&amp;IF(AM25&gt;3,"""4+Band""","")&amp;","&amp;
_xlfn.XLOOKUP(B25,Country!$A$2:$A$246,Country!$F$2:$F$246,"")&amp;_xlfn.XLOOKUP(B25,Country!$A$2:$A$246,Country!$G$2:$G$246,"")&amp;
"]",",]","]"),",,",","),",,",",")</f>
        <v>["Horizo", "Vertic", "OnlyBa","myrEQ","001GRE", "002YEL", "003RED","NoStar","3Bands","capi_Porto-Novo","french","rg2_AF_West"]</v>
      </c>
      <c r="BH25" s="65" t="s">
        <v>792</v>
      </c>
      <c r="BI25" s="36"/>
    </row>
    <row r="26" spans="1:61" x14ac:dyDescent="0.3">
      <c r="A26" s="115" t="str" cm="1">
        <f t="array" ref="A26">SUBSTITUTE("{"&amp;CHAR(34)&amp;"couname"&amp;CHAR(34)&amp;":"&amp;CHAR(34)&amp;B26&amp;CHAR(34)&amp;
(IF(H26&lt;&gt;"",","&amp;CHAR(34)&amp;"subtype"&amp;CHAR(34)&amp;":"&amp;CHAR(34)&amp;H26&amp;CHAR(34),""))&amp;
","&amp;CHAR(34)&amp;"year"&amp;CHAR(34)&amp;":"&amp;CHAR(34)&amp;M26&amp;CHAR(34)&amp;","&amp;CHAR(34)&amp;"lvlup"&amp;CHAR(34)&amp;":"&amp;CHAR(34)&amp;C26&amp;CHAR(34)&amp;
","&amp;CHAR(34)&amp;"region"&amp;CHAR(34)&amp;":"&amp;CHAR(34)&amp;"rgn_"&amp;_xlfn.XLOOKUP(B26,Country!A26:A324,Country!D26:D324&amp;CHAR(34)&amp;
","&amp;CHAR(34)&amp;"Colors"&amp;CHAR(34)&amp;":"&amp;"["&amp;_xlfn.TEXTJOIN(", ",TRUE,IF(AV26:BE26&lt;&gt;"",CHAR(34)&amp;"cl_"&amp;AV26:BE26&amp;CHAR(34),""))&amp;"]"&amp;
","&amp;CHAR(34)&amp;"Items"&amp;CHAR(34)&amp;":"&amp;BG26&amp;
","&amp;CHAR(34)&amp;"Items2"&amp;CHAR(34)&amp;":"&amp;"["&amp;_xlfn.XLOOKUP(B26,Country!A25:A324,Country!G25:G324)&amp;"]"&amp;
","&amp;CHAR(34)&amp;"Flag"&amp;CHAR(34)&amp;":"&amp;CHAR(34)&amp;D26&amp;CHAR(34)&amp;
","&amp;CHAR(34)&amp;"HDFlag"&amp;CHAR(34)&amp;":"&amp;CHAR(34)&amp;E26&amp;CHAR(34)&amp;
","&amp;CHAR(34)&amp;"type"&amp;CHAR(34)&amp;":"&amp;CHAR(34)&amp;L26&amp;CHAR(34)&amp;
", "&amp;CHAR(34)&amp;"describe"&amp;CHAR(34)&amp;": "&amp;CHAR(34)&amp;CHAR(34)&amp;
", "&amp;CHAR(34)&amp;"isnew"&amp;CHAR(34)&amp;": "&amp;CHAR(34)&amp;F26&amp;CHAR(34)&amp;
", "&amp;CHAR(34)&amp;"ptg"&amp;CHAR(34)&amp;": "&amp;IFERROR(_xlfn.XLOOKUP(B26,Country!A:A,Country!BH:BH),CHAR(34)&amp;CHAR(34))&amp;
", "&amp;CHAR(34)&amp;"links"&amp;CHAR(34)&amp;": "&amp;CHAR(34)&amp;I26&amp;CHAR(34)&amp;
"},"),"[,","[")</f>
        <v>{"couname":"Bermuda","year":"1999","lvlup":"1","region":"rgn_North America","Colors":["cl_BLU", "cl_RED", "cl_WHI", "cl_YEL", "cl_GRE", "cl_BLA"],"Items":["Crosse", "Animal", "Plants", "Canton", "unjack", "Geogrh", "Ships!","myrRED","NoStar","NoBand","capi_Hamilton","island", "kokomo", "geo_CapiBeach", "ntGRRE", "ntGRYE", "ntBLYE", "ntWHYE","monarchy","englis","rg2_AM_North"],"Items2":["monarchy","englis","rg2_AM_North"],"Flag":"https://upload.wikimedia.org/wikipedia/commons/thumb/b/bf/Flag_of_Bermuda.svg/640px-Flag_of_Bermuda.svg.png","HDFlag":"https://upload.wikimedia.org/wikipedia/commons/thumb/b/bf/Flag_of_Bermuda.svg/2560px-Flag_of_Bermuda.svg.png","type":"", "describe": "", "isnew": ".", "ptg": ["pctBLA_1", "pctBLU_7", "pctGRE_3", "pctRED_75", "pctYEL_2", "pctORA_0", "pctBRO_0", "pctPUR_0", "pctWHI_13"], "links": "https://en.wikipedia.org/wiki/Flag_of_Bermuda"},</v>
      </c>
      <c r="B26" s="83" t="s">
        <v>64</v>
      </c>
      <c r="C26" s="84">
        <v>1</v>
      </c>
      <c r="D26" s="95" t="s">
        <v>823</v>
      </c>
      <c r="E26" s="96" t="s">
        <v>2270</v>
      </c>
      <c r="F26" s="85" t="s">
        <v>2200</v>
      </c>
      <c r="G26" s="86" t="s">
        <v>2201</v>
      </c>
      <c r="H26" s="87"/>
      <c r="I26" s="88" t="s">
        <v>2271</v>
      </c>
      <c r="J26" s="89" t="s">
        <v>3578</v>
      </c>
      <c r="K26" s="90" t="s">
        <v>308</v>
      </c>
      <c r="L26" s="89"/>
      <c r="M26" s="91">
        <v>1999</v>
      </c>
      <c r="N26" s="116"/>
      <c r="O26" s="92" t="s">
        <v>529</v>
      </c>
      <c r="P26" s="92" t="s">
        <v>2204</v>
      </c>
      <c r="Q26" s="92" t="s">
        <v>2204</v>
      </c>
      <c r="R26" s="92" t="s">
        <v>2204</v>
      </c>
      <c r="S26" s="92" t="s">
        <v>2204</v>
      </c>
      <c r="T26" s="92" t="s">
        <v>529</v>
      </c>
      <c r="U26" s="92" t="s">
        <v>529</v>
      </c>
      <c r="V26" s="92" t="s">
        <v>2204</v>
      </c>
      <c r="W26" s="92" t="s">
        <v>2204</v>
      </c>
      <c r="X26" s="92" t="s">
        <v>2204</v>
      </c>
      <c r="Y26" s="92" t="s">
        <v>2204</v>
      </c>
      <c r="Z26" s="92" t="s">
        <v>2204</v>
      </c>
      <c r="AA26" s="92" t="s">
        <v>2204</v>
      </c>
      <c r="AB26" s="92" t="s">
        <v>529</v>
      </c>
      <c r="AC26" s="92" t="s">
        <v>529</v>
      </c>
      <c r="AD26" s="92" t="s">
        <v>2204</v>
      </c>
      <c r="AE26" s="92" t="s">
        <v>2204</v>
      </c>
      <c r="AF26" s="92" t="s">
        <v>529</v>
      </c>
      <c r="AG26" s="92" t="s">
        <v>2204</v>
      </c>
      <c r="AH26" s="92" t="s">
        <v>2204</v>
      </c>
      <c r="AI26" s="92" t="s">
        <v>529</v>
      </c>
      <c r="AJ26" s="92" t="s">
        <v>2204</v>
      </c>
      <c r="AK26" s="92" t="s">
        <v>2204</v>
      </c>
      <c r="AL26" s="92" t="s">
        <v>2204</v>
      </c>
      <c r="AM26" s="93">
        <v>0</v>
      </c>
      <c r="AN26" s="111">
        <v>0</v>
      </c>
      <c r="AO26" s="109"/>
      <c r="AP26" s="106"/>
      <c r="AQ26" s="110"/>
      <c r="AR26" s="109"/>
      <c r="AS26" s="106"/>
      <c r="AT26" s="107"/>
      <c r="AU26" s="108" t="s">
        <v>2210</v>
      </c>
      <c r="AV26" s="109" t="s">
        <v>2214</v>
      </c>
      <c r="AW26" s="106" t="s">
        <v>2210</v>
      </c>
      <c r="AX26" s="106" t="s">
        <v>2205</v>
      </c>
      <c r="AY26" s="106" t="s">
        <v>2215</v>
      </c>
      <c r="AZ26" s="106" t="s">
        <v>2211</v>
      </c>
      <c r="BA26" s="106" t="s">
        <v>2206</v>
      </c>
      <c r="BB26" s="106"/>
      <c r="BC26" s="106"/>
      <c r="BD26" s="106"/>
      <c r="BE26" s="106"/>
      <c r="BF26" s="94" cm="1">
        <f t="array" ref="BF26">SUMPRODUCT(--(LEN(TRIM(AV26:BE26))&gt;0))</f>
        <v>6</v>
      </c>
      <c r="BG26" s="36" t="str" cm="1">
        <f t="array" ref="BG26">SUBSTITUTE(SUBSTITUTE(SUBSTITUTE("["&amp;
IFERROR(_xlfn.TEXTJOIN(", ",TRUE,IF(O26:AL26="y",CHAR(34)&amp;O$1:AL$1&amp;CHAR(34),"")),"")&amp;
","&amp;
CHAR(34)&amp;"myr"&amp;AU26&amp;CHAR(34)&amp;","&amp;_xlfn.TEXTJOIN("",TRUE,IF(AO26:AQ26&lt;&gt;"",CHAR(34)&amp;"sta"&amp;AO26:AQ26&amp;CHAR(34)&amp;",",""))&amp;
IFERROR(_xlfn.TEXTJOIN(", ",TRUE,IF(AR26:AT26&lt;&gt;"",CHAR(34)&amp;AR$1:AT$1&amp;AR26:AT26&amp;CHAR(34)&amp;",","")),"")&amp;
IF(AN26&gt;0,CHAR(34)&amp;"HasSta",CHAR(34)&amp;"NoStar")&amp;CHAR(34)&amp;","&amp;IF(AN26=1,CHAR(34)&amp;"1Stars"&amp;CHAR(34)&amp;",","")&amp;IF(AN26=2,CHAR(34)&amp;"2Stars"&amp;CHAR(34)&amp;",","")&amp;IF(AN26&gt;2,CHAR(34)&amp;"3+Star"&amp;CHAR(34)&amp;",","")&amp;
IFERROR(CHOOSE(AM26+1,"""NoBand""","","""2Bands""","""3Bands"""),"")&amp;IF(AM26&gt;3,"""4+Band""","")&amp;","&amp;
_xlfn.XLOOKUP(B26,Country!$A$2:$A$246,Country!$F$2:$F$246,"")&amp;_xlfn.XLOOKUP(B26,Country!$A$2:$A$246,Country!$G$2:$G$246,"")&amp;
"]",",]","]"),",,",","),",,",",")</f>
        <v>["Crosse", "Animal", "Plants", "Canton", "unjack", "Geogrh", "Ships!","myrRED","NoStar","NoBand","capi_Hamilton","island", "kokomo", "geo_CapiBeach", "ntGRRE", "ntGRYE", "ntBLYE", "ntWHYE","monarchy","englis","rg2_AM_North"]</v>
      </c>
      <c r="BH26" s="65" t="s">
        <v>794</v>
      </c>
      <c r="BI26" s="36"/>
    </row>
    <row r="27" spans="1:61" x14ac:dyDescent="0.3">
      <c r="A27" s="115" t="str" cm="1">
        <f t="array" ref="A27">SUBSTITUTE("{"&amp;CHAR(34)&amp;"couname"&amp;CHAR(34)&amp;":"&amp;CHAR(34)&amp;B27&amp;CHAR(34)&amp;
(IF(H27&lt;&gt;"",","&amp;CHAR(34)&amp;"subtype"&amp;CHAR(34)&amp;":"&amp;CHAR(34)&amp;H27&amp;CHAR(34),""))&amp;
","&amp;CHAR(34)&amp;"year"&amp;CHAR(34)&amp;":"&amp;CHAR(34)&amp;M27&amp;CHAR(34)&amp;","&amp;CHAR(34)&amp;"lvlup"&amp;CHAR(34)&amp;":"&amp;CHAR(34)&amp;C27&amp;CHAR(34)&amp;
","&amp;CHAR(34)&amp;"region"&amp;CHAR(34)&amp;":"&amp;CHAR(34)&amp;"rgn_"&amp;_xlfn.XLOOKUP(B27,Country!A27:A325,Country!D27:D325&amp;CHAR(34)&amp;
","&amp;CHAR(34)&amp;"Colors"&amp;CHAR(34)&amp;":"&amp;"["&amp;_xlfn.TEXTJOIN(", ",TRUE,IF(AV27:BE27&lt;&gt;"",CHAR(34)&amp;"cl_"&amp;AV27:BE27&amp;CHAR(34),""))&amp;"]"&amp;
","&amp;CHAR(34)&amp;"Items"&amp;CHAR(34)&amp;":"&amp;BG27&amp;
","&amp;CHAR(34)&amp;"Items2"&amp;CHAR(34)&amp;":"&amp;"["&amp;_xlfn.XLOOKUP(B27,Country!A26:A325,Country!G26:G325)&amp;"]"&amp;
","&amp;CHAR(34)&amp;"Flag"&amp;CHAR(34)&amp;":"&amp;CHAR(34)&amp;D27&amp;CHAR(34)&amp;
","&amp;CHAR(34)&amp;"HDFlag"&amp;CHAR(34)&amp;":"&amp;CHAR(34)&amp;E27&amp;CHAR(34)&amp;
","&amp;CHAR(34)&amp;"type"&amp;CHAR(34)&amp;":"&amp;CHAR(34)&amp;L27&amp;CHAR(34)&amp;
", "&amp;CHAR(34)&amp;"describe"&amp;CHAR(34)&amp;": "&amp;CHAR(34)&amp;CHAR(34)&amp;
", "&amp;CHAR(34)&amp;"isnew"&amp;CHAR(34)&amp;": "&amp;CHAR(34)&amp;F27&amp;CHAR(34)&amp;
", "&amp;CHAR(34)&amp;"ptg"&amp;CHAR(34)&amp;": "&amp;IFERROR(_xlfn.XLOOKUP(B27,Country!A:A,Country!BH:BH),CHAR(34)&amp;CHAR(34))&amp;
", "&amp;CHAR(34)&amp;"links"&amp;CHAR(34)&amp;": "&amp;CHAR(34)&amp;I27&amp;CHAR(34)&amp;
"},"),"[,","[")</f>
        <v>{"couname":"Bhutan","year":"1969","lvlup":"1","region":"rgn_Asia","Colors":["cl_ORA", "cl_YEL", "cl_WHI", "cl_BLA"],"Items":["dgband", "Circle", "Animal", "Center","myrEQ","001YEL", "003ORA","NoStar","2Bands","capi_Thimphu","landlo", "ntWHYE","monarchy","rg2_As_SouthOnly"],"Items2":["monarchy","rg2_As_SouthOnly"],"Flag":"https://upload.wikimedia.org/wikipedia/commons/thumb/9/91/Flag_of_Bhutan.svg/383px-Flag_of_Bhutan.svg.png","HDFlag":"https://upload.wikimedia.org/wikipedia/commons/thumb/9/91/Flag_of_Bhutan.svg/2560px-Flag_of_Bhutan.svg.png","type":"", "describe": "", "isnew": ".", "ptg": ["pctBLA_2", "pctBLU_0", "pctGRE_0", "pctRED_0", "pctYEL_44", "pctORA_40", "pctBRO_0", "pctPUR_0", "pctWHI_13"], "links": "https://en.wikipedia.org/wiki/Flag_of_Bhutan"},</v>
      </c>
      <c r="B27" s="83" t="s">
        <v>65</v>
      </c>
      <c r="C27" s="84">
        <v>1</v>
      </c>
      <c r="D27" s="95" t="s">
        <v>824</v>
      </c>
      <c r="E27" s="96" t="s">
        <v>2272</v>
      </c>
      <c r="F27" s="85" t="s">
        <v>2200</v>
      </c>
      <c r="G27" s="86" t="s">
        <v>2201</v>
      </c>
      <c r="H27" s="87"/>
      <c r="I27" s="88" t="s">
        <v>2273</v>
      </c>
      <c r="J27" s="89" t="s">
        <v>3578</v>
      </c>
      <c r="K27" s="90" t="s">
        <v>309</v>
      </c>
      <c r="L27" s="89"/>
      <c r="M27" s="91">
        <v>1969</v>
      </c>
      <c r="N27" s="116"/>
      <c r="O27" s="92" t="s">
        <v>2204</v>
      </c>
      <c r="P27" s="92" t="s">
        <v>2204</v>
      </c>
      <c r="Q27" s="92" t="s">
        <v>2204</v>
      </c>
      <c r="R27" s="92" t="s">
        <v>529</v>
      </c>
      <c r="S27" s="92" t="s">
        <v>529</v>
      </c>
      <c r="T27" s="92" t="s">
        <v>529</v>
      </c>
      <c r="U27" s="92" t="s">
        <v>2204</v>
      </c>
      <c r="V27" s="92" t="s">
        <v>2204</v>
      </c>
      <c r="W27" s="92" t="s">
        <v>2204</v>
      </c>
      <c r="X27" s="92" t="s">
        <v>2204</v>
      </c>
      <c r="Y27" s="92" t="s">
        <v>2204</v>
      </c>
      <c r="Z27" s="92" t="s">
        <v>2204</v>
      </c>
      <c r="AA27" s="92" t="s">
        <v>529</v>
      </c>
      <c r="AB27" s="92" t="s">
        <v>2204</v>
      </c>
      <c r="AC27" s="92" t="s">
        <v>2204</v>
      </c>
      <c r="AD27" s="92" t="s">
        <v>2204</v>
      </c>
      <c r="AE27" s="92" t="s">
        <v>2204</v>
      </c>
      <c r="AF27" s="92" t="s">
        <v>2204</v>
      </c>
      <c r="AG27" s="92" t="s">
        <v>2204</v>
      </c>
      <c r="AH27" s="92" t="s">
        <v>2204</v>
      </c>
      <c r="AI27" s="92" t="s">
        <v>2204</v>
      </c>
      <c r="AJ27" s="92" t="s">
        <v>2204</v>
      </c>
      <c r="AK27" s="92" t="s">
        <v>2204</v>
      </c>
      <c r="AL27" s="92" t="s">
        <v>2204</v>
      </c>
      <c r="AM27" s="93">
        <v>2</v>
      </c>
      <c r="AN27" s="111">
        <v>0</v>
      </c>
      <c r="AO27" s="109"/>
      <c r="AP27" s="106"/>
      <c r="AQ27" s="110"/>
      <c r="AR27" s="109" t="s">
        <v>2215</v>
      </c>
      <c r="AS27" s="106"/>
      <c r="AT27" s="107" t="s">
        <v>2231</v>
      </c>
      <c r="AU27" s="108" t="s">
        <v>2209</v>
      </c>
      <c r="AV27" s="109" t="s">
        <v>2231</v>
      </c>
      <c r="AW27" s="106" t="s">
        <v>2215</v>
      </c>
      <c r="AX27" s="106" t="s">
        <v>2205</v>
      </c>
      <c r="AY27" s="106" t="s">
        <v>2206</v>
      </c>
      <c r="AZ27" s="106"/>
      <c r="BA27" s="106"/>
      <c r="BB27" s="106"/>
      <c r="BC27" s="106"/>
      <c r="BD27" s="106"/>
      <c r="BE27" s="106"/>
      <c r="BF27" s="94" cm="1">
        <f t="array" ref="BF27">SUMPRODUCT(--(LEN(TRIM(AV27:BE27))&gt;0))</f>
        <v>4</v>
      </c>
      <c r="BG27" s="36" t="str" cm="1">
        <f t="array" ref="BG27">SUBSTITUTE(SUBSTITUTE(SUBSTITUTE("["&amp;
IFERROR(_xlfn.TEXTJOIN(", ",TRUE,IF(O27:AL27="y",CHAR(34)&amp;O$1:AL$1&amp;CHAR(34),"")),"")&amp;
","&amp;
CHAR(34)&amp;"myr"&amp;AU27&amp;CHAR(34)&amp;","&amp;_xlfn.TEXTJOIN("",TRUE,IF(AO27:AQ27&lt;&gt;"",CHAR(34)&amp;"sta"&amp;AO27:AQ27&amp;CHAR(34)&amp;",",""))&amp;
IFERROR(_xlfn.TEXTJOIN(", ",TRUE,IF(AR27:AT27&lt;&gt;"",CHAR(34)&amp;AR$1:AT$1&amp;AR27:AT27&amp;CHAR(34)&amp;",","")),"")&amp;
IF(AN27&gt;0,CHAR(34)&amp;"HasSta",CHAR(34)&amp;"NoStar")&amp;CHAR(34)&amp;","&amp;IF(AN27=1,CHAR(34)&amp;"1Stars"&amp;CHAR(34)&amp;",","")&amp;IF(AN27=2,CHAR(34)&amp;"2Stars"&amp;CHAR(34)&amp;",","")&amp;IF(AN27&gt;2,CHAR(34)&amp;"3+Star"&amp;CHAR(34)&amp;",","")&amp;
IFERROR(CHOOSE(AM27+1,"""NoBand""","","""2Bands""","""3Bands"""),"")&amp;IF(AM27&gt;3,"""4+Band""","")&amp;","&amp;
_xlfn.XLOOKUP(B27,Country!$A$2:$A$246,Country!$F$2:$F$246,"")&amp;_xlfn.XLOOKUP(B27,Country!$A$2:$A$246,Country!$G$2:$G$246,"")&amp;
"]",",]","]"),",,",","),",,",",")</f>
        <v>["dgband", "Circle", "Animal", "Center","myrEQ","001YEL", "003ORA","NoStar","2Bands","capi_Thimphu","landlo", "ntWHYE","monarchy","rg2_As_SouthOnly"]</v>
      </c>
      <c r="BH27" s="65" t="s">
        <v>790</v>
      </c>
      <c r="BI27" s="36"/>
    </row>
    <row r="28" spans="1:61" x14ac:dyDescent="0.3">
      <c r="A28" s="115" t="str" cm="1">
        <f t="array" ref="A28">SUBSTITUTE("{"&amp;CHAR(34)&amp;"couname"&amp;CHAR(34)&amp;":"&amp;CHAR(34)&amp;B28&amp;CHAR(34)&amp;
(IF(H28&lt;&gt;"",","&amp;CHAR(34)&amp;"subtype"&amp;CHAR(34)&amp;":"&amp;CHAR(34)&amp;H28&amp;CHAR(34),""))&amp;
","&amp;CHAR(34)&amp;"year"&amp;CHAR(34)&amp;":"&amp;CHAR(34)&amp;M28&amp;CHAR(34)&amp;","&amp;CHAR(34)&amp;"lvlup"&amp;CHAR(34)&amp;":"&amp;CHAR(34)&amp;C28&amp;CHAR(34)&amp;
","&amp;CHAR(34)&amp;"region"&amp;CHAR(34)&amp;":"&amp;CHAR(34)&amp;"rgn_"&amp;_xlfn.XLOOKUP(B28,Country!A28:A326,Country!D28:D326&amp;CHAR(34)&amp;
","&amp;CHAR(34)&amp;"Colors"&amp;CHAR(34)&amp;":"&amp;"["&amp;_xlfn.TEXTJOIN(", ",TRUE,IF(AV28:BE28&lt;&gt;"",CHAR(34)&amp;"cl_"&amp;AV28:BE28&amp;CHAR(34),""))&amp;"]"&amp;
","&amp;CHAR(34)&amp;"Items"&amp;CHAR(34)&amp;":"&amp;BG28&amp;
","&amp;CHAR(34)&amp;"Items2"&amp;CHAR(34)&amp;":"&amp;"["&amp;_xlfn.XLOOKUP(B28,Country!A27:A326,Country!G27:G326)&amp;"]"&amp;
","&amp;CHAR(34)&amp;"Flag"&amp;CHAR(34)&amp;":"&amp;CHAR(34)&amp;D28&amp;CHAR(34)&amp;
","&amp;CHAR(34)&amp;"HDFlag"&amp;CHAR(34)&amp;":"&amp;CHAR(34)&amp;E28&amp;CHAR(34)&amp;
","&amp;CHAR(34)&amp;"type"&amp;CHAR(34)&amp;":"&amp;CHAR(34)&amp;L28&amp;CHAR(34)&amp;
", "&amp;CHAR(34)&amp;"describe"&amp;CHAR(34)&amp;": "&amp;CHAR(34)&amp;CHAR(34)&amp;
", "&amp;CHAR(34)&amp;"isnew"&amp;CHAR(34)&amp;": "&amp;CHAR(34)&amp;F28&amp;CHAR(34)&amp;
", "&amp;CHAR(34)&amp;"ptg"&amp;CHAR(34)&amp;": "&amp;IFERROR(_xlfn.XLOOKUP(B28,Country!A:A,Country!BH:BH),CHAR(34)&amp;CHAR(34))&amp;
", "&amp;CHAR(34)&amp;"links"&amp;CHAR(34)&amp;": "&amp;CHAR(34)&amp;I28&amp;CHAR(34)&amp;
"},"),"[,","[")</f>
        <v>{"couname":"Bolivia","year":"1851","lvlup":"1","region":"rgn_South America","Colors":["cl_RED", "cl_YEL", "cl_GRE"],"Items":["Horizo", "OnlyBa","myrEQ","001RED", "002YEL", "003GRE","NoStar","3Bands","capi_Sucre, La Paz","landlo", "ntGRRE","spanis","rg2_AM_South"],"Items2":["spanis","rg2_AM_South"],"Flag":"https://i.ibb.co/DG7Drzn/Bolivia-Flag.png","HDFlag":"https://upload.wikimedia.org/wikipedia/commons/thumb/4/48/Flag_of_Bolivia.svg/2560px-Flag_of_Bolivia.svg.png","type":"", "describe": "", "isnew": ".", "ptg": ["pctBLA_0", "pctBLU_0", "pctGRE_33", "pctRED_33", "pctYEL_33", "pctORA_0", "pctBRO_0", "pctPUR_0", "pctWHI_0"], "links": "https://en.wikipedia.org/wiki/Flag_of_Bolivia"},</v>
      </c>
      <c r="B28" s="83" t="s">
        <v>66</v>
      </c>
      <c r="C28" s="84">
        <v>1</v>
      </c>
      <c r="D28" s="95" t="s">
        <v>825</v>
      </c>
      <c r="E28" s="96" t="s">
        <v>2274</v>
      </c>
      <c r="F28" s="85" t="s">
        <v>2200</v>
      </c>
      <c r="G28" s="86" t="s">
        <v>2201</v>
      </c>
      <c r="H28" s="87"/>
      <c r="I28" s="88" t="s">
        <v>2275</v>
      </c>
      <c r="J28" s="89" t="s">
        <v>3578</v>
      </c>
      <c r="K28" s="90" t="s">
        <v>310</v>
      </c>
      <c r="L28" s="89"/>
      <c r="M28" s="91">
        <v>1851</v>
      </c>
      <c r="N28" s="116"/>
      <c r="O28" s="92" t="s">
        <v>2204</v>
      </c>
      <c r="P28" s="92" t="s">
        <v>529</v>
      </c>
      <c r="Q28" s="92" t="s">
        <v>2204</v>
      </c>
      <c r="R28" s="92" t="s">
        <v>2204</v>
      </c>
      <c r="S28" s="92" t="s">
        <v>2204</v>
      </c>
      <c r="T28" s="92" t="s">
        <v>2204</v>
      </c>
      <c r="U28" s="92" t="s">
        <v>2204</v>
      </c>
      <c r="V28" s="92" t="s">
        <v>2204</v>
      </c>
      <c r="W28" s="92" t="s">
        <v>2204</v>
      </c>
      <c r="X28" s="92" t="s">
        <v>2204</v>
      </c>
      <c r="Y28" s="92" t="s">
        <v>2204</v>
      </c>
      <c r="Z28" s="92" t="s">
        <v>2204</v>
      </c>
      <c r="AA28" s="92" t="s">
        <v>2204</v>
      </c>
      <c r="AB28" s="92" t="s">
        <v>2204</v>
      </c>
      <c r="AC28" s="92" t="s">
        <v>2204</v>
      </c>
      <c r="AD28" s="92" t="s">
        <v>2204</v>
      </c>
      <c r="AE28" s="92" t="s">
        <v>529</v>
      </c>
      <c r="AF28" s="92" t="s">
        <v>2204</v>
      </c>
      <c r="AG28" s="92" t="s">
        <v>2204</v>
      </c>
      <c r="AH28" s="92" t="s">
        <v>2204</v>
      </c>
      <c r="AI28" s="92" t="s">
        <v>2204</v>
      </c>
      <c r="AJ28" s="92" t="s">
        <v>2204</v>
      </c>
      <c r="AK28" s="92" t="s">
        <v>2204</v>
      </c>
      <c r="AL28" s="92" t="s">
        <v>2204</v>
      </c>
      <c r="AM28" s="93">
        <v>3</v>
      </c>
      <c r="AN28" s="111">
        <v>0</v>
      </c>
      <c r="AO28" s="109"/>
      <c r="AP28" s="106"/>
      <c r="AQ28" s="110"/>
      <c r="AR28" s="109" t="s">
        <v>2210</v>
      </c>
      <c r="AS28" s="106" t="s">
        <v>2215</v>
      </c>
      <c r="AT28" s="107" t="s">
        <v>2211</v>
      </c>
      <c r="AU28" s="108" t="s">
        <v>2209</v>
      </c>
      <c r="AV28" s="109" t="s">
        <v>2210</v>
      </c>
      <c r="AW28" s="106" t="s">
        <v>2215</v>
      </c>
      <c r="AX28" s="106" t="s">
        <v>2211</v>
      </c>
      <c r="AY28" s="106"/>
      <c r="AZ28" s="106"/>
      <c r="BA28" s="106"/>
      <c r="BB28" s="106"/>
      <c r="BC28" s="106"/>
      <c r="BD28" s="106"/>
      <c r="BE28" s="106"/>
      <c r="BF28" s="94" cm="1">
        <f t="array" ref="BF28">SUMPRODUCT(--(LEN(TRIM(AV28:BE28))&gt;0))</f>
        <v>3</v>
      </c>
      <c r="BG28" s="36" t="str" cm="1">
        <f t="array" ref="BG28">SUBSTITUTE(SUBSTITUTE(SUBSTITUTE("["&amp;
IFERROR(_xlfn.TEXTJOIN(", ",TRUE,IF(O28:AL28="y",CHAR(34)&amp;O$1:AL$1&amp;CHAR(34),"")),"")&amp;
","&amp;
CHAR(34)&amp;"myr"&amp;AU28&amp;CHAR(34)&amp;","&amp;_xlfn.TEXTJOIN("",TRUE,IF(AO28:AQ28&lt;&gt;"",CHAR(34)&amp;"sta"&amp;AO28:AQ28&amp;CHAR(34)&amp;",",""))&amp;
IFERROR(_xlfn.TEXTJOIN(", ",TRUE,IF(AR28:AT28&lt;&gt;"",CHAR(34)&amp;AR$1:AT$1&amp;AR28:AT28&amp;CHAR(34)&amp;",","")),"")&amp;
IF(AN28&gt;0,CHAR(34)&amp;"HasSta",CHAR(34)&amp;"NoStar")&amp;CHAR(34)&amp;","&amp;IF(AN28=1,CHAR(34)&amp;"1Stars"&amp;CHAR(34)&amp;",","")&amp;IF(AN28=2,CHAR(34)&amp;"2Stars"&amp;CHAR(34)&amp;",","")&amp;IF(AN28&gt;2,CHAR(34)&amp;"3+Star"&amp;CHAR(34)&amp;",","")&amp;
IFERROR(CHOOSE(AM28+1,"""NoBand""","","""2Bands""","""3Bands"""),"")&amp;IF(AM28&gt;3,"""4+Band""","")&amp;","&amp;
_xlfn.XLOOKUP(B28,Country!$A$2:$A$246,Country!$F$2:$F$246,"")&amp;_xlfn.XLOOKUP(B28,Country!$A$2:$A$246,Country!$G$2:$G$246,"")&amp;
"]",",]","]"),",,",","),",,",",")</f>
        <v>["Horizo", "OnlyBa","myrEQ","001RED", "002YEL", "003GRE","NoStar","3Bands","capi_Sucre, La Paz","landlo", "ntGRRE","spanis","rg2_AM_South"]</v>
      </c>
      <c r="BH28" s="65" t="s">
        <v>795</v>
      </c>
      <c r="BI28" s="36"/>
    </row>
    <row r="29" spans="1:61" x14ac:dyDescent="0.3">
      <c r="A29" s="115" t="str" cm="1">
        <f t="array" ref="A29">SUBSTITUTE("{"&amp;CHAR(34)&amp;"couname"&amp;CHAR(34)&amp;":"&amp;CHAR(34)&amp;B29&amp;CHAR(34)&amp;
(IF(H29&lt;&gt;"",","&amp;CHAR(34)&amp;"subtype"&amp;CHAR(34)&amp;":"&amp;CHAR(34)&amp;H29&amp;CHAR(34),""))&amp;
","&amp;CHAR(34)&amp;"year"&amp;CHAR(34)&amp;":"&amp;CHAR(34)&amp;M29&amp;CHAR(34)&amp;","&amp;CHAR(34)&amp;"lvlup"&amp;CHAR(34)&amp;":"&amp;CHAR(34)&amp;C29&amp;CHAR(34)&amp;
","&amp;CHAR(34)&amp;"region"&amp;CHAR(34)&amp;":"&amp;CHAR(34)&amp;"rgn_"&amp;_xlfn.XLOOKUP(B29,Country!A29:A327,Country!D29:D327&amp;CHAR(34)&amp;
","&amp;CHAR(34)&amp;"Colors"&amp;CHAR(34)&amp;":"&amp;"["&amp;_xlfn.TEXTJOIN(", ",TRUE,IF(AV29:BE29&lt;&gt;"",CHAR(34)&amp;"cl_"&amp;AV29:BE29&amp;CHAR(34),""))&amp;"]"&amp;
","&amp;CHAR(34)&amp;"Items"&amp;CHAR(34)&amp;":"&amp;BG29&amp;
","&amp;CHAR(34)&amp;"Items2"&amp;CHAR(34)&amp;":"&amp;"["&amp;_xlfn.XLOOKUP(B29,Country!A28:A327,Country!G28:G327)&amp;"]"&amp;
","&amp;CHAR(34)&amp;"Flag"&amp;CHAR(34)&amp;":"&amp;CHAR(34)&amp;D29&amp;CHAR(34)&amp;
","&amp;CHAR(34)&amp;"HDFlag"&amp;CHAR(34)&amp;":"&amp;CHAR(34)&amp;E29&amp;CHAR(34)&amp;
","&amp;CHAR(34)&amp;"type"&amp;CHAR(34)&amp;":"&amp;CHAR(34)&amp;L29&amp;CHAR(34)&amp;
", "&amp;CHAR(34)&amp;"describe"&amp;CHAR(34)&amp;": "&amp;CHAR(34)&amp;CHAR(34)&amp;
", "&amp;CHAR(34)&amp;"isnew"&amp;CHAR(34)&amp;": "&amp;CHAR(34)&amp;F29&amp;CHAR(34)&amp;
", "&amp;CHAR(34)&amp;"ptg"&amp;CHAR(34)&amp;": "&amp;IFERROR(_xlfn.XLOOKUP(B29,Country!A:A,Country!BH:BH),CHAR(34)&amp;CHAR(34))&amp;
", "&amp;CHAR(34)&amp;"links"&amp;CHAR(34)&amp;": "&amp;CHAR(34)&amp;I29&amp;CHAR(34)&amp;
"},"),"[,","[")</f>
        <v>{"couname":"Bonaire","year":"1981","lvlup":"1","region":"rgn_North America","Colors":["cl_YEL", "cl_WHI", "cl_BLU", "cl_BLA", "cl_RED"],"Items":["dgband", "Circle","myrBLU","staRED","001YEL", "002WHI", "003BLU","HasSta","1Stars","3Bands","capi_Kralendijk","island", "geo_CapiBeach","monarchy","dutchs","rg2_Na_Caribbean"],"Items2":["monarchy","dutchs","rg2_Na_Caribbean"],"Flag":"https://i.ibb.co/df8t0h1/Bonaire-Flag.png","HDFlag":"https://upload.wikimedia.org/wikipedia/commons/thumb/1/1e/Flag_of_Bonaire.svg/2560px-Flag_of_Bonaire.svg.png","type":"", "describe": "", "isnew": ".", "ptg": ["pctBLA_3", "pctBLU_50", "pctGRE_0", "pctRED_3", "pctYEL_9", "pctORA_0", "pctBRO_0", "pctPUR_0", "pctWHI_36"], "links": "https://en.wikipedia.org/wiki/Flag_of_Bonaire"},</v>
      </c>
      <c r="B29" s="83" t="s">
        <v>67</v>
      </c>
      <c r="C29" s="84">
        <v>1</v>
      </c>
      <c r="D29" s="95" t="s">
        <v>826</v>
      </c>
      <c r="E29" s="96" t="s">
        <v>2276</v>
      </c>
      <c r="F29" s="85" t="s">
        <v>2200</v>
      </c>
      <c r="G29" s="86" t="s">
        <v>2201</v>
      </c>
      <c r="H29" s="87"/>
      <c r="I29" s="88" t="s">
        <v>2277</v>
      </c>
      <c r="J29" s="89" t="s">
        <v>3578</v>
      </c>
      <c r="K29" s="90" t="s">
        <v>311</v>
      </c>
      <c r="L29" s="89"/>
      <c r="M29" s="91">
        <v>1981</v>
      </c>
      <c r="N29" s="116"/>
      <c r="O29" s="92" t="s">
        <v>2204</v>
      </c>
      <c r="P29" s="92" t="s">
        <v>2204</v>
      </c>
      <c r="Q29" s="92" t="s">
        <v>2204</v>
      </c>
      <c r="R29" s="92" t="s">
        <v>529</v>
      </c>
      <c r="S29" s="92" t="s">
        <v>529</v>
      </c>
      <c r="T29" s="92" t="s">
        <v>2204</v>
      </c>
      <c r="U29" s="92" t="s">
        <v>2204</v>
      </c>
      <c r="V29" s="92" t="s">
        <v>2204</v>
      </c>
      <c r="W29" s="92" t="s">
        <v>2204</v>
      </c>
      <c r="X29" s="92" t="s">
        <v>2204</v>
      </c>
      <c r="Y29" s="92" t="s">
        <v>2204</v>
      </c>
      <c r="Z29" s="92" t="s">
        <v>2204</v>
      </c>
      <c r="AA29" s="92" t="s">
        <v>2204</v>
      </c>
      <c r="AB29" s="92" t="s">
        <v>2204</v>
      </c>
      <c r="AC29" s="92" t="s">
        <v>2204</v>
      </c>
      <c r="AD29" s="92" t="s">
        <v>2204</v>
      </c>
      <c r="AE29" s="92" t="s">
        <v>2204</v>
      </c>
      <c r="AF29" s="92" t="s">
        <v>2204</v>
      </c>
      <c r="AG29" s="92" t="s">
        <v>2204</v>
      </c>
      <c r="AH29" s="92" t="s">
        <v>2204</v>
      </c>
      <c r="AI29" s="92" t="s">
        <v>2204</v>
      </c>
      <c r="AJ29" s="92" t="s">
        <v>2204</v>
      </c>
      <c r="AK29" s="92" t="s">
        <v>2204</v>
      </c>
      <c r="AL29" s="92" t="s">
        <v>2204</v>
      </c>
      <c r="AM29" s="93">
        <v>3</v>
      </c>
      <c r="AN29" s="111">
        <v>1</v>
      </c>
      <c r="AO29" s="109" t="s">
        <v>2210</v>
      </c>
      <c r="AP29" s="106"/>
      <c r="AQ29" s="110"/>
      <c r="AR29" s="109" t="s">
        <v>2215</v>
      </c>
      <c r="AS29" s="106" t="s">
        <v>2205</v>
      </c>
      <c r="AT29" s="107" t="s">
        <v>2214</v>
      </c>
      <c r="AU29" s="108" t="s">
        <v>2214</v>
      </c>
      <c r="AV29" s="109" t="s">
        <v>2215</v>
      </c>
      <c r="AW29" s="106" t="s">
        <v>2205</v>
      </c>
      <c r="AX29" s="106" t="s">
        <v>2214</v>
      </c>
      <c r="AY29" s="106" t="s">
        <v>2206</v>
      </c>
      <c r="AZ29" s="106" t="s">
        <v>2210</v>
      </c>
      <c r="BA29" s="106"/>
      <c r="BB29" s="106"/>
      <c r="BC29" s="106"/>
      <c r="BD29" s="106"/>
      <c r="BE29" s="106"/>
      <c r="BF29" s="94" cm="1">
        <f t="array" ref="BF29">SUMPRODUCT(--(LEN(TRIM(AV29:BE29))&gt;0))</f>
        <v>5</v>
      </c>
      <c r="BG29" s="36" t="str" cm="1">
        <f t="array" ref="BG29">SUBSTITUTE(SUBSTITUTE(SUBSTITUTE("["&amp;
IFERROR(_xlfn.TEXTJOIN(", ",TRUE,IF(O29:AL29="y",CHAR(34)&amp;O$1:AL$1&amp;CHAR(34),"")),"")&amp;
","&amp;
CHAR(34)&amp;"myr"&amp;AU29&amp;CHAR(34)&amp;","&amp;_xlfn.TEXTJOIN("",TRUE,IF(AO29:AQ29&lt;&gt;"",CHAR(34)&amp;"sta"&amp;AO29:AQ29&amp;CHAR(34)&amp;",",""))&amp;
IFERROR(_xlfn.TEXTJOIN(", ",TRUE,IF(AR29:AT29&lt;&gt;"",CHAR(34)&amp;AR$1:AT$1&amp;AR29:AT29&amp;CHAR(34)&amp;",","")),"")&amp;
IF(AN29&gt;0,CHAR(34)&amp;"HasSta",CHAR(34)&amp;"NoStar")&amp;CHAR(34)&amp;","&amp;IF(AN29=1,CHAR(34)&amp;"1Stars"&amp;CHAR(34)&amp;",","")&amp;IF(AN29=2,CHAR(34)&amp;"2Stars"&amp;CHAR(34)&amp;",","")&amp;IF(AN29&gt;2,CHAR(34)&amp;"3+Star"&amp;CHAR(34)&amp;",","")&amp;
IFERROR(CHOOSE(AM29+1,"""NoBand""","","""2Bands""","""3Bands"""),"")&amp;IF(AM29&gt;3,"""4+Band""","")&amp;","&amp;
_xlfn.XLOOKUP(B29,Country!$A$2:$A$246,Country!$F$2:$F$246,"")&amp;_xlfn.XLOOKUP(B29,Country!$A$2:$A$246,Country!$G$2:$G$246,"")&amp;
"]",",]","]"),",,",","),",,",",")</f>
        <v>["dgband", "Circle","myrBLU","staRED","001YEL", "002WHI", "003BLU","HasSta","1Stars","3Bands","capi_Kralendijk","island", "geo_CapiBeach","monarchy","dutchs","rg2_Na_Caribbean"]</v>
      </c>
      <c r="BH29" s="65" t="s">
        <v>794</v>
      </c>
      <c r="BI29" s="36"/>
    </row>
    <row r="30" spans="1:61" x14ac:dyDescent="0.3">
      <c r="A30" s="115" t="str" cm="1">
        <f t="array" ref="A30">SUBSTITUTE("{"&amp;CHAR(34)&amp;"couname"&amp;CHAR(34)&amp;":"&amp;CHAR(34)&amp;B30&amp;CHAR(34)&amp;
(IF(H30&lt;&gt;"",","&amp;CHAR(34)&amp;"subtype"&amp;CHAR(34)&amp;":"&amp;CHAR(34)&amp;H30&amp;CHAR(34),""))&amp;
","&amp;CHAR(34)&amp;"year"&amp;CHAR(34)&amp;":"&amp;CHAR(34)&amp;M30&amp;CHAR(34)&amp;","&amp;CHAR(34)&amp;"lvlup"&amp;CHAR(34)&amp;":"&amp;CHAR(34)&amp;C30&amp;CHAR(34)&amp;
","&amp;CHAR(34)&amp;"region"&amp;CHAR(34)&amp;":"&amp;CHAR(34)&amp;"rgn_"&amp;_xlfn.XLOOKUP(B30,Country!A30:A328,Country!D30:D328&amp;CHAR(34)&amp;
","&amp;CHAR(34)&amp;"Colors"&amp;CHAR(34)&amp;":"&amp;"["&amp;_xlfn.TEXTJOIN(", ",TRUE,IF(AV30:BE30&lt;&gt;"",CHAR(34)&amp;"cl_"&amp;AV30:BE30&amp;CHAR(34),""))&amp;"]"&amp;
","&amp;CHAR(34)&amp;"Items"&amp;CHAR(34)&amp;":"&amp;BG30&amp;
","&amp;CHAR(34)&amp;"Items2"&amp;CHAR(34)&amp;":"&amp;"["&amp;_xlfn.XLOOKUP(B30,Country!A29:A328,Country!G29:G328)&amp;"]"&amp;
","&amp;CHAR(34)&amp;"Flag"&amp;CHAR(34)&amp;":"&amp;CHAR(34)&amp;D30&amp;CHAR(34)&amp;
","&amp;CHAR(34)&amp;"HDFlag"&amp;CHAR(34)&amp;":"&amp;CHAR(34)&amp;E30&amp;CHAR(34)&amp;
","&amp;CHAR(34)&amp;"type"&amp;CHAR(34)&amp;":"&amp;CHAR(34)&amp;L30&amp;CHAR(34)&amp;
", "&amp;CHAR(34)&amp;"describe"&amp;CHAR(34)&amp;": "&amp;CHAR(34)&amp;CHAR(34)&amp;
", "&amp;CHAR(34)&amp;"isnew"&amp;CHAR(34)&amp;": "&amp;CHAR(34)&amp;F30&amp;CHAR(34)&amp;
", "&amp;CHAR(34)&amp;"ptg"&amp;CHAR(34)&amp;": "&amp;IFERROR(_xlfn.XLOOKUP(B30,Country!A:A,Country!BH:BH),CHAR(34)&amp;CHAR(34))&amp;
", "&amp;CHAR(34)&amp;"links"&amp;CHAR(34)&amp;": "&amp;CHAR(34)&amp;I30&amp;CHAR(34)&amp;
"},"),"[,","[")</f>
        <v>{"couname":"Bosnia and Herzegovina","year":"1998","lvlup":"1","region":"rgn_Europe","Colors":["cl_YEL", "cl_BLU", "cl_WHI"],"Items":["Geogrh","myrBLU","staWHI","HasSta","3+Star","NoBand","capi_Sarajevo","rg3_austrohungary", "ntWHYE","balkan","rg3_romanempire","rg2_Eu_South"],"Items2":["balkan","rg3_romanempire","rg2_Eu_South"],"Flag":"https://i.ibb.co/4MXRgSh/Bosnia-Flag.png","HDFlag":"https://upload.wikimedia.org/wikipedia/commons/thumb/b/bf/Flag_of_Bosnia_and_Herzegovina.svg/2560px-Flag_of_Bosnia_and_Herzegovina.svg.png","type":"", "describe": "", "isnew": ".", "ptg": ["pctBLA_0", "pctBLU_70", "pctGRE_0", "pctRED_0", "pctYEL_24", "pctORA_0", "pctBRO_0", "pctPUR_0", "pctWHI_6"], "links": "https://en.wikipedia.org/wiki/Flag_of_Bosnia_and_Herzegovina"},</v>
      </c>
      <c r="B30" s="83" t="s">
        <v>68</v>
      </c>
      <c r="C30" s="84">
        <v>1</v>
      </c>
      <c r="D30" s="95" t="s">
        <v>827</v>
      </c>
      <c r="E30" s="96" t="s">
        <v>2278</v>
      </c>
      <c r="F30" s="85" t="s">
        <v>2200</v>
      </c>
      <c r="G30" s="86" t="s">
        <v>2201</v>
      </c>
      <c r="H30" s="87"/>
      <c r="I30" s="88" t="s">
        <v>2279</v>
      </c>
      <c r="J30" s="89" t="s">
        <v>3578</v>
      </c>
      <c r="K30" s="90" t="s">
        <v>312</v>
      </c>
      <c r="L30" s="89"/>
      <c r="M30" s="91">
        <v>1998</v>
      </c>
      <c r="N30" s="116"/>
      <c r="O30" s="92" t="s">
        <v>2204</v>
      </c>
      <c r="P30" s="92" t="s">
        <v>2204</v>
      </c>
      <c r="Q30" s="92" t="s">
        <v>2204</v>
      </c>
      <c r="R30" s="92" t="s">
        <v>2204</v>
      </c>
      <c r="S30" s="92" t="s">
        <v>2204</v>
      </c>
      <c r="T30" s="92" t="s">
        <v>2204</v>
      </c>
      <c r="U30" s="92" t="s">
        <v>2204</v>
      </c>
      <c r="V30" s="92" t="s">
        <v>2204</v>
      </c>
      <c r="W30" s="92" t="s">
        <v>2204</v>
      </c>
      <c r="X30" s="92" t="s">
        <v>2204</v>
      </c>
      <c r="Y30" s="92" t="s">
        <v>2204</v>
      </c>
      <c r="Z30" s="92" t="s">
        <v>2204</v>
      </c>
      <c r="AA30" s="92" t="s">
        <v>2204</v>
      </c>
      <c r="AB30" s="92" t="s">
        <v>2204</v>
      </c>
      <c r="AC30" s="92" t="s">
        <v>2204</v>
      </c>
      <c r="AD30" s="92" t="s">
        <v>2204</v>
      </c>
      <c r="AE30" s="92" t="s">
        <v>2204</v>
      </c>
      <c r="AF30" s="92" t="s">
        <v>529</v>
      </c>
      <c r="AG30" s="92" t="s">
        <v>2204</v>
      </c>
      <c r="AH30" s="92" t="s">
        <v>2204</v>
      </c>
      <c r="AI30" s="92" t="s">
        <v>2204</v>
      </c>
      <c r="AJ30" s="92" t="s">
        <v>2204</v>
      </c>
      <c r="AK30" s="92" t="s">
        <v>2204</v>
      </c>
      <c r="AL30" s="92" t="s">
        <v>2204</v>
      </c>
      <c r="AM30" s="93">
        <v>0</v>
      </c>
      <c r="AN30" s="111">
        <v>9</v>
      </c>
      <c r="AO30" s="109" t="s">
        <v>2205</v>
      </c>
      <c r="AP30" s="106"/>
      <c r="AQ30" s="110"/>
      <c r="AR30" s="109"/>
      <c r="AS30" s="106"/>
      <c r="AT30" s="107"/>
      <c r="AU30" s="108" t="s">
        <v>2214</v>
      </c>
      <c r="AV30" s="109" t="s">
        <v>2215</v>
      </c>
      <c r="AW30" s="106" t="s">
        <v>2214</v>
      </c>
      <c r="AX30" s="106" t="s">
        <v>2205</v>
      </c>
      <c r="AY30" s="106"/>
      <c r="AZ30" s="106"/>
      <c r="BA30" s="106"/>
      <c r="BB30" s="106"/>
      <c r="BC30" s="106"/>
      <c r="BD30" s="106"/>
      <c r="BE30" s="106"/>
      <c r="BF30" s="94" cm="1">
        <f t="array" ref="BF30">SUMPRODUCT(--(LEN(TRIM(AV30:BE30))&gt;0))</f>
        <v>3</v>
      </c>
      <c r="BG30" s="36" t="str" cm="1">
        <f t="array" ref="BG30">SUBSTITUTE(SUBSTITUTE(SUBSTITUTE("["&amp;
IFERROR(_xlfn.TEXTJOIN(", ",TRUE,IF(O30:AL30="y",CHAR(34)&amp;O$1:AL$1&amp;CHAR(34),"")),"")&amp;
","&amp;
CHAR(34)&amp;"myr"&amp;AU30&amp;CHAR(34)&amp;","&amp;_xlfn.TEXTJOIN("",TRUE,IF(AO30:AQ30&lt;&gt;"",CHAR(34)&amp;"sta"&amp;AO30:AQ30&amp;CHAR(34)&amp;",",""))&amp;
IFERROR(_xlfn.TEXTJOIN(", ",TRUE,IF(AR30:AT30&lt;&gt;"",CHAR(34)&amp;AR$1:AT$1&amp;AR30:AT30&amp;CHAR(34)&amp;",","")),"")&amp;
IF(AN30&gt;0,CHAR(34)&amp;"HasSta",CHAR(34)&amp;"NoStar")&amp;CHAR(34)&amp;","&amp;IF(AN30=1,CHAR(34)&amp;"1Stars"&amp;CHAR(34)&amp;",","")&amp;IF(AN30=2,CHAR(34)&amp;"2Stars"&amp;CHAR(34)&amp;",","")&amp;IF(AN30&gt;2,CHAR(34)&amp;"3+Star"&amp;CHAR(34)&amp;",","")&amp;
IFERROR(CHOOSE(AM30+1,"""NoBand""","","""2Bands""","""3Bands"""),"")&amp;IF(AM30&gt;3,"""4+Band""","")&amp;","&amp;
_xlfn.XLOOKUP(B30,Country!$A$2:$A$246,Country!$F$2:$F$246,"")&amp;_xlfn.XLOOKUP(B30,Country!$A$2:$A$246,Country!$G$2:$G$246,"")&amp;
"]",",]","]"),",,",","),",,",",")</f>
        <v>["Geogrh","myrBLU","staWHI","HasSta","3+Star","NoBand","capi_Sarajevo","rg3_austrohungary", "ntWHYE","balkan","rg3_romanempire","rg2_Eu_South"]</v>
      </c>
      <c r="BH30" s="65" t="s">
        <v>791</v>
      </c>
      <c r="BI30" s="36"/>
    </row>
    <row r="31" spans="1:61" x14ac:dyDescent="0.3">
      <c r="A31" s="115" t="str" cm="1">
        <f t="array" ref="A31">SUBSTITUTE("{"&amp;CHAR(34)&amp;"couname"&amp;CHAR(34)&amp;":"&amp;CHAR(34)&amp;B31&amp;CHAR(34)&amp;
(IF(H31&lt;&gt;"",","&amp;CHAR(34)&amp;"subtype"&amp;CHAR(34)&amp;":"&amp;CHAR(34)&amp;H31&amp;CHAR(34),""))&amp;
","&amp;CHAR(34)&amp;"year"&amp;CHAR(34)&amp;":"&amp;CHAR(34)&amp;M31&amp;CHAR(34)&amp;","&amp;CHAR(34)&amp;"lvlup"&amp;CHAR(34)&amp;":"&amp;CHAR(34)&amp;C31&amp;CHAR(34)&amp;
","&amp;CHAR(34)&amp;"region"&amp;CHAR(34)&amp;":"&amp;CHAR(34)&amp;"rgn_"&amp;_xlfn.XLOOKUP(B31,Country!A31:A329,Country!D31:D329&amp;CHAR(34)&amp;
","&amp;CHAR(34)&amp;"Colors"&amp;CHAR(34)&amp;":"&amp;"["&amp;_xlfn.TEXTJOIN(", ",TRUE,IF(AV31:BE31&lt;&gt;"",CHAR(34)&amp;"cl_"&amp;AV31:BE31&amp;CHAR(34),""))&amp;"]"&amp;
","&amp;CHAR(34)&amp;"Items"&amp;CHAR(34)&amp;":"&amp;BG31&amp;
","&amp;CHAR(34)&amp;"Items2"&amp;CHAR(34)&amp;":"&amp;"["&amp;_xlfn.XLOOKUP(B31,Country!A30:A329,Country!G30:G329)&amp;"]"&amp;
","&amp;CHAR(34)&amp;"Flag"&amp;CHAR(34)&amp;":"&amp;CHAR(34)&amp;D31&amp;CHAR(34)&amp;
","&amp;CHAR(34)&amp;"HDFlag"&amp;CHAR(34)&amp;":"&amp;CHAR(34)&amp;E31&amp;CHAR(34)&amp;
","&amp;CHAR(34)&amp;"type"&amp;CHAR(34)&amp;":"&amp;CHAR(34)&amp;L31&amp;CHAR(34)&amp;
", "&amp;CHAR(34)&amp;"describe"&amp;CHAR(34)&amp;": "&amp;CHAR(34)&amp;CHAR(34)&amp;
", "&amp;CHAR(34)&amp;"isnew"&amp;CHAR(34)&amp;": "&amp;CHAR(34)&amp;F31&amp;CHAR(34)&amp;
", "&amp;CHAR(34)&amp;"ptg"&amp;CHAR(34)&amp;": "&amp;IFERROR(_xlfn.XLOOKUP(B31,Country!A:A,Country!BH:BH),CHAR(34)&amp;CHAR(34))&amp;
", "&amp;CHAR(34)&amp;"links"&amp;CHAR(34)&amp;": "&amp;CHAR(34)&amp;I31&amp;CHAR(34)&amp;
"},"),"[,","[")</f>
        <v>{"couname":"Botswana","year":"1966","lvlup":"1","region":"rgn_Africa","Colors":["cl_BLU", "cl_WHI", "cl_BLA"],"Items":["Horizo", "OnlyBa", "Rotate","myrBLU","001BLU", "002BLA", "003BLU","NoStar","4+Band","capi_Gaborone","landlo","chopGB","englis","rg2_AF_South"],"Items2":["chopGB","englis","rg2_AF_South"],"Flag":"https://i.ibb.co/Zh8R3pL/Botswana-Flag.png","HDFlag":"https://upload.wikimedia.org/wikipedia/commons/thumb/f/fa/Flag_of_Botswana.svg/2560px-Flag_of_Botswana.svg.png","type":"", "describe": "", "isnew": ".", "ptg": ["pctBLA_16", "pctBLU_76", "pctGRE_0", "pctRED_0", "pctYEL_0", "pctORA_0", "pctBRO_0", "pctPUR_0", "pctWHI_8"], "links": "https://en.wikipedia.org/wiki/Flag_of_Botswana"},</v>
      </c>
      <c r="B31" s="83" t="s">
        <v>69</v>
      </c>
      <c r="C31" s="84">
        <v>1</v>
      </c>
      <c r="D31" s="95" t="s">
        <v>828</v>
      </c>
      <c r="E31" s="96" t="s">
        <v>2280</v>
      </c>
      <c r="F31" s="85" t="s">
        <v>2200</v>
      </c>
      <c r="G31" s="86" t="s">
        <v>2201</v>
      </c>
      <c r="H31" s="87"/>
      <c r="I31" s="88" t="s">
        <v>2281</v>
      </c>
      <c r="J31" s="89" t="s">
        <v>3578</v>
      </c>
      <c r="K31" s="90" t="s">
        <v>313</v>
      </c>
      <c r="L31" s="89"/>
      <c r="M31" s="91">
        <v>1966</v>
      </c>
      <c r="N31" s="116"/>
      <c r="O31" s="92" t="s">
        <v>2204</v>
      </c>
      <c r="P31" s="92" t="s">
        <v>529</v>
      </c>
      <c r="Q31" s="92" t="s">
        <v>2204</v>
      </c>
      <c r="R31" s="92" t="s">
        <v>2204</v>
      </c>
      <c r="S31" s="92" t="s">
        <v>2204</v>
      </c>
      <c r="T31" s="92" t="s">
        <v>2204</v>
      </c>
      <c r="U31" s="92" t="s">
        <v>2204</v>
      </c>
      <c r="V31" s="92" t="s">
        <v>2204</v>
      </c>
      <c r="W31" s="92" t="s">
        <v>2204</v>
      </c>
      <c r="X31" s="92" t="s">
        <v>2204</v>
      </c>
      <c r="Y31" s="92" t="s">
        <v>2204</v>
      </c>
      <c r="Z31" s="92" t="s">
        <v>2204</v>
      </c>
      <c r="AA31" s="92" t="s">
        <v>2204</v>
      </c>
      <c r="AB31" s="92" t="s">
        <v>2204</v>
      </c>
      <c r="AC31" s="92" t="s">
        <v>2204</v>
      </c>
      <c r="AD31" s="92" t="s">
        <v>2204</v>
      </c>
      <c r="AE31" s="92" t="s">
        <v>529</v>
      </c>
      <c r="AF31" s="92" t="s">
        <v>2204</v>
      </c>
      <c r="AG31" s="92" t="s">
        <v>2204</v>
      </c>
      <c r="AH31" s="92" t="s">
        <v>2204</v>
      </c>
      <c r="AI31" s="92" t="s">
        <v>2204</v>
      </c>
      <c r="AJ31" s="92" t="s">
        <v>2204</v>
      </c>
      <c r="AK31" s="92" t="s">
        <v>529</v>
      </c>
      <c r="AL31" s="92" t="s">
        <v>2204</v>
      </c>
      <c r="AM31" s="93">
        <v>5</v>
      </c>
      <c r="AN31" s="111">
        <v>0</v>
      </c>
      <c r="AO31" s="109"/>
      <c r="AP31" s="106"/>
      <c r="AQ31" s="110"/>
      <c r="AR31" s="109" t="s">
        <v>2214</v>
      </c>
      <c r="AS31" s="106" t="s">
        <v>2206</v>
      </c>
      <c r="AT31" s="107" t="s">
        <v>2214</v>
      </c>
      <c r="AU31" s="108" t="s">
        <v>2214</v>
      </c>
      <c r="AV31" s="109" t="s">
        <v>2214</v>
      </c>
      <c r="AW31" s="106" t="s">
        <v>2205</v>
      </c>
      <c r="AX31" s="106" t="s">
        <v>2206</v>
      </c>
      <c r="AY31" s="106"/>
      <c r="AZ31" s="106"/>
      <c r="BA31" s="106"/>
      <c r="BB31" s="106"/>
      <c r="BC31" s="106"/>
      <c r="BD31" s="106"/>
      <c r="BE31" s="106"/>
      <c r="BF31" s="94" cm="1">
        <f t="array" ref="BF31">SUMPRODUCT(--(LEN(TRIM(AV31:BE31))&gt;0))</f>
        <v>3</v>
      </c>
      <c r="BG31" s="36" t="str" cm="1">
        <f t="array" ref="BG31">SUBSTITUTE(SUBSTITUTE(SUBSTITUTE("["&amp;
IFERROR(_xlfn.TEXTJOIN(", ",TRUE,IF(O31:AL31="y",CHAR(34)&amp;O$1:AL$1&amp;CHAR(34),"")),"")&amp;
","&amp;
CHAR(34)&amp;"myr"&amp;AU31&amp;CHAR(34)&amp;","&amp;_xlfn.TEXTJOIN("",TRUE,IF(AO31:AQ31&lt;&gt;"",CHAR(34)&amp;"sta"&amp;AO31:AQ31&amp;CHAR(34)&amp;",",""))&amp;
IFERROR(_xlfn.TEXTJOIN(", ",TRUE,IF(AR31:AT31&lt;&gt;"",CHAR(34)&amp;AR$1:AT$1&amp;AR31:AT31&amp;CHAR(34)&amp;",","")),"")&amp;
IF(AN31&gt;0,CHAR(34)&amp;"HasSta",CHAR(34)&amp;"NoStar")&amp;CHAR(34)&amp;","&amp;IF(AN31=1,CHAR(34)&amp;"1Stars"&amp;CHAR(34)&amp;",","")&amp;IF(AN31=2,CHAR(34)&amp;"2Stars"&amp;CHAR(34)&amp;",","")&amp;IF(AN31&gt;2,CHAR(34)&amp;"3+Star"&amp;CHAR(34)&amp;",","")&amp;
IFERROR(CHOOSE(AM31+1,"""NoBand""","","""2Bands""","""3Bands"""),"")&amp;IF(AM31&gt;3,"""4+Band""","")&amp;","&amp;
_xlfn.XLOOKUP(B31,Country!$A$2:$A$246,Country!$F$2:$F$246,"")&amp;_xlfn.XLOOKUP(B31,Country!$A$2:$A$246,Country!$G$2:$G$246,"")&amp;
"]",",]","]"),",,",","),",,",",")</f>
        <v>["Horizo", "OnlyBa", "Rotate","myrBLU","001BLU", "002BLA", "003BLU","NoStar","4+Band","capi_Gaborone","landlo","chopGB","englis","rg2_AF_South"]</v>
      </c>
      <c r="BH31" s="65" t="s">
        <v>792</v>
      </c>
      <c r="BI31" s="36"/>
    </row>
    <row r="32" spans="1:61" x14ac:dyDescent="0.3">
      <c r="A32" s="115" t="str" cm="1">
        <f t="array" ref="A32">SUBSTITUTE("{"&amp;CHAR(34)&amp;"couname"&amp;CHAR(34)&amp;":"&amp;CHAR(34)&amp;B32&amp;CHAR(34)&amp;
(IF(H32&lt;&gt;"",","&amp;CHAR(34)&amp;"subtype"&amp;CHAR(34)&amp;":"&amp;CHAR(34)&amp;H32&amp;CHAR(34),""))&amp;
","&amp;CHAR(34)&amp;"year"&amp;CHAR(34)&amp;":"&amp;CHAR(34)&amp;M32&amp;CHAR(34)&amp;","&amp;CHAR(34)&amp;"lvlup"&amp;CHAR(34)&amp;":"&amp;CHAR(34)&amp;C32&amp;CHAR(34)&amp;
","&amp;CHAR(34)&amp;"region"&amp;CHAR(34)&amp;":"&amp;CHAR(34)&amp;"rgn_"&amp;_xlfn.XLOOKUP(B32,Country!A32:A330,Country!D32:D330&amp;CHAR(34)&amp;
","&amp;CHAR(34)&amp;"Colors"&amp;CHAR(34)&amp;":"&amp;"["&amp;_xlfn.TEXTJOIN(", ",TRUE,IF(AV32:BE32&lt;&gt;"",CHAR(34)&amp;"cl_"&amp;AV32:BE32&amp;CHAR(34),""))&amp;"]"&amp;
","&amp;CHAR(34)&amp;"Items"&amp;CHAR(34)&amp;":"&amp;BG32&amp;
","&amp;CHAR(34)&amp;"Items2"&amp;CHAR(34)&amp;":"&amp;"["&amp;_xlfn.XLOOKUP(B32,Country!A31:A330,Country!G31:G330)&amp;"]"&amp;
","&amp;CHAR(34)&amp;"Flag"&amp;CHAR(34)&amp;":"&amp;CHAR(34)&amp;D32&amp;CHAR(34)&amp;
","&amp;CHAR(34)&amp;"HDFlag"&amp;CHAR(34)&amp;":"&amp;CHAR(34)&amp;E32&amp;CHAR(34)&amp;
","&amp;CHAR(34)&amp;"type"&amp;CHAR(34)&amp;":"&amp;CHAR(34)&amp;L32&amp;CHAR(34)&amp;
", "&amp;CHAR(34)&amp;"describe"&amp;CHAR(34)&amp;": "&amp;CHAR(34)&amp;CHAR(34)&amp;
", "&amp;CHAR(34)&amp;"isnew"&amp;CHAR(34)&amp;": "&amp;CHAR(34)&amp;F32&amp;CHAR(34)&amp;
", "&amp;CHAR(34)&amp;"ptg"&amp;CHAR(34)&amp;": "&amp;IFERROR(_xlfn.XLOOKUP(B32,Country!A:A,Country!BH:BH),CHAR(34)&amp;CHAR(34))&amp;
", "&amp;CHAR(34)&amp;"links"&amp;CHAR(34)&amp;": "&amp;CHAR(34)&amp;I32&amp;CHAR(34)&amp;
"},"),"[,","[")</f>
        <v>{"couname":"Brazil","year":"1889, 1992","lvlup":"1","region":"rgn_South America","Colors":["cl_GRE", "cl_YEL", "cl_BLU", "cl_WHI"],"Items":["Circle", "Texted", "Center", "southc","myrGRE","staWHI","HasSta","3+Star","NoBand","capi_Brasília","md_acreed123", "pol_samesx", "md_tekken7","bricss","portug","rg2_AM_South"],"Items2":["bricss","portug","rg2_AM_South"],"Flag":"https://i.ibb.co/M5577xy/Brazil-Flag.png","HDFlag":"https://upload.wikimedia.org/wikipedia/en/thumb/0/05/Flag_of_Brazil.svg/2560px-Flag_of_Brazil.svg.png","type":"", "describe": "", "isnew": ".", "ptg": ["pctBLA_0", "pctBLU_11", "pctGRE_69", "pctRED_0", "pctYEL_17", "pctORA_0", "pctBRO_0", "pctPUR_0", "pctWHI_2"], "links": "https://en.wikipedia.org/wiki/Flag_of_Brazil"},</v>
      </c>
      <c r="B32" s="83" t="s">
        <v>70</v>
      </c>
      <c r="C32" s="84">
        <v>1</v>
      </c>
      <c r="D32" s="95" t="s">
        <v>829</v>
      </c>
      <c r="E32" s="96" t="s">
        <v>2282</v>
      </c>
      <c r="F32" s="85" t="s">
        <v>2200</v>
      </c>
      <c r="G32" s="86" t="s">
        <v>2201</v>
      </c>
      <c r="H32" s="87"/>
      <c r="I32" s="88" t="s">
        <v>2283</v>
      </c>
      <c r="J32" s="89" t="s">
        <v>3578</v>
      </c>
      <c r="K32" s="90" t="s">
        <v>314</v>
      </c>
      <c r="L32" s="89"/>
      <c r="M32" s="91" t="s">
        <v>2284</v>
      </c>
      <c r="N32" s="116"/>
      <c r="O32" s="92" t="s">
        <v>2204</v>
      </c>
      <c r="P32" s="92" t="s">
        <v>2204</v>
      </c>
      <c r="Q32" s="92" t="s">
        <v>2204</v>
      </c>
      <c r="R32" s="92" t="s">
        <v>2204</v>
      </c>
      <c r="S32" s="92" t="s">
        <v>529</v>
      </c>
      <c r="T32" s="92" t="s">
        <v>2204</v>
      </c>
      <c r="U32" s="92" t="s">
        <v>2204</v>
      </c>
      <c r="V32" s="92" t="s">
        <v>529</v>
      </c>
      <c r="W32" s="92" t="s">
        <v>2204</v>
      </c>
      <c r="X32" s="92" t="s">
        <v>2204</v>
      </c>
      <c r="Y32" s="92" t="s">
        <v>2204</v>
      </c>
      <c r="Z32" s="92" t="s">
        <v>2204</v>
      </c>
      <c r="AA32" s="92" t="s">
        <v>529</v>
      </c>
      <c r="AB32" s="92" t="s">
        <v>2204</v>
      </c>
      <c r="AC32" s="92" t="s">
        <v>2204</v>
      </c>
      <c r="AD32" s="92" t="s">
        <v>2204</v>
      </c>
      <c r="AE32" s="92" t="s">
        <v>2204</v>
      </c>
      <c r="AF32" s="92" t="s">
        <v>2204</v>
      </c>
      <c r="AG32" s="92" t="s">
        <v>2204</v>
      </c>
      <c r="AH32" s="92" t="s">
        <v>2204</v>
      </c>
      <c r="AI32" s="92" t="s">
        <v>2204</v>
      </c>
      <c r="AJ32" s="92" t="s">
        <v>2204</v>
      </c>
      <c r="AK32" s="92" t="s">
        <v>2204</v>
      </c>
      <c r="AL32" s="92" t="s">
        <v>529</v>
      </c>
      <c r="AM32" s="93">
        <v>0</v>
      </c>
      <c r="AN32" s="111">
        <v>27</v>
      </c>
      <c r="AO32" s="109" t="s">
        <v>2205</v>
      </c>
      <c r="AP32" s="106"/>
      <c r="AQ32" s="110"/>
      <c r="AR32" s="109"/>
      <c r="AS32" s="106"/>
      <c r="AT32" s="107"/>
      <c r="AU32" s="108" t="s">
        <v>2211</v>
      </c>
      <c r="AV32" s="109" t="s">
        <v>2211</v>
      </c>
      <c r="AW32" s="106" t="s">
        <v>2215</v>
      </c>
      <c r="AX32" s="106" t="s">
        <v>2214</v>
      </c>
      <c r="AY32" s="106" t="s">
        <v>2205</v>
      </c>
      <c r="AZ32" s="106"/>
      <c r="BA32" s="106"/>
      <c r="BB32" s="106"/>
      <c r="BC32" s="106"/>
      <c r="BD32" s="106"/>
      <c r="BE32" s="106"/>
      <c r="BF32" s="94" cm="1">
        <f t="array" ref="BF32">SUMPRODUCT(--(LEN(TRIM(AV32:BE32))&gt;0))</f>
        <v>4</v>
      </c>
      <c r="BG32" s="36" t="str" cm="1">
        <f t="array" ref="BG32">SUBSTITUTE(SUBSTITUTE(SUBSTITUTE("["&amp;
IFERROR(_xlfn.TEXTJOIN(", ",TRUE,IF(O32:AL32="y",CHAR(34)&amp;O$1:AL$1&amp;CHAR(34),"")),"")&amp;
","&amp;
CHAR(34)&amp;"myr"&amp;AU32&amp;CHAR(34)&amp;","&amp;_xlfn.TEXTJOIN("",TRUE,IF(AO32:AQ32&lt;&gt;"",CHAR(34)&amp;"sta"&amp;AO32:AQ32&amp;CHAR(34)&amp;",",""))&amp;
IFERROR(_xlfn.TEXTJOIN(", ",TRUE,IF(AR32:AT32&lt;&gt;"",CHAR(34)&amp;AR$1:AT$1&amp;AR32:AT32&amp;CHAR(34)&amp;",","")),"")&amp;
IF(AN32&gt;0,CHAR(34)&amp;"HasSta",CHAR(34)&amp;"NoStar")&amp;CHAR(34)&amp;","&amp;IF(AN32=1,CHAR(34)&amp;"1Stars"&amp;CHAR(34)&amp;",","")&amp;IF(AN32=2,CHAR(34)&amp;"2Stars"&amp;CHAR(34)&amp;",","")&amp;IF(AN32&gt;2,CHAR(34)&amp;"3+Star"&amp;CHAR(34)&amp;",","")&amp;
IFERROR(CHOOSE(AM32+1,"""NoBand""","","""2Bands""","""3Bands"""),"")&amp;IF(AM32&gt;3,"""4+Band""","")&amp;","&amp;
_xlfn.XLOOKUP(B32,Country!$A$2:$A$246,Country!$F$2:$F$246,"")&amp;_xlfn.XLOOKUP(B32,Country!$A$2:$A$246,Country!$G$2:$G$246,"")&amp;
"]",",]","]"),",,",","),",,",",")</f>
        <v>["Circle", "Texted", "Center", "southc","myrGRE","staWHI","HasSta","3+Star","NoBand","capi_Brasília","md_acreed123", "pol_samesx", "md_tekken7","bricss","portug","rg2_AM_South"]</v>
      </c>
      <c r="BH32" s="65" t="s">
        <v>795</v>
      </c>
      <c r="BI32" s="36"/>
    </row>
    <row r="33" spans="1:61" x14ac:dyDescent="0.3">
      <c r="A33" s="115" t="str" cm="1">
        <f t="array" ref="A33">SUBSTITUTE("{"&amp;CHAR(34)&amp;"couname"&amp;CHAR(34)&amp;":"&amp;CHAR(34)&amp;B33&amp;CHAR(34)&amp;
(IF(H33&lt;&gt;"",","&amp;CHAR(34)&amp;"subtype"&amp;CHAR(34)&amp;":"&amp;CHAR(34)&amp;H33&amp;CHAR(34),""))&amp;
","&amp;CHAR(34)&amp;"year"&amp;CHAR(34)&amp;":"&amp;CHAR(34)&amp;M33&amp;CHAR(34)&amp;","&amp;CHAR(34)&amp;"lvlup"&amp;CHAR(34)&amp;":"&amp;CHAR(34)&amp;C33&amp;CHAR(34)&amp;
","&amp;CHAR(34)&amp;"region"&amp;CHAR(34)&amp;":"&amp;CHAR(34)&amp;"rgn_"&amp;_xlfn.XLOOKUP(B33,Country!A33:A331,Country!D33:D331&amp;CHAR(34)&amp;
","&amp;CHAR(34)&amp;"Colors"&amp;CHAR(34)&amp;":"&amp;"["&amp;_xlfn.TEXTJOIN(", ",TRUE,IF(AV33:BE33&lt;&gt;"",CHAR(34)&amp;"cl_"&amp;AV33:BE33&amp;CHAR(34),""))&amp;"]"&amp;
","&amp;CHAR(34)&amp;"Items"&amp;CHAR(34)&amp;":"&amp;BG33&amp;
","&amp;CHAR(34)&amp;"Items2"&amp;CHAR(34)&amp;":"&amp;"["&amp;_xlfn.XLOOKUP(B33,Country!A32:A331,Country!G32:G331)&amp;"]"&amp;
","&amp;CHAR(34)&amp;"Flag"&amp;CHAR(34)&amp;":"&amp;CHAR(34)&amp;D33&amp;CHAR(34)&amp;
","&amp;CHAR(34)&amp;"HDFlag"&amp;CHAR(34)&amp;":"&amp;CHAR(34)&amp;E33&amp;CHAR(34)&amp;
","&amp;CHAR(34)&amp;"type"&amp;CHAR(34)&amp;":"&amp;CHAR(34)&amp;L33&amp;CHAR(34)&amp;
", "&amp;CHAR(34)&amp;"describe"&amp;CHAR(34)&amp;": "&amp;CHAR(34)&amp;CHAR(34)&amp;
", "&amp;CHAR(34)&amp;"isnew"&amp;CHAR(34)&amp;": "&amp;CHAR(34)&amp;F33&amp;CHAR(34)&amp;
", "&amp;CHAR(34)&amp;"ptg"&amp;CHAR(34)&amp;": "&amp;IFERROR(_xlfn.XLOOKUP(B33,Country!A:A,Country!BH:BH),CHAR(34)&amp;CHAR(34))&amp;
", "&amp;CHAR(34)&amp;"links"&amp;CHAR(34)&amp;": "&amp;CHAR(34)&amp;I33&amp;CHAR(34)&amp;
"},"),"[,","[")</f>
        <v>{"couname":"British Indian Ocean Territory","year":"1990","lvlup":"1","region":"rgn_Asia","Colors":["cl_RED", "cl_WHI", "cl_BLU", "cl_GRE", "cl_YEL", "cl_BRO"],"Items":["Crosse", "Horizo", "Plants", "Canton", "unjack", "Crowns","myrBLU","001WHI", "002WHI", "003WHI","NoStar","4+Band","capi_Diego Garcia","island", "geo_CapiBeach", "ntGRRE", "ntGRYE", "ntBLYE", "ntWHYE","monarchy","englis","rg2_AF_East"],"Items2":["monarchy","englis","rg2_AF_East"],"Flag":"https://upload.wikimedia.org/wikipedia/commons/thumb/6/65/Flag_of_the_Commissioner_of_the_British_Indian_Ocean_Territory.svg/383px-Flag_of_the_Commissioner_of_the_British_Indian_Ocean_Territory.svg.png","HDFlag":"https://upload.wikimedia.org/wikipedia/commons/thumb/6/65/Flag_of_the_Commissioner_of_the_British_Indian_Ocean_Territory.svg/2560px-Flag_of_the_Commissioner_of_the_British_Indian_Ocean_Territory.svg.png","type":"", "describe": "", "isnew": ".", "ptg": ["pctBLA_0", "pctBLU_48", "pctGRE_3", "pctRED_14", "pctYEL_1", "pctORA_0", "pctBRO_1", "pctPUR_0", "pctWHI_34"], "links": "https://en.wikipedia.org/wiki/Flag_of_the_British_Indian_Ocean_Territory"},</v>
      </c>
      <c r="B33" s="83" t="s">
        <v>71</v>
      </c>
      <c r="C33" s="84">
        <v>1</v>
      </c>
      <c r="D33" s="95" t="s">
        <v>830</v>
      </c>
      <c r="E33" s="96" t="s">
        <v>2285</v>
      </c>
      <c r="F33" s="85" t="s">
        <v>2200</v>
      </c>
      <c r="G33" s="86" t="s">
        <v>2201</v>
      </c>
      <c r="H33" s="87"/>
      <c r="I33" s="88" t="s">
        <v>2286</v>
      </c>
      <c r="J33" s="89" t="s">
        <v>3578</v>
      </c>
      <c r="K33" s="90" t="s">
        <v>315</v>
      </c>
      <c r="L33" s="89"/>
      <c r="M33" s="91">
        <v>1990</v>
      </c>
      <c r="N33" s="116"/>
      <c r="O33" s="92" t="s">
        <v>529</v>
      </c>
      <c r="P33" s="92" t="s">
        <v>529</v>
      </c>
      <c r="Q33" s="92" t="s">
        <v>2204</v>
      </c>
      <c r="R33" s="92" t="s">
        <v>2204</v>
      </c>
      <c r="S33" s="92" t="s">
        <v>2204</v>
      </c>
      <c r="T33" s="92" t="s">
        <v>2204</v>
      </c>
      <c r="U33" s="92" t="s">
        <v>529</v>
      </c>
      <c r="V33" s="92" t="s">
        <v>2204</v>
      </c>
      <c r="W33" s="92" t="s">
        <v>2204</v>
      </c>
      <c r="X33" s="92" t="s">
        <v>2204</v>
      </c>
      <c r="Y33" s="92" t="s">
        <v>2204</v>
      </c>
      <c r="Z33" s="92" t="s">
        <v>2204</v>
      </c>
      <c r="AA33" s="92" t="s">
        <v>2204</v>
      </c>
      <c r="AB33" s="92" t="s">
        <v>529</v>
      </c>
      <c r="AC33" s="92" t="s">
        <v>529</v>
      </c>
      <c r="AD33" s="92" t="s">
        <v>2204</v>
      </c>
      <c r="AE33" s="92" t="s">
        <v>2204</v>
      </c>
      <c r="AF33" s="92" t="s">
        <v>2204</v>
      </c>
      <c r="AG33" s="92" t="s">
        <v>2204</v>
      </c>
      <c r="AH33" s="92" t="s">
        <v>2204</v>
      </c>
      <c r="AI33" s="92" t="s">
        <v>2204</v>
      </c>
      <c r="AJ33" s="92" t="s">
        <v>529</v>
      </c>
      <c r="AK33" s="92" t="s">
        <v>2204</v>
      </c>
      <c r="AL33" s="92" t="s">
        <v>2204</v>
      </c>
      <c r="AM33" s="93">
        <v>13</v>
      </c>
      <c r="AN33" s="111">
        <v>0</v>
      </c>
      <c r="AO33" s="109"/>
      <c r="AP33" s="106"/>
      <c r="AQ33" s="110"/>
      <c r="AR33" s="109" t="s">
        <v>2205</v>
      </c>
      <c r="AS33" s="106" t="s">
        <v>2205</v>
      </c>
      <c r="AT33" s="107" t="s">
        <v>2205</v>
      </c>
      <c r="AU33" s="108" t="s">
        <v>2214</v>
      </c>
      <c r="AV33" s="109" t="s">
        <v>2210</v>
      </c>
      <c r="AW33" s="106" t="s">
        <v>2205</v>
      </c>
      <c r="AX33" s="106" t="s">
        <v>2214</v>
      </c>
      <c r="AY33" s="106" t="s">
        <v>2211</v>
      </c>
      <c r="AZ33" s="106" t="s">
        <v>2215</v>
      </c>
      <c r="BA33" s="106" t="s">
        <v>2223</v>
      </c>
      <c r="BB33" s="106"/>
      <c r="BC33" s="106"/>
      <c r="BD33" s="106"/>
      <c r="BE33" s="106"/>
      <c r="BF33" s="94" cm="1">
        <f t="array" ref="BF33">SUMPRODUCT(--(LEN(TRIM(AV33:BE33))&gt;0))</f>
        <v>6</v>
      </c>
      <c r="BG33" s="36" t="str" cm="1">
        <f t="array" ref="BG33">SUBSTITUTE(SUBSTITUTE(SUBSTITUTE("["&amp;
IFERROR(_xlfn.TEXTJOIN(", ",TRUE,IF(O33:AL33="y",CHAR(34)&amp;O$1:AL$1&amp;CHAR(34),"")),"")&amp;
","&amp;
CHAR(34)&amp;"myr"&amp;AU33&amp;CHAR(34)&amp;","&amp;_xlfn.TEXTJOIN("",TRUE,IF(AO33:AQ33&lt;&gt;"",CHAR(34)&amp;"sta"&amp;AO33:AQ33&amp;CHAR(34)&amp;",",""))&amp;
IFERROR(_xlfn.TEXTJOIN(", ",TRUE,IF(AR33:AT33&lt;&gt;"",CHAR(34)&amp;AR$1:AT$1&amp;AR33:AT33&amp;CHAR(34)&amp;",","")),"")&amp;
IF(AN33&gt;0,CHAR(34)&amp;"HasSta",CHAR(34)&amp;"NoStar")&amp;CHAR(34)&amp;","&amp;IF(AN33=1,CHAR(34)&amp;"1Stars"&amp;CHAR(34)&amp;",","")&amp;IF(AN33=2,CHAR(34)&amp;"2Stars"&amp;CHAR(34)&amp;",","")&amp;IF(AN33&gt;2,CHAR(34)&amp;"3+Star"&amp;CHAR(34)&amp;",","")&amp;
IFERROR(CHOOSE(AM33+1,"""NoBand""","","""2Bands""","""3Bands"""),"")&amp;IF(AM33&gt;3,"""4+Band""","")&amp;","&amp;
_xlfn.XLOOKUP(B33,Country!$A$2:$A$246,Country!$F$2:$F$246,"")&amp;_xlfn.XLOOKUP(B33,Country!$A$2:$A$246,Country!$G$2:$G$246,"")&amp;
"]",",]","]"),",,",","),",,",",")</f>
        <v>["Crosse", "Horizo", "Plants", "Canton", "unjack", "Crowns","myrBLU","001WHI", "002WHI", "003WHI","NoStar","4+Band","capi_Diego Garcia","island", "geo_CapiBeach", "ntGRRE", "ntGRYE", "ntBLYE", "ntWHYE","monarchy","englis","rg2_AF_East"]</v>
      </c>
      <c r="BH33" s="65" t="s">
        <v>790</v>
      </c>
      <c r="BI33" s="36"/>
    </row>
    <row r="34" spans="1:61" x14ac:dyDescent="0.3">
      <c r="A34" s="115" t="str" cm="1">
        <f t="array" ref="A34">SUBSTITUTE("{"&amp;CHAR(34)&amp;"couname"&amp;CHAR(34)&amp;":"&amp;CHAR(34)&amp;B34&amp;CHAR(34)&amp;
(IF(H34&lt;&gt;"",","&amp;CHAR(34)&amp;"subtype"&amp;CHAR(34)&amp;":"&amp;CHAR(34)&amp;H34&amp;CHAR(34),""))&amp;
","&amp;CHAR(34)&amp;"year"&amp;CHAR(34)&amp;":"&amp;CHAR(34)&amp;M34&amp;CHAR(34)&amp;","&amp;CHAR(34)&amp;"lvlup"&amp;CHAR(34)&amp;":"&amp;CHAR(34)&amp;C34&amp;CHAR(34)&amp;
","&amp;CHAR(34)&amp;"region"&amp;CHAR(34)&amp;":"&amp;CHAR(34)&amp;"rgn_"&amp;_xlfn.XLOOKUP(B34,Country!A34:A332,Country!D34:D332&amp;CHAR(34)&amp;
","&amp;CHAR(34)&amp;"Colors"&amp;CHAR(34)&amp;":"&amp;"["&amp;_xlfn.TEXTJOIN(", ",TRUE,IF(AV34:BE34&lt;&gt;"",CHAR(34)&amp;"cl_"&amp;AV34:BE34&amp;CHAR(34),""))&amp;"]"&amp;
","&amp;CHAR(34)&amp;"Items"&amp;CHAR(34)&amp;":"&amp;BG34&amp;
","&amp;CHAR(34)&amp;"Items2"&amp;CHAR(34)&amp;":"&amp;"["&amp;_xlfn.XLOOKUP(B34,Country!A33:A332,Country!G33:G332)&amp;"]"&amp;
","&amp;CHAR(34)&amp;"Flag"&amp;CHAR(34)&amp;":"&amp;CHAR(34)&amp;D34&amp;CHAR(34)&amp;
","&amp;CHAR(34)&amp;"HDFlag"&amp;CHAR(34)&amp;":"&amp;CHAR(34)&amp;E34&amp;CHAR(34)&amp;
","&amp;CHAR(34)&amp;"type"&amp;CHAR(34)&amp;":"&amp;CHAR(34)&amp;L34&amp;CHAR(34)&amp;
", "&amp;CHAR(34)&amp;"describe"&amp;CHAR(34)&amp;": "&amp;CHAR(34)&amp;CHAR(34)&amp;
", "&amp;CHAR(34)&amp;"isnew"&amp;CHAR(34)&amp;": "&amp;CHAR(34)&amp;F34&amp;CHAR(34)&amp;
", "&amp;CHAR(34)&amp;"ptg"&amp;CHAR(34)&amp;": "&amp;IFERROR(_xlfn.XLOOKUP(B34,Country!A:A,Country!BH:BH),CHAR(34)&amp;CHAR(34))&amp;
", "&amp;CHAR(34)&amp;"links"&amp;CHAR(34)&amp;": "&amp;CHAR(34)&amp;I34&amp;CHAR(34)&amp;
"},"),"[,","[")</f>
        <v>{"couname":"British Virgin Islands","year":"1960","lvlup":"1","region":"rgn_North America","Colors":["cl_BLU", "cl_WHI", "cl_RED", "cl_GRE", "cl_YEL", "cl_BLA", "cl_BRO"],"Items":["Crosse", "Texted", "Canton", "unjack", "Humans","myrBLU","NoStar","NoBand","capi_Road Town","island", "md_acreed123", "geo_CapiBeach", "ntGRRE", "ntGRYE", "ntBLYE", "ntWHYE","monarchy","englis","rg2_Na_Caribbean"],"Items2":["monarchy","englis","rg2_Na_Caribbean"],"Flag":"https://upload.wikimedia.org/wikipedia/commons/thumb/4/42/Flag_of_the_British_Virgin_Islands.svg/2560px-Flag_of_the_British_Virgin_Islands.svg.png","HDFlag":"https://upload.wikimedia.org/wikipedia/commons/thumb/4/42/Flag_of_the_British_Virgin_Islands.svg/2560px-Flag_of_the_British_Virgin_Islands.svg.png","type":"", "describe": "", "isnew": ".", "ptg": ["pctBLA_2", "pctBLU_67", "pctGRE_7", "pctRED_8", "pctYEL_4", "pctORA_0", "pctBRO_1", "pctPUR_0", "pctWHI_11"], "links": "https://en.wikipedia.org/wiki/Flag_of_the_British_Virgin_Islands"},</v>
      </c>
      <c r="B34" s="83" t="s">
        <v>72</v>
      </c>
      <c r="C34" s="84">
        <v>1</v>
      </c>
      <c r="D34" s="95" t="s">
        <v>831</v>
      </c>
      <c r="E34" s="96" t="s">
        <v>831</v>
      </c>
      <c r="F34" s="85" t="s">
        <v>2200</v>
      </c>
      <c r="G34" s="86" t="s">
        <v>2201</v>
      </c>
      <c r="H34" s="87"/>
      <c r="I34" s="88" t="s">
        <v>2287</v>
      </c>
      <c r="J34" s="89" t="s">
        <v>3578</v>
      </c>
      <c r="K34" s="90" t="s">
        <v>316</v>
      </c>
      <c r="L34" s="89"/>
      <c r="M34" s="91">
        <v>1960</v>
      </c>
      <c r="N34" s="116"/>
      <c r="O34" s="92" t="s">
        <v>529</v>
      </c>
      <c r="P34" s="92" t="s">
        <v>2204</v>
      </c>
      <c r="Q34" s="92" t="s">
        <v>2204</v>
      </c>
      <c r="R34" s="92" t="s">
        <v>2204</v>
      </c>
      <c r="S34" s="92" t="s">
        <v>2204</v>
      </c>
      <c r="T34" s="92" t="s">
        <v>2204</v>
      </c>
      <c r="U34" s="92" t="s">
        <v>2204</v>
      </c>
      <c r="V34" s="92" t="s">
        <v>529</v>
      </c>
      <c r="W34" s="92" t="s">
        <v>2204</v>
      </c>
      <c r="X34" s="92" t="s">
        <v>2204</v>
      </c>
      <c r="Y34" s="92" t="s">
        <v>2204</v>
      </c>
      <c r="Z34" s="92" t="s">
        <v>2204</v>
      </c>
      <c r="AA34" s="92" t="s">
        <v>2204</v>
      </c>
      <c r="AB34" s="92" t="s">
        <v>529</v>
      </c>
      <c r="AC34" s="92" t="s">
        <v>529</v>
      </c>
      <c r="AD34" s="92" t="s">
        <v>2204</v>
      </c>
      <c r="AE34" s="92" t="s">
        <v>2204</v>
      </c>
      <c r="AF34" s="92" t="s">
        <v>2204</v>
      </c>
      <c r="AG34" s="92" t="s">
        <v>529</v>
      </c>
      <c r="AH34" s="92" t="s">
        <v>2204</v>
      </c>
      <c r="AI34" s="92" t="s">
        <v>2204</v>
      </c>
      <c r="AJ34" s="92" t="s">
        <v>2204</v>
      </c>
      <c r="AK34" s="92" t="s">
        <v>2204</v>
      </c>
      <c r="AL34" s="92" t="s">
        <v>2204</v>
      </c>
      <c r="AM34" s="93">
        <v>0</v>
      </c>
      <c r="AN34" s="111">
        <v>0</v>
      </c>
      <c r="AO34" s="109"/>
      <c r="AP34" s="106"/>
      <c r="AQ34" s="110"/>
      <c r="AR34" s="109"/>
      <c r="AS34" s="106"/>
      <c r="AT34" s="107"/>
      <c r="AU34" s="108" t="s">
        <v>2214</v>
      </c>
      <c r="AV34" s="109" t="s">
        <v>2214</v>
      </c>
      <c r="AW34" s="106" t="s">
        <v>2205</v>
      </c>
      <c r="AX34" s="106" t="s">
        <v>2210</v>
      </c>
      <c r="AY34" s="106" t="s">
        <v>2211</v>
      </c>
      <c r="AZ34" s="106" t="s">
        <v>2215</v>
      </c>
      <c r="BA34" s="106" t="s">
        <v>2206</v>
      </c>
      <c r="BB34" s="106" t="s">
        <v>2223</v>
      </c>
      <c r="BC34" s="106"/>
      <c r="BD34" s="106"/>
      <c r="BE34" s="106"/>
      <c r="BF34" s="94" cm="1">
        <f t="array" ref="BF34">SUMPRODUCT(--(LEN(TRIM(AV34:BE34))&gt;0))</f>
        <v>7</v>
      </c>
      <c r="BG34" s="36" t="str" cm="1">
        <f t="array" ref="BG34">SUBSTITUTE(SUBSTITUTE(SUBSTITUTE("["&amp;
IFERROR(_xlfn.TEXTJOIN(", ",TRUE,IF(O34:AL34="y",CHAR(34)&amp;O$1:AL$1&amp;CHAR(34),"")),"")&amp;
","&amp;
CHAR(34)&amp;"myr"&amp;AU34&amp;CHAR(34)&amp;","&amp;_xlfn.TEXTJOIN("",TRUE,IF(AO34:AQ34&lt;&gt;"",CHAR(34)&amp;"sta"&amp;AO34:AQ34&amp;CHAR(34)&amp;",",""))&amp;
IFERROR(_xlfn.TEXTJOIN(", ",TRUE,IF(AR34:AT34&lt;&gt;"",CHAR(34)&amp;AR$1:AT$1&amp;AR34:AT34&amp;CHAR(34)&amp;",","")),"")&amp;
IF(AN34&gt;0,CHAR(34)&amp;"HasSta",CHAR(34)&amp;"NoStar")&amp;CHAR(34)&amp;","&amp;IF(AN34=1,CHAR(34)&amp;"1Stars"&amp;CHAR(34)&amp;",","")&amp;IF(AN34=2,CHAR(34)&amp;"2Stars"&amp;CHAR(34)&amp;",","")&amp;IF(AN34&gt;2,CHAR(34)&amp;"3+Star"&amp;CHAR(34)&amp;",","")&amp;
IFERROR(CHOOSE(AM34+1,"""NoBand""","","""2Bands""","""3Bands"""),"")&amp;IF(AM34&gt;3,"""4+Band""","")&amp;","&amp;
_xlfn.XLOOKUP(B34,Country!$A$2:$A$246,Country!$F$2:$F$246,"")&amp;_xlfn.XLOOKUP(B34,Country!$A$2:$A$246,Country!$G$2:$G$246,"")&amp;
"]",",]","]"),",,",","),",,",",")</f>
        <v>["Crosse", "Texted", "Canton", "unjack", "Humans","myrBLU","NoStar","NoBand","capi_Road Town","island", "md_acreed123", "geo_CapiBeach", "ntGRRE", "ntGRYE", "ntBLYE", "ntWHYE","monarchy","englis","rg2_Na_Caribbean"]</v>
      </c>
      <c r="BH34" s="65" t="s">
        <v>794</v>
      </c>
      <c r="BI34" s="36"/>
    </row>
    <row r="35" spans="1:61" x14ac:dyDescent="0.3">
      <c r="A35" s="115" t="str" cm="1">
        <f t="array" ref="A35">SUBSTITUTE("{"&amp;CHAR(34)&amp;"couname"&amp;CHAR(34)&amp;":"&amp;CHAR(34)&amp;B35&amp;CHAR(34)&amp;
(IF(H35&lt;&gt;"",","&amp;CHAR(34)&amp;"subtype"&amp;CHAR(34)&amp;":"&amp;CHAR(34)&amp;H35&amp;CHAR(34),""))&amp;
","&amp;CHAR(34)&amp;"year"&amp;CHAR(34)&amp;":"&amp;CHAR(34)&amp;M35&amp;CHAR(34)&amp;","&amp;CHAR(34)&amp;"lvlup"&amp;CHAR(34)&amp;":"&amp;CHAR(34)&amp;C35&amp;CHAR(34)&amp;
","&amp;CHAR(34)&amp;"region"&amp;CHAR(34)&amp;":"&amp;CHAR(34)&amp;"rgn_"&amp;_xlfn.XLOOKUP(B35,Country!A35:A333,Country!D35:D333&amp;CHAR(34)&amp;
","&amp;CHAR(34)&amp;"Colors"&amp;CHAR(34)&amp;":"&amp;"["&amp;_xlfn.TEXTJOIN(", ",TRUE,IF(AV35:BE35&lt;&gt;"",CHAR(34)&amp;"cl_"&amp;AV35:BE35&amp;CHAR(34),""))&amp;"]"&amp;
","&amp;CHAR(34)&amp;"Items"&amp;CHAR(34)&amp;":"&amp;BG35&amp;
","&amp;CHAR(34)&amp;"Items2"&amp;CHAR(34)&amp;":"&amp;"["&amp;_xlfn.XLOOKUP(B35,Country!A34:A333,Country!G34:G333)&amp;"]"&amp;
","&amp;CHAR(34)&amp;"Flag"&amp;CHAR(34)&amp;":"&amp;CHAR(34)&amp;D35&amp;CHAR(34)&amp;
","&amp;CHAR(34)&amp;"HDFlag"&amp;CHAR(34)&amp;":"&amp;CHAR(34)&amp;E35&amp;CHAR(34)&amp;
","&amp;CHAR(34)&amp;"type"&amp;CHAR(34)&amp;":"&amp;CHAR(34)&amp;L35&amp;CHAR(34)&amp;
", "&amp;CHAR(34)&amp;"describe"&amp;CHAR(34)&amp;": "&amp;CHAR(34)&amp;CHAR(34)&amp;
", "&amp;CHAR(34)&amp;"isnew"&amp;CHAR(34)&amp;": "&amp;CHAR(34)&amp;F35&amp;CHAR(34)&amp;
", "&amp;CHAR(34)&amp;"ptg"&amp;CHAR(34)&amp;": "&amp;IFERROR(_xlfn.XLOOKUP(B35,Country!A:A,Country!BH:BH),CHAR(34)&amp;CHAR(34))&amp;
", "&amp;CHAR(34)&amp;"links"&amp;CHAR(34)&amp;": "&amp;CHAR(34)&amp;I35&amp;CHAR(34)&amp;
"},"),"[,","[")</f>
        <v>{"couname":"Brunei","year":"1959","lvlup":"1","region":"rgn_Asia","Colors":["cl_YEL", "cl_RED", "cl_BLA", "cl_WHI"],"Items":["dgband", "Texted", "IsMoon", "Center", "Humans","myrYEL","001YEL", "003YEL","NoStar","4+Band","capi_Bandar Seri Begawan","island","chopGB","monarchy","rg2_AS_SouthEast"],"Items2":["chopGB","monarchy","rg2_AS_SouthEast"],"Flag":"https://i.ibb.co/2Z7YFjb/Brunei-Flag.png","HDFlag":"https://upload.wikimedia.org/wikipedia/commons/thumb/9/9c/Flag_of_Brunei.svg/2560px-Flag_of_Brunei.svg.png","type":"", "describe": "", "isnew": ".", "ptg": ["pctBLA_17", "pctBLU_0", "pctGRE_0", "pctRED_6", "pctYEL_55", "pctORA_0", "pctBRO_0", "pctPUR_0", "pctWHI_22"], "links": "https://en.wikipedia.org/wiki/Flag_of_Brunei"},</v>
      </c>
      <c r="B35" s="83" t="s">
        <v>73</v>
      </c>
      <c r="C35" s="84">
        <v>1</v>
      </c>
      <c r="D35" s="95" t="s">
        <v>832</v>
      </c>
      <c r="E35" s="96" t="s">
        <v>2288</v>
      </c>
      <c r="F35" s="85" t="s">
        <v>2200</v>
      </c>
      <c r="G35" s="86" t="s">
        <v>2201</v>
      </c>
      <c r="H35" s="87"/>
      <c r="I35" s="88" t="s">
        <v>2289</v>
      </c>
      <c r="J35" s="89" t="s">
        <v>3578</v>
      </c>
      <c r="K35" s="90" t="s">
        <v>317</v>
      </c>
      <c r="L35" s="89"/>
      <c r="M35" s="91">
        <v>1959</v>
      </c>
      <c r="N35" s="116"/>
      <c r="O35" s="92" t="s">
        <v>2204</v>
      </c>
      <c r="P35" s="92" t="s">
        <v>2204</v>
      </c>
      <c r="Q35" s="92" t="s">
        <v>2204</v>
      </c>
      <c r="R35" s="92" t="s">
        <v>529</v>
      </c>
      <c r="S35" s="92" t="s">
        <v>2204</v>
      </c>
      <c r="T35" s="92" t="s">
        <v>2204</v>
      </c>
      <c r="U35" s="92" t="s">
        <v>2204</v>
      </c>
      <c r="V35" s="92" t="s">
        <v>529</v>
      </c>
      <c r="W35" s="92" t="s">
        <v>2204</v>
      </c>
      <c r="X35" s="92" t="s">
        <v>2204</v>
      </c>
      <c r="Y35" s="92" t="s">
        <v>529</v>
      </c>
      <c r="Z35" s="92" t="s">
        <v>2204</v>
      </c>
      <c r="AA35" s="92" t="s">
        <v>529</v>
      </c>
      <c r="AB35" s="92" t="s">
        <v>2204</v>
      </c>
      <c r="AC35" s="92" t="s">
        <v>2204</v>
      </c>
      <c r="AD35" s="92" t="s">
        <v>2204</v>
      </c>
      <c r="AE35" s="92" t="s">
        <v>2204</v>
      </c>
      <c r="AF35" s="92" t="s">
        <v>2204</v>
      </c>
      <c r="AG35" s="92" t="s">
        <v>529</v>
      </c>
      <c r="AH35" s="92" t="s">
        <v>2204</v>
      </c>
      <c r="AI35" s="92" t="s">
        <v>2204</v>
      </c>
      <c r="AJ35" s="92" t="s">
        <v>2204</v>
      </c>
      <c r="AK35" s="92" t="s">
        <v>2204</v>
      </c>
      <c r="AL35" s="92" t="s">
        <v>2204</v>
      </c>
      <c r="AM35" s="93">
        <v>4</v>
      </c>
      <c r="AN35" s="111">
        <v>0</v>
      </c>
      <c r="AO35" s="109"/>
      <c r="AP35" s="106"/>
      <c r="AQ35" s="110"/>
      <c r="AR35" s="109" t="s">
        <v>2215</v>
      </c>
      <c r="AS35" s="106"/>
      <c r="AT35" s="107" t="s">
        <v>2215</v>
      </c>
      <c r="AU35" s="108" t="s">
        <v>2215</v>
      </c>
      <c r="AV35" s="109" t="s">
        <v>2215</v>
      </c>
      <c r="AW35" s="106" t="s">
        <v>2210</v>
      </c>
      <c r="AX35" s="106" t="s">
        <v>2206</v>
      </c>
      <c r="AY35" s="106" t="s">
        <v>2205</v>
      </c>
      <c r="AZ35" s="106"/>
      <c r="BA35" s="106"/>
      <c r="BB35" s="106"/>
      <c r="BC35" s="106"/>
      <c r="BD35" s="106"/>
      <c r="BE35" s="106"/>
      <c r="BF35" s="94" cm="1">
        <f t="array" ref="BF35">SUMPRODUCT(--(LEN(TRIM(AV35:BE35))&gt;0))</f>
        <v>4</v>
      </c>
      <c r="BG35" s="36" t="str" cm="1">
        <f t="array" ref="BG35">SUBSTITUTE(SUBSTITUTE(SUBSTITUTE("["&amp;
IFERROR(_xlfn.TEXTJOIN(", ",TRUE,IF(O35:AL35="y",CHAR(34)&amp;O$1:AL$1&amp;CHAR(34),"")),"")&amp;
","&amp;
CHAR(34)&amp;"myr"&amp;AU35&amp;CHAR(34)&amp;","&amp;_xlfn.TEXTJOIN("",TRUE,IF(AO35:AQ35&lt;&gt;"",CHAR(34)&amp;"sta"&amp;AO35:AQ35&amp;CHAR(34)&amp;",",""))&amp;
IFERROR(_xlfn.TEXTJOIN(", ",TRUE,IF(AR35:AT35&lt;&gt;"",CHAR(34)&amp;AR$1:AT$1&amp;AR35:AT35&amp;CHAR(34)&amp;",","")),"")&amp;
IF(AN35&gt;0,CHAR(34)&amp;"HasSta",CHAR(34)&amp;"NoStar")&amp;CHAR(34)&amp;","&amp;IF(AN35=1,CHAR(34)&amp;"1Stars"&amp;CHAR(34)&amp;",","")&amp;IF(AN35=2,CHAR(34)&amp;"2Stars"&amp;CHAR(34)&amp;",","")&amp;IF(AN35&gt;2,CHAR(34)&amp;"3+Star"&amp;CHAR(34)&amp;",","")&amp;
IFERROR(CHOOSE(AM35+1,"""NoBand""","","""2Bands""","""3Bands"""),"")&amp;IF(AM35&gt;3,"""4+Band""","")&amp;","&amp;
_xlfn.XLOOKUP(B35,Country!$A$2:$A$246,Country!$F$2:$F$246,"")&amp;_xlfn.XLOOKUP(B35,Country!$A$2:$A$246,Country!$G$2:$G$246,"")&amp;
"]",",]","]"),",,",","),",,",",")</f>
        <v>["dgband", "Texted", "IsMoon", "Center", "Humans","myrYEL","001YEL", "003YEL","NoStar","4+Band","capi_Bandar Seri Begawan","island","chopGB","monarchy","rg2_AS_SouthEast"]</v>
      </c>
      <c r="BH35" s="65" t="s">
        <v>790</v>
      </c>
      <c r="BI35" s="36"/>
    </row>
    <row r="36" spans="1:61" x14ac:dyDescent="0.3">
      <c r="A36" s="115" t="str" cm="1">
        <f t="array" ref="A36">SUBSTITUTE("{"&amp;CHAR(34)&amp;"couname"&amp;CHAR(34)&amp;":"&amp;CHAR(34)&amp;B36&amp;CHAR(34)&amp;
(IF(H36&lt;&gt;"",","&amp;CHAR(34)&amp;"subtype"&amp;CHAR(34)&amp;":"&amp;CHAR(34)&amp;H36&amp;CHAR(34),""))&amp;
","&amp;CHAR(34)&amp;"year"&amp;CHAR(34)&amp;":"&amp;CHAR(34)&amp;M36&amp;CHAR(34)&amp;","&amp;CHAR(34)&amp;"lvlup"&amp;CHAR(34)&amp;":"&amp;CHAR(34)&amp;C36&amp;CHAR(34)&amp;
","&amp;CHAR(34)&amp;"region"&amp;CHAR(34)&amp;":"&amp;CHAR(34)&amp;"rgn_"&amp;_xlfn.XLOOKUP(B36,Country!A36:A334,Country!D36:D334&amp;CHAR(34)&amp;
","&amp;CHAR(34)&amp;"Colors"&amp;CHAR(34)&amp;":"&amp;"["&amp;_xlfn.TEXTJOIN(", ",TRUE,IF(AV36:BE36&lt;&gt;"",CHAR(34)&amp;"cl_"&amp;AV36:BE36&amp;CHAR(34),""))&amp;"]"&amp;
","&amp;CHAR(34)&amp;"Items"&amp;CHAR(34)&amp;":"&amp;BG36&amp;
","&amp;CHAR(34)&amp;"Items2"&amp;CHAR(34)&amp;":"&amp;"["&amp;_xlfn.XLOOKUP(B36,Country!A35:A334,Country!G35:G334)&amp;"]"&amp;
","&amp;CHAR(34)&amp;"Flag"&amp;CHAR(34)&amp;":"&amp;CHAR(34)&amp;D36&amp;CHAR(34)&amp;
","&amp;CHAR(34)&amp;"HDFlag"&amp;CHAR(34)&amp;":"&amp;CHAR(34)&amp;E36&amp;CHAR(34)&amp;
","&amp;CHAR(34)&amp;"type"&amp;CHAR(34)&amp;":"&amp;CHAR(34)&amp;L36&amp;CHAR(34)&amp;
", "&amp;CHAR(34)&amp;"describe"&amp;CHAR(34)&amp;": "&amp;CHAR(34)&amp;CHAR(34)&amp;
", "&amp;CHAR(34)&amp;"isnew"&amp;CHAR(34)&amp;": "&amp;CHAR(34)&amp;F36&amp;CHAR(34)&amp;
", "&amp;CHAR(34)&amp;"ptg"&amp;CHAR(34)&amp;": "&amp;IFERROR(_xlfn.XLOOKUP(B36,Country!A:A,Country!BH:BH),CHAR(34)&amp;CHAR(34))&amp;
", "&amp;CHAR(34)&amp;"links"&amp;CHAR(34)&amp;": "&amp;CHAR(34)&amp;I36&amp;CHAR(34)&amp;
"},"),"[,","[")</f>
        <v>{"couname":"Bulgaria","year":"1879, 1990","lvlup":"1","region":"rgn_Europe","Colors":["cl_RED", "cl_WHI", "cl_GRE"],"Items":["Horizo", "OnlyBa","myrEQ","001WHI", "002GRE", "003RED","NoStar","3Bands","capi_Sofia","ntWHRE","balkan","eunion","rg2_EU_East"],"Items2":["balkan","eunion","rg2_EU_East"],"Flag":"https://i.ibb.co/8YQGfkc/Bulgaria-Flag.png","HDFlag":"https://upload.wikimedia.org/wikipedia/commons/thumb/9/9a/Flag_of_Bulgaria.svg/2560px-Flag_of_Bulgaria.svg.png","type":"", "describe": "", "isnew": ".", "ptg": ["pctBLA_0", "pctBLU_0", "pctGRE_33", "pctRED_33", "pctYEL_0", "pctORA_0", "pctBRO_0", "pctPUR_0", "pctWHI_33"], "links": "https://en.wikipedia.org/wiki/Flag_of_Bulgaria"},</v>
      </c>
      <c r="B36" s="83" t="s">
        <v>74</v>
      </c>
      <c r="C36" s="84">
        <v>1</v>
      </c>
      <c r="D36" s="95" t="s">
        <v>833</v>
      </c>
      <c r="E36" s="96" t="s">
        <v>2290</v>
      </c>
      <c r="F36" s="85" t="s">
        <v>2200</v>
      </c>
      <c r="G36" s="86" t="s">
        <v>2201</v>
      </c>
      <c r="H36" s="87"/>
      <c r="I36" s="88" t="s">
        <v>2291</v>
      </c>
      <c r="J36" s="89" t="s">
        <v>3578</v>
      </c>
      <c r="K36" s="90" t="s">
        <v>318</v>
      </c>
      <c r="L36" s="89"/>
      <c r="M36" s="91" t="s">
        <v>2292</v>
      </c>
      <c r="N36" s="116"/>
      <c r="O36" s="92" t="s">
        <v>2204</v>
      </c>
      <c r="P36" s="92" t="s">
        <v>529</v>
      </c>
      <c r="Q36" s="92" t="s">
        <v>2204</v>
      </c>
      <c r="R36" s="92" t="s">
        <v>2204</v>
      </c>
      <c r="S36" s="92" t="s">
        <v>2204</v>
      </c>
      <c r="T36" s="92" t="s">
        <v>2204</v>
      </c>
      <c r="U36" s="92" t="s">
        <v>2204</v>
      </c>
      <c r="V36" s="92" t="s">
        <v>2204</v>
      </c>
      <c r="W36" s="92" t="s">
        <v>2204</v>
      </c>
      <c r="X36" s="92" t="s">
        <v>2204</v>
      </c>
      <c r="Y36" s="92" t="s">
        <v>2204</v>
      </c>
      <c r="Z36" s="92" t="s">
        <v>2204</v>
      </c>
      <c r="AA36" s="92" t="s">
        <v>2204</v>
      </c>
      <c r="AB36" s="92" t="s">
        <v>2204</v>
      </c>
      <c r="AC36" s="92" t="s">
        <v>2204</v>
      </c>
      <c r="AD36" s="92" t="s">
        <v>2204</v>
      </c>
      <c r="AE36" s="92" t="s">
        <v>529</v>
      </c>
      <c r="AF36" s="92" t="s">
        <v>2204</v>
      </c>
      <c r="AG36" s="92" t="s">
        <v>2204</v>
      </c>
      <c r="AH36" s="92" t="s">
        <v>2204</v>
      </c>
      <c r="AI36" s="92" t="s">
        <v>2204</v>
      </c>
      <c r="AJ36" s="92" t="s">
        <v>2204</v>
      </c>
      <c r="AK36" s="92" t="s">
        <v>2204</v>
      </c>
      <c r="AL36" s="92" t="s">
        <v>2204</v>
      </c>
      <c r="AM36" s="93">
        <v>3</v>
      </c>
      <c r="AN36" s="111">
        <v>0</v>
      </c>
      <c r="AO36" s="109"/>
      <c r="AP36" s="106"/>
      <c r="AQ36" s="110"/>
      <c r="AR36" s="109" t="s">
        <v>2205</v>
      </c>
      <c r="AS36" s="106" t="s">
        <v>2211</v>
      </c>
      <c r="AT36" s="107" t="s">
        <v>2210</v>
      </c>
      <c r="AU36" s="108" t="s">
        <v>2209</v>
      </c>
      <c r="AV36" s="109" t="s">
        <v>2210</v>
      </c>
      <c r="AW36" s="106" t="s">
        <v>2205</v>
      </c>
      <c r="AX36" s="106" t="s">
        <v>2211</v>
      </c>
      <c r="AY36" s="106"/>
      <c r="AZ36" s="106"/>
      <c r="BA36" s="106"/>
      <c r="BB36" s="106"/>
      <c r="BC36" s="106"/>
      <c r="BD36" s="106"/>
      <c r="BE36" s="106"/>
      <c r="BF36" s="94" cm="1">
        <f t="array" ref="BF36">SUMPRODUCT(--(LEN(TRIM(AV36:BE36))&gt;0))</f>
        <v>3</v>
      </c>
      <c r="BG36" s="36" t="str" cm="1">
        <f t="array" ref="BG36">SUBSTITUTE(SUBSTITUTE(SUBSTITUTE("["&amp;
IFERROR(_xlfn.TEXTJOIN(", ",TRUE,IF(O36:AL36="y",CHAR(34)&amp;O$1:AL$1&amp;CHAR(34),"")),"")&amp;
","&amp;
CHAR(34)&amp;"myr"&amp;AU36&amp;CHAR(34)&amp;","&amp;_xlfn.TEXTJOIN("",TRUE,IF(AO36:AQ36&lt;&gt;"",CHAR(34)&amp;"sta"&amp;AO36:AQ36&amp;CHAR(34)&amp;",",""))&amp;
IFERROR(_xlfn.TEXTJOIN(", ",TRUE,IF(AR36:AT36&lt;&gt;"",CHAR(34)&amp;AR$1:AT$1&amp;AR36:AT36&amp;CHAR(34)&amp;",","")),"")&amp;
IF(AN36&gt;0,CHAR(34)&amp;"HasSta",CHAR(34)&amp;"NoStar")&amp;CHAR(34)&amp;","&amp;IF(AN36=1,CHAR(34)&amp;"1Stars"&amp;CHAR(34)&amp;",","")&amp;IF(AN36=2,CHAR(34)&amp;"2Stars"&amp;CHAR(34)&amp;",","")&amp;IF(AN36&gt;2,CHAR(34)&amp;"3+Star"&amp;CHAR(34)&amp;",","")&amp;
IFERROR(CHOOSE(AM36+1,"""NoBand""","","""2Bands""","""3Bands"""),"")&amp;IF(AM36&gt;3,"""4+Band""","")&amp;","&amp;
_xlfn.XLOOKUP(B36,Country!$A$2:$A$246,Country!$F$2:$F$246,"")&amp;_xlfn.XLOOKUP(B36,Country!$A$2:$A$246,Country!$G$2:$G$246,"")&amp;
"]",",]","]"),",,",","),",,",",")</f>
        <v>["Horizo", "OnlyBa","myrEQ","001WHI", "002GRE", "003RED","NoStar","3Bands","capi_Sofia","ntWHRE","balkan","eunion","rg2_EU_East"]</v>
      </c>
      <c r="BH36" s="65" t="s">
        <v>791</v>
      </c>
      <c r="BI36" s="36"/>
    </row>
    <row r="37" spans="1:61" x14ac:dyDescent="0.3">
      <c r="A37" s="115" t="str" cm="1">
        <f t="array" ref="A37">SUBSTITUTE("{"&amp;CHAR(34)&amp;"couname"&amp;CHAR(34)&amp;":"&amp;CHAR(34)&amp;B37&amp;CHAR(34)&amp;
(IF(H37&lt;&gt;"",","&amp;CHAR(34)&amp;"subtype"&amp;CHAR(34)&amp;":"&amp;CHAR(34)&amp;H37&amp;CHAR(34),""))&amp;
","&amp;CHAR(34)&amp;"year"&amp;CHAR(34)&amp;":"&amp;CHAR(34)&amp;M37&amp;CHAR(34)&amp;","&amp;CHAR(34)&amp;"lvlup"&amp;CHAR(34)&amp;":"&amp;CHAR(34)&amp;C37&amp;CHAR(34)&amp;
","&amp;CHAR(34)&amp;"region"&amp;CHAR(34)&amp;":"&amp;CHAR(34)&amp;"rgn_"&amp;_xlfn.XLOOKUP(B37,Country!A37:A335,Country!D37:D335&amp;CHAR(34)&amp;
","&amp;CHAR(34)&amp;"Colors"&amp;CHAR(34)&amp;":"&amp;"["&amp;_xlfn.TEXTJOIN(", ",TRUE,IF(AV37:BE37&lt;&gt;"",CHAR(34)&amp;"cl_"&amp;AV37:BE37&amp;CHAR(34),""))&amp;"]"&amp;
","&amp;CHAR(34)&amp;"Items"&amp;CHAR(34)&amp;":"&amp;BG37&amp;
","&amp;CHAR(34)&amp;"Items2"&amp;CHAR(34)&amp;":"&amp;"["&amp;_xlfn.XLOOKUP(B37,Country!A36:A335,Country!G36:G335)&amp;"]"&amp;
","&amp;CHAR(34)&amp;"Flag"&amp;CHAR(34)&amp;":"&amp;CHAR(34)&amp;D37&amp;CHAR(34)&amp;
","&amp;CHAR(34)&amp;"HDFlag"&amp;CHAR(34)&amp;":"&amp;CHAR(34)&amp;E37&amp;CHAR(34)&amp;
","&amp;CHAR(34)&amp;"type"&amp;CHAR(34)&amp;":"&amp;CHAR(34)&amp;L37&amp;CHAR(34)&amp;
", "&amp;CHAR(34)&amp;"describe"&amp;CHAR(34)&amp;": "&amp;CHAR(34)&amp;CHAR(34)&amp;
", "&amp;CHAR(34)&amp;"isnew"&amp;CHAR(34)&amp;": "&amp;CHAR(34)&amp;F37&amp;CHAR(34)&amp;
", "&amp;CHAR(34)&amp;"ptg"&amp;CHAR(34)&amp;": "&amp;IFERROR(_xlfn.XLOOKUP(B37,Country!A:A,Country!BH:BH),CHAR(34)&amp;CHAR(34))&amp;
", "&amp;CHAR(34)&amp;"links"&amp;CHAR(34)&amp;": "&amp;CHAR(34)&amp;I37&amp;CHAR(34)&amp;
"},"),"[,","[")</f>
        <v>{"couname":"Burkina Faso","year":"1984","lvlup":"1","region":"rgn_Africa","Colors":["cl_RED", "cl_GRE", "cl_YEL"],"Items":["Horizo", "Center","myrEQ","staYEL","001RED", "003GRE","HasSta","1Stars","2Bands","capi_Ouagadougou","landlo","rg2_AF_West"],"Items2":["rg2_AF_West"],"Flag":"https://i.ibb.co/cw4wN6n/Burkina-Faso-Flag.png","HDFlag":"https://upload.wikimedia.org/wikipedia/commons/thumb/3/31/Flag_of_Burkina_Faso.svg/2560px-Flag_of_Burkina_Faso.svg.png","type":"", "describe": "", "isnew": ".", "ptg": ["pctBLA_0", "pctBLU_0", "pctGRE_49", "pctRED_48", "pctYEL_2", "pctORA_0", "pctBRO_0", "pctPUR_0", "pctWHI_0"], "links": "https://en.wikipedia.org/wiki/Flag_of_Burkina_Faso"},</v>
      </c>
      <c r="B37" s="83" t="s">
        <v>75</v>
      </c>
      <c r="C37" s="84">
        <v>1</v>
      </c>
      <c r="D37" s="95" t="s">
        <v>834</v>
      </c>
      <c r="E37" s="96" t="s">
        <v>2293</v>
      </c>
      <c r="F37" s="85" t="s">
        <v>2200</v>
      </c>
      <c r="G37" s="86" t="s">
        <v>2201</v>
      </c>
      <c r="H37" s="87"/>
      <c r="I37" s="88" t="s">
        <v>2294</v>
      </c>
      <c r="J37" s="89" t="s">
        <v>3578</v>
      </c>
      <c r="K37" s="90" t="s">
        <v>319</v>
      </c>
      <c r="L37" s="89"/>
      <c r="M37" s="91">
        <v>1984</v>
      </c>
      <c r="N37" s="116"/>
      <c r="O37" s="92" t="s">
        <v>2204</v>
      </c>
      <c r="P37" s="92" t="s">
        <v>529</v>
      </c>
      <c r="Q37" s="92" t="s">
        <v>2204</v>
      </c>
      <c r="R37" s="92" t="s">
        <v>2204</v>
      </c>
      <c r="S37" s="92" t="s">
        <v>2204</v>
      </c>
      <c r="T37" s="92" t="s">
        <v>2204</v>
      </c>
      <c r="U37" s="92" t="s">
        <v>2204</v>
      </c>
      <c r="V37" s="92" t="s">
        <v>2204</v>
      </c>
      <c r="W37" s="92" t="s">
        <v>2204</v>
      </c>
      <c r="X37" s="92" t="s">
        <v>2204</v>
      </c>
      <c r="Y37" s="92" t="s">
        <v>2204</v>
      </c>
      <c r="Z37" s="92" t="s">
        <v>2204</v>
      </c>
      <c r="AA37" s="92" t="s">
        <v>529</v>
      </c>
      <c r="AB37" s="92" t="s">
        <v>2204</v>
      </c>
      <c r="AC37" s="92" t="s">
        <v>2204</v>
      </c>
      <c r="AD37" s="92" t="s">
        <v>2204</v>
      </c>
      <c r="AE37" s="92" t="s">
        <v>2204</v>
      </c>
      <c r="AF37" s="92" t="s">
        <v>2204</v>
      </c>
      <c r="AG37" s="92" t="s">
        <v>2204</v>
      </c>
      <c r="AH37" s="92" t="s">
        <v>2204</v>
      </c>
      <c r="AI37" s="92" t="s">
        <v>2204</v>
      </c>
      <c r="AJ37" s="92" t="s">
        <v>2204</v>
      </c>
      <c r="AK37" s="92" t="s">
        <v>2204</v>
      </c>
      <c r="AL37" s="92" t="s">
        <v>2204</v>
      </c>
      <c r="AM37" s="93">
        <v>2</v>
      </c>
      <c r="AN37" s="111">
        <v>1</v>
      </c>
      <c r="AO37" s="109" t="s">
        <v>2215</v>
      </c>
      <c r="AP37" s="106"/>
      <c r="AQ37" s="110"/>
      <c r="AR37" s="109" t="s">
        <v>2210</v>
      </c>
      <c r="AS37" s="106"/>
      <c r="AT37" s="107" t="s">
        <v>2211</v>
      </c>
      <c r="AU37" s="108" t="s">
        <v>2209</v>
      </c>
      <c r="AV37" s="109" t="s">
        <v>2210</v>
      </c>
      <c r="AW37" s="106" t="s">
        <v>2211</v>
      </c>
      <c r="AX37" s="106" t="s">
        <v>2215</v>
      </c>
      <c r="AY37" s="106"/>
      <c r="AZ37" s="106"/>
      <c r="BA37" s="106"/>
      <c r="BB37" s="106"/>
      <c r="BC37" s="106"/>
      <c r="BD37" s="106"/>
      <c r="BE37" s="106"/>
      <c r="BF37" s="94" cm="1">
        <f t="array" ref="BF37">SUMPRODUCT(--(LEN(TRIM(AV37:BE37))&gt;0))</f>
        <v>3</v>
      </c>
      <c r="BG37" s="36" t="str" cm="1">
        <f t="array" ref="BG37">SUBSTITUTE(SUBSTITUTE(SUBSTITUTE("["&amp;
IFERROR(_xlfn.TEXTJOIN(", ",TRUE,IF(O37:AL37="y",CHAR(34)&amp;O$1:AL$1&amp;CHAR(34),"")),"")&amp;
","&amp;
CHAR(34)&amp;"myr"&amp;AU37&amp;CHAR(34)&amp;","&amp;_xlfn.TEXTJOIN("",TRUE,IF(AO37:AQ37&lt;&gt;"",CHAR(34)&amp;"sta"&amp;AO37:AQ37&amp;CHAR(34)&amp;",",""))&amp;
IFERROR(_xlfn.TEXTJOIN(", ",TRUE,IF(AR37:AT37&lt;&gt;"",CHAR(34)&amp;AR$1:AT$1&amp;AR37:AT37&amp;CHAR(34)&amp;",","")),"")&amp;
IF(AN37&gt;0,CHAR(34)&amp;"HasSta",CHAR(34)&amp;"NoStar")&amp;CHAR(34)&amp;","&amp;IF(AN37=1,CHAR(34)&amp;"1Stars"&amp;CHAR(34)&amp;",","")&amp;IF(AN37=2,CHAR(34)&amp;"2Stars"&amp;CHAR(34)&amp;",","")&amp;IF(AN37&gt;2,CHAR(34)&amp;"3+Star"&amp;CHAR(34)&amp;",","")&amp;
IFERROR(CHOOSE(AM37+1,"""NoBand""","","""2Bands""","""3Bands"""),"")&amp;IF(AM37&gt;3,"""4+Band""","")&amp;","&amp;
_xlfn.XLOOKUP(B37,Country!$A$2:$A$246,Country!$F$2:$F$246,"")&amp;_xlfn.XLOOKUP(B37,Country!$A$2:$A$246,Country!$G$2:$G$246,"")&amp;
"]",",]","]"),",,",","),",,",",")</f>
        <v>["Horizo", "Center","myrEQ","staYEL","001RED", "003GRE","HasSta","1Stars","2Bands","capi_Ouagadougou","landlo","rg2_AF_West"]</v>
      </c>
      <c r="BH37" s="65" t="s">
        <v>792</v>
      </c>
      <c r="BI37" s="36"/>
    </row>
    <row r="38" spans="1:61" x14ac:dyDescent="0.3">
      <c r="A38" s="115" t="str" cm="1">
        <f t="array" ref="A38">SUBSTITUTE("{"&amp;CHAR(34)&amp;"couname"&amp;CHAR(34)&amp;":"&amp;CHAR(34)&amp;B38&amp;CHAR(34)&amp;
(IF(H38&lt;&gt;"",","&amp;CHAR(34)&amp;"subtype"&amp;CHAR(34)&amp;":"&amp;CHAR(34)&amp;H38&amp;CHAR(34),""))&amp;
","&amp;CHAR(34)&amp;"year"&amp;CHAR(34)&amp;":"&amp;CHAR(34)&amp;M38&amp;CHAR(34)&amp;","&amp;CHAR(34)&amp;"lvlup"&amp;CHAR(34)&amp;":"&amp;CHAR(34)&amp;C38&amp;CHAR(34)&amp;
","&amp;CHAR(34)&amp;"region"&amp;CHAR(34)&amp;":"&amp;CHAR(34)&amp;"rgn_"&amp;_xlfn.XLOOKUP(B38,Country!A38:A336,Country!D38:D336&amp;CHAR(34)&amp;
","&amp;CHAR(34)&amp;"Colors"&amp;CHAR(34)&amp;":"&amp;"["&amp;_xlfn.TEXTJOIN(", ",TRUE,IF(AV38:BE38&lt;&gt;"",CHAR(34)&amp;"cl_"&amp;AV38:BE38&amp;CHAR(34),""))&amp;"]"&amp;
","&amp;CHAR(34)&amp;"Items"&amp;CHAR(34)&amp;":"&amp;BG38&amp;
","&amp;CHAR(34)&amp;"Items2"&amp;CHAR(34)&amp;":"&amp;"["&amp;_xlfn.XLOOKUP(B38,Country!A37:A336,Country!G37:G336)&amp;"]"&amp;
","&amp;CHAR(34)&amp;"Flag"&amp;CHAR(34)&amp;":"&amp;CHAR(34)&amp;D38&amp;CHAR(34)&amp;
","&amp;CHAR(34)&amp;"HDFlag"&amp;CHAR(34)&amp;":"&amp;CHAR(34)&amp;E38&amp;CHAR(34)&amp;
","&amp;CHAR(34)&amp;"type"&amp;CHAR(34)&amp;":"&amp;CHAR(34)&amp;L38&amp;CHAR(34)&amp;
", "&amp;CHAR(34)&amp;"describe"&amp;CHAR(34)&amp;": "&amp;CHAR(34)&amp;CHAR(34)&amp;
", "&amp;CHAR(34)&amp;"isnew"&amp;CHAR(34)&amp;": "&amp;CHAR(34)&amp;F38&amp;CHAR(34)&amp;
", "&amp;CHAR(34)&amp;"ptg"&amp;CHAR(34)&amp;": "&amp;IFERROR(_xlfn.XLOOKUP(B38,Country!A:A,Country!BH:BH),CHAR(34)&amp;CHAR(34))&amp;
", "&amp;CHAR(34)&amp;"links"&amp;CHAR(34)&amp;": "&amp;CHAR(34)&amp;I38&amp;CHAR(34)&amp;
"},"),"[,","[")</f>
        <v>{"couname":"Burundi","year":"1967, 1982","lvlup":"1","region":"rgn_Africa","Colors":["cl_RED", "cl_GRE", "cl_WHI"],"Items":["Crosse", "dgband", "Circle", "Trside", "Center","myrRED","staRED","staGRE","HasSta","3+Star","2Bands","capi_Gitega","landlo","englis","french","rg2_AF_East"],"Items2":["englis","french","rg2_AF_East"],"Flag":"https://i.ibb.co/qNjcPNn/Burundi-Flag.png","HDFlag":"https://upload.wikimedia.org/wikipedia/commons/thumb/5/50/Flag_of_Burundi.svg/2560px-Flag_of_Burundi.svg.png","type":"", "describe": "", "isnew": ".", "ptg": ["pctBLA_0", "pctBLU_0", "pctGRE_34", "pctRED_30", "pctYEL_0", "pctORA_0", "pctBRO_0", "pctPUR_0", "pctWHI_35"], "links": "https://en.wikipedia.org/wiki/Flag_of_Burundi"},</v>
      </c>
      <c r="B38" s="83" t="s">
        <v>76</v>
      </c>
      <c r="C38" s="84">
        <v>1</v>
      </c>
      <c r="D38" s="95" t="s">
        <v>835</v>
      </c>
      <c r="E38" s="96" t="s">
        <v>2295</v>
      </c>
      <c r="F38" s="85" t="s">
        <v>2200</v>
      </c>
      <c r="G38" s="86" t="s">
        <v>2201</v>
      </c>
      <c r="H38" s="87"/>
      <c r="I38" s="88" t="s">
        <v>2296</v>
      </c>
      <c r="J38" s="89" t="s">
        <v>3578</v>
      </c>
      <c r="K38" s="90" t="s">
        <v>320</v>
      </c>
      <c r="L38" s="89"/>
      <c r="M38" s="91" t="s">
        <v>2297</v>
      </c>
      <c r="N38" s="116"/>
      <c r="O38" s="92" t="s">
        <v>529</v>
      </c>
      <c r="P38" s="92" t="s">
        <v>2204</v>
      </c>
      <c r="Q38" s="92" t="s">
        <v>2204</v>
      </c>
      <c r="R38" s="92" t="s">
        <v>529</v>
      </c>
      <c r="S38" s="92" t="s">
        <v>529</v>
      </c>
      <c r="T38" s="92" t="s">
        <v>2204</v>
      </c>
      <c r="U38" s="92" t="s">
        <v>2204</v>
      </c>
      <c r="V38" s="92" t="s">
        <v>2204</v>
      </c>
      <c r="W38" s="92" t="s">
        <v>2204</v>
      </c>
      <c r="X38" s="92" t="s">
        <v>2204</v>
      </c>
      <c r="Y38" s="92" t="s">
        <v>2204</v>
      </c>
      <c r="Z38" s="92" t="s">
        <v>529</v>
      </c>
      <c r="AA38" s="92" t="s">
        <v>529</v>
      </c>
      <c r="AB38" s="92" t="s">
        <v>2204</v>
      </c>
      <c r="AC38" s="92" t="s">
        <v>2204</v>
      </c>
      <c r="AD38" s="92" t="s">
        <v>2204</v>
      </c>
      <c r="AE38" s="92" t="s">
        <v>2204</v>
      </c>
      <c r="AF38" s="92" t="s">
        <v>2204</v>
      </c>
      <c r="AG38" s="92" t="s">
        <v>2204</v>
      </c>
      <c r="AH38" s="92" t="s">
        <v>2204</v>
      </c>
      <c r="AI38" s="92" t="s">
        <v>2204</v>
      </c>
      <c r="AJ38" s="92" t="s">
        <v>2204</v>
      </c>
      <c r="AK38" s="92" t="s">
        <v>2204</v>
      </c>
      <c r="AL38" s="92" t="s">
        <v>2204</v>
      </c>
      <c r="AM38" s="93">
        <v>2</v>
      </c>
      <c r="AN38" s="111">
        <v>3</v>
      </c>
      <c r="AO38" s="109" t="s">
        <v>2210</v>
      </c>
      <c r="AP38" s="106" t="s">
        <v>2211</v>
      </c>
      <c r="AQ38" s="110"/>
      <c r="AR38" s="109"/>
      <c r="AS38" s="106"/>
      <c r="AT38" s="107"/>
      <c r="AU38" s="108" t="s">
        <v>2210</v>
      </c>
      <c r="AV38" s="109" t="s">
        <v>2210</v>
      </c>
      <c r="AW38" s="106" t="s">
        <v>2211</v>
      </c>
      <c r="AX38" s="106" t="s">
        <v>2205</v>
      </c>
      <c r="AY38" s="106"/>
      <c r="AZ38" s="106"/>
      <c r="BA38" s="106"/>
      <c r="BB38" s="106"/>
      <c r="BC38" s="106"/>
      <c r="BD38" s="106"/>
      <c r="BE38" s="106"/>
      <c r="BF38" s="94" cm="1">
        <f t="array" ref="BF38">SUMPRODUCT(--(LEN(TRIM(AV38:BE38))&gt;0))</f>
        <v>3</v>
      </c>
      <c r="BG38" s="36" t="str" cm="1">
        <f t="array" ref="BG38">SUBSTITUTE(SUBSTITUTE(SUBSTITUTE("["&amp;
IFERROR(_xlfn.TEXTJOIN(", ",TRUE,IF(O38:AL38="y",CHAR(34)&amp;O$1:AL$1&amp;CHAR(34),"")),"")&amp;
","&amp;
CHAR(34)&amp;"myr"&amp;AU38&amp;CHAR(34)&amp;","&amp;_xlfn.TEXTJOIN("",TRUE,IF(AO38:AQ38&lt;&gt;"",CHAR(34)&amp;"sta"&amp;AO38:AQ38&amp;CHAR(34)&amp;",",""))&amp;
IFERROR(_xlfn.TEXTJOIN(", ",TRUE,IF(AR38:AT38&lt;&gt;"",CHAR(34)&amp;AR$1:AT$1&amp;AR38:AT38&amp;CHAR(34)&amp;",","")),"")&amp;
IF(AN38&gt;0,CHAR(34)&amp;"HasSta",CHAR(34)&amp;"NoStar")&amp;CHAR(34)&amp;","&amp;IF(AN38=1,CHAR(34)&amp;"1Stars"&amp;CHAR(34)&amp;",","")&amp;IF(AN38=2,CHAR(34)&amp;"2Stars"&amp;CHAR(34)&amp;",","")&amp;IF(AN38&gt;2,CHAR(34)&amp;"3+Star"&amp;CHAR(34)&amp;",","")&amp;
IFERROR(CHOOSE(AM38+1,"""NoBand""","","""2Bands""","""3Bands"""),"")&amp;IF(AM38&gt;3,"""4+Band""","")&amp;","&amp;
_xlfn.XLOOKUP(B38,Country!$A$2:$A$246,Country!$F$2:$F$246,"")&amp;_xlfn.XLOOKUP(B38,Country!$A$2:$A$246,Country!$G$2:$G$246,"")&amp;
"]",",]","]"),",,",","),",,",",")</f>
        <v>["Crosse", "dgband", "Circle", "Trside", "Center","myrRED","staRED","staGRE","HasSta","3+Star","2Bands","capi_Gitega","landlo","englis","french","rg2_AF_East"]</v>
      </c>
      <c r="BH38" s="65" t="s">
        <v>792</v>
      </c>
      <c r="BI38" s="36"/>
    </row>
    <row r="39" spans="1:61" x14ac:dyDescent="0.3">
      <c r="A39" s="115" t="str" cm="1">
        <f t="array" ref="A39">SUBSTITUTE("{"&amp;CHAR(34)&amp;"couname"&amp;CHAR(34)&amp;":"&amp;CHAR(34)&amp;B39&amp;CHAR(34)&amp;
(IF(H39&lt;&gt;"",","&amp;CHAR(34)&amp;"subtype"&amp;CHAR(34)&amp;":"&amp;CHAR(34)&amp;H39&amp;CHAR(34),""))&amp;
","&amp;CHAR(34)&amp;"year"&amp;CHAR(34)&amp;":"&amp;CHAR(34)&amp;M39&amp;CHAR(34)&amp;","&amp;CHAR(34)&amp;"lvlup"&amp;CHAR(34)&amp;":"&amp;CHAR(34)&amp;C39&amp;CHAR(34)&amp;
","&amp;CHAR(34)&amp;"region"&amp;CHAR(34)&amp;":"&amp;CHAR(34)&amp;"rgn_"&amp;_xlfn.XLOOKUP(B39,Country!A39:A337,Country!D39:D337&amp;CHAR(34)&amp;
","&amp;CHAR(34)&amp;"Colors"&amp;CHAR(34)&amp;":"&amp;"["&amp;_xlfn.TEXTJOIN(", ",TRUE,IF(AV39:BE39&lt;&gt;"",CHAR(34)&amp;"cl_"&amp;AV39:BE39&amp;CHAR(34),""))&amp;"]"&amp;
","&amp;CHAR(34)&amp;"Items"&amp;CHAR(34)&amp;":"&amp;BG39&amp;
","&amp;CHAR(34)&amp;"Items2"&amp;CHAR(34)&amp;":"&amp;"["&amp;_xlfn.XLOOKUP(B39,Country!A38:A337,Country!G38:G337)&amp;"]"&amp;
","&amp;CHAR(34)&amp;"Flag"&amp;CHAR(34)&amp;":"&amp;CHAR(34)&amp;D39&amp;CHAR(34)&amp;
","&amp;CHAR(34)&amp;"HDFlag"&amp;CHAR(34)&amp;":"&amp;CHAR(34)&amp;E39&amp;CHAR(34)&amp;
","&amp;CHAR(34)&amp;"type"&amp;CHAR(34)&amp;":"&amp;CHAR(34)&amp;L39&amp;CHAR(34)&amp;
", "&amp;CHAR(34)&amp;"describe"&amp;CHAR(34)&amp;": "&amp;CHAR(34)&amp;CHAR(34)&amp;
", "&amp;CHAR(34)&amp;"isnew"&amp;CHAR(34)&amp;": "&amp;CHAR(34)&amp;F39&amp;CHAR(34)&amp;
", "&amp;CHAR(34)&amp;"ptg"&amp;CHAR(34)&amp;": "&amp;IFERROR(_xlfn.XLOOKUP(B39,Country!A:A,Country!BH:BH),CHAR(34)&amp;CHAR(34))&amp;
", "&amp;CHAR(34)&amp;"links"&amp;CHAR(34)&amp;": "&amp;CHAR(34)&amp;I39&amp;CHAR(34)&amp;
"},"),"[,","[")</f>
        <v>{"couname":"Cambodia","year":"1948, 1993","lvlup":"1","region":"rgn_Asia","Colors":["cl_RED", "cl_BLU", "cl_WHI", "cl_BLA"],"Items":["Horizo", "Center", "Builds","myrBLU","001BLU", "002RED", "003BLU","NoStar","3Bands","capi_Phnom Penh","ntWHRE","monarchy","rg2_AS_SouthEast"],"Items2":["monarchy","rg2_AS_SouthEast"],"Flag":"https://i.ibb.co/VCwvRHc/Cambodia-Flag.png","HDFlag":"https://upload.wikimedia.org/wikipedia/commons/thumb/8/83/Flag_of_Cambodia.svg/2560px-Flag_of_Cambodia.svg.png","type":"", "describe": "", "isnew": ".", "ptg": ["pctBLA_1", "pctBLU_50", "pctGRE_0", "pctRED_40", "pctYEL_0", "pctORA_0", "pctBRO_0", "pctPUR_0", "pctWHI_10"], "links": "https://en.wikipedia.org/wiki/Flag_of_Cambodia"},</v>
      </c>
      <c r="B39" s="83" t="s">
        <v>77</v>
      </c>
      <c r="C39" s="84">
        <v>1</v>
      </c>
      <c r="D39" s="95" t="s">
        <v>836</v>
      </c>
      <c r="E39" s="96" t="s">
        <v>2298</v>
      </c>
      <c r="F39" s="85" t="s">
        <v>2200</v>
      </c>
      <c r="G39" s="86" t="s">
        <v>2201</v>
      </c>
      <c r="H39" s="87"/>
      <c r="I39" s="88" t="s">
        <v>2299</v>
      </c>
      <c r="J39" s="89" t="s">
        <v>3578</v>
      </c>
      <c r="K39" s="90" t="s">
        <v>321</v>
      </c>
      <c r="L39" s="89"/>
      <c r="M39" s="91" t="s">
        <v>2300</v>
      </c>
      <c r="N39" s="116"/>
      <c r="O39" s="92" t="s">
        <v>2204</v>
      </c>
      <c r="P39" s="92" t="s">
        <v>529</v>
      </c>
      <c r="Q39" s="92" t="s">
        <v>2204</v>
      </c>
      <c r="R39" s="92" t="s">
        <v>2204</v>
      </c>
      <c r="S39" s="92" t="s">
        <v>2204</v>
      </c>
      <c r="T39" s="92" t="s">
        <v>2204</v>
      </c>
      <c r="U39" s="92" t="s">
        <v>2204</v>
      </c>
      <c r="V39" s="92" t="s">
        <v>2204</v>
      </c>
      <c r="W39" s="92" t="s">
        <v>2204</v>
      </c>
      <c r="X39" s="92" t="s">
        <v>2204</v>
      </c>
      <c r="Y39" s="92" t="s">
        <v>2204</v>
      </c>
      <c r="Z39" s="92" t="s">
        <v>2204</v>
      </c>
      <c r="AA39" s="92" t="s">
        <v>529</v>
      </c>
      <c r="AB39" s="92" t="s">
        <v>2204</v>
      </c>
      <c r="AC39" s="92" t="s">
        <v>2204</v>
      </c>
      <c r="AD39" s="92" t="s">
        <v>2204</v>
      </c>
      <c r="AE39" s="92" t="s">
        <v>2204</v>
      </c>
      <c r="AF39" s="92" t="s">
        <v>2204</v>
      </c>
      <c r="AG39" s="92" t="s">
        <v>2204</v>
      </c>
      <c r="AH39" s="92" t="s">
        <v>529</v>
      </c>
      <c r="AI39" s="92" t="s">
        <v>2204</v>
      </c>
      <c r="AJ39" s="92" t="s">
        <v>2204</v>
      </c>
      <c r="AK39" s="92" t="s">
        <v>2204</v>
      </c>
      <c r="AL39" s="92" t="s">
        <v>2204</v>
      </c>
      <c r="AM39" s="93">
        <v>3</v>
      </c>
      <c r="AN39" s="111">
        <v>0</v>
      </c>
      <c r="AO39" s="109"/>
      <c r="AP39" s="106"/>
      <c r="AQ39" s="110"/>
      <c r="AR39" s="109" t="s">
        <v>2214</v>
      </c>
      <c r="AS39" s="106" t="s">
        <v>2210</v>
      </c>
      <c r="AT39" s="107" t="s">
        <v>2214</v>
      </c>
      <c r="AU39" s="108" t="s">
        <v>2214</v>
      </c>
      <c r="AV39" s="109" t="s">
        <v>2210</v>
      </c>
      <c r="AW39" s="106" t="s">
        <v>2214</v>
      </c>
      <c r="AX39" s="106" t="s">
        <v>2205</v>
      </c>
      <c r="AY39" s="106" t="s">
        <v>2206</v>
      </c>
      <c r="AZ39" s="106"/>
      <c r="BA39" s="106"/>
      <c r="BB39" s="106"/>
      <c r="BC39" s="106"/>
      <c r="BD39" s="106"/>
      <c r="BE39" s="106"/>
      <c r="BF39" s="94" cm="1">
        <f t="array" ref="BF39">SUMPRODUCT(--(LEN(TRIM(AV39:BE39))&gt;0))</f>
        <v>4</v>
      </c>
      <c r="BG39" s="36" t="str" cm="1">
        <f t="array" ref="BG39">SUBSTITUTE(SUBSTITUTE(SUBSTITUTE("["&amp;
IFERROR(_xlfn.TEXTJOIN(", ",TRUE,IF(O39:AL39="y",CHAR(34)&amp;O$1:AL$1&amp;CHAR(34),"")),"")&amp;
","&amp;
CHAR(34)&amp;"myr"&amp;AU39&amp;CHAR(34)&amp;","&amp;_xlfn.TEXTJOIN("",TRUE,IF(AO39:AQ39&lt;&gt;"",CHAR(34)&amp;"sta"&amp;AO39:AQ39&amp;CHAR(34)&amp;",",""))&amp;
IFERROR(_xlfn.TEXTJOIN(", ",TRUE,IF(AR39:AT39&lt;&gt;"",CHAR(34)&amp;AR$1:AT$1&amp;AR39:AT39&amp;CHAR(34)&amp;",","")),"")&amp;
IF(AN39&gt;0,CHAR(34)&amp;"HasSta",CHAR(34)&amp;"NoStar")&amp;CHAR(34)&amp;","&amp;IF(AN39=1,CHAR(34)&amp;"1Stars"&amp;CHAR(34)&amp;",","")&amp;IF(AN39=2,CHAR(34)&amp;"2Stars"&amp;CHAR(34)&amp;",","")&amp;IF(AN39&gt;2,CHAR(34)&amp;"3+Star"&amp;CHAR(34)&amp;",","")&amp;
IFERROR(CHOOSE(AM39+1,"""NoBand""","","""2Bands""","""3Bands"""),"")&amp;IF(AM39&gt;3,"""4+Band""","")&amp;","&amp;
_xlfn.XLOOKUP(B39,Country!$A$2:$A$246,Country!$F$2:$F$246,"")&amp;_xlfn.XLOOKUP(B39,Country!$A$2:$A$246,Country!$G$2:$G$246,"")&amp;
"]",",]","]"),",,",","),",,",",")</f>
        <v>["Horizo", "Center", "Builds","myrBLU","001BLU", "002RED", "003BLU","NoStar","3Bands","capi_Phnom Penh","ntWHRE","monarchy","rg2_AS_SouthEast"]</v>
      </c>
      <c r="BH39" s="65" t="s">
        <v>790</v>
      </c>
      <c r="BI39" s="36"/>
    </row>
    <row r="40" spans="1:61" x14ac:dyDescent="0.3">
      <c r="A40" s="115" t="str" cm="1">
        <f t="array" ref="A40">SUBSTITUTE("{"&amp;CHAR(34)&amp;"couname"&amp;CHAR(34)&amp;":"&amp;CHAR(34)&amp;B40&amp;CHAR(34)&amp;
(IF(H40&lt;&gt;"",","&amp;CHAR(34)&amp;"subtype"&amp;CHAR(34)&amp;":"&amp;CHAR(34)&amp;H40&amp;CHAR(34),""))&amp;
","&amp;CHAR(34)&amp;"year"&amp;CHAR(34)&amp;":"&amp;CHAR(34)&amp;M40&amp;CHAR(34)&amp;","&amp;CHAR(34)&amp;"lvlup"&amp;CHAR(34)&amp;":"&amp;CHAR(34)&amp;C40&amp;CHAR(34)&amp;
","&amp;CHAR(34)&amp;"region"&amp;CHAR(34)&amp;":"&amp;CHAR(34)&amp;"rgn_"&amp;_xlfn.XLOOKUP(B40,Country!A40:A338,Country!D40:D338&amp;CHAR(34)&amp;
","&amp;CHAR(34)&amp;"Colors"&amp;CHAR(34)&amp;":"&amp;"["&amp;_xlfn.TEXTJOIN(", ",TRUE,IF(AV40:BE40&lt;&gt;"",CHAR(34)&amp;"cl_"&amp;AV40:BE40&amp;CHAR(34),""))&amp;"]"&amp;
","&amp;CHAR(34)&amp;"Items"&amp;CHAR(34)&amp;":"&amp;BG40&amp;
","&amp;CHAR(34)&amp;"Items2"&amp;CHAR(34)&amp;":"&amp;"["&amp;_xlfn.XLOOKUP(B40,Country!A39:A338,Country!G39:G338)&amp;"]"&amp;
","&amp;CHAR(34)&amp;"Flag"&amp;CHAR(34)&amp;":"&amp;CHAR(34)&amp;D40&amp;CHAR(34)&amp;
","&amp;CHAR(34)&amp;"HDFlag"&amp;CHAR(34)&amp;":"&amp;CHAR(34)&amp;E40&amp;CHAR(34)&amp;
","&amp;CHAR(34)&amp;"type"&amp;CHAR(34)&amp;":"&amp;CHAR(34)&amp;L40&amp;CHAR(34)&amp;
", "&amp;CHAR(34)&amp;"describe"&amp;CHAR(34)&amp;": "&amp;CHAR(34)&amp;CHAR(34)&amp;
", "&amp;CHAR(34)&amp;"isnew"&amp;CHAR(34)&amp;": "&amp;CHAR(34)&amp;F40&amp;CHAR(34)&amp;
", "&amp;CHAR(34)&amp;"ptg"&amp;CHAR(34)&amp;": "&amp;IFERROR(_xlfn.XLOOKUP(B40,Country!A:A,Country!BH:BH),CHAR(34)&amp;CHAR(34))&amp;
", "&amp;CHAR(34)&amp;"links"&amp;CHAR(34)&amp;": "&amp;CHAR(34)&amp;I40&amp;CHAR(34)&amp;
"},"),"[,","[")</f>
        <v>{"couname":"Cameroon","year":"1975","lvlup":"1","region":"rgn_Africa","Colors":["cl_GRE", "cl_RED", "cl_YEL"],"Items":["Vertic", "Center","myrYEL","staYEL","001GRE", "002RED", "003YEL","HasSta","1Stars","3Bands","capi_Yaoundé","ntGRYE","englis","french","rg2_Af_Mid"],"Items2":["englis","french","rg2_Af_Mid"],"Flag":"https://i.ibb.co/vjJbmfZ/Cameroon-Flag.png","HDFlag":"https://upload.wikimedia.org/wikipedia/commons/thumb/4/4f/Flag_of_Cameroon.svg/2560px-Flag_of_Cameroon.svg.png","type":"", "describe": "", "isnew": ".", "ptg": ["pctBLA_0", "pctBLU_0", "pctGRE_33", "pctRED_32", "pctYEL_34", "pctORA_0", "pctBRO_0", "pctPUR_0", "pctWHI_0"], "links": "https://en.wikipedia.org/wiki/Flag_of_Cameroon"},</v>
      </c>
      <c r="B40" s="83" t="s">
        <v>78</v>
      </c>
      <c r="C40" s="84">
        <v>1</v>
      </c>
      <c r="D40" s="95" t="s">
        <v>837</v>
      </c>
      <c r="E40" s="96" t="s">
        <v>2301</v>
      </c>
      <c r="F40" s="85" t="s">
        <v>2200</v>
      </c>
      <c r="G40" s="86" t="s">
        <v>2201</v>
      </c>
      <c r="H40" s="87"/>
      <c r="I40" s="88" t="s">
        <v>2302</v>
      </c>
      <c r="J40" s="89" t="s">
        <v>3578</v>
      </c>
      <c r="K40" s="90" t="s">
        <v>322</v>
      </c>
      <c r="L40" s="89"/>
      <c r="M40" s="91">
        <v>1975</v>
      </c>
      <c r="N40" s="116"/>
      <c r="O40" s="92" t="s">
        <v>2204</v>
      </c>
      <c r="P40" s="92" t="s">
        <v>2204</v>
      </c>
      <c r="Q40" s="92" t="s">
        <v>529</v>
      </c>
      <c r="R40" s="92" t="s">
        <v>2204</v>
      </c>
      <c r="S40" s="92" t="s">
        <v>2204</v>
      </c>
      <c r="T40" s="92" t="s">
        <v>2204</v>
      </c>
      <c r="U40" s="92" t="s">
        <v>2204</v>
      </c>
      <c r="V40" s="92" t="s">
        <v>2204</v>
      </c>
      <c r="W40" s="92" t="s">
        <v>2204</v>
      </c>
      <c r="X40" s="92" t="s">
        <v>2204</v>
      </c>
      <c r="Y40" s="92" t="s">
        <v>2204</v>
      </c>
      <c r="Z40" s="92" t="s">
        <v>2204</v>
      </c>
      <c r="AA40" s="92" t="s">
        <v>529</v>
      </c>
      <c r="AB40" s="92" t="s">
        <v>2204</v>
      </c>
      <c r="AC40" s="92" t="s">
        <v>2204</v>
      </c>
      <c r="AD40" s="92" t="s">
        <v>2204</v>
      </c>
      <c r="AE40" s="92" t="s">
        <v>2204</v>
      </c>
      <c r="AF40" s="92" t="s">
        <v>2204</v>
      </c>
      <c r="AG40" s="92" t="s">
        <v>2204</v>
      </c>
      <c r="AH40" s="92" t="s">
        <v>2204</v>
      </c>
      <c r="AI40" s="92" t="s">
        <v>2204</v>
      </c>
      <c r="AJ40" s="92" t="s">
        <v>2204</v>
      </c>
      <c r="AK40" s="92" t="s">
        <v>2204</v>
      </c>
      <c r="AL40" s="92" t="s">
        <v>2204</v>
      </c>
      <c r="AM40" s="93">
        <v>3</v>
      </c>
      <c r="AN40" s="111">
        <v>1</v>
      </c>
      <c r="AO40" s="109" t="s">
        <v>2215</v>
      </c>
      <c r="AP40" s="106"/>
      <c r="AQ40" s="110"/>
      <c r="AR40" s="109" t="s">
        <v>2211</v>
      </c>
      <c r="AS40" s="106" t="s">
        <v>2210</v>
      </c>
      <c r="AT40" s="107" t="s">
        <v>2215</v>
      </c>
      <c r="AU40" s="108" t="s">
        <v>2215</v>
      </c>
      <c r="AV40" s="109" t="s">
        <v>2211</v>
      </c>
      <c r="AW40" s="106" t="s">
        <v>2210</v>
      </c>
      <c r="AX40" s="106" t="s">
        <v>2215</v>
      </c>
      <c r="AY40" s="106"/>
      <c r="AZ40" s="106"/>
      <c r="BA40" s="106"/>
      <c r="BB40" s="106"/>
      <c r="BC40" s="106"/>
      <c r="BD40" s="106"/>
      <c r="BE40" s="106"/>
      <c r="BF40" s="94" cm="1">
        <f t="array" ref="BF40">SUMPRODUCT(--(LEN(TRIM(AV40:BE40))&gt;0))</f>
        <v>3</v>
      </c>
      <c r="BG40" s="36" t="str" cm="1">
        <f t="array" ref="BG40">SUBSTITUTE(SUBSTITUTE(SUBSTITUTE("["&amp;
IFERROR(_xlfn.TEXTJOIN(", ",TRUE,IF(O40:AL40="y",CHAR(34)&amp;O$1:AL$1&amp;CHAR(34),"")),"")&amp;
","&amp;
CHAR(34)&amp;"myr"&amp;AU40&amp;CHAR(34)&amp;","&amp;_xlfn.TEXTJOIN("",TRUE,IF(AO40:AQ40&lt;&gt;"",CHAR(34)&amp;"sta"&amp;AO40:AQ40&amp;CHAR(34)&amp;",",""))&amp;
IFERROR(_xlfn.TEXTJOIN(", ",TRUE,IF(AR40:AT40&lt;&gt;"",CHAR(34)&amp;AR$1:AT$1&amp;AR40:AT40&amp;CHAR(34)&amp;",","")),"")&amp;
IF(AN40&gt;0,CHAR(34)&amp;"HasSta",CHAR(34)&amp;"NoStar")&amp;CHAR(34)&amp;","&amp;IF(AN40=1,CHAR(34)&amp;"1Stars"&amp;CHAR(34)&amp;",","")&amp;IF(AN40=2,CHAR(34)&amp;"2Stars"&amp;CHAR(34)&amp;",","")&amp;IF(AN40&gt;2,CHAR(34)&amp;"3+Star"&amp;CHAR(34)&amp;",","")&amp;
IFERROR(CHOOSE(AM40+1,"""NoBand""","","""2Bands""","""3Bands"""),"")&amp;IF(AM40&gt;3,"""4+Band""","")&amp;","&amp;
_xlfn.XLOOKUP(B40,Country!$A$2:$A$246,Country!$F$2:$F$246,"")&amp;_xlfn.XLOOKUP(B40,Country!$A$2:$A$246,Country!$G$2:$G$246,"")&amp;
"]",",]","]"),",,",","),",,",",")</f>
        <v>["Vertic", "Center","myrYEL","staYEL","001GRE", "002RED", "003YEL","HasSta","1Stars","3Bands","capi_Yaoundé","ntGRYE","englis","french","rg2_Af_Mid"]</v>
      </c>
      <c r="BH40" s="65" t="s">
        <v>792</v>
      </c>
      <c r="BI40" s="36"/>
    </row>
    <row r="41" spans="1:61" x14ac:dyDescent="0.3">
      <c r="A41" s="115" t="str" cm="1">
        <f t="array" ref="A41">SUBSTITUTE("{"&amp;CHAR(34)&amp;"couname"&amp;CHAR(34)&amp;":"&amp;CHAR(34)&amp;B41&amp;CHAR(34)&amp;
(IF(H41&lt;&gt;"",","&amp;CHAR(34)&amp;"subtype"&amp;CHAR(34)&amp;":"&amp;CHAR(34)&amp;H41&amp;CHAR(34),""))&amp;
","&amp;CHAR(34)&amp;"year"&amp;CHAR(34)&amp;":"&amp;CHAR(34)&amp;M41&amp;CHAR(34)&amp;","&amp;CHAR(34)&amp;"lvlup"&amp;CHAR(34)&amp;":"&amp;CHAR(34)&amp;C41&amp;CHAR(34)&amp;
","&amp;CHAR(34)&amp;"region"&amp;CHAR(34)&amp;":"&amp;CHAR(34)&amp;"rgn_"&amp;_xlfn.XLOOKUP(B41,Country!A41:A339,Country!D41:D339&amp;CHAR(34)&amp;
","&amp;CHAR(34)&amp;"Colors"&amp;CHAR(34)&amp;":"&amp;"["&amp;_xlfn.TEXTJOIN(", ",TRUE,IF(AV41:BE41&lt;&gt;"",CHAR(34)&amp;"cl_"&amp;AV41:BE41&amp;CHAR(34),""))&amp;"]"&amp;
","&amp;CHAR(34)&amp;"Items"&amp;CHAR(34)&amp;":"&amp;BG41&amp;
","&amp;CHAR(34)&amp;"Items2"&amp;CHAR(34)&amp;":"&amp;"["&amp;_xlfn.XLOOKUP(B41,Country!A40:A339,Country!G40:G339)&amp;"]"&amp;
","&amp;CHAR(34)&amp;"Flag"&amp;CHAR(34)&amp;":"&amp;CHAR(34)&amp;D41&amp;CHAR(34)&amp;
","&amp;CHAR(34)&amp;"HDFlag"&amp;CHAR(34)&amp;":"&amp;CHAR(34)&amp;E41&amp;CHAR(34)&amp;
","&amp;CHAR(34)&amp;"type"&amp;CHAR(34)&amp;":"&amp;CHAR(34)&amp;L41&amp;CHAR(34)&amp;
", "&amp;CHAR(34)&amp;"describe"&amp;CHAR(34)&amp;": "&amp;CHAR(34)&amp;CHAR(34)&amp;
", "&amp;CHAR(34)&amp;"isnew"&amp;CHAR(34)&amp;": "&amp;CHAR(34)&amp;F41&amp;CHAR(34)&amp;
", "&amp;CHAR(34)&amp;"ptg"&amp;CHAR(34)&amp;": "&amp;IFERROR(_xlfn.XLOOKUP(B41,Country!A:A,Country!BH:BH),CHAR(34)&amp;CHAR(34))&amp;
", "&amp;CHAR(34)&amp;"links"&amp;CHAR(34)&amp;": "&amp;CHAR(34)&amp;I41&amp;CHAR(34)&amp;
"},"),"[,","[")</f>
        <v>{"couname":"Canada","year":"1965","lvlup":"1","region":"rgn_North America","Colors":["cl_RED", "cl_WHI"],"Items":["Vertic", "Plants", "Center","myrRED","001RED", "002WHI", "003RED","NoStar","3Bands","capi_Ottawa","top10_reindeer", "md_acreed123", "pol_samesx", "md_tekken7","chopGB","monarchy","englis","french","rg2_AM_North"],"Items2":["chopGB","monarchy","englis","french","rg2_AM_North"],"Flag":"https://i.ibb.co/qnHkbh8/Canada-Flag.png","HDFlag":"https://upload.wikimedia.org/wikipedia/en/thumb/c/cf/Flag_of_Canada.svg/2560px-Flag_of_Canada.svg.png","type":"", "describe": "", "isnew": ".", "ptg": ["pctBLA_0", "pctBLU_0", "pctGRE_0", "pctRED_64", "pctYEL_0", "pctORA_0", "pctBRO_0", "pctPUR_0", "pctWHI_36"], "links": "https://en.wikipedia.org/wiki/Flag_of_Canada"},</v>
      </c>
      <c r="B41" s="83" t="s">
        <v>79</v>
      </c>
      <c r="C41" s="84">
        <v>1</v>
      </c>
      <c r="D41" s="95" t="s">
        <v>838</v>
      </c>
      <c r="E41" s="96" t="s">
        <v>2303</v>
      </c>
      <c r="F41" s="85" t="s">
        <v>2200</v>
      </c>
      <c r="G41" s="86" t="s">
        <v>2201</v>
      </c>
      <c r="H41" s="87"/>
      <c r="I41" s="88" t="s">
        <v>2304</v>
      </c>
      <c r="J41" s="89" t="s">
        <v>3578</v>
      </c>
      <c r="K41" s="90" t="s">
        <v>323</v>
      </c>
      <c r="L41" s="89"/>
      <c r="M41" s="91">
        <v>1965</v>
      </c>
      <c r="N41" s="116"/>
      <c r="O41" s="92" t="s">
        <v>2204</v>
      </c>
      <c r="P41" s="92" t="s">
        <v>2204</v>
      </c>
      <c r="Q41" s="92" t="s">
        <v>529</v>
      </c>
      <c r="R41" s="92" t="s">
        <v>2204</v>
      </c>
      <c r="S41" s="92" t="s">
        <v>2204</v>
      </c>
      <c r="T41" s="92" t="s">
        <v>2204</v>
      </c>
      <c r="U41" s="92" t="s">
        <v>529</v>
      </c>
      <c r="V41" s="92" t="s">
        <v>2204</v>
      </c>
      <c r="W41" s="92" t="s">
        <v>2204</v>
      </c>
      <c r="X41" s="92" t="s">
        <v>2204</v>
      </c>
      <c r="Y41" s="92" t="s">
        <v>2204</v>
      </c>
      <c r="Z41" s="92" t="s">
        <v>2204</v>
      </c>
      <c r="AA41" s="92" t="s">
        <v>529</v>
      </c>
      <c r="AB41" s="92" t="s">
        <v>2204</v>
      </c>
      <c r="AC41" s="92" t="s">
        <v>2204</v>
      </c>
      <c r="AD41" s="92" t="s">
        <v>2204</v>
      </c>
      <c r="AE41" s="92" t="s">
        <v>2204</v>
      </c>
      <c r="AF41" s="92" t="s">
        <v>2204</v>
      </c>
      <c r="AG41" s="92" t="s">
        <v>2204</v>
      </c>
      <c r="AH41" s="92" t="s">
        <v>2204</v>
      </c>
      <c r="AI41" s="92" t="s">
        <v>2204</v>
      </c>
      <c r="AJ41" s="92" t="s">
        <v>2204</v>
      </c>
      <c r="AK41" s="92" t="s">
        <v>2204</v>
      </c>
      <c r="AL41" s="92" t="s">
        <v>2204</v>
      </c>
      <c r="AM41" s="93">
        <v>3</v>
      </c>
      <c r="AN41" s="111">
        <v>0</v>
      </c>
      <c r="AO41" s="109"/>
      <c r="AP41" s="106"/>
      <c r="AQ41" s="110"/>
      <c r="AR41" s="109" t="s">
        <v>2210</v>
      </c>
      <c r="AS41" s="106" t="s">
        <v>2205</v>
      </c>
      <c r="AT41" s="107" t="s">
        <v>2210</v>
      </c>
      <c r="AU41" s="108" t="s">
        <v>2210</v>
      </c>
      <c r="AV41" s="109" t="s">
        <v>2210</v>
      </c>
      <c r="AW41" s="106" t="s">
        <v>2205</v>
      </c>
      <c r="AX41" s="106"/>
      <c r="AY41" s="106"/>
      <c r="AZ41" s="106"/>
      <c r="BA41" s="106"/>
      <c r="BB41" s="106"/>
      <c r="BC41" s="106"/>
      <c r="BD41" s="106"/>
      <c r="BE41" s="106"/>
      <c r="BF41" s="94" cm="1">
        <f t="array" ref="BF41">SUMPRODUCT(--(LEN(TRIM(AV41:BE41))&gt;0))</f>
        <v>2</v>
      </c>
      <c r="BG41" s="36" t="str" cm="1">
        <f t="array" ref="BG41">SUBSTITUTE(SUBSTITUTE(SUBSTITUTE("["&amp;
IFERROR(_xlfn.TEXTJOIN(", ",TRUE,IF(O41:AL41="y",CHAR(34)&amp;O$1:AL$1&amp;CHAR(34),"")),"")&amp;
","&amp;
CHAR(34)&amp;"myr"&amp;AU41&amp;CHAR(34)&amp;","&amp;_xlfn.TEXTJOIN("",TRUE,IF(AO41:AQ41&lt;&gt;"",CHAR(34)&amp;"sta"&amp;AO41:AQ41&amp;CHAR(34)&amp;",",""))&amp;
IFERROR(_xlfn.TEXTJOIN(", ",TRUE,IF(AR41:AT41&lt;&gt;"",CHAR(34)&amp;AR$1:AT$1&amp;AR41:AT41&amp;CHAR(34)&amp;",","")),"")&amp;
IF(AN41&gt;0,CHAR(34)&amp;"HasSta",CHAR(34)&amp;"NoStar")&amp;CHAR(34)&amp;","&amp;IF(AN41=1,CHAR(34)&amp;"1Stars"&amp;CHAR(34)&amp;",","")&amp;IF(AN41=2,CHAR(34)&amp;"2Stars"&amp;CHAR(34)&amp;",","")&amp;IF(AN41&gt;2,CHAR(34)&amp;"3+Star"&amp;CHAR(34)&amp;",","")&amp;
IFERROR(CHOOSE(AM41+1,"""NoBand""","","""2Bands""","""3Bands"""),"")&amp;IF(AM41&gt;3,"""4+Band""","")&amp;","&amp;
_xlfn.XLOOKUP(B41,Country!$A$2:$A$246,Country!$F$2:$F$246,"")&amp;_xlfn.XLOOKUP(B41,Country!$A$2:$A$246,Country!$G$2:$G$246,"")&amp;
"]",",]","]"),",,",","),",,",",")</f>
        <v>["Vertic", "Plants", "Center","myrRED","001RED", "002WHI", "003RED","NoStar","3Bands","capi_Ottawa","top10_reindeer", "md_acreed123", "pol_samesx", "md_tekken7","chopGB","monarchy","englis","french","rg2_AM_North"]</v>
      </c>
      <c r="BH41" s="65" t="s">
        <v>794</v>
      </c>
      <c r="BI41" s="36"/>
    </row>
    <row r="42" spans="1:61" x14ac:dyDescent="0.3">
      <c r="A42" s="115" t="str" cm="1">
        <f t="array" ref="A42">SUBSTITUTE("{"&amp;CHAR(34)&amp;"couname"&amp;CHAR(34)&amp;":"&amp;CHAR(34)&amp;B42&amp;CHAR(34)&amp;
(IF(H42&lt;&gt;"",","&amp;CHAR(34)&amp;"subtype"&amp;CHAR(34)&amp;":"&amp;CHAR(34)&amp;H42&amp;CHAR(34),""))&amp;
","&amp;CHAR(34)&amp;"year"&amp;CHAR(34)&amp;":"&amp;CHAR(34)&amp;M42&amp;CHAR(34)&amp;","&amp;CHAR(34)&amp;"lvlup"&amp;CHAR(34)&amp;":"&amp;CHAR(34)&amp;C42&amp;CHAR(34)&amp;
","&amp;CHAR(34)&amp;"region"&amp;CHAR(34)&amp;":"&amp;CHAR(34)&amp;"rgn_"&amp;_xlfn.XLOOKUP(B42,Country!A42:A340,Country!D42:D340&amp;CHAR(34)&amp;
","&amp;CHAR(34)&amp;"Colors"&amp;CHAR(34)&amp;":"&amp;"["&amp;_xlfn.TEXTJOIN(", ",TRUE,IF(AV42:BE42&lt;&gt;"",CHAR(34)&amp;"cl_"&amp;AV42:BE42&amp;CHAR(34),""))&amp;"]"&amp;
","&amp;CHAR(34)&amp;"Items"&amp;CHAR(34)&amp;":"&amp;BG42&amp;
","&amp;CHAR(34)&amp;"Items2"&amp;CHAR(34)&amp;":"&amp;"["&amp;_xlfn.XLOOKUP(B42,Country!A41:A340,Country!G41:G340)&amp;"]"&amp;
","&amp;CHAR(34)&amp;"Flag"&amp;CHAR(34)&amp;":"&amp;CHAR(34)&amp;D42&amp;CHAR(34)&amp;
","&amp;CHAR(34)&amp;"HDFlag"&amp;CHAR(34)&amp;":"&amp;CHAR(34)&amp;E42&amp;CHAR(34)&amp;
","&amp;CHAR(34)&amp;"type"&amp;CHAR(34)&amp;":"&amp;CHAR(34)&amp;L42&amp;CHAR(34)&amp;
", "&amp;CHAR(34)&amp;"describe"&amp;CHAR(34)&amp;": "&amp;CHAR(34)&amp;CHAR(34)&amp;
", "&amp;CHAR(34)&amp;"isnew"&amp;CHAR(34)&amp;": "&amp;CHAR(34)&amp;F42&amp;CHAR(34)&amp;
", "&amp;CHAR(34)&amp;"ptg"&amp;CHAR(34)&amp;": "&amp;IFERROR(_xlfn.XLOOKUP(B42,Country!A:A,Country!BH:BH),CHAR(34)&amp;CHAR(34))&amp;
", "&amp;CHAR(34)&amp;"links"&amp;CHAR(34)&amp;": "&amp;CHAR(34)&amp;I42&amp;CHAR(34)&amp;
"},"),"[,","[")</f>
        <v>{"couname":"Cape Verde","year":"1992","lvlup":"1","region":"rgn_Africa","Colors":["cl_BLU", "cl_WHI", "cl_RED", "cl_YEL"],"Items":["Horizo", "Circle","myrBLU","staYEL","001BLU", "002RED", "003BLU","HasSta","3+Star","4+Band","capi_Praia","island", "geo_CapiBeach","portug","rg2_AF_West"],"Items2":["portug","rg2_AF_West"],"Flag":"https://i.ibb.co/gF5snpg/Cape-Verde-Flag.png","HDFlag":"https://upload.wikimedia.org/wikipedia/commons/thumb/3/38/Flag_of_Cape_Verde.svg/2560px-Flag_of_Cape_Verde.svg.png","type":"", "describe": "", "isnew": ".", "ptg": ["pctBLA_0", "pctBLU_74", "pctGRE_0", "pctRED_7", "pctYEL_3", "pctORA_0", "pctBRO_0", "pctPUR_0", "pctWHI_17"], "links": "https://en.wikipedia.org/wiki/Flag_of_Cape_Verde"},</v>
      </c>
      <c r="B42" s="83" t="s">
        <v>80</v>
      </c>
      <c r="C42" s="84">
        <v>1</v>
      </c>
      <c r="D42" s="95" t="s">
        <v>839</v>
      </c>
      <c r="E42" s="96" t="s">
        <v>2305</v>
      </c>
      <c r="F42" s="85" t="s">
        <v>2200</v>
      </c>
      <c r="G42" s="86" t="s">
        <v>2201</v>
      </c>
      <c r="H42" s="87"/>
      <c r="I42" s="88" t="s">
        <v>2306</v>
      </c>
      <c r="J42" s="89" t="s">
        <v>3578</v>
      </c>
      <c r="K42" s="90" t="s">
        <v>324</v>
      </c>
      <c r="L42" s="89"/>
      <c r="M42" s="91">
        <v>1992</v>
      </c>
      <c r="N42" s="116"/>
      <c r="O42" s="92" t="s">
        <v>2204</v>
      </c>
      <c r="P42" s="92" t="s">
        <v>529</v>
      </c>
      <c r="Q42" s="92" t="s">
        <v>2204</v>
      </c>
      <c r="R42" s="92" t="s">
        <v>2204</v>
      </c>
      <c r="S42" s="92" t="s">
        <v>529</v>
      </c>
      <c r="T42" s="92" t="s">
        <v>2204</v>
      </c>
      <c r="U42" s="92" t="s">
        <v>2204</v>
      </c>
      <c r="V42" s="92" t="s">
        <v>2204</v>
      </c>
      <c r="W42" s="92" t="s">
        <v>2204</v>
      </c>
      <c r="X42" s="92" t="s">
        <v>2204</v>
      </c>
      <c r="Y42" s="92" t="s">
        <v>2204</v>
      </c>
      <c r="Z42" s="92" t="s">
        <v>2204</v>
      </c>
      <c r="AA42" s="92" t="s">
        <v>2204</v>
      </c>
      <c r="AB42" s="92" t="s">
        <v>2204</v>
      </c>
      <c r="AC42" s="92" t="s">
        <v>2204</v>
      </c>
      <c r="AD42" s="92" t="s">
        <v>2204</v>
      </c>
      <c r="AE42" s="92" t="s">
        <v>2204</v>
      </c>
      <c r="AF42" s="92" t="s">
        <v>2204</v>
      </c>
      <c r="AG42" s="92" t="s">
        <v>2204</v>
      </c>
      <c r="AH42" s="92" t="s">
        <v>2204</v>
      </c>
      <c r="AI42" s="92" t="s">
        <v>2204</v>
      </c>
      <c r="AJ42" s="92" t="s">
        <v>2204</v>
      </c>
      <c r="AK42" s="92" t="s">
        <v>2204</v>
      </c>
      <c r="AL42" s="92" t="s">
        <v>2204</v>
      </c>
      <c r="AM42" s="93">
        <v>5</v>
      </c>
      <c r="AN42" s="111">
        <v>10</v>
      </c>
      <c r="AO42" s="109" t="s">
        <v>2215</v>
      </c>
      <c r="AP42" s="106"/>
      <c r="AQ42" s="110"/>
      <c r="AR42" s="109" t="s">
        <v>2214</v>
      </c>
      <c r="AS42" s="106" t="s">
        <v>2210</v>
      </c>
      <c r="AT42" s="107" t="s">
        <v>2214</v>
      </c>
      <c r="AU42" s="108" t="s">
        <v>2214</v>
      </c>
      <c r="AV42" s="109" t="s">
        <v>2214</v>
      </c>
      <c r="AW42" s="106" t="s">
        <v>2205</v>
      </c>
      <c r="AX42" s="106" t="s">
        <v>2210</v>
      </c>
      <c r="AY42" s="106" t="s">
        <v>2215</v>
      </c>
      <c r="AZ42" s="106"/>
      <c r="BA42" s="106"/>
      <c r="BB42" s="106"/>
      <c r="BC42" s="106"/>
      <c r="BD42" s="106"/>
      <c r="BE42" s="106"/>
      <c r="BF42" s="94" cm="1">
        <f t="array" ref="BF42">SUMPRODUCT(--(LEN(TRIM(AV42:BE42))&gt;0))</f>
        <v>4</v>
      </c>
      <c r="BG42" s="36" t="str" cm="1">
        <f t="array" ref="BG42">SUBSTITUTE(SUBSTITUTE(SUBSTITUTE("["&amp;
IFERROR(_xlfn.TEXTJOIN(", ",TRUE,IF(O42:AL42="y",CHAR(34)&amp;O$1:AL$1&amp;CHAR(34),"")),"")&amp;
","&amp;
CHAR(34)&amp;"myr"&amp;AU42&amp;CHAR(34)&amp;","&amp;_xlfn.TEXTJOIN("",TRUE,IF(AO42:AQ42&lt;&gt;"",CHAR(34)&amp;"sta"&amp;AO42:AQ42&amp;CHAR(34)&amp;",",""))&amp;
IFERROR(_xlfn.TEXTJOIN(", ",TRUE,IF(AR42:AT42&lt;&gt;"",CHAR(34)&amp;AR$1:AT$1&amp;AR42:AT42&amp;CHAR(34)&amp;",","")),"")&amp;
IF(AN42&gt;0,CHAR(34)&amp;"HasSta",CHAR(34)&amp;"NoStar")&amp;CHAR(34)&amp;","&amp;IF(AN42=1,CHAR(34)&amp;"1Stars"&amp;CHAR(34)&amp;",","")&amp;IF(AN42=2,CHAR(34)&amp;"2Stars"&amp;CHAR(34)&amp;",","")&amp;IF(AN42&gt;2,CHAR(34)&amp;"3+Star"&amp;CHAR(34)&amp;",","")&amp;
IFERROR(CHOOSE(AM42+1,"""NoBand""","","""2Bands""","""3Bands"""),"")&amp;IF(AM42&gt;3,"""4+Band""","")&amp;","&amp;
_xlfn.XLOOKUP(B42,Country!$A$2:$A$246,Country!$F$2:$F$246,"")&amp;_xlfn.XLOOKUP(B42,Country!$A$2:$A$246,Country!$G$2:$G$246,"")&amp;
"]",",]","]"),",,",","),",,",",")</f>
        <v>["Horizo", "Circle","myrBLU","staYEL","001BLU", "002RED", "003BLU","HasSta","3+Star","4+Band","capi_Praia","island", "geo_CapiBeach","portug","rg2_AF_West"]</v>
      </c>
      <c r="BH42" s="65" t="s">
        <v>792</v>
      </c>
      <c r="BI42" s="36"/>
    </row>
    <row r="43" spans="1:61" x14ac:dyDescent="0.3">
      <c r="A43" s="115" t="str" cm="1">
        <f t="array" ref="A43">SUBSTITUTE("{"&amp;CHAR(34)&amp;"couname"&amp;CHAR(34)&amp;":"&amp;CHAR(34)&amp;B43&amp;CHAR(34)&amp;
(IF(H43&lt;&gt;"",","&amp;CHAR(34)&amp;"subtype"&amp;CHAR(34)&amp;":"&amp;CHAR(34)&amp;H43&amp;CHAR(34),""))&amp;
","&amp;CHAR(34)&amp;"year"&amp;CHAR(34)&amp;":"&amp;CHAR(34)&amp;M43&amp;CHAR(34)&amp;","&amp;CHAR(34)&amp;"lvlup"&amp;CHAR(34)&amp;":"&amp;CHAR(34)&amp;C43&amp;CHAR(34)&amp;
","&amp;CHAR(34)&amp;"region"&amp;CHAR(34)&amp;":"&amp;CHAR(34)&amp;"rgn_"&amp;_xlfn.XLOOKUP(B43,Country!A43:A341,Country!D43:D341&amp;CHAR(34)&amp;
","&amp;CHAR(34)&amp;"Colors"&amp;CHAR(34)&amp;":"&amp;"["&amp;_xlfn.TEXTJOIN(", ",TRUE,IF(AV43:BE43&lt;&gt;"",CHAR(34)&amp;"cl_"&amp;AV43:BE43&amp;CHAR(34),""))&amp;"]"&amp;
","&amp;CHAR(34)&amp;"Items"&amp;CHAR(34)&amp;":"&amp;BG43&amp;
","&amp;CHAR(34)&amp;"Items2"&amp;CHAR(34)&amp;":"&amp;"["&amp;_xlfn.XLOOKUP(B43,Country!A42:A341,Country!G42:G341)&amp;"]"&amp;
","&amp;CHAR(34)&amp;"Flag"&amp;CHAR(34)&amp;":"&amp;CHAR(34)&amp;D43&amp;CHAR(34)&amp;
","&amp;CHAR(34)&amp;"HDFlag"&amp;CHAR(34)&amp;":"&amp;CHAR(34)&amp;E43&amp;CHAR(34)&amp;
","&amp;CHAR(34)&amp;"type"&amp;CHAR(34)&amp;":"&amp;CHAR(34)&amp;L43&amp;CHAR(34)&amp;
", "&amp;CHAR(34)&amp;"describe"&amp;CHAR(34)&amp;": "&amp;CHAR(34)&amp;CHAR(34)&amp;
", "&amp;CHAR(34)&amp;"isnew"&amp;CHAR(34)&amp;": "&amp;CHAR(34)&amp;F43&amp;CHAR(34)&amp;
", "&amp;CHAR(34)&amp;"ptg"&amp;CHAR(34)&amp;": "&amp;IFERROR(_xlfn.XLOOKUP(B43,Country!A:A,Country!BH:BH),CHAR(34)&amp;CHAR(34))&amp;
", "&amp;CHAR(34)&amp;"links"&amp;CHAR(34)&amp;": "&amp;CHAR(34)&amp;I43&amp;CHAR(34)&amp;
"},"),"[,","[")</f>
        <v>{"couname":"Cayman Islands","year":"1999","lvlup":"1","region":"rgn_North America","Colors":["cl_BLU", "cl_RED", "cl_WHI", "cl_YEL", "cl_GRE", "cl_BLA"],"Items":["Crosse", "Animal", "Plants", "Texted", "Canton", "unjack","myrBLU","staGRE","staYEL","HasSta","3+Star","NoBand","capi_George Town","island", "geo_CapiBeach", "ntGRRE", "ntBLYE","monarchy","englis","rg2_Na_Caribbean"],"Items2":["monarchy","englis","rg2_Na_Caribbean"],"Flag":"https://i.ibb.co/7JGtKyG/Cayman-Islands-Flag.png","HDFlag":"https://upload.wikimedia.org/wikipedia/commons/thumb/0/0f/Flag_of_the_Cayman_Islands.svg/2560px-Flag_of_the_Cayman_Islands.svg.png","type":"", "describe": "", "isnew": ".", "ptg": ["pctBLA_1", "pctBLU_77", "pctGRE_4", "pctRED_9", "pctYEL_2", "pctORA_0", "pctBRO_0", "pctPUR_0", "pctWHI_7"], "links": "https://en.wikipedia.org/wiki/Flag_of_the_Cayman_Islands"},</v>
      </c>
      <c r="B43" s="83" t="s">
        <v>81</v>
      </c>
      <c r="C43" s="84">
        <v>1</v>
      </c>
      <c r="D43" s="95" t="s">
        <v>840</v>
      </c>
      <c r="E43" s="96" t="s">
        <v>2307</v>
      </c>
      <c r="F43" s="85" t="s">
        <v>2200</v>
      </c>
      <c r="G43" s="86" t="s">
        <v>2201</v>
      </c>
      <c r="H43" s="87"/>
      <c r="I43" s="88" t="s">
        <v>2308</v>
      </c>
      <c r="J43" s="89" t="s">
        <v>3578</v>
      </c>
      <c r="K43" s="90" t="s">
        <v>325</v>
      </c>
      <c r="L43" s="89"/>
      <c r="M43" s="91">
        <v>1999</v>
      </c>
      <c r="N43" s="116"/>
      <c r="O43" s="92" t="s">
        <v>529</v>
      </c>
      <c r="P43" s="92" t="s">
        <v>2204</v>
      </c>
      <c r="Q43" s="92" t="s">
        <v>2204</v>
      </c>
      <c r="R43" s="92" t="s">
        <v>2204</v>
      </c>
      <c r="S43" s="92" t="s">
        <v>2204</v>
      </c>
      <c r="T43" s="92" t="s">
        <v>529</v>
      </c>
      <c r="U43" s="92" t="s">
        <v>529</v>
      </c>
      <c r="V43" s="92" t="s">
        <v>529</v>
      </c>
      <c r="W43" s="92" t="s">
        <v>2204</v>
      </c>
      <c r="X43" s="92" t="s">
        <v>2204</v>
      </c>
      <c r="Y43" s="92" t="s">
        <v>2204</v>
      </c>
      <c r="Z43" s="92" t="s">
        <v>2204</v>
      </c>
      <c r="AA43" s="92" t="s">
        <v>2204</v>
      </c>
      <c r="AB43" s="92" t="s">
        <v>529</v>
      </c>
      <c r="AC43" s="92" t="s">
        <v>529</v>
      </c>
      <c r="AD43" s="92" t="s">
        <v>2204</v>
      </c>
      <c r="AE43" s="92" t="s">
        <v>2204</v>
      </c>
      <c r="AF43" s="92" t="s">
        <v>2204</v>
      </c>
      <c r="AG43" s="92" t="s">
        <v>2204</v>
      </c>
      <c r="AH43" s="92" t="s">
        <v>2204</v>
      </c>
      <c r="AI43" s="92" t="s">
        <v>2204</v>
      </c>
      <c r="AJ43" s="92" t="s">
        <v>2204</v>
      </c>
      <c r="AK43" s="92" t="s">
        <v>2204</v>
      </c>
      <c r="AL43" s="92" t="s">
        <v>2204</v>
      </c>
      <c r="AM43" s="93">
        <v>0</v>
      </c>
      <c r="AN43" s="111">
        <v>3</v>
      </c>
      <c r="AO43" s="109" t="s">
        <v>2211</v>
      </c>
      <c r="AP43" s="106" t="s">
        <v>2215</v>
      </c>
      <c r="AQ43" s="110"/>
      <c r="AR43" s="109"/>
      <c r="AS43" s="106"/>
      <c r="AT43" s="107"/>
      <c r="AU43" s="108" t="s">
        <v>2214</v>
      </c>
      <c r="AV43" s="109" t="s">
        <v>2214</v>
      </c>
      <c r="AW43" s="106" t="s">
        <v>2210</v>
      </c>
      <c r="AX43" s="106" t="s">
        <v>2205</v>
      </c>
      <c r="AY43" s="106" t="s">
        <v>2215</v>
      </c>
      <c r="AZ43" s="106" t="s">
        <v>2211</v>
      </c>
      <c r="BA43" s="106" t="s">
        <v>2206</v>
      </c>
      <c r="BB43" s="106"/>
      <c r="BC43" s="106"/>
      <c r="BD43" s="106"/>
      <c r="BE43" s="106"/>
      <c r="BF43" s="94" cm="1">
        <f t="array" ref="BF43">SUMPRODUCT(--(LEN(TRIM(AV43:BE43))&gt;0))</f>
        <v>6</v>
      </c>
      <c r="BG43" s="36" t="str" cm="1">
        <f t="array" ref="BG43">SUBSTITUTE(SUBSTITUTE(SUBSTITUTE("["&amp;
IFERROR(_xlfn.TEXTJOIN(", ",TRUE,IF(O43:AL43="y",CHAR(34)&amp;O$1:AL$1&amp;CHAR(34),"")),"")&amp;
","&amp;
CHAR(34)&amp;"myr"&amp;AU43&amp;CHAR(34)&amp;","&amp;_xlfn.TEXTJOIN("",TRUE,IF(AO43:AQ43&lt;&gt;"",CHAR(34)&amp;"sta"&amp;AO43:AQ43&amp;CHAR(34)&amp;",",""))&amp;
IFERROR(_xlfn.TEXTJOIN(", ",TRUE,IF(AR43:AT43&lt;&gt;"",CHAR(34)&amp;AR$1:AT$1&amp;AR43:AT43&amp;CHAR(34)&amp;",","")),"")&amp;
IF(AN43&gt;0,CHAR(34)&amp;"HasSta",CHAR(34)&amp;"NoStar")&amp;CHAR(34)&amp;","&amp;IF(AN43=1,CHAR(34)&amp;"1Stars"&amp;CHAR(34)&amp;",","")&amp;IF(AN43=2,CHAR(34)&amp;"2Stars"&amp;CHAR(34)&amp;",","")&amp;IF(AN43&gt;2,CHAR(34)&amp;"3+Star"&amp;CHAR(34)&amp;",","")&amp;
IFERROR(CHOOSE(AM43+1,"""NoBand""","","""2Bands""","""3Bands"""),"")&amp;IF(AM43&gt;3,"""4+Band""","")&amp;","&amp;
_xlfn.XLOOKUP(B43,Country!$A$2:$A$246,Country!$F$2:$F$246,"")&amp;_xlfn.XLOOKUP(B43,Country!$A$2:$A$246,Country!$G$2:$G$246,"")&amp;
"]",",]","]"),",,",","),",,",",")</f>
        <v>["Crosse", "Animal", "Plants", "Texted", "Canton", "unjack","myrBLU","staGRE","staYEL","HasSta","3+Star","NoBand","capi_George Town","island", "geo_CapiBeach", "ntGRRE", "ntBLYE","monarchy","englis","rg2_Na_Caribbean"]</v>
      </c>
      <c r="BH43" s="65" t="s">
        <v>794</v>
      </c>
      <c r="BI43" s="36"/>
    </row>
    <row r="44" spans="1:61" x14ac:dyDescent="0.3">
      <c r="A44" s="115" t="str" cm="1">
        <f t="array" ref="A44">SUBSTITUTE("{"&amp;CHAR(34)&amp;"couname"&amp;CHAR(34)&amp;":"&amp;CHAR(34)&amp;B44&amp;CHAR(34)&amp;
(IF(H44&lt;&gt;"",","&amp;CHAR(34)&amp;"subtype"&amp;CHAR(34)&amp;":"&amp;CHAR(34)&amp;H44&amp;CHAR(34),""))&amp;
","&amp;CHAR(34)&amp;"year"&amp;CHAR(34)&amp;":"&amp;CHAR(34)&amp;M44&amp;CHAR(34)&amp;","&amp;CHAR(34)&amp;"lvlup"&amp;CHAR(34)&amp;":"&amp;CHAR(34)&amp;C44&amp;CHAR(34)&amp;
","&amp;CHAR(34)&amp;"region"&amp;CHAR(34)&amp;":"&amp;CHAR(34)&amp;"rgn_"&amp;_xlfn.XLOOKUP(B44,Country!A44:A342,Country!D44:D342&amp;CHAR(34)&amp;
","&amp;CHAR(34)&amp;"Colors"&amp;CHAR(34)&amp;":"&amp;"["&amp;_xlfn.TEXTJOIN(", ",TRUE,IF(AV44:BE44&lt;&gt;"",CHAR(34)&amp;"cl_"&amp;AV44:BE44&amp;CHAR(34),""))&amp;"]"&amp;
","&amp;CHAR(34)&amp;"Items"&amp;CHAR(34)&amp;":"&amp;BG44&amp;
","&amp;CHAR(34)&amp;"Items2"&amp;CHAR(34)&amp;":"&amp;"["&amp;_xlfn.XLOOKUP(B44,Country!A43:A342,Country!G43:G342)&amp;"]"&amp;
","&amp;CHAR(34)&amp;"Flag"&amp;CHAR(34)&amp;":"&amp;CHAR(34)&amp;D44&amp;CHAR(34)&amp;
","&amp;CHAR(34)&amp;"HDFlag"&amp;CHAR(34)&amp;":"&amp;CHAR(34)&amp;E44&amp;CHAR(34)&amp;
","&amp;CHAR(34)&amp;"type"&amp;CHAR(34)&amp;":"&amp;CHAR(34)&amp;L44&amp;CHAR(34)&amp;
", "&amp;CHAR(34)&amp;"describe"&amp;CHAR(34)&amp;": "&amp;CHAR(34)&amp;CHAR(34)&amp;
", "&amp;CHAR(34)&amp;"isnew"&amp;CHAR(34)&amp;": "&amp;CHAR(34)&amp;F44&amp;CHAR(34)&amp;
", "&amp;CHAR(34)&amp;"ptg"&amp;CHAR(34)&amp;": "&amp;IFERROR(_xlfn.XLOOKUP(B44,Country!A:A,Country!BH:BH),CHAR(34)&amp;CHAR(34))&amp;
", "&amp;CHAR(34)&amp;"links"&amp;CHAR(34)&amp;": "&amp;CHAR(34)&amp;I44&amp;CHAR(34)&amp;
"},"),"[,","[")</f>
        <v>{"couname":"Central African Republic","year":"1958","lvlup":"1","region":"rgn_Africa","Colors":["cl_BLU", "cl_WHI", "cl_GRE", "cl_YEL", "cl_RED"],"Items":["Horizo", "Vertic", "Canton","myrYEL","staYEL","001BLU", "002RED", "003YEL","HasSta","1Stars","4+Band","capi_Bangui","landlo", "md_tekken7", "ntWHRE", "ntGRYE", "ntWHYE","french","rg2_Af_Mid"],"Items2":["french","rg2_Af_Mid"],"Flag":"https://i.ibb.co/98tpDQw/Central-African-Republic.png","HDFlag":"https://upload.wikimedia.org/wikipedia/commons/thumb/6/6f/Flag_of_the_Central_African_Republic.svg/2560px-Flag_of_the_Central_African_Republic.svg.png","type":"", "describe": "", "isnew": ".", "ptg": ["pctBLA_0", "pctBLU_18", "pctGRE_21", "pctRED_17", "pctYEL_23", "pctORA_0", "pctBRO_0", "pctPUR_0", "pctWHI_21"], "links": "https://en.wikipedia.org/wiki/Flag_of_Central_African_Republic"},</v>
      </c>
      <c r="B44" s="83" t="s">
        <v>82</v>
      </c>
      <c r="C44" s="84">
        <v>1</v>
      </c>
      <c r="D44" s="95" t="s">
        <v>841</v>
      </c>
      <c r="E44" s="96" t="s">
        <v>2309</v>
      </c>
      <c r="F44" s="85" t="s">
        <v>2200</v>
      </c>
      <c r="G44" s="86" t="s">
        <v>2201</v>
      </c>
      <c r="H44" s="87"/>
      <c r="I44" s="88" t="s">
        <v>2310</v>
      </c>
      <c r="J44" s="89" t="s">
        <v>3578</v>
      </c>
      <c r="K44" s="90" t="s">
        <v>326</v>
      </c>
      <c r="L44" s="89"/>
      <c r="M44" s="91">
        <v>1958</v>
      </c>
      <c r="N44" s="116"/>
      <c r="O44" s="92" t="s">
        <v>2204</v>
      </c>
      <c r="P44" s="92" t="s">
        <v>529</v>
      </c>
      <c r="Q44" s="92" t="s">
        <v>529</v>
      </c>
      <c r="R44" s="92" t="s">
        <v>2204</v>
      </c>
      <c r="S44" s="92" t="s">
        <v>2204</v>
      </c>
      <c r="T44" s="92" t="s">
        <v>2204</v>
      </c>
      <c r="U44" s="92" t="s">
        <v>2204</v>
      </c>
      <c r="V44" s="92" t="s">
        <v>2204</v>
      </c>
      <c r="W44" s="92" t="s">
        <v>2204</v>
      </c>
      <c r="X44" s="92" t="s">
        <v>2204</v>
      </c>
      <c r="Y44" s="92" t="s">
        <v>2204</v>
      </c>
      <c r="Z44" s="92" t="s">
        <v>2204</v>
      </c>
      <c r="AA44" s="92" t="s">
        <v>2204</v>
      </c>
      <c r="AB44" s="92" t="s">
        <v>529</v>
      </c>
      <c r="AC44" s="92" t="s">
        <v>2204</v>
      </c>
      <c r="AD44" s="92" t="s">
        <v>2204</v>
      </c>
      <c r="AE44" s="92" t="s">
        <v>2204</v>
      </c>
      <c r="AF44" s="92" t="s">
        <v>2204</v>
      </c>
      <c r="AG44" s="92" t="s">
        <v>2204</v>
      </c>
      <c r="AH44" s="92" t="s">
        <v>2204</v>
      </c>
      <c r="AI44" s="92" t="s">
        <v>2204</v>
      </c>
      <c r="AJ44" s="92" t="s">
        <v>2204</v>
      </c>
      <c r="AK44" s="92" t="s">
        <v>2204</v>
      </c>
      <c r="AL44" s="92" t="s">
        <v>2204</v>
      </c>
      <c r="AM44" s="93">
        <v>5</v>
      </c>
      <c r="AN44" s="111">
        <v>1</v>
      </c>
      <c r="AO44" s="109" t="s">
        <v>2215</v>
      </c>
      <c r="AP44" s="106"/>
      <c r="AQ44" s="110"/>
      <c r="AR44" s="109" t="s">
        <v>2214</v>
      </c>
      <c r="AS44" s="106" t="s">
        <v>2210</v>
      </c>
      <c r="AT44" s="107" t="s">
        <v>2215</v>
      </c>
      <c r="AU44" s="108" t="s">
        <v>2215</v>
      </c>
      <c r="AV44" s="109" t="s">
        <v>2214</v>
      </c>
      <c r="AW44" s="106" t="s">
        <v>2205</v>
      </c>
      <c r="AX44" s="106" t="s">
        <v>2211</v>
      </c>
      <c r="AY44" s="106" t="s">
        <v>2215</v>
      </c>
      <c r="AZ44" s="106" t="s">
        <v>2210</v>
      </c>
      <c r="BA44" s="106"/>
      <c r="BB44" s="106"/>
      <c r="BC44" s="106"/>
      <c r="BD44" s="106"/>
      <c r="BE44" s="106"/>
      <c r="BF44" s="94" cm="1">
        <f t="array" ref="BF44">SUMPRODUCT(--(LEN(TRIM(AV44:BE44))&gt;0))</f>
        <v>5</v>
      </c>
      <c r="BG44" s="36" t="str" cm="1">
        <f t="array" ref="BG44">SUBSTITUTE(SUBSTITUTE(SUBSTITUTE("["&amp;
IFERROR(_xlfn.TEXTJOIN(", ",TRUE,IF(O44:AL44="y",CHAR(34)&amp;O$1:AL$1&amp;CHAR(34),"")),"")&amp;
","&amp;
CHAR(34)&amp;"myr"&amp;AU44&amp;CHAR(34)&amp;","&amp;_xlfn.TEXTJOIN("",TRUE,IF(AO44:AQ44&lt;&gt;"",CHAR(34)&amp;"sta"&amp;AO44:AQ44&amp;CHAR(34)&amp;",",""))&amp;
IFERROR(_xlfn.TEXTJOIN(", ",TRUE,IF(AR44:AT44&lt;&gt;"",CHAR(34)&amp;AR$1:AT$1&amp;AR44:AT44&amp;CHAR(34)&amp;",","")),"")&amp;
IF(AN44&gt;0,CHAR(34)&amp;"HasSta",CHAR(34)&amp;"NoStar")&amp;CHAR(34)&amp;","&amp;IF(AN44=1,CHAR(34)&amp;"1Stars"&amp;CHAR(34)&amp;",","")&amp;IF(AN44=2,CHAR(34)&amp;"2Stars"&amp;CHAR(34)&amp;",","")&amp;IF(AN44&gt;2,CHAR(34)&amp;"3+Star"&amp;CHAR(34)&amp;",","")&amp;
IFERROR(CHOOSE(AM44+1,"""NoBand""","","""2Bands""","""3Bands"""),"")&amp;IF(AM44&gt;3,"""4+Band""","")&amp;","&amp;
_xlfn.XLOOKUP(B44,Country!$A$2:$A$246,Country!$F$2:$F$246,"")&amp;_xlfn.XLOOKUP(B44,Country!$A$2:$A$246,Country!$G$2:$G$246,"")&amp;
"]",",]","]"),",,",","),",,",",")</f>
        <v>["Horizo", "Vertic", "Canton","myrYEL","staYEL","001BLU", "002RED", "003YEL","HasSta","1Stars","4+Band","capi_Bangui","landlo", "md_tekken7", "ntWHRE", "ntGRYE", "ntWHYE","french","rg2_Af_Mid"]</v>
      </c>
      <c r="BH44" s="65" t="s">
        <v>792</v>
      </c>
      <c r="BI44" s="36"/>
    </row>
    <row r="45" spans="1:61" x14ac:dyDescent="0.3">
      <c r="A45" s="115" t="str" cm="1">
        <f t="array" ref="A45">SUBSTITUTE("{"&amp;CHAR(34)&amp;"couname"&amp;CHAR(34)&amp;":"&amp;CHAR(34)&amp;B45&amp;CHAR(34)&amp;
(IF(H45&lt;&gt;"",","&amp;CHAR(34)&amp;"subtype"&amp;CHAR(34)&amp;":"&amp;CHAR(34)&amp;H45&amp;CHAR(34),""))&amp;
","&amp;CHAR(34)&amp;"year"&amp;CHAR(34)&amp;":"&amp;CHAR(34)&amp;M45&amp;CHAR(34)&amp;","&amp;CHAR(34)&amp;"lvlup"&amp;CHAR(34)&amp;":"&amp;CHAR(34)&amp;C45&amp;CHAR(34)&amp;
","&amp;CHAR(34)&amp;"region"&amp;CHAR(34)&amp;":"&amp;CHAR(34)&amp;"rgn_"&amp;_xlfn.XLOOKUP(B45,Country!A45:A343,Country!D45:D343&amp;CHAR(34)&amp;
","&amp;CHAR(34)&amp;"Colors"&amp;CHAR(34)&amp;":"&amp;"["&amp;_xlfn.TEXTJOIN(", ",TRUE,IF(AV45:BE45&lt;&gt;"",CHAR(34)&amp;"cl_"&amp;AV45:BE45&amp;CHAR(34),""))&amp;"]"&amp;
","&amp;CHAR(34)&amp;"Items"&amp;CHAR(34)&amp;":"&amp;BG45&amp;
","&amp;CHAR(34)&amp;"Items2"&amp;CHAR(34)&amp;":"&amp;"["&amp;_xlfn.XLOOKUP(B45,Country!A44:A343,Country!G44:G343)&amp;"]"&amp;
","&amp;CHAR(34)&amp;"Flag"&amp;CHAR(34)&amp;":"&amp;CHAR(34)&amp;D45&amp;CHAR(34)&amp;
","&amp;CHAR(34)&amp;"HDFlag"&amp;CHAR(34)&amp;":"&amp;CHAR(34)&amp;E45&amp;CHAR(34)&amp;
","&amp;CHAR(34)&amp;"type"&amp;CHAR(34)&amp;":"&amp;CHAR(34)&amp;L45&amp;CHAR(34)&amp;
", "&amp;CHAR(34)&amp;"describe"&amp;CHAR(34)&amp;": "&amp;CHAR(34)&amp;CHAR(34)&amp;
", "&amp;CHAR(34)&amp;"isnew"&amp;CHAR(34)&amp;": "&amp;CHAR(34)&amp;F45&amp;CHAR(34)&amp;
", "&amp;CHAR(34)&amp;"ptg"&amp;CHAR(34)&amp;": "&amp;IFERROR(_xlfn.XLOOKUP(B45,Country!A:A,Country!BH:BH),CHAR(34)&amp;CHAR(34))&amp;
", "&amp;CHAR(34)&amp;"links"&amp;CHAR(34)&amp;": "&amp;CHAR(34)&amp;I45&amp;CHAR(34)&amp;
"},"),"[,","[")</f>
        <v>{"couname":"Chad","year":"1959","lvlup":"1","region":"rgn_Africa","Colors":["cl_BLU", "cl_YEL", "cl_RED"],"Items":["Vertic", "OnlyBa","myrEQ","001BLU", "002YEL", "003RED","NoStar","3Bands","capi_N'Djamena","landlo", "top30_camel","french","arabic","rg2_Af_Mid"],"Items2":["french","arabic","rg2_Af_Mid"],"Flag":"https://upload.wikimedia.org/wikipedia/commons/thumb/4/4b/Flag_of_Chad.svg/2560px-Flag_of_Chad.svg.png","HDFlag":"https://upload.wikimedia.org/wikipedia/commons/thumb/4/4b/Flag_of_Chad.svg/2560px-Flag_of_Chad.svg.png","type":"", "describe": "", "isnew": ".", "ptg": ["pctBLA_0", "pctBLU_33", "pctGRE_0", "pctRED_33", "pctYEL_33", "pctORA_0", "pctBRO_0", "pctPUR_0", "pctWHI_0"], "links": "https://en.wikipedia.org/wiki/Flag_of_Chad"},</v>
      </c>
      <c r="B45" s="83" t="s">
        <v>83</v>
      </c>
      <c r="C45" s="84">
        <v>1</v>
      </c>
      <c r="D45" s="95" t="s">
        <v>842</v>
      </c>
      <c r="E45" s="96" t="s">
        <v>842</v>
      </c>
      <c r="F45" s="85" t="s">
        <v>2200</v>
      </c>
      <c r="G45" s="86" t="s">
        <v>2201</v>
      </c>
      <c r="H45" s="87"/>
      <c r="I45" s="88" t="s">
        <v>2311</v>
      </c>
      <c r="J45" s="89" t="s">
        <v>3578</v>
      </c>
      <c r="K45" s="90" t="s">
        <v>327</v>
      </c>
      <c r="L45" s="89"/>
      <c r="M45" s="91">
        <v>1959</v>
      </c>
      <c r="N45" s="116"/>
      <c r="O45" s="92" t="s">
        <v>2204</v>
      </c>
      <c r="P45" s="92" t="s">
        <v>2204</v>
      </c>
      <c r="Q45" s="92" t="s">
        <v>529</v>
      </c>
      <c r="R45" s="92" t="s">
        <v>2204</v>
      </c>
      <c r="S45" s="92" t="s">
        <v>2204</v>
      </c>
      <c r="T45" s="92" t="s">
        <v>2204</v>
      </c>
      <c r="U45" s="92" t="s">
        <v>2204</v>
      </c>
      <c r="V45" s="92" t="s">
        <v>2204</v>
      </c>
      <c r="W45" s="92" t="s">
        <v>2204</v>
      </c>
      <c r="X45" s="92" t="s">
        <v>2204</v>
      </c>
      <c r="Y45" s="92" t="s">
        <v>2204</v>
      </c>
      <c r="Z45" s="92" t="s">
        <v>2204</v>
      </c>
      <c r="AA45" s="92" t="s">
        <v>2204</v>
      </c>
      <c r="AB45" s="92" t="s">
        <v>2204</v>
      </c>
      <c r="AC45" s="92" t="s">
        <v>2204</v>
      </c>
      <c r="AD45" s="92" t="s">
        <v>2204</v>
      </c>
      <c r="AE45" s="92" t="s">
        <v>529</v>
      </c>
      <c r="AF45" s="92" t="s">
        <v>2204</v>
      </c>
      <c r="AG45" s="92" t="s">
        <v>2204</v>
      </c>
      <c r="AH45" s="92" t="s">
        <v>2204</v>
      </c>
      <c r="AI45" s="92" t="s">
        <v>2204</v>
      </c>
      <c r="AJ45" s="92" t="s">
        <v>2204</v>
      </c>
      <c r="AK45" s="92" t="s">
        <v>2204</v>
      </c>
      <c r="AL45" s="92" t="s">
        <v>2204</v>
      </c>
      <c r="AM45" s="93">
        <v>3</v>
      </c>
      <c r="AN45" s="111">
        <v>0</v>
      </c>
      <c r="AO45" s="109"/>
      <c r="AP45" s="106"/>
      <c r="AQ45" s="110"/>
      <c r="AR45" s="109" t="s">
        <v>2214</v>
      </c>
      <c r="AS45" s="106" t="s">
        <v>2215</v>
      </c>
      <c r="AT45" s="107" t="s">
        <v>2210</v>
      </c>
      <c r="AU45" s="108" t="s">
        <v>2209</v>
      </c>
      <c r="AV45" s="109" t="s">
        <v>2214</v>
      </c>
      <c r="AW45" s="106" t="s">
        <v>2215</v>
      </c>
      <c r="AX45" s="106" t="s">
        <v>2210</v>
      </c>
      <c r="AY45" s="106"/>
      <c r="AZ45" s="106"/>
      <c r="BA45" s="106"/>
      <c r="BB45" s="106"/>
      <c r="BC45" s="106"/>
      <c r="BD45" s="106"/>
      <c r="BE45" s="106"/>
      <c r="BF45" s="94" cm="1">
        <f t="array" ref="BF45">SUMPRODUCT(--(LEN(TRIM(AV45:BE45))&gt;0))</f>
        <v>3</v>
      </c>
      <c r="BG45" s="36" t="str" cm="1">
        <f t="array" ref="BG45">SUBSTITUTE(SUBSTITUTE(SUBSTITUTE("["&amp;
IFERROR(_xlfn.TEXTJOIN(", ",TRUE,IF(O45:AL45="y",CHAR(34)&amp;O$1:AL$1&amp;CHAR(34),"")),"")&amp;
","&amp;
CHAR(34)&amp;"myr"&amp;AU45&amp;CHAR(34)&amp;","&amp;_xlfn.TEXTJOIN("",TRUE,IF(AO45:AQ45&lt;&gt;"",CHAR(34)&amp;"sta"&amp;AO45:AQ45&amp;CHAR(34)&amp;",",""))&amp;
IFERROR(_xlfn.TEXTJOIN(", ",TRUE,IF(AR45:AT45&lt;&gt;"",CHAR(34)&amp;AR$1:AT$1&amp;AR45:AT45&amp;CHAR(34)&amp;",","")),"")&amp;
IF(AN45&gt;0,CHAR(34)&amp;"HasSta",CHAR(34)&amp;"NoStar")&amp;CHAR(34)&amp;","&amp;IF(AN45=1,CHAR(34)&amp;"1Stars"&amp;CHAR(34)&amp;",","")&amp;IF(AN45=2,CHAR(34)&amp;"2Stars"&amp;CHAR(34)&amp;",","")&amp;IF(AN45&gt;2,CHAR(34)&amp;"3+Star"&amp;CHAR(34)&amp;",","")&amp;
IFERROR(CHOOSE(AM45+1,"""NoBand""","","""2Bands""","""3Bands"""),"")&amp;IF(AM45&gt;3,"""4+Band""","")&amp;","&amp;
_xlfn.XLOOKUP(B45,Country!$A$2:$A$246,Country!$F$2:$F$246,"")&amp;_xlfn.XLOOKUP(B45,Country!$A$2:$A$246,Country!$G$2:$G$246,"")&amp;
"]",",]","]"),",,",","),",,",",")</f>
        <v>["Vertic", "OnlyBa","myrEQ","001BLU", "002YEL", "003RED","NoStar","3Bands","capi_N'Djamena","landlo", "top30_camel","french","arabic","rg2_Af_Mid"]</v>
      </c>
      <c r="BH45" s="65" t="s">
        <v>792</v>
      </c>
      <c r="BI45" s="36"/>
    </row>
    <row r="46" spans="1:61" x14ac:dyDescent="0.3">
      <c r="A46" s="115" t="str" cm="1">
        <f t="array" ref="A46">SUBSTITUTE("{"&amp;CHAR(34)&amp;"couname"&amp;CHAR(34)&amp;":"&amp;CHAR(34)&amp;B46&amp;CHAR(34)&amp;
(IF(H46&lt;&gt;"",","&amp;CHAR(34)&amp;"subtype"&amp;CHAR(34)&amp;":"&amp;CHAR(34)&amp;H46&amp;CHAR(34),""))&amp;
","&amp;CHAR(34)&amp;"year"&amp;CHAR(34)&amp;":"&amp;CHAR(34)&amp;M46&amp;CHAR(34)&amp;","&amp;CHAR(34)&amp;"lvlup"&amp;CHAR(34)&amp;":"&amp;CHAR(34)&amp;C46&amp;CHAR(34)&amp;
","&amp;CHAR(34)&amp;"region"&amp;CHAR(34)&amp;":"&amp;CHAR(34)&amp;"rgn_"&amp;_xlfn.XLOOKUP(B46,Country!A46:A344,Country!D46:D344&amp;CHAR(34)&amp;
","&amp;CHAR(34)&amp;"Colors"&amp;CHAR(34)&amp;":"&amp;"["&amp;_xlfn.TEXTJOIN(", ",TRUE,IF(AV46:BE46&lt;&gt;"",CHAR(34)&amp;"cl_"&amp;AV46:BE46&amp;CHAR(34),""))&amp;"]"&amp;
","&amp;CHAR(34)&amp;"Items"&amp;CHAR(34)&amp;":"&amp;BG46&amp;
","&amp;CHAR(34)&amp;"Items2"&amp;CHAR(34)&amp;":"&amp;"["&amp;_xlfn.XLOOKUP(B46,Country!A45:A344,Country!G45:G344)&amp;"]"&amp;
","&amp;CHAR(34)&amp;"Flag"&amp;CHAR(34)&amp;":"&amp;CHAR(34)&amp;D46&amp;CHAR(34)&amp;
","&amp;CHAR(34)&amp;"HDFlag"&amp;CHAR(34)&amp;":"&amp;CHAR(34)&amp;E46&amp;CHAR(34)&amp;
","&amp;CHAR(34)&amp;"type"&amp;CHAR(34)&amp;":"&amp;CHAR(34)&amp;L46&amp;CHAR(34)&amp;
", "&amp;CHAR(34)&amp;"describe"&amp;CHAR(34)&amp;": "&amp;CHAR(34)&amp;CHAR(34)&amp;
", "&amp;CHAR(34)&amp;"isnew"&amp;CHAR(34)&amp;": "&amp;CHAR(34)&amp;F46&amp;CHAR(34)&amp;
", "&amp;CHAR(34)&amp;"ptg"&amp;CHAR(34)&amp;": "&amp;IFERROR(_xlfn.XLOOKUP(B46,Country!A:A,Country!BH:BH),CHAR(34)&amp;CHAR(34))&amp;
", "&amp;CHAR(34)&amp;"links"&amp;CHAR(34)&amp;": "&amp;CHAR(34)&amp;I46&amp;CHAR(34)&amp;
"},"),"[,","[")</f>
        <v>{"couname":"Chile","year":"1817","lvlup":"1","region":"rgn_South America","Colors":["cl_RED", "cl_WHI", "cl_BLU"],"Items":["Horizo", "Canton","myrRED","staWHI","001WHI", "003RED","HasSta","1Stars","2Bands","capi_Santiago","pol_samesx","spanis","rg2_AM_South"],"Items2":["spanis","rg2_AM_South"],"Flag":"https://i.ibb.co/YWTPJTk/Chile-Flag.png","HDFlag":"https://upload.wikimedia.org/wikipedia/commons/thumb/7/78/Flag_of_Chile.svg/2560px-Flag_of_Chile.svg.png","type":"", "describe": "", "isnew": ".", "ptg": ["pctBLA_0", "pctBLU_15", "pctGRE_0", "pctRED_50", "pctYEL_0", "pctORA_0", "pctBRO_0", "pctPUR_0", "pctWHI_35"], "links": "https://en.wikipedia.org/wiki/Flag_of_Chile"},</v>
      </c>
      <c r="B46" s="83" t="s">
        <v>84</v>
      </c>
      <c r="C46" s="84">
        <v>1</v>
      </c>
      <c r="D46" s="95" t="s">
        <v>843</v>
      </c>
      <c r="E46" s="96" t="s">
        <v>2312</v>
      </c>
      <c r="F46" s="85" t="s">
        <v>2200</v>
      </c>
      <c r="G46" s="86" t="s">
        <v>2201</v>
      </c>
      <c r="H46" s="87"/>
      <c r="I46" s="88" t="s">
        <v>2313</v>
      </c>
      <c r="J46" s="89" t="s">
        <v>3578</v>
      </c>
      <c r="K46" s="90" t="s">
        <v>328</v>
      </c>
      <c r="L46" s="89"/>
      <c r="M46" s="91">
        <v>1817</v>
      </c>
      <c r="N46" s="116"/>
      <c r="O46" s="92" t="s">
        <v>2204</v>
      </c>
      <c r="P46" s="92" t="s">
        <v>529</v>
      </c>
      <c r="Q46" s="92" t="s">
        <v>2204</v>
      </c>
      <c r="R46" s="92" t="s">
        <v>2204</v>
      </c>
      <c r="S46" s="92" t="s">
        <v>2204</v>
      </c>
      <c r="T46" s="92" t="s">
        <v>2204</v>
      </c>
      <c r="U46" s="92" t="s">
        <v>2204</v>
      </c>
      <c r="V46" s="92" t="s">
        <v>2204</v>
      </c>
      <c r="W46" s="92" t="s">
        <v>2204</v>
      </c>
      <c r="X46" s="92" t="s">
        <v>2204</v>
      </c>
      <c r="Y46" s="92" t="s">
        <v>2204</v>
      </c>
      <c r="Z46" s="92" t="s">
        <v>2204</v>
      </c>
      <c r="AA46" s="92" t="s">
        <v>2204</v>
      </c>
      <c r="AB46" s="92" t="s">
        <v>529</v>
      </c>
      <c r="AC46" s="92" t="s">
        <v>2204</v>
      </c>
      <c r="AD46" s="92" t="s">
        <v>2204</v>
      </c>
      <c r="AE46" s="92" t="s">
        <v>2204</v>
      </c>
      <c r="AF46" s="92" t="s">
        <v>2204</v>
      </c>
      <c r="AG46" s="92" t="s">
        <v>2204</v>
      </c>
      <c r="AH46" s="92" t="s">
        <v>2204</v>
      </c>
      <c r="AI46" s="92" t="s">
        <v>2204</v>
      </c>
      <c r="AJ46" s="92" t="s">
        <v>2204</v>
      </c>
      <c r="AK46" s="92" t="s">
        <v>2204</v>
      </c>
      <c r="AL46" s="92" t="s">
        <v>2204</v>
      </c>
      <c r="AM46" s="93">
        <v>2</v>
      </c>
      <c r="AN46" s="111">
        <v>1</v>
      </c>
      <c r="AO46" s="109" t="s">
        <v>2205</v>
      </c>
      <c r="AP46" s="106"/>
      <c r="AQ46" s="110"/>
      <c r="AR46" s="109" t="s">
        <v>2205</v>
      </c>
      <c r="AS46" s="106"/>
      <c r="AT46" s="107" t="s">
        <v>2210</v>
      </c>
      <c r="AU46" s="108" t="s">
        <v>2210</v>
      </c>
      <c r="AV46" s="109" t="s">
        <v>2210</v>
      </c>
      <c r="AW46" s="106" t="s">
        <v>2205</v>
      </c>
      <c r="AX46" s="106" t="s">
        <v>2214</v>
      </c>
      <c r="AY46" s="106"/>
      <c r="AZ46" s="106"/>
      <c r="BA46" s="106"/>
      <c r="BB46" s="106"/>
      <c r="BC46" s="106"/>
      <c r="BD46" s="106"/>
      <c r="BE46" s="106"/>
      <c r="BF46" s="94" cm="1">
        <f t="array" ref="BF46">SUMPRODUCT(--(LEN(TRIM(AV46:BE46))&gt;0))</f>
        <v>3</v>
      </c>
      <c r="BG46" s="36" t="str" cm="1">
        <f t="array" ref="BG46">SUBSTITUTE(SUBSTITUTE(SUBSTITUTE("["&amp;
IFERROR(_xlfn.TEXTJOIN(", ",TRUE,IF(O46:AL46="y",CHAR(34)&amp;O$1:AL$1&amp;CHAR(34),"")),"")&amp;
","&amp;
CHAR(34)&amp;"myr"&amp;AU46&amp;CHAR(34)&amp;","&amp;_xlfn.TEXTJOIN("",TRUE,IF(AO46:AQ46&lt;&gt;"",CHAR(34)&amp;"sta"&amp;AO46:AQ46&amp;CHAR(34)&amp;",",""))&amp;
IFERROR(_xlfn.TEXTJOIN(", ",TRUE,IF(AR46:AT46&lt;&gt;"",CHAR(34)&amp;AR$1:AT$1&amp;AR46:AT46&amp;CHAR(34)&amp;",","")),"")&amp;
IF(AN46&gt;0,CHAR(34)&amp;"HasSta",CHAR(34)&amp;"NoStar")&amp;CHAR(34)&amp;","&amp;IF(AN46=1,CHAR(34)&amp;"1Stars"&amp;CHAR(34)&amp;",","")&amp;IF(AN46=2,CHAR(34)&amp;"2Stars"&amp;CHAR(34)&amp;",","")&amp;IF(AN46&gt;2,CHAR(34)&amp;"3+Star"&amp;CHAR(34)&amp;",","")&amp;
IFERROR(CHOOSE(AM46+1,"""NoBand""","","""2Bands""","""3Bands"""),"")&amp;IF(AM46&gt;3,"""4+Band""","")&amp;","&amp;
_xlfn.XLOOKUP(B46,Country!$A$2:$A$246,Country!$F$2:$F$246,"")&amp;_xlfn.XLOOKUP(B46,Country!$A$2:$A$246,Country!$G$2:$G$246,"")&amp;
"]",",]","]"),",,",","),",,",",")</f>
        <v>["Horizo", "Canton","myrRED","staWHI","001WHI", "003RED","HasSta","1Stars","2Bands","capi_Santiago","pol_samesx","spanis","rg2_AM_South"]</v>
      </c>
      <c r="BH46" s="65" t="s">
        <v>795</v>
      </c>
      <c r="BI46" s="36"/>
    </row>
    <row r="47" spans="1:61" x14ac:dyDescent="0.3">
      <c r="A47" s="115" t="str" cm="1">
        <f t="array" ref="A47">SUBSTITUTE("{"&amp;CHAR(34)&amp;"couname"&amp;CHAR(34)&amp;":"&amp;CHAR(34)&amp;B47&amp;CHAR(34)&amp;
(IF(H47&lt;&gt;"",","&amp;CHAR(34)&amp;"subtype"&amp;CHAR(34)&amp;":"&amp;CHAR(34)&amp;H47&amp;CHAR(34),""))&amp;
","&amp;CHAR(34)&amp;"year"&amp;CHAR(34)&amp;":"&amp;CHAR(34)&amp;M47&amp;CHAR(34)&amp;","&amp;CHAR(34)&amp;"lvlup"&amp;CHAR(34)&amp;":"&amp;CHAR(34)&amp;C47&amp;CHAR(34)&amp;
","&amp;CHAR(34)&amp;"region"&amp;CHAR(34)&amp;":"&amp;CHAR(34)&amp;"rgn_"&amp;_xlfn.XLOOKUP(B47,Country!A47:A345,Country!D47:D345&amp;CHAR(34)&amp;
","&amp;CHAR(34)&amp;"Colors"&amp;CHAR(34)&amp;":"&amp;"["&amp;_xlfn.TEXTJOIN(", ",TRUE,IF(AV47:BE47&lt;&gt;"",CHAR(34)&amp;"cl_"&amp;AV47:BE47&amp;CHAR(34),""))&amp;"]"&amp;
","&amp;CHAR(34)&amp;"Items"&amp;CHAR(34)&amp;":"&amp;BG47&amp;
","&amp;CHAR(34)&amp;"Items2"&amp;CHAR(34)&amp;":"&amp;"["&amp;_xlfn.XLOOKUP(B47,Country!A46:A345,Country!G46:G345)&amp;"]"&amp;
","&amp;CHAR(34)&amp;"Flag"&amp;CHAR(34)&amp;":"&amp;CHAR(34)&amp;D47&amp;CHAR(34)&amp;
","&amp;CHAR(34)&amp;"HDFlag"&amp;CHAR(34)&amp;":"&amp;CHAR(34)&amp;E47&amp;CHAR(34)&amp;
","&amp;CHAR(34)&amp;"type"&amp;CHAR(34)&amp;":"&amp;CHAR(34)&amp;L47&amp;CHAR(34)&amp;
", "&amp;CHAR(34)&amp;"describe"&amp;CHAR(34)&amp;": "&amp;CHAR(34)&amp;CHAR(34)&amp;
", "&amp;CHAR(34)&amp;"isnew"&amp;CHAR(34)&amp;": "&amp;CHAR(34)&amp;F47&amp;CHAR(34)&amp;
", "&amp;CHAR(34)&amp;"ptg"&amp;CHAR(34)&amp;": "&amp;IFERROR(_xlfn.XLOOKUP(B47,Country!A:A,Country!BH:BH),CHAR(34)&amp;CHAR(34))&amp;
", "&amp;CHAR(34)&amp;"links"&amp;CHAR(34)&amp;": "&amp;CHAR(34)&amp;I47&amp;CHAR(34)&amp;
"},"),"[,","[")</f>
        <v>{"couname":"China","year":"1949","lvlup":"1","region":"rgn_Asia","Colors":["cl_RED", "cl_YEL"],"Items":["Canton","myrRED","staYEL","HasSta","3+Star","NoBand","capi_Beijing","locate_MI", "pol_Nuclear", "top10_airlines", "top10_ping", "top30_camel", "rg3_austrohungary", "top10_reindeer", "md_tekken7","bricss","chines","rg2_AS_East"],"Items2":["bricss","chines","rg2_AS_East"],"Flag":"https://i.ibb.co/swgpdmf/China-Flag.png","HDFlag":"https://upload.wikimedia.org/wikipedia/commons/thumb/f/fa/Flag_of_the_People%27s_Republic_of_China.svg/2560px-Flag_of_the_People%27s_Republic_of_China.svg.png","type":"", "describe": "", "isnew": ".", "ptg": ["pctBLA_0", "pctBLU_0", "pctGRE_0", "pctRED_97", "pctYEL_3", "pctORA_0", "pctBRO_0", "pctPUR_0", "pctWHI_0"], "links": "https://en.wikipedia.org/wiki/Flag_of_China"},</v>
      </c>
      <c r="B47" s="83" t="s">
        <v>85</v>
      </c>
      <c r="C47" s="84">
        <v>1</v>
      </c>
      <c r="D47" s="95" t="s">
        <v>844</v>
      </c>
      <c r="E47" s="96" t="s">
        <v>2314</v>
      </c>
      <c r="F47" s="85" t="s">
        <v>2200</v>
      </c>
      <c r="G47" s="86" t="s">
        <v>2201</v>
      </c>
      <c r="H47" s="87"/>
      <c r="I47" s="88" t="s">
        <v>2315</v>
      </c>
      <c r="J47" s="89" t="s">
        <v>3578</v>
      </c>
      <c r="K47" s="90" t="s">
        <v>329</v>
      </c>
      <c r="L47" s="89"/>
      <c r="M47" s="91">
        <v>1949</v>
      </c>
      <c r="N47" s="116"/>
      <c r="O47" s="92" t="s">
        <v>2204</v>
      </c>
      <c r="P47" s="92" t="s">
        <v>2204</v>
      </c>
      <c r="Q47" s="92" t="s">
        <v>2204</v>
      </c>
      <c r="R47" s="92" t="s">
        <v>2204</v>
      </c>
      <c r="S47" s="92" t="s">
        <v>2204</v>
      </c>
      <c r="T47" s="92" t="s">
        <v>2204</v>
      </c>
      <c r="U47" s="92" t="s">
        <v>2204</v>
      </c>
      <c r="V47" s="92" t="s">
        <v>2204</v>
      </c>
      <c r="W47" s="92" t="s">
        <v>2204</v>
      </c>
      <c r="X47" s="92" t="s">
        <v>2204</v>
      </c>
      <c r="Y47" s="92" t="s">
        <v>2204</v>
      </c>
      <c r="Z47" s="92" t="s">
        <v>2204</v>
      </c>
      <c r="AA47" s="92" t="s">
        <v>2204</v>
      </c>
      <c r="AB47" s="92" t="s">
        <v>529</v>
      </c>
      <c r="AC47" s="92" t="s">
        <v>2204</v>
      </c>
      <c r="AD47" s="92" t="s">
        <v>2204</v>
      </c>
      <c r="AE47" s="92" t="s">
        <v>2204</v>
      </c>
      <c r="AF47" s="92" t="s">
        <v>2204</v>
      </c>
      <c r="AG47" s="92" t="s">
        <v>2204</v>
      </c>
      <c r="AH47" s="92" t="s">
        <v>2204</v>
      </c>
      <c r="AI47" s="92" t="s">
        <v>2204</v>
      </c>
      <c r="AJ47" s="92" t="s">
        <v>2204</v>
      </c>
      <c r="AK47" s="92" t="s">
        <v>2204</v>
      </c>
      <c r="AL47" s="92" t="s">
        <v>2204</v>
      </c>
      <c r="AM47" s="93">
        <v>0</v>
      </c>
      <c r="AN47" s="111">
        <v>5</v>
      </c>
      <c r="AO47" s="109" t="s">
        <v>2215</v>
      </c>
      <c r="AP47" s="106"/>
      <c r="AQ47" s="110"/>
      <c r="AR47" s="109"/>
      <c r="AS47" s="106"/>
      <c r="AT47" s="107"/>
      <c r="AU47" s="108" t="s">
        <v>2210</v>
      </c>
      <c r="AV47" s="109" t="s">
        <v>2210</v>
      </c>
      <c r="AW47" s="106" t="s">
        <v>2215</v>
      </c>
      <c r="AX47" s="106"/>
      <c r="AY47" s="106"/>
      <c r="AZ47" s="106"/>
      <c r="BA47" s="106"/>
      <c r="BB47" s="106"/>
      <c r="BC47" s="106"/>
      <c r="BD47" s="106"/>
      <c r="BE47" s="106"/>
      <c r="BF47" s="94" cm="1">
        <f t="array" ref="BF47">SUMPRODUCT(--(LEN(TRIM(AV47:BE47))&gt;0))</f>
        <v>2</v>
      </c>
      <c r="BG47" s="36" t="str" cm="1">
        <f t="array" ref="BG47">SUBSTITUTE(SUBSTITUTE(SUBSTITUTE("["&amp;
IFERROR(_xlfn.TEXTJOIN(", ",TRUE,IF(O47:AL47="y",CHAR(34)&amp;O$1:AL$1&amp;CHAR(34),"")),"")&amp;
","&amp;
CHAR(34)&amp;"myr"&amp;AU47&amp;CHAR(34)&amp;","&amp;_xlfn.TEXTJOIN("",TRUE,IF(AO47:AQ47&lt;&gt;"",CHAR(34)&amp;"sta"&amp;AO47:AQ47&amp;CHAR(34)&amp;",",""))&amp;
IFERROR(_xlfn.TEXTJOIN(", ",TRUE,IF(AR47:AT47&lt;&gt;"",CHAR(34)&amp;AR$1:AT$1&amp;AR47:AT47&amp;CHAR(34)&amp;",","")),"")&amp;
IF(AN47&gt;0,CHAR(34)&amp;"HasSta",CHAR(34)&amp;"NoStar")&amp;CHAR(34)&amp;","&amp;IF(AN47=1,CHAR(34)&amp;"1Stars"&amp;CHAR(34)&amp;",","")&amp;IF(AN47=2,CHAR(34)&amp;"2Stars"&amp;CHAR(34)&amp;",","")&amp;IF(AN47&gt;2,CHAR(34)&amp;"3+Star"&amp;CHAR(34)&amp;",","")&amp;
IFERROR(CHOOSE(AM47+1,"""NoBand""","","""2Bands""","""3Bands"""),"")&amp;IF(AM47&gt;3,"""4+Band""","")&amp;","&amp;
_xlfn.XLOOKUP(B47,Country!$A$2:$A$246,Country!$F$2:$F$246,"")&amp;_xlfn.XLOOKUP(B47,Country!$A$2:$A$246,Country!$G$2:$G$246,"")&amp;
"]",",]","]"),",,",","),",,",",")</f>
        <v>["Canton","myrRED","staYEL","HasSta","3+Star","NoBand","capi_Beijing","locate_MI", "pol_Nuclear", "top10_airlines", "top10_ping", "top30_camel", "rg3_austrohungary", "top10_reindeer", "md_tekken7","bricss","chines","rg2_AS_East"]</v>
      </c>
      <c r="BH47" s="65" t="s">
        <v>790</v>
      </c>
      <c r="BI47" s="36"/>
    </row>
    <row r="48" spans="1:61" x14ac:dyDescent="0.3">
      <c r="A48" s="115" t="str" cm="1">
        <f t="array" ref="A48">SUBSTITUTE("{"&amp;CHAR(34)&amp;"couname"&amp;CHAR(34)&amp;":"&amp;CHAR(34)&amp;B48&amp;CHAR(34)&amp;
(IF(H48&lt;&gt;"",","&amp;CHAR(34)&amp;"subtype"&amp;CHAR(34)&amp;":"&amp;CHAR(34)&amp;H48&amp;CHAR(34),""))&amp;
","&amp;CHAR(34)&amp;"year"&amp;CHAR(34)&amp;":"&amp;CHAR(34)&amp;M48&amp;CHAR(34)&amp;","&amp;CHAR(34)&amp;"lvlup"&amp;CHAR(34)&amp;":"&amp;CHAR(34)&amp;C48&amp;CHAR(34)&amp;
","&amp;CHAR(34)&amp;"region"&amp;CHAR(34)&amp;":"&amp;CHAR(34)&amp;"rgn_"&amp;_xlfn.XLOOKUP(B48,Country!A48:A346,Country!D48:D346&amp;CHAR(34)&amp;
","&amp;CHAR(34)&amp;"Colors"&amp;CHAR(34)&amp;":"&amp;"["&amp;_xlfn.TEXTJOIN(", ",TRUE,IF(AV48:BE48&lt;&gt;"",CHAR(34)&amp;"cl_"&amp;AV48:BE48&amp;CHAR(34),""))&amp;"]"&amp;
","&amp;CHAR(34)&amp;"Items"&amp;CHAR(34)&amp;":"&amp;BG48&amp;
","&amp;CHAR(34)&amp;"Items2"&amp;CHAR(34)&amp;":"&amp;"["&amp;_xlfn.XLOOKUP(B48,Country!A47:A346,Country!G47:G346)&amp;"]"&amp;
","&amp;CHAR(34)&amp;"Flag"&amp;CHAR(34)&amp;":"&amp;CHAR(34)&amp;D48&amp;CHAR(34)&amp;
","&amp;CHAR(34)&amp;"HDFlag"&amp;CHAR(34)&amp;":"&amp;CHAR(34)&amp;E48&amp;CHAR(34)&amp;
","&amp;CHAR(34)&amp;"type"&amp;CHAR(34)&amp;":"&amp;CHAR(34)&amp;L48&amp;CHAR(34)&amp;
", "&amp;CHAR(34)&amp;"describe"&amp;CHAR(34)&amp;": "&amp;CHAR(34)&amp;CHAR(34)&amp;
", "&amp;CHAR(34)&amp;"isnew"&amp;CHAR(34)&amp;": "&amp;CHAR(34)&amp;F48&amp;CHAR(34)&amp;
", "&amp;CHAR(34)&amp;"ptg"&amp;CHAR(34)&amp;": "&amp;IFERROR(_xlfn.XLOOKUP(B48,Country!A:A,Country!BH:BH),CHAR(34)&amp;CHAR(34))&amp;
", "&amp;CHAR(34)&amp;"links"&amp;CHAR(34)&amp;": "&amp;CHAR(34)&amp;I48&amp;CHAR(34)&amp;
"},"),"[,","[")</f>
        <v>{"couname":"Christmas Island","year":"1986, 2002","lvlup":"1","region":"rgn_Oceania, rgn_Asia","Colors":["cl_BLU", "cl_GRE", "cl_YEL", "cl_WHI"],"Items":["dgband", "Circle", "Animal", "Geogrh", "southc","myrEQ","staWHI","001GRE", "003BLU","HasSta","3+Star","2Bands","capi_Flying Fish Cove","island", "geo_CapiBeach", "ntWHYE","monarchy","englis","chines","rg2_OC_AUNZ"],"Items2":["monarchy","englis","chines","rg2_OC_AUNZ"],"Flag":"https://upload.wikimedia.org/wikipedia/commons/thumb/6/67/Flag_of_Christmas_Island.svg/383px-Flag_of_Christmas_Island.svg.png","HDFlag":"https://upload.wikimedia.org/wikipedia/commons/thumb/6/67/Flag_of_Christmas_Island.svg/2560px-Flag_of_Christmas_Island.svg.png","type":"", "describe": "", "isnew": ".", "ptg": ["pctBLA_0", "pctBLU_45", "pctGRE_46", "pctRED_0", "pctYEL_7", "pctORA_0", "pctBRO_0", "pctPUR_0", "pctWHI_3"], "links": "https://en.wikipedia.org/wiki/Flag_of_Christmas_Island"},</v>
      </c>
      <c r="B48" s="83" t="s">
        <v>86</v>
      </c>
      <c r="C48" s="84">
        <v>1</v>
      </c>
      <c r="D48" s="95" t="s">
        <v>845</v>
      </c>
      <c r="E48" s="96" t="s">
        <v>2316</v>
      </c>
      <c r="F48" s="85" t="s">
        <v>2200</v>
      </c>
      <c r="G48" s="86" t="s">
        <v>2201</v>
      </c>
      <c r="H48" s="87"/>
      <c r="I48" s="88" t="s">
        <v>2317</v>
      </c>
      <c r="J48" s="89" t="s">
        <v>3578</v>
      </c>
      <c r="K48" s="90" t="s">
        <v>330</v>
      </c>
      <c r="L48" s="89"/>
      <c r="M48" s="91" t="s">
        <v>2318</v>
      </c>
      <c r="N48" s="116"/>
      <c r="O48" s="92" t="s">
        <v>2204</v>
      </c>
      <c r="P48" s="92" t="s">
        <v>2204</v>
      </c>
      <c r="Q48" s="92" t="s">
        <v>2204</v>
      </c>
      <c r="R48" s="92" t="s">
        <v>529</v>
      </c>
      <c r="S48" s="92" t="s">
        <v>529</v>
      </c>
      <c r="T48" s="92" t="s">
        <v>529</v>
      </c>
      <c r="U48" s="92" t="s">
        <v>2204</v>
      </c>
      <c r="V48" s="92" t="s">
        <v>2204</v>
      </c>
      <c r="W48" s="92" t="s">
        <v>2204</v>
      </c>
      <c r="X48" s="92" t="s">
        <v>2204</v>
      </c>
      <c r="Y48" s="92" t="s">
        <v>2204</v>
      </c>
      <c r="Z48" s="92" t="s">
        <v>2204</v>
      </c>
      <c r="AA48" s="92" t="s">
        <v>2204</v>
      </c>
      <c r="AB48" s="92" t="s">
        <v>2204</v>
      </c>
      <c r="AC48" s="92" t="s">
        <v>2204</v>
      </c>
      <c r="AD48" s="92" t="s">
        <v>2204</v>
      </c>
      <c r="AE48" s="92" t="s">
        <v>2204</v>
      </c>
      <c r="AF48" s="92" t="s">
        <v>529</v>
      </c>
      <c r="AG48" s="92" t="s">
        <v>2204</v>
      </c>
      <c r="AH48" s="92" t="s">
        <v>2204</v>
      </c>
      <c r="AI48" s="92" t="s">
        <v>2204</v>
      </c>
      <c r="AJ48" s="92" t="s">
        <v>2204</v>
      </c>
      <c r="AK48" s="92" t="s">
        <v>2204</v>
      </c>
      <c r="AL48" s="92" t="s">
        <v>529</v>
      </c>
      <c r="AM48" s="93">
        <v>2</v>
      </c>
      <c r="AN48" s="111">
        <v>5</v>
      </c>
      <c r="AO48" s="109" t="s">
        <v>2205</v>
      </c>
      <c r="AP48" s="106"/>
      <c r="AQ48" s="110"/>
      <c r="AR48" s="109" t="s">
        <v>2211</v>
      </c>
      <c r="AS48" s="106"/>
      <c r="AT48" s="107" t="s">
        <v>2214</v>
      </c>
      <c r="AU48" s="108" t="s">
        <v>2209</v>
      </c>
      <c r="AV48" s="109" t="s">
        <v>2214</v>
      </c>
      <c r="AW48" s="106" t="s">
        <v>2211</v>
      </c>
      <c r="AX48" s="106" t="s">
        <v>2215</v>
      </c>
      <c r="AY48" s="106" t="s">
        <v>2205</v>
      </c>
      <c r="AZ48" s="106"/>
      <c r="BA48" s="106"/>
      <c r="BB48" s="106"/>
      <c r="BC48" s="106"/>
      <c r="BD48" s="106"/>
      <c r="BE48" s="106"/>
      <c r="BF48" s="94" cm="1">
        <f t="array" ref="BF48">SUMPRODUCT(--(LEN(TRIM(AV48:BE48))&gt;0))</f>
        <v>4</v>
      </c>
      <c r="BG48" s="36" t="str" cm="1">
        <f t="array" ref="BG48">SUBSTITUTE(SUBSTITUTE(SUBSTITUTE("["&amp;
IFERROR(_xlfn.TEXTJOIN(", ",TRUE,IF(O48:AL48="y",CHAR(34)&amp;O$1:AL$1&amp;CHAR(34),"")),"")&amp;
","&amp;
CHAR(34)&amp;"myr"&amp;AU48&amp;CHAR(34)&amp;","&amp;_xlfn.TEXTJOIN("",TRUE,IF(AO48:AQ48&lt;&gt;"",CHAR(34)&amp;"sta"&amp;AO48:AQ48&amp;CHAR(34)&amp;",",""))&amp;
IFERROR(_xlfn.TEXTJOIN(", ",TRUE,IF(AR48:AT48&lt;&gt;"",CHAR(34)&amp;AR$1:AT$1&amp;AR48:AT48&amp;CHAR(34)&amp;",","")),"")&amp;
IF(AN48&gt;0,CHAR(34)&amp;"HasSta",CHAR(34)&amp;"NoStar")&amp;CHAR(34)&amp;","&amp;IF(AN48=1,CHAR(34)&amp;"1Stars"&amp;CHAR(34)&amp;",","")&amp;IF(AN48=2,CHAR(34)&amp;"2Stars"&amp;CHAR(34)&amp;",","")&amp;IF(AN48&gt;2,CHAR(34)&amp;"3+Star"&amp;CHAR(34)&amp;",","")&amp;
IFERROR(CHOOSE(AM48+1,"""NoBand""","","""2Bands""","""3Bands"""),"")&amp;IF(AM48&gt;3,"""4+Band""","")&amp;","&amp;
_xlfn.XLOOKUP(B48,Country!$A$2:$A$246,Country!$F$2:$F$246,"")&amp;_xlfn.XLOOKUP(B48,Country!$A$2:$A$246,Country!$G$2:$G$246,"")&amp;
"]",",]","]"),",,",","),",,",",")</f>
        <v>["dgband", "Circle", "Animal", "Geogrh", "southc","myrEQ","staWHI","001GRE", "003BLU","HasSta","3+Star","2Bands","capi_Flying Fish Cove","island", "geo_CapiBeach", "ntWHYE","monarchy","englis","chines","rg2_OC_AUNZ"]</v>
      </c>
      <c r="BH48" s="65" t="s">
        <v>797</v>
      </c>
      <c r="BI48" s="36"/>
    </row>
    <row r="49" spans="1:61" x14ac:dyDescent="0.3">
      <c r="A49" s="115" t="str" cm="1">
        <f t="array" ref="A49">SUBSTITUTE("{"&amp;CHAR(34)&amp;"couname"&amp;CHAR(34)&amp;":"&amp;CHAR(34)&amp;B49&amp;CHAR(34)&amp;
(IF(H49&lt;&gt;"",","&amp;CHAR(34)&amp;"subtype"&amp;CHAR(34)&amp;":"&amp;CHAR(34)&amp;H49&amp;CHAR(34),""))&amp;
","&amp;CHAR(34)&amp;"year"&amp;CHAR(34)&amp;":"&amp;CHAR(34)&amp;M49&amp;CHAR(34)&amp;","&amp;CHAR(34)&amp;"lvlup"&amp;CHAR(34)&amp;":"&amp;CHAR(34)&amp;C49&amp;CHAR(34)&amp;
","&amp;CHAR(34)&amp;"region"&amp;CHAR(34)&amp;":"&amp;CHAR(34)&amp;"rgn_"&amp;_xlfn.XLOOKUP(B49,Country!A49:A347,Country!D49:D347&amp;CHAR(34)&amp;
","&amp;CHAR(34)&amp;"Colors"&amp;CHAR(34)&amp;":"&amp;"["&amp;_xlfn.TEXTJOIN(", ",TRUE,IF(AV49:BE49&lt;&gt;"",CHAR(34)&amp;"cl_"&amp;AV49:BE49&amp;CHAR(34),""))&amp;"]"&amp;
","&amp;CHAR(34)&amp;"Items"&amp;CHAR(34)&amp;":"&amp;BG49&amp;
","&amp;CHAR(34)&amp;"Items2"&amp;CHAR(34)&amp;":"&amp;"["&amp;_xlfn.XLOOKUP(B49,Country!A48:A347,Country!G48:G347)&amp;"]"&amp;
","&amp;CHAR(34)&amp;"Flag"&amp;CHAR(34)&amp;":"&amp;CHAR(34)&amp;D49&amp;CHAR(34)&amp;
","&amp;CHAR(34)&amp;"HDFlag"&amp;CHAR(34)&amp;":"&amp;CHAR(34)&amp;E49&amp;CHAR(34)&amp;
","&amp;CHAR(34)&amp;"type"&amp;CHAR(34)&amp;":"&amp;CHAR(34)&amp;L49&amp;CHAR(34)&amp;
", "&amp;CHAR(34)&amp;"describe"&amp;CHAR(34)&amp;": "&amp;CHAR(34)&amp;CHAR(34)&amp;
", "&amp;CHAR(34)&amp;"isnew"&amp;CHAR(34)&amp;": "&amp;CHAR(34)&amp;F49&amp;CHAR(34)&amp;
", "&amp;CHAR(34)&amp;"ptg"&amp;CHAR(34)&amp;": "&amp;IFERROR(_xlfn.XLOOKUP(B49,Country!A:A,Country!BH:BH),CHAR(34)&amp;CHAR(34))&amp;
", "&amp;CHAR(34)&amp;"links"&amp;CHAR(34)&amp;": "&amp;CHAR(34)&amp;I49&amp;CHAR(34)&amp;
"},"),"[,","[")</f>
        <v>{"couname":"Cocos Islands","year":"2004","lvlup":"1","region":"rgn_Oceania, rgn_Asia","Colors":["cl_GRE", "cl_YEL", "cl_BRO"],"Items":["Circle", "Plants", "HasSun", "IsMoon", "southc","myrGRE","staYEL","HasSta","3+Star","NoBand","capi_West Island","island", "geo_CapiBeach","monarchy","englis","rg2_OC_AUNZ"],"Items2":["monarchy","englis","rg2_OC_AUNZ"],"Flag":"https://upload.wikimedia.org/wikipedia/commons/thumb/7/74/Flag_of_the_Cocos_%28Keeling%29_Islands.svg/1920px-Flag_of_the_Cocos_%28Keeling%29_Islands.svg.png","HDFlag":"https://upload.wikimedia.org/wikipedia/commons/thumb/7/74/Flag_of_the_Cocos_%28Keeling%29_Islands.svg/2560px-Flag_of_the_Cocos_%28Keeling%29_Islands.svg.png","type":"", "describe": "", "isnew": ".", "ptg": ["pctBLA_0", "pctBLU_0", "pctGRE_90", "pctRED_0", "pctYEL_8", "pctORA_0", "pctBRO_2", "pctPUR_0", "pctWHI_0"], "links": "https://en.wikipedia.org/wiki/Flag_of_the_Cocos_(Keeling)_Islands"},</v>
      </c>
      <c r="B49" s="83" t="s">
        <v>87</v>
      </c>
      <c r="C49" s="84">
        <v>1</v>
      </c>
      <c r="D49" s="95" t="s">
        <v>846</v>
      </c>
      <c r="E49" s="96" t="s">
        <v>2319</v>
      </c>
      <c r="F49" s="85" t="s">
        <v>2200</v>
      </c>
      <c r="G49" s="86" t="s">
        <v>2201</v>
      </c>
      <c r="H49" s="87"/>
      <c r="I49" s="88" t="s">
        <v>2320</v>
      </c>
      <c r="J49" s="89" t="s">
        <v>3578</v>
      </c>
      <c r="K49" s="90" t="s">
        <v>331</v>
      </c>
      <c r="L49" s="89"/>
      <c r="M49" s="91">
        <v>2004</v>
      </c>
      <c r="N49" s="116"/>
      <c r="O49" s="92" t="s">
        <v>2204</v>
      </c>
      <c r="P49" s="92" t="s">
        <v>2204</v>
      </c>
      <c r="Q49" s="92" t="s">
        <v>2204</v>
      </c>
      <c r="R49" s="92" t="s">
        <v>2204</v>
      </c>
      <c r="S49" s="92" t="s">
        <v>529</v>
      </c>
      <c r="T49" s="92" t="s">
        <v>2204</v>
      </c>
      <c r="U49" s="92" t="s">
        <v>529</v>
      </c>
      <c r="V49" s="92" t="s">
        <v>2204</v>
      </c>
      <c r="W49" s="92" t="s">
        <v>2204</v>
      </c>
      <c r="X49" s="92" t="s">
        <v>529</v>
      </c>
      <c r="Y49" s="92" t="s">
        <v>529</v>
      </c>
      <c r="Z49" s="92" t="s">
        <v>2204</v>
      </c>
      <c r="AA49" s="92" t="s">
        <v>2204</v>
      </c>
      <c r="AB49" s="92" t="s">
        <v>2204</v>
      </c>
      <c r="AC49" s="92" t="s">
        <v>2204</v>
      </c>
      <c r="AD49" s="92" t="s">
        <v>2204</v>
      </c>
      <c r="AE49" s="92" t="s">
        <v>2204</v>
      </c>
      <c r="AF49" s="92" t="s">
        <v>2204</v>
      </c>
      <c r="AG49" s="92" t="s">
        <v>2204</v>
      </c>
      <c r="AH49" s="92" t="s">
        <v>2204</v>
      </c>
      <c r="AI49" s="92" t="s">
        <v>2204</v>
      </c>
      <c r="AJ49" s="92" t="s">
        <v>2204</v>
      </c>
      <c r="AK49" s="92" t="s">
        <v>2204</v>
      </c>
      <c r="AL49" s="92" t="s">
        <v>529</v>
      </c>
      <c r="AM49" s="93">
        <v>0</v>
      </c>
      <c r="AN49" s="111">
        <v>5</v>
      </c>
      <c r="AO49" s="109" t="s">
        <v>2215</v>
      </c>
      <c r="AP49" s="106"/>
      <c r="AQ49" s="110"/>
      <c r="AR49" s="109"/>
      <c r="AS49" s="106"/>
      <c r="AT49" s="107"/>
      <c r="AU49" s="108" t="s">
        <v>2211</v>
      </c>
      <c r="AV49" s="109" t="s">
        <v>2211</v>
      </c>
      <c r="AW49" s="106" t="s">
        <v>2215</v>
      </c>
      <c r="AX49" s="106" t="s">
        <v>2223</v>
      </c>
      <c r="AY49" s="106"/>
      <c r="AZ49" s="106"/>
      <c r="BA49" s="106"/>
      <c r="BB49" s="106"/>
      <c r="BC49" s="106"/>
      <c r="BD49" s="106"/>
      <c r="BE49" s="106"/>
      <c r="BF49" s="94" cm="1">
        <f t="array" ref="BF49">SUMPRODUCT(--(LEN(TRIM(AV49:BE49))&gt;0))</f>
        <v>3</v>
      </c>
      <c r="BG49" s="36" t="str" cm="1">
        <f t="array" ref="BG49">SUBSTITUTE(SUBSTITUTE(SUBSTITUTE("["&amp;
IFERROR(_xlfn.TEXTJOIN(", ",TRUE,IF(O49:AL49="y",CHAR(34)&amp;O$1:AL$1&amp;CHAR(34),"")),"")&amp;
","&amp;
CHAR(34)&amp;"myr"&amp;AU49&amp;CHAR(34)&amp;","&amp;_xlfn.TEXTJOIN("",TRUE,IF(AO49:AQ49&lt;&gt;"",CHAR(34)&amp;"sta"&amp;AO49:AQ49&amp;CHAR(34)&amp;",",""))&amp;
IFERROR(_xlfn.TEXTJOIN(", ",TRUE,IF(AR49:AT49&lt;&gt;"",CHAR(34)&amp;AR$1:AT$1&amp;AR49:AT49&amp;CHAR(34)&amp;",","")),"")&amp;
IF(AN49&gt;0,CHAR(34)&amp;"HasSta",CHAR(34)&amp;"NoStar")&amp;CHAR(34)&amp;","&amp;IF(AN49=1,CHAR(34)&amp;"1Stars"&amp;CHAR(34)&amp;",","")&amp;IF(AN49=2,CHAR(34)&amp;"2Stars"&amp;CHAR(34)&amp;",","")&amp;IF(AN49&gt;2,CHAR(34)&amp;"3+Star"&amp;CHAR(34)&amp;",","")&amp;
IFERROR(CHOOSE(AM49+1,"""NoBand""","","""2Bands""","""3Bands"""),"")&amp;IF(AM49&gt;3,"""4+Band""","")&amp;","&amp;
_xlfn.XLOOKUP(B49,Country!$A$2:$A$246,Country!$F$2:$F$246,"")&amp;_xlfn.XLOOKUP(B49,Country!$A$2:$A$246,Country!$G$2:$G$246,"")&amp;
"]",",]","]"),",,",","),",,",",")</f>
        <v>["Circle", "Plants", "HasSun", "IsMoon", "southc","myrGRE","staYEL","HasSta","3+Star","NoBand","capi_West Island","island", "geo_CapiBeach","monarchy","englis","rg2_OC_AUNZ"]</v>
      </c>
      <c r="BH49" s="65" t="s">
        <v>797</v>
      </c>
      <c r="BI49" s="36"/>
    </row>
    <row r="50" spans="1:61" x14ac:dyDescent="0.3">
      <c r="A50" s="115" t="str" cm="1">
        <f t="array" ref="A50">SUBSTITUTE("{"&amp;CHAR(34)&amp;"couname"&amp;CHAR(34)&amp;":"&amp;CHAR(34)&amp;B50&amp;CHAR(34)&amp;
(IF(H50&lt;&gt;"",","&amp;CHAR(34)&amp;"subtype"&amp;CHAR(34)&amp;":"&amp;CHAR(34)&amp;H50&amp;CHAR(34),""))&amp;
","&amp;CHAR(34)&amp;"year"&amp;CHAR(34)&amp;":"&amp;CHAR(34)&amp;M50&amp;CHAR(34)&amp;","&amp;CHAR(34)&amp;"lvlup"&amp;CHAR(34)&amp;":"&amp;CHAR(34)&amp;C50&amp;CHAR(34)&amp;
","&amp;CHAR(34)&amp;"region"&amp;CHAR(34)&amp;":"&amp;CHAR(34)&amp;"rgn_"&amp;_xlfn.XLOOKUP(B50,Country!A50:A348,Country!D50:D348&amp;CHAR(34)&amp;
","&amp;CHAR(34)&amp;"Colors"&amp;CHAR(34)&amp;":"&amp;"["&amp;_xlfn.TEXTJOIN(", ",TRUE,IF(AV50:BE50&lt;&gt;"",CHAR(34)&amp;"cl_"&amp;AV50:BE50&amp;CHAR(34),""))&amp;"]"&amp;
","&amp;CHAR(34)&amp;"Items"&amp;CHAR(34)&amp;":"&amp;BG50&amp;
","&amp;CHAR(34)&amp;"Items2"&amp;CHAR(34)&amp;":"&amp;"["&amp;_xlfn.XLOOKUP(B50,Country!A49:A348,Country!G49:G348)&amp;"]"&amp;
","&amp;CHAR(34)&amp;"Flag"&amp;CHAR(34)&amp;":"&amp;CHAR(34)&amp;D50&amp;CHAR(34)&amp;
","&amp;CHAR(34)&amp;"HDFlag"&amp;CHAR(34)&amp;":"&amp;CHAR(34)&amp;E50&amp;CHAR(34)&amp;
","&amp;CHAR(34)&amp;"type"&amp;CHAR(34)&amp;":"&amp;CHAR(34)&amp;L50&amp;CHAR(34)&amp;
", "&amp;CHAR(34)&amp;"describe"&amp;CHAR(34)&amp;": "&amp;CHAR(34)&amp;CHAR(34)&amp;
", "&amp;CHAR(34)&amp;"isnew"&amp;CHAR(34)&amp;": "&amp;CHAR(34)&amp;F50&amp;CHAR(34)&amp;
", "&amp;CHAR(34)&amp;"ptg"&amp;CHAR(34)&amp;": "&amp;IFERROR(_xlfn.XLOOKUP(B50,Country!A:A,Country!BH:BH),CHAR(34)&amp;CHAR(34))&amp;
", "&amp;CHAR(34)&amp;"links"&amp;CHAR(34)&amp;": "&amp;CHAR(34)&amp;I50&amp;CHAR(34)&amp;
"},"),"[,","[")</f>
        <v>{"couname":"Colombia","year":"1861","lvlup":"1","region":"rgn_South America","Colors":["cl_YEL", "cl_BLU", "cl_RED"],"Items":["Horizo", "OnlyBa","myrYEL","001YEL", "002BLU", "003RED","NoStar","3Bands","capi_Bogotá","pol_samesx","spanis","rg2_AM_South"],"Items2":["spanis","rg2_AM_South"],"Flag":"https://i.ibb.co/xj0RpQG/Colombia-Flag.png","HDFlag":"https://upload.wikimedia.org/wikipedia/commons/thumb/2/21/Flag_of_Colombia.svg/2560px-Flag_of_Colombia.svg.png","type":"", "describe": "", "isnew": ".", "ptg": ["pctBLA_0", "pctBLU_25", "pctGRE_0", "pctRED_25", "pctYEL_50", "pctORA_0", "pctBRO_0", "pctPUR_0", "pctWHI_0"], "links": "https://en.wikipedia.org/wiki/Flag_of_Colombia"},</v>
      </c>
      <c r="B50" s="83" t="s">
        <v>88</v>
      </c>
      <c r="C50" s="84">
        <v>1</v>
      </c>
      <c r="D50" s="95" t="s">
        <v>847</v>
      </c>
      <c r="E50" s="96" t="s">
        <v>2321</v>
      </c>
      <c r="F50" s="85" t="s">
        <v>2200</v>
      </c>
      <c r="G50" s="86" t="s">
        <v>2201</v>
      </c>
      <c r="H50" s="87"/>
      <c r="I50" s="88" t="s">
        <v>2322</v>
      </c>
      <c r="J50" s="89" t="s">
        <v>3578</v>
      </c>
      <c r="K50" s="90" t="s">
        <v>332</v>
      </c>
      <c r="L50" s="89"/>
      <c r="M50" s="91">
        <v>1861</v>
      </c>
      <c r="N50" s="116"/>
      <c r="O50" s="92" t="s">
        <v>2204</v>
      </c>
      <c r="P50" s="92" t="s">
        <v>529</v>
      </c>
      <c r="Q50" s="92" t="s">
        <v>2204</v>
      </c>
      <c r="R50" s="92" t="s">
        <v>2204</v>
      </c>
      <c r="S50" s="92" t="s">
        <v>2204</v>
      </c>
      <c r="T50" s="92" t="s">
        <v>2204</v>
      </c>
      <c r="U50" s="92" t="s">
        <v>2204</v>
      </c>
      <c r="V50" s="92" t="s">
        <v>2204</v>
      </c>
      <c r="W50" s="92" t="s">
        <v>2204</v>
      </c>
      <c r="X50" s="92" t="s">
        <v>2204</v>
      </c>
      <c r="Y50" s="92" t="s">
        <v>2204</v>
      </c>
      <c r="Z50" s="92" t="s">
        <v>2204</v>
      </c>
      <c r="AA50" s="92" t="s">
        <v>2204</v>
      </c>
      <c r="AB50" s="92" t="s">
        <v>2204</v>
      </c>
      <c r="AC50" s="92" t="s">
        <v>2204</v>
      </c>
      <c r="AD50" s="92" t="s">
        <v>2204</v>
      </c>
      <c r="AE50" s="92" t="s">
        <v>529</v>
      </c>
      <c r="AF50" s="92" t="s">
        <v>2204</v>
      </c>
      <c r="AG50" s="92" t="s">
        <v>2204</v>
      </c>
      <c r="AH50" s="92" t="s">
        <v>2204</v>
      </c>
      <c r="AI50" s="92" t="s">
        <v>2204</v>
      </c>
      <c r="AJ50" s="92" t="s">
        <v>2204</v>
      </c>
      <c r="AK50" s="92" t="s">
        <v>2204</v>
      </c>
      <c r="AL50" s="92" t="s">
        <v>2204</v>
      </c>
      <c r="AM50" s="93">
        <v>3</v>
      </c>
      <c r="AN50" s="111">
        <v>0</v>
      </c>
      <c r="AO50" s="109"/>
      <c r="AP50" s="106"/>
      <c r="AQ50" s="110"/>
      <c r="AR50" s="109" t="s">
        <v>2215</v>
      </c>
      <c r="AS50" s="106" t="s">
        <v>2214</v>
      </c>
      <c r="AT50" s="107" t="s">
        <v>2210</v>
      </c>
      <c r="AU50" s="108" t="s">
        <v>2215</v>
      </c>
      <c r="AV50" s="109" t="s">
        <v>2215</v>
      </c>
      <c r="AW50" s="106" t="s">
        <v>2214</v>
      </c>
      <c r="AX50" s="106" t="s">
        <v>2210</v>
      </c>
      <c r="AY50" s="106"/>
      <c r="AZ50" s="106"/>
      <c r="BA50" s="106"/>
      <c r="BB50" s="106"/>
      <c r="BC50" s="106"/>
      <c r="BD50" s="106"/>
      <c r="BE50" s="106"/>
      <c r="BF50" s="94" cm="1">
        <f t="array" ref="BF50">SUMPRODUCT(--(LEN(TRIM(AV50:BE50))&gt;0))</f>
        <v>3</v>
      </c>
      <c r="BG50" s="36" t="str" cm="1">
        <f t="array" ref="BG50">SUBSTITUTE(SUBSTITUTE(SUBSTITUTE("["&amp;
IFERROR(_xlfn.TEXTJOIN(", ",TRUE,IF(O50:AL50="y",CHAR(34)&amp;O$1:AL$1&amp;CHAR(34),"")),"")&amp;
","&amp;
CHAR(34)&amp;"myr"&amp;AU50&amp;CHAR(34)&amp;","&amp;_xlfn.TEXTJOIN("",TRUE,IF(AO50:AQ50&lt;&gt;"",CHAR(34)&amp;"sta"&amp;AO50:AQ50&amp;CHAR(34)&amp;",",""))&amp;
IFERROR(_xlfn.TEXTJOIN(", ",TRUE,IF(AR50:AT50&lt;&gt;"",CHAR(34)&amp;AR$1:AT$1&amp;AR50:AT50&amp;CHAR(34)&amp;",","")),"")&amp;
IF(AN50&gt;0,CHAR(34)&amp;"HasSta",CHAR(34)&amp;"NoStar")&amp;CHAR(34)&amp;","&amp;IF(AN50=1,CHAR(34)&amp;"1Stars"&amp;CHAR(34)&amp;",","")&amp;IF(AN50=2,CHAR(34)&amp;"2Stars"&amp;CHAR(34)&amp;",","")&amp;IF(AN50&gt;2,CHAR(34)&amp;"3+Star"&amp;CHAR(34)&amp;",","")&amp;
IFERROR(CHOOSE(AM50+1,"""NoBand""","","""2Bands""","""3Bands"""),"")&amp;IF(AM50&gt;3,"""4+Band""","")&amp;","&amp;
_xlfn.XLOOKUP(B50,Country!$A$2:$A$246,Country!$F$2:$F$246,"")&amp;_xlfn.XLOOKUP(B50,Country!$A$2:$A$246,Country!$G$2:$G$246,"")&amp;
"]",",]","]"),",,",","),",,",",")</f>
        <v>["Horizo", "OnlyBa","myrYEL","001YEL", "002BLU", "003RED","NoStar","3Bands","capi_Bogotá","pol_samesx","spanis","rg2_AM_South"]</v>
      </c>
      <c r="BH50" s="65" t="s">
        <v>795</v>
      </c>
      <c r="BI50" s="36"/>
    </row>
    <row r="51" spans="1:61" x14ac:dyDescent="0.3">
      <c r="A51" s="115" t="str" cm="1">
        <f t="array" ref="A51">SUBSTITUTE("{"&amp;CHAR(34)&amp;"couname"&amp;CHAR(34)&amp;":"&amp;CHAR(34)&amp;B51&amp;CHAR(34)&amp;
(IF(H51&lt;&gt;"",","&amp;CHAR(34)&amp;"subtype"&amp;CHAR(34)&amp;":"&amp;CHAR(34)&amp;H51&amp;CHAR(34),""))&amp;
","&amp;CHAR(34)&amp;"year"&amp;CHAR(34)&amp;":"&amp;CHAR(34)&amp;M51&amp;CHAR(34)&amp;","&amp;CHAR(34)&amp;"lvlup"&amp;CHAR(34)&amp;":"&amp;CHAR(34)&amp;C51&amp;CHAR(34)&amp;
","&amp;CHAR(34)&amp;"region"&amp;CHAR(34)&amp;":"&amp;CHAR(34)&amp;"rgn_"&amp;_xlfn.XLOOKUP(B51,Country!A51:A349,Country!D51:D349&amp;CHAR(34)&amp;
","&amp;CHAR(34)&amp;"Colors"&amp;CHAR(34)&amp;":"&amp;"["&amp;_xlfn.TEXTJOIN(", ",TRUE,IF(AV51:BE51&lt;&gt;"",CHAR(34)&amp;"cl_"&amp;AV51:BE51&amp;CHAR(34),""))&amp;"]"&amp;
","&amp;CHAR(34)&amp;"Items"&amp;CHAR(34)&amp;":"&amp;BG51&amp;
","&amp;CHAR(34)&amp;"Items2"&amp;CHAR(34)&amp;":"&amp;"["&amp;_xlfn.XLOOKUP(B51,Country!A50:A349,Country!G50:G349)&amp;"]"&amp;
","&amp;CHAR(34)&amp;"Flag"&amp;CHAR(34)&amp;":"&amp;CHAR(34)&amp;D51&amp;CHAR(34)&amp;
","&amp;CHAR(34)&amp;"HDFlag"&amp;CHAR(34)&amp;":"&amp;CHAR(34)&amp;E51&amp;CHAR(34)&amp;
","&amp;CHAR(34)&amp;"type"&amp;CHAR(34)&amp;":"&amp;CHAR(34)&amp;L51&amp;CHAR(34)&amp;
", "&amp;CHAR(34)&amp;"describe"&amp;CHAR(34)&amp;": "&amp;CHAR(34)&amp;CHAR(34)&amp;
", "&amp;CHAR(34)&amp;"isnew"&amp;CHAR(34)&amp;": "&amp;CHAR(34)&amp;F51&amp;CHAR(34)&amp;
", "&amp;CHAR(34)&amp;"ptg"&amp;CHAR(34)&amp;": "&amp;IFERROR(_xlfn.XLOOKUP(B51,Country!A:A,Country!BH:BH),CHAR(34)&amp;CHAR(34))&amp;
", "&amp;CHAR(34)&amp;"links"&amp;CHAR(34)&amp;": "&amp;CHAR(34)&amp;I51&amp;CHAR(34)&amp;
"},"),"[,","[")</f>
        <v>{"couname":"Comoros","year":"2001","lvlup":"1","region":"rgn_Africa","Colors":["cl_YEL", "cl_WHI", "cl_RED", "cl_BLU", "cl_GRE"],"Items":["Horizo", "IsMoon", "Trside","myrEQ","staWHI","001YEL", "003BLU","HasSta","3+Star","4+Band","capi_Moroni","island", "geo_CapiBeach","french","arabic","rg2_AF_East"],"Items2":["french","arabic","rg2_AF_East"],"Flag":"https://i.ibb.co/WyjTJMx/Comoros-Flag.png","HDFlag":"https://upload.wikimedia.org/wikipedia/commons/thumb/9/94/Flag_of_the_Comoros.svg/2560px-Flag_of_the_Comoros.svg.png","type":"", "describe": "", "isnew": ".", "ptg": ["pctBLA_0", "pctBLU_21", "pctGRE_22", "pctRED_16", "pctYEL_21", "pctORA_0", "pctBRO_0", "pctPUR_0", "pctWHI_19"], "links": "https://en.wikipedia.org/wiki/Flag_of_the_Comoros"},</v>
      </c>
      <c r="B51" s="83" t="s">
        <v>89</v>
      </c>
      <c r="C51" s="84">
        <v>1</v>
      </c>
      <c r="D51" s="95" t="s">
        <v>848</v>
      </c>
      <c r="E51" s="96" t="s">
        <v>2323</v>
      </c>
      <c r="F51" s="85" t="s">
        <v>2200</v>
      </c>
      <c r="G51" s="86" t="s">
        <v>2201</v>
      </c>
      <c r="H51" s="87"/>
      <c r="I51" s="88" t="s">
        <v>2324</v>
      </c>
      <c r="J51" s="89" t="s">
        <v>3578</v>
      </c>
      <c r="K51" s="90" t="s">
        <v>333</v>
      </c>
      <c r="L51" s="89"/>
      <c r="M51" s="91">
        <v>2001</v>
      </c>
      <c r="N51" s="116"/>
      <c r="O51" s="92" t="s">
        <v>2204</v>
      </c>
      <c r="P51" s="92" t="s">
        <v>529</v>
      </c>
      <c r="Q51" s="92" t="s">
        <v>2204</v>
      </c>
      <c r="R51" s="92" t="s">
        <v>2204</v>
      </c>
      <c r="S51" s="92" t="s">
        <v>2204</v>
      </c>
      <c r="T51" s="92" t="s">
        <v>2204</v>
      </c>
      <c r="U51" s="92" t="s">
        <v>2204</v>
      </c>
      <c r="V51" s="92" t="s">
        <v>2204</v>
      </c>
      <c r="W51" s="92" t="s">
        <v>2204</v>
      </c>
      <c r="X51" s="92" t="s">
        <v>2204</v>
      </c>
      <c r="Y51" s="92" t="s">
        <v>529</v>
      </c>
      <c r="Z51" s="92" t="s">
        <v>529</v>
      </c>
      <c r="AA51" s="92" t="s">
        <v>2204</v>
      </c>
      <c r="AB51" s="92" t="s">
        <v>2204</v>
      </c>
      <c r="AC51" s="92" t="s">
        <v>2204</v>
      </c>
      <c r="AD51" s="92" t="s">
        <v>2204</v>
      </c>
      <c r="AE51" s="92" t="s">
        <v>2204</v>
      </c>
      <c r="AF51" s="92" t="s">
        <v>2204</v>
      </c>
      <c r="AG51" s="92" t="s">
        <v>2204</v>
      </c>
      <c r="AH51" s="92" t="s">
        <v>2204</v>
      </c>
      <c r="AI51" s="92" t="s">
        <v>2204</v>
      </c>
      <c r="AJ51" s="92" t="s">
        <v>2204</v>
      </c>
      <c r="AK51" s="92" t="s">
        <v>2204</v>
      </c>
      <c r="AL51" s="92" t="s">
        <v>2204</v>
      </c>
      <c r="AM51" s="93">
        <v>4</v>
      </c>
      <c r="AN51" s="111">
        <v>4</v>
      </c>
      <c r="AO51" s="109" t="s">
        <v>2205</v>
      </c>
      <c r="AP51" s="106"/>
      <c r="AQ51" s="110"/>
      <c r="AR51" s="109" t="s">
        <v>2215</v>
      </c>
      <c r="AS51" s="106"/>
      <c r="AT51" s="107" t="s">
        <v>2214</v>
      </c>
      <c r="AU51" s="108" t="s">
        <v>2209</v>
      </c>
      <c r="AV51" s="109" t="s">
        <v>2215</v>
      </c>
      <c r="AW51" s="106" t="s">
        <v>2205</v>
      </c>
      <c r="AX51" s="106" t="s">
        <v>2210</v>
      </c>
      <c r="AY51" s="106" t="s">
        <v>2214</v>
      </c>
      <c r="AZ51" s="106" t="s">
        <v>2211</v>
      </c>
      <c r="BA51" s="106"/>
      <c r="BB51" s="106"/>
      <c r="BC51" s="106"/>
      <c r="BD51" s="106"/>
      <c r="BE51" s="106"/>
      <c r="BF51" s="94" cm="1">
        <f t="array" ref="BF51">SUMPRODUCT(--(LEN(TRIM(AV51:BE51))&gt;0))</f>
        <v>5</v>
      </c>
      <c r="BG51" s="36" t="str" cm="1">
        <f t="array" ref="BG51">SUBSTITUTE(SUBSTITUTE(SUBSTITUTE("["&amp;
IFERROR(_xlfn.TEXTJOIN(", ",TRUE,IF(O51:AL51="y",CHAR(34)&amp;O$1:AL$1&amp;CHAR(34),"")),"")&amp;
","&amp;
CHAR(34)&amp;"myr"&amp;AU51&amp;CHAR(34)&amp;","&amp;_xlfn.TEXTJOIN("",TRUE,IF(AO51:AQ51&lt;&gt;"",CHAR(34)&amp;"sta"&amp;AO51:AQ51&amp;CHAR(34)&amp;",",""))&amp;
IFERROR(_xlfn.TEXTJOIN(", ",TRUE,IF(AR51:AT51&lt;&gt;"",CHAR(34)&amp;AR$1:AT$1&amp;AR51:AT51&amp;CHAR(34)&amp;",","")),"")&amp;
IF(AN51&gt;0,CHAR(34)&amp;"HasSta",CHAR(34)&amp;"NoStar")&amp;CHAR(34)&amp;","&amp;IF(AN51=1,CHAR(34)&amp;"1Stars"&amp;CHAR(34)&amp;",","")&amp;IF(AN51=2,CHAR(34)&amp;"2Stars"&amp;CHAR(34)&amp;",","")&amp;IF(AN51&gt;2,CHAR(34)&amp;"3+Star"&amp;CHAR(34)&amp;",","")&amp;
IFERROR(CHOOSE(AM51+1,"""NoBand""","","""2Bands""","""3Bands"""),"")&amp;IF(AM51&gt;3,"""4+Band""","")&amp;","&amp;
_xlfn.XLOOKUP(B51,Country!$A$2:$A$246,Country!$F$2:$F$246,"")&amp;_xlfn.XLOOKUP(B51,Country!$A$2:$A$246,Country!$G$2:$G$246,"")&amp;
"]",",]","]"),",,",","),",,",",")</f>
        <v>["Horizo", "IsMoon", "Trside","myrEQ","staWHI","001YEL", "003BLU","HasSta","3+Star","4+Band","capi_Moroni","island", "geo_CapiBeach","french","arabic","rg2_AF_East"]</v>
      </c>
      <c r="BH51" s="65" t="s">
        <v>792</v>
      </c>
      <c r="BI51" s="36"/>
    </row>
    <row r="52" spans="1:61" x14ac:dyDescent="0.3">
      <c r="A52" s="115" t="str" cm="1">
        <f t="array" ref="A52">SUBSTITUTE("{"&amp;CHAR(34)&amp;"couname"&amp;CHAR(34)&amp;":"&amp;CHAR(34)&amp;B52&amp;CHAR(34)&amp;
(IF(H52&lt;&gt;"",","&amp;CHAR(34)&amp;"subtype"&amp;CHAR(34)&amp;":"&amp;CHAR(34)&amp;H52&amp;CHAR(34),""))&amp;
","&amp;CHAR(34)&amp;"year"&amp;CHAR(34)&amp;":"&amp;CHAR(34)&amp;M52&amp;CHAR(34)&amp;","&amp;CHAR(34)&amp;"lvlup"&amp;CHAR(34)&amp;":"&amp;CHAR(34)&amp;C52&amp;CHAR(34)&amp;
","&amp;CHAR(34)&amp;"region"&amp;CHAR(34)&amp;":"&amp;CHAR(34)&amp;"rgn_"&amp;_xlfn.XLOOKUP(B52,Country!A52:A350,Country!D52:D350&amp;CHAR(34)&amp;
","&amp;CHAR(34)&amp;"Colors"&amp;CHAR(34)&amp;":"&amp;"["&amp;_xlfn.TEXTJOIN(", ",TRUE,IF(AV52:BE52&lt;&gt;"",CHAR(34)&amp;"cl_"&amp;AV52:BE52&amp;CHAR(34),""))&amp;"]"&amp;
","&amp;CHAR(34)&amp;"Items"&amp;CHAR(34)&amp;":"&amp;BG52&amp;
","&amp;CHAR(34)&amp;"Items2"&amp;CHAR(34)&amp;":"&amp;"["&amp;_xlfn.XLOOKUP(B52,Country!A51:A350,Country!G51:G350)&amp;"]"&amp;
","&amp;CHAR(34)&amp;"Flag"&amp;CHAR(34)&amp;":"&amp;CHAR(34)&amp;D52&amp;CHAR(34)&amp;
","&amp;CHAR(34)&amp;"HDFlag"&amp;CHAR(34)&amp;":"&amp;CHAR(34)&amp;E52&amp;CHAR(34)&amp;
","&amp;CHAR(34)&amp;"type"&amp;CHAR(34)&amp;":"&amp;CHAR(34)&amp;L52&amp;CHAR(34)&amp;
", "&amp;CHAR(34)&amp;"describe"&amp;CHAR(34)&amp;": "&amp;CHAR(34)&amp;CHAR(34)&amp;
", "&amp;CHAR(34)&amp;"isnew"&amp;CHAR(34)&amp;": "&amp;CHAR(34)&amp;F52&amp;CHAR(34)&amp;
", "&amp;CHAR(34)&amp;"ptg"&amp;CHAR(34)&amp;": "&amp;IFERROR(_xlfn.XLOOKUP(B52,Country!A:A,Country!BH:BH),CHAR(34)&amp;CHAR(34))&amp;
", "&amp;CHAR(34)&amp;"links"&amp;CHAR(34)&amp;": "&amp;CHAR(34)&amp;I52&amp;CHAR(34)&amp;
"},"),"[,","[")</f>
        <v>{"couname":"Congo","year":"1959, 1991","lvlup":"1","region":"rgn_Africa","Colors":["cl_RED", "cl_YEL", "cl_GRE"],"Items":["dgband", "OnlyBa","myrEQ","001GRE", "002YEL", "003RED","NoStar","3Bands","capi_Brazzaville","ntGRRE","french","rg2_Af_Mid"],"Items2":["french","rg2_Af_Mid"],"Flag":"https://i.ibb.co/P95t5MT/Congo-Flag.png","HDFlag":"https://upload.wikimedia.org/wikipedia/commons/thumb/9/92/Flag_of_the_Republic_of_the_Congo.svg/2560px-Flag_of_the_Republic_of_the_Congo.svg.png","type":"", "describe": "", "isnew": ".", "ptg": ["pctBLA_0", "pctBLU_0", "pctGRE_34", "pctRED_34", "pctYEL_32", "pctORA_0", "pctBRO_0", "pctPUR_0", "pctWHI_0"], "links": "https://en.wikipedia.org/wiki/Flag_of_the_Republic_of_the_Congo"},</v>
      </c>
      <c r="B52" s="83" t="s">
        <v>90</v>
      </c>
      <c r="C52" s="84">
        <v>1</v>
      </c>
      <c r="D52" s="95" t="s">
        <v>849</v>
      </c>
      <c r="E52" s="96" t="s">
        <v>2325</v>
      </c>
      <c r="F52" s="85" t="s">
        <v>2200</v>
      </c>
      <c r="G52" s="86" t="s">
        <v>2201</v>
      </c>
      <c r="H52" s="87"/>
      <c r="I52" s="88" t="s">
        <v>2326</v>
      </c>
      <c r="J52" s="89" t="s">
        <v>3578</v>
      </c>
      <c r="K52" s="90" t="s">
        <v>334</v>
      </c>
      <c r="L52" s="89"/>
      <c r="M52" s="91" t="s">
        <v>2327</v>
      </c>
      <c r="N52" s="116"/>
      <c r="O52" s="92" t="s">
        <v>2204</v>
      </c>
      <c r="P52" s="92" t="s">
        <v>2204</v>
      </c>
      <c r="Q52" s="92" t="s">
        <v>2204</v>
      </c>
      <c r="R52" s="92" t="s">
        <v>529</v>
      </c>
      <c r="S52" s="92" t="s">
        <v>2204</v>
      </c>
      <c r="T52" s="92" t="s">
        <v>2204</v>
      </c>
      <c r="U52" s="92" t="s">
        <v>2204</v>
      </c>
      <c r="V52" s="92" t="s">
        <v>2204</v>
      </c>
      <c r="W52" s="92" t="s">
        <v>2204</v>
      </c>
      <c r="X52" s="92" t="s">
        <v>2204</v>
      </c>
      <c r="Y52" s="92" t="s">
        <v>2204</v>
      </c>
      <c r="Z52" s="92" t="s">
        <v>2204</v>
      </c>
      <c r="AA52" s="92" t="s">
        <v>2204</v>
      </c>
      <c r="AB52" s="92" t="s">
        <v>2204</v>
      </c>
      <c r="AC52" s="92" t="s">
        <v>2204</v>
      </c>
      <c r="AD52" s="92" t="s">
        <v>2204</v>
      </c>
      <c r="AE52" s="92" t="s">
        <v>529</v>
      </c>
      <c r="AF52" s="92" t="s">
        <v>2204</v>
      </c>
      <c r="AG52" s="92" t="s">
        <v>2204</v>
      </c>
      <c r="AH52" s="92" t="s">
        <v>2204</v>
      </c>
      <c r="AI52" s="92" t="s">
        <v>2204</v>
      </c>
      <c r="AJ52" s="92" t="s">
        <v>2204</v>
      </c>
      <c r="AK52" s="92" t="s">
        <v>2204</v>
      </c>
      <c r="AL52" s="92" t="s">
        <v>2204</v>
      </c>
      <c r="AM52" s="93">
        <v>3</v>
      </c>
      <c r="AN52" s="111">
        <v>0</v>
      </c>
      <c r="AO52" s="109"/>
      <c r="AP52" s="106"/>
      <c r="AQ52" s="110"/>
      <c r="AR52" s="109" t="s">
        <v>2211</v>
      </c>
      <c r="AS52" s="106" t="s">
        <v>2215</v>
      </c>
      <c r="AT52" s="107" t="s">
        <v>2210</v>
      </c>
      <c r="AU52" s="108" t="s">
        <v>2209</v>
      </c>
      <c r="AV52" s="109" t="s">
        <v>2210</v>
      </c>
      <c r="AW52" s="106" t="s">
        <v>2215</v>
      </c>
      <c r="AX52" s="106" t="s">
        <v>2211</v>
      </c>
      <c r="AY52" s="106"/>
      <c r="AZ52" s="106"/>
      <c r="BA52" s="106"/>
      <c r="BB52" s="106"/>
      <c r="BC52" s="106"/>
      <c r="BD52" s="106"/>
      <c r="BE52" s="106"/>
      <c r="BF52" s="94" cm="1">
        <f t="array" ref="BF52">SUMPRODUCT(--(LEN(TRIM(AV52:BE52))&gt;0))</f>
        <v>3</v>
      </c>
      <c r="BG52" s="36" t="str" cm="1">
        <f t="array" ref="BG52">SUBSTITUTE(SUBSTITUTE(SUBSTITUTE("["&amp;
IFERROR(_xlfn.TEXTJOIN(", ",TRUE,IF(O52:AL52="y",CHAR(34)&amp;O$1:AL$1&amp;CHAR(34),"")),"")&amp;
","&amp;
CHAR(34)&amp;"myr"&amp;AU52&amp;CHAR(34)&amp;","&amp;_xlfn.TEXTJOIN("",TRUE,IF(AO52:AQ52&lt;&gt;"",CHAR(34)&amp;"sta"&amp;AO52:AQ52&amp;CHAR(34)&amp;",",""))&amp;
IFERROR(_xlfn.TEXTJOIN(", ",TRUE,IF(AR52:AT52&lt;&gt;"",CHAR(34)&amp;AR$1:AT$1&amp;AR52:AT52&amp;CHAR(34)&amp;",","")),"")&amp;
IF(AN52&gt;0,CHAR(34)&amp;"HasSta",CHAR(34)&amp;"NoStar")&amp;CHAR(34)&amp;","&amp;IF(AN52=1,CHAR(34)&amp;"1Stars"&amp;CHAR(34)&amp;",","")&amp;IF(AN52=2,CHAR(34)&amp;"2Stars"&amp;CHAR(34)&amp;",","")&amp;IF(AN52&gt;2,CHAR(34)&amp;"3+Star"&amp;CHAR(34)&amp;",","")&amp;
IFERROR(CHOOSE(AM52+1,"""NoBand""","","""2Bands""","""3Bands"""),"")&amp;IF(AM52&gt;3,"""4+Band""","")&amp;","&amp;
_xlfn.XLOOKUP(B52,Country!$A$2:$A$246,Country!$F$2:$F$246,"")&amp;_xlfn.XLOOKUP(B52,Country!$A$2:$A$246,Country!$G$2:$G$246,"")&amp;
"]",",]","]"),",,",","),",,",",")</f>
        <v>["dgband", "OnlyBa","myrEQ","001GRE", "002YEL", "003RED","NoStar","3Bands","capi_Brazzaville","ntGRRE","french","rg2_Af_Mid"]</v>
      </c>
      <c r="BH52" s="65" t="s">
        <v>792</v>
      </c>
      <c r="BI52" s="36"/>
    </row>
    <row r="53" spans="1:61" x14ac:dyDescent="0.3">
      <c r="A53" s="115" t="str" cm="1">
        <f t="array" ref="A53">SUBSTITUTE("{"&amp;CHAR(34)&amp;"couname"&amp;CHAR(34)&amp;":"&amp;CHAR(34)&amp;B53&amp;CHAR(34)&amp;
(IF(H53&lt;&gt;"",","&amp;CHAR(34)&amp;"subtype"&amp;CHAR(34)&amp;":"&amp;CHAR(34)&amp;H53&amp;CHAR(34),""))&amp;
","&amp;CHAR(34)&amp;"year"&amp;CHAR(34)&amp;":"&amp;CHAR(34)&amp;M53&amp;CHAR(34)&amp;","&amp;CHAR(34)&amp;"lvlup"&amp;CHAR(34)&amp;":"&amp;CHAR(34)&amp;C53&amp;CHAR(34)&amp;
","&amp;CHAR(34)&amp;"region"&amp;CHAR(34)&amp;":"&amp;CHAR(34)&amp;"rgn_"&amp;_xlfn.XLOOKUP(B53,Country!A53:A351,Country!D53:D351&amp;CHAR(34)&amp;
","&amp;CHAR(34)&amp;"Colors"&amp;CHAR(34)&amp;":"&amp;"["&amp;_xlfn.TEXTJOIN(", ",TRUE,IF(AV53:BE53&lt;&gt;"",CHAR(34)&amp;"cl_"&amp;AV53:BE53&amp;CHAR(34),""))&amp;"]"&amp;
","&amp;CHAR(34)&amp;"Items"&amp;CHAR(34)&amp;":"&amp;BG53&amp;
","&amp;CHAR(34)&amp;"Items2"&amp;CHAR(34)&amp;":"&amp;"["&amp;_xlfn.XLOOKUP(B53,Country!A52:A351,Country!G52:G351)&amp;"]"&amp;
","&amp;CHAR(34)&amp;"Flag"&amp;CHAR(34)&amp;":"&amp;CHAR(34)&amp;D53&amp;CHAR(34)&amp;
","&amp;CHAR(34)&amp;"HDFlag"&amp;CHAR(34)&amp;":"&amp;CHAR(34)&amp;E53&amp;CHAR(34)&amp;
","&amp;CHAR(34)&amp;"type"&amp;CHAR(34)&amp;":"&amp;CHAR(34)&amp;L53&amp;CHAR(34)&amp;
", "&amp;CHAR(34)&amp;"describe"&amp;CHAR(34)&amp;": "&amp;CHAR(34)&amp;CHAR(34)&amp;
", "&amp;CHAR(34)&amp;"isnew"&amp;CHAR(34)&amp;": "&amp;CHAR(34)&amp;F53&amp;CHAR(34)&amp;
", "&amp;CHAR(34)&amp;"ptg"&amp;CHAR(34)&amp;": "&amp;IFERROR(_xlfn.XLOOKUP(B53,Country!A:A,Country!BH:BH),CHAR(34)&amp;CHAR(34))&amp;
", "&amp;CHAR(34)&amp;"links"&amp;CHAR(34)&amp;": "&amp;CHAR(34)&amp;I53&amp;CHAR(34)&amp;
"},"),"[,","[")</f>
        <v>{"couname":"Cook Islands","year":"1979","lvlup":"1","region":"rgn_Oceania","Colors":["cl_BLU", "cl_WHI", "cl_RED"],"Items":["Crosse", "Circle", "Canton", "unjack","myrBLU","staWHI","HasSta","3+Star","NoBand","capi_Avarua","island", "geo_CapiBeach","monarchy","englis","rg2_Oc_Polynesia"],"Items2":["monarchy","englis","rg2_Oc_Polynesia"],"Flag":"https://i.ibb.co/d23ftXX/Cook-Islands-Flag.png","HDFlag":"https://upload.wikimedia.org/wikipedia/commons/thumb/3/35/Flag_of_the_Cook_Islands.svg/2560px-Flag_of_the_Cook_Islands.svg.png","type":"", "describe": "", "isnew": ".", "ptg": ["pctBLA_0", "pctBLU_76", "pctGRE_0", "pctRED_16", "pctYEL_0", "pctORA_0", "pctBRO_0", "pctPUR_0", "pctWHI_8"], "links": "https://en.wikipedia.org/wiki/Flag_of_Cook_Islands"},</v>
      </c>
      <c r="B53" s="83" t="s">
        <v>91</v>
      </c>
      <c r="C53" s="84">
        <v>1</v>
      </c>
      <c r="D53" s="95" t="s">
        <v>850</v>
      </c>
      <c r="E53" s="96" t="s">
        <v>2328</v>
      </c>
      <c r="F53" s="85" t="s">
        <v>2200</v>
      </c>
      <c r="G53" s="86" t="s">
        <v>2201</v>
      </c>
      <c r="H53" s="87"/>
      <c r="I53" s="88" t="s">
        <v>2329</v>
      </c>
      <c r="J53" s="89" t="s">
        <v>3578</v>
      </c>
      <c r="K53" s="90" t="s">
        <v>335</v>
      </c>
      <c r="L53" s="89"/>
      <c r="M53" s="91">
        <v>1979</v>
      </c>
      <c r="N53" s="116"/>
      <c r="O53" s="92" t="s">
        <v>529</v>
      </c>
      <c r="P53" s="92" t="s">
        <v>2204</v>
      </c>
      <c r="Q53" s="92" t="s">
        <v>2204</v>
      </c>
      <c r="R53" s="92" t="s">
        <v>2204</v>
      </c>
      <c r="S53" s="92" t="s">
        <v>529</v>
      </c>
      <c r="T53" s="92" t="s">
        <v>2204</v>
      </c>
      <c r="U53" s="92" t="s">
        <v>2204</v>
      </c>
      <c r="V53" s="92" t="s">
        <v>2204</v>
      </c>
      <c r="W53" s="92" t="s">
        <v>2204</v>
      </c>
      <c r="X53" s="92" t="s">
        <v>2204</v>
      </c>
      <c r="Y53" s="92" t="s">
        <v>2204</v>
      </c>
      <c r="Z53" s="92" t="s">
        <v>2204</v>
      </c>
      <c r="AA53" s="92" t="s">
        <v>2204</v>
      </c>
      <c r="AB53" s="92" t="s">
        <v>529</v>
      </c>
      <c r="AC53" s="92" t="s">
        <v>529</v>
      </c>
      <c r="AD53" s="92" t="s">
        <v>2204</v>
      </c>
      <c r="AE53" s="92" t="s">
        <v>2204</v>
      </c>
      <c r="AF53" s="92" t="s">
        <v>2204</v>
      </c>
      <c r="AG53" s="92" t="s">
        <v>2204</v>
      </c>
      <c r="AH53" s="92" t="s">
        <v>2204</v>
      </c>
      <c r="AI53" s="92" t="s">
        <v>2204</v>
      </c>
      <c r="AJ53" s="92" t="s">
        <v>2204</v>
      </c>
      <c r="AK53" s="92" t="s">
        <v>2204</v>
      </c>
      <c r="AL53" s="92" t="s">
        <v>2204</v>
      </c>
      <c r="AM53" s="93">
        <v>0</v>
      </c>
      <c r="AN53" s="111">
        <v>15</v>
      </c>
      <c r="AO53" s="109" t="s">
        <v>2205</v>
      </c>
      <c r="AP53" s="106"/>
      <c r="AQ53" s="110"/>
      <c r="AR53" s="109"/>
      <c r="AS53" s="106"/>
      <c r="AT53" s="107"/>
      <c r="AU53" s="108" t="s">
        <v>2214</v>
      </c>
      <c r="AV53" s="109" t="s">
        <v>2214</v>
      </c>
      <c r="AW53" s="106" t="s">
        <v>2205</v>
      </c>
      <c r="AX53" s="106" t="s">
        <v>2210</v>
      </c>
      <c r="AY53" s="106"/>
      <c r="AZ53" s="106"/>
      <c r="BA53" s="106"/>
      <c r="BB53" s="106"/>
      <c r="BC53" s="106"/>
      <c r="BD53" s="106"/>
      <c r="BE53" s="106"/>
      <c r="BF53" s="94" cm="1">
        <f t="array" ref="BF53">SUMPRODUCT(--(LEN(TRIM(AV53:BE53))&gt;0))</f>
        <v>3</v>
      </c>
      <c r="BG53" s="36" t="str" cm="1">
        <f t="array" ref="BG53">SUBSTITUTE(SUBSTITUTE(SUBSTITUTE("["&amp;
IFERROR(_xlfn.TEXTJOIN(", ",TRUE,IF(O53:AL53="y",CHAR(34)&amp;O$1:AL$1&amp;CHAR(34),"")),"")&amp;
","&amp;
CHAR(34)&amp;"myr"&amp;AU53&amp;CHAR(34)&amp;","&amp;_xlfn.TEXTJOIN("",TRUE,IF(AO53:AQ53&lt;&gt;"",CHAR(34)&amp;"sta"&amp;AO53:AQ53&amp;CHAR(34)&amp;",",""))&amp;
IFERROR(_xlfn.TEXTJOIN(", ",TRUE,IF(AR53:AT53&lt;&gt;"",CHAR(34)&amp;AR$1:AT$1&amp;AR53:AT53&amp;CHAR(34)&amp;",","")),"")&amp;
IF(AN53&gt;0,CHAR(34)&amp;"HasSta",CHAR(34)&amp;"NoStar")&amp;CHAR(34)&amp;","&amp;IF(AN53=1,CHAR(34)&amp;"1Stars"&amp;CHAR(34)&amp;",","")&amp;IF(AN53=2,CHAR(34)&amp;"2Stars"&amp;CHAR(34)&amp;",","")&amp;IF(AN53&gt;2,CHAR(34)&amp;"3+Star"&amp;CHAR(34)&amp;",","")&amp;
IFERROR(CHOOSE(AM53+1,"""NoBand""","","""2Bands""","""3Bands"""),"")&amp;IF(AM53&gt;3,"""4+Band""","")&amp;","&amp;
_xlfn.XLOOKUP(B53,Country!$A$2:$A$246,Country!$F$2:$F$246,"")&amp;_xlfn.XLOOKUP(B53,Country!$A$2:$A$246,Country!$G$2:$G$246,"")&amp;
"]",",]","]"),",,",","),",,",",")</f>
        <v>["Crosse", "Circle", "Canton", "unjack","myrBLU","staWHI","HasSta","3+Star","NoBand","capi_Avarua","island", "geo_CapiBeach","monarchy","englis","rg2_Oc_Polynesia"]</v>
      </c>
      <c r="BH53" s="65" t="s">
        <v>793</v>
      </c>
      <c r="BI53" s="36"/>
    </row>
    <row r="54" spans="1:61" x14ac:dyDescent="0.3">
      <c r="A54" s="115" t="str" cm="1">
        <f t="array" ref="A54">SUBSTITUTE("{"&amp;CHAR(34)&amp;"couname"&amp;CHAR(34)&amp;":"&amp;CHAR(34)&amp;B54&amp;CHAR(34)&amp;
(IF(H54&lt;&gt;"",","&amp;CHAR(34)&amp;"subtype"&amp;CHAR(34)&amp;":"&amp;CHAR(34)&amp;H54&amp;CHAR(34),""))&amp;
","&amp;CHAR(34)&amp;"year"&amp;CHAR(34)&amp;":"&amp;CHAR(34)&amp;M54&amp;CHAR(34)&amp;","&amp;CHAR(34)&amp;"lvlup"&amp;CHAR(34)&amp;":"&amp;CHAR(34)&amp;C54&amp;CHAR(34)&amp;
","&amp;CHAR(34)&amp;"region"&amp;CHAR(34)&amp;":"&amp;CHAR(34)&amp;"rgn_"&amp;_xlfn.XLOOKUP(B54,Country!A54:A352,Country!D54:D352&amp;CHAR(34)&amp;
","&amp;CHAR(34)&amp;"Colors"&amp;CHAR(34)&amp;":"&amp;"["&amp;_xlfn.TEXTJOIN(", ",TRUE,IF(AV54:BE54&lt;&gt;"",CHAR(34)&amp;"cl_"&amp;AV54:BE54&amp;CHAR(34),""))&amp;"]"&amp;
","&amp;CHAR(34)&amp;"Items"&amp;CHAR(34)&amp;":"&amp;BG54&amp;
","&amp;CHAR(34)&amp;"Items2"&amp;CHAR(34)&amp;":"&amp;"["&amp;_xlfn.XLOOKUP(B54,Country!A53:A352,Country!G53:G352)&amp;"]"&amp;
","&amp;CHAR(34)&amp;"Flag"&amp;CHAR(34)&amp;":"&amp;CHAR(34)&amp;D54&amp;CHAR(34)&amp;
","&amp;CHAR(34)&amp;"HDFlag"&amp;CHAR(34)&amp;":"&amp;CHAR(34)&amp;E54&amp;CHAR(34)&amp;
","&amp;CHAR(34)&amp;"type"&amp;CHAR(34)&amp;":"&amp;CHAR(34)&amp;L54&amp;CHAR(34)&amp;
", "&amp;CHAR(34)&amp;"describe"&amp;CHAR(34)&amp;": "&amp;CHAR(34)&amp;CHAR(34)&amp;
", "&amp;CHAR(34)&amp;"isnew"&amp;CHAR(34)&amp;": "&amp;CHAR(34)&amp;F54&amp;CHAR(34)&amp;
", "&amp;CHAR(34)&amp;"ptg"&amp;CHAR(34)&amp;": "&amp;IFERROR(_xlfn.XLOOKUP(B54,Country!A:A,Country!BH:BH),CHAR(34)&amp;CHAR(34))&amp;
", "&amp;CHAR(34)&amp;"links"&amp;CHAR(34)&amp;": "&amp;CHAR(34)&amp;I54&amp;CHAR(34)&amp;
"},"),"[,","[")</f>
        <v>{"couname":"Costa Rica","year":"1848","lvlup":"1","region":"rgn_North America","Colors":["cl_BLU", "cl_RED", "cl_WHI"],"Items":["Horizo", "OnlyBa", "Rotate","myrEQ","001BLU", "002RED", "003BLU","NoStar","4+Band","capi_San José","pol_samesx","spanis","rg2_AM_Central"],"Items2":["spanis","rg2_AM_Central"],"Flag":"https://i.ibb.co/GM89PDg/Costa-Rica-Flag.png","HDFlag":"https://upload.wikimedia.org/wikipedia/commons/thumb/f/f2/Flag_of_Costa_Rica.svg/2560px-Flag_of_Costa_Rica.svg.png","type":"", "describe": "", "isnew": ".", "ptg": ["pctBLA_0", "pctBLU_34", "pctGRE_0", "pctRED_34", "pctYEL_0", "pctORA_0", "pctBRO_0", "pctPUR_0", "pctWHI_32"], "links": "https://en.wikipedia.org/wiki/Flag_of_Costa_Rica"},</v>
      </c>
      <c r="B54" s="83" t="s">
        <v>92</v>
      </c>
      <c r="C54" s="84">
        <v>1</v>
      </c>
      <c r="D54" s="95" t="s">
        <v>851</v>
      </c>
      <c r="E54" s="96" t="s">
        <v>2330</v>
      </c>
      <c r="F54" s="85" t="s">
        <v>2200</v>
      </c>
      <c r="G54" s="86" t="s">
        <v>2201</v>
      </c>
      <c r="H54" s="87"/>
      <c r="I54" s="88" t="s">
        <v>2331</v>
      </c>
      <c r="J54" s="89" t="s">
        <v>3578</v>
      </c>
      <c r="K54" s="90" t="s">
        <v>336</v>
      </c>
      <c r="L54" s="89"/>
      <c r="M54" s="91">
        <v>1848</v>
      </c>
      <c r="N54" s="116"/>
      <c r="O54" s="92" t="s">
        <v>2204</v>
      </c>
      <c r="P54" s="92" t="s">
        <v>529</v>
      </c>
      <c r="Q54" s="92" t="s">
        <v>2204</v>
      </c>
      <c r="R54" s="92" t="s">
        <v>2204</v>
      </c>
      <c r="S54" s="92" t="s">
        <v>2204</v>
      </c>
      <c r="T54" s="92" t="s">
        <v>2204</v>
      </c>
      <c r="U54" s="92" t="s">
        <v>2204</v>
      </c>
      <c r="V54" s="92" t="s">
        <v>2204</v>
      </c>
      <c r="W54" s="92" t="s">
        <v>2204</v>
      </c>
      <c r="X54" s="92" t="s">
        <v>2204</v>
      </c>
      <c r="Y54" s="92" t="s">
        <v>2204</v>
      </c>
      <c r="Z54" s="92" t="s">
        <v>2204</v>
      </c>
      <c r="AA54" s="92" t="s">
        <v>2204</v>
      </c>
      <c r="AB54" s="92" t="s">
        <v>2204</v>
      </c>
      <c r="AC54" s="92" t="s">
        <v>2204</v>
      </c>
      <c r="AD54" s="92" t="s">
        <v>2204</v>
      </c>
      <c r="AE54" s="92" t="s">
        <v>529</v>
      </c>
      <c r="AF54" s="92" t="s">
        <v>2204</v>
      </c>
      <c r="AG54" s="92" t="s">
        <v>2204</v>
      </c>
      <c r="AH54" s="92" t="s">
        <v>2204</v>
      </c>
      <c r="AI54" s="92" t="s">
        <v>2204</v>
      </c>
      <c r="AJ54" s="92" t="s">
        <v>2204</v>
      </c>
      <c r="AK54" s="92" t="s">
        <v>529</v>
      </c>
      <c r="AL54" s="92" t="s">
        <v>2204</v>
      </c>
      <c r="AM54" s="93">
        <v>5</v>
      </c>
      <c r="AN54" s="111">
        <v>0</v>
      </c>
      <c r="AO54" s="109"/>
      <c r="AP54" s="106"/>
      <c r="AQ54" s="110"/>
      <c r="AR54" s="109" t="s">
        <v>2214</v>
      </c>
      <c r="AS54" s="106" t="s">
        <v>2210</v>
      </c>
      <c r="AT54" s="107" t="s">
        <v>2214</v>
      </c>
      <c r="AU54" s="108" t="s">
        <v>2209</v>
      </c>
      <c r="AV54" s="109" t="s">
        <v>2214</v>
      </c>
      <c r="AW54" s="106" t="s">
        <v>2210</v>
      </c>
      <c r="AX54" s="106" t="s">
        <v>2205</v>
      </c>
      <c r="AY54" s="106"/>
      <c r="AZ54" s="106"/>
      <c r="BA54" s="106"/>
      <c r="BB54" s="106"/>
      <c r="BC54" s="106"/>
      <c r="BD54" s="106"/>
      <c r="BE54" s="106"/>
      <c r="BF54" s="94" cm="1">
        <f t="array" ref="BF54">SUMPRODUCT(--(LEN(TRIM(AV54:BE54))&gt;0))</f>
        <v>3</v>
      </c>
      <c r="BG54" s="36" t="str" cm="1">
        <f t="array" ref="BG54">SUBSTITUTE(SUBSTITUTE(SUBSTITUTE("["&amp;
IFERROR(_xlfn.TEXTJOIN(", ",TRUE,IF(O54:AL54="y",CHAR(34)&amp;O$1:AL$1&amp;CHAR(34),"")),"")&amp;
","&amp;
CHAR(34)&amp;"myr"&amp;AU54&amp;CHAR(34)&amp;","&amp;_xlfn.TEXTJOIN("",TRUE,IF(AO54:AQ54&lt;&gt;"",CHAR(34)&amp;"sta"&amp;AO54:AQ54&amp;CHAR(34)&amp;",",""))&amp;
IFERROR(_xlfn.TEXTJOIN(", ",TRUE,IF(AR54:AT54&lt;&gt;"",CHAR(34)&amp;AR$1:AT$1&amp;AR54:AT54&amp;CHAR(34)&amp;",","")),"")&amp;
IF(AN54&gt;0,CHAR(34)&amp;"HasSta",CHAR(34)&amp;"NoStar")&amp;CHAR(34)&amp;","&amp;IF(AN54=1,CHAR(34)&amp;"1Stars"&amp;CHAR(34)&amp;",","")&amp;IF(AN54=2,CHAR(34)&amp;"2Stars"&amp;CHAR(34)&amp;",","")&amp;IF(AN54&gt;2,CHAR(34)&amp;"3+Star"&amp;CHAR(34)&amp;",","")&amp;
IFERROR(CHOOSE(AM54+1,"""NoBand""","","""2Bands""","""3Bands"""),"")&amp;IF(AM54&gt;3,"""4+Band""","")&amp;","&amp;
_xlfn.XLOOKUP(B54,Country!$A$2:$A$246,Country!$F$2:$F$246,"")&amp;_xlfn.XLOOKUP(B54,Country!$A$2:$A$246,Country!$G$2:$G$246,"")&amp;
"]",",]","]"),",,",","),",,",",")</f>
        <v>["Horizo", "OnlyBa", "Rotate","myrEQ","001BLU", "002RED", "003BLU","NoStar","4+Band","capi_San José","pol_samesx","spanis","rg2_AM_Central"]</v>
      </c>
      <c r="BH54" s="65" t="s">
        <v>794</v>
      </c>
      <c r="BI54" s="36"/>
    </row>
    <row r="55" spans="1:61" x14ac:dyDescent="0.3">
      <c r="A55" s="115" t="str" cm="1">
        <f t="array" ref="A55">SUBSTITUTE("{"&amp;CHAR(34)&amp;"couname"&amp;CHAR(34)&amp;":"&amp;CHAR(34)&amp;B55&amp;CHAR(34)&amp;
(IF(H55&lt;&gt;"",","&amp;CHAR(34)&amp;"subtype"&amp;CHAR(34)&amp;":"&amp;CHAR(34)&amp;H55&amp;CHAR(34),""))&amp;
","&amp;CHAR(34)&amp;"year"&amp;CHAR(34)&amp;":"&amp;CHAR(34)&amp;M55&amp;CHAR(34)&amp;","&amp;CHAR(34)&amp;"lvlup"&amp;CHAR(34)&amp;":"&amp;CHAR(34)&amp;C55&amp;CHAR(34)&amp;
","&amp;CHAR(34)&amp;"region"&amp;CHAR(34)&amp;":"&amp;CHAR(34)&amp;"rgn_"&amp;_xlfn.XLOOKUP(B55,Country!A55:A353,Country!D55:D353&amp;CHAR(34)&amp;
","&amp;CHAR(34)&amp;"Colors"&amp;CHAR(34)&amp;":"&amp;"["&amp;_xlfn.TEXTJOIN(", ",TRUE,IF(AV55:BE55&lt;&gt;"",CHAR(34)&amp;"cl_"&amp;AV55:BE55&amp;CHAR(34),""))&amp;"]"&amp;
","&amp;CHAR(34)&amp;"Items"&amp;CHAR(34)&amp;":"&amp;BG55&amp;
","&amp;CHAR(34)&amp;"Items2"&amp;CHAR(34)&amp;":"&amp;"["&amp;_xlfn.XLOOKUP(B55,Country!A54:A353,Country!G54:G353)&amp;"]"&amp;
","&amp;CHAR(34)&amp;"Flag"&amp;CHAR(34)&amp;":"&amp;CHAR(34)&amp;D55&amp;CHAR(34)&amp;
","&amp;CHAR(34)&amp;"HDFlag"&amp;CHAR(34)&amp;":"&amp;CHAR(34)&amp;E55&amp;CHAR(34)&amp;
","&amp;CHAR(34)&amp;"type"&amp;CHAR(34)&amp;":"&amp;CHAR(34)&amp;L55&amp;CHAR(34)&amp;
", "&amp;CHAR(34)&amp;"describe"&amp;CHAR(34)&amp;": "&amp;CHAR(34)&amp;CHAR(34)&amp;
", "&amp;CHAR(34)&amp;"isnew"&amp;CHAR(34)&amp;": "&amp;CHAR(34)&amp;F55&amp;CHAR(34)&amp;
", "&amp;CHAR(34)&amp;"ptg"&amp;CHAR(34)&amp;": "&amp;IFERROR(_xlfn.XLOOKUP(B55,Country!A:A,Country!BH:BH),CHAR(34)&amp;CHAR(34))&amp;
", "&amp;CHAR(34)&amp;"links"&amp;CHAR(34)&amp;": "&amp;CHAR(34)&amp;I55&amp;CHAR(34)&amp;
"},"),"[,","[")</f>
        <v>{"couname":"Croatia","year":"1990","lvlup":"1","region":"rgn_Europe","Colors":["cl_RED", "cl_WHI", "cl_BLU", "cl_YEL", "cl_BLA"],"Items":["Horizo", "Animal", "IsMoon", "Center", "Crowns","myrRED","staYEL","staBLA","001RED", "002WHI", "003BLU","HasSta","2Stars","3Bands","capi_Zagreb","rg3_austrohungary", "pol_pope", "ntBLYE", "ntWHYE","balkan","rg3_romanempire","eunion","rg2_Eu_South"],"Items2":["balkan","rg3_romanempire","eunion","rg2_Eu_South"],"Flag":"https://i.ibb.co/hCDQMMX/Croatia-Flag.png","HDFlag":"https://upload.wikimedia.org/wikipedia/commons/thumb/1/1b/Flag_of_Croatia.svg/2560px-Flag_of_Croatia.svg.png","type":"", "describe": "", "isnew": ".", "ptg": ["pctBLA_1", "pctBLU_32", "pctGRE_0", "pctRED_35", "pctYEL_2", "pctORA_0", "pctBRO_0", "pctPUR_0", "pctWHI_30"], "links": "https://en.wikipedia.org/wiki/Flag_of_Croatia"},</v>
      </c>
      <c r="B55" s="83" t="s">
        <v>93</v>
      </c>
      <c r="C55" s="84">
        <v>1</v>
      </c>
      <c r="D55" s="95" t="s">
        <v>852</v>
      </c>
      <c r="E55" s="96" t="s">
        <v>2332</v>
      </c>
      <c r="F55" s="85" t="s">
        <v>2200</v>
      </c>
      <c r="G55" s="86" t="s">
        <v>2201</v>
      </c>
      <c r="H55" s="87"/>
      <c r="I55" s="88" t="s">
        <v>2333</v>
      </c>
      <c r="J55" s="89" t="s">
        <v>3578</v>
      </c>
      <c r="K55" s="90" t="s">
        <v>337</v>
      </c>
      <c r="L55" s="89"/>
      <c r="M55" s="91">
        <v>1990</v>
      </c>
      <c r="N55" s="116"/>
      <c r="O55" s="92" t="s">
        <v>2204</v>
      </c>
      <c r="P55" s="92" t="s">
        <v>529</v>
      </c>
      <c r="Q55" s="92" t="s">
        <v>2204</v>
      </c>
      <c r="R55" s="92" t="s">
        <v>2204</v>
      </c>
      <c r="S55" s="92" t="s">
        <v>2204</v>
      </c>
      <c r="T55" s="92" t="s">
        <v>529</v>
      </c>
      <c r="U55" s="92" t="s">
        <v>2204</v>
      </c>
      <c r="V55" s="92" t="s">
        <v>2204</v>
      </c>
      <c r="W55" s="92" t="s">
        <v>2204</v>
      </c>
      <c r="X55" s="92" t="s">
        <v>2204</v>
      </c>
      <c r="Y55" s="92" t="s">
        <v>529</v>
      </c>
      <c r="Z55" s="92" t="s">
        <v>2204</v>
      </c>
      <c r="AA55" s="92" t="s">
        <v>529</v>
      </c>
      <c r="AB55" s="92" t="s">
        <v>2204</v>
      </c>
      <c r="AC55" s="92" t="s">
        <v>2204</v>
      </c>
      <c r="AD55" s="92" t="s">
        <v>2204</v>
      </c>
      <c r="AE55" s="92" t="s">
        <v>2204</v>
      </c>
      <c r="AF55" s="92" t="s">
        <v>2204</v>
      </c>
      <c r="AG55" s="92" t="s">
        <v>2204</v>
      </c>
      <c r="AH55" s="92" t="s">
        <v>2204</v>
      </c>
      <c r="AI55" s="92" t="s">
        <v>2204</v>
      </c>
      <c r="AJ55" s="92" t="s">
        <v>529</v>
      </c>
      <c r="AK55" s="92" t="s">
        <v>2204</v>
      </c>
      <c r="AL55" s="92" t="s">
        <v>2204</v>
      </c>
      <c r="AM55" s="93">
        <v>3</v>
      </c>
      <c r="AN55" s="111">
        <v>2</v>
      </c>
      <c r="AO55" s="109" t="s">
        <v>2215</v>
      </c>
      <c r="AP55" s="106" t="s">
        <v>2206</v>
      </c>
      <c r="AQ55" s="110"/>
      <c r="AR55" s="109" t="s">
        <v>2210</v>
      </c>
      <c r="AS55" s="106" t="s">
        <v>2205</v>
      </c>
      <c r="AT55" s="107" t="s">
        <v>2214</v>
      </c>
      <c r="AU55" s="108" t="s">
        <v>2210</v>
      </c>
      <c r="AV55" s="109" t="s">
        <v>2210</v>
      </c>
      <c r="AW55" s="106" t="s">
        <v>2205</v>
      </c>
      <c r="AX55" s="106" t="s">
        <v>2214</v>
      </c>
      <c r="AY55" s="106" t="s">
        <v>2215</v>
      </c>
      <c r="AZ55" s="106" t="s">
        <v>2206</v>
      </c>
      <c r="BA55" s="106"/>
      <c r="BB55" s="106"/>
      <c r="BC55" s="106"/>
      <c r="BD55" s="106"/>
      <c r="BE55" s="106"/>
      <c r="BF55" s="94" cm="1">
        <f t="array" ref="BF55">SUMPRODUCT(--(LEN(TRIM(AV55:BE55))&gt;0))</f>
        <v>5</v>
      </c>
      <c r="BG55" s="36" t="str" cm="1">
        <f t="array" ref="BG55">SUBSTITUTE(SUBSTITUTE(SUBSTITUTE("["&amp;
IFERROR(_xlfn.TEXTJOIN(", ",TRUE,IF(O55:AL55="y",CHAR(34)&amp;O$1:AL$1&amp;CHAR(34),"")),"")&amp;
","&amp;
CHAR(34)&amp;"myr"&amp;AU55&amp;CHAR(34)&amp;","&amp;_xlfn.TEXTJOIN("",TRUE,IF(AO55:AQ55&lt;&gt;"",CHAR(34)&amp;"sta"&amp;AO55:AQ55&amp;CHAR(34)&amp;",",""))&amp;
IFERROR(_xlfn.TEXTJOIN(", ",TRUE,IF(AR55:AT55&lt;&gt;"",CHAR(34)&amp;AR$1:AT$1&amp;AR55:AT55&amp;CHAR(34)&amp;",","")),"")&amp;
IF(AN55&gt;0,CHAR(34)&amp;"HasSta",CHAR(34)&amp;"NoStar")&amp;CHAR(34)&amp;","&amp;IF(AN55=1,CHAR(34)&amp;"1Stars"&amp;CHAR(34)&amp;",","")&amp;IF(AN55=2,CHAR(34)&amp;"2Stars"&amp;CHAR(34)&amp;",","")&amp;IF(AN55&gt;2,CHAR(34)&amp;"3+Star"&amp;CHAR(34)&amp;",","")&amp;
IFERROR(CHOOSE(AM55+1,"""NoBand""","","""2Bands""","""3Bands"""),"")&amp;IF(AM55&gt;3,"""4+Band""","")&amp;","&amp;
_xlfn.XLOOKUP(B55,Country!$A$2:$A$246,Country!$F$2:$F$246,"")&amp;_xlfn.XLOOKUP(B55,Country!$A$2:$A$246,Country!$G$2:$G$246,"")&amp;
"]",",]","]"),",,",","),",,",",")</f>
        <v>["Horizo", "Animal", "IsMoon", "Center", "Crowns","myrRED","staYEL","staBLA","001RED", "002WHI", "003BLU","HasSta","2Stars","3Bands","capi_Zagreb","rg3_austrohungary", "pol_pope", "ntBLYE", "ntWHYE","balkan","rg3_romanempire","eunion","rg2_Eu_South"]</v>
      </c>
      <c r="BH55" s="65" t="s">
        <v>791</v>
      </c>
      <c r="BI55" s="36"/>
    </row>
    <row r="56" spans="1:61" x14ac:dyDescent="0.3">
      <c r="A56" s="115" t="str" cm="1">
        <f t="array" ref="A56">SUBSTITUTE("{"&amp;CHAR(34)&amp;"couname"&amp;CHAR(34)&amp;":"&amp;CHAR(34)&amp;B56&amp;CHAR(34)&amp;
(IF(H56&lt;&gt;"",","&amp;CHAR(34)&amp;"subtype"&amp;CHAR(34)&amp;":"&amp;CHAR(34)&amp;H56&amp;CHAR(34),""))&amp;
","&amp;CHAR(34)&amp;"year"&amp;CHAR(34)&amp;":"&amp;CHAR(34)&amp;M56&amp;CHAR(34)&amp;","&amp;CHAR(34)&amp;"lvlup"&amp;CHAR(34)&amp;":"&amp;CHAR(34)&amp;C56&amp;CHAR(34)&amp;
","&amp;CHAR(34)&amp;"region"&amp;CHAR(34)&amp;":"&amp;CHAR(34)&amp;"rgn_"&amp;_xlfn.XLOOKUP(B56,Country!A56:A354,Country!D56:D354&amp;CHAR(34)&amp;
","&amp;CHAR(34)&amp;"Colors"&amp;CHAR(34)&amp;":"&amp;"["&amp;_xlfn.TEXTJOIN(", ",TRUE,IF(AV56:BE56&lt;&gt;"",CHAR(34)&amp;"cl_"&amp;AV56:BE56&amp;CHAR(34),""))&amp;"]"&amp;
","&amp;CHAR(34)&amp;"Items"&amp;CHAR(34)&amp;":"&amp;BG56&amp;
","&amp;CHAR(34)&amp;"Items2"&amp;CHAR(34)&amp;":"&amp;"["&amp;_xlfn.XLOOKUP(B56,Country!A55:A354,Country!G55:G354)&amp;"]"&amp;
","&amp;CHAR(34)&amp;"Flag"&amp;CHAR(34)&amp;":"&amp;CHAR(34)&amp;D56&amp;CHAR(34)&amp;
","&amp;CHAR(34)&amp;"HDFlag"&amp;CHAR(34)&amp;":"&amp;CHAR(34)&amp;E56&amp;CHAR(34)&amp;
","&amp;CHAR(34)&amp;"type"&amp;CHAR(34)&amp;":"&amp;CHAR(34)&amp;L56&amp;CHAR(34)&amp;
", "&amp;CHAR(34)&amp;"describe"&amp;CHAR(34)&amp;": "&amp;CHAR(34)&amp;CHAR(34)&amp;
", "&amp;CHAR(34)&amp;"isnew"&amp;CHAR(34)&amp;": "&amp;CHAR(34)&amp;F56&amp;CHAR(34)&amp;
", "&amp;CHAR(34)&amp;"ptg"&amp;CHAR(34)&amp;": "&amp;IFERROR(_xlfn.XLOOKUP(B56,Country!A:A,Country!BH:BH),CHAR(34)&amp;CHAR(34))&amp;
", "&amp;CHAR(34)&amp;"links"&amp;CHAR(34)&amp;": "&amp;CHAR(34)&amp;I56&amp;CHAR(34)&amp;
"},"),"[,","[")</f>
        <v>{"couname":"Cuba","year":"1902","lvlup":"1","region":"rgn_North America","Colors":["cl_BLU", "cl_RED", "cl_WHI"],"Items":["Horizo", "Trside","myrBLU","staWHI","001BLU", "002BLU", "003BLU","HasSta","1Stars","4+Band","capi_Havana","island", "locate_MI", "pol_samesx", "geo_CapiBeach","spanis","rg2_Na_Caribbean"],"Items2":["spanis","rg2_Na_Caribbean"],"Flag":"https://i.ibb.co/3WB8QRg/Cuba-Flag.png","HDFlag":"https://upload.wikimedia.org/wikipedia/commons/thumb/b/bd/Flag_of_Cuba.svg/2560px-Flag_of_Cuba.svg.png","type":"", "describe": "", "isnew": ".", "ptg": ["pctBLA_0", "pctBLU_51", "pctGRE_0", "pctRED_20", "pctYEL_0", "pctORA_0", "pctBRO_0", "pctPUR_0", "pctWHI_29"], "links": "https://en.wikipedia.org/wiki/Flag_of_Cuba"},</v>
      </c>
      <c r="B56" s="83" t="s">
        <v>94</v>
      </c>
      <c r="C56" s="84">
        <v>1</v>
      </c>
      <c r="D56" s="95" t="s">
        <v>853</v>
      </c>
      <c r="E56" s="96" t="s">
        <v>2334</v>
      </c>
      <c r="F56" s="85" t="s">
        <v>2200</v>
      </c>
      <c r="G56" s="86" t="s">
        <v>2201</v>
      </c>
      <c r="H56" s="87"/>
      <c r="I56" s="88" t="s">
        <v>2335</v>
      </c>
      <c r="J56" s="89" t="s">
        <v>3578</v>
      </c>
      <c r="K56" s="90" t="s">
        <v>338</v>
      </c>
      <c r="L56" s="89"/>
      <c r="M56" s="91">
        <v>1902</v>
      </c>
      <c r="N56" s="116"/>
      <c r="O56" s="92" t="s">
        <v>2204</v>
      </c>
      <c r="P56" s="92" t="s">
        <v>529</v>
      </c>
      <c r="Q56" s="92" t="s">
        <v>2204</v>
      </c>
      <c r="R56" s="92" t="s">
        <v>2204</v>
      </c>
      <c r="S56" s="92" t="s">
        <v>2204</v>
      </c>
      <c r="T56" s="92" t="s">
        <v>2204</v>
      </c>
      <c r="U56" s="92" t="s">
        <v>2204</v>
      </c>
      <c r="V56" s="92" t="s">
        <v>2204</v>
      </c>
      <c r="W56" s="92" t="s">
        <v>2204</v>
      </c>
      <c r="X56" s="92" t="s">
        <v>2204</v>
      </c>
      <c r="Y56" s="92" t="s">
        <v>2204</v>
      </c>
      <c r="Z56" s="92" t="s">
        <v>529</v>
      </c>
      <c r="AA56" s="92" t="s">
        <v>2204</v>
      </c>
      <c r="AB56" s="92" t="s">
        <v>2204</v>
      </c>
      <c r="AC56" s="92" t="s">
        <v>2204</v>
      </c>
      <c r="AD56" s="92" t="s">
        <v>2204</v>
      </c>
      <c r="AE56" s="92" t="s">
        <v>2204</v>
      </c>
      <c r="AF56" s="92" t="s">
        <v>2204</v>
      </c>
      <c r="AG56" s="92" t="s">
        <v>2204</v>
      </c>
      <c r="AH56" s="92" t="s">
        <v>2204</v>
      </c>
      <c r="AI56" s="92" t="s">
        <v>2204</v>
      </c>
      <c r="AJ56" s="92" t="s">
        <v>2204</v>
      </c>
      <c r="AK56" s="92" t="s">
        <v>2204</v>
      </c>
      <c r="AL56" s="92" t="s">
        <v>2204</v>
      </c>
      <c r="AM56" s="93">
        <v>5</v>
      </c>
      <c r="AN56" s="111">
        <v>1</v>
      </c>
      <c r="AO56" s="109" t="s">
        <v>2205</v>
      </c>
      <c r="AP56" s="106"/>
      <c r="AQ56" s="110"/>
      <c r="AR56" s="109" t="s">
        <v>2214</v>
      </c>
      <c r="AS56" s="106" t="s">
        <v>2214</v>
      </c>
      <c r="AT56" s="107" t="s">
        <v>2214</v>
      </c>
      <c r="AU56" s="108" t="s">
        <v>2214</v>
      </c>
      <c r="AV56" s="109" t="s">
        <v>2214</v>
      </c>
      <c r="AW56" s="106" t="s">
        <v>2210</v>
      </c>
      <c r="AX56" s="106" t="s">
        <v>2205</v>
      </c>
      <c r="AY56" s="106"/>
      <c r="AZ56" s="106"/>
      <c r="BA56" s="106"/>
      <c r="BB56" s="106"/>
      <c r="BC56" s="106"/>
      <c r="BD56" s="106"/>
      <c r="BE56" s="106"/>
      <c r="BF56" s="94" cm="1">
        <f t="array" ref="BF56">SUMPRODUCT(--(LEN(TRIM(AV56:BE56))&gt;0))</f>
        <v>3</v>
      </c>
      <c r="BG56" s="36" t="str" cm="1">
        <f t="array" ref="BG56">SUBSTITUTE(SUBSTITUTE(SUBSTITUTE("["&amp;
IFERROR(_xlfn.TEXTJOIN(", ",TRUE,IF(O56:AL56="y",CHAR(34)&amp;O$1:AL$1&amp;CHAR(34),"")),"")&amp;
","&amp;
CHAR(34)&amp;"myr"&amp;AU56&amp;CHAR(34)&amp;","&amp;_xlfn.TEXTJOIN("",TRUE,IF(AO56:AQ56&lt;&gt;"",CHAR(34)&amp;"sta"&amp;AO56:AQ56&amp;CHAR(34)&amp;",",""))&amp;
IFERROR(_xlfn.TEXTJOIN(", ",TRUE,IF(AR56:AT56&lt;&gt;"",CHAR(34)&amp;AR$1:AT$1&amp;AR56:AT56&amp;CHAR(34)&amp;",","")),"")&amp;
IF(AN56&gt;0,CHAR(34)&amp;"HasSta",CHAR(34)&amp;"NoStar")&amp;CHAR(34)&amp;","&amp;IF(AN56=1,CHAR(34)&amp;"1Stars"&amp;CHAR(34)&amp;",","")&amp;IF(AN56=2,CHAR(34)&amp;"2Stars"&amp;CHAR(34)&amp;",","")&amp;IF(AN56&gt;2,CHAR(34)&amp;"3+Star"&amp;CHAR(34)&amp;",","")&amp;
IFERROR(CHOOSE(AM56+1,"""NoBand""","","""2Bands""","""3Bands"""),"")&amp;IF(AM56&gt;3,"""4+Band""","")&amp;","&amp;
_xlfn.XLOOKUP(B56,Country!$A$2:$A$246,Country!$F$2:$F$246,"")&amp;_xlfn.XLOOKUP(B56,Country!$A$2:$A$246,Country!$G$2:$G$246,"")&amp;
"]",",]","]"),",,",","),",,",",")</f>
        <v>["Horizo", "Trside","myrBLU","staWHI","001BLU", "002BLU", "003BLU","HasSta","1Stars","4+Band","capi_Havana","island", "locate_MI", "pol_samesx", "geo_CapiBeach","spanis","rg2_Na_Caribbean"]</v>
      </c>
      <c r="BH56" s="65" t="s">
        <v>794</v>
      </c>
      <c r="BI56" s="36"/>
    </row>
    <row r="57" spans="1:61" x14ac:dyDescent="0.3">
      <c r="A57" s="115" t="str" cm="1">
        <f t="array" ref="A57">SUBSTITUTE("{"&amp;CHAR(34)&amp;"couname"&amp;CHAR(34)&amp;":"&amp;CHAR(34)&amp;B57&amp;CHAR(34)&amp;
(IF(H57&lt;&gt;"",","&amp;CHAR(34)&amp;"subtype"&amp;CHAR(34)&amp;":"&amp;CHAR(34)&amp;H57&amp;CHAR(34),""))&amp;
","&amp;CHAR(34)&amp;"year"&amp;CHAR(34)&amp;":"&amp;CHAR(34)&amp;M57&amp;CHAR(34)&amp;","&amp;CHAR(34)&amp;"lvlup"&amp;CHAR(34)&amp;":"&amp;CHAR(34)&amp;C57&amp;CHAR(34)&amp;
","&amp;CHAR(34)&amp;"region"&amp;CHAR(34)&amp;":"&amp;CHAR(34)&amp;"rgn_"&amp;_xlfn.XLOOKUP(B57,Country!A57:A355,Country!D57:D355&amp;CHAR(34)&amp;
","&amp;CHAR(34)&amp;"Colors"&amp;CHAR(34)&amp;":"&amp;"["&amp;_xlfn.TEXTJOIN(", ",TRUE,IF(AV57:BE57&lt;&gt;"",CHAR(34)&amp;"cl_"&amp;AV57:BE57&amp;CHAR(34),""))&amp;"]"&amp;
","&amp;CHAR(34)&amp;"Items"&amp;CHAR(34)&amp;":"&amp;BG57&amp;
","&amp;CHAR(34)&amp;"Items2"&amp;CHAR(34)&amp;":"&amp;"["&amp;_xlfn.XLOOKUP(B57,Country!A56:A355,Country!G56:G355)&amp;"]"&amp;
","&amp;CHAR(34)&amp;"Flag"&amp;CHAR(34)&amp;":"&amp;CHAR(34)&amp;D57&amp;CHAR(34)&amp;
","&amp;CHAR(34)&amp;"HDFlag"&amp;CHAR(34)&amp;":"&amp;CHAR(34)&amp;E57&amp;CHAR(34)&amp;
","&amp;CHAR(34)&amp;"type"&amp;CHAR(34)&amp;":"&amp;CHAR(34)&amp;L57&amp;CHAR(34)&amp;
", "&amp;CHAR(34)&amp;"describe"&amp;CHAR(34)&amp;": "&amp;CHAR(34)&amp;CHAR(34)&amp;
", "&amp;CHAR(34)&amp;"isnew"&amp;CHAR(34)&amp;": "&amp;CHAR(34)&amp;F57&amp;CHAR(34)&amp;
", "&amp;CHAR(34)&amp;"ptg"&amp;CHAR(34)&amp;": "&amp;IFERROR(_xlfn.XLOOKUP(B57,Country!A:A,Country!BH:BH),CHAR(34)&amp;CHAR(34))&amp;
", "&amp;CHAR(34)&amp;"links"&amp;CHAR(34)&amp;": "&amp;CHAR(34)&amp;I57&amp;CHAR(34)&amp;
"},"),"[,","[")</f>
        <v>{"couname":"Curaçao","year":"1984","lvlup":"1","region":"rgn_North America","Colors":["cl_BLU", "cl_WHI", "cl_YEL"],"Items":["Horizo","myrBLU","staWHI","001BLU", "002YEL", "003BLU","HasSta","2Stars","3Bands","capi_Willemstad","island", "geo_CapiBeach", "ntWHYE","monarchy","englis","dutchs","rg2_Na_Caribbean"],"Items2":["monarchy","englis","dutchs","rg2_Na_Caribbean"],"Flag":"https://i.ibb.co/4wkgVtk/Curacao-Flag.png","HDFlag":"https://upload.wikimedia.org/wikipedia/commons/thumb/b/b1/Flag_of_Cura%C3%A7ao.svg/2560px-Flag_of_Cura%C3%A7ao.svg.png","type":"", "describe": "", "isnew": ".", "ptg": ["pctBLA_0", "pctBLU_85", "pctGRE_0", "pctRED_0", "pctYEL_12", "pctORA_0", "pctBRO_0", "pctPUR_0", "pctWHI_3"], "links": "https://en.wikipedia.org/wiki/Flag_of_Curaçao"},</v>
      </c>
      <c r="B57" s="83" t="s">
        <v>95</v>
      </c>
      <c r="C57" s="84">
        <v>1</v>
      </c>
      <c r="D57" s="95" t="s">
        <v>854</v>
      </c>
      <c r="E57" s="96" t="s">
        <v>2336</v>
      </c>
      <c r="F57" s="85" t="s">
        <v>2200</v>
      </c>
      <c r="G57" s="86" t="s">
        <v>2201</v>
      </c>
      <c r="H57" s="87"/>
      <c r="I57" s="88" t="s">
        <v>2337</v>
      </c>
      <c r="J57" s="89" t="s">
        <v>3578</v>
      </c>
      <c r="K57" s="90" t="s">
        <v>339</v>
      </c>
      <c r="L57" s="89"/>
      <c r="M57" s="91">
        <v>1984</v>
      </c>
      <c r="N57" s="116"/>
      <c r="O57" s="92" t="s">
        <v>2204</v>
      </c>
      <c r="P57" s="92" t="s">
        <v>529</v>
      </c>
      <c r="Q57" s="92" t="s">
        <v>2204</v>
      </c>
      <c r="R57" s="92" t="s">
        <v>2204</v>
      </c>
      <c r="S57" s="92" t="s">
        <v>2204</v>
      </c>
      <c r="T57" s="92" t="s">
        <v>2204</v>
      </c>
      <c r="U57" s="92" t="s">
        <v>2204</v>
      </c>
      <c r="V57" s="92" t="s">
        <v>2204</v>
      </c>
      <c r="W57" s="92" t="s">
        <v>2204</v>
      </c>
      <c r="X57" s="92" t="s">
        <v>2204</v>
      </c>
      <c r="Y57" s="92" t="s">
        <v>2204</v>
      </c>
      <c r="Z57" s="92" t="s">
        <v>2204</v>
      </c>
      <c r="AA57" s="92" t="s">
        <v>2204</v>
      </c>
      <c r="AB57" s="92" t="s">
        <v>2204</v>
      </c>
      <c r="AC57" s="92" t="s">
        <v>2204</v>
      </c>
      <c r="AD57" s="92" t="s">
        <v>2204</v>
      </c>
      <c r="AE57" s="92" t="s">
        <v>2204</v>
      </c>
      <c r="AF57" s="92" t="s">
        <v>2204</v>
      </c>
      <c r="AG57" s="92" t="s">
        <v>2204</v>
      </c>
      <c r="AH57" s="92" t="s">
        <v>2204</v>
      </c>
      <c r="AI57" s="92" t="s">
        <v>2204</v>
      </c>
      <c r="AJ57" s="92" t="s">
        <v>2204</v>
      </c>
      <c r="AK57" s="92" t="s">
        <v>2204</v>
      </c>
      <c r="AL57" s="92" t="s">
        <v>2204</v>
      </c>
      <c r="AM57" s="93">
        <v>3</v>
      </c>
      <c r="AN57" s="111">
        <v>2</v>
      </c>
      <c r="AO57" s="109" t="s">
        <v>2205</v>
      </c>
      <c r="AP57" s="106"/>
      <c r="AQ57" s="110"/>
      <c r="AR57" s="109" t="s">
        <v>2214</v>
      </c>
      <c r="AS57" s="106" t="s">
        <v>2215</v>
      </c>
      <c r="AT57" s="107" t="s">
        <v>2214</v>
      </c>
      <c r="AU57" s="108" t="s">
        <v>2214</v>
      </c>
      <c r="AV57" s="109" t="s">
        <v>2214</v>
      </c>
      <c r="AW57" s="106" t="s">
        <v>2205</v>
      </c>
      <c r="AX57" s="106" t="s">
        <v>2215</v>
      </c>
      <c r="AY57" s="106"/>
      <c r="AZ57" s="106"/>
      <c r="BA57" s="106"/>
      <c r="BB57" s="106"/>
      <c r="BC57" s="106"/>
      <c r="BD57" s="106"/>
      <c r="BE57" s="106"/>
      <c r="BF57" s="94" cm="1">
        <f t="array" ref="BF57">SUMPRODUCT(--(LEN(TRIM(AV57:BE57))&gt;0))</f>
        <v>3</v>
      </c>
      <c r="BG57" s="36" t="str" cm="1">
        <f t="array" ref="BG57">SUBSTITUTE(SUBSTITUTE(SUBSTITUTE("["&amp;
IFERROR(_xlfn.TEXTJOIN(", ",TRUE,IF(O57:AL57="y",CHAR(34)&amp;O$1:AL$1&amp;CHAR(34),"")),"")&amp;
","&amp;
CHAR(34)&amp;"myr"&amp;AU57&amp;CHAR(34)&amp;","&amp;_xlfn.TEXTJOIN("",TRUE,IF(AO57:AQ57&lt;&gt;"",CHAR(34)&amp;"sta"&amp;AO57:AQ57&amp;CHAR(34)&amp;",",""))&amp;
IFERROR(_xlfn.TEXTJOIN(", ",TRUE,IF(AR57:AT57&lt;&gt;"",CHAR(34)&amp;AR$1:AT$1&amp;AR57:AT57&amp;CHAR(34)&amp;",","")),"")&amp;
IF(AN57&gt;0,CHAR(34)&amp;"HasSta",CHAR(34)&amp;"NoStar")&amp;CHAR(34)&amp;","&amp;IF(AN57=1,CHAR(34)&amp;"1Stars"&amp;CHAR(34)&amp;",","")&amp;IF(AN57=2,CHAR(34)&amp;"2Stars"&amp;CHAR(34)&amp;",","")&amp;IF(AN57&gt;2,CHAR(34)&amp;"3+Star"&amp;CHAR(34)&amp;",","")&amp;
IFERROR(CHOOSE(AM57+1,"""NoBand""","","""2Bands""","""3Bands"""),"")&amp;IF(AM57&gt;3,"""4+Band""","")&amp;","&amp;
_xlfn.XLOOKUP(B57,Country!$A$2:$A$246,Country!$F$2:$F$246,"")&amp;_xlfn.XLOOKUP(B57,Country!$A$2:$A$246,Country!$G$2:$G$246,"")&amp;
"]",",]","]"),",,",","),",,",",")</f>
        <v>["Horizo","myrBLU","staWHI","001BLU", "002YEL", "003BLU","HasSta","2Stars","3Bands","capi_Willemstad","island", "geo_CapiBeach", "ntWHYE","monarchy","englis","dutchs","rg2_Na_Caribbean"]</v>
      </c>
      <c r="BH57" s="65" t="s">
        <v>794</v>
      </c>
      <c r="BI57" s="36"/>
    </row>
    <row r="58" spans="1:61" x14ac:dyDescent="0.3">
      <c r="A58" s="115" t="str" cm="1">
        <f t="array" ref="A58">SUBSTITUTE("{"&amp;CHAR(34)&amp;"couname"&amp;CHAR(34)&amp;":"&amp;CHAR(34)&amp;B58&amp;CHAR(34)&amp;
(IF(H58&lt;&gt;"",","&amp;CHAR(34)&amp;"subtype"&amp;CHAR(34)&amp;":"&amp;CHAR(34)&amp;H58&amp;CHAR(34),""))&amp;
","&amp;CHAR(34)&amp;"year"&amp;CHAR(34)&amp;":"&amp;CHAR(34)&amp;M58&amp;CHAR(34)&amp;","&amp;CHAR(34)&amp;"lvlup"&amp;CHAR(34)&amp;":"&amp;CHAR(34)&amp;C58&amp;CHAR(34)&amp;
","&amp;CHAR(34)&amp;"region"&amp;CHAR(34)&amp;":"&amp;CHAR(34)&amp;"rgn_"&amp;_xlfn.XLOOKUP(B58,Country!A58:A356,Country!D58:D356&amp;CHAR(34)&amp;
","&amp;CHAR(34)&amp;"Colors"&amp;CHAR(34)&amp;":"&amp;"["&amp;_xlfn.TEXTJOIN(", ",TRUE,IF(AV58:BE58&lt;&gt;"",CHAR(34)&amp;"cl_"&amp;AV58:BE58&amp;CHAR(34),""))&amp;"]"&amp;
","&amp;CHAR(34)&amp;"Items"&amp;CHAR(34)&amp;":"&amp;BG58&amp;
","&amp;CHAR(34)&amp;"Items2"&amp;CHAR(34)&amp;":"&amp;"["&amp;_xlfn.XLOOKUP(B58,Country!A57:A356,Country!G57:G356)&amp;"]"&amp;
","&amp;CHAR(34)&amp;"Flag"&amp;CHAR(34)&amp;":"&amp;CHAR(34)&amp;D58&amp;CHAR(34)&amp;
","&amp;CHAR(34)&amp;"HDFlag"&amp;CHAR(34)&amp;":"&amp;CHAR(34)&amp;E58&amp;CHAR(34)&amp;
","&amp;CHAR(34)&amp;"type"&amp;CHAR(34)&amp;":"&amp;CHAR(34)&amp;L58&amp;CHAR(34)&amp;
", "&amp;CHAR(34)&amp;"describe"&amp;CHAR(34)&amp;": "&amp;CHAR(34)&amp;CHAR(34)&amp;
", "&amp;CHAR(34)&amp;"isnew"&amp;CHAR(34)&amp;": "&amp;CHAR(34)&amp;F58&amp;CHAR(34)&amp;
", "&amp;CHAR(34)&amp;"ptg"&amp;CHAR(34)&amp;": "&amp;IFERROR(_xlfn.XLOOKUP(B58,Country!A:A,Country!BH:BH),CHAR(34)&amp;CHAR(34))&amp;
", "&amp;CHAR(34)&amp;"links"&amp;CHAR(34)&amp;": "&amp;CHAR(34)&amp;I58&amp;CHAR(34)&amp;
"},"),"[,","[")</f>
        <v>{"couname":"Cyprus","year":"1960, 2006","lvlup":"1","region":"rgn_Europe","Colors":["cl_WHI", "cl_ORA", "cl_GRE"],"Items":["Plants", "Center", "Geogrh","myrWHI","NoStar","NoBand","capi_Nicosia","island","chopGB","rg3_romanempire","eunion","rg2_AS_West"],"Items2":["chopGB","rg3_romanempire","eunion","rg2_AS_West"],"Flag":"https://i.ibb.co/MnMwLmG/Cyprus-Flag.png","HDFlag":"https://upload.wikimedia.org/wikipedia/commons/thumb/d/d4/Flag_of_Cyprus.svg/2560px-Flag_of_Cyprus.svg.png","type":"", "describe": "", "isnew": ".", "ptg": ["pctBLA_0", "pctBLU_0", "pctGRE_5", "pctRED_0", "pctYEL_0", "pctORA_10", "pctBRO_0", "pctPUR_0", "pctWHI_85"], "links": "https://en.wikipedia.org/wiki/Flag_of_Cyprus"},</v>
      </c>
      <c r="B58" s="83" t="s">
        <v>96</v>
      </c>
      <c r="C58" s="84">
        <v>1</v>
      </c>
      <c r="D58" s="95" t="s">
        <v>855</v>
      </c>
      <c r="E58" s="96" t="s">
        <v>2338</v>
      </c>
      <c r="F58" s="85" t="s">
        <v>2200</v>
      </c>
      <c r="G58" s="86" t="s">
        <v>2201</v>
      </c>
      <c r="H58" s="87"/>
      <c r="I58" s="88" t="s">
        <v>2339</v>
      </c>
      <c r="J58" s="89" t="s">
        <v>3578</v>
      </c>
      <c r="K58" s="90" t="s">
        <v>340</v>
      </c>
      <c r="L58" s="89"/>
      <c r="M58" s="91" t="s">
        <v>2340</v>
      </c>
      <c r="N58" s="116"/>
      <c r="O58" s="92" t="s">
        <v>2204</v>
      </c>
      <c r="P58" s="92" t="s">
        <v>2204</v>
      </c>
      <c r="Q58" s="92" t="s">
        <v>2204</v>
      </c>
      <c r="R58" s="92" t="s">
        <v>2204</v>
      </c>
      <c r="S58" s="92" t="s">
        <v>2204</v>
      </c>
      <c r="T58" s="92" t="s">
        <v>2204</v>
      </c>
      <c r="U58" s="92" t="s">
        <v>529</v>
      </c>
      <c r="V58" s="92" t="s">
        <v>2204</v>
      </c>
      <c r="W58" s="92" t="s">
        <v>2204</v>
      </c>
      <c r="X58" s="92" t="s">
        <v>2204</v>
      </c>
      <c r="Y58" s="92" t="s">
        <v>2204</v>
      </c>
      <c r="Z58" s="92" t="s">
        <v>2204</v>
      </c>
      <c r="AA58" s="92" t="s">
        <v>529</v>
      </c>
      <c r="AB58" s="92" t="s">
        <v>2204</v>
      </c>
      <c r="AC58" s="92" t="s">
        <v>2204</v>
      </c>
      <c r="AD58" s="92" t="s">
        <v>2204</v>
      </c>
      <c r="AE58" s="92" t="s">
        <v>2204</v>
      </c>
      <c r="AF58" s="92" t="s">
        <v>529</v>
      </c>
      <c r="AG58" s="92" t="s">
        <v>2204</v>
      </c>
      <c r="AH58" s="92" t="s">
        <v>2204</v>
      </c>
      <c r="AI58" s="92" t="s">
        <v>2204</v>
      </c>
      <c r="AJ58" s="92" t="s">
        <v>2204</v>
      </c>
      <c r="AK58" s="92" t="s">
        <v>2204</v>
      </c>
      <c r="AL58" s="92" t="s">
        <v>2204</v>
      </c>
      <c r="AM58" s="93">
        <v>0</v>
      </c>
      <c r="AN58" s="111">
        <v>0</v>
      </c>
      <c r="AO58" s="109"/>
      <c r="AP58" s="106"/>
      <c r="AQ58" s="110"/>
      <c r="AR58" s="109"/>
      <c r="AS58" s="106"/>
      <c r="AT58" s="107"/>
      <c r="AU58" s="108" t="s">
        <v>2205</v>
      </c>
      <c r="AV58" s="109" t="s">
        <v>2205</v>
      </c>
      <c r="AW58" s="106" t="s">
        <v>2231</v>
      </c>
      <c r="AX58" s="106" t="s">
        <v>2211</v>
      </c>
      <c r="AY58" s="106"/>
      <c r="AZ58" s="106"/>
      <c r="BA58" s="106"/>
      <c r="BB58" s="106"/>
      <c r="BC58" s="106"/>
      <c r="BD58" s="106"/>
      <c r="BE58" s="106"/>
      <c r="BF58" s="94" cm="1">
        <f t="array" ref="BF58">SUMPRODUCT(--(LEN(TRIM(AV58:BE58))&gt;0))</f>
        <v>3</v>
      </c>
      <c r="BG58" s="36" t="str" cm="1">
        <f t="array" ref="BG58">SUBSTITUTE(SUBSTITUTE(SUBSTITUTE("["&amp;
IFERROR(_xlfn.TEXTJOIN(", ",TRUE,IF(O58:AL58="y",CHAR(34)&amp;O$1:AL$1&amp;CHAR(34),"")),"")&amp;
","&amp;
CHAR(34)&amp;"myr"&amp;AU58&amp;CHAR(34)&amp;","&amp;_xlfn.TEXTJOIN("",TRUE,IF(AO58:AQ58&lt;&gt;"",CHAR(34)&amp;"sta"&amp;AO58:AQ58&amp;CHAR(34)&amp;",",""))&amp;
IFERROR(_xlfn.TEXTJOIN(", ",TRUE,IF(AR58:AT58&lt;&gt;"",CHAR(34)&amp;AR$1:AT$1&amp;AR58:AT58&amp;CHAR(34)&amp;",","")),"")&amp;
IF(AN58&gt;0,CHAR(34)&amp;"HasSta",CHAR(34)&amp;"NoStar")&amp;CHAR(34)&amp;","&amp;IF(AN58=1,CHAR(34)&amp;"1Stars"&amp;CHAR(34)&amp;",","")&amp;IF(AN58=2,CHAR(34)&amp;"2Stars"&amp;CHAR(34)&amp;",","")&amp;IF(AN58&gt;2,CHAR(34)&amp;"3+Star"&amp;CHAR(34)&amp;",","")&amp;
IFERROR(CHOOSE(AM58+1,"""NoBand""","","""2Bands""","""3Bands"""),"")&amp;IF(AM58&gt;3,"""4+Band""","")&amp;","&amp;
_xlfn.XLOOKUP(B58,Country!$A$2:$A$246,Country!$F$2:$F$246,"")&amp;_xlfn.XLOOKUP(B58,Country!$A$2:$A$246,Country!$G$2:$G$246,"")&amp;
"]",",]","]"),",,",","),",,",",")</f>
        <v>["Plants", "Center", "Geogrh","myrWHI","NoStar","NoBand","capi_Nicosia","island","chopGB","rg3_romanempire","eunion","rg2_AS_West"]</v>
      </c>
      <c r="BH58" s="65" t="s">
        <v>791</v>
      </c>
      <c r="BI58" s="36"/>
    </row>
    <row r="59" spans="1:61" x14ac:dyDescent="0.3">
      <c r="A59" s="115" t="str" cm="1">
        <f t="array" ref="A59">SUBSTITUTE("{"&amp;CHAR(34)&amp;"couname"&amp;CHAR(34)&amp;":"&amp;CHAR(34)&amp;B59&amp;CHAR(34)&amp;
(IF(H59&lt;&gt;"",","&amp;CHAR(34)&amp;"subtype"&amp;CHAR(34)&amp;":"&amp;CHAR(34)&amp;H59&amp;CHAR(34),""))&amp;
","&amp;CHAR(34)&amp;"year"&amp;CHAR(34)&amp;":"&amp;CHAR(34)&amp;M59&amp;CHAR(34)&amp;","&amp;CHAR(34)&amp;"lvlup"&amp;CHAR(34)&amp;":"&amp;CHAR(34)&amp;C59&amp;CHAR(34)&amp;
","&amp;CHAR(34)&amp;"region"&amp;CHAR(34)&amp;":"&amp;CHAR(34)&amp;"rgn_"&amp;_xlfn.XLOOKUP(B59,Country!A59:A357,Country!D59:D357&amp;CHAR(34)&amp;
","&amp;CHAR(34)&amp;"Colors"&amp;CHAR(34)&amp;":"&amp;"["&amp;_xlfn.TEXTJOIN(", ",TRUE,IF(AV59:BE59&lt;&gt;"",CHAR(34)&amp;"cl_"&amp;AV59:BE59&amp;CHAR(34),""))&amp;"]"&amp;
","&amp;CHAR(34)&amp;"Items"&amp;CHAR(34)&amp;":"&amp;BG59&amp;
","&amp;CHAR(34)&amp;"Items2"&amp;CHAR(34)&amp;":"&amp;"["&amp;_xlfn.XLOOKUP(B59,Country!A58:A357,Country!G58:G357)&amp;"]"&amp;
","&amp;CHAR(34)&amp;"Flag"&amp;CHAR(34)&amp;":"&amp;CHAR(34)&amp;D59&amp;CHAR(34)&amp;
","&amp;CHAR(34)&amp;"HDFlag"&amp;CHAR(34)&amp;":"&amp;CHAR(34)&amp;E59&amp;CHAR(34)&amp;
","&amp;CHAR(34)&amp;"type"&amp;CHAR(34)&amp;":"&amp;CHAR(34)&amp;L59&amp;CHAR(34)&amp;
", "&amp;CHAR(34)&amp;"describe"&amp;CHAR(34)&amp;": "&amp;CHAR(34)&amp;CHAR(34)&amp;
", "&amp;CHAR(34)&amp;"isnew"&amp;CHAR(34)&amp;": "&amp;CHAR(34)&amp;F59&amp;CHAR(34)&amp;
", "&amp;CHAR(34)&amp;"ptg"&amp;CHAR(34)&amp;": "&amp;IFERROR(_xlfn.XLOOKUP(B59,Country!A:A,Country!BH:BH),CHAR(34)&amp;CHAR(34))&amp;
", "&amp;CHAR(34)&amp;"links"&amp;CHAR(34)&amp;": "&amp;CHAR(34)&amp;I59&amp;CHAR(34)&amp;
"},"),"[,","[")</f>
        <v>{"couname":"Czech Republic","year":"1920","lvlup":"1","region":"rgn_Europe","Colors":["cl_RED", "cl_WHI", "cl_BLU"],"Items":["Horizo", "Trside","myrEQ","001WHI", "003RED","NoStar","2Bands","capi_Prague","landlo", "locate_MI", "rg3_austrohungary","eunion","rg2_EU_East"],"Items2":["eunion","rg2_EU_East"],"Flag":"https://i.ibb.co/FHHd9hP/Czech-Republic-Flag.png","HDFlag":"https://upload.wikimedia.org/wikipedia/commons/thumb/c/cb/Flag_of_the_Czech_Republic.svg/2560px-Flag_of_the_Czech_Republic.svg.png","type":"", "describe": "", "isnew": ".", "ptg": ["pctBLA_0", "pctBLU_25", "pctGRE_0", "pctRED_38", "pctYEL_0", "pctORA_0", "pctBRO_0", "pctPUR_0", "pctWHI_38"], "links": "https://en.wikipedia.org/wiki/Flag_of_the_Czech_Republic"},</v>
      </c>
      <c r="B59" s="83" t="s">
        <v>97</v>
      </c>
      <c r="C59" s="84">
        <v>1</v>
      </c>
      <c r="D59" s="95" t="s">
        <v>856</v>
      </c>
      <c r="E59" s="96" t="s">
        <v>2341</v>
      </c>
      <c r="F59" s="85" t="s">
        <v>2200</v>
      </c>
      <c r="G59" s="86" t="s">
        <v>2201</v>
      </c>
      <c r="H59" s="87"/>
      <c r="I59" s="88" t="s">
        <v>2342</v>
      </c>
      <c r="J59" s="89" t="s">
        <v>3578</v>
      </c>
      <c r="K59" s="90" t="s">
        <v>341</v>
      </c>
      <c r="L59" s="89"/>
      <c r="M59" s="91">
        <v>1920</v>
      </c>
      <c r="N59" s="116"/>
      <c r="O59" s="92" t="s">
        <v>2204</v>
      </c>
      <c r="P59" s="92" t="s">
        <v>529</v>
      </c>
      <c r="Q59" s="92" t="s">
        <v>2204</v>
      </c>
      <c r="R59" s="92" t="s">
        <v>2204</v>
      </c>
      <c r="S59" s="92" t="s">
        <v>2204</v>
      </c>
      <c r="T59" s="92" t="s">
        <v>2204</v>
      </c>
      <c r="U59" s="92" t="s">
        <v>2204</v>
      </c>
      <c r="V59" s="92" t="s">
        <v>2204</v>
      </c>
      <c r="W59" s="92" t="s">
        <v>2204</v>
      </c>
      <c r="X59" s="92" t="s">
        <v>2204</v>
      </c>
      <c r="Y59" s="92" t="s">
        <v>2204</v>
      </c>
      <c r="Z59" s="92" t="s">
        <v>529</v>
      </c>
      <c r="AA59" s="92" t="s">
        <v>2204</v>
      </c>
      <c r="AB59" s="92" t="s">
        <v>2204</v>
      </c>
      <c r="AC59" s="92" t="s">
        <v>2204</v>
      </c>
      <c r="AD59" s="92" t="s">
        <v>2204</v>
      </c>
      <c r="AE59" s="92" t="s">
        <v>2204</v>
      </c>
      <c r="AF59" s="92" t="s">
        <v>2204</v>
      </c>
      <c r="AG59" s="92" t="s">
        <v>2204</v>
      </c>
      <c r="AH59" s="92" t="s">
        <v>2204</v>
      </c>
      <c r="AI59" s="92" t="s">
        <v>2204</v>
      </c>
      <c r="AJ59" s="92" t="s">
        <v>2204</v>
      </c>
      <c r="AK59" s="92" t="s">
        <v>2204</v>
      </c>
      <c r="AL59" s="92" t="s">
        <v>2204</v>
      </c>
      <c r="AM59" s="93">
        <v>2</v>
      </c>
      <c r="AN59" s="111">
        <v>0</v>
      </c>
      <c r="AO59" s="109"/>
      <c r="AP59" s="106"/>
      <c r="AQ59" s="110"/>
      <c r="AR59" s="109" t="s">
        <v>2205</v>
      </c>
      <c r="AS59" s="106"/>
      <c r="AT59" s="107" t="s">
        <v>2210</v>
      </c>
      <c r="AU59" s="108" t="s">
        <v>2209</v>
      </c>
      <c r="AV59" s="109" t="s">
        <v>2210</v>
      </c>
      <c r="AW59" s="106" t="s">
        <v>2205</v>
      </c>
      <c r="AX59" s="106" t="s">
        <v>2214</v>
      </c>
      <c r="AY59" s="106"/>
      <c r="AZ59" s="106"/>
      <c r="BA59" s="106"/>
      <c r="BB59" s="106"/>
      <c r="BC59" s="106"/>
      <c r="BD59" s="106"/>
      <c r="BE59" s="106"/>
      <c r="BF59" s="94" cm="1">
        <f t="array" ref="BF59">SUMPRODUCT(--(LEN(TRIM(AV59:BE59))&gt;0))</f>
        <v>3</v>
      </c>
      <c r="BG59" s="36" t="str" cm="1">
        <f t="array" ref="BG59">SUBSTITUTE(SUBSTITUTE(SUBSTITUTE("["&amp;
IFERROR(_xlfn.TEXTJOIN(", ",TRUE,IF(O59:AL59="y",CHAR(34)&amp;O$1:AL$1&amp;CHAR(34),"")),"")&amp;
","&amp;
CHAR(34)&amp;"myr"&amp;AU59&amp;CHAR(34)&amp;","&amp;_xlfn.TEXTJOIN("",TRUE,IF(AO59:AQ59&lt;&gt;"",CHAR(34)&amp;"sta"&amp;AO59:AQ59&amp;CHAR(34)&amp;",",""))&amp;
IFERROR(_xlfn.TEXTJOIN(", ",TRUE,IF(AR59:AT59&lt;&gt;"",CHAR(34)&amp;AR$1:AT$1&amp;AR59:AT59&amp;CHAR(34)&amp;",","")),"")&amp;
IF(AN59&gt;0,CHAR(34)&amp;"HasSta",CHAR(34)&amp;"NoStar")&amp;CHAR(34)&amp;","&amp;IF(AN59=1,CHAR(34)&amp;"1Stars"&amp;CHAR(34)&amp;",","")&amp;IF(AN59=2,CHAR(34)&amp;"2Stars"&amp;CHAR(34)&amp;",","")&amp;IF(AN59&gt;2,CHAR(34)&amp;"3+Star"&amp;CHAR(34)&amp;",","")&amp;
IFERROR(CHOOSE(AM59+1,"""NoBand""","","""2Bands""","""3Bands"""),"")&amp;IF(AM59&gt;3,"""4+Band""","")&amp;","&amp;
_xlfn.XLOOKUP(B59,Country!$A$2:$A$246,Country!$F$2:$F$246,"")&amp;_xlfn.XLOOKUP(B59,Country!$A$2:$A$246,Country!$G$2:$G$246,"")&amp;
"]",",]","]"),",,",","),",,",",")</f>
        <v>["Horizo", "Trside","myrEQ","001WHI", "003RED","NoStar","2Bands","capi_Prague","landlo", "locate_MI", "rg3_austrohungary","eunion","rg2_EU_East"]</v>
      </c>
      <c r="BH59" s="65" t="s">
        <v>791</v>
      </c>
      <c r="BI59" s="36"/>
    </row>
    <row r="60" spans="1:61" x14ac:dyDescent="0.3">
      <c r="A60" s="115" t="str" cm="1">
        <f t="array" ref="A60">SUBSTITUTE("{"&amp;CHAR(34)&amp;"couname"&amp;CHAR(34)&amp;":"&amp;CHAR(34)&amp;B60&amp;CHAR(34)&amp;
(IF(H60&lt;&gt;"",","&amp;CHAR(34)&amp;"subtype"&amp;CHAR(34)&amp;":"&amp;CHAR(34)&amp;H60&amp;CHAR(34),""))&amp;
","&amp;CHAR(34)&amp;"year"&amp;CHAR(34)&amp;":"&amp;CHAR(34)&amp;M60&amp;CHAR(34)&amp;","&amp;CHAR(34)&amp;"lvlup"&amp;CHAR(34)&amp;":"&amp;CHAR(34)&amp;C60&amp;CHAR(34)&amp;
","&amp;CHAR(34)&amp;"region"&amp;CHAR(34)&amp;":"&amp;CHAR(34)&amp;"rgn_"&amp;_xlfn.XLOOKUP(B60,Country!A60:A358,Country!D60:D358&amp;CHAR(34)&amp;
","&amp;CHAR(34)&amp;"Colors"&amp;CHAR(34)&amp;":"&amp;"["&amp;_xlfn.TEXTJOIN(", ",TRUE,IF(AV60:BE60&lt;&gt;"",CHAR(34)&amp;"cl_"&amp;AV60:BE60&amp;CHAR(34),""))&amp;"]"&amp;
","&amp;CHAR(34)&amp;"Items"&amp;CHAR(34)&amp;":"&amp;BG60&amp;
","&amp;CHAR(34)&amp;"Items2"&amp;CHAR(34)&amp;":"&amp;"["&amp;_xlfn.XLOOKUP(B60,Country!A59:A358,Country!G59:G358)&amp;"]"&amp;
","&amp;CHAR(34)&amp;"Flag"&amp;CHAR(34)&amp;":"&amp;CHAR(34)&amp;D60&amp;CHAR(34)&amp;
","&amp;CHAR(34)&amp;"HDFlag"&amp;CHAR(34)&amp;":"&amp;CHAR(34)&amp;E60&amp;CHAR(34)&amp;
","&amp;CHAR(34)&amp;"type"&amp;CHAR(34)&amp;":"&amp;CHAR(34)&amp;L60&amp;CHAR(34)&amp;
", "&amp;CHAR(34)&amp;"describe"&amp;CHAR(34)&amp;": "&amp;CHAR(34)&amp;CHAR(34)&amp;
", "&amp;CHAR(34)&amp;"isnew"&amp;CHAR(34)&amp;": "&amp;CHAR(34)&amp;F60&amp;CHAR(34)&amp;
", "&amp;CHAR(34)&amp;"ptg"&amp;CHAR(34)&amp;": "&amp;IFERROR(_xlfn.XLOOKUP(B60,Country!A:A,Country!BH:BH),CHAR(34)&amp;CHAR(34))&amp;
", "&amp;CHAR(34)&amp;"links"&amp;CHAR(34)&amp;": "&amp;CHAR(34)&amp;I60&amp;CHAR(34)&amp;
"},"),"[,","[")</f>
        <v>{"couname":"Denmark","year":"1219, 1625","lvlup":"1","region":"rgn_Europe","Colors":["cl_RED", "cl_WHI"],"Items":["Crosse", "Horizo", "Vertic", "Nordic", "OnlyBa","myrRED","NoStar","2Bands","capi_Copenhagen","pol_samesx", "geo_CapiBeach","eunion","monarchy","rg2_Eu_North"],"Items2":["eunion","monarchy","rg2_Eu_North"],"Flag":"https://i.ibb.co/0mKvkHs/Denmark-Flag.png","HDFlag":"https://upload.wikimedia.org/wikipedia/commons/thumb/9/9c/Flag_of_Denmark.svg/2560px-Flag_of_Denmark.svg.png","type":"", "describe": "", "isnew": ".", "ptg": ["pctBLA_0", "pctBLU_0", "pctGRE_0", "pctRED_75", "pctYEL_0", "pctORA_0", "pctBRO_0", "pctPUR_0", "pctWHI_25"], "links": "https://en.wikipedia.org/wiki/Flag_of_Denmark"},</v>
      </c>
      <c r="B60" s="83" t="s">
        <v>98</v>
      </c>
      <c r="C60" s="84">
        <v>1</v>
      </c>
      <c r="D60" s="95" t="s">
        <v>857</v>
      </c>
      <c r="E60" s="96" t="s">
        <v>2343</v>
      </c>
      <c r="F60" s="85" t="s">
        <v>2200</v>
      </c>
      <c r="G60" s="86" t="s">
        <v>2201</v>
      </c>
      <c r="H60" s="87"/>
      <c r="I60" s="88" t="s">
        <v>2344</v>
      </c>
      <c r="J60" s="89" t="s">
        <v>3578</v>
      </c>
      <c r="K60" s="90" t="s">
        <v>342</v>
      </c>
      <c r="L60" s="89"/>
      <c r="M60" s="91" t="s">
        <v>2345</v>
      </c>
      <c r="N60" s="116"/>
      <c r="O60" s="92" t="s">
        <v>529</v>
      </c>
      <c r="P60" s="92" t="s">
        <v>529</v>
      </c>
      <c r="Q60" s="92" t="s">
        <v>529</v>
      </c>
      <c r="R60" s="92" t="s">
        <v>2204</v>
      </c>
      <c r="S60" s="92" t="s">
        <v>2204</v>
      </c>
      <c r="T60" s="92" t="s">
        <v>2204</v>
      </c>
      <c r="U60" s="92" t="s">
        <v>2204</v>
      </c>
      <c r="V60" s="92" t="s">
        <v>2204</v>
      </c>
      <c r="W60" s="92" t="s">
        <v>2204</v>
      </c>
      <c r="X60" s="92" t="s">
        <v>2204</v>
      </c>
      <c r="Y60" s="92" t="s">
        <v>2204</v>
      </c>
      <c r="Z60" s="92" t="s">
        <v>2204</v>
      </c>
      <c r="AA60" s="92" t="s">
        <v>2204</v>
      </c>
      <c r="AB60" s="92" t="s">
        <v>2204</v>
      </c>
      <c r="AC60" s="92" t="s">
        <v>2204</v>
      </c>
      <c r="AD60" s="92" t="s">
        <v>529</v>
      </c>
      <c r="AE60" s="92" t="s">
        <v>529</v>
      </c>
      <c r="AF60" s="92" t="s">
        <v>2204</v>
      </c>
      <c r="AG60" s="92" t="s">
        <v>2204</v>
      </c>
      <c r="AH60" s="92" t="s">
        <v>2204</v>
      </c>
      <c r="AI60" s="92" t="s">
        <v>2204</v>
      </c>
      <c r="AJ60" s="92" t="s">
        <v>2204</v>
      </c>
      <c r="AK60" s="92" t="s">
        <v>2204</v>
      </c>
      <c r="AL60" s="92" t="s">
        <v>2204</v>
      </c>
      <c r="AM60" s="93">
        <v>2</v>
      </c>
      <c r="AN60" s="111">
        <v>0</v>
      </c>
      <c r="AO60" s="109"/>
      <c r="AP60" s="106"/>
      <c r="AQ60" s="110"/>
      <c r="AR60" s="109"/>
      <c r="AS60" s="106"/>
      <c r="AT60" s="107"/>
      <c r="AU60" s="108" t="s">
        <v>2210</v>
      </c>
      <c r="AV60" s="109" t="s">
        <v>2210</v>
      </c>
      <c r="AW60" s="106" t="s">
        <v>2205</v>
      </c>
      <c r="AX60" s="106"/>
      <c r="AY60" s="106"/>
      <c r="AZ60" s="106"/>
      <c r="BA60" s="106"/>
      <c r="BB60" s="106"/>
      <c r="BC60" s="106"/>
      <c r="BD60" s="106"/>
      <c r="BE60" s="106"/>
      <c r="BF60" s="94" cm="1">
        <f t="array" ref="BF60">SUMPRODUCT(--(LEN(TRIM(AV60:BE60))&gt;0))</f>
        <v>2</v>
      </c>
      <c r="BG60" s="36" t="str" cm="1">
        <f t="array" ref="BG60">SUBSTITUTE(SUBSTITUTE(SUBSTITUTE("["&amp;
IFERROR(_xlfn.TEXTJOIN(", ",TRUE,IF(O60:AL60="y",CHAR(34)&amp;O$1:AL$1&amp;CHAR(34),"")),"")&amp;
","&amp;
CHAR(34)&amp;"myr"&amp;AU60&amp;CHAR(34)&amp;","&amp;_xlfn.TEXTJOIN("",TRUE,IF(AO60:AQ60&lt;&gt;"",CHAR(34)&amp;"sta"&amp;AO60:AQ60&amp;CHAR(34)&amp;",",""))&amp;
IFERROR(_xlfn.TEXTJOIN(", ",TRUE,IF(AR60:AT60&lt;&gt;"",CHAR(34)&amp;AR$1:AT$1&amp;AR60:AT60&amp;CHAR(34)&amp;",","")),"")&amp;
IF(AN60&gt;0,CHAR(34)&amp;"HasSta",CHAR(34)&amp;"NoStar")&amp;CHAR(34)&amp;","&amp;IF(AN60=1,CHAR(34)&amp;"1Stars"&amp;CHAR(34)&amp;",","")&amp;IF(AN60=2,CHAR(34)&amp;"2Stars"&amp;CHAR(34)&amp;",","")&amp;IF(AN60&gt;2,CHAR(34)&amp;"3+Star"&amp;CHAR(34)&amp;",","")&amp;
IFERROR(CHOOSE(AM60+1,"""NoBand""","","""2Bands""","""3Bands"""),"")&amp;IF(AM60&gt;3,"""4+Band""","")&amp;","&amp;
_xlfn.XLOOKUP(B60,Country!$A$2:$A$246,Country!$F$2:$F$246,"")&amp;_xlfn.XLOOKUP(B60,Country!$A$2:$A$246,Country!$G$2:$G$246,"")&amp;
"]",",]","]"),",,",","),",,",",")</f>
        <v>["Crosse", "Horizo", "Vertic", "Nordic", "OnlyBa","myrRED","NoStar","2Bands","capi_Copenhagen","pol_samesx", "geo_CapiBeach","eunion","monarchy","rg2_Eu_North"]</v>
      </c>
      <c r="BH60" s="65" t="s">
        <v>791</v>
      </c>
      <c r="BI60" s="36"/>
    </row>
    <row r="61" spans="1:61" x14ac:dyDescent="0.3">
      <c r="A61" s="115" t="str" cm="1">
        <f t="array" ref="A61">SUBSTITUTE("{"&amp;CHAR(34)&amp;"couname"&amp;CHAR(34)&amp;":"&amp;CHAR(34)&amp;B61&amp;CHAR(34)&amp;
(IF(H61&lt;&gt;"",","&amp;CHAR(34)&amp;"subtype"&amp;CHAR(34)&amp;":"&amp;CHAR(34)&amp;H61&amp;CHAR(34),""))&amp;
","&amp;CHAR(34)&amp;"year"&amp;CHAR(34)&amp;":"&amp;CHAR(34)&amp;M61&amp;CHAR(34)&amp;","&amp;CHAR(34)&amp;"lvlup"&amp;CHAR(34)&amp;":"&amp;CHAR(34)&amp;C61&amp;CHAR(34)&amp;
","&amp;CHAR(34)&amp;"region"&amp;CHAR(34)&amp;":"&amp;CHAR(34)&amp;"rgn_"&amp;_xlfn.XLOOKUP(B61,Country!A61:A359,Country!D61:D359&amp;CHAR(34)&amp;
","&amp;CHAR(34)&amp;"Colors"&amp;CHAR(34)&amp;":"&amp;"["&amp;_xlfn.TEXTJOIN(", ",TRUE,IF(AV61:BE61&lt;&gt;"",CHAR(34)&amp;"cl_"&amp;AV61:BE61&amp;CHAR(34),""))&amp;"]"&amp;
","&amp;CHAR(34)&amp;"Items"&amp;CHAR(34)&amp;":"&amp;BG61&amp;
","&amp;CHAR(34)&amp;"Items2"&amp;CHAR(34)&amp;":"&amp;"["&amp;_xlfn.XLOOKUP(B61,Country!A60:A359,Country!G60:G359)&amp;"]"&amp;
","&amp;CHAR(34)&amp;"Flag"&amp;CHAR(34)&amp;":"&amp;CHAR(34)&amp;D61&amp;CHAR(34)&amp;
","&amp;CHAR(34)&amp;"HDFlag"&amp;CHAR(34)&amp;":"&amp;CHAR(34)&amp;E61&amp;CHAR(34)&amp;
","&amp;CHAR(34)&amp;"type"&amp;CHAR(34)&amp;":"&amp;CHAR(34)&amp;L61&amp;CHAR(34)&amp;
", "&amp;CHAR(34)&amp;"describe"&amp;CHAR(34)&amp;": "&amp;CHAR(34)&amp;CHAR(34)&amp;
", "&amp;CHAR(34)&amp;"isnew"&amp;CHAR(34)&amp;": "&amp;CHAR(34)&amp;F61&amp;CHAR(34)&amp;
", "&amp;CHAR(34)&amp;"ptg"&amp;CHAR(34)&amp;": "&amp;IFERROR(_xlfn.XLOOKUP(B61,Country!A:A,Country!BH:BH),CHAR(34)&amp;CHAR(34))&amp;
", "&amp;CHAR(34)&amp;"links"&amp;CHAR(34)&amp;": "&amp;CHAR(34)&amp;I61&amp;CHAR(34)&amp;
"},"),"[,","[")</f>
        <v>{"couname":"Djibouti","year":"1977","lvlup":"1","region":"rgn_Africa","Colors":["cl_WHI", "cl_RED", "cl_BLU", "cl_GRE"],"Items":["Horizo", "Trside","myrEQ","staRED","001BLU", "003GRE","HasSta","1Stars","2Bands","capi_Djibouti City","top30_camel", "geo_CapiBeach", "ntGRRE","french","arabic","rg2_AF_East"],"Items2":["french","arabic","rg2_AF_East"],"Flag":"https://i.ibb.co/6rL67nK/Djibouti-Flag.png","HDFlag":"https://upload.wikimedia.org/wikipedia/commons/thumb/3/34/Flag_of_Djibouti.svg/2560px-Flag_of_Djibouti.svg.png","type":"", "describe": "", "isnew": ".", "ptg": ["pctBLA_0", "pctBLU_35", "pctGRE_35", "pctRED_2", "pctYEL_0", "pctORA_0", "pctBRO_0", "pctPUR_0", "pctWHI_27"], "links": "https://en.wikipedia.org/wiki/Flag_of_Djibouti"},</v>
      </c>
      <c r="B61" s="83" t="s">
        <v>99</v>
      </c>
      <c r="C61" s="84">
        <v>1</v>
      </c>
      <c r="D61" s="95" t="s">
        <v>858</v>
      </c>
      <c r="E61" s="96" t="s">
        <v>2346</v>
      </c>
      <c r="F61" s="85" t="s">
        <v>2200</v>
      </c>
      <c r="G61" s="86" t="s">
        <v>2201</v>
      </c>
      <c r="H61" s="87"/>
      <c r="I61" s="88" t="s">
        <v>2347</v>
      </c>
      <c r="J61" s="89" t="s">
        <v>3578</v>
      </c>
      <c r="K61" s="90" t="s">
        <v>343</v>
      </c>
      <c r="L61" s="89"/>
      <c r="M61" s="91">
        <v>1977</v>
      </c>
      <c r="N61" s="116"/>
      <c r="O61" s="92" t="s">
        <v>2204</v>
      </c>
      <c r="P61" s="92" t="s">
        <v>529</v>
      </c>
      <c r="Q61" s="92" t="s">
        <v>2204</v>
      </c>
      <c r="R61" s="92" t="s">
        <v>2204</v>
      </c>
      <c r="S61" s="92" t="s">
        <v>2204</v>
      </c>
      <c r="T61" s="92" t="s">
        <v>2204</v>
      </c>
      <c r="U61" s="92" t="s">
        <v>2204</v>
      </c>
      <c r="V61" s="92" t="s">
        <v>2204</v>
      </c>
      <c r="W61" s="92" t="s">
        <v>2204</v>
      </c>
      <c r="X61" s="92" t="s">
        <v>2204</v>
      </c>
      <c r="Y61" s="92" t="s">
        <v>2204</v>
      </c>
      <c r="Z61" s="92" t="s">
        <v>529</v>
      </c>
      <c r="AA61" s="92" t="s">
        <v>2204</v>
      </c>
      <c r="AB61" s="92" t="s">
        <v>2204</v>
      </c>
      <c r="AC61" s="92" t="s">
        <v>2204</v>
      </c>
      <c r="AD61" s="92" t="s">
        <v>2204</v>
      </c>
      <c r="AE61" s="92" t="s">
        <v>2204</v>
      </c>
      <c r="AF61" s="92" t="s">
        <v>2204</v>
      </c>
      <c r="AG61" s="92" t="s">
        <v>2204</v>
      </c>
      <c r="AH61" s="92" t="s">
        <v>2204</v>
      </c>
      <c r="AI61" s="92" t="s">
        <v>2204</v>
      </c>
      <c r="AJ61" s="92" t="s">
        <v>2204</v>
      </c>
      <c r="AK61" s="92" t="s">
        <v>2204</v>
      </c>
      <c r="AL61" s="92" t="s">
        <v>2204</v>
      </c>
      <c r="AM61" s="93">
        <v>2</v>
      </c>
      <c r="AN61" s="111">
        <v>1</v>
      </c>
      <c r="AO61" s="109" t="s">
        <v>2210</v>
      </c>
      <c r="AP61" s="106"/>
      <c r="AQ61" s="110"/>
      <c r="AR61" s="109" t="s">
        <v>2214</v>
      </c>
      <c r="AS61" s="106"/>
      <c r="AT61" s="107" t="s">
        <v>2211</v>
      </c>
      <c r="AU61" s="108" t="s">
        <v>2209</v>
      </c>
      <c r="AV61" s="109" t="s">
        <v>2205</v>
      </c>
      <c r="AW61" s="106" t="s">
        <v>2210</v>
      </c>
      <c r="AX61" s="106" t="s">
        <v>2214</v>
      </c>
      <c r="AY61" s="106" t="s">
        <v>2211</v>
      </c>
      <c r="AZ61" s="106"/>
      <c r="BA61" s="106"/>
      <c r="BB61" s="106"/>
      <c r="BC61" s="106"/>
      <c r="BD61" s="106"/>
      <c r="BE61" s="106"/>
      <c r="BF61" s="94" cm="1">
        <f t="array" ref="BF61">SUMPRODUCT(--(LEN(TRIM(AV61:BE61))&gt;0))</f>
        <v>4</v>
      </c>
      <c r="BG61" s="36" t="str" cm="1">
        <f t="array" ref="BG61">SUBSTITUTE(SUBSTITUTE(SUBSTITUTE("["&amp;
IFERROR(_xlfn.TEXTJOIN(", ",TRUE,IF(O61:AL61="y",CHAR(34)&amp;O$1:AL$1&amp;CHAR(34),"")),"")&amp;
","&amp;
CHAR(34)&amp;"myr"&amp;AU61&amp;CHAR(34)&amp;","&amp;_xlfn.TEXTJOIN("",TRUE,IF(AO61:AQ61&lt;&gt;"",CHAR(34)&amp;"sta"&amp;AO61:AQ61&amp;CHAR(34)&amp;",",""))&amp;
IFERROR(_xlfn.TEXTJOIN(", ",TRUE,IF(AR61:AT61&lt;&gt;"",CHAR(34)&amp;AR$1:AT$1&amp;AR61:AT61&amp;CHAR(34)&amp;",","")),"")&amp;
IF(AN61&gt;0,CHAR(34)&amp;"HasSta",CHAR(34)&amp;"NoStar")&amp;CHAR(34)&amp;","&amp;IF(AN61=1,CHAR(34)&amp;"1Stars"&amp;CHAR(34)&amp;",","")&amp;IF(AN61=2,CHAR(34)&amp;"2Stars"&amp;CHAR(34)&amp;",","")&amp;IF(AN61&gt;2,CHAR(34)&amp;"3+Star"&amp;CHAR(34)&amp;",","")&amp;
IFERROR(CHOOSE(AM61+1,"""NoBand""","","""2Bands""","""3Bands"""),"")&amp;IF(AM61&gt;3,"""4+Band""","")&amp;","&amp;
_xlfn.XLOOKUP(B61,Country!$A$2:$A$246,Country!$F$2:$F$246,"")&amp;_xlfn.XLOOKUP(B61,Country!$A$2:$A$246,Country!$G$2:$G$246,"")&amp;
"]",",]","]"),",,",","),",,",",")</f>
        <v>["Horizo", "Trside","myrEQ","staRED","001BLU", "003GRE","HasSta","1Stars","2Bands","capi_Djibouti City","top30_camel", "geo_CapiBeach", "ntGRRE","french","arabic","rg2_AF_East"]</v>
      </c>
      <c r="BH61" s="65" t="s">
        <v>792</v>
      </c>
      <c r="BI61" s="36"/>
    </row>
    <row r="62" spans="1:61" x14ac:dyDescent="0.3">
      <c r="A62" s="115" t="str" cm="1">
        <f t="array" ref="A62">SUBSTITUTE("{"&amp;CHAR(34)&amp;"couname"&amp;CHAR(34)&amp;":"&amp;CHAR(34)&amp;B62&amp;CHAR(34)&amp;
(IF(H62&lt;&gt;"",","&amp;CHAR(34)&amp;"subtype"&amp;CHAR(34)&amp;":"&amp;CHAR(34)&amp;H62&amp;CHAR(34),""))&amp;
","&amp;CHAR(34)&amp;"year"&amp;CHAR(34)&amp;":"&amp;CHAR(34)&amp;M62&amp;CHAR(34)&amp;","&amp;CHAR(34)&amp;"lvlup"&amp;CHAR(34)&amp;":"&amp;CHAR(34)&amp;C62&amp;CHAR(34)&amp;
","&amp;CHAR(34)&amp;"region"&amp;CHAR(34)&amp;":"&amp;CHAR(34)&amp;"rgn_"&amp;_xlfn.XLOOKUP(B62,Country!A62:A360,Country!D62:D360&amp;CHAR(34)&amp;
","&amp;CHAR(34)&amp;"Colors"&amp;CHAR(34)&amp;":"&amp;"["&amp;_xlfn.TEXTJOIN(", ",TRUE,IF(AV62:BE62&lt;&gt;"",CHAR(34)&amp;"cl_"&amp;AV62:BE62&amp;CHAR(34),""))&amp;"]"&amp;
","&amp;CHAR(34)&amp;"Items"&amp;CHAR(34)&amp;":"&amp;BG62&amp;
","&amp;CHAR(34)&amp;"Items2"&amp;CHAR(34)&amp;":"&amp;"["&amp;_xlfn.XLOOKUP(B62,Country!A61:A360,Country!G61:G360)&amp;"]"&amp;
","&amp;CHAR(34)&amp;"Flag"&amp;CHAR(34)&amp;":"&amp;CHAR(34)&amp;D62&amp;CHAR(34)&amp;
","&amp;CHAR(34)&amp;"HDFlag"&amp;CHAR(34)&amp;":"&amp;CHAR(34)&amp;E62&amp;CHAR(34)&amp;
","&amp;CHAR(34)&amp;"type"&amp;CHAR(34)&amp;":"&amp;CHAR(34)&amp;L62&amp;CHAR(34)&amp;
", "&amp;CHAR(34)&amp;"describe"&amp;CHAR(34)&amp;": "&amp;CHAR(34)&amp;CHAR(34)&amp;
", "&amp;CHAR(34)&amp;"isnew"&amp;CHAR(34)&amp;": "&amp;CHAR(34)&amp;F62&amp;CHAR(34)&amp;
", "&amp;CHAR(34)&amp;"ptg"&amp;CHAR(34)&amp;": "&amp;IFERROR(_xlfn.XLOOKUP(B62,Country!A:A,Country!BH:BH),CHAR(34)&amp;CHAR(34))&amp;
", "&amp;CHAR(34)&amp;"links"&amp;CHAR(34)&amp;": "&amp;CHAR(34)&amp;I62&amp;CHAR(34)&amp;
"},"),"[,","[")</f>
        <v>{"couname":"Dominica","year":"1990","lvlup":"1","region":"rgn_North America","Colors":["cl_BLA", "cl_YEL", "cl_WHI", "cl_GRE", "cl_RED", "cl_PUR"],"Items":["Crosse", "Horizo", "Vertic", "Circle", "Animal", "Plants", "Center","myrGRE","staGRE","staBLA","HasSta","3+Star","4+Band","capi_Roseau","island", "geo_CapiBeach", "ntWHYE","chopGB","englis","rg2_Na_Caribbean"],"Items2":["chopGB","englis","rg2_Na_Caribbean"],"Flag":"https://i.ibb.co/zSKKPQc/Dominica-Flag.png","HDFlag":"https://upload.wikimedia.org/wikipedia/commons/thumb/c/c4/Flag_of_Dominica.svg/2560px-Flag_of_Dominica.svg.png","type":"", "describe": "", "isnew": ".", "ptg": ["pctBLA_8", "pctBLU_0", "pctGRE_65", "pctRED_9", "pctYEL_8", "pctORA_0", "pctBRO_0", "pctPUR_2", "pctWHI_8"], "links": "https://en.wikipedia.org/wiki/Flag_of_Dominica"},</v>
      </c>
      <c r="B62" s="83" t="s">
        <v>100</v>
      </c>
      <c r="C62" s="84">
        <v>1</v>
      </c>
      <c r="D62" s="95" t="s">
        <v>859</v>
      </c>
      <c r="E62" s="96" t="s">
        <v>2348</v>
      </c>
      <c r="F62" s="85" t="s">
        <v>2200</v>
      </c>
      <c r="G62" s="86" t="s">
        <v>2201</v>
      </c>
      <c r="H62" s="87"/>
      <c r="I62" s="88" t="s">
        <v>2349</v>
      </c>
      <c r="J62" s="89" t="s">
        <v>3578</v>
      </c>
      <c r="K62" s="90" t="s">
        <v>344</v>
      </c>
      <c r="L62" s="89"/>
      <c r="M62" s="91">
        <v>1990</v>
      </c>
      <c r="N62" s="116"/>
      <c r="O62" s="92" t="s">
        <v>529</v>
      </c>
      <c r="P62" s="92" t="s">
        <v>529</v>
      </c>
      <c r="Q62" s="92" t="s">
        <v>529</v>
      </c>
      <c r="R62" s="92" t="s">
        <v>2204</v>
      </c>
      <c r="S62" s="92" t="s">
        <v>529</v>
      </c>
      <c r="T62" s="92" t="s">
        <v>529</v>
      </c>
      <c r="U62" s="92" t="s">
        <v>529</v>
      </c>
      <c r="V62" s="92" t="s">
        <v>2204</v>
      </c>
      <c r="W62" s="92" t="s">
        <v>2204</v>
      </c>
      <c r="X62" s="92" t="s">
        <v>2204</v>
      </c>
      <c r="Y62" s="92" t="s">
        <v>2204</v>
      </c>
      <c r="Z62" s="92" t="s">
        <v>2204</v>
      </c>
      <c r="AA62" s="92" t="s">
        <v>529</v>
      </c>
      <c r="AB62" s="92" t="s">
        <v>2204</v>
      </c>
      <c r="AC62" s="92" t="s">
        <v>2204</v>
      </c>
      <c r="AD62" s="92" t="s">
        <v>2204</v>
      </c>
      <c r="AE62" s="92" t="s">
        <v>2204</v>
      </c>
      <c r="AF62" s="92" t="s">
        <v>2204</v>
      </c>
      <c r="AG62" s="92" t="s">
        <v>2204</v>
      </c>
      <c r="AH62" s="92" t="s">
        <v>2204</v>
      </c>
      <c r="AI62" s="92" t="s">
        <v>2204</v>
      </c>
      <c r="AJ62" s="92" t="s">
        <v>2204</v>
      </c>
      <c r="AK62" s="92" t="s">
        <v>2204</v>
      </c>
      <c r="AL62" s="92" t="s">
        <v>2204</v>
      </c>
      <c r="AM62" s="93">
        <v>6</v>
      </c>
      <c r="AN62" s="111">
        <v>10</v>
      </c>
      <c r="AO62" s="109" t="s">
        <v>2211</v>
      </c>
      <c r="AP62" s="106" t="s">
        <v>2206</v>
      </c>
      <c r="AQ62" s="110"/>
      <c r="AR62" s="109"/>
      <c r="AS62" s="106"/>
      <c r="AT62" s="107"/>
      <c r="AU62" s="108" t="s">
        <v>2211</v>
      </c>
      <c r="AV62" s="109" t="s">
        <v>2206</v>
      </c>
      <c r="AW62" s="106" t="s">
        <v>2215</v>
      </c>
      <c r="AX62" s="106" t="s">
        <v>2205</v>
      </c>
      <c r="AY62" s="106" t="s">
        <v>2211</v>
      </c>
      <c r="AZ62" s="106" t="s">
        <v>2210</v>
      </c>
      <c r="BA62" s="106" t="s">
        <v>2350</v>
      </c>
      <c r="BB62" s="106"/>
      <c r="BC62" s="106"/>
      <c r="BD62" s="106"/>
      <c r="BE62" s="106"/>
      <c r="BF62" s="94" cm="1">
        <f t="array" ref="BF62">SUMPRODUCT(--(LEN(TRIM(AV62:BE62))&gt;0))</f>
        <v>6</v>
      </c>
      <c r="BG62" s="36" t="str" cm="1">
        <f t="array" ref="BG62">SUBSTITUTE(SUBSTITUTE(SUBSTITUTE("["&amp;
IFERROR(_xlfn.TEXTJOIN(", ",TRUE,IF(O62:AL62="y",CHAR(34)&amp;O$1:AL$1&amp;CHAR(34),"")),"")&amp;
","&amp;
CHAR(34)&amp;"myr"&amp;AU62&amp;CHAR(34)&amp;","&amp;_xlfn.TEXTJOIN("",TRUE,IF(AO62:AQ62&lt;&gt;"",CHAR(34)&amp;"sta"&amp;AO62:AQ62&amp;CHAR(34)&amp;",",""))&amp;
IFERROR(_xlfn.TEXTJOIN(", ",TRUE,IF(AR62:AT62&lt;&gt;"",CHAR(34)&amp;AR$1:AT$1&amp;AR62:AT62&amp;CHAR(34)&amp;",","")),"")&amp;
IF(AN62&gt;0,CHAR(34)&amp;"HasSta",CHAR(34)&amp;"NoStar")&amp;CHAR(34)&amp;","&amp;IF(AN62=1,CHAR(34)&amp;"1Stars"&amp;CHAR(34)&amp;",","")&amp;IF(AN62=2,CHAR(34)&amp;"2Stars"&amp;CHAR(34)&amp;",","")&amp;IF(AN62&gt;2,CHAR(34)&amp;"3+Star"&amp;CHAR(34)&amp;",","")&amp;
IFERROR(CHOOSE(AM62+1,"""NoBand""","","""2Bands""","""3Bands"""),"")&amp;IF(AM62&gt;3,"""4+Band""","")&amp;","&amp;
_xlfn.XLOOKUP(B62,Country!$A$2:$A$246,Country!$F$2:$F$246,"")&amp;_xlfn.XLOOKUP(B62,Country!$A$2:$A$246,Country!$G$2:$G$246,"")&amp;
"]",",]","]"),",,",","),",,",",")</f>
        <v>["Crosse", "Horizo", "Vertic", "Circle", "Animal", "Plants", "Center","myrGRE","staGRE","staBLA","HasSta","3+Star","4+Band","capi_Roseau","island", "geo_CapiBeach", "ntWHYE","chopGB","englis","rg2_Na_Caribbean"]</v>
      </c>
      <c r="BH62" s="65" t="s">
        <v>794</v>
      </c>
      <c r="BI62" s="36"/>
    </row>
    <row r="63" spans="1:61" x14ac:dyDescent="0.3">
      <c r="A63" s="115" t="str" cm="1">
        <f t="array" ref="A63">SUBSTITUTE("{"&amp;CHAR(34)&amp;"couname"&amp;CHAR(34)&amp;":"&amp;CHAR(34)&amp;B63&amp;CHAR(34)&amp;
(IF(H63&lt;&gt;"",","&amp;CHAR(34)&amp;"subtype"&amp;CHAR(34)&amp;":"&amp;CHAR(34)&amp;H63&amp;CHAR(34),""))&amp;
","&amp;CHAR(34)&amp;"year"&amp;CHAR(34)&amp;":"&amp;CHAR(34)&amp;M63&amp;CHAR(34)&amp;","&amp;CHAR(34)&amp;"lvlup"&amp;CHAR(34)&amp;":"&amp;CHAR(34)&amp;C63&amp;CHAR(34)&amp;
","&amp;CHAR(34)&amp;"region"&amp;CHAR(34)&amp;":"&amp;CHAR(34)&amp;"rgn_"&amp;_xlfn.XLOOKUP(B63,Country!A63:A361,Country!D63:D361&amp;CHAR(34)&amp;
","&amp;CHAR(34)&amp;"Colors"&amp;CHAR(34)&amp;":"&amp;"["&amp;_xlfn.TEXTJOIN(", ",TRUE,IF(AV63:BE63&lt;&gt;"",CHAR(34)&amp;"cl_"&amp;AV63:BE63&amp;CHAR(34),""))&amp;"]"&amp;
","&amp;CHAR(34)&amp;"Items"&amp;CHAR(34)&amp;":"&amp;BG63&amp;
","&amp;CHAR(34)&amp;"Items2"&amp;CHAR(34)&amp;":"&amp;"["&amp;_xlfn.XLOOKUP(B63,Country!A62:A361,Country!G62:G361)&amp;"]"&amp;
","&amp;CHAR(34)&amp;"Flag"&amp;CHAR(34)&amp;":"&amp;CHAR(34)&amp;D63&amp;CHAR(34)&amp;
","&amp;CHAR(34)&amp;"HDFlag"&amp;CHAR(34)&amp;":"&amp;CHAR(34)&amp;E63&amp;CHAR(34)&amp;
","&amp;CHAR(34)&amp;"type"&amp;CHAR(34)&amp;":"&amp;CHAR(34)&amp;L63&amp;CHAR(34)&amp;
", "&amp;CHAR(34)&amp;"describe"&amp;CHAR(34)&amp;": "&amp;CHAR(34)&amp;CHAR(34)&amp;
", "&amp;CHAR(34)&amp;"isnew"&amp;CHAR(34)&amp;": "&amp;CHAR(34)&amp;F63&amp;CHAR(34)&amp;
", "&amp;CHAR(34)&amp;"ptg"&amp;CHAR(34)&amp;": "&amp;IFERROR(_xlfn.XLOOKUP(B63,Country!A:A,Country!BH:BH),CHAR(34)&amp;CHAR(34))&amp;
", "&amp;CHAR(34)&amp;"links"&amp;CHAR(34)&amp;": "&amp;CHAR(34)&amp;I63&amp;CHAR(34)&amp;
"},"),"[,","[")</f>
        <v>{"couname":"Dominican Republic","year":"1863","lvlup":"1","region":"rgn_North America","Colors":["cl_WHI", "cl_RED", "cl_BLU", "cl_GRE", "cl_YEL", "cl_BLA"],"Items":["Crosse", "Horizo", "Vertic", "Plants", "Texted", "Weapon", "Center","myrEQ","NoStar","2Bands","capi_Santo Domingo","island", "geo_CapiBeach", "ntGRRE", "ntGRYE", "ntBLYE","spanis","rg2_Na_Caribbean"],"Items2":["spanis","rg2_Na_Caribbean"],"Flag":"https://i.ibb.co/vdMS6bk/Dominican-Republic-Flag.png","HDFlag":"https://upload.wikimedia.org/wikipedia/commons/thumb/9/9f/Flag_of_the_Dominican_Republic.svg/2560px-Flag_of_the_Dominican_Republic.svg.png","type":"", "describe": "", "isnew": ".", "ptg": ["pctBLA_1", "pctBLU_34", "pctGRE_2", "pctRED_34", "pctYEL_2", "pctORA_0", "pctBRO_0", "pctPUR_0", "pctWHI_28"], "links": "https://en.wikipedia.org/wiki/Flag_of_the_Dominican_Republic"},</v>
      </c>
      <c r="B63" s="83" t="s">
        <v>101</v>
      </c>
      <c r="C63" s="84">
        <v>1</v>
      </c>
      <c r="D63" s="95" t="s">
        <v>860</v>
      </c>
      <c r="E63" s="96" t="s">
        <v>2351</v>
      </c>
      <c r="F63" s="85" t="s">
        <v>2200</v>
      </c>
      <c r="G63" s="86" t="s">
        <v>2201</v>
      </c>
      <c r="H63" s="87"/>
      <c r="I63" s="88" t="s">
        <v>2352</v>
      </c>
      <c r="J63" s="89" t="s">
        <v>3578</v>
      </c>
      <c r="K63" s="90" t="s">
        <v>345</v>
      </c>
      <c r="L63" s="89"/>
      <c r="M63" s="91">
        <v>1863</v>
      </c>
      <c r="N63" s="116"/>
      <c r="O63" s="92" t="s">
        <v>529</v>
      </c>
      <c r="P63" s="92" t="s">
        <v>529</v>
      </c>
      <c r="Q63" s="92" t="s">
        <v>529</v>
      </c>
      <c r="R63" s="92" t="s">
        <v>2204</v>
      </c>
      <c r="S63" s="92" t="s">
        <v>2204</v>
      </c>
      <c r="T63" s="92" t="s">
        <v>2204</v>
      </c>
      <c r="U63" s="92" t="s">
        <v>529</v>
      </c>
      <c r="V63" s="92" t="s">
        <v>529</v>
      </c>
      <c r="W63" s="92" t="s">
        <v>529</v>
      </c>
      <c r="X63" s="92" t="s">
        <v>2204</v>
      </c>
      <c r="Y63" s="92" t="s">
        <v>2204</v>
      </c>
      <c r="Z63" s="92" t="s">
        <v>2204</v>
      </c>
      <c r="AA63" s="92" t="s">
        <v>529</v>
      </c>
      <c r="AB63" s="92" t="s">
        <v>2204</v>
      </c>
      <c r="AC63" s="92" t="s">
        <v>2204</v>
      </c>
      <c r="AD63" s="92" t="s">
        <v>2204</v>
      </c>
      <c r="AE63" s="92" t="s">
        <v>2204</v>
      </c>
      <c r="AF63" s="92" t="s">
        <v>2204</v>
      </c>
      <c r="AG63" s="92" t="s">
        <v>2204</v>
      </c>
      <c r="AH63" s="92" t="s">
        <v>2204</v>
      </c>
      <c r="AI63" s="92" t="s">
        <v>2204</v>
      </c>
      <c r="AJ63" s="92" t="s">
        <v>2204</v>
      </c>
      <c r="AK63" s="92" t="s">
        <v>2204</v>
      </c>
      <c r="AL63" s="92" t="s">
        <v>2204</v>
      </c>
      <c r="AM63" s="93">
        <v>2</v>
      </c>
      <c r="AN63" s="111">
        <v>0</v>
      </c>
      <c r="AO63" s="109"/>
      <c r="AP63" s="106"/>
      <c r="AQ63" s="110"/>
      <c r="AR63" s="109"/>
      <c r="AS63" s="106"/>
      <c r="AT63" s="107"/>
      <c r="AU63" s="108" t="s">
        <v>2209</v>
      </c>
      <c r="AV63" s="109" t="s">
        <v>2205</v>
      </c>
      <c r="AW63" s="106" t="s">
        <v>2210</v>
      </c>
      <c r="AX63" s="106" t="s">
        <v>2214</v>
      </c>
      <c r="AY63" s="106" t="s">
        <v>2211</v>
      </c>
      <c r="AZ63" s="106" t="s">
        <v>2215</v>
      </c>
      <c r="BA63" s="106" t="s">
        <v>2206</v>
      </c>
      <c r="BB63" s="106"/>
      <c r="BC63" s="106"/>
      <c r="BD63" s="106"/>
      <c r="BE63" s="106"/>
      <c r="BF63" s="94" cm="1">
        <f t="array" ref="BF63">SUMPRODUCT(--(LEN(TRIM(AV63:BE63))&gt;0))</f>
        <v>6</v>
      </c>
      <c r="BG63" s="36" t="str" cm="1">
        <f t="array" ref="BG63">SUBSTITUTE(SUBSTITUTE(SUBSTITUTE("["&amp;
IFERROR(_xlfn.TEXTJOIN(", ",TRUE,IF(O63:AL63="y",CHAR(34)&amp;O$1:AL$1&amp;CHAR(34),"")),"")&amp;
","&amp;
CHAR(34)&amp;"myr"&amp;AU63&amp;CHAR(34)&amp;","&amp;_xlfn.TEXTJOIN("",TRUE,IF(AO63:AQ63&lt;&gt;"",CHAR(34)&amp;"sta"&amp;AO63:AQ63&amp;CHAR(34)&amp;",",""))&amp;
IFERROR(_xlfn.TEXTJOIN(", ",TRUE,IF(AR63:AT63&lt;&gt;"",CHAR(34)&amp;AR$1:AT$1&amp;AR63:AT63&amp;CHAR(34)&amp;",","")),"")&amp;
IF(AN63&gt;0,CHAR(34)&amp;"HasSta",CHAR(34)&amp;"NoStar")&amp;CHAR(34)&amp;","&amp;IF(AN63=1,CHAR(34)&amp;"1Stars"&amp;CHAR(34)&amp;",","")&amp;IF(AN63=2,CHAR(34)&amp;"2Stars"&amp;CHAR(34)&amp;",","")&amp;IF(AN63&gt;2,CHAR(34)&amp;"3+Star"&amp;CHAR(34)&amp;",","")&amp;
IFERROR(CHOOSE(AM63+1,"""NoBand""","","""2Bands""","""3Bands"""),"")&amp;IF(AM63&gt;3,"""4+Band""","")&amp;","&amp;
_xlfn.XLOOKUP(B63,Country!$A$2:$A$246,Country!$F$2:$F$246,"")&amp;_xlfn.XLOOKUP(B63,Country!$A$2:$A$246,Country!$G$2:$G$246,"")&amp;
"]",",]","]"),",,",","),",,",",")</f>
        <v>["Crosse", "Horizo", "Vertic", "Plants", "Texted", "Weapon", "Center","myrEQ","NoStar","2Bands","capi_Santo Domingo","island", "geo_CapiBeach", "ntGRRE", "ntGRYE", "ntBLYE","spanis","rg2_Na_Caribbean"]</v>
      </c>
      <c r="BH63" s="65" t="s">
        <v>794</v>
      </c>
      <c r="BI63" s="36"/>
    </row>
    <row r="64" spans="1:61" x14ac:dyDescent="0.3">
      <c r="A64" s="115" t="str" cm="1">
        <f t="array" ref="A64">SUBSTITUTE("{"&amp;CHAR(34)&amp;"couname"&amp;CHAR(34)&amp;":"&amp;CHAR(34)&amp;B64&amp;CHAR(34)&amp;
(IF(H64&lt;&gt;"",","&amp;CHAR(34)&amp;"subtype"&amp;CHAR(34)&amp;":"&amp;CHAR(34)&amp;H64&amp;CHAR(34),""))&amp;
","&amp;CHAR(34)&amp;"year"&amp;CHAR(34)&amp;":"&amp;CHAR(34)&amp;M64&amp;CHAR(34)&amp;","&amp;CHAR(34)&amp;"lvlup"&amp;CHAR(34)&amp;":"&amp;CHAR(34)&amp;C64&amp;CHAR(34)&amp;
","&amp;CHAR(34)&amp;"region"&amp;CHAR(34)&amp;":"&amp;CHAR(34)&amp;"rgn_"&amp;_xlfn.XLOOKUP(B64,Country!A64:A362,Country!D64:D362&amp;CHAR(34)&amp;
","&amp;CHAR(34)&amp;"Colors"&amp;CHAR(34)&amp;":"&amp;"["&amp;_xlfn.TEXTJOIN(", ",TRUE,IF(AV64:BE64&lt;&gt;"",CHAR(34)&amp;"cl_"&amp;AV64:BE64&amp;CHAR(34),""))&amp;"]"&amp;
","&amp;CHAR(34)&amp;"Items"&amp;CHAR(34)&amp;":"&amp;BG64&amp;
","&amp;CHAR(34)&amp;"Items2"&amp;CHAR(34)&amp;":"&amp;"["&amp;_xlfn.XLOOKUP(B64,Country!A63:A362,Country!G63:G362)&amp;"]"&amp;
","&amp;CHAR(34)&amp;"Flag"&amp;CHAR(34)&amp;":"&amp;CHAR(34)&amp;D64&amp;CHAR(34)&amp;
","&amp;CHAR(34)&amp;"HDFlag"&amp;CHAR(34)&amp;":"&amp;CHAR(34)&amp;E64&amp;CHAR(34)&amp;
","&amp;CHAR(34)&amp;"type"&amp;CHAR(34)&amp;":"&amp;CHAR(34)&amp;L64&amp;CHAR(34)&amp;
", "&amp;CHAR(34)&amp;"describe"&amp;CHAR(34)&amp;": "&amp;CHAR(34)&amp;CHAR(34)&amp;
", "&amp;CHAR(34)&amp;"isnew"&amp;CHAR(34)&amp;": "&amp;CHAR(34)&amp;F64&amp;CHAR(34)&amp;
", "&amp;CHAR(34)&amp;"ptg"&amp;CHAR(34)&amp;": "&amp;IFERROR(_xlfn.XLOOKUP(B64,Country!A:A,Country!BH:BH),CHAR(34)&amp;CHAR(34))&amp;
", "&amp;CHAR(34)&amp;"links"&amp;CHAR(34)&amp;": "&amp;CHAR(34)&amp;I64&amp;CHAR(34)&amp;
"},"),"[,","[")</f>
        <v>{"couname":"DR Congo","year":"2006","lvlup":"1","region":"rgn_Africa","Colors":["cl_YEL", "cl_RED", "cl_BLU"],"Items":["dgband","myrBLU","staYEL","001BLU", "002RED", "003BLU","HasSta","1Stars","4+Band","capi_Kinshasa","french","rg2_Af_Mid"],"Items2":["french","rg2_Af_Mid"],"Flag":"https://i.ibb.co/4f8px2k/DR-Congo-Flag.png","HDFlag":"https://upload.wikimedia.org/wikipedia/commons/thumb/6/6f/Flag_of_the_Democratic_Republic_of_the_Congo.svg/2560px-Flag_of_the_Democratic_Republic_of_the_Congo.svg.png","type":"", "describe": "", "isnew": ".", "ptg": ["pctBLA_0", "pctBLU_67", "pctGRE_0", "pctRED_20", "pctYEL_13", "pctORA_0", "pctBRO_0", "pctPUR_0", "pctWHI_0"], "links": "https://en.wikipedia.org/wiki/Flag_of_the_Democratic_Republic_of_the_Congo"},</v>
      </c>
      <c r="B64" s="83" t="s">
        <v>102</v>
      </c>
      <c r="C64" s="84">
        <v>1</v>
      </c>
      <c r="D64" s="95" t="s">
        <v>861</v>
      </c>
      <c r="E64" s="96" t="s">
        <v>2353</v>
      </c>
      <c r="F64" s="85" t="s">
        <v>2200</v>
      </c>
      <c r="G64" s="86" t="s">
        <v>2201</v>
      </c>
      <c r="H64" s="87"/>
      <c r="I64" s="88" t="s">
        <v>2354</v>
      </c>
      <c r="J64" s="89" t="s">
        <v>3578</v>
      </c>
      <c r="K64" s="90" t="s">
        <v>346</v>
      </c>
      <c r="L64" s="89"/>
      <c r="M64" s="91">
        <v>2006</v>
      </c>
      <c r="N64" s="116"/>
      <c r="O64" s="92" t="s">
        <v>2204</v>
      </c>
      <c r="P64" s="92" t="s">
        <v>2204</v>
      </c>
      <c r="Q64" s="92" t="s">
        <v>2204</v>
      </c>
      <c r="R64" s="92" t="s">
        <v>529</v>
      </c>
      <c r="S64" s="92" t="s">
        <v>2204</v>
      </c>
      <c r="T64" s="92" t="s">
        <v>2204</v>
      </c>
      <c r="U64" s="92" t="s">
        <v>2204</v>
      </c>
      <c r="V64" s="92" t="s">
        <v>2204</v>
      </c>
      <c r="W64" s="92" t="s">
        <v>2204</v>
      </c>
      <c r="X64" s="92" t="s">
        <v>2204</v>
      </c>
      <c r="Y64" s="92" t="s">
        <v>2204</v>
      </c>
      <c r="Z64" s="92" t="s">
        <v>2204</v>
      </c>
      <c r="AA64" s="92" t="s">
        <v>2204</v>
      </c>
      <c r="AB64" s="92" t="s">
        <v>2204</v>
      </c>
      <c r="AC64" s="92" t="s">
        <v>2204</v>
      </c>
      <c r="AD64" s="92" t="s">
        <v>2204</v>
      </c>
      <c r="AE64" s="92" t="s">
        <v>2204</v>
      </c>
      <c r="AF64" s="92" t="s">
        <v>2204</v>
      </c>
      <c r="AG64" s="92" t="s">
        <v>2204</v>
      </c>
      <c r="AH64" s="92" t="s">
        <v>2204</v>
      </c>
      <c r="AI64" s="92" t="s">
        <v>2204</v>
      </c>
      <c r="AJ64" s="92" t="s">
        <v>2204</v>
      </c>
      <c r="AK64" s="92" t="s">
        <v>2204</v>
      </c>
      <c r="AL64" s="92" t="s">
        <v>2204</v>
      </c>
      <c r="AM64" s="93">
        <v>5</v>
      </c>
      <c r="AN64" s="111">
        <v>1</v>
      </c>
      <c r="AO64" s="109" t="s">
        <v>2215</v>
      </c>
      <c r="AP64" s="106"/>
      <c r="AQ64" s="110"/>
      <c r="AR64" s="109" t="s">
        <v>2214</v>
      </c>
      <c r="AS64" s="106" t="s">
        <v>2210</v>
      </c>
      <c r="AT64" s="107" t="s">
        <v>2214</v>
      </c>
      <c r="AU64" s="108" t="s">
        <v>2214</v>
      </c>
      <c r="AV64" s="109" t="s">
        <v>2215</v>
      </c>
      <c r="AW64" s="106" t="s">
        <v>2210</v>
      </c>
      <c r="AX64" s="106" t="s">
        <v>2214</v>
      </c>
      <c r="AY64" s="106"/>
      <c r="AZ64" s="106"/>
      <c r="BA64" s="106"/>
      <c r="BB64" s="106"/>
      <c r="BC64" s="106"/>
      <c r="BD64" s="106"/>
      <c r="BE64" s="106"/>
      <c r="BF64" s="94" cm="1">
        <f t="array" ref="BF64">SUMPRODUCT(--(LEN(TRIM(AV64:BE64))&gt;0))</f>
        <v>3</v>
      </c>
      <c r="BG64" s="36" t="str" cm="1">
        <f t="array" ref="BG64">SUBSTITUTE(SUBSTITUTE(SUBSTITUTE("["&amp;
IFERROR(_xlfn.TEXTJOIN(", ",TRUE,IF(O64:AL64="y",CHAR(34)&amp;O$1:AL$1&amp;CHAR(34),"")),"")&amp;
","&amp;
CHAR(34)&amp;"myr"&amp;AU64&amp;CHAR(34)&amp;","&amp;_xlfn.TEXTJOIN("",TRUE,IF(AO64:AQ64&lt;&gt;"",CHAR(34)&amp;"sta"&amp;AO64:AQ64&amp;CHAR(34)&amp;",",""))&amp;
IFERROR(_xlfn.TEXTJOIN(", ",TRUE,IF(AR64:AT64&lt;&gt;"",CHAR(34)&amp;AR$1:AT$1&amp;AR64:AT64&amp;CHAR(34)&amp;",","")),"")&amp;
IF(AN64&gt;0,CHAR(34)&amp;"HasSta",CHAR(34)&amp;"NoStar")&amp;CHAR(34)&amp;","&amp;IF(AN64=1,CHAR(34)&amp;"1Stars"&amp;CHAR(34)&amp;",","")&amp;IF(AN64=2,CHAR(34)&amp;"2Stars"&amp;CHAR(34)&amp;",","")&amp;IF(AN64&gt;2,CHAR(34)&amp;"3+Star"&amp;CHAR(34)&amp;",","")&amp;
IFERROR(CHOOSE(AM64+1,"""NoBand""","","""2Bands""","""3Bands"""),"")&amp;IF(AM64&gt;3,"""4+Band""","")&amp;","&amp;
_xlfn.XLOOKUP(B64,Country!$A$2:$A$246,Country!$F$2:$F$246,"")&amp;_xlfn.XLOOKUP(B64,Country!$A$2:$A$246,Country!$G$2:$G$246,"")&amp;
"]",",]","]"),",,",","),",,",",")</f>
        <v>["dgband","myrBLU","staYEL","001BLU", "002RED", "003BLU","HasSta","1Stars","4+Band","capi_Kinshasa","french","rg2_Af_Mid"]</v>
      </c>
      <c r="BH64" s="65" t="s">
        <v>792</v>
      </c>
      <c r="BI64" s="36"/>
    </row>
    <row r="65" spans="1:61" x14ac:dyDescent="0.3">
      <c r="A65" s="115" t="str" cm="1">
        <f t="array" ref="A65">SUBSTITUTE("{"&amp;CHAR(34)&amp;"couname"&amp;CHAR(34)&amp;":"&amp;CHAR(34)&amp;B65&amp;CHAR(34)&amp;
(IF(H65&lt;&gt;"",","&amp;CHAR(34)&amp;"subtype"&amp;CHAR(34)&amp;":"&amp;CHAR(34)&amp;H65&amp;CHAR(34),""))&amp;
","&amp;CHAR(34)&amp;"year"&amp;CHAR(34)&amp;":"&amp;CHAR(34)&amp;M65&amp;CHAR(34)&amp;","&amp;CHAR(34)&amp;"lvlup"&amp;CHAR(34)&amp;":"&amp;CHAR(34)&amp;C65&amp;CHAR(34)&amp;
","&amp;CHAR(34)&amp;"region"&amp;CHAR(34)&amp;":"&amp;CHAR(34)&amp;"rgn_"&amp;_xlfn.XLOOKUP(B65,Country!A65:A363,Country!D65:D363&amp;CHAR(34)&amp;
","&amp;CHAR(34)&amp;"Colors"&amp;CHAR(34)&amp;":"&amp;"["&amp;_xlfn.TEXTJOIN(", ",TRUE,IF(AV65:BE65&lt;&gt;"",CHAR(34)&amp;"cl_"&amp;AV65:BE65&amp;CHAR(34),""))&amp;"]"&amp;
","&amp;CHAR(34)&amp;"Items"&amp;CHAR(34)&amp;":"&amp;BG65&amp;
","&amp;CHAR(34)&amp;"Items2"&amp;CHAR(34)&amp;":"&amp;"["&amp;_xlfn.XLOOKUP(B65,Country!A64:A363,Country!G64:G363)&amp;"]"&amp;
","&amp;CHAR(34)&amp;"Flag"&amp;CHAR(34)&amp;":"&amp;CHAR(34)&amp;D65&amp;CHAR(34)&amp;
","&amp;CHAR(34)&amp;"HDFlag"&amp;CHAR(34)&amp;":"&amp;CHAR(34)&amp;E65&amp;CHAR(34)&amp;
","&amp;CHAR(34)&amp;"type"&amp;CHAR(34)&amp;":"&amp;CHAR(34)&amp;L65&amp;CHAR(34)&amp;
", "&amp;CHAR(34)&amp;"describe"&amp;CHAR(34)&amp;": "&amp;CHAR(34)&amp;CHAR(34)&amp;
", "&amp;CHAR(34)&amp;"isnew"&amp;CHAR(34)&amp;": "&amp;CHAR(34)&amp;F65&amp;CHAR(34)&amp;
", "&amp;CHAR(34)&amp;"ptg"&amp;CHAR(34)&amp;": "&amp;IFERROR(_xlfn.XLOOKUP(B65,Country!A:A,Country!BH:BH),CHAR(34)&amp;CHAR(34))&amp;
", "&amp;CHAR(34)&amp;"links"&amp;CHAR(34)&amp;": "&amp;CHAR(34)&amp;I65&amp;CHAR(34)&amp;
"},"),"[,","[")</f>
        <v>{"couname":"Ecuador","year":"1860, 1900, 2009","lvlup":"1","region":"rgn_South America","Colors":["cl_YEL", "cl_RED", "cl_BLU", "cl_BRO", "cl_WHI", "cl_GRE", "cl_GRA", "cl_BLA"],"Items":["Horizo", "Circle", "Animal", "Plants", "Weapon", "HasSun", "Center", "Geogrh", "Humans", "Ships!","myrYEL","001YEL", "002BLU", "003RED","NoStar","3Bands","capi_Quito","pol_samesx", "ntWHRE", "ntGRRE", "ntGRYE", "ntBLYE", "ntWHYE","spanis","rg2_AM_South"],"Items2":["spanis","rg2_AM_South"],"Flag":"https://i.ibb.co/TbYwmWF/Ecuador-Flag.png","HDFlag":"https://upload.wikimedia.org/wikipedia/commons/thumb/e/e8/Flag_of_Ecuador.svg/2560px-Flag_of_Ecuador.svg.png","type":"", "describe": "", "isnew": ".", "ptg": ["pctBLA_1", "pctBLU_24", "pctGRE_2", "pctRED_26", "pctYEL_45", "pctORA_0", "pctBRO_2", "pctPUR_0", "pctWHI_1"], "links": "https://en.wikipedia.org/wiki/Flag_of_Ecuador"},</v>
      </c>
      <c r="B65" s="83" t="s">
        <v>103</v>
      </c>
      <c r="C65" s="84">
        <v>1</v>
      </c>
      <c r="D65" s="95" t="s">
        <v>862</v>
      </c>
      <c r="E65" s="96" t="s">
        <v>2355</v>
      </c>
      <c r="F65" s="85" t="s">
        <v>2200</v>
      </c>
      <c r="G65" s="86" t="s">
        <v>2201</v>
      </c>
      <c r="H65" s="87"/>
      <c r="I65" s="88" t="s">
        <v>2356</v>
      </c>
      <c r="J65" s="89" t="s">
        <v>3578</v>
      </c>
      <c r="K65" s="90" t="s">
        <v>347</v>
      </c>
      <c r="L65" s="89"/>
      <c r="M65" s="91" t="s">
        <v>2357</v>
      </c>
      <c r="N65" s="116"/>
      <c r="O65" s="92" t="s">
        <v>2204</v>
      </c>
      <c r="P65" s="92" t="s">
        <v>529</v>
      </c>
      <c r="Q65" s="92" t="s">
        <v>2204</v>
      </c>
      <c r="R65" s="92" t="s">
        <v>2204</v>
      </c>
      <c r="S65" s="92" t="s">
        <v>529</v>
      </c>
      <c r="T65" s="92" t="s">
        <v>529</v>
      </c>
      <c r="U65" s="92" t="s">
        <v>529</v>
      </c>
      <c r="V65" s="92" t="s">
        <v>2204</v>
      </c>
      <c r="W65" s="92" t="s">
        <v>529</v>
      </c>
      <c r="X65" s="92" t="s">
        <v>529</v>
      </c>
      <c r="Y65" s="92" t="s">
        <v>2204</v>
      </c>
      <c r="Z65" s="92" t="s">
        <v>2204</v>
      </c>
      <c r="AA65" s="92" t="s">
        <v>529</v>
      </c>
      <c r="AB65" s="92" t="s">
        <v>2204</v>
      </c>
      <c r="AC65" s="92" t="s">
        <v>2204</v>
      </c>
      <c r="AD65" s="92" t="s">
        <v>2204</v>
      </c>
      <c r="AE65" s="92" t="s">
        <v>2204</v>
      </c>
      <c r="AF65" s="92" t="s">
        <v>529</v>
      </c>
      <c r="AG65" s="92" t="s">
        <v>529</v>
      </c>
      <c r="AH65" s="92" t="s">
        <v>2204</v>
      </c>
      <c r="AI65" s="92" t="s">
        <v>529</v>
      </c>
      <c r="AJ65" s="92" t="s">
        <v>2204</v>
      </c>
      <c r="AK65" s="92" t="s">
        <v>2204</v>
      </c>
      <c r="AL65" s="92" t="s">
        <v>2204</v>
      </c>
      <c r="AM65" s="93">
        <v>3</v>
      </c>
      <c r="AN65" s="111">
        <v>0</v>
      </c>
      <c r="AO65" s="109"/>
      <c r="AP65" s="106"/>
      <c r="AQ65" s="110"/>
      <c r="AR65" s="109" t="s">
        <v>2215</v>
      </c>
      <c r="AS65" s="106" t="s">
        <v>2214</v>
      </c>
      <c r="AT65" s="107" t="s">
        <v>2210</v>
      </c>
      <c r="AU65" s="108" t="s">
        <v>2215</v>
      </c>
      <c r="AV65" s="109" t="s">
        <v>2215</v>
      </c>
      <c r="AW65" s="106" t="s">
        <v>2210</v>
      </c>
      <c r="AX65" s="106" t="s">
        <v>2214</v>
      </c>
      <c r="AY65" s="106" t="s">
        <v>2223</v>
      </c>
      <c r="AZ65" s="106" t="s">
        <v>2205</v>
      </c>
      <c r="BA65" s="106" t="s">
        <v>2211</v>
      </c>
      <c r="BB65" s="106" t="s">
        <v>2358</v>
      </c>
      <c r="BC65" s="106" t="s">
        <v>2206</v>
      </c>
      <c r="BD65" s="106"/>
      <c r="BE65" s="106"/>
      <c r="BF65" s="94" cm="1">
        <f t="array" ref="BF65">SUMPRODUCT(--(LEN(TRIM(AV65:BE65))&gt;0))</f>
        <v>8</v>
      </c>
      <c r="BG65" s="36" t="str" cm="1">
        <f t="array" ref="BG65">SUBSTITUTE(SUBSTITUTE(SUBSTITUTE("["&amp;
IFERROR(_xlfn.TEXTJOIN(", ",TRUE,IF(O65:AL65="y",CHAR(34)&amp;O$1:AL$1&amp;CHAR(34),"")),"")&amp;
","&amp;
CHAR(34)&amp;"myr"&amp;AU65&amp;CHAR(34)&amp;","&amp;_xlfn.TEXTJOIN("",TRUE,IF(AO65:AQ65&lt;&gt;"",CHAR(34)&amp;"sta"&amp;AO65:AQ65&amp;CHAR(34)&amp;",",""))&amp;
IFERROR(_xlfn.TEXTJOIN(", ",TRUE,IF(AR65:AT65&lt;&gt;"",CHAR(34)&amp;AR$1:AT$1&amp;AR65:AT65&amp;CHAR(34)&amp;",","")),"")&amp;
IF(AN65&gt;0,CHAR(34)&amp;"HasSta",CHAR(34)&amp;"NoStar")&amp;CHAR(34)&amp;","&amp;IF(AN65=1,CHAR(34)&amp;"1Stars"&amp;CHAR(34)&amp;",","")&amp;IF(AN65=2,CHAR(34)&amp;"2Stars"&amp;CHAR(34)&amp;",","")&amp;IF(AN65&gt;2,CHAR(34)&amp;"3+Star"&amp;CHAR(34)&amp;",","")&amp;
IFERROR(CHOOSE(AM65+1,"""NoBand""","","""2Bands""","""3Bands"""),"")&amp;IF(AM65&gt;3,"""4+Band""","")&amp;","&amp;
_xlfn.XLOOKUP(B65,Country!$A$2:$A$246,Country!$F$2:$F$246,"")&amp;_xlfn.XLOOKUP(B65,Country!$A$2:$A$246,Country!$G$2:$G$246,"")&amp;
"]",",]","]"),",,",","),",,",",")</f>
        <v>["Horizo", "Circle", "Animal", "Plants", "Weapon", "HasSun", "Center", "Geogrh", "Humans", "Ships!","myrYEL","001YEL", "002BLU", "003RED","NoStar","3Bands","capi_Quito","pol_samesx", "ntWHRE", "ntGRRE", "ntGRYE", "ntBLYE", "ntWHYE","spanis","rg2_AM_South"]</v>
      </c>
      <c r="BH65" s="65" t="s">
        <v>795</v>
      </c>
      <c r="BI65" s="36"/>
    </row>
    <row r="66" spans="1:61" x14ac:dyDescent="0.3">
      <c r="A66" s="115" t="str" cm="1">
        <f t="array" ref="A66">SUBSTITUTE("{"&amp;CHAR(34)&amp;"couname"&amp;CHAR(34)&amp;":"&amp;CHAR(34)&amp;B66&amp;CHAR(34)&amp;
(IF(H66&lt;&gt;"",","&amp;CHAR(34)&amp;"subtype"&amp;CHAR(34)&amp;":"&amp;CHAR(34)&amp;H66&amp;CHAR(34),""))&amp;
","&amp;CHAR(34)&amp;"year"&amp;CHAR(34)&amp;":"&amp;CHAR(34)&amp;M66&amp;CHAR(34)&amp;","&amp;CHAR(34)&amp;"lvlup"&amp;CHAR(34)&amp;":"&amp;CHAR(34)&amp;C66&amp;CHAR(34)&amp;
","&amp;CHAR(34)&amp;"region"&amp;CHAR(34)&amp;":"&amp;CHAR(34)&amp;"rgn_"&amp;_xlfn.XLOOKUP(B66,Country!A66:A364,Country!D66:D364&amp;CHAR(34)&amp;
","&amp;CHAR(34)&amp;"Colors"&amp;CHAR(34)&amp;":"&amp;"["&amp;_xlfn.TEXTJOIN(", ",TRUE,IF(AV66:BE66&lt;&gt;"",CHAR(34)&amp;"cl_"&amp;AV66:BE66&amp;CHAR(34),""))&amp;"]"&amp;
","&amp;CHAR(34)&amp;"Items"&amp;CHAR(34)&amp;":"&amp;BG66&amp;
","&amp;CHAR(34)&amp;"Items2"&amp;CHAR(34)&amp;":"&amp;"["&amp;_xlfn.XLOOKUP(B66,Country!A65:A364,Country!G65:G364)&amp;"]"&amp;
","&amp;CHAR(34)&amp;"Flag"&amp;CHAR(34)&amp;":"&amp;CHAR(34)&amp;D66&amp;CHAR(34)&amp;
","&amp;CHAR(34)&amp;"HDFlag"&amp;CHAR(34)&amp;":"&amp;CHAR(34)&amp;E66&amp;CHAR(34)&amp;
","&amp;CHAR(34)&amp;"type"&amp;CHAR(34)&amp;":"&amp;CHAR(34)&amp;L66&amp;CHAR(34)&amp;
", "&amp;CHAR(34)&amp;"describe"&amp;CHAR(34)&amp;": "&amp;CHAR(34)&amp;CHAR(34)&amp;
", "&amp;CHAR(34)&amp;"isnew"&amp;CHAR(34)&amp;": "&amp;CHAR(34)&amp;F66&amp;CHAR(34)&amp;
", "&amp;CHAR(34)&amp;"ptg"&amp;CHAR(34)&amp;": "&amp;IFERROR(_xlfn.XLOOKUP(B66,Country!A:A,Country!BH:BH),CHAR(34)&amp;CHAR(34))&amp;
", "&amp;CHAR(34)&amp;"links"&amp;CHAR(34)&amp;": "&amp;CHAR(34)&amp;I66&amp;CHAR(34)&amp;
"},"),"[,","[")</f>
        <v>{"couname":"Egypt","year":"1984","lvlup":"1","region":"rgn_Africa","Colors":["cl_RED", "cl_WHI", "cl_BLA", "cl_YEL"],"Items":["Horizo", "Animal", "Texted", "Center","myrEQ","001RED", "002WHI", "003BLA","NoStar","3Bands","capi_Cairo","top30_camel", "md_tekken7","bricss","chopGB","arabic","rg2_Af_North"],"Items2":["bricss","chopGB","arabic","rg2_Af_North"],"Flag":"https://i.ibb.co/grvKyVf/Egypt-Flag.png","HDFlag":"https://upload.wikimedia.org/wikipedia/commons/thumb/f/fe/Flag_of_Egypt.svg/2560px-Flag_of_Egypt.svg.png","type":"", "describe": "", "isnew": ".", "ptg": ["pctBLA_33", "pctBLU_0", "pctGRE_0", "pctRED_33", "pctYEL_3", "pctORA_0", "pctBRO_0", "pctPUR_0", "pctWHI_30"], "links": "https://en.wikipedia.org/wiki/Flag_of_Egypt"},</v>
      </c>
      <c r="B66" s="83" t="s">
        <v>104</v>
      </c>
      <c r="C66" s="84">
        <v>1</v>
      </c>
      <c r="D66" s="95" t="s">
        <v>863</v>
      </c>
      <c r="E66" s="96" t="s">
        <v>2359</v>
      </c>
      <c r="F66" s="85" t="s">
        <v>2200</v>
      </c>
      <c r="G66" s="86" t="s">
        <v>2201</v>
      </c>
      <c r="H66" s="87"/>
      <c r="I66" s="88" t="s">
        <v>2360</v>
      </c>
      <c r="J66" s="89" t="s">
        <v>3578</v>
      </c>
      <c r="K66" s="90" t="s">
        <v>348</v>
      </c>
      <c r="L66" s="89"/>
      <c r="M66" s="91">
        <v>1984</v>
      </c>
      <c r="N66" s="116"/>
      <c r="O66" s="92" t="s">
        <v>2204</v>
      </c>
      <c r="P66" s="92" t="s">
        <v>529</v>
      </c>
      <c r="Q66" s="92" t="s">
        <v>2204</v>
      </c>
      <c r="R66" s="92" t="s">
        <v>2204</v>
      </c>
      <c r="S66" s="92" t="s">
        <v>2204</v>
      </c>
      <c r="T66" s="92" t="s">
        <v>529</v>
      </c>
      <c r="U66" s="92" t="s">
        <v>2204</v>
      </c>
      <c r="V66" s="92" t="s">
        <v>529</v>
      </c>
      <c r="W66" s="92" t="s">
        <v>2204</v>
      </c>
      <c r="X66" s="92" t="s">
        <v>2204</v>
      </c>
      <c r="Y66" s="92" t="s">
        <v>2204</v>
      </c>
      <c r="Z66" s="92" t="s">
        <v>2204</v>
      </c>
      <c r="AA66" s="92" t="s">
        <v>529</v>
      </c>
      <c r="AB66" s="92" t="s">
        <v>2204</v>
      </c>
      <c r="AC66" s="92" t="s">
        <v>2204</v>
      </c>
      <c r="AD66" s="92" t="s">
        <v>2204</v>
      </c>
      <c r="AE66" s="92" t="s">
        <v>2204</v>
      </c>
      <c r="AF66" s="92" t="s">
        <v>2204</v>
      </c>
      <c r="AG66" s="92" t="s">
        <v>2204</v>
      </c>
      <c r="AH66" s="92" t="s">
        <v>2204</v>
      </c>
      <c r="AI66" s="92" t="s">
        <v>2204</v>
      </c>
      <c r="AJ66" s="92" t="s">
        <v>2204</v>
      </c>
      <c r="AK66" s="92" t="s">
        <v>2204</v>
      </c>
      <c r="AL66" s="92" t="s">
        <v>2204</v>
      </c>
      <c r="AM66" s="93">
        <v>3</v>
      </c>
      <c r="AN66" s="111">
        <v>0</v>
      </c>
      <c r="AO66" s="109"/>
      <c r="AP66" s="106"/>
      <c r="AQ66" s="110"/>
      <c r="AR66" s="109" t="s">
        <v>2210</v>
      </c>
      <c r="AS66" s="106" t="s">
        <v>2205</v>
      </c>
      <c r="AT66" s="107" t="s">
        <v>2206</v>
      </c>
      <c r="AU66" s="108" t="s">
        <v>2209</v>
      </c>
      <c r="AV66" s="109" t="s">
        <v>2210</v>
      </c>
      <c r="AW66" s="106" t="s">
        <v>2205</v>
      </c>
      <c r="AX66" s="106" t="s">
        <v>2206</v>
      </c>
      <c r="AY66" s="106" t="s">
        <v>2215</v>
      </c>
      <c r="AZ66" s="106"/>
      <c r="BA66" s="106"/>
      <c r="BB66" s="106"/>
      <c r="BC66" s="106"/>
      <c r="BD66" s="106"/>
      <c r="BE66" s="106"/>
      <c r="BF66" s="94" cm="1">
        <f t="array" ref="BF66">SUMPRODUCT(--(LEN(TRIM(AV66:BE66))&gt;0))</f>
        <v>4</v>
      </c>
      <c r="BG66" s="36" t="str" cm="1">
        <f t="array" ref="BG66">SUBSTITUTE(SUBSTITUTE(SUBSTITUTE("["&amp;
IFERROR(_xlfn.TEXTJOIN(", ",TRUE,IF(O66:AL66="y",CHAR(34)&amp;O$1:AL$1&amp;CHAR(34),"")),"")&amp;
","&amp;
CHAR(34)&amp;"myr"&amp;AU66&amp;CHAR(34)&amp;","&amp;_xlfn.TEXTJOIN("",TRUE,IF(AO66:AQ66&lt;&gt;"",CHAR(34)&amp;"sta"&amp;AO66:AQ66&amp;CHAR(34)&amp;",",""))&amp;
IFERROR(_xlfn.TEXTJOIN(", ",TRUE,IF(AR66:AT66&lt;&gt;"",CHAR(34)&amp;AR$1:AT$1&amp;AR66:AT66&amp;CHAR(34)&amp;",","")),"")&amp;
IF(AN66&gt;0,CHAR(34)&amp;"HasSta",CHAR(34)&amp;"NoStar")&amp;CHAR(34)&amp;","&amp;IF(AN66=1,CHAR(34)&amp;"1Stars"&amp;CHAR(34)&amp;",","")&amp;IF(AN66=2,CHAR(34)&amp;"2Stars"&amp;CHAR(34)&amp;",","")&amp;IF(AN66&gt;2,CHAR(34)&amp;"3+Star"&amp;CHAR(34)&amp;",","")&amp;
IFERROR(CHOOSE(AM66+1,"""NoBand""","","""2Bands""","""3Bands"""),"")&amp;IF(AM66&gt;3,"""4+Band""","")&amp;","&amp;
_xlfn.XLOOKUP(B66,Country!$A$2:$A$246,Country!$F$2:$F$246,"")&amp;_xlfn.XLOOKUP(B66,Country!$A$2:$A$246,Country!$G$2:$G$246,"")&amp;
"]",",]","]"),",,",","),",,",",")</f>
        <v>["Horizo", "Animal", "Texted", "Center","myrEQ","001RED", "002WHI", "003BLA","NoStar","3Bands","capi_Cairo","top30_camel", "md_tekken7","bricss","chopGB","arabic","rg2_Af_North"]</v>
      </c>
      <c r="BH66" s="65" t="s">
        <v>792</v>
      </c>
      <c r="BI66" s="36"/>
    </row>
    <row r="67" spans="1:61" x14ac:dyDescent="0.3">
      <c r="A67" s="115" t="str" cm="1">
        <f t="array" ref="A67">SUBSTITUTE("{"&amp;CHAR(34)&amp;"couname"&amp;CHAR(34)&amp;":"&amp;CHAR(34)&amp;B67&amp;CHAR(34)&amp;
(IF(H67&lt;&gt;"",","&amp;CHAR(34)&amp;"subtype"&amp;CHAR(34)&amp;":"&amp;CHAR(34)&amp;H67&amp;CHAR(34),""))&amp;
","&amp;CHAR(34)&amp;"year"&amp;CHAR(34)&amp;":"&amp;CHAR(34)&amp;M67&amp;CHAR(34)&amp;","&amp;CHAR(34)&amp;"lvlup"&amp;CHAR(34)&amp;":"&amp;CHAR(34)&amp;C67&amp;CHAR(34)&amp;
","&amp;CHAR(34)&amp;"region"&amp;CHAR(34)&amp;":"&amp;CHAR(34)&amp;"rgn_"&amp;_xlfn.XLOOKUP(B67,Country!A67:A365,Country!D67:D365&amp;CHAR(34)&amp;
","&amp;CHAR(34)&amp;"Colors"&amp;CHAR(34)&amp;":"&amp;"["&amp;_xlfn.TEXTJOIN(", ",TRUE,IF(AV67:BE67&lt;&gt;"",CHAR(34)&amp;"cl_"&amp;AV67:BE67&amp;CHAR(34),""))&amp;"]"&amp;
","&amp;CHAR(34)&amp;"Items"&amp;CHAR(34)&amp;":"&amp;BG67&amp;
","&amp;CHAR(34)&amp;"Items2"&amp;CHAR(34)&amp;":"&amp;"["&amp;_xlfn.XLOOKUP(B67,Country!A66:A365,Country!G66:G365)&amp;"]"&amp;
","&amp;CHAR(34)&amp;"Flag"&amp;CHAR(34)&amp;":"&amp;CHAR(34)&amp;D67&amp;CHAR(34)&amp;
","&amp;CHAR(34)&amp;"HDFlag"&amp;CHAR(34)&amp;":"&amp;CHAR(34)&amp;E67&amp;CHAR(34)&amp;
","&amp;CHAR(34)&amp;"type"&amp;CHAR(34)&amp;":"&amp;CHAR(34)&amp;L67&amp;CHAR(34)&amp;
", "&amp;CHAR(34)&amp;"describe"&amp;CHAR(34)&amp;": "&amp;CHAR(34)&amp;CHAR(34)&amp;
", "&amp;CHAR(34)&amp;"isnew"&amp;CHAR(34)&amp;": "&amp;CHAR(34)&amp;F67&amp;CHAR(34)&amp;
", "&amp;CHAR(34)&amp;"ptg"&amp;CHAR(34)&amp;": "&amp;IFERROR(_xlfn.XLOOKUP(B67,Country!A:A,Country!BH:BH),CHAR(34)&amp;CHAR(34))&amp;
", "&amp;CHAR(34)&amp;"links"&amp;CHAR(34)&amp;": "&amp;CHAR(34)&amp;I67&amp;CHAR(34)&amp;
"},"),"[,","[")</f>
        <v>{"couname":"El Salvador","year":"1912","lvlup":"1","region":"rgn_North America","Colors":["cl_BLU", "cl_WHI", "cl_YEL", "cl_GRE", "cl_BLA", "cl_RED", "cl_PUR"],"Items":["Horizo", "Circle", "Plants", "Texted", "Weapon", "HasSun", "Center", "Geogrh","myrBLU","001BLU", "002WHI", "003BLU","NoStar","3Bands","capi_San Salvador","ntWHRE", "ntGRRE", "ntGRYE", "ntBLYE","spanis","rg2_AM_Central"],"Items2":["spanis","rg2_AM_Central"],"Flag":"https://i.ibb.co/GtNvwZD/El-Salvador-Flag.png","HDFlag":"https://upload.wikimedia.org/wikipedia/commons/thumb/3/34/Flag_of_El_Salvador.svg/2560px-Flag_of_El_Salvador.svg.png","type":"", "describe": "", "isnew": ".", "ptg": ["pctBLA_0", "pctBLU_64", "pctGRE_2", "pctRED_1", "pctYEL_1", "pctORA_0", "pctBRO_1", "pctPUR_1", "pctWHI_30"], "links": "https://en.wikipedia.org/wiki/Flag_of_El_Salvador"},</v>
      </c>
      <c r="B67" s="83" t="s">
        <v>105</v>
      </c>
      <c r="C67" s="84">
        <v>1</v>
      </c>
      <c r="D67" s="95" t="s">
        <v>864</v>
      </c>
      <c r="E67" s="96" t="s">
        <v>2361</v>
      </c>
      <c r="F67" s="85" t="s">
        <v>2200</v>
      </c>
      <c r="G67" s="86" t="s">
        <v>2201</v>
      </c>
      <c r="H67" s="87"/>
      <c r="I67" s="88" t="s">
        <v>2362</v>
      </c>
      <c r="J67" s="89" t="s">
        <v>3578</v>
      </c>
      <c r="K67" s="90" t="s">
        <v>349</v>
      </c>
      <c r="L67" s="89"/>
      <c r="M67" s="91">
        <v>1912</v>
      </c>
      <c r="N67" s="116"/>
      <c r="O67" s="92" t="s">
        <v>2204</v>
      </c>
      <c r="P67" s="92" t="s">
        <v>529</v>
      </c>
      <c r="Q67" s="92" t="s">
        <v>2204</v>
      </c>
      <c r="R67" s="92" t="s">
        <v>2204</v>
      </c>
      <c r="S67" s="92" t="s">
        <v>529</v>
      </c>
      <c r="T67" s="92" t="s">
        <v>2204</v>
      </c>
      <c r="U67" s="92" t="s">
        <v>529</v>
      </c>
      <c r="V67" s="92" t="s">
        <v>529</v>
      </c>
      <c r="W67" s="92" t="s">
        <v>529</v>
      </c>
      <c r="X67" s="92" t="s">
        <v>529</v>
      </c>
      <c r="Y67" s="92" t="s">
        <v>2204</v>
      </c>
      <c r="Z67" s="92" t="s">
        <v>2204</v>
      </c>
      <c r="AA67" s="92" t="s">
        <v>529</v>
      </c>
      <c r="AB67" s="92" t="s">
        <v>2204</v>
      </c>
      <c r="AC67" s="92" t="s">
        <v>2204</v>
      </c>
      <c r="AD67" s="92" t="s">
        <v>2204</v>
      </c>
      <c r="AE67" s="92" t="s">
        <v>2204</v>
      </c>
      <c r="AF67" s="92" t="s">
        <v>529</v>
      </c>
      <c r="AG67" s="92" t="s">
        <v>2204</v>
      </c>
      <c r="AH67" s="92" t="s">
        <v>2204</v>
      </c>
      <c r="AI67" s="92" t="s">
        <v>2204</v>
      </c>
      <c r="AJ67" s="92" t="s">
        <v>2204</v>
      </c>
      <c r="AK67" s="92" t="s">
        <v>2204</v>
      </c>
      <c r="AL67" s="92" t="s">
        <v>2204</v>
      </c>
      <c r="AM67" s="93">
        <v>3</v>
      </c>
      <c r="AN67" s="111">
        <v>0</v>
      </c>
      <c r="AO67" s="109"/>
      <c r="AP67" s="106"/>
      <c r="AQ67" s="110"/>
      <c r="AR67" s="109" t="s">
        <v>2214</v>
      </c>
      <c r="AS67" s="106" t="s">
        <v>2205</v>
      </c>
      <c r="AT67" s="107" t="s">
        <v>2214</v>
      </c>
      <c r="AU67" s="108" t="s">
        <v>2214</v>
      </c>
      <c r="AV67" s="109" t="s">
        <v>2214</v>
      </c>
      <c r="AW67" s="106" t="s">
        <v>2205</v>
      </c>
      <c r="AX67" s="106" t="s">
        <v>2215</v>
      </c>
      <c r="AY67" s="106" t="s">
        <v>2211</v>
      </c>
      <c r="AZ67" s="106" t="s">
        <v>2206</v>
      </c>
      <c r="BA67" s="106" t="s">
        <v>2210</v>
      </c>
      <c r="BB67" s="106" t="s">
        <v>2350</v>
      </c>
      <c r="BC67" s="106"/>
      <c r="BD67" s="106"/>
      <c r="BE67" s="106"/>
      <c r="BF67" s="94" cm="1">
        <f t="array" ref="BF67">SUMPRODUCT(--(LEN(TRIM(AV67:BE67))&gt;0))</f>
        <v>7</v>
      </c>
      <c r="BG67" s="36" t="str" cm="1">
        <f t="array" ref="BG67">SUBSTITUTE(SUBSTITUTE(SUBSTITUTE("["&amp;
IFERROR(_xlfn.TEXTJOIN(", ",TRUE,IF(O67:AL67="y",CHAR(34)&amp;O$1:AL$1&amp;CHAR(34),"")),"")&amp;
","&amp;
CHAR(34)&amp;"myr"&amp;AU67&amp;CHAR(34)&amp;","&amp;_xlfn.TEXTJOIN("",TRUE,IF(AO67:AQ67&lt;&gt;"",CHAR(34)&amp;"sta"&amp;AO67:AQ67&amp;CHAR(34)&amp;",",""))&amp;
IFERROR(_xlfn.TEXTJOIN(", ",TRUE,IF(AR67:AT67&lt;&gt;"",CHAR(34)&amp;AR$1:AT$1&amp;AR67:AT67&amp;CHAR(34)&amp;",","")),"")&amp;
IF(AN67&gt;0,CHAR(34)&amp;"HasSta",CHAR(34)&amp;"NoStar")&amp;CHAR(34)&amp;","&amp;IF(AN67=1,CHAR(34)&amp;"1Stars"&amp;CHAR(34)&amp;",","")&amp;IF(AN67=2,CHAR(34)&amp;"2Stars"&amp;CHAR(34)&amp;",","")&amp;IF(AN67&gt;2,CHAR(34)&amp;"3+Star"&amp;CHAR(34)&amp;",","")&amp;
IFERROR(CHOOSE(AM67+1,"""NoBand""","","""2Bands""","""3Bands"""),"")&amp;IF(AM67&gt;3,"""4+Band""","")&amp;","&amp;
_xlfn.XLOOKUP(B67,Country!$A$2:$A$246,Country!$F$2:$F$246,"")&amp;_xlfn.XLOOKUP(B67,Country!$A$2:$A$246,Country!$G$2:$G$246,"")&amp;
"]",",]","]"),",,",","),",,",",")</f>
        <v>["Horizo", "Circle", "Plants", "Texted", "Weapon", "HasSun", "Center", "Geogrh","myrBLU","001BLU", "002WHI", "003BLU","NoStar","3Bands","capi_San Salvador","ntWHRE", "ntGRRE", "ntGRYE", "ntBLYE","spanis","rg2_AM_Central"]</v>
      </c>
      <c r="BH67" s="65" t="s">
        <v>794</v>
      </c>
      <c r="BI67" s="36"/>
    </row>
    <row r="68" spans="1:61" x14ac:dyDescent="0.3">
      <c r="A68" s="115" t="str" cm="1">
        <f t="array" ref="A68">SUBSTITUTE("{"&amp;CHAR(34)&amp;"couname"&amp;CHAR(34)&amp;":"&amp;CHAR(34)&amp;B68&amp;CHAR(34)&amp;
(IF(H68&lt;&gt;"",","&amp;CHAR(34)&amp;"subtype"&amp;CHAR(34)&amp;":"&amp;CHAR(34)&amp;H68&amp;CHAR(34),""))&amp;
","&amp;CHAR(34)&amp;"year"&amp;CHAR(34)&amp;":"&amp;CHAR(34)&amp;M68&amp;CHAR(34)&amp;","&amp;CHAR(34)&amp;"lvlup"&amp;CHAR(34)&amp;":"&amp;CHAR(34)&amp;C68&amp;CHAR(34)&amp;
","&amp;CHAR(34)&amp;"region"&amp;CHAR(34)&amp;":"&amp;CHAR(34)&amp;"rgn_"&amp;_xlfn.XLOOKUP(B68,Country!A68:A366,Country!D68:D366&amp;CHAR(34)&amp;
","&amp;CHAR(34)&amp;"Colors"&amp;CHAR(34)&amp;":"&amp;"["&amp;_xlfn.TEXTJOIN(", ",TRUE,IF(AV68:BE68&lt;&gt;"",CHAR(34)&amp;"cl_"&amp;AV68:BE68&amp;CHAR(34),""))&amp;"]"&amp;
","&amp;CHAR(34)&amp;"Items"&amp;CHAR(34)&amp;":"&amp;BG68&amp;
","&amp;CHAR(34)&amp;"Items2"&amp;CHAR(34)&amp;":"&amp;"["&amp;_xlfn.XLOOKUP(B68,Country!A67:A366,Country!G67:G366)&amp;"]"&amp;
","&amp;CHAR(34)&amp;"Flag"&amp;CHAR(34)&amp;":"&amp;CHAR(34)&amp;D68&amp;CHAR(34)&amp;
","&amp;CHAR(34)&amp;"HDFlag"&amp;CHAR(34)&amp;":"&amp;CHAR(34)&amp;E68&amp;CHAR(34)&amp;
","&amp;CHAR(34)&amp;"type"&amp;CHAR(34)&amp;":"&amp;CHAR(34)&amp;L68&amp;CHAR(34)&amp;
", "&amp;CHAR(34)&amp;"describe"&amp;CHAR(34)&amp;": "&amp;CHAR(34)&amp;CHAR(34)&amp;
", "&amp;CHAR(34)&amp;"isnew"&amp;CHAR(34)&amp;": "&amp;CHAR(34)&amp;F68&amp;CHAR(34)&amp;
", "&amp;CHAR(34)&amp;"ptg"&amp;CHAR(34)&amp;": "&amp;IFERROR(_xlfn.XLOOKUP(B68,Country!A:A,Country!BH:BH),CHAR(34)&amp;CHAR(34))&amp;
", "&amp;CHAR(34)&amp;"links"&amp;CHAR(34)&amp;": "&amp;CHAR(34)&amp;I68&amp;CHAR(34)&amp;
"},"),"[,","[")</f>
        <v>{"couname":"England","year":"1190","lvlup":"1","region":"rgn_Europe","Colors":["cl_RED", "cl_WHI"],"Items":["Crosse", "Horizo", "Vertic", "Center", "OnlyBa", "Rotate","myrWHI","NoStar","2Bands","capi_London","island", "locate_MI", "pol_pope","monarchy","englis","rg2_Eu_North"],"Items2":["monarchy","englis","rg2_Eu_North"],"Flag":"https://i.ibb.co/J502hJX/England-Flag.png","HDFlag":"https://upload.wikimedia.org/wikipedia/en/thumb/b/be/Flag_of_England.svg/2560px-Flag_of_England.svg.png","type":"", "describe": "", "isnew": ".", "ptg": ["pctBLA_0", "pctBLU_0", "pctGRE_0", "pctRED_30", "pctYEL_0", "pctORA_0", "pctBRO_0", "pctPUR_0", "pctWHI_70"], "links": "https://en.wikipedia.org/wiki/Flag_of_England"},</v>
      </c>
      <c r="B68" s="83" t="s">
        <v>106</v>
      </c>
      <c r="C68" s="84">
        <v>1</v>
      </c>
      <c r="D68" s="95" t="s">
        <v>865</v>
      </c>
      <c r="E68" s="96" t="s">
        <v>2363</v>
      </c>
      <c r="F68" s="85" t="s">
        <v>2200</v>
      </c>
      <c r="G68" s="86" t="s">
        <v>2201</v>
      </c>
      <c r="H68" s="87"/>
      <c r="I68" s="88" t="s">
        <v>2364</v>
      </c>
      <c r="J68" s="89" t="s">
        <v>3578</v>
      </c>
      <c r="K68" s="90" t="s">
        <v>350</v>
      </c>
      <c r="L68" s="89"/>
      <c r="M68" s="91">
        <v>1190</v>
      </c>
      <c r="N68" s="116"/>
      <c r="O68" s="92" t="s">
        <v>529</v>
      </c>
      <c r="P68" s="92" t="s">
        <v>529</v>
      </c>
      <c r="Q68" s="92" t="s">
        <v>529</v>
      </c>
      <c r="R68" s="92" t="s">
        <v>2204</v>
      </c>
      <c r="S68" s="92" t="s">
        <v>2204</v>
      </c>
      <c r="T68" s="92" t="s">
        <v>2204</v>
      </c>
      <c r="U68" s="92" t="s">
        <v>2204</v>
      </c>
      <c r="V68" s="92" t="s">
        <v>2204</v>
      </c>
      <c r="W68" s="92" t="s">
        <v>2204</v>
      </c>
      <c r="X68" s="92" t="s">
        <v>2204</v>
      </c>
      <c r="Y68" s="92" t="s">
        <v>2204</v>
      </c>
      <c r="Z68" s="92" t="s">
        <v>2204</v>
      </c>
      <c r="AA68" s="92" t="s">
        <v>529</v>
      </c>
      <c r="AB68" s="92" t="s">
        <v>2204</v>
      </c>
      <c r="AC68" s="92" t="s">
        <v>2204</v>
      </c>
      <c r="AD68" s="92" t="s">
        <v>2204</v>
      </c>
      <c r="AE68" s="92" t="s">
        <v>529</v>
      </c>
      <c r="AF68" s="92" t="s">
        <v>2204</v>
      </c>
      <c r="AG68" s="92" t="s">
        <v>2204</v>
      </c>
      <c r="AH68" s="92" t="s">
        <v>2204</v>
      </c>
      <c r="AI68" s="92" t="s">
        <v>2204</v>
      </c>
      <c r="AJ68" s="92" t="s">
        <v>2204</v>
      </c>
      <c r="AK68" s="92" t="s">
        <v>529</v>
      </c>
      <c r="AL68" s="92" t="s">
        <v>2204</v>
      </c>
      <c r="AM68" s="93">
        <v>2</v>
      </c>
      <c r="AN68" s="111">
        <v>0</v>
      </c>
      <c r="AO68" s="109"/>
      <c r="AP68" s="106"/>
      <c r="AQ68" s="110"/>
      <c r="AR68" s="109"/>
      <c r="AS68" s="106"/>
      <c r="AT68" s="107"/>
      <c r="AU68" s="108" t="s">
        <v>2205</v>
      </c>
      <c r="AV68" s="109" t="s">
        <v>2210</v>
      </c>
      <c r="AW68" s="106" t="s">
        <v>2205</v>
      </c>
      <c r="AX68" s="106"/>
      <c r="AY68" s="106"/>
      <c r="AZ68" s="106"/>
      <c r="BA68" s="106"/>
      <c r="BB68" s="106"/>
      <c r="BC68" s="106"/>
      <c r="BD68" s="106"/>
      <c r="BE68" s="106"/>
      <c r="BF68" s="94" cm="1">
        <f t="array" ref="BF68">SUMPRODUCT(--(LEN(TRIM(AV68:BE68))&gt;0))</f>
        <v>2</v>
      </c>
      <c r="BG68" s="36" t="str" cm="1">
        <f t="array" ref="BG68">SUBSTITUTE(SUBSTITUTE(SUBSTITUTE("["&amp;
IFERROR(_xlfn.TEXTJOIN(", ",TRUE,IF(O68:AL68="y",CHAR(34)&amp;O$1:AL$1&amp;CHAR(34),"")),"")&amp;
","&amp;
CHAR(34)&amp;"myr"&amp;AU68&amp;CHAR(34)&amp;","&amp;_xlfn.TEXTJOIN("",TRUE,IF(AO68:AQ68&lt;&gt;"",CHAR(34)&amp;"sta"&amp;AO68:AQ68&amp;CHAR(34)&amp;",",""))&amp;
IFERROR(_xlfn.TEXTJOIN(", ",TRUE,IF(AR68:AT68&lt;&gt;"",CHAR(34)&amp;AR$1:AT$1&amp;AR68:AT68&amp;CHAR(34)&amp;",","")),"")&amp;
IF(AN68&gt;0,CHAR(34)&amp;"HasSta",CHAR(34)&amp;"NoStar")&amp;CHAR(34)&amp;","&amp;IF(AN68=1,CHAR(34)&amp;"1Stars"&amp;CHAR(34)&amp;",","")&amp;IF(AN68=2,CHAR(34)&amp;"2Stars"&amp;CHAR(34)&amp;",","")&amp;IF(AN68&gt;2,CHAR(34)&amp;"3+Star"&amp;CHAR(34)&amp;",","")&amp;
IFERROR(CHOOSE(AM68+1,"""NoBand""","","""2Bands""","""3Bands"""),"")&amp;IF(AM68&gt;3,"""4+Band""","")&amp;","&amp;
_xlfn.XLOOKUP(B68,Country!$A$2:$A$246,Country!$F$2:$F$246,"")&amp;_xlfn.XLOOKUP(B68,Country!$A$2:$A$246,Country!$G$2:$G$246,"")&amp;
"]",",]","]"),",,",","),",,",",")</f>
        <v>["Crosse", "Horizo", "Vertic", "Center", "OnlyBa", "Rotate","myrWHI","NoStar","2Bands","capi_London","island", "locate_MI", "pol_pope","monarchy","englis","rg2_Eu_North"]</v>
      </c>
      <c r="BH68" s="65" t="s">
        <v>791</v>
      </c>
      <c r="BI68" s="36"/>
    </row>
    <row r="69" spans="1:61" x14ac:dyDescent="0.3">
      <c r="A69" s="115" t="str" cm="1">
        <f t="array" ref="A69">SUBSTITUTE("{"&amp;CHAR(34)&amp;"couname"&amp;CHAR(34)&amp;":"&amp;CHAR(34)&amp;B69&amp;CHAR(34)&amp;
(IF(H69&lt;&gt;"",","&amp;CHAR(34)&amp;"subtype"&amp;CHAR(34)&amp;":"&amp;CHAR(34)&amp;H69&amp;CHAR(34),""))&amp;
","&amp;CHAR(34)&amp;"year"&amp;CHAR(34)&amp;":"&amp;CHAR(34)&amp;M69&amp;CHAR(34)&amp;","&amp;CHAR(34)&amp;"lvlup"&amp;CHAR(34)&amp;":"&amp;CHAR(34)&amp;C69&amp;CHAR(34)&amp;
","&amp;CHAR(34)&amp;"region"&amp;CHAR(34)&amp;":"&amp;CHAR(34)&amp;"rgn_"&amp;_xlfn.XLOOKUP(B69,Country!A69:A367,Country!D69:D367&amp;CHAR(34)&amp;
","&amp;CHAR(34)&amp;"Colors"&amp;CHAR(34)&amp;":"&amp;"["&amp;_xlfn.TEXTJOIN(", ",TRUE,IF(AV69:BE69&lt;&gt;"",CHAR(34)&amp;"cl_"&amp;AV69:BE69&amp;CHAR(34),""))&amp;"]"&amp;
","&amp;CHAR(34)&amp;"Items"&amp;CHAR(34)&amp;":"&amp;BG69&amp;
","&amp;CHAR(34)&amp;"Items2"&amp;CHAR(34)&amp;":"&amp;"["&amp;_xlfn.XLOOKUP(B69,Country!A68:A367,Country!G68:G367)&amp;"]"&amp;
","&amp;CHAR(34)&amp;"Flag"&amp;CHAR(34)&amp;":"&amp;CHAR(34)&amp;D69&amp;CHAR(34)&amp;
","&amp;CHAR(34)&amp;"HDFlag"&amp;CHAR(34)&amp;":"&amp;CHAR(34)&amp;E69&amp;CHAR(34)&amp;
","&amp;CHAR(34)&amp;"type"&amp;CHAR(34)&amp;":"&amp;CHAR(34)&amp;L69&amp;CHAR(34)&amp;
", "&amp;CHAR(34)&amp;"describe"&amp;CHAR(34)&amp;": "&amp;CHAR(34)&amp;CHAR(34)&amp;
", "&amp;CHAR(34)&amp;"isnew"&amp;CHAR(34)&amp;": "&amp;CHAR(34)&amp;F69&amp;CHAR(34)&amp;
", "&amp;CHAR(34)&amp;"ptg"&amp;CHAR(34)&amp;": "&amp;IFERROR(_xlfn.XLOOKUP(B69,Country!A:A,Country!BH:BH),CHAR(34)&amp;CHAR(34))&amp;
", "&amp;CHAR(34)&amp;"links"&amp;CHAR(34)&amp;": "&amp;CHAR(34)&amp;I69&amp;CHAR(34)&amp;
"},"),"[,","[")</f>
        <v>{"couname":"Equatorial Guinea","year":"1979","lvlup":"1","region":"rgn_Africa","Colors":["cl_RED", "cl_GRE", "cl_BLU", "cl_WHI", "cl_YEL", "cl_BLA", "cl_BRO"],"Items":["Horizo", "Plants", "Texted", "Trside", "Center","myrGRE","staYEL","001GRE", "002WHI", "003RED","HasSta","3+Star","3Bands","capi_Malabo","geo_CapiBeach", "ntGRRE", "ntGRYE", "ntBLYE", "ntWHYE","french","spanis","portug","rg2_Af_Mid"],"Items2":["french","spanis","portug","rg2_Af_Mid"],"Flag":"https://i.ibb.co/jH6h4M3/Equatorial-Guinea-Flag.png","HDFlag":"https://upload.wikimedia.org/wikipedia/commons/thumb/3/31/Flag_of_Equatorial_Guinea.svg/2560px-Flag_of_Equatorial_Guinea.svg.png","type":"", "describe": "", "isnew": ".", "ptg": ["pctBLA_2", "pctBLU_12", "pctGRE_30", "pctRED_29", "pctYEL_2", "pctORA_0", "pctBRO_2", "pctPUR_0", "pctWHI_23"], "links": "https://en.wikipedia.org/wiki/Flag_of_Equatorial_Guinea"},</v>
      </c>
      <c r="B69" s="83" t="s">
        <v>107</v>
      </c>
      <c r="C69" s="84">
        <v>1</v>
      </c>
      <c r="D69" s="95" t="s">
        <v>866</v>
      </c>
      <c r="E69" s="96" t="s">
        <v>2365</v>
      </c>
      <c r="F69" s="85" t="s">
        <v>2200</v>
      </c>
      <c r="G69" s="86" t="s">
        <v>2201</v>
      </c>
      <c r="H69" s="87"/>
      <c r="I69" s="88" t="s">
        <v>2366</v>
      </c>
      <c r="J69" s="89" t="s">
        <v>3578</v>
      </c>
      <c r="K69" s="90" t="s">
        <v>351</v>
      </c>
      <c r="L69" s="89"/>
      <c r="M69" s="91">
        <v>1979</v>
      </c>
      <c r="N69" s="116"/>
      <c r="O69" s="92" t="s">
        <v>2204</v>
      </c>
      <c r="P69" s="92" t="s">
        <v>529</v>
      </c>
      <c r="Q69" s="92" t="s">
        <v>2204</v>
      </c>
      <c r="R69" s="92" t="s">
        <v>2204</v>
      </c>
      <c r="S69" s="92" t="s">
        <v>2204</v>
      </c>
      <c r="T69" s="92" t="s">
        <v>2204</v>
      </c>
      <c r="U69" s="92" t="s">
        <v>529</v>
      </c>
      <c r="V69" s="92" t="s">
        <v>529</v>
      </c>
      <c r="W69" s="92" t="s">
        <v>2204</v>
      </c>
      <c r="X69" s="92" t="s">
        <v>2204</v>
      </c>
      <c r="Y69" s="92" t="s">
        <v>2204</v>
      </c>
      <c r="Z69" s="92" t="s">
        <v>529</v>
      </c>
      <c r="AA69" s="92" t="s">
        <v>529</v>
      </c>
      <c r="AB69" s="92" t="s">
        <v>2204</v>
      </c>
      <c r="AC69" s="92" t="s">
        <v>2204</v>
      </c>
      <c r="AD69" s="92" t="s">
        <v>2204</v>
      </c>
      <c r="AE69" s="92" t="s">
        <v>2204</v>
      </c>
      <c r="AF69" s="92" t="s">
        <v>2204</v>
      </c>
      <c r="AG69" s="92" t="s">
        <v>2204</v>
      </c>
      <c r="AH69" s="92" t="s">
        <v>2204</v>
      </c>
      <c r="AI69" s="92" t="s">
        <v>2204</v>
      </c>
      <c r="AJ69" s="92" t="s">
        <v>2204</v>
      </c>
      <c r="AK69" s="92" t="s">
        <v>2204</v>
      </c>
      <c r="AL69" s="92" t="s">
        <v>2204</v>
      </c>
      <c r="AM69" s="93">
        <v>3</v>
      </c>
      <c r="AN69" s="111">
        <v>6</v>
      </c>
      <c r="AO69" s="109" t="s">
        <v>2215</v>
      </c>
      <c r="AP69" s="106"/>
      <c r="AQ69" s="110"/>
      <c r="AR69" s="109" t="s">
        <v>2211</v>
      </c>
      <c r="AS69" s="106" t="s">
        <v>2205</v>
      </c>
      <c r="AT69" s="107" t="s">
        <v>2210</v>
      </c>
      <c r="AU69" s="108" t="s">
        <v>2211</v>
      </c>
      <c r="AV69" s="109" t="s">
        <v>2210</v>
      </c>
      <c r="AW69" s="106" t="s">
        <v>2211</v>
      </c>
      <c r="AX69" s="106" t="s">
        <v>2214</v>
      </c>
      <c r="AY69" s="106" t="s">
        <v>2205</v>
      </c>
      <c r="AZ69" s="106" t="s">
        <v>2215</v>
      </c>
      <c r="BA69" s="106" t="s">
        <v>2206</v>
      </c>
      <c r="BB69" s="106" t="s">
        <v>2223</v>
      </c>
      <c r="BC69" s="106"/>
      <c r="BD69" s="106"/>
      <c r="BE69" s="106"/>
      <c r="BF69" s="94" cm="1">
        <f t="array" ref="BF69">SUMPRODUCT(--(LEN(TRIM(AV69:BE69))&gt;0))</f>
        <v>7</v>
      </c>
      <c r="BG69" s="36" t="str" cm="1">
        <f t="array" ref="BG69">SUBSTITUTE(SUBSTITUTE(SUBSTITUTE("["&amp;
IFERROR(_xlfn.TEXTJOIN(", ",TRUE,IF(O69:AL69="y",CHAR(34)&amp;O$1:AL$1&amp;CHAR(34),"")),"")&amp;
","&amp;
CHAR(34)&amp;"myr"&amp;AU69&amp;CHAR(34)&amp;","&amp;_xlfn.TEXTJOIN("",TRUE,IF(AO69:AQ69&lt;&gt;"",CHAR(34)&amp;"sta"&amp;AO69:AQ69&amp;CHAR(34)&amp;",",""))&amp;
IFERROR(_xlfn.TEXTJOIN(", ",TRUE,IF(AR69:AT69&lt;&gt;"",CHAR(34)&amp;AR$1:AT$1&amp;AR69:AT69&amp;CHAR(34)&amp;",","")),"")&amp;
IF(AN69&gt;0,CHAR(34)&amp;"HasSta",CHAR(34)&amp;"NoStar")&amp;CHAR(34)&amp;","&amp;IF(AN69=1,CHAR(34)&amp;"1Stars"&amp;CHAR(34)&amp;",","")&amp;IF(AN69=2,CHAR(34)&amp;"2Stars"&amp;CHAR(34)&amp;",","")&amp;IF(AN69&gt;2,CHAR(34)&amp;"3+Star"&amp;CHAR(34)&amp;",","")&amp;
IFERROR(CHOOSE(AM69+1,"""NoBand""","","""2Bands""","""3Bands"""),"")&amp;IF(AM69&gt;3,"""4+Band""","")&amp;","&amp;
_xlfn.XLOOKUP(B69,Country!$A$2:$A$246,Country!$F$2:$F$246,"")&amp;_xlfn.XLOOKUP(B69,Country!$A$2:$A$246,Country!$G$2:$G$246,"")&amp;
"]",",]","]"),",,",","),",,",",")</f>
        <v>["Horizo", "Plants", "Texted", "Trside", "Center","myrGRE","staYEL","001GRE", "002WHI", "003RED","HasSta","3+Star","3Bands","capi_Malabo","geo_CapiBeach", "ntGRRE", "ntGRYE", "ntBLYE", "ntWHYE","french","spanis","portug","rg2_Af_Mid"]</v>
      </c>
      <c r="BH69" s="65" t="s">
        <v>792</v>
      </c>
      <c r="BI69" s="36"/>
    </row>
    <row r="70" spans="1:61" x14ac:dyDescent="0.3">
      <c r="A70" s="115" t="str" cm="1">
        <f t="array" ref="A70">SUBSTITUTE("{"&amp;CHAR(34)&amp;"couname"&amp;CHAR(34)&amp;":"&amp;CHAR(34)&amp;B70&amp;CHAR(34)&amp;
(IF(H70&lt;&gt;"",","&amp;CHAR(34)&amp;"subtype"&amp;CHAR(34)&amp;":"&amp;CHAR(34)&amp;H70&amp;CHAR(34),""))&amp;
","&amp;CHAR(34)&amp;"year"&amp;CHAR(34)&amp;":"&amp;CHAR(34)&amp;M70&amp;CHAR(34)&amp;","&amp;CHAR(34)&amp;"lvlup"&amp;CHAR(34)&amp;":"&amp;CHAR(34)&amp;C70&amp;CHAR(34)&amp;
","&amp;CHAR(34)&amp;"region"&amp;CHAR(34)&amp;":"&amp;CHAR(34)&amp;"rgn_"&amp;_xlfn.XLOOKUP(B70,Country!A70:A368,Country!D70:D368&amp;CHAR(34)&amp;
","&amp;CHAR(34)&amp;"Colors"&amp;CHAR(34)&amp;":"&amp;"["&amp;_xlfn.TEXTJOIN(", ",TRUE,IF(AV70:BE70&lt;&gt;"",CHAR(34)&amp;"cl_"&amp;AV70:BE70&amp;CHAR(34),""))&amp;"]"&amp;
","&amp;CHAR(34)&amp;"Items"&amp;CHAR(34)&amp;":"&amp;BG70&amp;
","&amp;CHAR(34)&amp;"Items2"&amp;CHAR(34)&amp;":"&amp;"["&amp;_xlfn.XLOOKUP(B70,Country!A69:A368,Country!G69:G368)&amp;"]"&amp;
","&amp;CHAR(34)&amp;"Flag"&amp;CHAR(34)&amp;":"&amp;CHAR(34)&amp;D70&amp;CHAR(34)&amp;
","&amp;CHAR(34)&amp;"HDFlag"&amp;CHAR(34)&amp;":"&amp;CHAR(34)&amp;E70&amp;CHAR(34)&amp;
","&amp;CHAR(34)&amp;"type"&amp;CHAR(34)&amp;":"&amp;CHAR(34)&amp;L70&amp;CHAR(34)&amp;
", "&amp;CHAR(34)&amp;"describe"&amp;CHAR(34)&amp;": "&amp;CHAR(34)&amp;CHAR(34)&amp;
", "&amp;CHAR(34)&amp;"isnew"&amp;CHAR(34)&amp;": "&amp;CHAR(34)&amp;F70&amp;CHAR(34)&amp;
", "&amp;CHAR(34)&amp;"ptg"&amp;CHAR(34)&amp;": "&amp;IFERROR(_xlfn.XLOOKUP(B70,Country!A:A,Country!BH:BH),CHAR(34)&amp;CHAR(34))&amp;
", "&amp;CHAR(34)&amp;"links"&amp;CHAR(34)&amp;": "&amp;CHAR(34)&amp;I70&amp;CHAR(34)&amp;
"},"),"[,","[")</f>
        <v>{"couname":"Eritrea","year":"1995","lvlup":"1","region":"rgn_Africa","Colors":["cl_RED", "cl_GRE", "cl_BLU", "cl_YEL"],"Items":["Circle", "Plants", "Trside","myrRED","NoStar","NoBand","capi_Asmara","top30_camel", "ntGRYE", "ntBLYE","rg2_AF_East"],"Items2":["rg2_AF_East"],"Flag":"https://i.ibb.co/2jC2Wxc/Eritrea-Flag.png","HDFlag":"https://upload.wikimedia.org/wikipedia/commons/thumb/2/29/Flag_of_Eritrea.svg/2560px-Flag_of_Eritrea.svg.png","type":"", "describe": "", "isnew": ".", "ptg": ["pctBLA_0", "pctBLU_25", "pctGRE_25", "pctRED_44", "pctYEL_6", "pctORA_0", "pctBRO_0", "pctPUR_0", "pctWHI_0"], "links": "https://en.wikipedia.org/wiki/Flag_of_Eritrea"},</v>
      </c>
      <c r="B70" s="83" t="s">
        <v>108</v>
      </c>
      <c r="C70" s="84">
        <v>1</v>
      </c>
      <c r="D70" s="95" t="s">
        <v>867</v>
      </c>
      <c r="E70" s="96" t="s">
        <v>2367</v>
      </c>
      <c r="F70" s="85" t="s">
        <v>2200</v>
      </c>
      <c r="G70" s="86" t="s">
        <v>2201</v>
      </c>
      <c r="H70" s="87"/>
      <c r="I70" s="88" t="s">
        <v>2368</v>
      </c>
      <c r="J70" s="89" t="s">
        <v>3578</v>
      </c>
      <c r="K70" s="90" t="s">
        <v>352</v>
      </c>
      <c r="L70" s="89"/>
      <c r="M70" s="91">
        <v>1995</v>
      </c>
      <c r="N70" s="116"/>
      <c r="O70" s="92" t="s">
        <v>2204</v>
      </c>
      <c r="P70" s="92" t="s">
        <v>2204</v>
      </c>
      <c r="Q70" s="92" t="s">
        <v>2204</v>
      </c>
      <c r="R70" s="92" t="s">
        <v>2204</v>
      </c>
      <c r="S70" s="92" t="s">
        <v>529</v>
      </c>
      <c r="T70" s="92" t="s">
        <v>2204</v>
      </c>
      <c r="U70" s="92" t="s">
        <v>529</v>
      </c>
      <c r="V70" s="92" t="s">
        <v>2204</v>
      </c>
      <c r="W70" s="92" t="s">
        <v>2204</v>
      </c>
      <c r="X70" s="92" t="s">
        <v>2204</v>
      </c>
      <c r="Y70" s="92" t="s">
        <v>2204</v>
      </c>
      <c r="Z70" s="92" t="s">
        <v>529</v>
      </c>
      <c r="AA70" s="92" t="s">
        <v>2204</v>
      </c>
      <c r="AB70" s="92" t="s">
        <v>2204</v>
      </c>
      <c r="AC70" s="92" t="s">
        <v>2204</v>
      </c>
      <c r="AD70" s="92" t="s">
        <v>2204</v>
      </c>
      <c r="AE70" s="92" t="s">
        <v>2204</v>
      </c>
      <c r="AF70" s="92" t="s">
        <v>2204</v>
      </c>
      <c r="AG70" s="92" t="s">
        <v>2204</v>
      </c>
      <c r="AH70" s="92" t="s">
        <v>2204</v>
      </c>
      <c r="AI70" s="92" t="s">
        <v>2204</v>
      </c>
      <c r="AJ70" s="92" t="s">
        <v>2204</v>
      </c>
      <c r="AK70" s="92" t="s">
        <v>2204</v>
      </c>
      <c r="AL70" s="92" t="s">
        <v>2204</v>
      </c>
      <c r="AM70" s="93">
        <v>0</v>
      </c>
      <c r="AN70" s="111">
        <v>0</v>
      </c>
      <c r="AO70" s="109"/>
      <c r="AP70" s="106"/>
      <c r="AQ70" s="110"/>
      <c r="AR70" s="109"/>
      <c r="AS70" s="106"/>
      <c r="AT70" s="107"/>
      <c r="AU70" s="108" t="s">
        <v>2210</v>
      </c>
      <c r="AV70" s="109" t="s">
        <v>2210</v>
      </c>
      <c r="AW70" s="106" t="s">
        <v>2211</v>
      </c>
      <c r="AX70" s="106" t="s">
        <v>2214</v>
      </c>
      <c r="AY70" s="106" t="s">
        <v>2215</v>
      </c>
      <c r="AZ70" s="106"/>
      <c r="BA70" s="106"/>
      <c r="BB70" s="106"/>
      <c r="BC70" s="106"/>
      <c r="BD70" s="106"/>
      <c r="BE70" s="106"/>
      <c r="BF70" s="94" cm="1">
        <f t="array" ref="BF70">SUMPRODUCT(--(LEN(TRIM(AV70:BE70))&gt;0))</f>
        <v>4</v>
      </c>
      <c r="BG70" s="36" t="str" cm="1">
        <f t="array" ref="BG70">SUBSTITUTE(SUBSTITUTE(SUBSTITUTE("["&amp;
IFERROR(_xlfn.TEXTJOIN(", ",TRUE,IF(O70:AL70="y",CHAR(34)&amp;O$1:AL$1&amp;CHAR(34),"")),"")&amp;
","&amp;
CHAR(34)&amp;"myr"&amp;AU70&amp;CHAR(34)&amp;","&amp;_xlfn.TEXTJOIN("",TRUE,IF(AO70:AQ70&lt;&gt;"",CHAR(34)&amp;"sta"&amp;AO70:AQ70&amp;CHAR(34)&amp;",",""))&amp;
IFERROR(_xlfn.TEXTJOIN(", ",TRUE,IF(AR70:AT70&lt;&gt;"",CHAR(34)&amp;AR$1:AT$1&amp;AR70:AT70&amp;CHAR(34)&amp;",","")),"")&amp;
IF(AN70&gt;0,CHAR(34)&amp;"HasSta",CHAR(34)&amp;"NoStar")&amp;CHAR(34)&amp;","&amp;IF(AN70=1,CHAR(34)&amp;"1Stars"&amp;CHAR(34)&amp;",","")&amp;IF(AN70=2,CHAR(34)&amp;"2Stars"&amp;CHAR(34)&amp;",","")&amp;IF(AN70&gt;2,CHAR(34)&amp;"3+Star"&amp;CHAR(34)&amp;",","")&amp;
IFERROR(CHOOSE(AM70+1,"""NoBand""","","""2Bands""","""3Bands"""),"")&amp;IF(AM70&gt;3,"""4+Band""","")&amp;","&amp;
_xlfn.XLOOKUP(B70,Country!$A$2:$A$246,Country!$F$2:$F$246,"")&amp;_xlfn.XLOOKUP(B70,Country!$A$2:$A$246,Country!$G$2:$G$246,"")&amp;
"]",",]","]"),",,",","),",,",",")</f>
        <v>["Circle", "Plants", "Trside","myrRED","NoStar","NoBand","capi_Asmara","top30_camel", "ntGRYE", "ntBLYE","rg2_AF_East"]</v>
      </c>
      <c r="BH70" s="65" t="s">
        <v>792</v>
      </c>
      <c r="BI70" s="36"/>
    </row>
    <row r="71" spans="1:61" x14ac:dyDescent="0.3">
      <c r="A71" s="115" t="str" cm="1">
        <f t="array" ref="A71">SUBSTITUTE("{"&amp;CHAR(34)&amp;"couname"&amp;CHAR(34)&amp;":"&amp;CHAR(34)&amp;B71&amp;CHAR(34)&amp;
(IF(H71&lt;&gt;"",","&amp;CHAR(34)&amp;"subtype"&amp;CHAR(34)&amp;":"&amp;CHAR(34)&amp;H71&amp;CHAR(34),""))&amp;
","&amp;CHAR(34)&amp;"year"&amp;CHAR(34)&amp;":"&amp;CHAR(34)&amp;M71&amp;CHAR(34)&amp;","&amp;CHAR(34)&amp;"lvlup"&amp;CHAR(34)&amp;":"&amp;CHAR(34)&amp;C71&amp;CHAR(34)&amp;
","&amp;CHAR(34)&amp;"region"&amp;CHAR(34)&amp;":"&amp;CHAR(34)&amp;"rgn_"&amp;_xlfn.XLOOKUP(B71,Country!A71:A369,Country!D71:D369&amp;CHAR(34)&amp;
","&amp;CHAR(34)&amp;"Colors"&amp;CHAR(34)&amp;":"&amp;"["&amp;_xlfn.TEXTJOIN(", ",TRUE,IF(AV71:BE71&lt;&gt;"",CHAR(34)&amp;"cl_"&amp;AV71:BE71&amp;CHAR(34),""))&amp;"]"&amp;
","&amp;CHAR(34)&amp;"Items"&amp;CHAR(34)&amp;":"&amp;BG71&amp;
","&amp;CHAR(34)&amp;"Items2"&amp;CHAR(34)&amp;":"&amp;"["&amp;_xlfn.XLOOKUP(B71,Country!A70:A369,Country!G70:G369)&amp;"]"&amp;
","&amp;CHAR(34)&amp;"Flag"&amp;CHAR(34)&amp;":"&amp;CHAR(34)&amp;D71&amp;CHAR(34)&amp;
","&amp;CHAR(34)&amp;"HDFlag"&amp;CHAR(34)&amp;":"&amp;CHAR(34)&amp;E71&amp;CHAR(34)&amp;
","&amp;CHAR(34)&amp;"type"&amp;CHAR(34)&amp;":"&amp;CHAR(34)&amp;L71&amp;CHAR(34)&amp;
", "&amp;CHAR(34)&amp;"describe"&amp;CHAR(34)&amp;": "&amp;CHAR(34)&amp;CHAR(34)&amp;
", "&amp;CHAR(34)&amp;"isnew"&amp;CHAR(34)&amp;": "&amp;CHAR(34)&amp;F71&amp;CHAR(34)&amp;
", "&amp;CHAR(34)&amp;"ptg"&amp;CHAR(34)&amp;": "&amp;IFERROR(_xlfn.XLOOKUP(B71,Country!A:A,Country!BH:BH),CHAR(34)&amp;CHAR(34))&amp;
", "&amp;CHAR(34)&amp;"links"&amp;CHAR(34)&amp;": "&amp;CHAR(34)&amp;I71&amp;CHAR(34)&amp;
"},"),"[,","[")</f>
        <v>{"couname":"Estonia","year":"1990","lvlup":"1","region":"rgn_Europe","Colors":["cl_BLU", "cl_BLA", "cl_WHI"],"Items":["Horizo", "OnlyBa","myrEQ","001BLU", "002BLA", "003WHI","NoStar","3Bands","capi_Tallinn","pol_samesx", "geo_CapiBeach","soviet","eunion","rg2_Eu_North"],"Items2":["soviet","eunion","rg2_Eu_North"],"Flag":"https://i.ibb.co/NLq4VGw/Estonia-Flag.png","HDFlag":"https://upload.wikimedia.org/wikipedia/commons/thumb/8/8f/Flag_of_Estonia.svg/2560px-Flag_of_Estonia.svg.png","type":"", "describe": "", "isnew": ".", "ptg": ["pctBLA_33", "pctBLU_33", "pctGRE_0", "pctRED_0", "pctYEL_0", "pctORA_0", "pctBRO_0", "pctPUR_0", "pctWHI_33"], "links": "https://en.wikipedia.org/wiki/Flag_of_Estonia"},</v>
      </c>
      <c r="B71" s="83" t="s">
        <v>109</v>
      </c>
      <c r="C71" s="84">
        <v>1</v>
      </c>
      <c r="D71" s="95" t="s">
        <v>868</v>
      </c>
      <c r="E71" s="96" t="s">
        <v>2369</v>
      </c>
      <c r="F71" s="85" t="s">
        <v>2200</v>
      </c>
      <c r="G71" s="86" t="s">
        <v>2201</v>
      </c>
      <c r="H71" s="87"/>
      <c r="I71" s="88" t="s">
        <v>2370</v>
      </c>
      <c r="J71" s="89" t="s">
        <v>3578</v>
      </c>
      <c r="K71" s="90" t="s">
        <v>353</v>
      </c>
      <c r="L71" s="89"/>
      <c r="M71" s="91">
        <v>1990</v>
      </c>
      <c r="N71" s="116"/>
      <c r="O71" s="92" t="s">
        <v>2204</v>
      </c>
      <c r="P71" s="92" t="s">
        <v>529</v>
      </c>
      <c r="Q71" s="92" t="s">
        <v>2204</v>
      </c>
      <c r="R71" s="92" t="s">
        <v>2204</v>
      </c>
      <c r="S71" s="92" t="s">
        <v>2204</v>
      </c>
      <c r="T71" s="92" t="s">
        <v>2204</v>
      </c>
      <c r="U71" s="92" t="s">
        <v>2204</v>
      </c>
      <c r="V71" s="92" t="s">
        <v>2204</v>
      </c>
      <c r="W71" s="92" t="s">
        <v>2204</v>
      </c>
      <c r="X71" s="92" t="s">
        <v>2204</v>
      </c>
      <c r="Y71" s="92" t="s">
        <v>2204</v>
      </c>
      <c r="Z71" s="92" t="s">
        <v>2204</v>
      </c>
      <c r="AA71" s="92" t="s">
        <v>2204</v>
      </c>
      <c r="AB71" s="92" t="s">
        <v>2204</v>
      </c>
      <c r="AC71" s="92" t="s">
        <v>2204</v>
      </c>
      <c r="AD71" s="92" t="s">
        <v>2204</v>
      </c>
      <c r="AE71" s="92" t="s">
        <v>529</v>
      </c>
      <c r="AF71" s="92" t="s">
        <v>2204</v>
      </c>
      <c r="AG71" s="92" t="s">
        <v>2204</v>
      </c>
      <c r="AH71" s="92" t="s">
        <v>2204</v>
      </c>
      <c r="AI71" s="92" t="s">
        <v>2204</v>
      </c>
      <c r="AJ71" s="92" t="s">
        <v>2204</v>
      </c>
      <c r="AK71" s="92" t="s">
        <v>2204</v>
      </c>
      <c r="AL71" s="92" t="s">
        <v>2204</v>
      </c>
      <c r="AM71" s="93">
        <v>3</v>
      </c>
      <c r="AN71" s="111">
        <v>0</v>
      </c>
      <c r="AO71" s="109"/>
      <c r="AP71" s="106"/>
      <c r="AQ71" s="110"/>
      <c r="AR71" s="109" t="s">
        <v>2214</v>
      </c>
      <c r="AS71" s="106" t="s">
        <v>2206</v>
      </c>
      <c r="AT71" s="107" t="s">
        <v>2205</v>
      </c>
      <c r="AU71" s="108" t="s">
        <v>2209</v>
      </c>
      <c r="AV71" s="109" t="s">
        <v>2214</v>
      </c>
      <c r="AW71" s="106" t="s">
        <v>2206</v>
      </c>
      <c r="AX71" s="106" t="s">
        <v>2205</v>
      </c>
      <c r="AY71" s="106"/>
      <c r="AZ71" s="106"/>
      <c r="BA71" s="106"/>
      <c r="BB71" s="106"/>
      <c r="BC71" s="106"/>
      <c r="BD71" s="106"/>
      <c r="BE71" s="106"/>
      <c r="BF71" s="94" cm="1">
        <f t="array" ref="BF71">SUMPRODUCT(--(LEN(TRIM(AV71:BE71))&gt;0))</f>
        <v>3</v>
      </c>
      <c r="BG71" s="36" t="str" cm="1">
        <f t="array" ref="BG71">SUBSTITUTE(SUBSTITUTE(SUBSTITUTE("["&amp;
IFERROR(_xlfn.TEXTJOIN(", ",TRUE,IF(O71:AL71="y",CHAR(34)&amp;O$1:AL$1&amp;CHAR(34),"")),"")&amp;
","&amp;
CHAR(34)&amp;"myr"&amp;AU71&amp;CHAR(34)&amp;","&amp;_xlfn.TEXTJOIN("",TRUE,IF(AO71:AQ71&lt;&gt;"",CHAR(34)&amp;"sta"&amp;AO71:AQ71&amp;CHAR(34)&amp;",",""))&amp;
IFERROR(_xlfn.TEXTJOIN(", ",TRUE,IF(AR71:AT71&lt;&gt;"",CHAR(34)&amp;AR$1:AT$1&amp;AR71:AT71&amp;CHAR(34)&amp;",","")),"")&amp;
IF(AN71&gt;0,CHAR(34)&amp;"HasSta",CHAR(34)&amp;"NoStar")&amp;CHAR(34)&amp;","&amp;IF(AN71=1,CHAR(34)&amp;"1Stars"&amp;CHAR(34)&amp;",","")&amp;IF(AN71=2,CHAR(34)&amp;"2Stars"&amp;CHAR(34)&amp;",","")&amp;IF(AN71&gt;2,CHAR(34)&amp;"3+Star"&amp;CHAR(34)&amp;",","")&amp;
IFERROR(CHOOSE(AM71+1,"""NoBand""","","""2Bands""","""3Bands"""),"")&amp;IF(AM71&gt;3,"""4+Band""","")&amp;","&amp;
_xlfn.XLOOKUP(B71,Country!$A$2:$A$246,Country!$F$2:$F$246,"")&amp;_xlfn.XLOOKUP(B71,Country!$A$2:$A$246,Country!$G$2:$G$246,"")&amp;
"]",",]","]"),",,",","),",,",",")</f>
        <v>["Horizo", "OnlyBa","myrEQ","001BLU", "002BLA", "003WHI","NoStar","3Bands","capi_Tallinn","pol_samesx", "geo_CapiBeach","soviet","eunion","rg2_Eu_North"]</v>
      </c>
      <c r="BH71" s="65" t="s">
        <v>791</v>
      </c>
      <c r="BI71" s="36"/>
    </row>
    <row r="72" spans="1:61" x14ac:dyDescent="0.3">
      <c r="A72" s="115" t="str" cm="1">
        <f t="array" ref="A72">SUBSTITUTE("{"&amp;CHAR(34)&amp;"couname"&amp;CHAR(34)&amp;":"&amp;CHAR(34)&amp;B72&amp;CHAR(34)&amp;
(IF(H72&lt;&gt;"",","&amp;CHAR(34)&amp;"subtype"&amp;CHAR(34)&amp;":"&amp;CHAR(34)&amp;H72&amp;CHAR(34),""))&amp;
","&amp;CHAR(34)&amp;"year"&amp;CHAR(34)&amp;":"&amp;CHAR(34)&amp;M72&amp;CHAR(34)&amp;","&amp;CHAR(34)&amp;"lvlup"&amp;CHAR(34)&amp;":"&amp;CHAR(34)&amp;C72&amp;CHAR(34)&amp;
","&amp;CHAR(34)&amp;"region"&amp;CHAR(34)&amp;":"&amp;CHAR(34)&amp;"rgn_"&amp;_xlfn.XLOOKUP(B72,Country!A72:A370,Country!D72:D370&amp;CHAR(34)&amp;
","&amp;CHAR(34)&amp;"Colors"&amp;CHAR(34)&amp;":"&amp;"["&amp;_xlfn.TEXTJOIN(", ",TRUE,IF(AV72:BE72&lt;&gt;"",CHAR(34)&amp;"cl_"&amp;AV72:BE72&amp;CHAR(34),""))&amp;"]"&amp;
","&amp;CHAR(34)&amp;"Items"&amp;CHAR(34)&amp;":"&amp;BG72&amp;
","&amp;CHAR(34)&amp;"Items2"&amp;CHAR(34)&amp;":"&amp;"["&amp;_xlfn.XLOOKUP(B72,Country!A71:A370,Country!G71:G370)&amp;"]"&amp;
","&amp;CHAR(34)&amp;"Flag"&amp;CHAR(34)&amp;":"&amp;CHAR(34)&amp;D72&amp;CHAR(34)&amp;
","&amp;CHAR(34)&amp;"HDFlag"&amp;CHAR(34)&amp;":"&amp;CHAR(34)&amp;E72&amp;CHAR(34)&amp;
","&amp;CHAR(34)&amp;"type"&amp;CHAR(34)&amp;":"&amp;CHAR(34)&amp;L72&amp;CHAR(34)&amp;
", "&amp;CHAR(34)&amp;"describe"&amp;CHAR(34)&amp;": "&amp;CHAR(34)&amp;CHAR(34)&amp;
", "&amp;CHAR(34)&amp;"isnew"&amp;CHAR(34)&amp;": "&amp;CHAR(34)&amp;F72&amp;CHAR(34)&amp;
", "&amp;CHAR(34)&amp;"ptg"&amp;CHAR(34)&amp;": "&amp;IFERROR(_xlfn.XLOOKUP(B72,Country!A:A,Country!BH:BH),CHAR(34)&amp;CHAR(34))&amp;
", "&amp;CHAR(34)&amp;"links"&amp;CHAR(34)&amp;": "&amp;CHAR(34)&amp;I72&amp;CHAR(34)&amp;
"},"),"[,","[")</f>
        <v>{"couname":"Eswatini","year":"1968, 2011","lvlup":"1","region":"rgn_Africa","Colors":["cl_BLU", "cl_YEL", "cl_RED", "cl_BLA", "cl_WHI"],"Items":["Horizo", "Weapon", "Center","myrBLU","001BLU", "002RED", "003BLU","NoStar","4+Band","capi_Mbabane","landlo", "ntWHRE", "ntWHYE","chopGB","monarchy","englis","rg2_AF_South"],"Items2":["chopGB","monarchy","englis","rg2_AF_South"],"Flag":"https://upload.wikimedia.org/wikipedia/commons/thumb/f/fb/Flag_of_Eswatini.svg/383px-Flag_of_Eswatini.svg.png","HDFlag":"https://upload.wikimedia.org/wikipedia/commons/thumb/f/fb/Flag_of_Eswatini.svg/2560px-Flag_of_Eswatini.svg.png","type":"", "describe": "", "isnew": ".", "ptg": ["pctBLA_7", "pctBLU_38", "pctGRE_0", "pctRED_35", "pctYEL_12", "pctORA_0", "pctBRO_0", "pctPUR_0", "pctWHI_7"], "links": "https://en.wikipedia.org/wiki/Flag_of_Eswatini"},</v>
      </c>
      <c r="B72" s="83" t="s">
        <v>110</v>
      </c>
      <c r="C72" s="84">
        <v>1</v>
      </c>
      <c r="D72" s="95" t="s">
        <v>869</v>
      </c>
      <c r="E72" s="96" t="s">
        <v>2371</v>
      </c>
      <c r="F72" s="85" t="s">
        <v>2200</v>
      </c>
      <c r="G72" s="86" t="s">
        <v>2201</v>
      </c>
      <c r="H72" s="87"/>
      <c r="I72" s="88" t="s">
        <v>2372</v>
      </c>
      <c r="J72" s="89" t="s">
        <v>3578</v>
      </c>
      <c r="K72" s="90" t="s">
        <v>354</v>
      </c>
      <c r="L72" s="89"/>
      <c r="M72" s="91" t="s">
        <v>2373</v>
      </c>
      <c r="N72" s="116"/>
      <c r="O72" s="92" t="s">
        <v>2204</v>
      </c>
      <c r="P72" s="92" t="s">
        <v>529</v>
      </c>
      <c r="Q72" s="92" t="s">
        <v>2204</v>
      </c>
      <c r="R72" s="92" t="s">
        <v>2204</v>
      </c>
      <c r="S72" s="92" t="s">
        <v>2204</v>
      </c>
      <c r="T72" s="92" t="s">
        <v>2204</v>
      </c>
      <c r="U72" s="92" t="s">
        <v>2204</v>
      </c>
      <c r="V72" s="92" t="s">
        <v>2204</v>
      </c>
      <c r="W72" s="92" t="s">
        <v>529</v>
      </c>
      <c r="X72" s="92" t="s">
        <v>2204</v>
      </c>
      <c r="Y72" s="92" t="s">
        <v>2204</v>
      </c>
      <c r="Z72" s="92" t="s">
        <v>2204</v>
      </c>
      <c r="AA72" s="92" t="s">
        <v>529</v>
      </c>
      <c r="AB72" s="92" t="s">
        <v>2204</v>
      </c>
      <c r="AC72" s="92" t="s">
        <v>2204</v>
      </c>
      <c r="AD72" s="92" t="s">
        <v>2204</v>
      </c>
      <c r="AE72" s="92" t="s">
        <v>2204</v>
      </c>
      <c r="AF72" s="92" t="s">
        <v>2204</v>
      </c>
      <c r="AG72" s="92" t="s">
        <v>2204</v>
      </c>
      <c r="AH72" s="92" t="s">
        <v>2204</v>
      </c>
      <c r="AI72" s="92" t="s">
        <v>2204</v>
      </c>
      <c r="AJ72" s="92" t="s">
        <v>2204</v>
      </c>
      <c r="AK72" s="92" t="s">
        <v>2204</v>
      </c>
      <c r="AL72" s="92" t="s">
        <v>2204</v>
      </c>
      <c r="AM72" s="93">
        <v>5</v>
      </c>
      <c r="AN72" s="111">
        <v>0</v>
      </c>
      <c r="AO72" s="109"/>
      <c r="AP72" s="106"/>
      <c r="AQ72" s="110"/>
      <c r="AR72" s="109" t="s">
        <v>2214</v>
      </c>
      <c r="AS72" s="106" t="s">
        <v>2210</v>
      </c>
      <c r="AT72" s="107" t="s">
        <v>2214</v>
      </c>
      <c r="AU72" s="108" t="s">
        <v>2214</v>
      </c>
      <c r="AV72" s="109" t="s">
        <v>2214</v>
      </c>
      <c r="AW72" s="106" t="s">
        <v>2215</v>
      </c>
      <c r="AX72" s="106" t="s">
        <v>2210</v>
      </c>
      <c r="AY72" s="106" t="s">
        <v>2206</v>
      </c>
      <c r="AZ72" s="106" t="s">
        <v>2205</v>
      </c>
      <c r="BA72" s="106"/>
      <c r="BB72" s="106"/>
      <c r="BC72" s="106"/>
      <c r="BD72" s="106"/>
      <c r="BE72" s="106"/>
      <c r="BF72" s="94" cm="1">
        <f t="array" ref="BF72">SUMPRODUCT(--(LEN(TRIM(AV72:BE72))&gt;0))</f>
        <v>5</v>
      </c>
      <c r="BG72" s="36" t="str" cm="1">
        <f t="array" ref="BG72">SUBSTITUTE(SUBSTITUTE(SUBSTITUTE("["&amp;
IFERROR(_xlfn.TEXTJOIN(", ",TRUE,IF(O72:AL72="y",CHAR(34)&amp;O$1:AL$1&amp;CHAR(34),"")),"")&amp;
","&amp;
CHAR(34)&amp;"myr"&amp;AU72&amp;CHAR(34)&amp;","&amp;_xlfn.TEXTJOIN("",TRUE,IF(AO72:AQ72&lt;&gt;"",CHAR(34)&amp;"sta"&amp;AO72:AQ72&amp;CHAR(34)&amp;",",""))&amp;
IFERROR(_xlfn.TEXTJOIN(", ",TRUE,IF(AR72:AT72&lt;&gt;"",CHAR(34)&amp;AR$1:AT$1&amp;AR72:AT72&amp;CHAR(34)&amp;",","")),"")&amp;
IF(AN72&gt;0,CHAR(34)&amp;"HasSta",CHAR(34)&amp;"NoStar")&amp;CHAR(34)&amp;","&amp;IF(AN72=1,CHAR(34)&amp;"1Stars"&amp;CHAR(34)&amp;",","")&amp;IF(AN72=2,CHAR(34)&amp;"2Stars"&amp;CHAR(34)&amp;",","")&amp;IF(AN72&gt;2,CHAR(34)&amp;"3+Star"&amp;CHAR(34)&amp;",","")&amp;
IFERROR(CHOOSE(AM72+1,"""NoBand""","","""2Bands""","""3Bands"""),"")&amp;IF(AM72&gt;3,"""4+Band""","")&amp;","&amp;
_xlfn.XLOOKUP(B72,Country!$A$2:$A$246,Country!$F$2:$F$246,"")&amp;_xlfn.XLOOKUP(B72,Country!$A$2:$A$246,Country!$G$2:$G$246,"")&amp;
"]",",]","]"),",,",","),",,",",")</f>
        <v>["Horizo", "Weapon", "Center","myrBLU","001BLU", "002RED", "003BLU","NoStar","4+Band","capi_Mbabane","landlo", "ntWHRE", "ntWHYE","chopGB","monarchy","englis","rg2_AF_South"]</v>
      </c>
      <c r="BH72" s="65" t="s">
        <v>792</v>
      </c>
      <c r="BI72" s="36"/>
    </row>
    <row r="73" spans="1:61" x14ac:dyDescent="0.3">
      <c r="A73" s="115" t="str" cm="1">
        <f t="array" ref="A73">SUBSTITUTE("{"&amp;CHAR(34)&amp;"couname"&amp;CHAR(34)&amp;":"&amp;CHAR(34)&amp;B73&amp;CHAR(34)&amp;
(IF(H73&lt;&gt;"",","&amp;CHAR(34)&amp;"subtype"&amp;CHAR(34)&amp;":"&amp;CHAR(34)&amp;H73&amp;CHAR(34),""))&amp;
","&amp;CHAR(34)&amp;"year"&amp;CHAR(34)&amp;":"&amp;CHAR(34)&amp;M73&amp;CHAR(34)&amp;","&amp;CHAR(34)&amp;"lvlup"&amp;CHAR(34)&amp;":"&amp;CHAR(34)&amp;C73&amp;CHAR(34)&amp;
","&amp;CHAR(34)&amp;"region"&amp;CHAR(34)&amp;":"&amp;CHAR(34)&amp;"rgn_"&amp;_xlfn.XLOOKUP(B73,Country!A73:A371,Country!D73:D371&amp;CHAR(34)&amp;
","&amp;CHAR(34)&amp;"Colors"&amp;CHAR(34)&amp;":"&amp;"["&amp;_xlfn.TEXTJOIN(", ",TRUE,IF(AV73:BE73&lt;&gt;"",CHAR(34)&amp;"cl_"&amp;AV73:BE73&amp;CHAR(34),""))&amp;"]"&amp;
","&amp;CHAR(34)&amp;"Items"&amp;CHAR(34)&amp;":"&amp;BG73&amp;
","&amp;CHAR(34)&amp;"Items2"&amp;CHAR(34)&amp;":"&amp;"["&amp;_xlfn.XLOOKUP(B73,Country!A72:A371,Country!G72:G371)&amp;"]"&amp;
","&amp;CHAR(34)&amp;"Flag"&amp;CHAR(34)&amp;":"&amp;CHAR(34)&amp;D73&amp;CHAR(34)&amp;
","&amp;CHAR(34)&amp;"HDFlag"&amp;CHAR(34)&amp;":"&amp;CHAR(34)&amp;E73&amp;CHAR(34)&amp;
","&amp;CHAR(34)&amp;"type"&amp;CHAR(34)&amp;":"&amp;CHAR(34)&amp;L73&amp;CHAR(34)&amp;
", "&amp;CHAR(34)&amp;"describe"&amp;CHAR(34)&amp;": "&amp;CHAR(34)&amp;CHAR(34)&amp;
", "&amp;CHAR(34)&amp;"isnew"&amp;CHAR(34)&amp;": "&amp;CHAR(34)&amp;F73&amp;CHAR(34)&amp;
", "&amp;CHAR(34)&amp;"ptg"&amp;CHAR(34)&amp;": "&amp;IFERROR(_xlfn.XLOOKUP(B73,Country!A:A,Country!BH:BH),CHAR(34)&amp;CHAR(34))&amp;
", "&amp;CHAR(34)&amp;"links"&amp;CHAR(34)&amp;": "&amp;CHAR(34)&amp;I73&amp;CHAR(34)&amp;
"},"),"[,","[")</f>
        <v>{"couname":"Ethiopia","year":"1996, 2009","lvlup":"1","region":"rgn_Africa","Colors":["cl_YEL", "cl_GRE", "cl_RED", "cl_BLU"],"Items":["Horizo", "Circle", "Center","myrEQ","staYEL","001GRE", "002YEL", "003RED","HasSta","1Stars","3Bands","capi_Addis Ababa","landlo", "top30_camel", "ntGRRE","bricss","rg2_AF_East"],"Items2":["bricss","rg2_AF_East"],"Flag":"https://i.ibb.co/BB0ZyxG/Ethiopia-Flag.png","HDFlag":"https://upload.wikimedia.org/wikipedia/commons/thumb/7/71/Flag_of_Ethiopia.svg/2560px-Flag_of_Ethiopia.svg.png","type":"", "describe": "", "isnew": ".", "ptg": ["pctBLA_0", "pctBLU_14", "pctGRE_32", "pctRED_32", "pctYEL_23", "pctORA_0", "pctBRO_0", "pctPUR_0", "pctWHI_0"], "links": "https://en.wikipedia.org/wiki/Flag_of_Ethiopia"},</v>
      </c>
      <c r="B73" s="83" t="s">
        <v>111</v>
      </c>
      <c r="C73" s="84">
        <v>1</v>
      </c>
      <c r="D73" s="95" t="s">
        <v>870</v>
      </c>
      <c r="E73" s="96" t="s">
        <v>2374</v>
      </c>
      <c r="F73" s="85" t="s">
        <v>2200</v>
      </c>
      <c r="G73" s="86" t="s">
        <v>2201</v>
      </c>
      <c r="H73" s="87"/>
      <c r="I73" s="88" t="s">
        <v>2375</v>
      </c>
      <c r="J73" s="89" t="s">
        <v>3578</v>
      </c>
      <c r="K73" s="90" t="s">
        <v>355</v>
      </c>
      <c r="L73" s="89"/>
      <c r="M73" s="91" t="s">
        <v>2376</v>
      </c>
      <c r="N73" s="116"/>
      <c r="O73" s="92" t="s">
        <v>2204</v>
      </c>
      <c r="P73" s="92" t="s">
        <v>529</v>
      </c>
      <c r="Q73" s="92" t="s">
        <v>2204</v>
      </c>
      <c r="R73" s="92" t="s">
        <v>2204</v>
      </c>
      <c r="S73" s="92" t="s">
        <v>529</v>
      </c>
      <c r="T73" s="92" t="s">
        <v>2204</v>
      </c>
      <c r="U73" s="92" t="s">
        <v>2204</v>
      </c>
      <c r="V73" s="92" t="s">
        <v>2204</v>
      </c>
      <c r="W73" s="92" t="s">
        <v>2204</v>
      </c>
      <c r="X73" s="92" t="s">
        <v>2204</v>
      </c>
      <c r="Y73" s="92" t="s">
        <v>2204</v>
      </c>
      <c r="Z73" s="92" t="s">
        <v>2204</v>
      </c>
      <c r="AA73" s="92" t="s">
        <v>529</v>
      </c>
      <c r="AB73" s="92" t="s">
        <v>2204</v>
      </c>
      <c r="AC73" s="92" t="s">
        <v>2204</v>
      </c>
      <c r="AD73" s="92" t="s">
        <v>2204</v>
      </c>
      <c r="AE73" s="92" t="s">
        <v>2204</v>
      </c>
      <c r="AF73" s="92" t="s">
        <v>2204</v>
      </c>
      <c r="AG73" s="92" t="s">
        <v>2204</v>
      </c>
      <c r="AH73" s="92" t="s">
        <v>2204</v>
      </c>
      <c r="AI73" s="92" t="s">
        <v>2204</v>
      </c>
      <c r="AJ73" s="92" t="s">
        <v>2204</v>
      </c>
      <c r="AK73" s="92" t="s">
        <v>2204</v>
      </c>
      <c r="AL73" s="92" t="s">
        <v>2204</v>
      </c>
      <c r="AM73" s="93">
        <v>3</v>
      </c>
      <c r="AN73" s="111">
        <v>1</v>
      </c>
      <c r="AO73" s="109" t="s">
        <v>2215</v>
      </c>
      <c r="AP73" s="106"/>
      <c r="AQ73" s="110"/>
      <c r="AR73" s="109" t="s">
        <v>2211</v>
      </c>
      <c r="AS73" s="106" t="s">
        <v>2215</v>
      </c>
      <c r="AT73" s="107" t="s">
        <v>2210</v>
      </c>
      <c r="AU73" s="108" t="s">
        <v>2209</v>
      </c>
      <c r="AV73" s="109" t="s">
        <v>2215</v>
      </c>
      <c r="AW73" s="106" t="s">
        <v>2211</v>
      </c>
      <c r="AX73" s="106" t="s">
        <v>2210</v>
      </c>
      <c r="AY73" s="106" t="s">
        <v>2214</v>
      </c>
      <c r="AZ73" s="106"/>
      <c r="BA73" s="106"/>
      <c r="BB73" s="106"/>
      <c r="BC73" s="106"/>
      <c r="BD73" s="106"/>
      <c r="BE73" s="106"/>
      <c r="BF73" s="94" cm="1">
        <f t="array" ref="BF73">SUMPRODUCT(--(LEN(TRIM(AV73:BE73))&gt;0))</f>
        <v>4</v>
      </c>
      <c r="BG73" s="36" t="str" cm="1">
        <f t="array" ref="BG73">SUBSTITUTE(SUBSTITUTE(SUBSTITUTE("["&amp;
IFERROR(_xlfn.TEXTJOIN(", ",TRUE,IF(O73:AL73="y",CHAR(34)&amp;O$1:AL$1&amp;CHAR(34),"")),"")&amp;
","&amp;
CHAR(34)&amp;"myr"&amp;AU73&amp;CHAR(34)&amp;","&amp;_xlfn.TEXTJOIN("",TRUE,IF(AO73:AQ73&lt;&gt;"",CHAR(34)&amp;"sta"&amp;AO73:AQ73&amp;CHAR(34)&amp;",",""))&amp;
IFERROR(_xlfn.TEXTJOIN(", ",TRUE,IF(AR73:AT73&lt;&gt;"",CHAR(34)&amp;AR$1:AT$1&amp;AR73:AT73&amp;CHAR(34)&amp;",","")),"")&amp;
IF(AN73&gt;0,CHAR(34)&amp;"HasSta",CHAR(34)&amp;"NoStar")&amp;CHAR(34)&amp;","&amp;IF(AN73=1,CHAR(34)&amp;"1Stars"&amp;CHAR(34)&amp;",","")&amp;IF(AN73=2,CHAR(34)&amp;"2Stars"&amp;CHAR(34)&amp;",","")&amp;IF(AN73&gt;2,CHAR(34)&amp;"3+Star"&amp;CHAR(34)&amp;",","")&amp;
IFERROR(CHOOSE(AM73+1,"""NoBand""","","""2Bands""","""3Bands"""),"")&amp;IF(AM73&gt;3,"""4+Band""","")&amp;","&amp;
_xlfn.XLOOKUP(B73,Country!$A$2:$A$246,Country!$F$2:$F$246,"")&amp;_xlfn.XLOOKUP(B73,Country!$A$2:$A$246,Country!$G$2:$G$246,"")&amp;
"]",",]","]"),",,",","),",,",",")</f>
        <v>["Horizo", "Circle", "Center","myrEQ","staYEL","001GRE", "002YEL", "003RED","HasSta","1Stars","3Bands","capi_Addis Ababa","landlo", "top30_camel", "ntGRRE","bricss","rg2_AF_East"]</v>
      </c>
      <c r="BH73" s="65" t="s">
        <v>792</v>
      </c>
      <c r="BI73" s="36"/>
    </row>
    <row r="74" spans="1:61" x14ac:dyDescent="0.3">
      <c r="A74" s="115" t="str" cm="1">
        <f t="array" ref="A74">SUBSTITUTE("{"&amp;CHAR(34)&amp;"couname"&amp;CHAR(34)&amp;":"&amp;CHAR(34)&amp;B74&amp;CHAR(34)&amp;
(IF(H74&lt;&gt;"",","&amp;CHAR(34)&amp;"subtype"&amp;CHAR(34)&amp;":"&amp;CHAR(34)&amp;H74&amp;CHAR(34),""))&amp;
","&amp;CHAR(34)&amp;"year"&amp;CHAR(34)&amp;":"&amp;CHAR(34)&amp;M74&amp;CHAR(34)&amp;","&amp;CHAR(34)&amp;"lvlup"&amp;CHAR(34)&amp;":"&amp;CHAR(34)&amp;C74&amp;CHAR(34)&amp;
","&amp;CHAR(34)&amp;"region"&amp;CHAR(34)&amp;":"&amp;CHAR(34)&amp;"rgn_"&amp;_xlfn.XLOOKUP(B74,Country!A74:A372,Country!D74:D372&amp;CHAR(34)&amp;
","&amp;CHAR(34)&amp;"Colors"&amp;CHAR(34)&amp;":"&amp;"["&amp;_xlfn.TEXTJOIN(", ",TRUE,IF(AV74:BE74&lt;&gt;"",CHAR(34)&amp;"cl_"&amp;AV74:BE74&amp;CHAR(34),""))&amp;"]"&amp;
","&amp;CHAR(34)&amp;"Items"&amp;CHAR(34)&amp;":"&amp;BG74&amp;
","&amp;CHAR(34)&amp;"Items2"&amp;CHAR(34)&amp;":"&amp;"["&amp;_xlfn.XLOOKUP(B74,Country!A73:A372,Country!G73:G372)&amp;"]"&amp;
","&amp;CHAR(34)&amp;"Flag"&amp;CHAR(34)&amp;":"&amp;CHAR(34)&amp;D74&amp;CHAR(34)&amp;
","&amp;CHAR(34)&amp;"HDFlag"&amp;CHAR(34)&amp;":"&amp;CHAR(34)&amp;E74&amp;CHAR(34)&amp;
","&amp;CHAR(34)&amp;"type"&amp;CHAR(34)&amp;":"&amp;CHAR(34)&amp;L74&amp;CHAR(34)&amp;
", "&amp;CHAR(34)&amp;"describe"&amp;CHAR(34)&amp;": "&amp;CHAR(34)&amp;CHAR(34)&amp;
", "&amp;CHAR(34)&amp;"isnew"&amp;CHAR(34)&amp;": "&amp;CHAR(34)&amp;F74&amp;CHAR(34)&amp;
", "&amp;CHAR(34)&amp;"ptg"&amp;CHAR(34)&amp;": "&amp;IFERROR(_xlfn.XLOOKUP(B74,Country!A:A,Country!BH:BH),CHAR(34)&amp;CHAR(34))&amp;
", "&amp;CHAR(34)&amp;"links"&amp;CHAR(34)&amp;": "&amp;CHAR(34)&amp;I74&amp;CHAR(34)&amp;
"},"),"[,","[")</f>
        <v>{"couname":"Falkland Islands","year":"1999","lvlup":"1","region":"rgn_South America","Colors":["cl_BLU", "cl_WHI", "cl_RED", "cl_GRE", "cl_YEL", "cl_BLA"],"Items":["Crosse", "Animal", "Plants", "Texted", "Canton", "unjack", "Geogrh", "Ships!","myrBLU","staRED","staBLA","HasSta","3+Star","NoBand","capi_Stanley","island", "geo_CapiBeach", "ntGRRE", "ntGRYE", "ntBLYE", "ntWHYE","monarchy","englis","rg2_AM_South"],"Items2":["monarchy","englis","rg2_AM_South"],"Flag":"https://upload.wikimedia.org/wikipedia/commons/thumb/8/83/Flag_of_the_Falkland_Islands.svg/383px-Flag_of_the_Falkland_Islands.svg.png","HDFlag":"https://upload.wikimedia.org/wikipedia/commons/thumb/8/83/Flag_of_the_Falkland_Islands.svg/2560px-Flag_of_the_Falkland_Islands.svg.png","type":"", "describe": "", "isnew": ".", "ptg": ["pctBLA_1", "pctBLU_72", "pctGRE_1", "pctRED_11", "pctYEL_5", "pctORA_0", "pctBRO_0", "pctPUR_0", "pctWHI_11"], "links": "https://en.wikipedia.org/wiki/Flag_of_the_Falkland_Islands"},</v>
      </c>
      <c r="B74" s="83" t="s">
        <v>112</v>
      </c>
      <c r="C74" s="84">
        <v>1</v>
      </c>
      <c r="D74" s="95" t="s">
        <v>871</v>
      </c>
      <c r="E74" s="96" t="s">
        <v>2377</v>
      </c>
      <c r="F74" s="85" t="s">
        <v>2200</v>
      </c>
      <c r="G74" s="86" t="s">
        <v>2201</v>
      </c>
      <c r="H74" s="87"/>
      <c r="I74" s="88" t="s">
        <v>2378</v>
      </c>
      <c r="J74" s="89" t="s">
        <v>3578</v>
      </c>
      <c r="K74" s="90" t="s">
        <v>356</v>
      </c>
      <c r="L74" s="89"/>
      <c r="M74" s="91">
        <v>1999</v>
      </c>
      <c r="N74" s="116"/>
      <c r="O74" s="92" t="s">
        <v>529</v>
      </c>
      <c r="P74" s="92" t="s">
        <v>2204</v>
      </c>
      <c r="Q74" s="92" t="s">
        <v>2204</v>
      </c>
      <c r="R74" s="92" t="s">
        <v>2204</v>
      </c>
      <c r="S74" s="92" t="s">
        <v>2204</v>
      </c>
      <c r="T74" s="92" t="s">
        <v>529</v>
      </c>
      <c r="U74" s="92" t="s">
        <v>529</v>
      </c>
      <c r="V74" s="92" t="s">
        <v>529</v>
      </c>
      <c r="W74" s="92" t="s">
        <v>2204</v>
      </c>
      <c r="X74" s="92" t="s">
        <v>2204</v>
      </c>
      <c r="Y74" s="92" t="s">
        <v>2204</v>
      </c>
      <c r="Z74" s="92" t="s">
        <v>2204</v>
      </c>
      <c r="AA74" s="92" t="s">
        <v>2204</v>
      </c>
      <c r="AB74" s="92" t="s">
        <v>529</v>
      </c>
      <c r="AC74" s="92" t="s">
        <v>529</v>
      </c>
      <c r="AD74" s="92" t="s">
        <v>2204</v>
      </c>
      <c r="AE74" s="92" t="s">
        <v>2204</v>
      </c>
      <c r="AF74" s="92" t="s">
        <v>529</v>
      </c>
      <c r="AG74" s="92" t="s">
        <v>2204</v>
      </c>
      <c r="AH74" s="92" t="s">
        <v>2204</v>
      </c>
      <c r="AI74" s="92" t="s">
        <v>529</v>
      </c>
      <c r="AJ74" s="92" t="s">
        <v>2204</v>
      </c>
      <c r="AK74" s="92" t="s">
        <v>2204</v>
      </c>
      <c r="AL74" s="92" t="s">
        <v>2204</v>
      </c>
      <c r="AM74" s="93">
        <v>0</v>
      </c>
      <c r="AN74" s="111">
        <v>5</v>
      </c>
      <c r="AO74" s="109" t="s">
        <v>2210</v>
      </c>
      <c r="AP74" s="106" t="s">
        <v>2206</v>
      </c>
      <c r="AQ74" s="110"/>
      <c r="AR74" s="109"/>
      <c r="AS74" s="106"/>
      <c r="AT74" s="107"/>
      <c r="AU74" s="108" t="s">
        <v>2214</v>
      </c>
      <c r="AV74" s="109" t="s">
        <v>2214</v>
      </c>
      <c r="AW74" s="106" t="s">
        <v>2205</v>
      </c>
      <c r="AX74" s="106" t="s">
        <v>2210</v>
      </c>
      <c r="AY74" s="106" t="s">
        <v>2211</v>
      </c>
      <c r="AZ74" s="106" t="s">
        <v>2215</v>
      </c>
      <c r="BA74" s="106" t="s">
        <v>2206</v>
      </c>
      <c r="BB74" s="106"/>
      <c r="BC74" s="106"/>
      <c r="BD74" s="106"/>
      <c r="BE74" s="106"/>
      <c r="BF74" s="94" cm="1">
        <f t="array" ref="BF74">SUMPRODUCT(--(LEN(TRIM(AV74:BE74))&gt;0))</f>
        <v>6</v>
      </c>
      <c r="BG74" s="36" t="str" cm="1">
        <f t="array" ref="BG74">SUBSTITUTE(SUBSTITUTE(SUBSTITUTE("["&amp;
IFERROR(_xlfn.TEXTJOIN(", ",TRUE,IF(O74:AL74="y",CHAR(34)&amp;O$1:AL$1&amp;CHAR(34),"")),"")&amp;
","&amp;
CHAR(34)&amp;"myr"&amp;AU74&amp;CHAR(34)&amp;","&amp;_xlfn.TEXTJOIN("",TRUE,IF(AO74:AQ74&lt;&gt;"",CHAR(34)&amp;"sta"&amp;AO74:AQ74&amp;CHAR(34)&amp;",",""))&amp;
IFERROR(_xlfn.TEXTJOIN(", ",TRUE,IF(AR74:AT74&lt;&gt;"",CHAR(34)&amp;AR$1:AT$1&amp;AR74:AT74&amp;CHAR(34)&amp;",","")),"")&amp;
IF(AN74&gt;0,CHAR(34)&amp;"HasSta",CHAR(34)&amp;"NoStar")&amp;CHAR(34)&amp;","&amp;IF(AN74=1,CHAR(34)&amp;"1Stars"&amp;CHAR(34)&amp;",","")&amp;IF(AN74=2,CHAR(34)&amp;"2Stars"&amp;CHAR(34)&amp;",","")&amp;IF(AN74&gt;2,CHAR(34)&amp;"3+Star"&amp;CHAR(34)&amp;",","")&amp;
IFERROR(CHOOSE(AM74+1,"""NoBand""","","""2Bands""","""3Bands"""),"")&amp;IF(AM74&gt;3,"""4+Band""","")&amp;","&amp;
_xlfn.XLOOKUP(B74,Country!$A$2:$A$246,Country!$F$2:$F$246,"")&amp;_xlfn.XLOOKUP(B74,Country!$A$2:$A$246,Country!$G$2:$G$246,"")&amp;
"]",",]","]"),",,",","),",,",",")</f>
        <v>["Crosse", "Animal", "Plants", "Texted", "Canton", "unjack", "Geogrh", "Ships!","myrBLU","staRED","staBLA","HasSta","3+Star","NoBand","capi_Stanley","island", "geo_CapiBeach", "ntGRRE", "ntGRYE", "ntBLYE", "ntWHYE","monarchy","englis","rg2_AM_South"]</v>
      </c>
      <c r="BH74" s="65" t="s">
        <v>795</v>
      </c>
      <c r="BI74" s="36"/>
    </row>
    <row r="75" spans="1:61" x14ac:dyDescent="0.3">
      <c r="A75" s="115" t="str" cm="1">
        <f t="array" ref="A75">SUBSTITUTE("{"&amp;CHAR(34)&amp;"couname"&amp;CHAR(34)&amp;":"&amp;CHAR(34)&amp;B75&amp;CHAR(34)&amp;
(IF(H75&lt;&gt;"",","&amp;CHAR(34)&amp;"subtype"&amp;CHAR(34)&amp;":"&amp;CHAR(34)&amp;H75&amp;CHAR(34),""))&amp;
","&amp;CHAR(34)&amp;"year"&amp;CHAR(34)&amp;":"&amp;CHAR(34)&amp;M75&amp;CHAR(34)&amp;","&amp;CHAR(34)&amp;"lvlup"&amp;CHAR(34)&amp;":"&amp;CHAR(34)&amp;C75&amp;CHAR(34)&amp;
","&amp;CHAR(34)&amp;"region"&amp;CHAR(34)&amp;":"&amp;CHAR(34)&amp;"rgn_"&amp;_xlfn.XLOOKUP(B75,Country!A75:A373,Country!D75:D373&amp;CHAR(34)&amp;
","&amp;CHAR(34)&amp;"Colors"&amp;CHAR(34)&amp;":"&amp;"["&amp;_xlfn.TEXTJOIN(", ",TRUE,IF(AV75:BE75&lt;&gt;"",CHAR(34)&amp;"cl_"&amp;AV75:BE75&amp;CHAR(34),""))&amp;"]"&amp;
","&amp;CHAR(34)&amp;"Items"&amp;CHAR(34)&amp;":"&amp;BG75&amp;
","&amp;CHAR(34)&amp;"Items2"&amp;CHAR(34)&amp;":"&amp;"["&amp;_xlfn.XLOOKUP(B75,Country!A74:A373,Country!G74:G373)&amp;"]"&amp;
","&amp;CHAR(34)&amp;"Flag"&amp;CHAR(34)&amp;":"&amp;CHAR(34)&amp;D75&amp;CHAR(34)&amp;
","&amp;CHAR(34)&amp;"HDFlag"&amp;CHAR(34)&amp;":"&amp;CHAR(34)&amp;E75&amp;CHAR(34)&amp;
","&amp;CHAR(34)&amp;"type"&amp;CHAR(34)&amp;":"&amp;CHAR(34)&amp;L75&amp;CHAR(34)&amp;
", "&amp;CHAR(34)&amp;"describe"&amp;CHAR(34)&amp;": "&amp;CHAR(34)&amp;CHAR(34)&amp;
", "&amp;CHAR(34)&amp;"isnew"&amp;CHAR(34)&amp;": "&amp;CHAR(34)&amp;F75&amp;CHAR(34)&amp;
", "&amp;CHAR(34)&amp;"ptg"&amp;CHAR(34)&amp;": "&amp;IFERROR(_xlfn.XLOOKUP(B75,Country!A:A,Country!BH:BH),CHAR(34)&amp;CHAR(34))&amp;
", "&amp;CHAR(34)&amp;"links"&amp;CHAR(34)&amp;": "&amp;CHAR(34)&amp;I75&amp;CHAR(34)&amp;
"},"),"[,","[")</f>
        <v>{"couname":"Faroe Islands","year":"1940","lvlup":"1","region":"rgn_Europe","Colors":["cl_RED", "cl_WHI", "cl_BLU"],"Items":["Crosse", "Horizo", "Vertic", "Nordic", "OnlyBa","myrWHI","NoStar","4+Band","capi_Tórshavn","island", "geo_CapiBeach", "ntWHRE","monarchy","rg2_Eu_North"],"Items2":["monarchy","rg2_Eu_North"],"Flag":"https://i.ibb.co/5MzRPLz/Faroe-Flag.png","HDFlag":"https://upload.wikimedia.org/wikipedia/commons/thumb/3/3c/Flag_of_the_Faroe_Islands.svg/2560px-Flag_of_the_Faroe_Islands.svg.png","type":"", "describe": "", "isnew": ".", "ptg": ["pctBLA_0", "pctBLU_17", "pctGRE_0", "pctRED_21", "pctYEL_0", "pctORA_0", "pctBRO_0", "pctPUR_0", "pctWHI_62"], "links": "https://en.wikipedia.org/wiki/Flag_of_the_Faroe_Islands"},</v>
      </c>
      <c r="B75" s="83" t="s">
        <v>113</v>
      </c>
      <c r="C75" s="84">
        <v>1</v>
      </c>
      <c r="D75" s="95" t="s">
        <v>872</v>
      </c>
      <c r="E75" s="96" t="s">
        <v>2379</v>
      </c>
      <c r="F75" s="85" t="s">
        <v>2200</v>
      </c>
      <c r="G75" s="86" t="s">
        <v>2201</v>
      </c>
      <c r="H75" s="87"/>
      <c r="I75" s="88" t="s">
        <v>2380</v>
      </c>
      <c r="J75" s="89" t="s">
        <v>3578</v>
      </c>
      <c r="K75" s="90" t="s">
        <v>357</v>
      </c>
      <c r="L75" s="89"/>
      <c r="M75" s="91">
        <v>1940</v>
      </c>
      <c r="N75" s="116"/>
      <c r="O75" s="92" t="s">
        <v>529</v>
      </c>
      <c r="P75" s="92" t="s">
        <v>529</v>
      </c>
      <c r="Q75" s="92" t="s">
        <v>529</v>
      </c>
      <c r="R75" s="92" t="s">
        <v>2204</v>
      </c>
      <c r="S75" s="92" t="s">
        <v>2204</v>
      </c>
      <c r="T75" s="92" t="s">
        <v>2204</v>
      </c>
      <c r="U75" s="92" t="s">
        <v>2204</v>
      </c>
      <c r="V75" s="92" t="s">
        <v>2204</v>
      </c>
      <c r="W75" s="92" t="s">
        <v>2204</v>
      </c>
      <c r="X75" s="92" t="s">
        <v>2204</v>
      </c>
      <c r="Y75" s="92" t="s">
        <v>2204</v>
      </c>
      <c r="Z75" s="92" t="s">
        <v>2204</v>
      </c>
      <c r="AA75" s="92" t="s">
        <v>2204</v>
      </c>
      <c r="AB75" s="92" t="s">
        <v>2204</v>
      </c>
      <c r="AC75" s="92" t="s">
        <v>2204</v>
      </c>
      <c r="AD75" s="92" t="s">
        <v>529</v>
      </c>
      <c r="AE75" s="92" t="s">
        <v>529</v>
      </c>
      <c r="AF75" s="92" t="s">
        <v>2204</v>
      </c>
      <c r="AG75" s="92" t="s">
        <v>2204</v>
      </c>
      <c r="AH75" s="92" t="s">
        <v>2204</v>
      </c>
      <c r="AI75" s="92" t="s">
        <v>2204</v>
      </c>
      <c r="AJ75" s="92" t="s">
        <v>2204</v>
      </c>
      <c r="AK75" s="92" t="s">
        <v>2204</v>
      </c>
      <c r="AL75" s="92" t="s">
        <v>2204</v>
      </c>
      <c r="AM75" s="93">
        <v>4</v>
      </c>
      <c r="AN75" s="111">
        <v>0</v>
      </c>
      <c r="AO75" s="109"/>
      <c r="AP75" s="106"/>
      <c r="AQ75" s="110"/>
      <c r="AR75" s="109"/>
      <c r="AS75" s="106"/>
      <c r="AT75" s="107"/>
      <c r="AU75" s="108" t="s">
        <v>2205</v>
      </c>
      <c r="AV75" s="109" t="s">
        <v>2210</v>
      </c>
      <c r="AW75" s="106" t="s">
        <v>2205</v>
      </c>
      <c r="AX75" s="106" t="s">
        <v>2214</v>
      </c>
      <c r="AY75" s="106"/>
      <c r="AZ75" s="106"/>
      <c r="BA75" s="106"/>
      <c r="BB75" s="106"/>
      <c r="BC75" s="106"/>
      <c r="BD75" s="106"/>
      <c r="BE75" s="106"/>
      <c r="BF75" s="94" cm="1">
        <f t="array" ref="BF75">SUMPRODUCT(--(LEN(TRIM(AV75:BE75))&gt;0))</f>
        <v>3</v>
      </c>
      <c r="BG75" s="36" t="str" cm="1">
        <f t="array" ref="BG75">SUBSTITUTE(SUBSTITUTE(SUBSTITUTE("["&amp;
IFERROR(_xlfn.TEXTJOIN(", ",TRUE,IF(O75:AL75="y",CHAR(34)&amp;O$1:AL$1&amp;CHAR(34),"")),"")&amp;
","&amp;
CHAR(34)&amp;"myr"&amp;AU75&amp;CHAR(34)&amp;","&amp;_xlfn.TEXTJOIN("",TRUE,IF(AO75:AQ75&lt;&gt;"",CHAR(34)&amp;"sta"&amp;AO75:AQ75&amp;CHAR(34)&amp;",",""))&amp;
IFERROR(_xlfn.TEXTJOIN(", ",TRUE,IF(AR75:AT75&lt;&gt;"",CHAR(34)&amp;AR$1:AT$1&amp;AR75:AT75&amp;CHAR(34)&amp;",","")),"")&amp;
IF(AN75&gt;0,CHAR(34)&amp;"HasSta",CHAR(34)&amp;"NoStar")&amp;CHAR(34)&amp;","&amp;IF(AN75=1,CHAR(34)&amp;"1Stars"&amp;CHAR(34)&amp;",","")&amp;IF(AN75=2,CHAR(34)&amp;"2Stars"&amp;CHAR(34)&amp;",","")&amp;IF(AN75&gt;2,CHAR(34)&amp;"3+Star"&amp;CHAR(34)&amp;",","")&amp;
IFERROR(CHOOSE(AM75+1,"""NoBand""","","""2Bands""","""3Bands"""),"")&amp;IF(AM75&gt;3,"""4+Band""","")&amp;","&amp;
_xlfn.XLOOKUP(B75,Country!$A$2:$A$246,Country!$F$2:$F$246,"")&amp;_xlfn.XLOOKUP(B75,Country!$A$2:$A$246,Country!$G$2:$G$246,"")&amp;
"]",",]","]"),",,",","),",,",",")</f>
        <v>["Crosse", "Horizo", "Vertic", "Nordic", "OnlyBa","myrWHI","NoStar","4+Band","capi_Tórshavn","island", "geo_CapiBeach", "ntWHRE","monarchy","rg2_Eu_North"]</v>
      </c>
      <c r="BH75" s="65" t="s">
        <v>791</v>
      </c>
      <c r="BI75" s="36"/>
    </row>
    <row r="76" spans="1:61" x14ac:dyDescent="0.3">
      <c r="A76" s="115" t="str" cm="1">
        <f t="array" ref="A76">SUBSTITUTE("{"&amp;CHAR(34)&amp;"couname"&amp;CHAR(34)&amp;":"&amp;CHAR(34)&amp;B76&amp;CHAR(34)&amp;
(IF(H76&lt;&gt;"",","&amp;CHAR(34)&amp;"subtype"&amp;CHAR(34)&amp;":"&amp;CHAR(34)&amp;H76&amp;CHAR(34),""))&amp;
","&amp;CHAR(34)&amp;"year"&amp;CHAR(34)&amp;":"&amp;CHAR(34)&amp;M76&amp;CHAR(34)&amp;","&amp;CHAR(34)&amp;"lvlup"&amp;CHAR(34)&amp;":"&amp;CHAR(34)&amp;C76&amp;CHAR(34)&amp;
","&amp;CHAR(34)&amp;"region"&amp;CHAR(34)&amp;":"&amp;CHAR(34)&amp;"rgn_"&amp;_xlfn.XLOOKUP(B76,Country!A76:A374,Country!D76:D374&amp;CHAR(34)&amp;
","&amp;CHAR(34)&amp;"Colors"&amp;CHAR(34)&amp;":"&amp;"["&amp;_xlfn.TEXTJOIN(", ",TRUE,IF(AV76:BE76&lt;&gt;"",CHAR(34)&amp;"cl_"&amp;AV76:BE76&amp;CHAR(34),""))&amp;"]"&amp;
","&amp;CHAR(34)&amp;"Items"&amp;CHAR(34)&amp;":"&amp;BG76&amp;
","&amp;CHAR(34)&amp;"Items2"&amp;CHAR(34)&amp;":"&amp;"["&amp;_xlfn.XLOOKUP(B76,Country!A75:A374,Country!G75:G374)&amp;"]"&amp;
","&amp;CHAR(34)&amp;"Flag"&amp;CHAR(34)&amp;":"&amp;CHAR(34)&amp;D76&amp;CHAR(34)&amp;
","&amp;CHAR(34)&amp;"HDFlag"&amp;CHAR(34)&amp;":"&amp;CHAR(34)&amp;E76&amp;CHAR(34)&amp;
","&amp;CHAR(34)&amp;"type"&amp;CHAR(34)&amp;":"&amp;CHAR(34)&amp;L76&amp;CHAR(34)&amp;
", "&amp;CHAR(34)&amp;"describe"&amp;CHAR(34)&amp;": "&amp;CHAR(34)&amp;CHAR(34)&amp;
", "&amp;CHAR(34)&amp;"isnew"&amp;CHAR(34)&amp;": "&amp;CHAR(34)&amp;F76&amp;CHAR(34)&amp;
", "&amp;CHAR(34)&amp;"ptg"&amp;CHAR(34)&amp;": "&amp;IFERROR(_xlfn.XLOOKUP(B76,Country!A:A,Country!BH:BH),CHAR(34)&amp;CHAR(34))&amp;
", "&amp;CHAR(34)&amp;"links"&amp;CHAR(34)&amp;": "&amp;CHAR(34)&amp;I76&amp;CHAR(34)&amp;
"},"),"[,","[")</f>
        <v>{"couname":"Fiji","year":"1970","lvlup":"1","region":"rgn_Oceania","Colors":["cl_BLU", "cl_RED", "cl_WHI", "cl_YEL", "cl_GRE", "cl_BLA"],"Items":["Crosse", "Animal", "Plants", "Canton", "unjack", "Crowns","myrBLU","NoStar","NoBand","capi_Suva","island", "geo_CapiBeach", "ntGRRE", "ntGRYE", "ntBLYE", "ntWHYE","chopGB","englis","rg2_OC_Melanesia"],"Items2":["chopGB","englis","rg2_OC_Melanesia"],"Flag":"https://i.ibb.co/WK7Cyyh/Fiji-Flag.png","HDFlag":"https://upload.wikimedia.org/wikipedia/commons/thumb/b/ba/Flag_of_Fiji.svg/2560px-Flag_of_Fiji.svg.png","type":"", "describe": "", "isnew": ".", "ptg": ["pctBLA_1", "pctBLU_73", "pctGRE_2", "pctRED_13", "pctYEL_2", "pctORA_0", "pctBRO_0", "pctPUR_0", "pctWHI_10"], "links": "https://en.wikipedia.org/wiki/Flag_of_Fiji"},</v>
      </c>
      <c r="B76" s="83" t="s">
        <v>114</v>
      </c>
      <c r="C76" s="84">
        <v>1</v>
      </c>
      <c r="D76" s="95" t="s">
        <v>873</v>
      </c>
      <c r="E76" s="96" t="s">
        <v>2381</v>
      </c>
      <c r="F76" s="85" t="s">
        <v>2200</v>
      </c>
      <c r="G76" s="86" t="s">
        <v>2201</v>
      </c>
      <c r="H76" s="87"/>
      <c r="I76" s="88" t="s">
        <v>2382</v>
      </c>
      <c r="J76" s="89" t="s">
        <v>3578</v>
      </c>
      <c r="K76" s="90" t="s">
        <v>358</v>
      </c>
      <c r="L76" s="89"/>
      <c r="M76" s="91">
        <v>1970</v>
      </c>
      <c r="N76" s="116"/>
      <c r="O76" s="92" t="s">
        <v>529</v>
      </c>
      <c r="P76" s="92" t="s">
        <v>2204</v>
      </c>
      <c r="Q76" s="92" t="s">
        <v>2204</v>
      </c>
      <c r="R76" s="92" t="s">
        <v>2204</v>
      </c>
      <c r="S76" s="92" t="s">
        <v>2204</v>
      </c>
      <c r="T76" s="92" t="s">
        <v>529</v>
      </c>
      <c r="U76" s="92" t="s">
        <v>529</v>
      </c>
      <c r="V76" s="92" t="s">
        <v>2204</v>
      </c>
      <c r="W76" s="92" t="s">
        <v>2204</v>
      </c>
      <c r="X76" s="92" t="s">
        <v>2204</v>
      </c>
      <c r="Y76" s="92" t="s">
        <v>2204</v>
      </c>
      <c r="Z76" s="92" t="s">
        <v>2204</v>
      </c>
      <c r="AA76" s="92" t="s">
        <v>2204</v>
      </c>
      <c r="AB76" s="92" t="s">
        <v>529</v>
      </c>
      <c r="AC76" s="92" t="s">
        <v>529</v>
      </c>
      <c r="AD76" s="92" t="s">
        <v>2204</v>
      </c>
      <c r="AE76" s="92" t="s">
        <v>2204</v>
      </c>
      <c r="AF76" s="92" t="s">
        <v>2204</v>
      </c>
      <c r="AG76" s="92" t="s">
        <v>2204</v>
      </c>
      <c r="AH76" s="92" t="s">
        <v>2204</v>
      </c>
      <c r="AI76" s="92" t="s">
        <v>2204</v>
      </c>
      <c r="AJ76" s="92" t="s">
        <v>529</v>
      </c>
      <c r="AK76" s="92" t="s">
        <v>2204</v>
      </c>
      <c r="AL76" s="92" t="s">
        <v>2204</v>
      </c>
      <c r="AM76" s="93">
        <v>0</v>
      </c>
      <c r="AN76" s="111">
        <v>0</v>
      </c>
      <c r="AO76" s="109"/>
      <c r="AP76" s="106"/>
      <c r="AQ76" s="110"/>
      <c r="AR76" s="109"/>
      <c r="AS76" s="106"/>
      <c r="AT76" s="107"/>
      <c r="AU76" s="108" t="s">
        <v>2214</v>
      </c>
      <c r="AV76" s="109" t="s">
        <v>2214</v>
      </c>
      <c r="AW76" s="106" t="s">
        <v>2210</v>
      </c>
      <c r="AX76" s="106" t="s">
        <v>2205</v>
      </c>
      <c r="AY76" s="106" t="s">
        <v>2215</v>
      </c>
      <c r="AZ76" s="106" t="s">
        <v>2211</v>
      </c>
      <c r="BA76" s="106" t="s">
        <v>2206</v>
      </c>
      <c r="BB76" s="106"/>
      <c r="BC76" s="106"/>
      <c r="BD76" s="106"/>
      <c r="BE76" s="106"/>
      <c r="BF76" s="94" cm="1">
        <f t="array" ref="BF76">SUMPRODUCT(--(LEN(TRIM(AV76:BE76))&gt;0))</f>
        <v>6</v>
      </c>
      <c r="BG76" s="36" t="str" cm="1">
        <f t="array" ref="BG76">SUBSTITUTE(SUBSTITUTE(SUBSTITUTE("["&amp;
IFERROR(_xlfn.TEXTJOIN(", ",TRUE,IF(O76:AL76="y",CHAR(34)&amp;O$1:AL$1&amp;CHAR(34),"")),"")&amp;
","&amp;
CHAR(34)&amp;"myr"&amp;AU76&amp;CHAR(34)&amp;","&amp;_xlfn.TEXTJOIN("",TRUE,IF(AO76:AQ76&lt;&gt;"",CHAR(34)&amp;"sta"&amp;AO76:AQ76&amp;CHAR(34)&amp;",",""))&amp;
IFERROR(_xlfn.TEXTJOIN(", ",TRUE,IF(AR76:AT76&lt;&gt;"",CHAR(34)&amp;AR$1:AT$1&amp;AR76:AT76&amp;CHAR(34)&amp;",","")),"")&amp;
IF(AN76&gt;0,CHAR(34)&amp;"HasSta",CHAR(34)&amp;"NoStar")&amp;CHAR(34)&amp;","&amp;IF(AN76=1,CHAR(34)&amp;"1Stars"&amp;CHAR(34)&amp;",","")&amp;IF(AN76=2,CHAR(34)&amp;"2Stars"&amp;CHAR(34)&amp;",","")&amp;IF(AN76&gt;2,CHAR(34)&amp;"3+Star"&amp;CHAR(34)&amp;",","")&amp;
IFERROR(CHOOSE(AM76+1,"""NoBand""","","""2Bands""","""3Bands"""),"")&amp;IF(AM76&gt;3,"""4+Band""","")&amp;","&amp;
_xlfn.XLOOKUP(B76,Country!$A$2:$A$246,Country!$F$2:$F$246,"")&amp;_xlfn.XLOOKUP(B76,Country!$A$2:$A$246,Country!$G$2:$G$246,"")&amp;
"]",",]","]"),",,",","),",,",",")</f>
        <v>["Crosse", "Animal", "Plants", "Canton", "unjack", "Crowns","myrBLU","NoStar","NoBand","capi_Suva","island", "geo_CapiBeach", "ntGRRE", "ntGRYE", "ntBLYE", "ntWHYE","chopGB","englis","rg2_OC_Melanesia"]</v>
      </c>
      <c r="BH76" s="65" t="s">
        <v>793</v>
      </c>
      <c r="BI76" s="36"/>
    </row>
    <row r="77" spans="1:61" x14ac:dyDescent="0.3">
      <c r="A77" s="115" t="str" cm="1">
        <f t="array" ref="A77">SUBSTITUTE("{"&amp;CHAR(34)&amp;"couname"&amp;CHAR(34)&amp;":"&amp;CHAR(34)&amp;B77&amp;CHAR(34)&amp;
(IF(H77&lt;&gt;"",","&amp;CHAR(34)&amp;"subtype"&amp;CHAR(34)&amp;":"&amp;CHAR(34)&amp;H77&amp;CHAR(34),""))&amp;
","&amp;CHAR(34)&amp;"year"&amp;CHAR(34)&amp;":"&amp;CHAR(34)&amp;M77&amp;CHAR(34)&amp;","&amp;CHAR(34)&amp;"lvlup"&amp;CHAR(34)&amp;":"&amp;CHAR(34)&amp;C77&amp;CHAR(34)&amp;
","&amp;CHAR(34)&amp;"region"&amp;CHAR(34)&amp;":"&amp;CHAR(34)&amp;"rgn_"&amp;_xlfn.XLOOKUP(B77,Country!A77:A375,Country!D77:D375&amp;CHAR(34)&amp;
","&amp;CHAR(34)&amp;"Colors"&amp;CHAR(34)&amp;":"&amp;"["&amp;_xlfn.TEXTJOIN(", ",TRUE,IF(AV77:BE77&lt;&gt;"",CHAR(34)&amp;"cl_"&amp;AV77:BE77&amp;CHAR(34),""))&amp;"]"&amp;
","&amp;CHAR(34)&amp;"Items"&amp;CHAR(34)&amp;":"&amp;BG77&amp;
","&amp;CHAR(34)&amp;"Items2"&amp;CHAR(34)&amp;":"&amp;"["&amp;_xlfn.XLOOKUP(B77,Country!A76:A375,Country!G76:G375)&amp;"]"&amp;
","&amp;CHAR(34)&amp;"Flag"&amp;CHAR(34)&amp;":"&amp;CHAR(34)&amp;D77&amp;CHAR(34)&amp;
","&amp;CHAR(34)&amp;"HDFlag"&amp;CHAR(34)&amp;":"&amp;CHAR(34)&amp;E77&amp;CHAR(34)&amp;
","&amp;CHAR(34)&amp;"type"&amp;CHAR(34)&amp;":"&amp;CHAR(34)&amp;L77&amp;CHAR(34)&amp;
", "&amp;CHAR(34)&amp;"describe"&amp;CHAR(34)&amp;": "&amp;CHAR(34)&amp;CHAR(34)&amp;
", "&amp;CHAR(34)&amp;"isnew"&amp;CHAR(34)&amp;": "&amp;CHAR(34)&amp;F77&amp;CHAR(34)&amp;
", "&amp;CHAR(34)&amp;"ptg"&amp;CHAR(34)&amp;": "&amp;IFERROR(_xlfn.XLOOKUP(B77,Country!A:A,Country!BH:BH),CHAR(34)&amp;CHAR(34))&amp;
", "&amp;CHAR(34)&amp;"links"&amp;CHAR(34)&amp;": "&amp;CHAR(34)&amp;I77&amp;CHAR(34)&amp;
"},"),"[,","[")</f>
        <v>{"couname":"Finland","year":"1918","lvlup":"1","region":"rgn_Europe","Colors":["cl_WHI", "cl_BLU"],"Items":["Crosse", "Horizo", "Vertic", "Nordic", "OnlyBa","myrWHI","NoStar","2Bands","capi_Helsinki","top10_reindeer", "pol_samesx", "geo_CapiBeach","eunion","rg2_Eu_North"],"Items2":["eunion","rg2_Eu_North"],"Flag":"https://i.ibb.co/BnxYY0X/Finland-Flag.png","HDFlag":"https://upload.wikimedia.org/wikipedia/commons/thumb/b/bc/Flag_of_Finland.svg/2560px-Flag_of_Finland.svg.png","type":"", "describe": "", "isnew": ".", "ptg": ["pctBLA_0", "pctBLU_38", "pctGRE_0", "pctRED_0", "pctYEL_0", "pctORA_0", "pctBRO_0", "pctPUR_0", "pctWHI_62"], "links": "https://en.wikipedia.org/wiki/Flag_of_Finland"},</v>
      </c>
      <c r="B77" s="83" t="s">
        <v>115</v>
      </c>
      <c r="C77" s="84">
        <v>1</v>
      </c>
      <c r="D77" s="95" t="s">
        <v>874</v>
      </c>
      <c r="E77" s="96" t="s">
        <v>2383</v>
      </c>
      <c r="F77" s="85" t="s">
        <v>2200</v>
      </c>
      <c r="G77" s="86" t="s">
        <v>2201</v>
      </c>
      <c r="H77" s="87"/>
      <c r="I77" s="88" t="s">
        <v>2384</v>
      </c>
      <c r="J77" s="89" t="s">
        <v>3578</v>
      </c>
      <c r="K77" s="90" t="s">
        <v>359</v>
      </c>
      <c r="L77" s="89"/>
      <c r="M77" s="91">
        <v>1918</v>
      </c>
      <c r="N77" s="116"/>
      <c r="O77" s="92" t="s">
        <v>529</v>
      </c>
      <c r="P77" s="92" t="s">
        <v>529</v>
      </c>
      <c r="Q77" s="92" t="s">
        <v>529</v>
      </c>
      <c r="R77" s="92" t="s">
        <v>2204</v>
      </c>
      <c r="S77" s="92" t="s">
        <v>2204</v>
      </c>
      <c r="T77" s="92" t="s">
        <v>2204</v>
      </c>
      <c r="U77" s="92" t="s">
        <v>2204</v>
      </c>
      <c r="V77" s="92" t="s">
        <v>2204</v>
      </c>
      <c r="W77" s="92" t="s">
        <v>2204</v>
      </c>
      <c r="X77" s="92" t="s">
        <v>2204</v>
      </c>
      <c r="Y77" s="92" t="s">
        <v>2204</v>
      </c>
      <c r="Z77" s="92" t="s">
        <v>2204</v>
      </c>
      <c r="AA77" s="92" t="s">
        <v>2204</v>
      </c>
      <c r="AB77" s="92" t="s">
        <v>2204</v>
      </c>
      <c r="AC77" s="92" t="s">
        <v>2204</v>
      </c>
      <c r="AD77" s="92" t="s">
        <v>529</v>
      </c>
      <c r="AE77" s="92" t="s">
        <v>529</v>
      </c>
      <c r="AF77" s="92" t="s">
        <v>2204</v>
      </c>
      <c r="AG77" s="92" t="s">
        <v>2204</v>
      </c>
      <c r="AH77" s="92" t="s">
        <v>2204</v>
      </c>
      <c r="AI77" s="92" t="s">
        <v>2204</v>
      </c>
      <c r="AJ77" s="92" t="s">
        <v>2204</v>
      </c>
      <c r="AK77" s="92" t="s">
        <v>2204</v>
      </c>
      <c r="AL77" s="92" t="s">
        <v>2204</v>
      </c>
      <c r="AM77" s="93">
        <v>2</v>
      </c>
      <c r="AN77" s="111">
        <v>0</v>
      </c>
      <c r="AO77" s="109"/>
      <c r="AP77" s="106"/>
      <c r="AQ77" s="110"/>
      <c r="AR77" s="109"/>
      <c r="AS77" s="106"/>
      <c r="AT77" s="107"/>
      <c r="AU77" s="108" t="s">
        <v>2205</v>
      </c>
      <c r="AV77" s="109" t="s">
        <v>2205</v>
      </c>
      <c r="AW77" s="106" t="s">
        <v>2214</v>
      </c>
      <c r="AX77" s="106"/>
      <c r="AY77" s="106"/>
      <c r="AZ77" s="106"/>
      <c r="BA77" s="106"/>
      <c r="BB77" s="106"/>
      <c r="BC77" s="106"/>
      <c r="BD77" s="106"/>
      <c r="BE77" s="106"/>
      <c r="BF77" s="94" cm="1">
        <f t="array" ref="BF77">SUMPRODUCT(--(LEN(TRIM(AV77:BE77))&gt;0))</f>
        <v>2</v>
      </c>
      <c r="BG77" s="36" t="str" cm="1">
        <f t="array" ref="BG77">SUBSTITUTE(SUBSTITUTE(SUBSTITUTE("["&amp;
IFERROR(_xlfn.TEXTJOIN(", ",TRUE,IF(O77:AL77="y",CHAR(34)&amp;O$1:AL$1&amp;CHAR(34),"")),"")&amp;
","&amp;
CHAR(34)&amp;"myr"&amp;AU77&amp;CHAR(34)&amp;","&amp;_xlfn.TEXTJOIN("",TRUE,IF(AO77:AQ77&lt;&gt;"",CHAR(34)&amp;"sta"&amp;AO77:AQ77&amp;CHAR(34)&amp;",",""))&amp;
IFERROR(_xlfn.TEXTJOIN(", ",TRUE,IF(AR77:AT77&lt;&gt;"",CHAR(34)&amp;AR$1:AT$1&amp;AR77:AT77&amp;CHAR(34)&amp;",","")),"")&amp;
IF(AN77&gt;0,CHAR(34)&amp;"HasSta",CHAR(34)&amp;"NoStar")&amp;CHAR(34)&amp;","&amp;IF(AN77=1,CHAR(34)&amp;"1Stars"&amp;CHAR(34)&amp;",","")&amp;IF(AN77=2,CHAR(34)&amp;"2Stars"&amp;CHAR(34)&amp;",","")&amp;IF(AN77&gt;2,CHAR(34)&amp;"3+Star"&amp;CHAR(34)&amp;",","")&amp;
IFERROR(CHOOSE(AM77+1,"""NoBand""","","""2Bands""","""3Bands"""),"")&amp;IF(AM77&gt;3,"""4+Band""","")&amp;","&amp;
_xlfn.XLOOKUP(B77,Country!$A$2:$A$246,Country!$F$2:$F$246,"")&amp;_xlfn.XLOOKUP(B77,Country!$A$2:$A$246,Country!$G$2:$G$246,"")&amp;
"]",",]","]"),",,",","),",,",",")</f>
        <v>["Crosse", "Horizo", "Vertic", "Nordic", "OnlyBa","myrWHI","NoStar","2Bands","capi_Helsinki","top10_reindeer", "pol_samesx", "geo_CapiBeach","eunion","rg2_Eu_North"]</v>
      </c>
      <c r="BH77" s="65" t="s">
        <v>791</v>
      </c>
      <c r="BI77" s="36"/>
    </row>
    <row r="78" spans="1:61" x14ac:dyDescent="0.3">
      <c r="A78" s="115" t="str" cm="1">
        <f t="array" ref="A78">SUBSTITUTE("{"&amp;CHAR(34)&amp;"couname"&amp;CHAR(34)&amp;":"&amp;CHAR(34)&amp;B78&amp;CHAR(34)&amp;
(IF(H78&lt;&gt;"",","&amp;CHAR(34)&amp;"subtype"&amp;CHAR(34)&amp;":"&amp;CHAR(34)&amp;H78&amp;CHAR(34),""))&amp;
","&amp;CHAR(34)&amp;"year"&amp;CHAR(34)&amp;":"&amp;CHAR(34)&amp;M78&amp;CHAR(34)&amp;","&amp;CHAR(34)&amp;"lvlup"&amp;CHAR(34)&amp;":"&amp;CHAR(34)&amp;C78&amp;CHAR(34)&amp;
","&amp;CHAR(34)&amp;"region"&amp;CHAR(34)&amp;":"&amp;CHAR(34)&amp;"rgn_"&amp;_xlfn.XLOOKUP(B78,Country!A78:A376,Country!D78:D376&amp;CHAR(34)&amp;
","&amp;CHAR(34)&amp;"Colors"&amp;CHAR(34)&amp;":"&amp;"["&amp;_xlfn.TEXTJOIN(", ",TRUE,IF(AV78:BE78&lt;&gt;"",CHAR(34)&amp;"cl_"&amp;AV78:BE78&amp;CHAR(34),""))&amp;"]"&amp;
","&amp;CHAR(34)&amp;"Items"&amp;CHAR(34)&amp;":"&amp;BG78&amp;
","&amp;CHAR(34)&amp;"Items2"&amp;CHAR(34)&amp;":"&amp;"["&amp;_xlfn.XLOOKUP(B78,Country!A77:A376,Country!G77:G376)&amp;"]"&amp;
","&amp;CHAR(34)&amp;"Flag"&amp;CHAR(34)&amp;":"&amp;CHAR(34)&amp;D78&amp;CHAR(34)&amp;
","&amp;CHAR(34)&amp;"HDFlag"&amp;CHAR(34)&amp;":"&amp;CHAR(34)&amp;E78&amp;CHAR(34)&amp;
","&amp;CHAR(34)&amp;"type"&amp;CHAR(34)&amp;":"&amp;CHAR(34)&amp;L78&amp;CHAR(34)&amp;
", "&amp;CHAR(34)&amp;"describe"&amp;CHAR(34)&amp;": "&amp;CHAR(34)&amp;CHAR(34)&amp;
", "&amp;CHAR(34)&amp;"isnew"&amp;CHAR(34)&amp;": "&amp;CHAR(34)&amp;F78&amp;CHAR(34)&amp;
", "&amp;CHAR(34)&amp;"ptg"&amp;CHAR(34)&amp;": "&amp;IFERROR(_xlfn.XLOOKUP(B78,Country!A:A,Country!BH:BH),CHAR(34)&amp;CHAR(34))&amp;
", "&amp;CHAR(34)&amp;"links"&amp;CHAR(34)&amp;": "&amp;CHAR(34)&amp;I78&amp;CHAR(34)&amp;
"},"),"[,","[")</f>
        <v>{"couname":"France","year":"1794, 2020","lvlup":"1","region":"rgn_Europe","Colors":["cl_RED", "cl_WHI", "cl_BLU"],"Items":["Vertic", "OnlyBa","myrEQ","001BLU", "002WHI", "003RED","NoStar","3Bands","capi_Paris","locate_MI", "pol_Nuclear", "top10_airlines", "top10_ping", "md_acreed123", "pol_samesx", "pol_pope","rg3_romanempire","eunion","french","rg2_EU_West"],"Items2":["rg3_romanempire","eunion","french","rg2_EU_West"],"Flag":"https://i.ibb.co/vk2Grzy/France-Flag.png","HDFlag":"https://upload.wikimedia.org/wikipedia/en/thumb/c/c3/Flag_of_France.svg/2560px-Flag_of_France.svg.png","type":"", "describe": "", "isnew": ".", "ptg": ["pctBLA_0", "pctBLU_33", "pctGRE_0", "pctRED_33", "pctYEL_0", "pctORA_0", "pctBRO_0", "pctPUR_0", "pctWHI_33"], "links": "https://en.wikipedia.org/wiki/Flag_of_France"},</v>
      </c>
      <c r="B78" s="83" t="s">
        <v>116</v>
      </c>
      <c r="C78" s="84">
        <v>1</v>
      </c>
      <c r="D78" s="95" t="s">
        <v>875</v>
      </c>
      <c r="E78" s="96" t="s">
        <v>2385</v>
      </c>
      <c r="F78" s="85" t="s">
        <v>2200</v>
      </c>
      <c r="G78" s="86" t="s">
        <v>2201</v>
      </c>
      <c r="H78" s="87"/>
      <c r="I78" s="88" t="s">
        <v>2386</v>
      </c>
      <c r="J78" s="89" t="s">
        <v>3578</v>
      </c>
      <c r="K78" s="90" t="s">
        <v>360</v>
      </c>
      <c r="L78" s="89"/>
      <c r="M78" s="91" t="s">
        <v>2387</v>
      </c>
      <c r="N78" s="116"/>
      <c r="O78" s="92" t="s">
        <v>2204</v>
      </c>
      <c r="P78" s="92" t="s">
        <v>2204</v>
      </c>
      <c r="Q78" s="92" t="s">
        <v>529</v>
      </c>
      <c r="R78" s="92" t="s">
        <v>2204</v>
      </c>
      <c r="S78" s="92" t="s">
        <v>2204</v>
      </c>
      <c r="T78" s="92" t="s">
        <v>2204</v>
      </c>
      <c r="U78" s="92" t="s">
        <v>2204</v>
      </c>
      <c r="V78" s="92" t="s">
        <v>2204</v>
      </c>
      <c r="W78" s="92" t="s">
        <v>2204</v>
      </c>
      <c r="X78" s="92" t="s">
        <v>2204</v>
      </c>
      <c r="Y78" s="92" t="s">
        <v>2204</v>
      </c>
      <c r="Z78" s="92" t="s">
        <v>2204</v>
      </c>
      <c r="AA78" s="92" t="s">
        <v>2204</v>
      </c>
      <c r="AB78" s="92" t="s">
        <v>2204</v>
      </c>
      <c r="AC78" s="92" t="s">
        <v>2204</v>
      </c>
      <c r="AD78" s="92" t="s">
        <v>2204</v>
      </c>
      <c r="AE78" s="92" t="s">
        <v>529</v>
      </c>
      <c r="AF78" s="92" t="s">
        <v>2204</v>
      </c>
      <c r="AG78" s="92" t="s">
        <v>2204</v>
      </c>
      <c r="AH78" s="92" t="s">
        <v>2204</v>
      </c>
      <c r="AI78" s="92" t="s">
        <v>2204</v>
      </c>
      <c r="AJ78" s="92" t="s">
        <v>2204</v>
      </c>
      <c r="AK78" s="92" t="s">
        <v>2204</v>
      </c>
      <c r="AL78" s="92" t="s">
        <v>2204</v>
      </c>
      <c r="AM78" s="93">
        <v>3</v>
      </c>
      <c r="AN78" s="111">
        <v>0</v>
      </c>
      <c r="AO78" s="109"/>
      <c r="AP78" s="106"/>
      <c r="AQ78" s="110"/>
      <c r="AR78" s="109" t="s">
        <v>2214</v>
      </c>
      <c r="AS78" s="106" t="s">
        <v>2205</v>
      </c>
      <c r="AT78" s="107" t="s">
        <v>2210</v>
      </c>
      <c r="AU78" s="108" t="s">
        <v>2209</v>
      </c>
      <c r="AV78" s="109" t="s">
        <v>2210</v>
      </c>
      <c r="AW78" s="106" t="s">
        <v>2205</v>
      </c>
      <c r="AX78" s="106" t="s">
        <v>2214</v>
      </c>
      <c r="AY78" s="106"/>
      <c r="AZ78" s="106"/>
      <c r="BA78" s="106"/>
      <c r="BB78" s="106"/>
      <c r="BC78" s="106"/>
      <c r="BD78" s="106"/>
      <c r="BE78" s="106"/>
      <c r="BF78" s="94" cm="1">
        <f t="array" ref="BF78">SUMPRODUCT(--(LEN(TRIM(AV78:BE78))&gt;0))</f>
        <v>3</v>
      </c>
      <c r="BG78" s="36" t="str" cm="1">
        <f t="array" ref="BG78">SUBSTITUTE(SUBSTITUTE(SUBSTITUTE("["&amp;
IFERROR(_xlfn.TEXTJOIN(", ",TRUE,IF(O78:AL78="y",CHAR(34)&amp;O$1:AL$1&amp;CHAR(34),"")),"")&amp;
","&amp;
CHAR(34)&amp;"myr"&amp;AU78&amp;CHAR(34)&amp;","&amp;_xlfn.TEXTJOIN("",TRUE,IF(AO78:AQ78&lt;&gt;"",CHAR(34)&amp;"sta"&amp;AO78:AQ78&amp;CHAR(34)&amp;",",""))&amp;
IFERROR(_xlfn.TEXTJOIN(", ",TRUE,IF(AR78:AT78&lt;&gt;"",CHAR(34)&amp;AR$1:AT$1&amp;AR78:AT78&amp;CHAR(34)&amp;",","")),"")&amp;
IF(AN78&gt;0,CHAR(34)&amp;"HasSta",CHAR(34)&amp;"NoStar")&amp;CHAR(34)&amp;","&amp;IF(AN78=1,CHAR(34)&amp;"1Stars"&amp;CHAR(34)&amp;",","")&amp;IF(AN78=2,CHAR(34)&amp;"2Stars"&amp;CHAR(34)&amp;",","")&amp;IF(AN78&gt;2,CHAR(34)&amp;"3+Star"&amp;CHAR(34)&amp;",","")&amp;
IFERROR(CHOOSE(AM78+1,"""NoBand""","","""2Bands""","""3Bands"""),"")&amp;IF(AM78&gt;3,"""4+Band""","")&amp;","&amp;
_xlfn.XLOOKUP(B78,Country!$A$2:$A$246,Country!$F$2:$F$246,"")&amp;_xlfn.XLOOKUP(B78,Country!$A$2:$A$246,Country!$G$2:$G$246,"")&amp;
"]",",]","]"),",,",","),",,",",")</f>
        <v>["Vertic", "OnlyBa","myrEQ","001BLU", "002WHI", "003RED","NoStar","3Bands","capi_Paris","locate_MI", "pol_Nuclear", "top10_airlines", "top10_ping", "md_acreed123", "pol_samesx", "pol_pope","rg3_romanempire","eunion","french","rg2_EU_West"]</v>
      </c>
      <c r="BH78" s="65" t="s">
        <v>791</v>
      </c>
      <c r="BI78" s="36"/>
    </row>
    <row r="79" spans="1:61" x14ac:dyDescent="0.3">
      <c r="A79" s="115" t="str" cm="1">
        <f t="array" ref="A79">SUBSTITUTE("{"&amp;CHAR(34)&amp;"couname"&amp;CHAR(34)&amp;":"&amp;CHAR(34)&amp;B79&amp;CHAR(34)&amp;
(IF(H79&lt;&gt;"",","&amp;CHAR(34)&amp;"subtype"&amp;CHAR(34)&amp;":"&amp;CHAR(34)&amp;H79&amp;CHAR(34),""))&amp;
","&amp;CHAR(34)&amp;"year"&amp;CHAR(34)&amp;":"&amp;CHAR(34)&amp;M79&amp;CHAR(34)&amp;","&amp;CHAR(34)&amp;"lvlup"&amp;CHAR(34)&amp;":"&amp;CHAR(34)&amp;C79&amp;CHAR(34)&amp;
","&amp;CHAR(34)&amp;"region"&amp;CHAR(34)&amp;":"&amp;CHAR(34)&amp;"rgn_"&amp;_xlfn.XLOOKUP(B79,Country!A79:A377,Country!D79:D377&amp;CHAR(34)&amp;
","&amp;CHAR(34)&amp;"Colors"&amp;CHAR(34)&amp;":"&amp;"["&amp;_xlfn.TEXTJOIN(", ",TRUE,IF(AV79:BE79&lt;&gt;"",CHAR(34)&amp;"cl_"&amp;AV79:BE79&amp;CHAR(34),""))&amp;"]"&amp;
","&amp;CHAR(34)&amp;"Items"&amp;CHAR(34)&amp;":"&amp;BG79&amp;
","&amp;CHAR(34)&amp;"Items2"&amp;CHAR(34)&amp;":"&amp;"["&amp;_xlfn.XLOOKUP(B79,Country!A78:A377,Country!G78:G377)&amp;"]"&amp;
","&amp;CHAR(34)&amp;"Flag"&amp;CHAR(34)&amp;":"&amp;CHAR(34)&amp;D79&amp;CHAR(34)&amp;
","&amp;CHAR(34)&amp;"HDFlag"&amp;CHAR(34)&amp;":"&amp;CHAR(34)&amp;E79&amp;CHAR(34)&amp;
","&amp;CHAR(34)&amp;"type"&amp;CHAR(34)&amp;":"&amp;CHAR(34)&amp;L79&amp;CHAR(34)&amp;
", "&amp;CHAR(34)&amp;"describe"&amp;CHAR(34)&amp;": "&amp;CHAR(34)&amp;CHAR(34)&amp;
", "&amp;CHAR(34)&amp;"isnew"&amp;CHAR(34)&amp;": "&amp;CHAR(34)&amp;F79&amp;CHAR(34)&amp;
", "&amp;CHAR(34)&amp;"ptg"&amp;CHAR(34)&amp;": "&amp;IFERROR(_xlfn.XLOOKUP(B79,Country!A:A,Country!BH:BH),CHAR(34)&amp;CHAR(34))&amp;
", "&amp;CHAR(34)&amp;"links"&amp;CHAR(34)&amp;": "&amp;CHAR(34)&amp;I79&amp;CHAR(34)&amp;
"},"),"[,","[")</f>
        <v>{"couname":"French Guiana","year":"2010","lvlup":"1","region":"rgn_South America","Colors":["cl_GRE", "cl_YEL", "cl_RED"],"Items":["dgband", "Center","myrEQ","staRED","001GRE", "003YEL","HasSta","1Stars","2Bands","capi_Cayenne","geo_CapiBeach","french","rg2_AM_South"],"Items2":["french","rg2_AM_South"],"Flag":"https://upload.wikimedia.org/wikipedia/commons/thumb/2/29/Flag_of_French_Guiana.svg/375px-Flag_of_French_Guiana.svg.png","HDFlag":"https://upload.wikimedia.org/wikipedia/commons/thumb/2/29/Flag_of_French_Guiana.svg/2560px-Flag_of_French_Guiana.svg.png","type":"", "describe": "", "isnew": ".", "ptg": ["pctBLA_0", "pctBLU_0", "pctGRE_49", "pctRED_2", "pctYEL_48", "pctORA_0", "pctBRO_0", "pctPUR_0", "pctWHI_0"], "links": "https://en.wikipedia.org/wiki/Flag_of_French_Guiana"},</v>
      </c>
      <c r="B79" s="83" t="s">
        <v>117</v>
      </c>
      <c r="C79" s="84">
        <v>1</v>
      </c>
      <c r="D79" s="95" t="s">
        <v>876</v>
      </c>
      <c r="E79" s="96" t="s">
        <v>2388</v>
      </c>
      <c r="F79" s="85" t="s">
        <v>2200</v>
      </c>
      <c r="G79" s="86" t="s">
        <v>2201</v>
      </c>
      <c r="H79" s="87"/>
      <c r="I79" s="88" t="s">
        <v>2389</v>
      </c>
      <c r="J79" s="89" t="s">
        <v>3578</v>
      </c>
      <c r="K79" s="90" t="s">
        <v>361</v>
      </c>
      <c r="L79" s="89"/>
      <c r="M79" s="91">
        <v>2010</v>
      </c>
      <c r="N79" s="116"/>
      <c r="O79" s="92" t="s">
        <v>2204</v>
      </c>
      <c r="P79" s="92" t="s">
        <v>2204</v>
      </c>
      <c r="Q79" s="92" t="s">
        <v>2204</v>
      </c>
      <c r="R79" s="92" t="s">
        <v>529</v>
      </c>
      <c r="S79" s="92" t="s">
        <v>2204</v>
      </c>
      <c r="T79" s="92" t="s">
        <v>2204</v>
      </c>
      <c r="U79" s="92" t="s">
        <v>2204</v>
      </c>
      <c r="V79" s="92" t="s">
        <v>2204</v>
      </c>
      <c r="W79" s="92" t="s">
        <v>2204</v>
      </c>
      <c r="X79" s="92" t="s">
        <v>2204</v>
      </c>
      <c r="Y79" s="92" t="s">
        <v>2204</v>
      </c>
      <c r="Z79" s="92" t="s">
        <v>2204</v>
      </c>
      <c r="AA79" s="92" t="s">
        <v>529</v>
      </c>
      <c r="AB79" s="92" t="s">
        <v>2204</v>
      </c>
      <c r="AC79" s="92" t="s">
        <v>2204</v>
      </c>
      <c r="AD79" s="92" t="s">
        <v>2204</v>
      </c>
      <c r="AE79" s="92" t="s">
        <v>2204</v>
      </c>
      <c r="AF79" s="92" t="s">
        <v>2204</v>
      </c>
      <c r="AG79" s="92" t="s">
        <v>2204</v>
      </c>
      <c r="AH79" s="92" t="s">
        <v>2204</v>
      </c>
      <c r="AI79" s="92" t="s">
        <v>2204</v>
      </c>
      <c r="AJ79" s="92" t="s">
        <v>2204</v>
      </c>
      <c r="AK79" s="92" t="s">
        <v>2204</v>
      </c>
      <c r="AL79" s="92" t="s">
        <v>2204</v>
      </c>
      <c r="AM79" s="93">
        <v>2</v>
      </c>
      <c r="AN79" s="111">
        <v>1</v>
      </c>
      <c r="AO79" s="109" t="s">
        <v>2210</v>
      </c>
      <c r="AP79" s="106"/>
      <c r="AQ79" s="110"/>
      <c r="AR79" s="109" t="s">
        <v>2211</v>
      </c>
      <c r="AS79" s="106"/>
      <c r="AT79" s="107" t="s">
        <v>2215</v>
      </c>
      <c r="AU79" s="108" t="s">
        <v>2209</v>
      </c>
      <c r="AV79" s="109" t="s">
        <v>2211</v>
      </c>
      <c r="AW79" s="106" t="s">
        <v>2215</v>
      </c>
      <c r="AX79" s="106" t="s">
        <v>2210</v>
      </c>
      <c r="AY79" s="106"/>
      <c r="AZ79" s="106"/>
      <c r="BA79" s="106"/>
      <c r="BB79" s="106"/>
      <c r="BC79" s="106"/>
      <c r="BD79" s="106"/>
      <c r="BE79" s="106"/>
      <c r="BF79" s="94" cm="1">
        <f t="array" ref="BF79">SUMPRODUCT(--(LEN(TRIM(AV79:BE79))&gt;0))</f>
        <v>3</v>
      </c>
      <c r="BG79" s="36" t="str" cm="1">
        <f t="array" ref="BG79">SUBSTITUTE(SUBSTITUTE(SUBSTITUTE("["&amp;
IFERROR(_xlfn.TEXTJOIN(", ",TRUE,IF(O79:AL79="y",CHAR(34)&amp;O$1:AL$1&amp;CHAR(34),"")),"")&amp;
","&amp;
CHAR(34)&amp;"myr"&amp;AU79&amp;CHAR(34)&amp;","&amp;_xlfn.TEXTJOIN("",TRUE,IF(AO79:AQ79&lt;&gt;"",CHAR(34)&amp;"sta"&amp;AO79:AQ79&amp;CHAR(34)&amp;",",""))&amp;
IFERROR(_xlfn.TEXTJOIN(", ",TRUE,IF(AR79:AT79&lt;&gt;"",CHAR(34)&amp;AR$1:AT$1&amp;AR79:AT79&amp;CHAR(34)&amp;",","")),"")&amp;
IF(AN79&gt;0,CHAR(34)&amp;"HasSta",CHAR(34)&amp;"NoStar")&amp;CHAR(34)&amp;","&amp;IF(AN79=1,CHAR(34)&amp;"1Stars"&amp;CHAR(34)&amp;",","")&amp;IF(AN79=2,CHAR(34)&amp;"2Stars"&amp;CHAR(34)&amp;",","")&amp;IF(AN79&gt;2,CHAR(34)&amp;"3+Star"&amp;CHAR(34)&amp;",","")&amp;
IFERROR(CHOOSE(AM79+1,"""NoBand""","","""2Bands""","""3Bands"""),"")&amp;IF(AM79&gt;3,"""4+Band""","")&amp;","&amp;
_xlfn.XLOOKUP(B79,Country!$A$2:$A$246,Country!$F$2:$F$246,"")&amp;_xlfn.XLOOKUP(B79,Country!$A$2:$A$246,Country!$G$2:$G$246,"")&amp;
"]",",]","]"),",,",","),",,",",")</f>
        <v>["dgband", "Center","myrEQ","staRED","001GRE", "003YEL","HasSta","1Stars","2Bands","capi_Cayenne","geo_CapiBeach","french","rg2_AM_South"]</v>
      </c>
      <c r="BH79" s="65" t="s">
        <v>795</v>
      </c>
      <c r="BI79" s="36"/>
    </row>
    <row r="80" spans="1:61" x14ac:dyDescent="0.3">
      <c r="A80" s="115" t="str" cm="1">
        <f t="array" ref="A80">SUBSTITUTE("{"&amp;CHAR(34)&amp;"couname"&amp;CHAR(34)&amp;":"&amp;CHAR(34)&amp;B80&amp;CHAR(34)&amp;
(IF(H80&lt;&gt;"",","&amp;CHAR(34)&amp;"subtype"&amp;CHAR(34)&amp;":"&amp;CHAR(34)&amp;H80&amp;CHAR(34),""))&amp;
","&amp;CHAR(34)&amp;"year"&amp;CHAR(34)&amp;":"&amp;CHAR(34)&amp;M80&amp;CHAR(34)&amp;","&amp;CHAR(34)&amp;"lvlup"&amp;CHAR(34)&amp;":"&amp;CHAR(34)&amp;C80&amp;CHAR(34)&amp;
","&amp;CHAR(34)&amp;"region"&amp;CHAR(34)&amp;":"&amp;CHAR(34)&amp;"rgn_"&amp;_xlfn.XLOOKUP(B80,Country!A80:A378,Country!D80:D378&amp;CHAR(34)&amp;
","&amp;CHAR(34)&amp;"Colors"&amp;CHAR(34)&amp;":"&amp;"["&amp;_xlfn.TEXTJOIN(", ",TRUE,IF(AV80:BE80&lt;&gt;"",CHAR(34)&amp;"cl_"&amp;AV80:BE80&amp;CHAR(34),""))&amp;"]"&amp;
","&amp;CHAR(34)&amp;"Items"&amp;CHAR(34)&amp;":"&amp;BG80&amp;
","&amp;CHAR(34)&amp;"Items2"&amp;CHAR(34)&amp;":"&amp;"["&amp;_xlfn.XLOOKUP(B80,Country!A79:A378,Country!G79:G378)&amp;"]"&amp;
","&amp;CHAR(34)&amp;"Flag"&amp;CHAR(34)&amp;":"&amp;CHAR(34)&amp;D80&amp;CHAR(34)&amp;
","&amp;CHAR(34)&amp;"HDFlag"&amp;CHAR(34)&amp;":"&amp;CHAR(34)&amp;E80&amp;CHAR(34)&amp;
","&amp;CHAR(34)&amp;"type"&amp;CHAR(34)&amp;":"&amp;CHAR(34)&amp;L80&amp;CHAR(34)&amp;
", "&amp;CHAR(34)&amp;"describe"&amp;CHAR(34)&amp;": "&amp;CHAR(34)&amp;CHAR(34)&amp;
", "&amp;CHAR(34)&amp;"isnew"&amp;CHAR(34)&amp;": "&amp;CHAR(34)&amp;F80&amp;CHAR(34)&amp;
", "&amp;CHAR(34)&amp;"ptg"&amp;CHAR(34)&amp;": "&amp;IFERROR(_xlfn.XLOOKUP(B80,Country!A:A,Country!BH:BH),CHAR(34)&amp;CHAR(34))&amp;
", "&amp;CHAR(34)&amp;"links"&amp;CHAR(34)&amp;": "&amp;CHAR(34)&amp;I80&amp;CHAR(34)&amp;
"},"),"[,","[")</f>
        <v>{"couname":"French Polynesia","year":"1984","lvlup":"1","region":"rgn_Oceania","Colors":["cl_RED", "cl_WHI", "cl_BLU", "cl_ORA"],"Items":["Horizo", "Circle", "HasSun", "Center", "Humans", "Ships!","myrRED","001RED", "002WHI", "003RED","NoStar","3Bands","capi_Papeete","island", "geo_CapiBeach","french","rg2_Oc_Polynesia"],"Items2":["french","rg2_Oc_Polynesia"],"Flag":"https://i.ibb.co/jZ2wfRj/Tahiti-Flag.png","HDFlag":"https://upload.wikimedia.org/wikipedia/commons/thumb/d/db/Flag_of_French_Polynesia.svg/2560px-Flag_of_French_Polynesia.svg.png","type":"", "describe": "", "isnew": ".", "ptg": ["pctBLA_0", "pctBLU_5", "pctGRE_0", "pctRED_53", "pctYEL_0", "pctORA_5", "pctBRO_0", "pctPUR_0", "pctWHI_38"], "links": "https://en.wikipedia.org/wiki/Flag_of_French_Polynesia"},</v>
      </c>
      <c r="B80" s="83" t="s">
        <v>118</v>
      </c>
      <c r="C80" s="84">
        <v>1</v>
      </c>
      <c r="D80" s="95" t="s">
        <v>877</v>
      </c>
      <c r="E80" s="96" t="s">
        <v>2390</v>
      </c>
      <c r="F80" s="85" t="s">
        <v>2200</v>
      </c>
      <c r="G80" s="86" t="s">
        <v>2201</v>
      </c>
      <c r="H80" s="87"/>
      <c r="I80" s="88" t="s">
        <v>2391</v>
      </c>
      <c r="J80" s="89" t="s">
        <v>3578</v>
      </c>
      <c r="K80" s="90" t="s">
        <v>362</v>
      </c>
      <c r="L80" s="89"/>
      <c r="M80" s="91">
        <v>1984</v>
      </c>
      <c r="N80" s="116"/>
      <c r="O80" s="92" t="s">
        <v>2204</v>
      </c>
      <c r="P80" s="92" t="s">
        <v>529</v>
      </c>
      <c r="Q80" s="92" t="s">
        <v>2204</v>
      </c>
      <c r="R80" s="92" t="s">
        <v>2204</v>
      </c>
      <c r="S80" s="92" t="s">
        <v>529</v>
      </c>
      <c r="T80" s="92" t="s">
        <v>2204</v>
      </c>
      <c r="U80" s="92" t="s">
        <v>2204</v>
      </c>
      <c r="V80" s="92" t="s">
        <v>2204</v>
      </c>
      <c r="W80" s="92" t="s">
        <v>2204</v>
      </c>
      <c r="X80" s="92" t="s">
        <v>529</v>
      </c>
      <c r="Y80" s="92" t="s">
        <v>2204</v>
      </c>
      <c r="Z80" s="92" t="s">
        <v>2204</v>
      </c>
      <c r="AA80" s="92" t="s">
        <v>529</v>
      </c>
      <c r="AB80" s="92" t="s">
        <v>2204</v>
      </c>
      <c r="AC80" s="92" t="s">
        <v>2204</v>
      </c>
      <c r="AD80" s="92" t="s">
        <v>2204</v>
      </c>
      <c r="AE80" s="92" t="s">
        <v>2204</v>
      </c>
      <c r="AF80" s="92" t="s">
        <v>2204</v>
      </c>
      <c r="AG80" s="92" t="s">
        <v>529</v>
      </c>
      <c r="AH80" s="92" t="s">
        <v>2204</v>
      </c>
      <c r="AI80" s="92" t="s">
        <v>529</v>
      </c>
      <c r="AJ80" s="92" t="s">
        <v>2204</v>
      </c>
      <c r="AK80" s="92" t="s">
        <v>2204</v>
      </c>
      <c r="AL80" s="92" t="s">
        <v>2204</v>
      </c>
      <c r="AM80" s="93">
        <v>3</v>
      </c>
      <c r="AN80" s="111">
        <v>0</v>
      </c>
      <c r="AO80" s="109"/>
      <c r="AP80" s="106"/>
      <c r="AQ80" s="110"/>
      <c r="AR80" s="109" t="s">
        <v>2210</v>
      </c>
      <c r="AS80" s="106" t="s">
        <v>2205</v>
      </c>
      <c r="AT80" s="107" t="s">
        <v>2210</v>
      </c>
      <c r="AU80" s="108" t="s">
        <v>2210</v>
      </c>
      <c r="AV80" s="109" t="s">
        <v>2210</v>
      </c>
      <c r="AW80" s="106" t="s">
        <v>2205</v>
      </c>
      <c r="AX80" s="106" t="s">
        <v>2214</v>
      </c>
      <c r="AY80" s="106" t="s">
        <v>2231</v>
      </c>
      <c r="AZ80" s="106"/>
      <c r="BA80" s="106"/>
      <c r="BB80" s="106"/>
      <c r="BC80" s="106"/>
      <c r="BD80" s="106"/>
      <c r="BE80" s="106"/>
      <c r="BF80" s="94" cm="1">
        <f t="array" ref="BF80">SUMPRODUCT(--(LEN(TRIM(AV80:BE80))&gt;0))</f>
        <v>4</v>
      </c>
      <c r="BG80" s="36" t="str" cm="1">
        <f t="array" ref="BG80">SUBSTITUTE(SUBSTITUTE(SUBSTITUTE("["&amp;
IFERROR(_xlfn.TEXTJOIN(", ",TRUE,IF(O80:AL80="y",CHAR(34)&amp;O$1:AL$1&amp;CHAR(34),"")),"")&amp;
","&amp;
CHAR(34)&amp;"myr"&amp;AU80&amp;CHAR(34)&amp;","&amp;_xlfn.TEXTJOIN("",TRUE,IF(AO80:AQ80&lt;&gt;"",CHAR(34)&amp;"sta"&amp;AO80:AQ80&amp;CHAR(34)&amp;",",""))&amp;
IFERROR(_xlfn.TEXTJOIN(", ",TRUE,IF(AR80:AT80&lt;&gt;"",CHAR(34)&amp;AR$1:AT$1&amp;AR80:AT80&amp;CHAR(34)&amp;",","")),"")&amp;
IF(AN80&gt;0,CHAR(34)&amp;"HasSta",CHAR(34)&amp;"NoStar")&amp;CHAR(34)&amp;","&amp;IF(AN80=1,CHAR(34)&amp;"1Stars"&amp;CHAR(34)&amp;",","")&amp;IF(AN80=2,CHAR(34)&amp;"2Stars"&amp;CHAR(34)&amp;",","")&amp;IF(AN80&gt;2,CHAR(34)&amp;"3+Star"&amp;CHAR(34)&amp;",","")&amp;
IFERROR(CHOOSE(AM80+1,"""NoBand""","","""2Bands""","""3Bands"""),"")&amp;IF(AM80&gt;3,"""4+Band""","")&amp;","&amp;
_xlfn.XLOOKUP(B80,Country!$A$2:$A$246,Country!$F$2:$F$246,"")&amp;_xlfn.XLOOKUP(B80,Country!$A$2:$A$246,Country!$G$2:$G$246,"")&amp;
"]",",]","]"),",,",","),",,",",")</f>
        <v>["Horizo", "Circle", "HasSun", "Center", "Humans", "Ships!","myrRED","001RED", "002WHI", "003RED","NoStar","3Bands","capi_Papeete","island", "geo_CapiBeach","french","rg2_Oc_Polynesia"]</v>
      </c>
      <c r="BH80" s="65" t="s">
        <v>793</v>
      </c>
      <c r="BI80" s="36"/>
    </row>
    <row r="81" spans="1:61" x14ac:dyDescent="0.3">
      <c r="A81" s="115" t="str" cm="1">
        <f t="array" ref="A81">SUBSTITUTE("{"&amp;CHAR(34)&amp;"couname"&amp;CHAR(34)&amp;":"&amp;CHAR(34)&amp;B81&amp;CHAR(34)&amp;
(IF(H81&lt;&gt;"",","&amp;CHAR(34)&amp;"subtype"&amp;CHAR(34)&amp;":"&amp;CHAR(34)&amp;H81&amp;CHAR(34),""))&amp;
","&amp;CHAR(34)&amp;"year"&amp;CHAR(34)&amp;":"&amp;CHAR(34)&amp;M81&amp;CHAR(34)&amp;","&amp;CHAR(34)&amp;"lvlup"&amp;CHAR(34)&amp;":"&amp;CHAR(34)&amp;C81&amp;CHAR(34)&amp;
","&amp;CHAR(34)&amp;"region"&amp;CHAR(34)&amp;":"&amp;CHAR(34)&amp;"rgn_"&amp;_xlfn.XLOOKUP(B81,Country!A81:A379,Country!D81:D379&amp;CHAR(34)&amp;
","&amp;CHAR(34)&amp;"Colors"&amp;CHAR(34)&amp;":"&amp;"["&amp;_xlfn.TEXTJOIN(", ",TRUE,IF(AV81:BE81&lt;&gt;"",CHAR(34)&amp;"cl_"&amp;AV81:BE81&amp;CHAR(34),""))&amp;"]"&amp;
","&amp;CHAR(34)&amp;"Items"&amp;CHAR(34)&amp;":"&amp;BG81&amp;
","&amp;CHAR(34)&amp;"Items2"&amp;CHAR(34)&amp;":"&amp;"["&amp;_xlfn.XLOOKUP(B81,Country!A80:A379,Country!G80:G379)&amp;"]"&amp;
","&amp;CHAR(34)&amp;"Flag"&amp;CHAR(34)&amp;":"&amp;CHAR(34)&amp;D81&amp;CHAR(34)&amp;
","&amp;CHAR(34)&amp;"HDFlag"&amp;CHAR(34)&amp;":"&amp;CHAR(34)&amp;E81&amp;CHAR(34)&amp;
","&amp;CHAR(34)&amp;"type"&amp;CHAR(34)&amp;":"&amp;CHAR(34)&amp;L81&amp;CHAR(34)&amp;
", "&amp;CHAR(34)&amp;"describe"&amp;CHAR(34)&amp;": "&amp;CHAR(34)&amp;CHAR(34)&amp;
", "&amp;CHAR(34)&amp;"isnew"&amp;CHAR(34)&amp;": "&amp;CHAR(34)&amp;F81&amp;CHAR(34)&amp;
", "&amp;CHAR(34)&amp;"ptg"&amp;CHAR(34)&amp;": "&amp;IFERROR(_xlfn.XLOOKUP(B81,Country!A:A,Country!BH:BH),CHAR(34)&amp;CHAR(34))&amp;
", "&amp;CHAR(34)&amp;"links"&amp;CHAR(34)&amp;": "&amp;CHAR(34)&amp;I81&amp;CHAR(34)&amp;
"},"),"[,","[")</f>
        <v>{"couname":"Gabon","year":"1960","lvlup":"1","region":"rgn_Africa","Colors":["cl_GRE", "cl_YEL", "cl_BLU"],"Items":["Horizo", "OnlyBa","myrEQ","001GRE", "002YEL", "003BLU","NoStar","3Bands","capi_Libreville","geo_CapiBeach","french","rg2_Af_Mid"],"Items2":["french","rg2_Af_Mid"],"Flag":"https://i.ibb.co/0V5HtgH/Gabon-Flag.png","HDFlag":"https://upload.wikimedia.org/wikipedia/commons/thumb/0/04/Flag_of_Gabon.svg/2560px-Flag_of_Gabon.svg.png","type":"", "describe": "", "isnew": ".", "ptg": ["pctBLA_0", "pctBLU_33", "pctGRE_33", "pctRED_0", "pctYEL_33", "pctORA_0", "pctBRO_0", "pctPUR_0", "pctWHI_0"], "links": "https://en.wikipedia.org/wiki/Flag_of_Gabon"},</v>
      </c>
      <c r="B81" s="83" t="s">
        <v>119</v>
      </c>
      <c r="C81" s="84">
        <v>1</v>
      </c>
      <c r="D81" s="95" t="s">
        <v>878</v>
      </c>
      <c r="E81" s="96" t="s">
        <v>2392</v>
      </c>
      <c r="F81" s="85" t="s">
        <v>2200</v>
      </c>
      <c r="G81" s="86" t="s">
        <v>2201</v>
      </c>
      <c r="H81" s="87"/>
      <c r="I81" s="88" t="s">
        <v>2393</v>
      </c>
      <c r="J81" s="89" t="s">
        <v>3578</v>
      </c>
      <c r="K81" s="90" t="s">
        <v>363</v>
      </c>
      <c r="L81" s="89"/>
      <c r="M81" s="91">
        <v>1960</v>
      </c>
      <c r="N81" s="116"/>
      <c r="O81" s="92" t="s">
        <v>2204</v>
      </c>
      <c r="P81" s="92" t="s">
        <v>529</v>
      </c>
      <c r="Q81" s="92" t="s">
        <v>2204</v>
      </c>
      <c r="R81" s="92" t="s">
        <v>2204</v>
      </c>
      <c r="S81" s="92" t="s">
        <v>2204</v>
      </c>
      <c r="T81" s="92" t="s">
        <v>2204</v>
      </c>
      <c r="U81" s="92" t="s">
        <v>2204</v>
      </c>
      <c r="V81" s="92" t="s">
        <v>2204</v>
      </c>
      <c r="W81" s="92" t="s">
        <v>2204</v>
      </c>
      <c r="X81" s="92" t="s">
        <v>2204</v>
      </c>
      <c r="Y81" s="92" t="s">
        <v>2204</v>
      </c>
      <c r="Z81" s="92" t="s">
        <v>2204</v>
      </c>
      <c r="AA81" s="92" t="s">
        <v>2204</v>
      </c>
      <c r="AB81" s="92" t="s">
        <v>2204</v>
      </c>
      <c r="AC81" s="92" t="s">
        <v>2204</v>
      </c>
      <c r="AD81" s="92" t="s">
        <v>2204</v>
      </c>
      <c r="AE81" s="92" t="s">
        <v>529</v>
      </c>
      <c r="AF81" s="92" t="s">
        <v>2204</v>
      </c>
      <c r="AG81" s="92" t="s">
        <v>2204</v>
      </c>
      <c r="AH81" s="92" t="s">
        <v>2204</v>
      </c>
      <c r="AI81" s="92" t="s">
        <v>2204</v>
      </c>
      <c r="AJ81" s="92" t="s">
        <v>2204</v>
      </c>
      <c r="AK81" s="92" t="s">
        <v>2204</v>
      </c>
      <c r="AL81" s="92" t="s">
        <v>2204</v>
      </c>
      <c r="AM81" s="93">
        <v>3</v>
      </c>
      <c r="AN81" s="111">
        <v>0</v>
      </c>
      <c r="AO81" s="109"/>
      <c r="AP81" s="106"/>
      <c r="AQ81" s="110"/>
      <c r="AR81" s="109" t="s">
        <v>2211</v>
      </c>
      <c r="AS81" s="106" t="s">
        <v>2215</v>
      </c>
      <c r="AT81" s="107" t="s">
        <v>2214</v>
      </c>
      <c r="AU81" s="108" t="s">
        <v>2209</v>
      </c>
      <c r="AV81" s="109" t="s">
        <v>2211</v>
      </c>
      <c r="AW81" s="106" t="s">
        <v>2215</v>
      </c>
      <c r="AX81" s="106" t="s">
        <v>2214</v>
      </c>
      <c r="AY81" s="106"/>
      <c r="AZ81" s="106"/>
      <c r="BA81" s="106"/>
      <c r="BB81" s="106"/>
      <c r="BC81" s="106"/>
      <c r="BD81" s="106"/>
      <c r="BE81" s="106"/>
      <c r="BF81" s="94" cm="1">
        <f t="array" ref="BF81">SUMPRODUCT(--(LEN(TRIM(AV81:BE81))&gt;0))</f>
        <v>3</v>
      </c>
      <c r="BG81" s="36" t="str" cm="1">
        <f t="array" ref="BG81">SUBSTITUTE(SUBSTITUTE(SUBSTITUTE("["&amp;
IFERROR(_xlfn.TEXTJOIN(", ",TRUE,IF(O81:AL81="y",CHAR(34)&amp;O$1:AL$1&amp;CHAR(34),"")),"")&amp;
","&amp;
CHAR(34)&amp;"myr"&amp;AU81&amp;CHAR(34)&amp;","&amp;_xlfn.TEXTJOIN("",TRUE,IF(AO81:AQ81&lt;&gt;"",CHAR(34)&amp;"sta"&amp;AO81:AQ81&amp;CHAR(34)&amp;",",""))&amp;
IFERROR(_xlfn.TEXTJOIN(", ",TRUE,IF(AR81:AT81&lt;&gt;"",CHAR(34)&amp;AR$1:AT$1&amp;AR81:AT81&amp;CHAR(34)&amp;",","")),"")&amp;
IF(AN81&gt;0,CHAR(34)&amp;"HasSta",CHAR(34)&amp;"NoStar")&amp;CHAR(34)&amp;","&amp;IF(AN81=1,CHAR(34)&amp;"1Stars"&amp;CHAR(34)&amp;",","")&amp;IF(AN81=2,CHAR(34)&amp;"2Stars"&amp;CHAR(34)&amp;",","")&amp;IF(AN81&gt;2,CHAR(34)&amp;"3+Star"&amp;CHAR(34)&amp;",","")&amp;
IFERROR(CHOOSE(AM81+1,"""NoBand""","","""2Bands""","""3Bands"""),"")&amp;IF(AM81&gt;3,"""4+Band""","")&amp;","&amp;
_xlfn.XLOOKUP(B81,Country!$A$2:$A$246,Country!$F$2:$F$246,"")&amp;_xlfn.XLOOKUP(B81,Country!$A$2:$A$246,Country!$G$2:$G$246,"")&amp;
"]",",]","]"),",,",","),",,",",")</f>
        <v>["Horizo", "OnlyBa","myrEQ","001GRE", "002YEL", "003BLU","NoStar","3Bands","capi_Libreville","geo_CapiBeach","french","rg2_Af_Mid"]</v>
      </c>
      <c r="BH81" s="65" t="s">
        <v>792</v>
      </c>
      <c r="BI81" s="36"/>
    </row>
    <row r="82" spans="1:61" x14ac:dyDescent="0.3">
      <c r="A82" s="115" t="str" cm="1">
        <f t="array" ref="A82">SUBSTITUTE("{"&amp;CHAR(34)&amp;"couname"&amp;CHAR(34)&amp;":"&amp;CHAR(34)&amp;B82&amp;CHAR(34)&amp;
(IF(H82&lt;&gt;"",","&amp;CHAR(34)&amp;"subtype"&amp;CHAR(34)&amp;":"&amp;CHAR(34)&amp;H82&amp;CHAR(34),""))&amp;
","&amp;CHAR(34)&amp;"year"&amp;CHAR(34)&amp;":"&amp;CHAR(34)&amp;M82&amp;CHAR(34)&amp;","&amp;CHAR(34)&amp;"lvlup"&amp;CHAR(34)&amp;":"&amp;CHAR(34)&amp;C82&amp;CHAR(34)&amp;
","&amp;CHAR(34)&amp;"region"&amp;CHAR(34)&amp;":"&amp;CHAR(34)&amp;"rgn_"&amp;_xlfn.XLOOKUP(B82,Country!A82:A380,Country!D82:D380&amp;CHAR(34)&amp;
","&amp;CHAR(34)&amp;"Colors"&amp;CHAR(34)&amp;":"&amp;"["&amp;_xlfn.TEXTJOIN(", ",TRUE,IF(AV82:BE82&lt;&gt;"",CHAR(34)&amp;"cl_"&amp;AV82:BE82&amp;CHAR(34),""))&amp;"]"&amp;
","&amp;CHAR(34)&amp;"Items"&amp;CHAR(34)&amp;":"&amp;BG82&amp;
","&amp;CHAR(34)&amp;"Items2"&amp;CHAR(34)&amp;":"&amp;"["&amp;_xlfn.XLOOKUP(B82,Country!A81:A380,Country!G81:G380)&amp;"]"&amp;
","&amp;CHAR(34)&amp;"Flag"&amp;CHAR(34)&amp;":"&amp;CHAR(34)&amp;D82&amp;CHAR(34)&amp;
","&amp;CHAR(34)&amp;"HDFlag"&amp;CHAR(34)&amp;":"&amp;CHAR(34)&amp;E82&amp;CHAR(34)&amp;
","&amp;CHAR(34)&amp;"type"&amp;CHAR(34)&amp;":"&amp;CHAR(34)&amp;L82&amp;CHAR(34)&amp;
", "&amp;CHAR(34)&amp;"describe"&amp;CHAR(34)&amp;": "&amp;CHAR(34)&amp;CHAR(34)&amp;
", "&amp;CHAR(34)&amp;"isnew"&amp;CHAR(34)&amp;": "&amp;CHAR(34)&amp;F82&amp;CHAR(34)&amp;
", "&amp;CHAR(34)&amp;"ptg"&amp;CHAR(34)&amp;": "&amp;IFERROR(_xlfn.XLOOKUP(B82,Country!A:A,Country!BH:BH),CHAR(34)&amp;CHAR(34))&amp;
", "&amp;CHAR(34)&amp;"links"&amp;CHAR(34)&amp;": "&amp;CHAR(34)&amp;I82&amp;CHAR(34)&amp;
"},"),"[,","[")</f>
        <v>{"couname":"Gambia","year":"1965","lvlup":"1","region":"rgn_Africa","Colors":["cl_RED", "cl_BLU", "cl_GRE", "cl_WHI"],"Items":["Horizo", "OnlyBa","myrEQ","001RED", "002BLU", "003GRE","NoStar","4+Band","capi_Banjul","geo_CapiBeach", "ntGRRE","chopGB","englis","rg2_AF_West"],"Items2":["chopGB","englis","rg2_AF_West"],"Flag":"https://i.ibb.co/ZYxLrKh/Gambia-Flag.png","HDFlag":"https://upload.wikimedia.org/wikipedia/commons/thumb/7/77/Flag_of_The_Gambia.svg/2560px-Flag_of_The_Gambia.svg.png","type":"", "describe": "", "isnew": ".", "ptg": ["pctBLA_0", "pctBLU_20", "pctGRE_34", "pctRED_34", "pctYEL_0", "pctORA_0", "pctBRO_0", "pctPUR_0", "pctWHI_12"], "links": "https://en.wikipedia.org/wiki/Flag_of_the_Gambia"},</v>
      </c>
      <c r="B82" s="83" t="s">
        <v>120</v>
      </c>
      <c r="C82" s="84">
        <v>1</v>
      </c>
      <c r="D82" s="95" t="s">
        <v>879</v>
      </c>
      <c r="E82" s="96" t="s">
        <v>2394</v>
      </c>
      <c r="F82" s="85" t="s">
        <v>2200</v>
      </c>
      <c r="G82" s="86" t="s">
        <v>2201</v>
      </c>
      <c r="H82" s="87"/>
      <c r="I82" s="88" t="s">
        <v>2395</v>
      </c>
      <c r="J82" s="89" t="s">
        <v>3578</v>
      </c>
      <c r="K82" s="90" t="s">
        <v>364</v>
      </c>
      <c r="L82" s="89"/>
      <c r="M82" s="91">
        <v>1965</v>
      </c>
      <c r="N82" s="116"/>
      <c r="O82" s="92" t="s">
        <v>2204</v>
      </c>
      <c r="P82" s="92" t="s">
        <v>529</v>
      </c>
      <c r="Q82" s="92" t="s">
        <v>2204</v>
      </c>
      <c r="R82" s="92" t="s">
        <v>2204</v>
      </c>
      <c r="S82" s="92" t="s">
        <v>2204</v>
      </c>
      <c r="T82" s="92" t="s">
        <v>2204</v>
      </c>
      <c r="U82" s="92" t="s">
        <v>2204</v>
      </c>
      <c r="V82" s="92" t="s">
        <v>2204</v>
      </c>
      <c r="W82" s="92" t="s">
        <v>2204</v>
      </c>
      <c r="X82" s="92" t="s">
        <v>2204</v>
      </c>
      <c r="Y82" s="92" t="s">
        <v>2204</v>
      </c>
      <c r="Z82" s="92" t="s">
        <v>2204</v>
      </c>
      <c r="AA82" s="92" t="s">
        <v>2204</v>
      </c>
      <c r="AB82" s="92" t="s">
        <v>2204</v>
      </c>
      <c r="AC82" s="92" t="s">
        <v>2204</v>
      </c>
      <c r="AD82" s="92" t="s">
        <v>2204</v>
      </c>
      <c r="AE82" s="92" t="s">
        <v>529</v>
      </c>
      <c r="AF82" s="92" t="s">
        <v>2204</v>
      </c>
      <c r="AG82" s="92" t="s">
        <v>2204</v>
      </c>
      <c r="AH82" s="92" t="s">
        <v>2204</v>
      </c>
      <c r="AI82" s="92" t="s">
        <v>2204</v>
      </c>
      <c r="AJ82" s="92" t="s">
        <v>2204</v>
      </c>
      <c r="AK82" s="92" t="s">
        <v>2204</v>
      </c>
      <c r="AL82" s="92" t="s">
        <v>2204</v>
      </c>
      <c r="AM82" s="93">
        <v>5</v>
      </c>
      <c r="AN82" s="111">
        <v>0</v>
      </c>
      <c r="AO82" s="109"/>
      <c r="AP82" s="106"/>
      <c r="AQ82" s="110"/>
      <c r="AR82" s="109" t="s">
        <v>2210</v>
      </c>
      <c r="AS82" s="106" t="s">
        <v>2214</v>
      </c>
      <c r="AT82" s="107" t="s">
        <v>2211</v>
      </c>
      <c r="AU82" s="108" t="s">
        <v>2209</v>
      </c>
      <c r="AV82" s="109" t="s">
        <v>2210</v>
      </c>
      <c r="AW82" s="106" t="s">
        <v>2214</v>
      </c>
      <c r="AX82" s="106" t="s">
        <v>2211</v>
      </c>
      <c r="AY82" s="106" t="s">
        <v>2205</v>
      </c>
      <c r="AZ82" s="106"/>
      <c r="BA82" s="106"/>
      <c r="BB82" s="106"/>
      <c r="BC82" s="106"/>
      <c r="BD82" s="106"/>
      <c r="BE82" s="106"/>
      <c r="BF82" s="94" cm="1">
        <f t="array" ref="BF82">SUMPRODUCT(--(LEN(TRIM(AV82:BE82))&gt;0))</f>
        <v>4</v>
      </c>
      <c r="BG82" s="36" t="str" cm="1">
        <f t="array" ref="BG82">SUBSTITUTE(SUBSTITUTE(SUBSTITUTE("["&amp;
IFERROR(_xlfn.TEXTJOIN(", ",TRUE,IF(O82:AL82="y",CHAR(34)&amp;O$1:AL$1&amp;CHAR(34),"")),"")&amp;
","&amp;
CHAR(34)&amp;"myr"&amp;AU82&amp;CHAR(34)&amp;","&amp;_xlfn.TEXTJOIN("",TRUE,IF(AO82:AQ82&lt;&gt;"",CHAR(34)&amp;"sta"&amp;AO82:AQ82&amp;CHAR(34)&amp;",",""))&amp;
IFERROR(_xlfn.TEXTJOIN(", ",TRUE,IF(AR82:AT82&lt;&gt;"",CHAR(34)&amp;AR$1:AT$1&amp;AR82:AT82&amp;CHAR(34)&amp;",","")),"")&amp;
IF(AN82&gt;0,CHAR(34)&amp;"HasSta",CHAR(34)&amp;"NoStar")&amp;CHAR(34)&amp;","&amp;IF(AN82=1,CHAR(34)&amp;"1Stars"&amp;CHAR(34)&amp;",","")&amp;IF(AN82=2,CHAR(34)&amp;"2Stars"&amp;CHAR(34)&amp;",","")&amp;IF(AN82&gt;2,CHAR(34)&amp;"3+Star"&amp;CHAR(34)&amp;",","")&amp;
IFERROR(CHOOSE(AM82+1,"""NoBand""","","""2Bands""","""3Bands"""),"")&amp;IF(AM82&gt;3,"""4+Band""","")&amp;","&amp;
_xlfn.XLOOKUP(B82,Country!$A$2:$A$246,Country!$F$2:$F$246,"")&amp;_xlfn.XLOOKUP(B82,Country!$A$2:$A$246,Country!$G$2:$G$246,"")&amp;
"]",",]","]"),",,",","),",,",",")</f>
        <v>["Horizo", "OnlyBa","myrEQ","001RED", "002BLU", "003GRE","NoStar","4+Band","capi_Banjul","geo_CapiBeach", "ntGRRE","chopGB","englis","rg2_AF_West"]</v>
      </c>
      <c r="BH82" s="65" t="s">
        <v>792</v>
      </c>
      <c r="BI82" s="36"/>
    </row>
    <row r="83" spans="1:61" x14ac:dyDescent="0.3">
      <c r="A83" s="115" t="str" cm="1">
        <f t="array" ref="A83">SUBSTITUTE("{"&amp;CHAR(34)&amp;"couname"&amp;CHAR(34)&amp;":"&amp;CHAR(34)&amp;B83&amp;CHAR(34)&amp;
(IF(H83&lt;&gt;"",","&amp;CHAR(34)&amp;"subtype"&amp;CHAR(34)&amp;":"&amp;CHAR(34)&amp;H83&amp;CHAR(34),""))&amp;
","&amp;CHAR(34)&amp;"year"&amp;CHAR(34)&amp;":"&amp;CHAR(34)&amp;M83&amp;CHAR(34)&amp;","&amp;CHAR(34)&amp;"lvlup"&amp;CHAR(34)&amp;":"&amp;CHAR(34)&amp;C83&amp;CHAR(34)&amp;
","&amp;CHAR(34)&amp;"region"&amp;CHAR(34)&amp;":"&amp;CHAR(34)&amp;"rgn_"&amp;_xlfn.XLOOKUP(B83,Country!A83:A381,Country!D83:D381&amp;CHAR(34)&amp;
","&amp;CHAR(34)&amp;"Colors"&amp;CHAR(34)&amp;":"&amp;"["&amp;_xlfn.TEXTJOIN(", ",TRUE,IF(AV83:BE83&lt;&gt;"",CHAR(34)&amp;"cl_"&amp;AV83:BE83&amp;CHAR(34),""))&amp;"]"&amp;
","&amp;CHAR(34)&amp;"Items"&amp;CHAR(34)&amp;":"&amp;BG83&amp;
","&amp;CHAR(34)&amp;"Items2"&amp;CHAR(34)&amp;":"&amp;"["&amp;_xlfn.XLOOKUP(B83,Country!A82:A381,Country!G82:G381)&amp;"]"&amp;
","&amp;CHAR(34)&amp;"Flag"&amp;CHAR(34)&amp;":"&amp;CHAR(34)&amp;D83&amp;CHAR(34)&amp;
","&amp;CHAR(34)&amp;"HDFlag"&amp;CHAR(34)&amp;":"&amp;CHAR(34)&amp;E83&amp;CHAR(34)&amp;
","&amp;CHAR(34)&amp;"type"&amp;CHAR(34)&amp;":"&amp;CHAR(34)&amp;L83&amp;CHAR(34)&amp;
", "&amp;CHAR(34)&amp;"describe"&amp;CHAR(34)&amp;": "&amp;CHAR(34)&amp;CHAR(34)&amp;
", "&amp;CHAR(34)&amp;"isnew"&amp;CHAR(34)&amp;": "&amp;CHAR(34)&amp;F83&amp;CHAR(34)&amp;
", "&amp;CHAR(34)&amp;"ptg"&amp;CHAR(34)&amp;": "&amp;IFERROR(_xlfn.XLOOKUP(B83,Country!A:A,Country!BH:BH),CHAR(34)&amp;CHAR(34))&amp;
", "&amp;CHAR(34)&amp;"links"&amp;CHAR(34)&amp;": "&amp;CHAR(34)&amp;I83&amp;CHAR(34)&amp;
"},"),"[,","[")</f>
        <v>{"couname":"Georgia","year":"2004","lvlup":"1","region":"rgn_Asia, rgn_Europe","Colors":["cl_RED", "cl_WHI"],"Items":["Crosse", "Horizo", "Vertic", "Center", "Rotate","myrWHI","NoStar","2Bands","capi_Tbilisi","soviet","rg2_AS_West"],"Items2":["soviet","rg2_AS_West"],"Flag":"https://i.ibb.co/1QHJzFd/Georgia-Flag.png","HDFlag":"https://upload.wikimedia.org/wikipedia/commons/thumb/0/0f/Flag_of_Georgia.svg/2560px-Flag_of_Georgia.svg.png","type":"", "describe": "", "isnew": ".", "ptg": ["pctBLA_0", "pctBLU_0", "pctGRE_0", "pctRED_37", "pctYEL_0", "pctORA_0", "pctBRO_0", "pctPUR_0", "pctWHI_63"], "links": "https://en.wikipedia.org/wiki/Flag_of_Georgia_(country)"},</v>
      </c>
      <c r="B83" s="83" t="s">
        <v>121</v>
      </c>
      <c r="C83" s="84">
        <v>1</v>
      </c>
      <c r="D83" s="95" t="s">
        <v>880</v>
      </c>
      <c r="E83" s="96" t="s">
        <v>2396</v>
      </c>
      <c r="F83" s="85" t="s">
        <v>2200</v>
      </c>
      <c r="G83" s="86" t="s">
        <v>2201</v>
      </c>
      <c r="H83" s="87"/>
      <c r="I83" s="88" t="s">
        <v>2397</v>
      </c>
      <c r="J83" s="89" t="s">
        <v>3578</v>
      </c>
      <c r="K83" s="90" t="s">
        <v>365</v>
      </c>
      <c r="L83" s="89"/>
      <c r="M83" s="91">
        <v>2004</v>
      </c>
      <c r="N83" s="116"/>
      <c r="O83" s="92" t="s">
        <v>529</v>
      </c>
      <c r="P83" s="92" t="s">
        <v>529</v>
      </c>
      <c r="Q83" s="92" t="s">
        <v>529</v>
      </c>
      <c r="R83" s="92" t="s">
        <v>2204</v>
      </c>
      <c r="S83" s="92" t="s">
        <v>2204</v>
      </c>
      <c r="T83" s="92" t="s">
        <v>2204</v>
      </c>
      <c r="U83" s="92" t="s">
        <v>2204</v>
      </c>
      <c r="V83" s="92" t="s">
        <v>2204</v>
      </c>
      <c r="W83" s="92" t="s">
        <v>2204</v>
      </c>
      <c r="X83" s="92" t="s">
        <v>2204</v>
      </c>
      <c r="Y83" s="92" t="s">
        <v>2204</v>
      </c>
      <c r="Z83" s="92" t="s">
        <v>2204</v>
      </c>
      <c r="AA83" s="92" t="s">
        <v>529</v>
      </c>
      <c r="AB83" s="92" t="s">
        <v>2204</v>
      </c>
      <c r="AC83" s="92" t="s">
        <v>2204</v>
      </c>
      <c r="AD83" s="92" t="s">
        <v>2204</v>
      </c>
      <c r="AE83" s="92" t="s">
        <v>2204</v>
      </c>
      <c r="AF83" s="92" t="s">
        <v>2204</v>
      </c>
      <c r="AG83" s="92" t="s">
        <v>2204</v>
      </c>
      <c r="AH83" s="92" t="s">
        <v>2204</v>
      </c>
      <c r="AI83" s="92" t="s">
        <v>2204</v>
      </c>
      <c r="AJ83" s="92" t="s">
        <v>2204</v>
      </c>
      <c r="AK83" s="92" t="s">
        <v>529</v>
      </c>
      <c r="AL83" s="92" t="s">
        <v>2204</v>
      </c>
      <c r="AM83" s="93">
        <v>2</v>
      </c>
      <c r="AN83" s="111">
        <v>0</v>
      </c>
      <c r="AO83" s="109"/>
      <c r="AP83" s="106"/>
      <c r="AQ83" s="110"/>
      <c r="AR83" s="109"/>
      <c r="AS83" s="106"/>
      <c r="AT83" s="107"/>
      <c r="AU83" s="108" t="s">
        <v>2205</v>
      </c>
      <c r="AV83" s="109" t="s">
        <v>2210</v>
      </c>
      <c r="AW83" s="106" t="s">
        <v>2205</v>
      </c>
      <c r="AX83" s="106"/>
      <c r="AY83" s="106"/>
      <c r="AZ83" s="106"/>
      <c r="BA83" s="106"/>
      <c r="BB83" s="106"/>
      <c r="BC83" s="106"/>
      <c r="BD83" s="106"/>
      <c r="BE83" s="106"/>
      <c r="BF83" s="94" cm="1">
        <f t="array" ref="BF83">SUMPRODUCT(--(LEN(TRIM(AV83:BE83))&gt;0))</f>
        <v>2</v>
      </c>
      <c r="BG83" s="36" t="str" cm="1">
        <f t="array" ref="BG83">SUBSTITUTE(SUBSTITUTE(SUBSTITUTE("["&amp;
IFERROR(_xlfn.TEXTJOIN(", ",TRUE,IF(O83:AL83="y",CHAR(34)&amp;O$1:AL$1&amp;CHAR(34),"")),"")&amp;
","&amp;
CHAR(34)&amp;"myr"&amp;AU83&amp;CHAR(34)&amp;","&amp;_xlfn.TEXTJOIN("",TRUE,IF(AO83:AQ83&lt;&gt;"",CHAR(34)&amp;"sta"&amp;AO83:AQ83&amp;CHAR(34)&amp;",",""))&amp;
IFERROR(_xlfn.TEXTJOIN(", ",TRUE,IF(AR83:AT83&lt;&gt;"",CHAR(34)&amp;AR$1:AT$1&amp;AR83:AT83&amp;CHAR(34)&amp;",","")),"")&amp;
IF(AN83&gt;0,CHAR(34)&amp;"HasSta",CHAR(34)&amp;"NoStar")&amp;CHAR(34)&amp;","&amp;IF(AN83=1,CHAR(34)&amp;"1Stars"&amp;CHAR(34)&amp;",","")&amp;IF(AN83=2,CHAR(34)&amp;"2Stars"&amp;CHAR(34)&amp;",","")&amp;IF(AN83&gt;2,CHAR(34)&amp;"3+Star"&amp;CHAR(34)&amp;",","")&amp;
IFERROR(CHOOSE(AM83+1,"""NoBand""","","""2Bands""","""3Bands"""),"")&amp;IF(AM83&gt;3,"""4+Band""","")&amp;","&amp;
_xlfn.XLOOKUP(B83,Country!$A$2:$A$246,Country!$F$2:$F$246,"")&amp;_xlfn.XLOOKUP(B83,Country!$A$2:$A$246,Country!$G$2:$G$246,"")&amp;
"]",",]","]"),",,",","),",,",",")</f>
        <v>["Crosse", "Horizo", "Vertic", "Center", "Rotate","myrWHI","NoStar","2Bands","capi_Tbilisi","soviet","rg2_AS_West"]</v>
      </c>
      <c r="BH83" s="65" t="s">
        <v>796</v>
      </c>
      <c r="BI83" s="36"/>
    </row>
    <row r="84" spans="1:61" x14ac:dyDescent="0.3">
      <c r="A84" s="115" t="str" cm="1">
        <f t="array" ref="A84">SUBSTITUTE("{"&amp;CHAR(34)&amp;"couname"&amp;CHAR(34)&amp;":"&amp;CHAR(34)&amp;B84&amp;CHAR(34)&amp;
(IF(H84&lt;&gt;"",","&amp;CHAR(34)&amp;"subtype"&amp;CHAR(34)&amp;":"&amp;CHAR(34)&amp;H84&amp;CHAR(34),""))&amp;
","&amp;CHAR(34)&amp;"year"&amp;CHAR(34)&amp;":"&amp;CHAR(34)&amp;M84&amp;CHAR(34)&amp;","&amp;CHAR(34)&amp;"lvlup"&amp;CHAR(34)&amp;":"&amp;CHAR(34)&amp;C84&amp;CHAR(34)&amp;
","&amp;CHAR(34)&amp;"region"&amp;CHAR(34)&amp;":"&amp;CHAR(34)&amp;"rgn_"&amp;_xlfn.XLOOKUP(B84,Country!A84:A382,Country!D84:D382&amp;CHAR(34)&amp;
","&amp;CHAR(34)&amp;"Colors"&amp;CHAR(34)&amp;":"&amp;"["&amp;_xlfn.TEXTJOIN(", ",TRUE,IF(AV84:BE84&lt;&gt;"",CHAR(34)&amp;"cl_"&amp;AV84:BE84&amp;CHAR(34),""))&amp;"]"&amp;
","&amp;CHAR(34)&amp;"Items"&amp;CHAR(34)&amp;":"&amp;BG84&amp;
","&amp;CHAR(34)&amp;"Items2"&amp;CHAR(34)&amp;":"&amp;"["&amp;_xlfn.XLOOKUP(B84,Country!A83:A382,Country!G83:G382)&amp;"]"&amp;
","&amp;CHAR(34)&amp;"Flag"&amp;CHAR(34)&amp;":"&amp;CHAR(34)&amp;D84&amp;CHAR(34)&amp;
","&amp;CHAR(34)&amp;"HDFlag"&amp;CHAR(34)&amp;":"&amp;CHAR(34)&amp;E84&amp;CHAR(34)&amp;
","&amp;CHAR(34)&amp;"type"&amp;CHAR(34)&amp;":"&amp;CHAR(34)&amp;L84&amp;CHAR(34)&amp;
", "&amp;CHAR(34)&amp;"describe"&amp;CHAR(34)&amp;": "&amp;CHAR(34)&amp;CHAR(34)&amp;
", "&amp;CHAR(34)&amp;"isnew"&amp;CHAR(34)&amp;": "&amp;CHAR(34)&amp;F84&amp;CHAR(34)&amp;
", "&amp;CHAR(34)&amp;"ptg"&amp;CHAR(34)&amp;": "&amp;IFERROR(_xlfn.XLOOKUP(B84,Country!A:A,Country!BH:BH),CHAR(34)&amp;CHAR(34))&amp;
", "&amp;CHAR(34)&amp;"links"&amp;CHAR(34)&amp;": "&amp;CHAR(34)&amp;I84&amp;CHAR(34)&amp;
"},"),"[,","[")</f>
        <v>{"couname":"Germany","year":"1919, 1949","lvlup":"1","region":"rgn_Europe","Colors":["cl_BLA", "cl_RED", "cl_YEL"],"Items":["Horizo", "OnlyBa","myrEQ","001BLA", "002RED", "003YEL","NoStar","3Bands","capi_Berlin","locate_MI", "top10_ping", "pol_samesx", "pol_pope", "md_tekken7","eunion","german","rg2_EU_West"],"Items2":["eunion","german","rg2_EU_West"],"Flag":"https://i.ibb.co/GQp6cw9/Germany-Flag.png","HDFlag":"https://upload.wikimedia.org/wikipedia/en/thumb/b/ba/Flag_of_Germany.svg/2560px-Flag_of_Germany.svg.png","type":"", "describe": "", "isnew": ".", "ptg": ["pctBLA_33", "pctBLU_0", "pctGRE_0", "pctRED_33", "pctYEL_33", "pctORA_0", "pctBRO_0", "pctPUR_0", "pctWHI_0"], "links": "https://en.wikipedia.org/wiki/Flag_of_Germany"},</v>
      </c>
      <c r="B84" s="83" t="s">
        <v>122</v>
      </c>
      <c r="C84" s="84">
        <v>1</v>
      </c>
      <c r="D84" s="95" t="s">
        <v>881</v>
      </c>
      <c r="E84" s="96" t="s">
        <v>2398</v>
      </c>
      <c r="F84" s="85" t="s">
        <v>2200</v>
      </c>
      <c r="G84" s="86" t="s">
        <v>2201</v>
      </c>
      <c r="H84" s="87"/>
      <c r="I84" s="88" t="s">
        <v>2399</v>
      </c>
      <c r="J84" s="89" t="s">
        <v>3578</v>
      </c>
      <c r="K84" s="90" t="s">
        <v>366</v>
      </c>
      <c r="L84" s="89"/>
      <c r="M84" s="91" t="s">
        <v>2400</v>
      </c>
      <c r="N84" s="116"/>
      <c r="O84" s="92" t="s">
        <v>2204</v>
      </c>
      <c r="P84" s="92" t="s">
        <v>529</v>
      </c>
      <c r="Q84" s="92" t="s">
        <v>2204</v>
      </c>
      <c r="R84" s="92" t="s">
        <v>2204</v>
      </c>
      <c r="S84" s="92" t="s">
        <v>2204</v>
      </c>
      <c r="T84" s="92" t="s">
        <v>2204</v>
      </c>
      <c r="U84" s="92" t="s">
        <v>2204</v>
      </c>
      <c r="V84" s="92" t="s">
        <v>2204</v>
      </c>
      <c r="W84" s="92" t="s">
        <v>2204</v>
      </c>
      <c r="X84" s="92" t="s">
        <v>2204</v>
      </c>
      <c r="Y84" s="92" t="s">
        <v>2204</v>
      </c>
      <c r="Z84" s="92" t="s">
        <v>2204</v>
      </c>
      <c r="AA84" s="92" t="s">
        <v>2204</v>
      </c>
      <c r="AB84" s="92" t="s">
        <v>2204</v>
      </c>
      <c r="AC84" s="92" t="s">
        <v>2204</v>
      </c>
      <c r="AD84" s="92" t="s">
        <v>2204</v>
      </c>
      <c r="AE84" s="92" t="s">
        <v>529</v>
      </c>
      <c r="AF84" s="92" t="s">
        <v>2204</v>
      </c>
      <c r="AG84" s="92" t="s">
        <v>2204</v>
      </c>
      <c r="AH84" s="92" t="s">
        <v>2204</v>
      </c>
      <c r="AI84" s="92" t="s">
        <v>2204</v>
      </c>
      <c r="AJ84" s="92" t="s">
        <v>2204</v>
      </c>
      <c r="AK84" s="92" t="s">
        <v>2204</v>
      </c>
      <c r="AL84" s="92" t="s">
        <v>2204</v>
      </c>
      <c r="AM84" s="93">
        <v>3</v>
      </c>
      <c r="AN84" s="111">
        <v>0</v>
      </c>
      <c r="AO84" s="109"/>
      <c r="AP84" s="106"/>
      <c r="AQ84" s="110"/>
      <c r="AR84" s="109" t="s">
        <v>2206</v>
      </c>
      <c r="AS84" s="106" t="s">
        <v>2210</v>
      </c>
      <c r="AT84" s="107" t="s">
        <v>2215</v>
      </c>
      <c r="AU84" s="108" t="s">
        <v>2209</v>
      </c>
      <c r="AV84" s="109" t="s">
        <v>2206</v>
      </c>
      <c r="AW84" s="106" t="s">
        <v>2210</v>
      </c>
      <c r="AX84" s="106" t="s">
        <v>2215</v>
      </c>
      <c r="AY84" s="106"/>
      <c r="AZ84" s="106"/>
      <c r="BA84" s="106"/>
      <c r="BB84" s="106"/>
      <c r="BC84" s="106"/>
      <c r="BD84" s="106"/>
      <c r="BE84" s="106"/>
      <c r="BF84" s="94" cm="1">
        <f t="array" ref="BF84">SUMPRODUCT(--(LEN(TRIM(AV84:BE84))&gt;0))</f>
        <v>3</v>
      </c>
      <c r="BG84" s="36" t="str" cm="1">
        <f t="array" ref="BG84">SUBSTITUTE(SUBSTITUTE(SUBSTITUTE("["&amp;
IFERROR(_xlfn.TEXTJOIN(", ",TRUE,IF(O84:AL84="y",CHAR(34)&amp;O$1:AL$1&amp;CHAR(34),"")),"")&amp;
","&amp;
CHAR(34)&amp;"myr"&amp;AU84&amp;CHAR(34)&amp;","&amp;_xlfn.TEXTJOIN("",TRUE,IF(AO84:AQ84&lt;&gt;"",CHAR(34)&amp;"sta"&amp;AO84:AQ84&amp;CHAR(34)&amp;",",""))&amp;
IFERROR(_xlfn.TEXTJOIN(", ",TRUE,IF(AR84:AT84&lt;&gt;"",CHAR(34)&amp;AR$1:AT$1&amp;AR84:AT84&amp;CHAR(34)&amp;",","")),"")&amp;
IF(AN84&gt;0,CHAR(34)&amp;"HasSta",CHAR(34)&amp;"NoStar")&amp;CHAR(34)&amp;","&amp;IF(AN84=1,CHAR(34)&amp;"1Stars"&amp;CHAR(34)&amp;",","")&amp;IF(AN84=2,CHAR(34)&amp;"2Stars"&amp;CHAR(34)&amp;",","")&amp;IF(AN84&gt;2,CHAR(34)&amp;"3+Star"&amp;CHAR(34)&amp;",","")&amp;
IFERROR(CHOOSE(AM84+1,"""NoBand""","","""2Bands""","""3Bands"""),"")&amp;IF(AM84&gt;3,"""4+Band""","")&amp;","&amp;
_xlfn.XLOOKUP(B84,Country!$A$2:$A$246,Country!$F$2:$F$246,"")&amp;_xlfn.XLOOKUP(B84,Country!$A$2:$A$246,Country!$G$2:$G$246,"")&amp;
"]",",]","]"),",,",","),",,",",")</f>
        <v>["Horizo", "OnlyBa","myrEQ","001BLA", "002RED", "003YEL","NoStar","3Bands","capi_Berlin","locate_MI", "top10_ping", "pol_samesx", "pol_pope", "md_tekken7","eunion","german","rg2_EU_West"]</v>
      </c>
      <c r="BH84" s="65" t="s">
        <v>791</v>
      </c>
      <c r="BI84" s="36"/>
    </row>
    <row r="85" spans="1:61" x14ac:dyDescent="0.3">
      <c r="A85" s="115" t="str" cm="1">
        <f t="array" ref="A85">SUBSTITUTE("{"&amp;CHAR(34)&amp;"couname"&amp;CHAR(34)&amp;":"&amp;CHAR(34)&amp;B85&amp;CHAR(34)&amp;
(IF(H85&lt;&gt;"",","&amp;CHAR(34)&amp;"subtype"&amp;CHAR(34)&amp;":"&amp;CHAR(34)&amp;H85&amp;CHAR(34),""))&amp;
","&amp;CHAR(34)&amp;"year"&amp;CHAR(34)&amp;":"&amp;CHAR(34)&amp;M85&amp;CHAR(34)&amp;","&amp;CHAR(34)&amp;"lvlup"&amp;CHAR(34)&amp;":"&amp;CHAR(34)&amp;C85&amp;CHAR(34)&amp;
","&amp;CHAR(34)&amp;"region"&amp;CHAR(34)&amp;":"&amp;CHAR(34)&amp;"rgn_"&amp;_xlfn.XLOOKUP(B85,Country!A85:A383,Country!D85:D383&amp;CHAR(34)&amp;
","&amp;CHAR(34)&amp;"Colors"&amp;CHAR(34)&amp;":"&amp;"["&amp;_xlfn.TEXTJOIN(", ",TRUE,IF(AV85:BE85&lt;&gt;"",CHAR(34)&amp;"cl_"&amp;AV85:BE85&amp;CHAR(34),""))&amp;"]"&amp;
","&amp;CHAR(34)&amp;"Items"&amp;CHAR(34)&amp;":"&amp;BG85&amp;
","&amp;CHAR(34)&amp;"Items2"&amp;CHAR(34)&amp;":"&amp;"["&amp;_xlfn.XLOOKUP(B85,Country!A84:A383,Country!G84:G383)&amp;"]"&amp;
","&amp;CHAR(34)&amp;"Flag"&amp;CHAR(34)&amp;":"&amp;CHAR(34)&amp;D85&amp;CHAR(34)&amp;
","&amp;CHAR(34)&amp;"HDFlag"&amp;CHAR(34)&amp;":"&amp;CHAR(34)&amp;E85&amp;CHAR(34)&amp;
","&amp;CHAR(34)&amp;"type"&amp;CHAR(34)&amp;":"&amp;CHAR(34)&amp;L85&amp;CHAR(34)&amp;
", "&amp;CHAR(34)&amp;"describe"&amp;CHAR(34)&amp;": "&amp;CHAR(34)&amp;CHAR(34)&amp;
", "&amp;CHAR(34)&amp;"isnew"&amp;CHAR(34)&amp;": "&amp;CHAR(34)&amp;F85&amp;CHAR(34)&amp;
", "&amp;CHAR(34)&amp;"ptg"&amp;CHAR(34)&amp;": "&amp;IFERROR(_xlfn.XLOOKUP(B85,Country!A:A,Country!BH:BH),CHAR(34)&amp;CHAR(34))&amp;
", "&amp;CHAR(34)&amp;"links"&amp;CHAR(34)&amp;": "&amp;CHAR(34)&amp;I85&amp;CHAR(34)&amp;
"},"),"[,","[")</f>
        <v>{"couname":"Ghana","year":"1957","lvlup":"1","region":"rgn_Africa","Colors":["cl_RED", "cl_YEL", "cl_GRE", "cl_BLA"],"Items":["Horizo", "Center","myrEQ","staBLA","001RED", "002YEL", "003GRE","HasSta","1Stars","3Bands","capi_Accra","geo_CapiBeach", "ntGRRE","chopGB","englis","rg2_AF_West"],"Items2":["chopGB","englis","rg2_AF_West"],"Flag":"https://i.ibb.co/tcvq1Vn/Ghana-Flag.png","HDFlag":"https://upload.wikimedia.org/wikipedia/commons/thumb/1/19/Flag_of_Ghana.svg/2560px-Flag_of_Ghana.svg.png","type":"", "describe": "", "isnew": ".", "ptg": ["pctBLA_4", "pctBLU_0", "pctGRE_33", "pctRED_33", "pctYEL_30", "pctORA_0", "pctBRO_0", "pctPUR_0", "pctWHI_0"], "links": "https://en.wikipedia.org/wiki/Flag_of_Ghana"},</v>
      </c>
      <c r="B85" s="83" t="s">
        <v>123</v>
      </c>
      <c r="C85" s="84">
        <v>1</v>
      </c>
      <c r="D85" s="95" t="s">
        <v>882</v>
      </c>
      <c r="E85" s="96" t="s">
        <v>2401</v>
      </c>
      <c r="F85" s="85" t="s">
        <v>2200</v>
      </c>
      <c r="G85" s="86" t="s">
        <v>2201</v>
      </c>
      <c r="H85" s="87"/>
      <c r="I85" s="88" t="s">
        <v>2402</v>
      </c>
      <c r="J85" s="89" t="s">
        <v>3578</v>
      </c>
      <c r="K85" s="90" t="s">
        <v>367</v>
      </c>
      <c r="L85" s="89"/>
      <c r="M85" s="91">
        <v>1957</v>
      </c>
      <c r="N85" s="116"/>
      <c r="O85" s="92" t="s">
        <v>2204</v>
      </c>
      <c r="P85" s="92" t="s">
        <v>529</v>
      </c>
      <c r="Q85" s="92" t="s">
        <v>2204</v>
      </c>
      <c r="R85" s="92" t="s">
        <v>2204</v>
      </c>
      <c r="S85" s="92" t="s">
        <v>2204</v>
      </c>
      <c r="T85" s="92" t="s">
        <v>2204</v>
      </c>
      <c r="U85" s="92" t="s">
        <v>2204</v>
      </c>
      <c r="V85" s="92" t="s">
        <v>2204</v>
      </c>
      <c r="W85" s="92" t="s">
        <v>2204</v>
      </c>
      <c r="X85" s="92" t="s">
        <v>2204</v>
      </c>
      <c r="Y85" s="92" t="s">
        <v>2204</v>
      </c>
      <c r="Z85" s="92" t="s">
        <v>2204</v>
      </c>
      <c r="AA85" s="92" t="s">
        <v>529</v>
      </c>
      <c r="AB85" s="92" t="s">
        <v>2204</v>
      </c>
      <c r="AC85" s="92" t="s">
        <v>2204</v>
      </c>
      <c r="AD85" s="92" t="s">
        <v>2204</v>
      </c>
      <c r="AE85" s="92" t="s">
        <v>2204</v>
      </c>
      <c r="AF85" s="92" t="s">
        <v>2204</v>
      </c>
      <c r="AG85" s="92" t="s">
        <v>2204</v>
      </c>
      <c r="AH85" s="92" t="s">
        <v>2204</v>
      </c>
      <c r="AI85" s="92" t="s">
        <v>2204</v>
      </c>
      <c r="AJ85" s="92" t="s">
        <v>2204</v>
      </c>
      <c r="AK85" s="92" t="s">
        <v>2204</v>
      </c>
      <c r="AL85" s="92" t="s">
        <v>2204</v>
      </c>
      <c r="AM85" s="93">
        <v>3</v>
      </c>
      <c r="AN85" s="111">
        <v>1</v>
      </c>
      <c r="AO85" s="109" t="s">
        <v>2206</v>
      </c>
      <c r="AP85" s="106"/>
      <c r="AQ85" s="110"/>
      <c r="AR85" s="109" t="s">
        <v>2210</v>
      </c>
      <c r="AS85" s="106" t="s">
        <v>2215</v>
      </c>
      <c r="AT85" s="107" t="s">
        <v>2211</v>
      </c>
      <c r="AU85" s="108" t="s">
        <v>2209</v>
      </c>
      <c r="AV85" s="109" t="s">
        <v>2210</v>
      </c>
      <c r="AW85" s="106" t="s">
        <v>2215</v>
      </c>
      <c r="AX85" s="106" t="s">
        <v>2211</v>
      </c>
      <c r="AY85" s="106" t="s">
        <v>2206</v>
      </c>
      <c r="AZ85" s="106"/>
      <c r="BA85" s="106"/>
      <c r="BB85" s="106"/>
      <c r="BC85" s="106"/>
      <c r="BD85" s="106"/>
      <c r="BE85" s="106"/>
      <c r="BF85" s="94" cm="1">
        <f t="array" ref="BF85">SUMPRODUCT(--(LEN(TRIM(AV85:BE85))&gt;0))</f>
        <v>4</v>
      </c>
      <c r="BG85" s="36" t="str" cm="1">
        <f t="array" ref="BG85">SUBSTITUTE(SUBSTITUTE(SUBSTITUTE("["&amp;
IFERROR(_xlfn.TEXTJOIN(", ",TRUE,IF(O85:AL85="y",CHAR(34)&amp;O$1:AL$1&amp;CHAR(34),"")),"")&amp;
","&amp;
CHAR(34)&amp;"myr"&amp;AU85&amp;CHAR(34)&amp;","&amp;_xlfn.TEXTJOIN("",TRUE,IF(AO85:AQ85&lt;&gt;"",CHAR(34)&amp;"sta"&amp;AO85:AQ85&amp;CHAR(34)&amp;",",""))&amp;
IFERROR(_xlfn.TEXTJOIN(", ",TRUE,IF(AR85:AT85&lt;&gt;"",CHAR(34)&amp;AR$1:AT$1&amp;AR85:AT85&amp;CHAR(34)&amp;",","")),"")&amp;
IF(AN85&gt;0,CHAR(34)&amp;"HasSta",CHAR(34)&amp;"NoStar")&amp;CHAR(34)&amp;","&amp;IF(AN85=1,CHAR(34)&amp;"1Stars"&amp;CHAR(34)&amp;",","")&amp;IF(AN85=2,CHAR(34)&amp;"2Stars"&amp;CHAR(34)&amp;",","")&amp;IF(AN85&gt;2,CHAR(34)&amp;"3+Star"&amp;CHAR(34)&amp;",","")&amp;
IFERROR(CHOOSE(AM85+1,"""NoBand""","","""2Bands""","""3Bands"""),"")&amp;IF(AM85&gt;3,"""4+Band""","")&amp;","&amp;
_xlfn.XLOOKUP(B85,Country!$A$2:$A$246,Country!$F$2:$F$246,"")&amp;_xlfn.XLOOKUP(B85,Country!$A$2:$A$246,Country!$G$2:$G$246,"")&amp;
"]",",]","]"),",,",","),",,",",")</f>
        <v>["Horizo", "Center","myrEQ","staBLA","001RED", "002YEL", "003GRE","HasSta","1Stars","3Bands","capi_Accra","geo_CapiBeach", "ntGRRE","chopGB","englis","rg2_AF_West"]</v>
      </c>
      <c r="BH85" s="65" t="s">
        <v>792</v>
      </c>
      <c r="BI85" s="36"/>
    </row>
    <row r="86" spans="1:61" x14ac:dyDescent="0.3">
      <c r="A86" s="115" t="str" cm="1">
        <f t="array" ref="A86">SUBSTITUTE("{"&amp;CHAR(34)&amp;"couname"&amp;CHAR(34)&amp;":"&amp;CHAR(34)&amp;B86&amp;CHAR(34)&amp;
(IF(H86&lt;&gt;"",","&amp;CHAR(34)&amp;"subtype"&amp;CHAR(34)&amp;":"&amp;CHAR(34)&amp;H86&amp;CHAR(34),""))&amp;
","&amp;CHAR(34)&amp;"year"&amp;CHAR(34)&amp;":"&amp;CHAR(34)&amp;M86&amp;CHAR(34)&amp;","&amp;CHAR(34)&amp;"lvlup"&amp;CHAR(34)&amp;":"&amp;CHAR(34)&amp;C86&amp;CHAR(34)&amp;
","&amp;CHAR(34)&amp;"region"&amp;CHAR(34)&amp;":"&amp;CHAR(34)&amp;"rgn_"&amp;_xlfn.XLOOKUP(B86,Country!A86:A384,Country!D86:D384&amp;CHAR(34)&amp;
","&amp;CHAR(34)&amp;"Colors"&amp;CHAR(34)&amp;":"&amp;"["&amp;_xlfn.TEXTJOIN(", ",TRUE,IF(AV86:BE86&lt;&gt;"",CHAR(34)&amp;"cl_"&amp;AV86:BE86&amp;CHAR(34),""))&amp;"]"&amp;
","&amp;CHAR(34)&amp;"Items"&amp;CHAR(34)&amp;":"&amp;BG86&amp;
","&amp;CHAR(34)&amp;"Items2"&amp;CHAR(34)&amp;":"&amp;"["&amp;_xlfn.XLOOKUP(B86,Country!A85:A384,Country!G85:G384)&amp;"]"&amp;
","&amp;CHAR(34)&amp;"Flag"&amp;CHAR(34)&amp;":"&amp;CHAR(34)&amp;D86&amp;CHAR(34)&amp;
","&amp;CHAR(34)&amp;"HDFlag"&amp;CHAR(34)&amp;":"&amp;CHAR(34)&amp;E86&amp;CHAR(34)&amp;
","&amp;CHAR(34)&amp;"type"&amp;CHAR(34)&amp;":"&amp;CHAR(34)&amp;L86&amp;CHAR(34)&amp;
", "&amp;CHAR(34)&amp;"describe"&amp;CHAR(34)&amp;": "&amp;CHAR(34)&amp;CHAR(34)&amp;
", "&amp;CHAR(34)&amp;"isnew"&amp;CHAR(34)&amp;": "&amp;CHAR(34)&amp;F86&amp;CHAR(34)&amp;
", "&amp;CHAR(34)&amp;"ptg"&amp;CHAR(34)&amp;": "&amp;IFERROR(_xlfn.XLOOKUP(B86,Country!A:A,Country!BH:BH),CHAR(34)&amp;CHAR(34))&amp;
", "&amp;CHAR(34)&amp;"links"&amp;CHAR(34)&amp;": "&amp;CHAR(34)&amp;I86&amp;CHAR(34)&amp;
"},"),"[,","[")</f>
        <v>{"couname":"Gibraltar","year":"1982","lvlup":"1","region":"rgn_Europe","Colors":["cl_RED", "cl_WHI", "cl_YEL", "cl_BLA"],"Items":["Horizo", "Center", "Builds","myrRED","001WHI", "003RED","NoStar","2Bands","capi_Gibraltar","geo_CapiBeach", "ntWHYE","monarchy","englis","rg2_Eu_South"],"Items2":["monarchy","englis","rg2_Eu_South"],"Flag":"https://i.ibb.co/G0GmXzF/Gibraltar-Flag.png","HDFlag":"https://upload.wikimedia.org/wikipedia/commons/thumb/0/02/Flag_of_Gibraltar.svg/2560px-Flag_of_Gibraltar.svg.png","type":"", "describe": "", "isnew": ".", "ptg": ["pctBLA_2", "pctBLU_0", "pctGRE_0", "pctRED_40", "pctYEL_4", "pctORA_0", "pctBRO_0", "pctPUR_0", "pctWHI_53"], "links": "https://en.wikipedia.org/wiki/Flag_of_Gibraltar"},</v>
      </c>
      <c r="B86" s="83" t="s">
        <v>124</v>
      </c>
      <c r="C86" s="84">
        <v>1</v>
      </c>
      <c r="D86" s="95" t="s">
        <v>883</v>
      </c>
      <c r="E86" s="96" t="s">
        <v>2403</v>
      </c>
      <c r="F86" s="85" t="s">
        <v>2200</v>
      </c>
      <c r="G86" s="86" t="s">
        <v>2201</v>
      </c>
      <c r="H86" s="87"/>
      <c r="I86" s="88" t="s">
        <v>2404</v>
      </c>
      <c r="J86" s="89" t="s">
        <v>3578</v>
      </c>
      <c r="K86" s="90" t="s">
        <v>368</v>
      </c>
      <c r="L86" s="89"/>
      <c r="M86" s="91">
        <v>1982</v>
      </c>
      <c r="N86" s="116"/>
      <c r="O86" s="92" t="s">
        <v>2204</v>
      </c>
      <c r="P86" s="92" t="s">
        <v>529</v>
      </c>
      <c r="Q86" s="92" t="s">
        <v>2204</v>
      </c>
      <c r="R86" s="92" t="s">
        <v>2204</v>
      </c>
      <c r="S86" s="92" t="s">
        <v>2204</v>
      </c>
      <c r="T86" s="92" t="s">
        <v>2204</v>
      </c>
      <c r="U86" s="92" t="s">
        <v>2204</v>
      </c>
      <c r="V86" s="92" t="s">
        <v>2204</v>
      </c>
      <c r="W86" s="92" t="s">
        <v>2204</v>
      </c>
      <c r="X86" s="92" t="s">
        <v>2204</v>
      </c>
      <c r="Y86" s="92" t="s">
        <v>2204</v>
      </c>
      <c r="Z86" s="92" t="s">
        <v>2204</v>
      </c>
      <c r="AA86" s="92" t="s">
        <v>529</v>
      </c>
      <c r="AB86" s="92" t="s">
        <v>2204</v>
      </c>
      <c r="AC86" s="92" t="s">
        <v>2204</v>
      </c>
      <c r="AD86" s="92" t="s">
        <v>2204</v>
      </c>
      <c r="AE86" s="92" t="s">
        <v>2204</v>
      </c>
      <c r="AF86" s="92" t="s">
        <v>2204</v>
      </c>
      <c r="AG86" s="92" t="s">
        <v>2204</v>
      </c>
      <c r="AH86" s="92" t="s">
        <v>529</v>
      </c>
      <c r="AI86" s="92" t="s">
        <v>2204</v>
      </c>
      <c r="AJ86" s="92" t="s">
        <v>2204</v>
      </c>
      <c r="AK86" s="92" t="s">
        <v>2204</v>
      </c>
      <c r="AL86" s="92" t="s">
        <v>2204</v>
      </c>
      <c r="AM86" s="93">
        <v>2</v>
      </c>
      <c r="AN86" s="111">
        <v>0</v>
      </c>
      <c r="AO86" s="109"/>
      <c r="AP86" s="106"/>
      <c r="AQ86" s="110"/>
      <c r="AR86" s="109" t="s">
        <v>2205</v>
      </c>
      <c r="AS86" s="106"/>
      <c r="AT86" s="107" t="s">
        <v>2210</v>
      </c>
      <c r="AU86" s="108" t="s">
        <v>2210</v>
      </c>
      <c r="AV86" s="109" t="s">
        <v>2210</v>
      </c>
      <c r="AW86" s="106" t="s">
        <v>2205</v>
      </c>
      <c r="AX86" s="106" t="s">
        <v>2215</v>
      </c>
      <c r="AY86" s="106" t="s">
        <v>2206</v>
      </c>
      <c r="AZ86" s="106"/>
      <c r="BA86" s="106"/>
      <c r="BB86" s="106"/>
      <c r="BC86" s="106"/>
      <c r="BD86" s="106"/>
      <c r="BE86" s="106"/>
      <c r="BF86" s="94" cm="1">
        <f t="array" ref="BF86">SUMPRODUCT(--(LEN(TRIM(AV86:BE86))&gt;0))</f>
        <v>4</v>
      </c>
      <c r="BG86" s="36" t="str" cm="1">
        <f t="array" ref="BG86">SUBSTITUTE(SUBSTITUTE(SUBSTITUTE("["&amp;
IFERROR(_xlfn.TEXTJOIN(", ",TRUE,IF(O86:AL86="y",CHAR(34)&amp;O$1:AL$1&amp;CHAR(34),"")),"")&amp;
","&amp;
CHAR(34)&amp;"myr"&amp;AU86&amp;CHAR(34)&amp;","&amp;_xlfn.TEXTJOIN("",TRUE,IF(AO86:AQ86&lt;&gt;"",CHAR(34)&amp;"sta"&amp;AO86:AQ86&amp;CHAR(34)&amp;",",""))&amp;
IFERROR(_xlfn.TEXTJOIN(", ",TRUE,IF(AR86:AT86&lt;&gt;"",CHAR(34)&amp;AR$1:AT$1&amp;AR86:AT86&amp;CHAR(34)&amp;",","")),"")&amp;
IF(AN86&gt;0,CHAR(34)&amp;"HasSta",CHAR(34)&amp;"NoStar")&amp;CHAR(34)&amp;","&amp;IF(AN86=1,CHAR(34)&amp;"1Stars"&amp;CHAR(34)&amp;",","")&amp;IF(AN86=2,CHAR(34)&amp;"2Stars"&amp;CHAR(34)&amp;",","")&amp;IF(AN86&gt;2,CHAR(34)&amp;"3+Star"&amp;CHAR(34)&amp;",","")&amp;
IFERROR(CHOOSE(AM86+1,"""NoBand""","","""2Bands""","""3Bands"""),"")&amp;IF(AM86&gt;3,"""4+Band""","")&amp;","&amp;
_xlfn.XLOOKUP(B86,Country!$A$2:$A$246,Country!$F$2:$F$246,"")&amp;_xlfn.XLOOKUP(B86,Country!$A$2:$A$246,Country!$G$2:$G$246,"")&amp;
"]",",]","]"),",,",","),",,",",")</f>
        <v>["Horizo", "Center", "Builds","myrRED","001WHI", "003RED","NoStar","2Bands","capi_Gibraltar","geo_CapiBeach", "ntWHYE","monarchy","englis","rg2_Eu_South"]</v>
      </c>
      <c r="BH86" s="65" t="s">
        <v>791</v>
      </c>
      <c r="BI86" s="36"/>
    </row>
    <row r="87" spans="1:61" x14ac:dyDescent="0.3">
      <c r="A87" s="115" t="str" cm="1">
        <f t="array" ref="A87">SUBSTITUTE("{"&amp;CHAR(34)&amp;"couname"&amp;CHAR(34)&amp;":"&amp;CHAR(34)&amp;B87&amp;CHAR(34)&amp;
(IF(H87&lt;&gt;"",","&amp;CHAR(34)&amp;"subtype"&amp;CHAR(34)&amp;":"&amp;CHAR(34)&amp;H87&amp;CHAR(34),""))&amp;
","&amp;CHAR(34)&amp;"year"&amp;CHAR(34)&amp;":"&amp;CHAR(34)&amp;M87&amp;CHAR(34)&amp;","&amp;CHAR(34)&amp;"lvlup"&amp;CHAR(34)&amp;":"&amp;CHAR(34)&amp;C87&amp;CHAR(34)&amp;
","&amp;CHAR(34)&amp;"region"&amp;CHAR(34)&amp;":"&amp;CHAR(34)&amp;"rgn_"&amp;_xlfn.XLOOKUP(B87,Country!A87:A385,Country!D87:D385&amp;CHAR(34)&amp;
","&amp;CHAR(34)&amp;"Colors"&amp;CHAR(34)&amp;":"&amp;"["&amp;_xlfn.TEXTJOIN(", ",TRUE,IF(AV87:BE87&lt;&gt;"",CHAR(34)&amp;"cl_"&amp;AV87:BE87&amp;CHAR(34),""))&amp;"]"&amp;
","&amp;CHAR(34)&amp;"Items"&amp;CHAR(34)&amp;":"&amp;BG87&amp;
","&amp;CHAR(34)&amp;"Items2"&amp;CHAR(34)&amp;":"&amp;"["&amp;_xlfn.XLOOKUP(B87,Country!A86:A385,Country!G86:G385)&amp;"]"&amp;
","&amp;CHAR(34)&amp;"Flag"&amp;CHAR(34)&amp;":"&amp;CHAR(34)&amp;D87&amp;CHAR(34)&amp;
","&amp;CHAR(34)&amp;"HDFlag"&amp;CHAR(34)&amp;":"&amp;CHAR(34)&amp;E87&amp;CHAR(34)&amp;
","&amp;CHAR(34)&amp;"type"&amp;CHAR(34)&amp;":"&amp;CHAR(34)&amp;L87&amp;CHAR(34)&amp;
", "&amp;CHAR(34)&amp;"describe"&amp;CHAR(34)&amp;": "&amp;CHAR(34)&amp;CHAR(34)&amp;
", "&amp;CHAR(34)&amp;"isnew"&amp;CHAR(34)&amp;": "&amp;CHAR(34)&amp;F87&amp;CHAR(34)&amp;
", "&amp;CHAR(34)&amp;"ptg"&amp;CHAR(34)&amp;": "&amp;IFERROR(_xlfn.XLOOKUP(B87,Country!A:A,Country!BH:BH),CHAR(34)&amp;CHAR(34))&amp;
", "&amp;CHAR(34)&amp;"links"&amp;CHAR(34)&amp;": "&amp;CHAR(34)&amp;I87&amp;CHAR(34)&amp;
"},"),"[,","[")</f>
        <v>{"couname":"Greece","year":"1978","lvlup":"1","region":"rgn_Europe","Colors":["cl_BLU", "cl_WHI"],"Items":["Crosse", "Horizo", "Canton","myrBLU","001BLU", "002BLU", "003BLU","NoStar","4+Band","capi_Athens","md_acreed123", "pol_samesx", "pol_pope", "geo_CapiBeach","balkan","rg3_romanempire","eunion","rg2_Eu_South"],"Items2":["balkan","rg3_romanempire","eunion","rg2_Eu_South"],"Flag":"https://i.ibb.co/B4TWLN5/Greece-Flag.png","HDFlag":"https://upload.wikimedia.org/wikipedia/commons/thumb/5/5c/Flag_of_Greece.svg/2560px-Flag_of_Greece.svg.png","type":"", "describe": "", "isnew": ".", "ptg": ["pctBLA_0", "pctBLU_60", "pctGRE_0", "pctRED_0", "pctYEL_0", "pctORA_0", "pctBRO_0", "pctPUR_0", "pctWHI_40"], "links": "https://en.wikipedia.org/wiki/Flag_of_Greece"},</v>
      </c>
      <c r="B87" s="83" t="s">
        <v>125</v>
      </c>
      <c r="C87" s="84">
        <v>1</v>
      </c>
      <c r="D87" s="95" t="s">
        <v>884</v>
      </c>
      <c r="E87" s="96" t="s">
        <v>2405</v>
      </c>
      <c r="F87" s="85" t="s">
        <v>2200</v>
      </c>
      <c r="G87" s="86" t="s">
        <v>2201</v>
      </c>
      <c r="H87" s="87"/>
      <c r="I87" s="88" t="s">
        <v>2406</v>
      </c>
      <c r="J87" s="89" t="s">
        <v>3578</v>
      </c>
      <c r="K87" s="90" t="s">
        <v>369</v>
      </c>
      <c r="L87" s="89"/>
      <c r="M87" s="91">
        <v>1978</v>
      </c>
      <c r="N87" s="116"/>
      <c r="O87" s="92" t="s">
        <v>529</v>
      </c>
      <c r="P87" s="92" t="s">
        <v>529</v>
      </c>
      <c r="Q87" s="92" t="s">
        <v>2204</v>
      </c>
      <c r="R87" s="92" t="s">
        <v>2204</v>
      </c>
      <c r="S87" s="92" t="s">
        <v>2204</v>
      </c>
      <c r="T87" s="92" t="s">
        <v>2204</v>
      </c>
      <c r="U87" s="92" t="s">
        <v>2204</v>
      </c>
      <c r="V87" s="92" t="s">
        <v>2204</v>
      </c>
      <c r="W87" s="92" t="s">
        <v>2204</v>
      </c>
      <c r="X87" s="92" t="s">
        <v>2204</v>
      </c>
      <c r="Y87" s="92" t="s">
        <v>2204</v>
      </c>
      <c r="Z87" s="92" t="s">
        <v>2204</v>
      </c>
      <c r="AA87" s="92" t="s">
        <v>2204</v>
      </c>
      <c r="AB87" s="92" t="s">
        <v>529</v>
      </c>
      <c r="AC87" s="92" t="s">
        <v>2204</v>
      </c>
      <c r="AD87" s="92" t="s">
        <v>2204</v>
      </c>
      <c r="AE87" s="92" t="s">
        <v>2204</v>
      </c>
      <c r="AF87" s="92" t="s">
        <v>2204</v>
      </c>
      <c r="AG87" s="92" t="s">
        <v>2204</v>
      </c>
      <c r="AH87" s="92" t="s">
        <v>2204</v>
      </c>
      <c r="AI87" s="92" t="s">
        <v>2204</v>
      </c>
      <c r="AJ87" s="92" t="s">
        <v>2204</v>
      </c>
      <c r="AK87" s="92" t="s">
        <v>2204</v>
      </c>
      <c r="AL87" s="92" t="s">
        <v>2204</v>
      </c>
      <c r="AM87" s="93">
        <v>9</v>
      </c>
      <c r="AN87" s="111">
        <v>0</v>
      </c>
      <c r="AO87" s="109"/>
      <c r="AP87" s="106"/>
      <c r="AQ87" s="110"/>
      <c r="AR87" s="109" t="s">
        <v>2214</v>
      </c>
      <c r="AS87" s="106" t="s">
        <v>2214</v>
      </c>
      <c r="AT87" s="107" t="s">
        <v>2214</v>
      </c>
      <c r="AU87" s="108" t="s">
        <v>2214</v>
      </c>
      <c r="AV87" s="109" t="s">
        <v>2214</v>
      </c>
      <c r="AW87" s="106" t="s">
        <v>2205</v>
      </c>
      <c r="AX87" s="106"/>
      <c r="AY87" s="106"/>
      <c r="AZ87" s="106"/>
      <c r="BA87" s="106"/>
      <c r="BB87" s="106"/>
      <c r="BC87" s="106"/>
      <c r="BD87" s="106"/>
      <c r="BE87" s="106"/>
      <c r="BF87" s="94" cm="1">
        <f t="array" ref="BF87">SUMPRODUCT(--(LEN(TRIM(AV87:BE87))&gt;0))</f>
        <v>2</v>
      </c>
      <c r="BG87" s="36" t="str" cm="1">
        <f t="array" ref="BG87">SUBSTITUTE(SUBSTITUTE(SUBSTITUTE("["&amp;
IFERROR(_xlfn.TEXTJOIN(", ",TRUE,IF(O87:AL87="y",CHAR(34)&amp;O$1:AL$1&amp;CHAR(34),"")),"")&amp;
","&amp;
CHAR(34)&amp;"myr"&amp;AU87&amp;CHAR(34)&amp;","&amp;_xlfn.TEXTJOIN("",TRUE,IF(AO87:AQ87&lt;&gt;"",CHAR(34)&amp;"sta"&amp;AO87:AQ87&amp;CHAR(34)&amp;",",""))&amp;
IFERROR(_xlfn.TEXTJOIN(", ",TRUE,IF(AR87:AT87&lt;&gt;"",CHAR(34)&amp;AR$1:AT$1&amp;AR87:AT87&amp;CHAR(34)&amp;",","")),"")&amp;
IF(AN87&gt;0,CHAR(34)&amp;"HasSta",CHAR(34)&amp;"NoStar")&amp;CHAR(34)&amp;","&amp;IF(AN87=1,CHAR(34)&amp;"1Stars"&amp;CHAR(34)&amp;",","")&amp;IF(AN87=2,CHAR(34)&amp;"2Stars"&amp;CHAR(34)&amp;",","")&amp;IF(AN87&gt;2,CHAR(34)&amp;"3+Star"&amp;CHAR(34)&amp;",","")&amp;
IFERROR(CHOOSE(AM87+1,"""NoBand""","","""2Bands""","""3Bands"""),"")&amp;IF(AM87&gt;3,"""4+Band""","")&amp;","&amp;
_xlfn.XLOOKUP(B87,Country!$A$2:$A$246,Country!$F$2:$F$246,"")&amp;_xlfn.XLOOKUP(B87,Country!$A$2:$A$246,Country!$G$2:$G$246,"")&amp;
"]",",]","]"),",,",","),",,",",")</f>
        <v>["Crosse", "Horizo", "Canton","myrBLU","001BLU", "002BLU", "003BLU","NoStar","4+Band","capi_Athens","md_acreed123", "pol_samesx", "pol_pope", "geo_CapiBeach","balkan","rg3_romanempire","eunion","rg2_Eu_South"]</v>
      </c>
      <c r="BH87" s="65" t="s">
        <v>791</v>
      </c>
      <c r="BI87" s="36"/>
    </row>
    <row r="88" spans="1:61" x14ac:dyDescent="0.3">
      <c r="A88" s="115" t="str" cm="1">
        <f t="array" ref="A88">SUBSTITUTE("{"&amp;CHAR(34)&amp;"couname"&amp;CHAR(34)&amp;":"&amp;CHAR(34)&amp;B88&amp;CHAR(34)&amp;
(IF(H88&lt;&gt;"",","&amp;CHAR(34)&amp;"subtype"&amp;CHAR(34)&amp;":"&amp;CHAR(34)&amp;H88&amp;CHAR(34),""))&amp;
","&amp;CHAR(34)&amp;"year"&amp;CHAR(34)&amp;":"&amp;CHAR(34)&amp;M88&amp;CHAR(34)&amp;","&amp;CHAR(34)&amp;"lvlup"&amp;CHAR(34)&amp;":"&amp;CHAR(34)&amp;C88&amp;CHAR(34)&amp;
","&amp;CHAR(34)&amp;"region"&amp;CHAR(34)&amp;":"&amp;CHAR(34)&amp;"rgn_"&amp;_xlfn.XLOOKUP(B88,Country!A88:A386,Country!D88:D386&amp;CHAR(34)&amp;
","&amp;CHAR(34)&amp;"Colors"&amp;CHAR(34)&amp;":"&amp;"["&amp;_xlfn.TEXTJOIN(", ",TRUE,IF(AV88:BE88&lt;&gt;"",CHAR(34)&amp;"cl_"&amp;AV88:BE88&amp;CHAR(34),""))&amp;"]"&amp;
","&amp;CHAR(34)&amp;"Items"&amp;CHAR(34)&amp;":"&amp;BG88&amp;
","&amp;CHAR(34)&amp;"Items2"&amp;CHAR(34)&amp;":"&amp;"["&amp;_xlfn.XLOOKUP(B88,Country!A87:A386,Country!G87:G386)&amp;"]"&amp;
","&amp;CHAR(34)&amp;"Flag"&amp;CHAR(34)&amp;":"&amp;CHAR(34)&amp;D88&amp;CHAR(34)&amp;
","&amp;CHAR(34)&amp;"HDFlag"&amp;CHAR(34)&amp;":"&amp;CHAR(34)&amp;E88&amp;CHAR(34)&amp;
","&amp;CHAR(34)&amp;"type"&amp;CHAR(34)&amp;":"&amp;CHAR(34)&amp;L88&amp;CHAR(34)&amp;
", "&amp;CHAR(34)&amp;"describe"&amp;CHAR(34)&amp;": "&amp;CHAR(34)&amp;CHAR(34)&amp;
", "&amp;CHAR(34)&amp;"isnew"&amp;CHAR(34)&amp;": "&amp;CHAR(34)&amp;F88&amp;CHAR(34)&amp;
", "&amp;CHAR(34)&amp;"ptg"&amp;CHAR(34)&amp;": "&amp;IFERROR(_xlfn.XLOOKUP(B88,Country!A:A,Country!BH:BH),CHAR(34)&amp;CHAR(34))&amp;
", "&amp;CHAR(34)&amp;"links"&amp;CHAR(34)&amp;": "&amp;CHAR(34)&amp;I88&amp;CHAR(34)&amp;
"},"),"[,","[")</f>
        <v>{"couname":"Greenland","year":"1985","lvlup":"1","region":"rgn_North America","Colors":["cl_RED", "cl_WHI"],"Items":["Horizo", "Circle", "HasSun","myrEQ","001WHI", "003RED","NoStar","2Bands","capi_Nuuk","island", "top10_reindeer", "geo_CapiBeach","monarchy","rg2_AM_North"],"Items2":["monarchy","rg2_AM_North"],"Flag":"https://i.ibb.co/zhdqqNh/Greenland-Flag.png","HDFlag":"https://upload.wikimedia.org/wikipedia/commons/thumb/0/09/Flag_of_Greenland.svg/2560px-Flag_of_Greenland.svg.png","type":"", "describe": "", "isnew": ".", "ptg": ["pctBLA_0", "pctBLU_0", "pctGRE_0", "pctRED_50", "pctYEL_0", "pctORA_0", "pctBRO_0", "pctPUR_0", "pctWHI_50"], "links": "https://en.wikipedia.org/wiki/Flag_of_Greenland"},</v>
      </c>
      <c r="B88" s="83" t="s">
        <v>126</v>
      </c>
      <c r="C88" s="84">
        <v>1</v>
      </c>
      <c r="D88" s="95" t="s">
        <v>885</v>
      </c>
      <c r="E88" s="96" t="s">
        <v>2407</v>
      </c>
      <c r="F88" s="85" t="s">
        <v>2200</v>
      </c>
      <c r="G88" s="86" t="s">
        <v>2201</v>
      </c>
      <c r="H88" s="87"/>
      <c r="I88" s="88" t="s">
        <v>2408</v>
      </c>
      <c r="J88" s="89" t="s">
        <v>3578</v>
      </c>
      <c r="K88" s="90" t="s">
        <v>370</v>
      </c>
      <c r="L88" s="89"/>
      <c r="M88" s="91">
        <v>1985</v>
      </c>
      <c r="N88" s="116"/>
      <c r="O88" s="92" t="s">
        <v>2204</v>
      </c>
      <c r="P88" s="92" t="s">
        <v>529</v>
      </c>
      <c r="Q88" s="92" t="s">
        <v>2204</v>
      </c>
      <c r="R88" s="92" t="s">
        <v>2204</v>
      </c>
      <c r="S88" s="92" t="s">
        <v>529</v>
      </c>
      <c r="T88" s="92" t="s">
        <v>2204</v>
      </c>
      <c r="U88" s="92" t="s">
        <v>2204</v>
      </c>
      <c r="V88" s="92" t="s">
        <v>2204</v>
      </c>
      <c r="W88" s="92" t="s">
        <v>2204</v>
      </c>
      <c r="X88" s="92" t="s">
        <v>529</v>
      </c>
      <c r="Y88" s="92" t="s">
        <v>2204</v>
      </c>
      <c r="Z88" s="92" t="s">
        <v>2204</v>
      </c>
      <c r="AA88" s="92" t="s">
        <v>2204</v>
      </c>
      <c r="AB88" s="92" t="s">
        <v>2204</v>
      </c>
      <c r="AC88" s="92" t="s">
        <v>2204</v>
      </c>
      <c r="AD88" s="92" t="s">
        <v>2204</v>
      </c>
      <c r="AE88" s="92" t="s">
        <v>2204</v>
      </c>
      <c r="AF88" s="92" t="s">
        <v>2204</v>
      </c>
      <c r="AG88" s="92" t="s">
        <v>2204</v>
      </c>
      <c r="AH88" s="92" t="s">
        <v>2204</v>
      </c>
      <c r="AI88" s="92" t="s">
        <v>2204</v>
      </c>
      <c r="AJ88" s="92" t="s">
        <v>2204</v>
      </c>
      <c r="AK88" s="92" t="s">
        <v>2204</v>
      </c>
      <c r="AL88" s="92" t="s">
        <v>2204</v>
      </c>
      <c r="AM88" s="93">
        <v>2</v>
      </c>
      <c r="AN88" s="111">
        <v>0</v>
      </c>
      <c r="AO88" s="109"/>
      <c r="AP88" s="106"/>
      <c r="AQ88" s="110"/>
      <c r="AR88" s="109" t="s">
        <v>2205</v>
      </c>
      <c r="AS88" s="106"/>
      <c r="AT88" s="107" t="s">
        <v>2210</v>
      </c>
      <c r="AU88" s="108" t="s">
        <v>2209</v>
      </c>
      <c r="AV88" s="109" t="s">
        <v>2210</v>
      </c>
      <c r="AW88" s="106" t="s">
        <v>2205</v>
      </c>
      <c r="AX88" s="106"/>
      <c r="AY88" s="106"/>
      <c r="AZ88" s="106"/>
      <c r="BA88" s="106"/>
      <c r="BB88" s="106"/>
      <c r="BC88" s="106"/>
      <c r="BD88" s="106"/>
      <c r="BE88" s="106"/>
      <c r="BF88" s="94" cm="1">
        <f t="array" ref="BF88">SUMPRODUCT(--(LEN(TRIM(AV88:BE88))&gt;0))</f>
        <v>2</v>
      </c>
      <c r="BG88" s="36" t="str" cm="1">
        <f t="array" ref="BG88">SUBSTITUTE(SUBSTITUTE(SUBSTITUTE("["&amp;
IFERROR(_xlfn.TEXTJOIN(", ",TRUE,IF(O88:AL88="y",CHAR(34)&amp;O$1:AL$1&amp;CHAR(34),"")),"")&amp;
","&amp;
CHAR(34)&amp;"myr"&amp;AU88&amp;CHAR(34)&amp;","&amp;_xlfn.TEXTJOIN("",TRUE,IF(AO88:AQ88&lt;&gt;"",CHAR(34)&amp;"sta"&amp;AO88:AQ88&amp;CHAR(34)&amp;",",""))&amp;
IFERROR(_xlfn.TEXTJOIN(", ",TRUE,IF(AR88:AT88&lt;&gt;"",CHAR(34)&amp;AR$1:AT$1&amp;AR88:AT88&amp;CHAR(34)&amp;",","")),"")&amp;
IF(AN88&gt;0,CHAR(34)&amp;"HasSta",CHAR(34)&amp;"NoStar")&amp;CHAR(34)&amp;","&amp;IF(AN88=1,CHAR(34)&amp;"1Stars"&amp;CHAR(34)&amp;",","")&amp;IF(AN88=2,CHAR(34)&amp;"2Stars"&amp;CHAR(34)&amp;",","")&amp;IF(AN88&gt;2,CHAR(34)&amp;"3+Star"&amp;CHAR(34)&amp;",","")&amp;
IFERROR(CHOOSE(AM88+1,"""NoBand""","","""2Bands""","""3Bands"""),"")&amp;IF(AM88&gt;3,"""4+Band""","")&amp;","&amp;
_xlfn.XLOOKUP(B88,Country!$A$2:$A$246,Country!$F$2:$F$246,"")&amp;_xlfn.XLOOKUP(B88,Country!$A$2:$A$246,Country!$G$2:$G$246,"")&amp;
"]",",]","]"),",,",","),",,",",")</f>
        <v>["Horizo", "Circle", "HasSun","myrEQ","001WHI", "003RED","NoStar","2Bands","capi_Nuuk","island", "top10_reindeer", "geo_CapiBeach","monarchy","rg2_AM_North"]</v>
      </c>
      <c r="BH88" s="65" t="s">
        <v>794</v>
      </c>
      <c r="BI88" s="36"/>
    </row>
    <row r="89" spans="1:61" x14ac:dyDescent="0.3">
      <c r="A89" s="115" t="str" cm="1">
        <f t="array" ref="A89">SUBSTITUTE("{"&amp;CHAR(34)&amp;"couname"&amp;CHAR(34)&amp;":"&amp;CHAR(34)&amp;B89&amp;CHAR(34)&amp;
(IF(H89&lt;&gt;"",","&amp;CHAR(34)&amp;"subtype"&amp;CHAR(34)&amp;":"&amp;CHAR(34)&amp;H89&amp;CHAR(34),""))&amp;
","&amp;CHAR(34)&amp;"year"&amp;CHAR(34)&amp;":"&amp;CHAR(34)&amp;M89&amp;CHAR(34)&amp;","&amp;CHAR(34)&amp;"lvlup"&amp;CHAR(34)&amp;":"&amp;CHAR(34)&amp;C89&amp;CHAR(34)&amp;
","&amp;CHAR(34)&amp;"region"&amp;CHAR(34)&amp;":"&amp;CHAR(34)&amp;"rgn_"&amp;_xlfn.XLOOKUP(B89,Country!A89:A387,Country!D89:D387&amp;CHAR(34)&amp;
","&amp;CHAR(34)&amp;"Colors"&amp;CHAR(34)&amp;":"&amp;"["&amp;_xlfn.TEXTJOIN(", ",TRUE,IF(AV89:BE89&lt;&gt;"",CHAR(34)&amp;"cl_"&amp;AV89:BE89&amp;CHAR(34),""))&amp;"]"&amp;
","&amp;CHAR(34)&amp;"Items"&amp;CHAR(34)&amp;":"&amp;BG89&amp;
","&amp;CHAR(34)&amp;"Items2"&amp;CHAR(34)&amp;":"&amp;"["&amp;_xlfn.XLOOKUP(B89,Country!A88:A387,Country!G88:G387)&amp;"]"&amp;
","&amp;CHAR(34)&amp;"Flag"&amp;CHAR(34)&amp;":"&amp;CHAR(34)&amp;D89&amp;CHAR(34)&amp;
","&amp;CHAR(34)&amp;"HDFlag"&amp;CHAR(34)&amp;":"&amp;CHAR(34)&amp;E89&amp;CHAR(34)&amp;
","&amp;CHAR(34)&amp;"type"&amp;CHAR(34)&amp;":"&amp;CHAR(34)&amp;L89&amp;CHAR(34)&amp;
", "&amp;CHAR(34)&amp;"describe"&amp;CHAR(34)&amp;": "&amp;CHAR(34)&amp;CHAR(34)&amp;
", "&amp;CHAR(34)&amp;"isnew"&amp;CHAR(34)&amp;": "&amp;CHAR(34)&amp;F89&amp;CHAR(34)&amp;
", "&amp;CHAR(34)&amp;"ptg"&amp;CHAR(34)&amp;": "&amp;IFERROR(_xlfn.XLOOKUP(B89,Country!A:A,Country!BH:BH),CHAR(34)&amp;CHAR(34))&amp;
", "&amp;CHAR(34)&amp;"links"&amp;CHAR(34)&amp;": "&amp;CHAR(34)&amp;I89&amp;CHAR(34)&amp;
"},"),"[,","[")</f>
        <v>{"couname":"Grenada","year":"1974","lvlup":"1","region":"rgn_North America","Colors":["cl_RED", "cl_YEL", "cl_GRE"],"Items":["Circle", "Plants","myrYEL","staYEL","HasSta","3+Star","NoBand","capi_St. George's","island", "geo_CapiBeach","chopGB","monarchy","englis","rg2_Na_Caribbean"],"Items2":["chopGB","monarchy","englis","rg2_Na_Caribbean"],"Flag":"https://i.ibb.co/kyVq14y/Grenada-Flag.png","HDFlag":"https://upload.wikimedia.org/wikipedia/commons/thumb/b/bc/Flag_of_Grenada.svg/2560px-Flag_of_Grenada.svg.png","type":"", "describe": "", "isnew": ".", "ptg": ["pctBLA_0", "pctBLU_0", "pctGRE_29", "pctRED_39", "pctYEL_32", "pctORA_0", "pctBRO_0", "pctPUR_0", "pctWHI_0"], "links": "https://en.wikipedia.org/wiki/Flag_of_Grenada"},</v>
      </c>
      <c r="B89" s="83" t="s">
        <v>127</v>
      </c>
      <c r="C89" s="84">
        <v>1</v>
      </c>
      <c r="D89" s="95" t="s">
        <v>886</v>
      </c>
      <c r="E89" s="96" t="s">
        <v>2409</v>
      </c>
      <c r="F89" s="85" t="s">
        <v>2200</v>
      </c>
      <c r="G89" s="86" t="s">
        <v>2201</v>
      </c>
      <c r="H89" s="87"/>
      <c r="I89" s="88" t="s">
        <v>2410</v>
      </c>
      <c r="J89" s="89" t="s">
        <v>3578</v>
      </c>
      <c r="K89" s="90" t="s">
        <v>371</v>
      </c>
      <c r="L89" s="89"/>
      <c r="M89" s="91">
        <v>1974</v>
      </c>
      <c r="N89" s="116"/>
      <c r="O89" s="92" t="s">
        <v>2204</v>
      </c>
      <c r="P89" s="92" t="s">
        <v>2204</v>
      </c>
      <c r="Q89" s="92" t="s">
        <v>2204</v>
      </c>
      <c r="R89" s="92" t="s">
        <v>2204</v>
      </c>
      <c r="S89" s="92" t="s">
        <v>529</v>
      </c>
      <c r="T89" s="92" t="s">
        <v>2204</v>
      </c>
      <c r="U89" s="92" t="s">
        <v>529</v>
      </c>
      <c r="V89" s="92" t="s">
        <v>2204</v>
      </c>
      <c r="W89" s="92" t="s">
        <v>2204</v>
      </c>
      <c r="X89" s="92" t="s">
        <v>2204</v>
      </c>
      <c r="Y89" s="92" t="s">
        <v>2204</v>
      </c>
      <c r="Z89" s="92" t="s">
        <v>2204</v>
      </c>
      <c r="AA89" s="92" t="s">
        <v>2204</v>
      </c>
      <c r="AB89" s="92" t="s">
        <v>2204</v>
      </c>
      <c r="AC89" s="92" t="s">
        <v>2204</v>
      </c>
      <c r="AD89" s="92" t="s">
        <v>2204</v>
      </c>
      <c r="AE89" s="92" t="s">
        <v>2204</v>
      </c>
      <c r="AF89" s="92" t="s">
        <v>2204</v>
      </c>
      <c r="AG89" s="92" t="s">
        <v>2204</v>
      </c>
      <c r="AH89" s="92" t="s">
        <v>2204</v>
      </c>
      <c r="AI89" s="92" t="s">
        <v>2204</v>
      </c>
      <c r="AJ89" s="92" t="s">
        <v>2204</v>
      </c>
      <c r="AK89" s="92" t="s">
        <v>2204</v>
      </c>
      <c r="AL89" s="92" t="s">
        <v>2204</v>
      </c>
      <c r="AM89" s="93">
        <v>0</v>
      </c>
      <c r="AN89" s="111">
        <v>7</v>
      </c>
      <c r="AO89" s="109" t="s">
        <v>2215</v>
      </c>
      <c r="AP89" s="106"/>
      <c r="AQ89" s="110"/>
      <c r="AR89" s="109"/>
      <c r="AS89" s="106"/>
      <c r="AT89" s="107"/>
      <c r="AU89" s="108" t="s">
        <v>2215</v>
      </c>
      <c r="AV89" s="109" t="s">
        <v>2210</v>
      </c>
      <c r="AW89" s="106" t="s">
        <v>2215</v>
      </c>
      <c r="AX89" s="106" t="s">
        <v>2211</v>
      </c>
      <c r="AY89" s="106"/>
      <c r="AZ89" s="106"/>
      <c r="BA89" s="106"/>
      <c r="BB89" s="106"/>
      <c r="BC89" s="106"/>
      <c r="BD89" s="106"/>
      <c r="BE89" s="106"/>
      <c r="BF89" s="94" cm="1">
        <f t="array" ref="BF89">SUMPRODUCT(--(LEN(TRIM(AV89:BE89))&gt;0))</f>
        <v>3</v>
      </c>
      <c r="BG89" s="36" t="str" cm="1">
        <f t="array" ref="BG89">SUBSTITUTE(SUBSTITUTE(SUBSTITUTE("["&amp;
IFERROR(_xlfn.TEXTJOIN(", ",TRUE,IF(O89:AL89="y",CHAR(34)&amp;O$1:AL$1&amp;CHAR(34),"")),"")&amp;
","&amp;
CHAR(34)&amp;"myr"&amp;AU89&amp;CHAR(34)&amp;","&amp;_xlfn.TEXTJOIN("",TRUE,IF(AO89:AQ89&lt;&gt;"",CHAR(34)&amp;"sta"&amp;AO89:AQ89&amp;CHAR(34)&amp;",",""))&amp;
IFERROR(_xlfn.TEXTJOIN(", ",TRUE,IF(AR89:AT89&lt;&gt;"",CHAR(34)&amp;AR$1:AT$1&amp;AR89:AT89&amp;CHAR(34)&amp;",","")),"")&amp;
IF(AN89&gt;0,CHAR(34)&amp;"HasSta",CHAR(34)&amp;"NoStar")&amp;CHAR(34)&amp;","&amp;IF(AN89=1,CHAR(34)&amp;"1Stars"&amp;CHAR(34)&amp;",","")&amp;IF(AN89=2,CHAR(34)&amp;"2Stars"&amp;CHAR(34)&amp;",","")&amp;IF(AN89&gt;2,CHAR(34)&amp;"3+Star"&amp;CHAR(34)&amp;",","")&amp;
IFERROR(CHOOSE(AM89+1,"""NoBand""","","""2Bands""","""3Bands"""),"")&amp;IF(AM89&gt;3,"""4+Band""","")&amp;","&amp;
_xlfn.XLOOKUP(B89,Country!$A$2:$A$246,Country!$F$2:$F$246,"")&amp;_xlfn.XLOOKUP(B89,Country!$A$2:$A$246,Country!$G$2:$G$246,"")&amp;
"]",",]","]"),",,",","),",,",",")</f>
        <v>["Circle", "Plants","myrYEL","staYEL","HasSta","3+Star","NoBand","capi_St. George's","island", "geo_CapiBeach","chopGB","monarchy","englis","rg2_Na_Caribbean"]</v>
      </c>
      <c r="BH89" s="65" t="s">
        <v>794</v>
      </c>
      <c r="BI89" s="36"/>
    </row>
    <row r="90" spans="1:61" x14ac:dyDescent="0.3">
      <c r="A90" s="115" t="str" cm="1">
        <f t="array" ref="A90">SUBSTITUTE("{"&amp;CHAR(34)&amp;"couname"&amp;CHAR(34)&amp;":"&amp;CHAR(34)&amp;B90&amp;CHAR(34)&amp;
(IF(H90&lt;&gt;"",","&amp;CHAR(34)&amp;"subtype"&amp;CHAR(34)&amp;":"&amp;CHAR(34)&amp;H90&amp;CHAR(34),""))&amp;
","&amp;CHAR(34)&amp;"year"&amp;CHAR(34)&amp;":"&amp;CHAR(34)&amp;M90&amp;CHAR(34)&amp;","&amp;CHAR(34)&amp;"lvlup"&amp;CHAR(34)&amp;":"&amp;CHAR(34)&amp;C90&amp;CHAR(34)&amp;
","&amp;CHAR(34)&amp;"region"&amp;CHAR(34)&amp;":"&amp;CHAR(34)&amp;"rgn_"&amp;_xlfn.XLOOKUP(B90,Country!A90:A388,Country!D90:D388&amp;CHAR(34)&amp;
","&amp;CHAR(34)&amp;"Colors"&amp;CHAR(34)&amp;":"&amp;"["&amp;_xlfn.TEXTJOIN(", ",TRUE,IF(AV90:BE90&lt;&gt;"",CHAR(34)&amp;"cl_"&amp;AV90:BE90&amp;CHAR(34),""))&amp;"]"&amp;
","&amp;CHAR(34)&amp;"Items"&amp;CHAR(34)&amp;":"&amp;BG90&amp;
","&amp;CHAR(34)&amp;"Items2"&amp;CHAR(34)&amp;":"&amp;"["&amp;_xlfn.XLOOKUP(B90,Country!A89:A388,Country!G89:G388)&amp;"]"&amp;
","&amp;CHAR(34)&amp;"Flag"&amp;CHAR(34)&amp;":"&amp;CHAR(34)&amp;D90&amp;CHAR(34)&amp;
","&amp;CHAR(34)&amp;"HDFlag"&amp;CHAR(34)&amp;":"&amp;CHAR(34)&amp;E90&amp;CHAR(34)&amp;
","&amp;CHAR(34)&amp;"type"&amp;CHAR(34)&amp;":"&amp;CHAR(34)&amp;L90&amp;CHAR(34)&amp;
", "&amp;CHAR(34)&amp;"describe"&amp;CHAR(34)&amp;": "&amp;CHAR(34)&amp;CHAR(34)&amp;
", "&amp;CHAR(34)&amp;"isnew"&amp;CHAR(34)&amp;": "&amp;CHAR(34)&amp;F90&amp;CHAR(34)&amp;
", "&amp;CHAR(34)&amp;"ptg"&amp;CHAR(34)&amp;": "&amp;IFERROR(_xlfn.XLOOKUP(B90,Country!A:A,Country!BH:BH),CHAR(34)&amp;CHAR(34))&amp;
", "&amp;CHAR(34)&amp;"links"&amp;CHAR(34)&amp;": "&amp;CHAR(34)&amp;I90&amp;CHAR(34)&amp;
"},"),"[,","[")</f>
        <v>{"couname":"Guadeloupe","year":"???","lvlup":"1","region":"rgn_North America","Colors":["cl_BLA", "cl_BLU", "cl_GRE", "cl_YEL"],"Items":["Horizo", "Plants", "HasSun","myrBLA","001BLU", "003BLA","NoStar","2Bands","capi_Basse-Terre","island", "geo_CapiBeach","french","rg2_Na_Caribbean"],"Items2":["french","rg2_Na_Caribbean"],"Flag":"https://upload.wikimedia.org/wikipedia/commons/thumb/e/e7/Unofficial_flag_of_Guadeloupe_%28local%29.svg/640px-Unofficial_flag_of_Guadeloupe_%28local%29.svg.png","HDFlag":"https://upload.wikimedia.org/wikipedia/commons/thumb/e/e7/Unofficial_flag_of_Guadeloupe_%28local%29.svg/1280px-Unofficial_flag_of_Guadeloupe_%28local%29.svg.png","type":"", "describe": "", "isnew": ".", "ptg": ["pctBLA_46", "pctBLU_27", "pctGRE_7", "pctRED_0", "pctYEL_20", "pctORA_0", "pctBRO_0", "pctPUR_0", "pctWHI_0"], "links": "https://en.wikipedia.org/wiki/Flag_of_Guadeloupe"},</v>
      </c>
      <c r="B90" s="83" t="s">
        <v>128</v>
      </c>
      <c r="C90" s="84">
        <v>1</v>
      </c>
      <c r="D90" s="95" t="s">
        <v>887</v>
      </c>
      <c r="E90" s="96" t="s">
        <v>2411</v>
      </c>
      <c r="F90" s="85" t="s">
        <v>2200</v>
      </c>
      <c r="G90" s="86" t="s">
        <v>2201</v>
      </c>
      <c r="H90" s="87"/>
      <c r="I90" s="88" t="s">
        <v>2412</v>
      </c>
      <c r="J90" s="89" t="s">
        <v>3578</v>
      </c>
      <c r="K90" s="90" t="s">
        <v>372</v>
      </c>
      <c r="L90" s="89"/>
      <c r="M90" s="91" t="s">
        <v>2413</v>
      </c>
      <c r="N90" s="116"/>
      <c r="O90" s="92" t="s">
        <v>2204</v>
      </c>
      <c r="P90" s="92" t="s">
        <v>529</v>
      </c>
      <c r="Q90" s="92" t="s">
        <v>2204</v>
      </c>
      <c r="R90" s="92" t="s">
        <v>2204</v>
      </c>
      <c r="S90" s="92" t="s">
        <v>2204</v>
      </c>
      <c r="T90" s="92" t="s">
        <v>2204</v>
      </c>
      <c r="U90" s="92" t="s">
        <v>529</v>
      </c>
      <c r="V90" s="92" t="s">
        <v>2204</v>
      </c>
      <c r="W90" s="92" t="s">
        <v>2204</v>
      </c>
      <c r="X90" s="92" t="s">
        <v>529</v>
      </c>
      <c r="Y90" s="92" t="s">
        <v>2204</v>
      </c>
      <c r="Z90" s="92" t="s">
        <v>2204</v>
      </c>
      <c r="AA90" s="92" t="s">
        <v>2204</v>
      </c>
      <c r="AB90" s="92" t="s">
        <v>2204</v>
      </c>
      <c r="AC90" s="92" t="s">
        <v>2204</v>
      </c>
      <c r="AD90" s="92" t="s">
        <v>2204</v>
      </c>
      <c r="AE90" s="92" t="s">
        <v>2204</v>
      </c>
      <c r="AF90" s="92" t="s">
        <v>2204</v>
      </c>
      <c r="AG90" s="92" t="s">
        <v>2204</v>
      </c>
      <c r="AH90" s="92" t="s">
        <v>2204</v>
      </c>
      <c r="AI90" s="92" t="s">
        <v>2204</v>
      </c>
      <c r="AJ90" s="92" t="s">
        <v>2204</v>
      </c>
      <c r="AK90" s="92" t="s">
        <v>2204</v>
      </c>
      <c r="AL90" s="92" t="s">
        <v>2204</v>
      </c>
      <c r="AM90" s="93">
        <v>2</v>
      </c>
      <c r="AN90" s="111">
        <v>0</v>
      </c>
      <c r="AO90" s="109"/>
      <c r="AP90" s="106"/>
      <c r="AQ90" s="110"/>
      <c r="AR90" s="109" t="s">
        <v>2214</v>
      </c>
      <c r="AS90" s="106"/>
      <c r="AT90" s="107" t="s">
        <v>2206</v>
      </c>
      <c r="AU90" s="108" t="s">
        <v>2206</v>
      </c>
      <c r="AV90" s="109" t="s">
        <v>2206</v>
      </c>
      <c r="AW90" s="106" t="s">
        <v>2214</v>
      </c>
      <c r="AX90" s="106" t="s">
        <v>2211</v>
      </c>
      <c r="AY90" s="106"/>
      <c r="AZ90" s="106" t="s">
        <v>2215</v>
      </c>
      <c r="BA90" s="106"/>
      <c r="BB90" s="106"/>
      <c r="BC90" s="106"/>
      <c r="BD90" s="106"/>
      <c r="BE90" s="106"/>
      <c r="BF90" s="94" cm="1">
        <f t="array" ref="BF90">SUMPRODUCT(--(LEN(TRIM(AV90:BE90))&gt;0))</f>
        <v>4</v>
      </c>
      <c r="BG90" s="36" t="str" cm="1">
        <f t="array" ref="BG90">SUBSTITUTE(SUBSTITUTE(SUBSTITUTE("["&amp;
IFERROR(_xlfn.TEXTJOIN(", ",TRUE,IF(O90:AL90="y",CHAR(34)&amp;O$1:AL$1&amp;CHAR(34),"")),"")&amp;
","&amp;
CHAR(34)&amp;"myr"&amp;AU90&amp;CHAR(34)&amp;","&amp;_xlfn.TEXTJOIN("",TRUE,IF(AO90:AQ90&lt;&gt;"",CHAR(34)&amp;"sta"&amp;AO90:AQ90&amp;CHAR(34)&amp;",",""))&amp;
IFERROR(_xlfn.TEXTJOIN(", ",TRUE,IF(AR90:AT90&lt;&gt;"",CHAR(34)&amp;AR$1:AT$1&amp;AR90:AT90&amp;CHAR(34)&amp;",","")),"")&amp;
IF(AN90&gt;0,CHAR(34)&amp;"HasSta",CHAR(34)&amp;"NoStar")&amp;CHAR(34)&amp;","&amp;IF(AN90=1,CHAR(34)&amp;"1Stars"&amp;CHAR(34)&amp;",","")&amp;IF(AN90=2,CHAR(34)&amp;"2Stars"&amp;CHAR(34)&amp;",","")&amp;IF(AN90&gt;2,CHAR(34)&amp;"3+Star"&amp;CHAR(34)&amp;",","")&amp;
IFERROR(CHOOSE(AM90+1,"""NoBand""","","""2Bands""","""3Bands"""),"")&amp;IF(AM90&gt;3,"""4+Band""","")&amp;","&amp;
_xlfn.XLOOKUP(B90,Country!$A$2:$A$246,Country!$F$2:$F$246,"")&amp;_xlfn.XLOOKUP(B90,Country!$A$2:$A$246,Country!$G$2:$G$246,"")&amp;
"]",",]","]"),",,",","),",,",",")</f>
        <v>["Horizo", "Plants", "HasSun","myrBLA","001BLU", "003BLA","NoStar","2Bands","capi_Basse-Terre","island", "geo_CapiBeach","french","rg2_Na_Caribbean"]</v>
      </c>
      <c r="BH90" s="65" t="s">
        <v>794</v>
      </c>
      <c r="BI90" s="36"/>
    </row>
    <row r="91" spans="1:61" x14ac:dyDescent="0.3">
      <c r="A91" s="115" t="str" cm="1">
        <f t="array" ref="A91">SUBSTITUTE("{"&amp;CHAR(34)&amp;"couname"&amp;CHAR(34)&amp;":"&amp;CHAR(34)&amp;B91&amp;CHAR(34)&amp;
(IF(H91&lt;&gt;"",","&amp;CHAR(34)&amp;"subtype"&amp;CHAR(34)&amp;":"&amp;CHAR(34)&amp;H91&amp;CHAR(34),""))&amp;
","&amp;CHAR(34)&amp;"year"&amp;CHAR(34)&amp;":"&amp;CHAR(34)&amp;M91&amp;CHAR(34)&amp;","&amp;CHAR(34)&amp;"lvlup"&amp;CHAR(34)&amp;":"&amp;CHAR(34)&amp;C91&amp;CHAR(34)&amp;
","&amp;CHAR(34)&amp;"region"&amp;CHAR(34)&amp;":"&amp;CHAR(34)&amp;"rgn_"&amp;_xlfn.XLOOKUP(B91,Country!A91:A389,Country!D91:D389&amp;CHAR(34)&amp;
","&amp;CHAR(34)&amp;"Colors"&amp;CHAR(34)&amp;":"&amp;"["&amp;_xlfn.TEXTJOIN(", ",TRUE,IF(AV91:BE91&lt;&gt;"",CHAR(34)&amp;"cl_"&amp;AV91:BE91&amp;CHAR(34),""))&amp;"]"&amp;
","&amp;CHAR(34)&amp;"Items"&amp;CHAR(34)&amp;":"&amp;BG91&amp;
","&amp;CHAR(34)&amp;"Items2"&amp;CHAR(34)&amp;":"&amp;"["&amp;_xlfn.XLOOKUP(B91,Country!A90:A389,Country!G90:G389)&amp;"]"&amp;
","&amp;CHAR(34)&amp;"Flag"&amp;CHAR(34)&amp;":"&amp;CHAR(34)&amp;D91&amp;CHAR(34)&amp;
","&amp;CHAR(34)&amp;"HDFlag"&amp;CHAR(34)&amp;":"&amp;CHAR(34)&amp;E91&amp;CHAR(34)&amp;
","&amp;CHAR(34)&amp;"type"&amp;CHAR(34)&amp;":"&amp;CHAR(34)&amp;L91&amp;CHAR(34)&amp;
", "&amp;CHAR(34)&amp;"describe"&amp;CHAR(34)&amp;": "&amp;CHAR(34)&amp;CHAR(34)&amp;
", "&amp;CHAR(34)&amp;"isnew"&amp;CHAR(34)&amp;": "&amp;CHAR(34)&amp;F91&amp;CHAR(34)&amp;
", "&amp;CHAR(34)&amp;"ptg"&amp;CHAR(34)&amp;": "&amp;IFERROR(_xlfn.XLOOKUP(B91,Country!A:A,Country!BH:BH),CHAR(34)&amp;CHAR(34))&amp;
", "&amp;CHAR(34)&amp;"links"&amp;CHAR(34)&amp;": "&amp;CHAR(34)&amp;I91&amp;CHAR(34)&amp;
"},"),"[,","[")</f>
        <v>{"couname":"Guam","year":"1948","lvlup":"1","region":"rgn_Oceania, rgn_North America","Colors":["cl_RED", "cl_BLU", "cl_GRE", "cl_YEL", "cl_WHI"],"Items":["Plants", "Texted", "Center", "Geogrh", "Ships!","myrBLU","NoStar","NoBand","capi_Hagåtña","island", "geo_CapiBeach", "ntWHRE", "ntGRRE", "ntGRYE", "ntWHYE","englis","rg2_OC_Micronesia"],"Items2":["englis","rg2_OC_Micronesia"],"Flag":"https://upload.wikimedia.org/wikipedia/commons/thumb/0/07/Flag_of_Guam.svg/2560px-Flag_of_Guam.svg.png","HDFlag":"https://upload.wikimedia.org/wikipedia/commons/thumb/0/07/Flag_of_Guam.svg/2560px-Flag_of_Guam.svg.png","type":"", "describe": "", "isnew": ".", "ptg": ["pctBLA_0", "pctBLU_82", "pctGRE_4", "pctRED_11", "pctYEL_1", "pctORA_0", "pctBRO_1", "pctPUR_0", "pctWHI_1"], "links": "https://en.wikipedia.org/wiki/Flag_of_Guam"},</v>
      </c>
      <c r="B91" s="83" t="s">
        <v>129</v>
      </c>
      <c r="C91" s="84">
        <v>1</v>
      </c>
      <c r="D91" s="95" t="s">
        <v>888</v>
      </c>
      <c r="E91" s="96" t="s">
        <v>888</v>
      </c>
      <c r="F91" s="85" t="s">
        <v>2200</v>
      </c>
      <c r="G91" s="86" t="s">
        <v>2201</v>
      </c>
      <c r="H91" s="87"/>
      <c r="I91" s="88" t="s">
        <v>2414</v>
      </c>
      <c r="J91" s="89" t="s">
        <v>3578</v>
      </c>
      <c r="K91" s="90" t="s">
        <v>373</v>
      </c>
      <c r="L91" s="89"/>
      <c r="M91" s="91">
        <v>1948</v>
      </c>
      <c r="N91" s="116"/>
      <c r="O91" s="92" t="s">
        <v>2204</v>
      </c>
      <c r="P91" s="92" t="s">
        <v>2204</v>
      </c>
      <c r="Q91" s="92" t="s">
        <v>2204</v>
      </c>
      <c r="R91" s="92" t="s">
        <v>2204</v>
      </c>
      <c r="S91" s="92" t="s">
        <v>2204</v>
      </c>
      <c r="T91" s="92" t="s">
        <v>2204</v>
      </c>
      <c r="U91" s="92" t="s">
        <v>529</v>
      </c>
      <c r="V91" s="92" t="s">
        <v>529</v>
      </c>
      <c r="W91" s="92" t="s">
        <v>2204</v>
      </c>
      <c r="X91" s="92" t="s">
        <v>2204</v>
      </c>
      <c r="Y91" s="92" t="s">
        <v>2204</v>
      </c>
      <c r="Z91" s="92" t="s">
        <v>2204</v>
      </c>
      <c r="AA91" s="92" t="s">
        <v>529</v>
      </c>
      <c r="AB91" s="92" t="s">
        <v>2204</v>
      </c>
      <c r="AC91" s="92" t="s">
        <v>2204</v>
      </c>
      <c r="AD91" s="92" t="s">
        <v>2204</v>
      </c>
      <c r="AE91" s="92" t="s">
        <v>2204</v>
      </c>
      <c r="AF91" s="92" t="s">
        <v>529</v>
      </c>
      <c r="AG91" s="92" t="s">
        <v>2204</v>
      </c>
      <c r="AH91" s="92" t="s">
        <v>2204</v>
      </c>
      <c r="AI91" s="92" t="s">
        <v>529</v>
      </c>
      <c r="AJ91" s="92" t="s">
        <v>2204</v>
      </c>
      <c r="AK91" s="92" t="s">
        <v>2204</v>
      </c>
      <c r="AL91" s="92" t="s">
        <v>2204</v>
      </c>
      <c r="AM91" s="93">
        <v>0</v>
      </c>
      <c r="AN91" s="111">
        <v>0</v>
      </c>
      <c r="AO91" s="109"/>
      <c r="AP91" s="106"/>
      <c r="AQ91" s="110"/>
      <c r="AR91" s="109"/>
      <c r="AS91" s="106"/>
      <c r="AT91" s="107"/>
      <c r="AU91" s="108" t="s">
        <v>2214</v>
      </c>
      <c r="AV91" s="109" t="s">
        <v>2210</v>
      </c>
      <c r="AW91" s="106" t="s">
        <v>2214</v>
      </c>
      <c r="AX91" s="106" t="s">
        <v>2211</v>
      </c>
      <c r="AY91" s="106" t="s">
        <v>2215</v>
      </c>
      <c r="AZ91" s="106" t="s">
        <v>2205</v>
      </c>
      <c r="BA91" s="106"/>
      <c r="BB91" s="106"/>
      <c r="BC91" s="106"/>
      <c r="BD91" s="106"/>
      <c r="BE91" s="106"/>
      <c r="BF91" s="94" cm="1">
        <f t="array" ref="BF91">SUMPRODUCT(--(LEN(TRIM(AV91:BE91))&gt;0))</f>
        <v>5</v>
      </c>
      <c r="BG91" s="36" t="str" cm="1">
        <f t="array" ref="BG91">SUBSTITUTE(SUBSTITUTE(SUBSTITUTE("["&amp;
IFERROR(_xlfn.TEXTJOIN(", ",TRUE,IF(O91:AL91="y",CHAR(34)&amp;O$1:AL$1&amp;CHAR(34),"")),"")&amp;
","&amp;
CHAR(34)&amp;"myr"&amp;AU91&amp;CHAR(34)&amp;","&amp;_xlfn.TEXTJOIN("",TRUE,IF(AO91:AQ91&lt;&gt;"",CHAR(34)&amp;"sta"&amp;AO91:AQ91&amp;CHAR(34)&amp;",",""))&amp;
IFERROR(_xlfn.TEXTJOIN(", ",TRUE,IF(AR91:AT91&lt;&gt;"",CHAR(34)&amp;AR$1:AT$1&amp;AR91:AT91&amp;CHAR(34)&amp;",","")),"")&amp;
IF(AN91&gt;0,CHAR(34)&amp;"HasSta",CHAR(34)&amp;"NoStar")&amp;CHAR(34)&amp;","&amp;IF(AN91=1,CHAR(34)&amp;"1Stars"&amp;CHAR(34)&amp;",","")&amp;IF(AN91=2,CHAR(34)&amp;"2Stars"&amp;CHAR(34)&amp;",","")&amp;IF(AN91&gt;2,CHAR(34)&amp;"3+Star"&amp;CHAR(34)&amp;",","")&amp;
IFERROR(CHOOSE(AM91+1,"""NoBand""","","""2Bands""","""3Bands"""),"")&amp;IF(AM91&gt;3,"""4+Band""","")&amp;","&amp;
_xlfn.XLOOKUP(B91,Country!$A$2:$A$246,Country!$F$2:$F$246,"")&amp;_xlfn.XLOOKUP(B91,Country!$A$2:$A$246,Country!$G$2:$G$246,"")&amp;
"]",",]","]"),",,",","),",,",",")</f>
        <v>["Plants", "Texted", "Center", "Geogrh", "Ships!","myrBLU","NoStar","NoBand","capi_Hagåtña","island", "geo_CapiBeach", "ntWHRE", "ntGRRE", "ntGRYE", "ntWHYE","englis","rg2_OC_Micronesia"]</v>
      </c>
      <c r="BH91" s="65" t="s">
        <v>798</v>
      </c>
      <c r="BI91" s="36"/>
    </row>
    <row r="92" spans="1:61" x14ac:dyDescent="0.3">
      <c r="A92" s="115" t="str" cm="1">
        <f t="array" ref="A92">SUBSTITUTE("{"&amp;CHAR(34)&amp;"couname"&amp;CHAR(34)&amp;":"&amp;CHAR(34)&amp;B92&amp;CHAR(34)&amp;
(IF(H92&lt;&gt;"",","&amp;CHAR(34)&amp;"subtype"&amp;CHAR(34)&amp;":"&amp;CHAR(34)&amp;H92&amp;CHAR(34),""))&amp;
","&amp;CHAR(34)&amp;"year"&amp;CHAR(34)&amp;":"&amp;CHAR(34)&amp;M92&amp;CHAR(34)&amp;","&amp;CHAR(34)&amp;"lvlup"&amp;CHAR(34)&amp;":"&amp;CHAR(34)&amp;C92&amp;CHAR(34)&amp;
","&amp;CHAR(34)&amp;"region"&amp;CHAR(34)&amp;":"&amp;CHAR(34)&amp;"rgn_"&amp;_xlfn.XLOOKUP(B92,Country!A92:A390,Country!D92:D390&amp;CHAR(34)&amp;
","&amp;CHAR(34)&amp;"Colors"&amp;CHAR(34)&amp;":"&amp;"["&amp;_xlfn.TEXTJOIN(", ",TRUE,IF(AV92:BE92&lt;&gt;"",CHAR(34)&amp;"cl_"&amp;AV92:BE92&amp;CHAR(34),""))&amp;"]"&amp;
","&amp;CHAR(34)&amp;"Items"&amp;CHAR(34)&amp;":"&amp;BG92&amp;
","&amp;CHAR(34)&amp;"Items2"&amp;CHAR(34)&amp;":"&amp;"["&amp;_xlfn.XLOOKUP(B92,Country!A91:A390,Country!G91:G390)&amp;"]"&amp;
","&amp;CHAR(34)&amp;"Flag"&amp;CHAR(34)&amp;":"&amp;CHAR(34)&amp;D92&amp;CHAR(34)&amp;
","&amp;CHAR(34)&amp;"HDFlag"&amp;CHAR(34)&amp;":"&amp;CHAR(34)&amp;E92&amp;CHAR(34)&amp;
","&amp;CHAR(34)&amp;"type"&amp;CHAR(34)&amp;":"&amp;CHAR(34)&amp;L92&amp;CHAR(34)&amp;
", "&amp;CHAR(34)&amp;"describe"&amp;CHAR(34)&amp;": "&amp;CHAR(34)&amp;CHAR(34)&amp;
", "&amp;CHAR(34)&amp;"isnew"&amp;CHAR(34)&amp;": "&amp;CHAR(34)&amp;F92&amp;CHAR(34)&amp;
", "&amp;CHAR(34)&amp;"ptg"&amp;CHAR(34)&amp;": "&amp;IFERROR(_xlfn.XLOOKUP(B92,Country!A:A,Country!BH:BH),CHAR(34)&amp;CHAR(34))&amp;
", "&amp;CHAR(34)&amp;"links"&amp;CHAR(34)&amp;": "&amp;CHAR(34)&amp;I92&amp;CHAR(34)&amp;
"},"),"[,","[")</f>
        <v>{"couname":"Guatemala","year":"1871","lvlup":"1","region":"rgn_North America","Colors":["cl_BLU", "cl_WHI", "cl_GRE", "cl_YEL", "cl_BRO"],"Items":["Vertic", "Animal", "Plants", "Texted", "Weapon", "Center","myrBLU","001BLU", "002WHI", "003BLU","NoStar","3Bands","capi_Guatemala City","ntGRYE", "ntBLYE", "ntWHYE","spanis","rg2_AM_Central"],"Items2":["spanis","rg2_AM_Central"],"Flag":"https://i.ibb.co/cNXCLGP/Guatemala-Flag.png","HDFlag":"https://upload.wikimedia.org/wikipedia/commons/thumb/e/ec/Flag_of_Guatemala.svg/2560px-Flag_of_Guatemala.svg.png","type":"", "describe": "", "isnew": ".", "ptg": ["pctBLA_0", "pctBLU_66", "pctGRE_3", "pctRED_0", "pctYEL_2", "pctORA_0", "pctBRO_1", "pctPUR_0", "pctWHI_29"], "links": "https://en.wikipedia.org/wiki/Flag_of_Guatemala"},</v>
      </c>
      <c r="B92" s="83" t="s">
        <v>130</v>
      </c>
      <c r="C92" s="84">
        <v>1</v>
      </c>
      <c r="D92" s="95" t="s">
        <v>889</v>
      </c>
      <c r="E92" s="96" t="s">
        <v>2415</v>
      </c>
      <c r="F92" s="85" t="s">
        <v>2200</v>
      </c>
      <c r="G92" s="86" t="s">
        <v>2201</v>
      </c>
      <c r="H92" s="87"/>
      <c r="I92" s="88" t="s">
        <v>2416</v>
      </c>
      <c r="J92" s="89" t="s">
        <v>3578</v>
      </c>
      <c r="K92" s="90" t="s">
        <v>374</v>
      </c>
      <c r="L92" s="89"/>
      <c r="M92" s="91">
        <v>1871</v>
      </c>
      <c r="N92" s="116"/>
      <c r="O92" s="92" t="s">
        <v>2204</v>
      </c>
      <c r="P92" s="92" t="s">
        <v>2204</v>
      </c>
      <c r="Q92" s="92" t="s">
        <v>529</v>
      </c>
      <c r="R92" s="92" t="s">
        <v>2204</v>
      </c>
      <c r="S92" s="92" t="s">
        <v>2204</v>
      </c>
      <c r="T92" s="92" t="s">
        <v>529</v>
      </c>
      <c r="U92" s="92" t="s">
        <v>529</v>
      </c>
      <c r="V92" s="92" t="s">
        <v>529</v>
      </c>
      <c r="W92" s="92" t="s">
        <v>529</v>
      </c>
      <c r="X92" s="92" t="s">
        <v>2204</v>
      </c>
      <c r="Y92" s="92" t="s">
        <v>2204</v>
      </c>
      <c r="Z92" s="92" t="s">
        <v>2204</v>
      </c>
      <c r="AA92" s="92" t="s">
        <v>529</v>
      </c>
      <c r="AB92" s="92" t="s">
        <v>2204</v>
      </c>
      <c r="AC92" s="92" t="s">
        <v>2204</v>
      </c>
      <c r="AD92" s="92" t="s">
        <v>2204</v>
      </c>
      <c r="AE92" s="92" t="s">
        <v>2204</v>
      </c>
      <c r="AF92" s="92" t="s">
        <v>2204</v>
      </c>
      <c r="AG92" s="92" t="s">
        <v>2204</v>
      </c>
      <c r="AH92" s="92" t="s">
        <v>2204</v>
      </c>
      <c r="AI92" s="92" t="s">
        <v>2204</v>
      </c>
      <c r="AJ92" s="92" t="s">
        <v>2204</v>
      </c>
      <c r="AK92" s="92" t="s">
        <v>2204</v>
      </c>
      <c r="AL92" s="92" t="s">
        <v>2204</v>
      </c>
      <c r="AM92" s="93">
        <v>3</v>
      </c>
      <c r="AN92" s="111">
        <v>0</v>
      </c>
      <c r="AO92" s="109"/>
      <c r="AP92" s="106"/>
      <c r="AQ92" s="110"/>
      <c r="AR92" s="109" t="s">
        <v>2214</v>
      </c>
      <c r="AS92" s="106" t="s">
        <v>2205</v>
      </c>
      <c r="AT92" s="107" t="s">
        <v>2214</v>
      </c>
      <c r="AU92" s="108" t="s">
        <v>2214</v>
      </c>
      <c r="AV92" s="109" t="s">
        <v>2214</v>
      </c>
      <c r="AW92" s="106" t="s">
        <v>2205</v>
      </c>
      <c r="AX92" s="106" t="s">
        <v>2211</v>
      </c>
      <c r="AY92" s="106" t="s">
        <v>2215</v>
      </c>
      <c r="AZ92" s="106" t="s">
        <v>2223</v>
      </c>
      <c r="BA92" s="106"/>
      <c r="BB92" s="106"/>
      <c r="BC92" s="106"/>
      <c r="BD92" s="106"/>
      <c r="BE92" s="106"/>
      <c r="BF92" s="94" cm="1">
        <f t="array" ref="BF92">SUMPRODUCT(--(LEN(TRIM(AV92:BE92))&gt;0))</f>
        <v>5</v>
      </c>
      <c r="BG92" s="36" t="str" cm="1">
        <f t="array" ref="BG92">SUBSTITUTE(SUBSTITUTE(SUBSTITUTE("["&amp;
IFERROR(_xlfn.TEXTJOIN(", ",TRUE,IF(O92:AL92="y",CHAR(34)&amp;O$1:AL$1&amp;CHAR(34),"")),"")&amp;
","&amp;
CHAR(34)&amp;"myr"&amp;AU92&amp;CHAR(34)&amp;","&amp;_xlfn.TEXTJOIN("",TRUE,IF(AO92:AQ92&lt;&gt;"",CHAR(34)&amp;"sta"&amp;AO92:AQ92&amp;CHAR(34)&amp;",",""))&amp;
IFERROR(_xlfn.TEXTJOIN(", ",TRUE,IF(AR92:AT92&lt;&gt;"",CHAR(34)&amp;AR$1:AT$1&amp;AR92:AT92&amp;CHAR(34)&amp;",","")),"")&amp;
IF(AN92&gt;0,CHAR(34)&amp;"HasSta",CHAR(34)&amp;"NoStar")&amp;CHAR(34)&amp;","&amp;IF(AN92=1,CHAR(34)&amp;"1Stars"&amp;CHAR(34)&amp;",","")&amp;IF(AN92=2,CHAR(34)&amp;"2Stars"&amp;CHAR(34)&amp;",","")&amp;IF(AN92&gt;2,CHAR(34)&amp;"3+Star"&amp;CHAR(34)&amp;",","")&amp;
IFERROR(CHOOSE(AM92+1,"""NoBand""","","""2Bands""","""3Bands"""),"")&amp;IF(AM92&gt;3,"""4+Band""","")&amp;","&amp;
_xlfn.XLOOKUP(B92,Country!$A$2:$A$246,Country!$F$2:$F$246,"")&amp;_xlfn.XLOOKUP(B92,Country!$A$2:$A$246,Country!$G$2:$G$246,"")&amp;
"]",",]","]"),",,",","),",,",",")</f>
        <v>["Vertic", "Animal", "Plants", "Texted", "Weapon", "Center","myrBLU","001BLU", "002WHI", "003BLU","NoStar","3Bands","capi_Guatemala City","ntGRYE", "ntBLYE", "ntWHYE","spanis","rg2_AM_Central"]</v>
      </c>
      <c r="BH92" s="65" t="s">
        <v>794</v>
      </c>
      <c r="BI92" s="36"/>
    </row>
    <row r="93" spans="1:61" x14ac:dyDescent="0.3">
      <c r="A93" s="115" t="str" cm="1">
        <f t="array" ref="A93">SUBSTITUTE("{"&amp;CHAR(34)&amp;"couname"&amp;CHAR(34)&amp;":"&amp;CHAR(34)&amp;B93&amp;CHAR(34)&amp;
(IF(H93&lt;&gt;"",","&amp;CHAR(34)&amp;"subtype"&amp;CHAR(34)&amp;":"&amp;CHAR(34)&amp;H93&amp;CHAR(34),""))&amp;
","&amp;CHAR(34)&amp;"year"&amp;CHAR(34)&amp;":"&amp;CHAR(34)&amp;M93&amp;CHAR(34)&amp;","&amp;CHAR(34)&amp;"lvlup"&amp;CHAR(34)&amp;":"&amp;CHAR(34)&amp;C93&amp;CHAR(34)&amp;
","&amp;CHAR(34)&amp;"region"&amp;CHAR(34)&amp;":"&amp;CHAR(34)&amp;"rgn_"&amp;_xlfn.XLOOKUP(B93,Country!A93:A391,Country!D93:D391&amp;CHAR(34)&amp;
","&amp;CHAR(34)&amp;"Colors"&amp;CHAR(34)&amp;":"&amp;"["&amp;_xlfn.TEXTJOIN(", ",TRUE,IF(AV93:BE93&lt;&gt;"",CHAR(34)&amp;"cl_"&amp;AV93:BE93&amp;CHAR(34),""))&amp;"]"&amp;
","&amp;CHAR(34)&amp;"Items"&amp;CHAR(34)&amp;":"&amp;BG93&amp;
","&amp;CHAR(34)&amp;"Items2"&amp;CHAR(34)&amp;":"&amp;"["&amp;_xlfn.XLOOKUP(B93,Country!A92:A391,Country!G92:G391)&amp;"]"&amp;
","&amp;CHAR(34)&amp;"Flag"&amp;CHAR(34)&amp;":"&amp;CHAR(34)&amp;D93&amp;CHAR(34)&amp;
","&amp;CHAR(34)&amp;"HDFlag"&amp;CHAR(34)&amp;":"&amp;CHAR(34)&amp;E93&amp;CHAR(34)&amp;
","&amp;CHAR(34)&amp;"type"&amp;CHAR(34)&amp;":"&amp;CHAR(34)&amp;L93&amp;CHAR(34)&amp;
", "&amp;CHAR(34)&amp;"describe"&amp;CHAR(34)&amp;": "&amp;CHAR(34)&amp;CHAR(34)&amp;
", "&amp;CHAR(34)&amp;"isnew"&amp;CHAR(34)&amp;": "&amp;CHAR(34)&amp;F93&amp;CHAR(34)&amp;
", "&amp;CHAR(34)&amp;"ptg"&amp;CHAR(34)&amp;": "&amp;IFERROR(_xlfn.XLOOKUP(B93,Country!A:A,Country!BH:BH),CHAR(34)&amp;CHAR(34))&amp;
", "&amp;CHAR(34)&amp;"links"&amp;CHAR(34)&amp;": "&amp;CHAR(34)&amp;I93&amp;CHAR(34)&amp;
"},"),"[,","[")</f>
        <v>{"couname":"Guernsey","year":"1985","lvlup":"1","region":"rgn_Europe","Colors":["cl_WHI", "cl_YEL", "cl_RED"],"Items":["Crosse", "Horizo", "Vertic", "Center", "Rotate","myrWHI","NoStar","2Bands","capi_St. Peter Port","island", "geo_CapiBeach", "ntWHYE","monarchy","englis","french","rg2_Eu_North"],"Items2":["monarchy","englis","french","rg2_Eu_North"],"Flag":"https://upload.wikimedia.org/wikipedia/commons/thumb/f/fa/Flag_of_Guernsey.svg/383px-Flag_of_Guernsey.svg.png","HDFlag":"https://upload.wikimedia.org/wikipedia/commons/thumb/f/fa/Flag_of_Guernsey.svg/2560px-Flag_of_Guernsey.svg.png","type":"", "describe": "", "isnew": ".", "ptg": ["pctBLA_0", "pctBLU_0", "pctGRE_0", "pctRED_28", "pctYEL_9", "pctORA_0", "pctBRO_0", "pctPUR_0", "pctWHI_63"], "links": "https://en.wikipedia.org/wiki/Flag_of_Guernsey"},</v>
      </c>
      <c r="B93" s="83" t="s">
        <v>131</v>
      </c>
      <c r="C93" s="84">
        <v>1</v>
      </c>
      <c r="D93" s="95" t="s">
        <v>890</v>
      </c>
      <c r="E93" s="96" t="s">
        <v>2417</v>
      </c>
      <c r="F93" s="85" t="s">
        <v>2200</v>
      </c>
      <c r="G93" s="86" t="s">
        <v>2201</v>
      </c>
      <c r="H93" s="87"/>
      <c r="I93" s="88" t="s">
        <v>2418</v>
      </c>
      <c r="J93" s="89" t="s">
        <v>3578</v>
      </c>
      <c r="K93" s="90" t="s">
        <v>375</v>
      </c>
      <c r="L93" s="89"/>
      <c r="M93" s="91">
        <v>1985</v>
      </c>
      <c r="N93" s="116"/>
      <c r="O93" s="92" t="s">
        <v>529</v>
      </c>
      <c r="P93" s="92" t="s">
        <v>529</v>
      </c>
      <c r="Q93" s="92" t="s">
        <v>529</v>
      </c>
      <c r="R93" s="92" t="s">
        <v>2204</v>
      </c>
      <c r="S93" s="92" t="s">
        <v>2204</v>
      </c>
      <c r="T93" s="92" t="s">
        <v>2204</v>
      </c>
      <c r="U93" s="92" t="s">
        <v>2204</v>
      </c>
      <c r="V93" s="92" t="s">
        <v>2204</v>
      </c>
      <c r="W93" s="92" t="s">
        <v>2204</v>
      </c>
      <c r="X93" s="92" t="s">
        <v>2204</v>
      </c>
      <c r="Y93" s="92" t="s">
        <v>2204</v>
      </c>
      <c r="Z93" s="92" t="s">
        <v>2204</v>
      </c>
      <c r="AA93" s="92" t="s">
        <v>529</v>
      </c>
      <c r="AB93" s="92" t="s">
        <v>2204</v>
      </c>
      <c r="AC93" s="92" t="s">
        <v>2204</v>
      </c>
      <c r="AD93" s="92" t="s">
        <v>2204</v>
      </c>
      <c r="AE93" s="92" t="s">
        <v>2204</v>
      </c>
      <c r="AF93" s="92" t="s">
        <v>2204</v>
      </c>
      <c r="AG93" s="92" t="s">
        <v>2204</v>
      </c>
      <c r="AH93" s="92" t="s">
        <v>2204</v>
      </c>
      <c r="AI93" s="92" t="s">
        <v>2204</v>
      </c>
      <c r="AJ93" s="92" t="s">
        <v>2204</v>
      </c>
      <c r="AK93" s="92" t="s">
        <v>529</v>
      </c>
      <c r="AL93" s="92" t="s">
        <v>2204</v>
      </c>
      <c r="AM93" s="93">
        <v>2</v>
      </c>
      <c r="AN93" s="111">
        <v>0</v>
      </c>
      <c r="AO93" s="109"/>
      <c r="AP93" s="106"/>
      <c r="AQ93" s="110"/>
      <c r="AR93" s="109"/>
      <c r="AS93" s="106"/>
      <c r="AT93" s="107"/>
      <c r="AU93" s="108" t="s">
        <v>2205</v>
      </c>
      <c r="AV93" s="109" t="s">
        <v>2205</v>
      </c>
      <c r="AW93" s="106" t="s">
        <v>2215</v>
      </c>
      <c r="AX93" s="106" t="s">
        <v>2210</v>
      </c>
      <c r="AY93" s="106"/>
      <c r="AZ93" s="106"/>
      <c r="BA93" s="106"/>
      <c r="BB93" s="106"/>
      <c r="BC93" s="106"/>
      <c r="BD93" s="106"/>
      <c r="BE93" s="106"/>
      <c r="BF93" s="94" cm="1">
        <f t="array" ref="BF93">SUMPRODUCT(--(LEN(TRIM(AV93:BE93))&gt;0))</f>
        <v>3</v>
      </c>
      <c r="BG93" s="36" t="str" cm="1">
        <f t="array" ref="BG93">SUBSTITUTE(SUBSTITUTE(SUBSTITUTE("["&amp;
IFERROR(_xlfn.TEXTJOIN(", ",TRUE,IF(O93:AL93="y",CHAR(34)&amp;O$1:AL$1&amp;CHAR(34),"")),"")&amp;
","&amp;
CHAR(34)&amp;"myr"&amp;AU93&amp;CHAR(34)&amp;","&amp;_xlfn.TEXTJOIN("",TRUE,IF(AO93:AQ93&lt;&gt;"",CHAR(34)&amp;"sta"&amp;AO93:AQ93&amp;CHAR(34)&amp;",",""))&amp;
IFERROR(_xlfn.TEXTJOIN(", ",TRUE,IF(AR93:AT93&lt;&gt;"",CHAR(34)&amp;AR$1:AT$1&amp;AR93:AT93&amp;CHAR(34)&amp;",","")),"")&amp;
IF(AN93&gt;0,CHAR(34)&amp;"HasSta",CHAR(34)&amp;"NoStar")&amp;CHAR(34)&amp;","&amp;IF(AN93=1,CHAR(34)&amp;"1Stars"&amp;CHAR(34)&amp;",","")&amp;IF(AN93=2,CHAR(34)&amp;"2Stars"&amp;CHAR(34)&amp;",","")&amp;IF(AN93&gt;2,CHAR(34)&amp;"3+Star"&amp;CHAR(34)&amp;",","")&amp;
IFERROR(CHOOSE(AM93+1,"""NoBand""","","""2Bands""","""3Bands"""),"")&amp;IF(AM93&gt;3,"""4+Band""","")&amp;","&amp;
_xlfn.XLOOKUP(B93,Country!$A$2:$A$246,Country!$F$2:$F$246,"")&amp;_xlfn.XLOOKUP(B93,Country!$A$2:$A$246,Country!$G$2:$G$246,"")&amp;
"]",",]","]"),",,",","),",,",",")</f>
        <v>["Crosse", "Horizo", "Vertic", "Center", "Rotate","myrWHI","NoStar","2Bands","capi_St. Peter Port","island", "geo_CapiBeach", "ntWHYE","monarchy","englis","french","rg2_Eu_North"]</v>
      </c>
      <c r="BH93" s="65" t="s">
        <v>791</v>
      </c>
      <c r="BI93" s="36"/>
    </row>
    <row r="94" spans="1:61" x14ac:dyDescent="0.3">
      <c r="A94" s="115" t="str" cm="1">
        <f t="array" ref="A94">SUBSTITUTE("{"&amp;CHAR(34)&amp;"couname"&amp;CHAR(34)&amp;":"&amp;CHAR(34)&amp;B94&amp;CHAR(34)&amp;
(IF(H94&lt;&gt;"",","&amp;CHAR(34)&amp;"subtype"&amp;CHAR(34)&amp;":"&amp;CHAR(34)&amp;H94&amp;CHAR(34),""))&amp;
","&amp;CHAR(34)&amp;"year"&amp;CHAR(34)&amp;":"&amp;CHAR(34)&amp;M94&amp;CHAR(34)&amp;","&amp;CHAR(34)&amp;"lvlup"&amp;CHAR(34)&amp;":"&amp;CHAR(34)&amp;C94&amp;CHAR(34)&amp;
","&amp;CHAR(34)&amp;"region"&amp;CHAR(34)&amp;":"&amp;CHAR(34)&amp;"rgn_"&amp;_xlfn.XLOOKUP(B94,Country!A94:A392,Country!D94:D392&amp;CHAR(34)&amp;
","&amp;CHAR(34)&amp;"Colors"&amp;CHAR(34)&amp;":"&amp;"["&amp;_xlfn.TEXTJOIN(", ",TRUE,IF(AV94:BE94&lt;&gt;"",CHAR(34)&amp;"cl_"&amp;AV94:BE94&amp;CHAR(34),""))&amp;"]"&amp;
","&amp;CHAR(34)&amp;"Items"&amp;CHAR(34)&amp;":"&amp;BG94&amp;
","&amp;CHAR(34)&amp;"Items2"&amp;CHAR(34)&amp;":"&amp;"["&amp;_xlfn.XLOOKUP(B94,Country!A93:A392,Country!G93:G392)&amp;"]"&amp;
","&amp;CHAR(34)&amp;"Flag"&amp;CHAR(34)&amp;":"&amp;CHAR(34)&amp;D94&amp;CHAR(34)&amp;
","&amp;CHAR(34)&amp;"HDFlag"&amp;CHAR(34)&amp;":"&amp;CHAR(34)&amp;E94&amp;CHAR(34)&amp;
","&amp;CHAR(34)&amp;"type"&amp;CHAR(34)&amp;":"&amp;CHAR(34)&amp;L94&amp;CHAR(34)&amp;
", "&amp;CHAR(34)&amp;"describe"&amp;CHAR(34)&amp;": "&amp;CHAR(34)&amp;CHAR(34)&amp;
", "&amp;CHAR(34)&amp;"isnew"&amp;CHAR(34)&amp;": "&amp;CHAR(34)&amp;F94&amp;CHAR(34)&amp;
", "&amp;CHAR(34)&amp;"ptg"&amp;CHAR(34)&amp;": "&amp;IFERROR(_xlfn.XLOOKUP(B94,Country!A:A,Country!BH:BH),CHAR(34)&amp;CHAR(34))&amp;
", "&amp;CHAR(34)&amp;"links"&amp;CHAR(34)&amp;": "&amp;CHAR(34)&amp;I94&amp;CHAR(34)&amp;
"},"),"[,","[")</f>
        <v>{"couname":"Guinea","year":"1958","lvlup":"1","region":"rgn_Africa","Colors":["cl_RED", "cl_YEL", "cl_GRE"],"Items":["Vertic", "OnlyBa","myrEQ","001RED", "002YEL", "003GRE","NoStar","3Bands","capi_Conakry","geo_CapiBeach", "ntGRRE","french","rg2_AF_West"],"Items2":["french","rg2_AF_West"],"Flag":"https://i.ibb.co/NmRXjj0/Guinea-Flag.png","HDFlag":"https://upload.wikimedia.org/wikipedia/commons/thumb/e/ed/Flag_of_Guinea.svg/2560px-Flag_of_Guinea.svg.png","type":"", "describe": "", "isnew": ".", "ptg": ["pctBLA_0", "pctBLU_0", "pctGRE_33", "pctRED_33", "pctYEL_33", "pctORA_0", "pctBRO_0", "pctPUR_0", "pctWHI_0"], "links": "https://en.wikipedia.org/wiki/Flag_of_Guinea"},</v>
      </c>
      <c r="B94" s="83" t="s">
        <v>132</v>
      </c>
      <c r="C94" s="84">
        <v>1</v>
      </c>
      <c r="D94" s="95" t="s">
        <v>891</v>
      </c>
      <c r="E94" s="96" t="s">
        <v>2419</v>
      </c>
      <c r="F94" s="85" t="s">
        <v>2200</v>
      </c>
      <c r="G94" s="86" t="s">
        <v>2201</v>
      </c>
      <c r="H94" s="87"/>
      <c r="I94" s="88" t="s">
        <v>2420</v>
      </c>
      <c r="J94" s="89" t="s">
        <v>3578</v>
      </c>
      <c r="K94" s="90" t="s">
        <v>376</v>
      </c>
      <c r="L94" s="89"/>
      <c r="M94" s="91">
        <v>1958</v>
      </c>
      <c r="N94" s="116"/>
      <c r="O94" s="92" t="s">
        <v>2204</v>
      </c>
      <c r="P94" s="92" t="s">
        <v>2204</v>
      </c>
      <c r="Q94" s="92" t="s">
        <v>529</v>
      </c>
      <c r="R94" s="92" t="s">
        <v>2204</v>
      </c>
      <c r="S94" s="92" t="s">
        <v>2204</v>
      </c>
      <c r="T94" s="92" t="s">
        <v>2204</v>
      </c>
      <c r="U94" s="92" t="s">
        <v>2204</v>
      </c>
      <c r="V94" s="92" t="s">
        <v>2204</v>
      </c>
      <c r="W94" s="92" t="s">
        <v>2204</v>
      </c>
      <c r="X94" s="92" t="s">
        <v>2204</v>
      </c>
      <c r="Y94" s="92" t="s">
        <v>2204</v>
      </c>
      <c r="Z94" s="92" t="s">
        <v>2204</v>
      </c>
      <c r="AA94" s="92" t="s">
        <v>2204</v>
      </c>
      <c r="AB94" s="92" t="s">
        <v>2204</v>
      </c>
      <c r="AC94" s="92" t="s">
        <v>2204</v>
      </c>
      <c r="AD94" s="92" t="s">
        <v>2204</v>
      </c>
      <c r="AE94" s="92" t="s">
        <v>529</v>
      </c>
      <c r="AF94" s="92" t="s">
        <v>2204</v>
      </c>
      <c r="AG94" s="92" t="s">
        <v>2204</v>
      </c>
      <c r="AH94" s="92" t="s">
        <v>2204</v>
      </c>
      <c r="AI94" s="92" t="s">
        <v>2204</v>
      </c>
      <c r="AJ94" s="92" t="s">
        <v>2204</v>
      </c>
      <c r="AK94" s="92" t="s">
        <v>2204</v>
      </c>
      <c r="AL94" s="92" t="s">
        <v>2204</v>
      </c>
      <c r="AM94" s="93">
        <v>3</v>
      </c>
      <c r="AN94" s="111">
        <v>0</v>
      </c>
      <c r="AO94" s="109"/>
      <c r="AP94" s="106"/>
      <c r="AQ94" s="110"/>
      <c r="AR94" s="109" t="s">
        <v>2210</v>
      </c>
      <c r="AS94" s="106" t="s">
        <v>2215</v>
      </c>
      <c r="AT94" s="107" t="s">
        <v>2211</v>
      </c>
      <c r="AU94" s="108" t="s">
        <v>2209</v>
      </c>
      <c r="AV94" s="109" t="s">
        <v>2210</v>
      </c>
      <c r="AW94" s="106" t="s">
        <v>2215</v>
      </c>
      <c r="AX94" s="106" t="s">
        <v>2211</v>
      </c>
      <c r="AY94" s="106"/>
      <c r="AZ94" s="106"/>
      <c r="BA94" s="106"/>
      <c r="BB94" s="106"/>
      <c r="BC94" s="106"/>
      <c r="BD94" s="106"/>
      <c r="BE94" s="106"/>
      <c r="BF94" s="94" cm="1">
        <f t="array" ref="BF94">SUMPRODUCT(--(LEN(TRIM(AV94:BE94))&gt;0))</f>
        <v>3</v>
      </c>
      <c r="BG94" s="36" t="str" cm="1">
        <f t="array" ref="BG94">SUBSTITUTE(SUBSTITUTE(SUBSTITUTE("["&amp;
IFERROR(_xlfn.TEXTJOIN(", ",TRUE,IF(O94:AL94="y",CHAR(34)&amp;O$1:AL$1&amp;CHAR(34),"")),"")&amp;
","&amp;
CHAR(34)&amp;"myr"&amp;AU94&amp;CHAR(34)&amp;","&amp;_xlfn.TEXTJOIN("",TRUE,IF(AO94:AQ94&lt;&gt;"",CHAR(34)&amp;"sta"&amp;AO94:AQ94&amp;CHAR(34)&amp;",",""))&amp;
IFERROR(_xlfn.TEXTJOIN(", ",TRUE,IF(AR94:AT94&lt;&gt;"",CHAR(34)&amp;AR$1:AT$1&amp;AR94:AT94&amp;CHAR(34)&amp;",","")),"")&amp;
IF(AN94&gt;0,CHAR(34)&amp;"HasSta",CHAR(34)&amp;"NoStar")&amp;CHAR(34)&amp;","&amp;IF(AN94=1,CHAR(34)&amp;"1Stars"&amp;CHAR(34)&amp;",","")&amp;IF(AN94=2,CHAR(34)&amp;"2Stars"&amp;CHAR(34)&amp;",","")&amp;IF(AN94&gt;2,CHAR(34)&amp;"3+Star"&amp;CHAR(34)&amp;",","")&amp;
IFERROR(CHOOSE(AM94+1,"""NoBand""","","""2Bands""","""3Bands"""),"")&amp;IF(AM94&gt;3,"""4+Band""","")&amp;","&amp;
_xlfn.XLOOKUP(B94,Country!$A$2:$A$246,Country!$F$2:$F$246,"")&amp;_xlfn.XLOOKUP(B94,Country!$A$2:$A$246,Country!$G$2:$G$246,"")&amp;
"]",",]","]"),",,",","),",,",",")</f>
        <v>["Vertic", "OnlyBa","myrEQ","001RED", "002YEL", "003GRE","NoStar","3Bands","capi_Conakry","geo_CapiBeach", "ntGRRE","french","rg2_AF_West"]</v>
      </c>
      <c r="BH94" s="65" t="s">
        <v>792</v>
      </c>
      <c r="BI94" s="36"/>
    </row>
    <row r="95" spans="1:61" x14ac:dyDescent="0.3">
      <c r="A95" s="115" t="str" cm="1">
        <f t="array" ref="A95">SUBSTITUTE("{"&amp;CHAR(34)&amp;"couname"&amp;CHAR(34)&amp;":"&amp;CHAR(34)&amp;B95&amp;CHAR(34)&amp;
(IF(H95&lt;&gt;"",","&amp;CHAR(34)&amp;"subtype"&amp;CHAR(34)&amp;":"&amp;CHAR(34)&amp;H95&amp;CHAR(34),""))&amp;
","&amp;CHAR(34)&amp;"year"&amp;CHAR(34)&amp;":"&amp;CHAR(34)&amp;M95&amp;CHAR(34)&amp;","&amp;CHAR(34)&amp;"lvlup"&amp;CHAR(34)&amp;":"&amp;CHAR(34)&amp;C95&amp;CHAR(34)&amp;
","&amp;CHAR(34)&amp;"region"&amp;CHAR(34)&amp;":"&amp;CHAR(34)&amp;"rgn_"&amp;_xlfn.XLOOKUP(B95,Country!A95:A393,Country!D95:D393&amp;CHAR(34)&amp;
","&amp;CHAR(34)&amp;"Colors"&amp;CHAR(34)&amp;":"&amp;"["&amp;_xlfn.TEXTJOIN(", ",TRUE,IF(AV95:BE95&lt;&gt;"",CHAR(34)&amp;"cl_"&amp;AV95:BE95&amp;CHAR(34),""))&amp;"]"&amp;
","&amp;CHAR(34)&amp;"Items"&amp;CHAR(34)&amp;":"&amp;BG95&amp;
","&amp;CHAR(34)&amp;"Items2"&amp;CHAR(34)&amp;":"&amp;"["&amp;_xlfn.XLOOKUP(B95,Country!A94:A393,Country!G94:G393)&amp;"]"&amp;
","&amp;CHAR(34)&amp;"Flag"&amp;CHAR(34)&amp;":"&amp;CHAR(34)&amp;D95&amp;CHAR(34)&amp;
","&amp;CHAR(34)&amp;"HDFlag"&amp;CHAR(34)&amp;":"&amp;CHAR(34)&amp;E95&amp;CHAR(34)&amp;
","&amp;CHAR(34)&amp;"type"&amp;CHAR(34)&amp;":"&amp;CHAR(34)&amp;L95&amp;CHAR(34)&amp;
", "&amp;CHAR(34)&amp;"describe"&amp;CHAR(34)&amp;": "&amp;CHAR(34)&amp;CHAR(34)&amp;
", "&amp;CHAR(34)&amp;"isnew"&amp;CHAR(34)&amp;": "&amp;CHAR(34)&amp;F95&amp;CHAR(34)&amp;
", "&amp;CHAR(34)&amp;"ptg"&amp;CHAR(34)&amp;": "&amp;IFERROR(_xlfn.XLOOKUP(B95,Country!A:A,Country!BH:BH),CHAR(34)&amp;CHAR(34))&amp;
", "&amp;CHAR(34)&amp;"links"&amp;CHAR(34)&amp;": "&amp;CHAR(34)&amp;I95&amp;CHAR(34)&amp;
"},"),"[,","[")</f>
        <v>{"couname":"Guinea-Bissau","year":"1973","lvlup":"1","region":"rgn_Africa","Colors":["cl_RED", "cl_YEL", "cl_GRE", "cl_BLA"],"Items":["Horizo", "Vertic","myrEQ","staBLA","001RED", "002YEL", "003GRE","HasSta","1Stars","3Bands","capi_Bissau","geo_CapiBeach","portug","rg2_AF_West"],"Items2":["portug","rg2_AF_West"],"Flag":"https://i.ibb.co/mRR3dJL/Guinea-Bissau-Flag.png","HDFlag":"https://upload.wikimedia.org/wikipedia/commons/thumb/0/01/Flag_of_Guinea-Bissau.svg/2560px-Flag_of_Guinea-Bissau.svg.png","type":"", "describe": "", "isnew": ".", "ptg": ["pctBLA_2", "pctBLU_0", "pctGRE_33", "pctRED_31", "pctYEL_33", "pctORA_0", "pctBRO_0", "pctPUR_0", "pctWHI_0"], "links": "https://en.wikipedia.org/wiki/Flag_of_Guinea-Bissau"},</v>
      </c>
      <c r="B95" s="83" t="s">
        <v>133</v>
      </c>
      <c r="C95" s="84">
        <v>1</v>
      </c>
      <c r="D95" s="95" t="s">
        <v>892</v>
      </c>
      <c r="E95" s="96" t="s">
        <v>2421</v>
      </c>
      <c r="F95" s="85" t="s">
        <v>2200</v>
      </c>
      <c r="G95" s="86" t="s">
        <v>2201</v>
      </c>
      <c r="H95" s="87"/>
      <c r="I95" s="88" t="s">
        <v>2422</v>
      </c>
      <c r="J95" s="89" t="s">
        <v>3578</v>
      </c>
      <c r="K95" s="90" t="s">
        <v>377</v>
      </c>
      <c r="L95" s="89"/>
      <c r="M95" s="91">
        <v>1973</v>
      </c>
      <c r="N95" s="116"/>
      <c r="O95" s="92" t="s">
        <v>2204</v>
      </c>
      <c r="P95" s="92" t="s">
        <v>529</v>
      </c>
      <c r="Q95" s="92" t="s">
        <v>529</v>
      </c>
      <c r="R95" s="92" t="s">
        <v>2204</v>
      </c>
      <c r="S95" s="92" t="s">
        <v>2204</v>
      </c>
      <c r="T95" s="92" t="s">
        <v>2204</v>
      </c>
      <c r="U95" s="92" t="s">
        <v>2204</v>
      </c>
      <c r="V95" s="92" t="s">
        <v>2204</v>
      </c>
      <c r="W95" s="92" t="s">
        <v>2204</v>
      </c>
      <c r="X95" s="92" t="s">
        <v>2204</v>
      </c>
      <c r="Y95" s="92" t="s">
        <v>2204</v>
      </c>
      <c r="Z95" s="92" t="s">
        <v>2204</v>
      </c>
      <c r="AA95" s="92" t="s">
        <v>2204</v>
      </c>
      <c r="AB95" s="92" t="s">
        <v>2204</v>
      </c>
      <c r="AC95" s="92" t="s">
        <v>2204</v>
      </c>
      <c r="AD95" s="92" t="s">
        <v>2204</v>
      </c>
      <c r="AE95" s="92" t="s">
        <v>2204</v>
      </c>
      <c r="AF95" s="92" t="s">
        <v>2204</v>
      </c>
      <c r="AG95" s="92" t="s">
        <v>2204</v>
      </c>
      <c r="AH95" s="92" t="s">
        <v>2204</v>
      </c>
      <c r="AI95" s="92" t="s">
        <v>2204</v>
      </c>
      <c r="AJ95" s="92" t="s">
        <v>2204</v>
      </c>
      <c r="AK95" s="92" t="s">
        <v>2204</v>
      </c>
      <c r="AL95" s="92" t="s">
        <v>2204</v>
      </c>
      <c r="AM95" s="93">
        <v>3</v>
      </c>
      <c r="AN95" s="111">
        <v>1</v>
      </c>
      <c r="AO95" s="109" t="s">
        <v>2206</v>
      </c>
      <c r="AP95" s="106"/>
      <c r="AQ95" s="110"/>
      <c r="AR95" s="109" t="s">
        <v>2210</v>
      </c>
      <c r="AS95" s="106" t="s">
        <v>2215</v>
      </c>
      <c r="AT95" s="107" t="s">
        <v>2211</v>
      </c>
      <c r="AU95" s="108" t="s">
        <v>2209</v>
      </c>
      <c r="AV95" s="109" t="s">
        <v>2210</v>
      </c>
      <c r="AW95" s="106" t="s">
        <v>2215</v>
      </c>
      <c r="AX95" s="106" t="s">
        <v>2211</v>
      </c>
      <c r="AY95" s="106" t="s">
        <v>2206</v>
      </c>
      <c r="AZ95" s="106"/>
      <c r="BA95" s="106"/>
      <c r="BB95" s="106"/>
      <c r="BC95" s="106"/>
      <c r="BD95" s="106"/>
      <c r="BE95" s="106"/>
      <c r="BF95" s="94" cm="1">
        <f t="array" ref="BF95">SUMPRODUCT(--(LEN(TRIM(AV95:BE95))&gt;0))</f>
        <v>4</v>
      </c>
      <c r="BG95" s="36" t="str" cm="1">
        <f t="array" ref="BG95">SUBSTITUTE(SUBSTITUTE(SUBSTITUTE("["&amp;
IFERROR(_xlfn.TEXTJOIN(", ",TRUE,IF(O95:AL95="y",CHAR(34)&amp;O$1:AL$1&amp;CHAR(34),"")),"")&amp;
","&amp;
CHAR(34)&amp;"myr"&amp;AU95&amp;CHAR(34)&amp;","&amp;_xlfn.TEXTJOIN("",TRUE,IF(AO95:AQ95&lt;&gt;"",CHAR(34)&amp;"sta"&amp;AO95:AQ95&amp;CHAR(34)&amp;",",""))&amp;
IFERROR(_xlfn.TEXTJOIN(", ",TRUE,IF(AR95:AT95&lt;&gt;"",CHAR(34)&amp;AR$1:AT$1&amp;AR95:AT95&amp;CHAR(34)&amp;",","")),"")&amp;
IF(AN95&gt;0,CHAR(34)&amp;"HasSta",CHAR(34)&amp;"NoStar")&amp;CHAR(34)&amp;","&amp;IF(AN95=1,CHAR(34)&amp;"1Stars"&amp;CHAR(34)&amp;",","")&amp;IF(AN95=2,CHAR(34)&amp;"2Stars"&amp;CHAR(34)&amp;",","")&amp;IF(AN95&gt;2,CHAR(34)&amp;"3+Star"&amp;CHAR(34)&amp;",","")&amp;
IFERROR(CHOOSE(AM95+1,"""NoBand""","","""2Bands""","""3Bands"""),"")&amp;IF(AM95&gt;3,"""4+Band""","")&amp;","&amp;
_xlfn.XLOOKUP(B95,Country!$A$2:$A$246,Country!$F$2:$F$246,"")&amp;_xlfn.XLOOKUP(B95,Country!$A$2:$A$246,Country!$G$2:$G$246,"")&amp;
"]",",]","]"),",,",","),",,",",")</f>
        <v>["Horizo", "Vertic","myrEQ","staBLA","001RED", "002YEL", "003GRE","HasSta","1Stars","3Bands","capi_Bissau","geo_CapiBeach","portug","rg2_AF_West"]</v>
      </c>
      <c r="BH95" s="65" t="s">
        <v>792</v>
      </c>
      <c r="BI95" s="36"/>
    </row>
    <row r="96" spans="1:61" x14ac:dyDescent="0.3">
      <c r="A96" s="115" t="str" cm="1">
        <f t="array" ref="A96">SUBSTITUTE("{"&amp;CHAR(34)&amp;"couname"&amp;CHAR(34)&amp;":"&amp;CHAR(34)&amp;B96&amp;CHAR(34)&amp;
(IF(H96&lt;&gt;"",","&amp;CHAR(34)&amp;"subtype"&amp;CHAR(34)&amp;":"&amp;CHAR(34)&amp;H96&amp;CHAR(34),""))&amp;
","&amp;CHAR(34)&amp;"year"&amp;CHAR(34)&amp;":"&amp;CHAR(34)&amp;M96&amp;CHAR(34)&amp;","&amp;CHAR(34)&amp;"lvlup"&amp;CHAR(34)&amp;":"&amp;CHAR(34)&amp;C96&amp;CHAR(34)&amp;
","&amp;CHAR(34)&amp;"region"&amp;CHAR(34)&amp;":"&amp;CHAR(34)&amp;"rgn_"&amp;_xlfn.XLOOKUP(B96,Country!A96:A394,Country!D96:D394&amp;CHAR(34)&amp;
","&amp;CHAR(34)&amp;"Colors"&amp;CHAR(34)&amp;":"&amp;"["&amp;_xlfn.TEXTJOIN(", ",TRUE,IF(AV96:BE96&lt;&gt;"",CHAR(34)&amp;"cl_"&amp;AV96:BE96&amp;CHAR(34),""))&amp;"]"&amp;
","&amp;CHAR(34)&amp;"Items"&amp;CHAR(34)&amp;":"&amp;BG96&amp;
","&amp;CHAR(34)&amp;"Items2"&amp;CHAR(34)&amp;":"&amp;"["&amp;_xlfn.XLOOKUP(B96,Country!A95:A394,Country!G95:G394)&amp;"]"&amp;
","&amp;CHAR(34)&amp;"Flag"&amp;CHAR(34)&amp;":"&amp;CHAR(34)&amp;D96&amp;CHAR(34)&amp;
","&amp;CHAR(34)&amp;"HDFlag"&amp;CHAR(34)&amp;":"&amp;CHAR(34)&amp;E96&amp;CHAR(34)&amp;
","&amp;CHAR(34)&amp;"type"&amp;CHAR(34)&amp;":"&amp;CHAR(34)&amp;L96&amp;CHAR(34)&amp;
", "&amp;CHAR(34)&amp;"describe"&amp;CHAR(34)&amp;": "&amp;CHAR(34)&amp;CHAR(34)&amp;
", "&amp;CHAR(34)&amp;"isnew"&amp;CHAR(34)&amp;": "&amp;CHAR(34)&amp;F96&amp;CHAR(34)&amp;
", "&amp;CHAR(34)&amp;"ptg"&amp;CHAR(34)&amp;": "&amp;IFERROR(_xlfn.XLOOKUP(B96,Country!A:A,Country!BH:BH),CHAR(34)&amp;CHAR(34))&amp;
", "&amp;CHAR(34)&amp;"links"&amp;CHAR(34)&amp;": "&amp;CHAR(34)&amp;I96&amp;CHAR(34)&amp;
"},"),"[,","[")</f>
        <v>{"couname":"Guyana","year":"1966","lvlup":"1","region":"rgn_South America","Colors":["cl_GRE", "cl_YEL", "cl_RED", "cl_BLA", "cl_WHI"],"Items":["Trside","myrGRE","NoStar","NoBand","capi_Georgetown","geo_CapiBeach", "ntWHRE", "ntGRRE", "ntGRYE","chopGB","englis","rg2_AM_South"],"Items2":["chopGB","englis","rg2_AM_South"],"Flag":"https://i.ibb.co/XY6jnk1/Guyana-Flag.png","HDFlag":"https://upload.wikimedia.org/wikipedia/commons/thumb/9/99/Flag_of_Guyana.svg/2560px-Flag_of_Guyana.svg.png","type":"", "describe": "", "isnew": ".", "ptg": ["pctBLA_3", "pctBLU_0", "pctGRE_50", "pctRED_21", "pctYEL_18", "pctORA_0", "pctBRO_0", "pctPUR_0", "pctWHI_7"], "links": "https://en.wikipedia.org/wiki/Flag_of_Guyana"},</v>
      </c>
      <c r="B96" s="83" t="s">
        <v>134</v>
      </c>
      <c r="C96" s="84">
        <v>1</v>
      </c>
      <c r="D96" s="95" t="s">
        <v>893</v>
      </c>
      <c r="E96" s="96" t="s">
        <v>2423</v>
      </c>
      <c r="F96" s="85" t="s">
        <v>2200</v>
      </c>
      <c r="G96" s="86" t="s">
        <v>2201</v>
      </c>
      <c r="H96" s="87"/>
      <c r="I96" s="88" t="s">
        <v>2424</v>
      </c>
      <c r="J96" s="89" t="s">
        <v>3578</v>
      </c>
      <c r="K96" s="90" t="s">
        <v>378</v>
      </c>
      <c r="L96" s="89"/>
      <c r="M96" s="91">
        <v>1966</v>
      </c>
      <c r="N96" s="116"/>
      <c r="O96" s="92" t="s">
        <v>2204</v>
      </c>
      <c r="P96" s="92" t="s">
        <v>2204</v>
      </c>
      <c r="Q96" s="92" t="s">
        <v>2204</v>
      </c>
      <c r="R96" s="92" t="s">
        <v>2204</v>
      </c>
      <c r="S96" s="92" t="s">
        <v>2204</v>
      </c>
      <c r="T96" s="92" t="s">
        <v>2204</v>
      </c>
      <c r="U96" s="92" t="s">
        <v>2204</v>
      </c>
      <c r="V96" s="92" t="s">
        <v>2204</v>
      </c>
      <c r="W96" s="92" t="s">
        <v>2204</v>
      </c>
      <c r="X96" s="92" t="s">
        <v>2204</v>
      </c>
      <c r="Y96" s="92" t="s">
        <v>2204</v>
      </c>
      <c r="Z96" s="92" t="s">
        <v>529</v>
      </c>
      <c r="AA96" s="92" t="s">
        <v>2204</v>
      </c>
      <c r="AB96" s="92" t="s">
        <v>2204</v>
      </c>
      <c r="AC96" s="92" t="s">
        <v>2204</v>
      </c>
      <c r="AD96" s="92" t="s">
        <v>2204</v>
      </c>
      <c r="AE96" s="92" t="s">
        <v>2204</v>
      </c>
      <c r="AF96" s="92" t="s">
        <v>2204</v>
      </c>
      <c r="AG96" s="92" t="s">
        <v>2204</v>
      </c>
      <c r="AH96" s="92" t="s">
        <v>2204</v>
      </c>
      <c r="AI96" s="92" t="s">
        <v>2204</v>
      </c>
      <c r="AJ96" s="92" t="s">
        <v>2204</v>
      </c>
      <c r="AK96" s="92" t="s">
        <v>2204</v>
      </c>
      <c r="AL96" s="92" t="s">
        <v>2204</v>
      </c>
      <c r="AM96" s="93">
        <v>0</v>
      </c>
      <c r="AN96" s="111">
        <v>0</v>
      </c>
      <c r="AO96" s="109"/>
      <c r="AP96" s="106"/>
      <c r="AQ96" s="110"/>
      <c r="AR96" s="109"/>
      <c r="AS96" s="106"/>
      <c r="AT96" s="107"/>
      <c r="AU96" s="108" t="s">
        <v>2211</v>
      </c>
      <c r="AV96" s="109" t="s">
        <v>2211</v>
      </c>
      <c r="AW96" s="106" t="s">
        <v>2215</v>
      </c>
      <c r="AX96" s="106" t="s">
        <v>2210</v>
      </c>
      <c r="AY96" s="106" t="s">
        <v>2206</v>
      </c>
      <c r="AZ96" s="106" t="s">
        <v>2205</v>
      </c>
      <c r="BA96" s="106"/>
      <c r="BB96" s="106"/>
      <c r="BC96" s="106"/>
      <c r="BD96" s="106"/>
      <c r="BE96" s="106"/>
      <c r="BF96" s="94" cm="1">
        <f t="array" ref="BF96">SUMPRODUCT(--(LEN(TRIM(AV96:BE96))&gt;0))</f>
        <v>5</v>
      </c>
      <c r="BG96" s="36" t="str" cm="1">
        <f t="array" ref="BG96">SUBSTITUTE(SUBSTITUTE(SUBSTITUTE("["&amp;
IFERROR(_xlfn.TEXTJOIN(", ",TRUE,IF(O96:AL96="y",CHAR(34)&amp;O$1:AL$1&amp;CHAR(34),"")),"")&amp;
","&amp;
CHAR(34)&amp;"myr"&amp;AU96&amp;CHAR(34)&amp;","&amp;_xlfn.TEXTJOIN("",TRUE,IF(AO96:AQ96&lt;&gt;"",CHAR(34)&amp;"sta"&amp;AO96:AQ96&amp;CHAR(34)&amp;",",""))&amp;
IFERROR(_xlfn.TEXTJOIN(", ",TRUE,IF(AR96:AT96&lt;&gt;"",CHAR(34)&amp;AR$1:AT$1&amp;AR96:AT96&amp;CHAR(34)&amp;",","")),"")&amp;
IF(AN96&gt;0,CHAR(34)&amp;"HasSta",CHAR(34)&amp;"NoStar")&amp;CHAR(34)&amp;","&amp;IF(AN96=1,CHAR(34)&amp;"1Stars"&amp;CHAR(34)&amp;",","")&amp;IF(AN96=2,CHAR(34)&amp;"2Stars"&amp;CHAR(34)&amp;",","")&amp;IF(AN96&gt;2,CHAR(34)&amp;"3+Star"&amp;CHAR(34)&amp;",","")&amp;
IFERROR(CHOOSE(AM96+1,"""NoBand""","","""2Bands""","""3Bands"""),"")&amp;IF(AM96&gt;3,"""4+Band""","")&amp;","&amp;
_xlfn.XLOOKUP(B96,Country!$A$2:$A$246,Country!$F$2:$F$246,"")&amp;_xlfn.XLOOKUP(B96,Country!$A$2:$A$246,Country!$G$2:$G$246,"")&amp;
"]",",]","]"),",,",","),",,",",")</f>
        <v>["Trside","myrGRE","NoStar","NoBand","capi_Georgetown","geo_CapiBeach", "ntWHRE", "ntGRRE", "ntGRYE","chopGB","englis","rg2_AM_South"]</v>
      </c>
      <c r="BH96" s="65" t="s">
        <v>795</v>
      </c>
      <c r="BI96" s="36"/>
    </row>
    <row r="97" spans="1:61" x14ac:dyDescent="0.3">
      <c r="A97" s="115" t="str" cm="1">
        <f t="array" ref="A97">SUBSTITUTE("{"&amp;CHAR(34)&amp;"couname"&amp;CHAR(34)&amp;":"&amp;CHAR(34)&amp;B97&amp;CHAR(34)&amp;
(IF(H97&lt;&gt;"",","&amp;CHAR(34)&amp;"subtype"&amp;CHAR(34)&amp;":"&amp;CHAR(34)&amp;H97&amp;CHAR(34),""))&amp;
","&amp;CHAR(34)&amp;"year"&amp;CHAR(34)&amp;":"&amp;CHAR(34)&amp;M97&amp;CHAR(34)&amp;","&amp;CHAR(34)&amp;"lvlup"&amp;CHAR(34)&amp;":"&amp;CHAR(34)&amp;C97&amp;CHAR(34)&amp;
","&amp;CHAR(34)&amp;"region"&amp;CHAR(34)&amp;":"&amp;CHAR(34)&amp;"rgn_"&amp;_xlfn.XLOOKUP(B97,Country!A97:A395,Country!D97:D395&amp;CHAR(34)&amp;
","&amp;CHAR(34)&amp;"Colors"&amp;CHAR(34)&amp;":"&amp;"["&amp;_xlfn.TEXTJOIN(", ",TRUE,IF(AV97:BE97&lt;&gt;"",CHAR(34)&amp;"cl_"&amp;AV97:BE97&amp;CHAR(34),""))&amp;"]"&amp;
","&amp;CHAR(34)&amp;"Items"&amp;CHAR(34)&amp;":"&amp;BG97&amp;
","&amp;CHAR(34)&amp;"Items2"&amp;CHAR(34)&amp;":"&amp;"["&amp;_xlfn.XLOOKUP(B97,Country!A96:A395,Country!G96:G395)&amp;"]"&amp;
","&amp;CHAR(34)&amp;"Flag"&amp;CHAR(34)&amp;":"&amp;CHAR(34)&amp;D97&amp;CHAR(34)&amp;
","&amp;CHAR(34)&amp;"HDFlag"&amp;CHAR(34)&amp;":"&amp;CHAR(34)&amp;E97&amp;CHAR(34)&amp;
","&amp;CHAR(34)&amp;"type"&amp;CHAR(34)&amp;":"&amp;CHAR(34)&amp;L97&amp;CHAR(34)&amp;
", "&amp;CHAR(34)&amp;"describe"&amp;CHAR(34)&amp;": "&amp;CHAR(34)&amp;CHAR(34)&amp;
", "&amp;CHAR(34)&amp;"isnew"&amp;CHAR(34)&amp;": "&amp;CHAR(34)&amp;F97&amp;CHAR(34)&amp;
", "&amp;CHAR(34)&amp;"ptg"&amp;CHAR(34)&amp;": "&amp;IFERROR(_xlfn.XLOOKUP(B97,Country!A:A,Country!BH:BH),CHAR(34)&amp;CHAR(34))&amp;
", "&amp;CHAR(34)&amp;"links"&amp;CHAR(34)&amp;": "&amp;CHAR(34)&amp;I97&amp;CHAR(34)&amp;
"},"),"[,","[")</f>
        <v>{"couname":"Haiti","year":"1986","lvlup":"1","region":"rgn_North America","Colors":["cl_RED", "cl_BLU", "cl_WHI", "cl_GRE", "cl_YEL", "cl_BLA"],"Items":["Horizo", "Plants", "Texted", "Weapon", "Center", "Geogrh","myrEQ","001BLU", "003RED","NoStar","2Bands","capi_Port-au-Prince","island", "kokomo", "geo_CapiBeach", "ntGRRE", "ntGRYE", "ntBLYE","french","rg2_Na_Caribbean"],"Items2":["french","rg2_Na_Caribbean"],"Flag":"https://i.ibb.co/M596JFL/Haiti-Flag.png","HDFlag":"https://upload.wikimedia.org/wikipedia/commons/thumb/5/56/Flag_of_Haiti.svg/2560px-Flag_of_Haiti.svg.png","type":"", "describe": "", "isnew": ".", "ptg": ["pctBLA_1", "pctBLU_42", "pctGRE_3", "pctRED_42", "pctYEL_3", "pctORA_0", "pctBRO_0", "pctPUR_0", "pctWHI_9"], "links": "https://en.wikipedia.org/wiki/Flag_of_Haiti"},</v>
      </c>
      <c r="B97" s="83" t="s">
        <v>135</v>
      </c>
      <c r="C97" s="84">
        <v>1</v>
      </c>
      <c r="D97" s="95" t="s">
        <v>894</v>
      </c>
      <c r="E97" s="96" t="s">
        <v>2425</v>
      </c>
      <c r="F97" s="85" t="s">
        <v>2200</v>
      </c>
      <c r="G97" s="86" t="s">
        <v>2201</v>
      </c>
      <c r="H97" s="87"/>
      <c r="I97" s="88" t="s">
        <v>2426</v>
      </c>
      <c r="J97" s="89" t="s">
        <v>3578</v>
      </c>
      <c r="K97" s="90" t="s">
        <v>379</v>
      </c>
      <c r="L97" s="89"/>
      <c r="M97" s="91">
        <v>1986</v>
      </c>
      <c r="N97" s="116"/>
      <c r="O97" s="92" t="s">
        <v>2204</v>
      </c>
      <c r="P97" s="92" t="s">
        <v>529</v>
      </c>
      <c r="Q97" s="92" t="s">
        <v>2204</v>
      </c>
      <c r="R97" s="92" t="s">
        <v>2204</v>
      </c>
      <c r="S97" s="92" t="s">
        <v>2204</v>
      </c>
      <c r="T97" s="92" t="s">
        <v>2204</v>
      </c>
      <c r="U97" s="92" t="s">
        <v>529</v>
      </c>
      <c r="V97" s="92" t="s">
        <v>529</v>
      </c>
      <c r="W97" s="92" t="s">
        <v>529</v>
      </c>
      <c r="X97" s="92" t="s">
        <v>2204</v>
      </c>
      <c r="Y97" s="92" t="s">
        <v>2204</v>
      </c>
      <c r="Z97" s="92" t="s">
        <v>2204</v>
      </c>
      <c r="AA97" s="92" t="s">
        <v>529</v>
      </c>
      <c r="AB97" s="92" t="s">
        <v>2204</v>
      </c>
      <c r="AC97" s="92" t="s">
        <v>2204</v>
      </c>
      <c r="AD97" s="92" t="s">
        <v>2204</v>
      </c>
      <c r="AE97" s="92" t="s">
        <v>2204</v>
      </c>
      <c r="AF97" s="92" t="s">
        <v>529</v>
      </c>
      <c r="AG97" s="92" t="s">
        <v>2204</v>
      </c>
      <c r="AH97" s="92" t="s">
        <v>2204</v>
      </c>
      <c r="AI97" s="92" t="s">
        <v>2204</v>
      </c>
      <c r="AJ97" s="92" t="s">
        <v>2204</v>
      </c>
      <c r="AK97" s="92" t="s">
        <v>2204</v>
      </c>
      <c r="AL97" s="92" t="s">
        <v>2204</v>
      </c>
      <c r="AM97" s="93">
        <v>2</v>
      </c>
      <c r="AN97" s="111">
        <v>0</v>
      </c>
      <c r="AO97" s="109"/>
      <c r="AP97" s="106"/>
      <c r="AQ97" s="110"/>
      <c r="AR97" s="109" t="s">
        <v>2214</v>
      </c>
      <c r="AS97" s="106"/>
      <c r="AT97" s="107" t="s">
        <v>2210</v>
      </c>
      <c r="AU97" s="108" t="s">
        <v>2209</v>
      </c>
      <c r="AV97" s="109" t="s">
        <v>2210</v>
      </c>
      <c r="AW97" s="106" t="s">
        <v>2214</v>
      </c>
      <c r="AX97" s="106" t="s">
        <v>2205</v>
      </c>
      <c r="AY97" s="106" t="s">
        <v>2211</v>
      </c>
      <c r="AZ97" s="106" t="s">
        <v>2215</v>
      </c>
      <c r="BA97" s="106" t="s">
        <v>2206</v>
      </c>
      <c r="BB97" s="106"/>
      <c r="BC97" s="106"/>
      <c r="BD97" s="106"/>
      <c r="BE97" s="106"/>
      <c r="BF97" s="94" cm="1">
        <f t="array" ref="BF97">SUMPRODUCT(--(LEN(TRIM(AV97:BE97))&gt;0))</f>
        <v>6</v>
      </c>
      <c r="BG97" s="36" t="str" cm="1">
        <f t="array" ref="BG97">SUBSTITUTE(SUBSTITUTE(SUBSTITUTE("["&amp;
IFERROR(_xlfn.TEXTJOIN(", ",TRUE,IF(O97:AL97="y",CHAR(34)&amp;O$1:AL$1&amp;CHAR(34),"")),"")&amp;
","&amp;
CHAR(34)&amp;"myr"&amp;AU97&amp;CHAR(34)&amp;","&amp;_xlfn.TEXTJOIN("",TRUE,IF(AO97:AQ97&lt;&gt;"",CHAR(34)&amp;"sta"&amp;AO97:AQ97&amp;CHAR(34)&amp;",",""))&amp;
IFERROR(_xlfn.TEXTJOIN(", ",TRUE,IF(AR97:AT97&lt;&gt;"",CHAR(34)&amp;AR$1:AT$1&amp;AR97:AT97&amp;CHAR(34)&amp;",","")),"")&amp;
IF(AN97&gt;0,CHAR(34)&amp;"HasSta",CHAR(34)&amp;"NoStar")&amp;CHAR(34)&amp;","&amp;IF(AN97=1,CHAR(34)&amp;"1Stars"&amp;CHAR(34)&amp;",","")&amp;IF(AN97=2,CHAR(34)&amp;"2Stars"&amp;CHAR(34)&amp;",","")&amp;IF(AN97&gt;2,CHAR(34)&amp;"3+Star"&amp;CHAR(34)&amp;",","")&amp;
IFERROR(CHOOSE(AM97+1,"""NoBand""","","""2Bands""","""3Bands"""),"")&amp;IF(AM97&gt;3,"""4+Band""","")&amp;","&amp;
_xlfn.XLOOKUP(B97,Country!$A$2:$A$246,Country!$F$2:$F$246,"")&amp;_xlfn.XLOOKUP(B97,Country!$A$2:$A$246,Country!$G$2:$G$246,"")&amp;
"]",",]","]"),",,",","),",,",",")</f>
        <v>["Horizo", "Plants", "Texted", "Weapon", "Center", "Geogrh","myrEQ","001BLU", "003RED","NoStar","2Bands","capi_Port-au-Prince","island", "kokomo", "geo_CapiBeach", "ntGRRE", "ntGRYE", "ntBLYE","french","rg2_Na_Caribbean"]</v>
      </c>
      <c r="BH97" s="65" t="s">
        <v>794</v>
      </c>
      <c r="BI97" s="36"/>
    </row>
    <row r="98" spans="1:61" x14ac:dyDescent="0.3">
      <c r="A98" s="115" t="str" cm="1">
        <f t="array" ref="A98">SUBSTITUTE("{"&amp;CHAR(34)&amp;"couname"&amp;CHAR(34)&amp;":"&amp;CHAR(34)&amp;B98&amp;CHAR(34)&amp;
(IF(H98&lt;&gt;"",","&amp;CHAR(34)&amp;"subtype"&amp;CHAR(34)&amp;":"&amp;CHAR(34)&amp;H98&amp;CHAR(34),""))&amp;
","&amp;CHAR(34)&amp;"year"&amp;CHAR(34)&amp;":"&amp;CHAR(34)&amp;M98&amp;CHAR(34)&amp;","&amp;CHAR(34)&amp;"lvlup"&amp;CHAR(34)&amp;":"&amp;CHAR(34)&amp;C98&amp;CHAR(34)&amp;
","&amp;CHAR(34)&amp;"region"&amp;CHAR(34)&amp;":"&amp;CHAR(34)&amp;"rgn_"&amp;_xlfn.XLOOKUP(B98,Country!A98:A396,Country!D98:D396&amp;CHAR(34)&amp;
","&amp;CHAR(34)&amp;"Colors"&amp;CHAR(34)&amp;":"&amp;"["&amp;_xlfn.TEXTJOIN(", ",TRUE,IF(AV98:BE98&lt;&gt;"",CHAR(34)&amp;"cl_"&amp;AV98:BE98&amp;CHAR(34),""))&amp;"]"&amp;
","&amp;CHAR(34)&amp;"Items"&amp;CHAR(34)&amp;":"&amp;BG98&amp;
","&amp;CHAR(34)&amp;"Items2"&amp;CHAR(34)&amp;":"&amp;"["&amp;_xlfn.XLOOKUP(B98,Country!A97:A396,Country!G97:G396)&amp;"]"&amp;
","&amp;CHAR(34)&amp;"Flag"&amp;CHAR(34)&amp;":"&amp;CHAR(34)&amp;D98&amp;CHAR(34)&amp;
","&amp;CHAR(34)&amp;"HDFlag"&amp;CHAR(34)&amp;":"&amp;CHAR(34)&amp;E98&amp;CHAR(34)&amp;
","&amp;CHAR(34)&amp;"type"&amp;CHAR(34)&amp;":"&amp;CHAR(34)&amp;L98&amp;CHAR(34)&amp;
", "&amp;CHAR(34)&amp;"describe"&amp;CHAR(34)&amp;": "&amp;CHAR(34)&amp;CHAR(34)&amp;
", "&amp;CHAR(34)&amp;"isnew"&amp;CHAR(34)&amp;": "&amp;CHAR(34)&amp;F98&amp;CHAR(34)&amp;
", "&amp;CHAR(34)&amp;"ptg"&amp;CHAR(34)&amp;": "&amp;IFERROR(_xlfn.XLOOKUP(B98,Country!A:A,Country!BH:BH),CHAR(34)&amp;CHAR(34))&amp;
", "&amp;CHAR(34)&amp;"links"&amp;CHAR(34)&amp;": "&amp;CHAR(34)&amp;I98&amp;CHAR(34)&amp;
"},"),"[,","[")</f>
        <v>{"couname":"Honduras","year":"1866, 2022","lvlup":"1","region":"rgn_North America","Colors":["cl_BLU", "cl_WHI"],"Items":["Horizo", "Center","myrBLU","staBLU","001BLU", "002WHI", "003BLU","HasSta","3+Star","3Bands","capi_Tegucigalpa","spanis","rg2_AM_Central"],"Items2":["spanis","rg2_AM_Central"],"Flag":"https://i.ibb.co/tYTg9DF/Honduras-Flag.png","HDFlag":"https://upload.wikimedia.org/wikipedia/commons/thumb/8/82/Flag_of_Honduras.svg/2560px-Flag_of_Honduras.svg.png","type":"", "describe": "", "isnew": ".", "ptg": ["pctBLA_0", "pctBLU_70", "pctGRE_0", "pctRED_0", "pctYEL_0", "pctORA_0", "pctBRO_0", "pctPUR_0", "pctWHI_30"], "links": "https://en.wikipedia.org/wiki/Flag_of_Honduras"},</v>
      </c>
      <c r="B98" s="83" t="s">
        <v>136</v>
      </c>
      <c r="C98" s="84">
        <v>1</v>
      </c>
      <c r="D98" s="95" t="s">
        <v>895</v>
      </c>
      <c r="E98" s="96" t="s">
        <v>2427</v>
      </c>
      <c r="F98" s="85" t="s">
        <v>2200</v>
      </c>
      <c r="G98" s="86" t="s">
        <v>2201</v>
      </c>
      <c r="H98" s="87"/>
      <c r="I98" s="88" t="s">
        <v>2428</v>
      </c>
      <c r="J98" s="89" t="s">
        <v>3578</v>
      </c>
      <c r="K98" s="90" t="s">
        <v>380</v>
      </c>
      <c r="L98" s="89"/>
      <c r="M98" s="91" t="s">
        <v>2429</v>
      </c>
      <c r="N98" s="116"/>
      <c r="O98" s="92" t="s">
        <v>2204</v>
      </c>
      <c r="P98" s="92" t="s">
        <v>529</v>
      </c>
      <c r="Q98" s="92" t="s">
        <v>2204</v>
      </c>
      <c r="R98" s="92" t="s">
        <v>2204</v>
      </c>
      <c r="S98" s="92" t="s">
        <v>2204</v>
      </c>
      <c r="T98" s="92" t="s">
        <v>2204</v>
      </c>
      <c r="U98" s="92" t="s">
        <v>2204</v>
      </c>
      <c r="V98" s="92" t="s">
        <v>2204</v>
      </c>
      <c r="W98" s="92" t="s">
        <v>2204</v>
      </c>
      <c r="X98" s="92" t="s">
        <v>2204</v>
      </c>
      <c r="Y98" s="92" t="s">
        <v>2204</v>
      </c>
      <c r="Z98" s="92" t="s">
        <v>2204</v>
      </c>
      <c r="AA98" s="92" t="s">
        <v>529</v>
      </c>
      <c r="AB98" s="92" t="s">
        <v>2204</v>
      </c>
      <c r="AC98" s="92" t="s">
        <v>2204</v>
      </c>
      <c r="AD98" s="92" t="s">
        <v>2204</v>
      </c>
      <c r="AE98" s="92" t="s">
        <v>2204</v>
      </c>
      <c r="AF98" s="92" t="s">
        <v>2204</v>
      </c>
      <c r="AG98" s="92" t="s">
        <v>2204</v>
      </c>
      <c r="AH98" s="92" t="s">
        <v>2204</v>
      </c>
      <c r="AI98" s="92" t="s">
        <v>2204</v>
      </c>
      <c r="AJ98" s="92" t="s">
        <v>2204</v>
      </c>
      <c r="AK98" s="92" t="s">
        <v>2204</v>
      </c>
      <c r="AL98" s="92" t="s">
        <v>2204</v>
      </c>
      <c r="AM98" s="93">
        <v>3</v>
      </c>
      <c r="AN98" s="111">
        <v>5</v>
      </c>
      <c r="AO98" s="109" t="s">
        <v>2214</v>
      </c>
      <c r="AP98" s="106"/>
      <c r="AQ98" s="110"/>
      <c r="AR98" s="109" t="s">
        <v>2214</v>
      </c>
      <c r="AS98" s="106" t="s">
        <v>2205</v>
      </c>
      <c r="AT98" s="107" t="s">
        <v>2214</v>
      </c>
      <c r="AU98" s="108" t="s">
        <v>2214</v>
      </c>
      <c r="AV98" s="109" t="s">
        <v>2214</v>
      </c>
      <c r="AW98" s="106" t="s">
        <v>2205</v>
      </c>
      <c r="AX98" s="106"/>
      <c r="AY98" s="106"/>
      <c r="AZ98" s="106"/>
      <c r="BA98" s="106"/>
      <c r="BB98" s="106"/>
      <c r="BC98" s="106"/>
      <c r="BD98" s="106"/>
      <c r="BE98" s="106"/>
      <c r="BF98" s="94" cm="1">
        <f t="array" ref="BF98">SUMPRODUCT(--(LEN(TRIM(AV98:BE98))&gt;0))</f>
        <v>2</v>
      </c>
      <c r="BG98" s="36" t="str" cm="1">
        <f t="array" ref="BG98">SUBSTITUTE(SUBSTITUTE(SUBSTITUTE("["&amp;
IFERROR(_xlfn.TEXTJOIN(", ",TRUE,IF(O98:AL98="y",CHAR(34)&amp;O$1:AL$1&amp;CHAR(34),"")),"")&amp;
","&amp;
CHAR(34)&amp;"myr"&amp;AU98&amp;CHAR(34)&amp;","&amp;_xlfn.TEXTJOIN("",TRUE,IF(AO98:AQ98&lt;&gt;"",CHAR(34)&amp;"sta"&amp;AO98:AQ98&amp;CHAR(34)&amp;",",""))&amp;
IFERROR(_xlfn.TEXTJOIN(", ",TRUE,IF(AR98:AT98&lt;&gt;"",CHAR(34)&amp;AR$1:AT$1&amp;AR98:AT98&amp;CHAR(34)&amp;",","")),"")&amp;
IF(AN98&gt;0,CHAR(34)&amp;"HasSta",CHAR(34)&amp;"NoStar")&amp;CHAR(34)&amp;","&amp;IF(AN98=1,CHAR(34)&amp;"1Stars"&amp;CHAR(34)&amp;",","")&amp;IF(AN98=2,CHAR(34)&amp;"2Stars"&amp;CHAR(34)&amp;",","")&amp;IF(AN98&gt;2,CHAR(34)&amp;"3+Star"&amp;CHAR(34)&amp;",","")&amp;
IFERROR(CHOOSE(AM98+1,"""NoBand""","","""2Bands""","""3Bands"""),"")&amp;IF(AM98&gt;3,"""4+Band""","")&amp;","&amp;
_xlfn.XLOOKUP(B98,Country!$A$2:$A$246,Country!$F$2:$F$246,"")&amp;_xlfn.XLOOKUP(B98,Country!$A$2:$A$246,Country!$G$2:$G$246,"")&amp;
"]",",]","]"),",,",","),",,",",")</f>
        <v>["Horizo", "Center","myrBLU","staBLU","001BLU", "002WHI", "003BLU","HasSta","3+Star","3Bands","capi_Tegucigalpa","spanis","rg2_AM_Central"]</v>
      </c>
      <c r="BH98" s="65" t="s">
        <v>794</v>
      </c>
      <c r="BI98" s="36"/>
    </row>
    <row r="99" spans="1:61" x14ac:dyDescent="0.3">
      <c r="A99" s="115" t="str" cm="1">
        <f t="array" ref="A99">SUBSTITUTE("{"&amp;CHAR(34)&amp;"couname"&amp;CHAR(34)&amp;":"&amp;CHAR(34)&amp;B99&amp;CHAR(34)&amp;
(IF(H99&lt;&gt;"",","&amp;CHAR(34)&amp;"subtype"&amp;CHAR(34)&amp;":"&amp;CHAR(34)&amp;H99&amp;CHAR(34),""))&amp;
","&amp;CHAR(34)&amp;"year"&amp;CHAR(34)&amp;":"&amp;CHAR(34)&amp;M99&amp;CHAR(34)&amp;","&amp;CHAR(34)&amp;"lvlup"&amp;CHAR(34)&amp;":"&amp;CHAR(34)&amp;C99&amp;CHAR(34)&amp;
","&amp;CHAR(34)&amp;"region"&amp;CHAR(34)&amp;":"&amp;CHAR(34)&amp;"rgn_"&amp;_xlfn.XLOOKUP(B99,Country!A99:A397,Country!D99:D397&amp;CHAR(34)&amp;
","&amp;CHAR(34)&amp;"Colors"&amp;CHAR(34)&amp;":"&amp;"["&amp;_xlfn.TEXTJOIN(", ",TRUE,IF(AV99:BE99&lt;&gt;"",CHAR(34)&amp;"cl_"&amp;AV99:BE99&amp;CHAR(34),""))&amp;"]"&amp;
","&amp;CHAR(34)&amp;"Items"&amp;CHAR(34)&amp;":"&amp;BG99&amp;
","&amp;CHAR(34)&amp;"Items2"&amp;CHAR(34)&amp;":"&amp;"["&amp;_xlfn.XLOOKUP(B99,Country!A98:A397,Country!G98:G397)&amp;"]"&amp;
","&amp;CHAR(34)&amp;"Flag"&amp;CHAR(34)&amp;":"&amp;CHAR(34)&amp;D99&amp;CHAR(34)&amp;
","&amp;CHAR(34)&amp;"HDFlag"&amp;CHAR(34)&amp;":"&amp;CHAR(34)&amp;E99&amp;CHAR(34)&amp;
","&amp;CHAR(34)&amp;"type"&amp;CHAR(34)&amp;":"&amp;CHAR(34)&amp;L99&amp;CHAR(34)&amp;
", "&amp;CHAR(34)&amp;"describe"&amp;CHAR(34)&amp;": "&amp;CHAR(34)&amp;CHAR(34)&amp;
", "&amp;CHAR(34)&amp;"isnew"&amp;CHAR(34)&amp;": "&amp;CHAR(34)&amp;F99&amp;CHAR(34)&amp;
", "&amp;CHAR(34)&amp;"ptg"&amp;CHAR(34)&amp;": "&amp;IFERROR(_xlfn.XLOOKUP(B99,Country!A:A,Country!BH:BH),CHAR(34)&amp;CHAR(34))&amp;
", "&amp;CHAR(34)&amp;"links"&amp;CHAR(34)&amp;": "&amp;CHAR(34)&amp;I99&amp;CHAR(34)&amp;
"},"),"[,","[")</f>
        <v>{"couname":"Hungary","year":"1957","lvlup":"1","region":"rgn_Europe","Colors":["cl_RED", "cl_WHI", "cl_GRE"],"Items":["Horizo", "OnlyBa","myrEQ","001RED", "002WHI", "003GRE","NoStar","3Bands","capi_Budapest","landlo", "locate_MI", "top10_ping", "rg3_austrohungary", "ntGRRE","eunion","rg2_EU_East"],"Items2":["eunion","rg2_EU_East"],"Flag":"https://i.ibb.co/r6N9c52/Hungary-Flag.png","HDFlag":"https://upload.wikimedia.org/wikipedia/commons/thumb/c/c1/Flag_of_Hungary.svg/2560px-Flag_of_Hungary.svg.png","type":"", "describe": "", "isnew": ".", "ptg": ["pctBLA_0", "pctBLU_0", "pctGRE_33", "pctRED_33", "pctYEL_0", "pctORA_0", "pctBRO_0", "pctPUR_0", "pctWHI_33"], "links": "https://en.wikipedia.org/wiki/Flag_of_Hungary"},</v>
      </c>
      <c r="B99" s="83" t="s">
        <v>137</v>
      </c>
      <c r="C99" s="84">
        <v>1</v>
      </c>
      <c r="D99" s="95" t="s">
        <v>896</v>
      </c>
      <c r="E99" s="96" t="s">
        <v>2430</v>
      </c>
      <c r="F99" s="85" t="s">
        <v>2200</v>
      </c>
      <c r="G99" s="86" t="s">
        <v>2201</v>
      </c>
      <c r="H99" s="87"/>
      <c r="I99" s="88" t="s">
        <v>2431</v>
      </c>
      <c r="J99" s="89" t="s">
        <v>3578</v>
      </c>
      <c r="K99" s="90" t="s">
        <v>381</v>
      </c>
      <c r="L99" s="89"/>
      <c r="M99" s="91">
        <v>1957</v>
      </c>
      <c r="N99" s="116"/>
      <c r="O99" s="92" t="s">
        <v>2204</v>
      </c>
      <c r="P99" s="92" t="s">
        <v>529</v>
      </c>
      <c r="Q99" s="92" t="s">
        <v>2204</v>
      </c>
      <c r="R99" s="92" t="s">
        <v>2204</v>
      </c>
      <c r="S99" s="92" t="s">
        <v>2204</v>
      </c>
      <c r="T99" s="92" t="s">
        <v>2204</v>
      </c>
      <c r="U99" s="92" t="s">
        <v>2204</v>
      </c>
      <c r="V99" s="92" t="s">
        <v>2204</v>
      </c>
      <c r="W99" s="92" t="s">
        <v>2204</v>
      </c>
      <c r="X99" s="92" t="s">
        <v>2204</v>
      </c>
      <c r="Y99" s="92" t="s">
        <v>2204</v>
      </c>
      <c r="Z99" s="92" t="s">
        <v>2204</v>
      </c>
      <c r="AA99" s="92" t="s">
        <v>2204</v>
      </c>
      <c r="AB99" s="92" t="s">
        <v>2204</v>
      </c>
      <c r="AC99" s="92" t="s">
        <v>2204</v>
      </c>
      <c r="AD99" s="92" t="s">
        <v>2204</v>
      </c>
      <c r="AE99" s="92" t="s">
        <v>529</v>
      </c>
      <c r="AF99" s="92" t="s">
        <v>2204</v>
      </c>
      <c r="AG99" s="92" t="s">
        <v>2204</v>
      </c>
      <c r="AH99" s="92" t="s">
        <v>2204</v>
      </c>
      <c r="AI99" s="92" t="s">
        <v>2204</v>
      </c>
      <c r="AJ99" s="92" t="s">
        <v>2204</v>
      </c>
      <c r="AK99" s="92" t="s">
        <v>2204</v>
      </c>
      <c r="AL99" s="92" t="s">
        <v>2204</v>
      </c>
      <c r="AM99" s="93">
        <v>3</v>
      </c>
      <c r="AN99" s="111">
        <v>0</v>
      </c>
      <c r="AO99" s="109"/>
      <c r="AP99" s="106"/>
      <c r="AQ99" s="110"/>
      <c r="AR99" s="109" t="s">
        <v>2210</v>
      </c>
      <c r="AS99" s="106" t="s">
        <v>2205</v>
      </c>
      <c r="AT99" s="107" t="s">
        <v>2211</v>
      </c>
      <c r="AU99" s="108" t="s">
        <v>2209</v>
      </c>
      <c r="AV99" s="109" t="s">
        <v>2210</v>
      </c>
      <c r="AW99" s="106" t="s">
        <v>2205</v>
      </c>
      <c r="AX99" s="106" t="s">
        <v>2211</v>
      </c>
      <c r="AY99" s="106"/>
      <c r="AZ99" s="106"/>
      <c r="BA99" s="106"/>
      <c r="BB99" s="106"/>
      <c r="BC99" s="106"/>
      <c r="BD99" s="106"/>
      <c r="BE99" s="106"/>
      <c r="BF99" s="94" cm="1">
        <f t="array" ref="BF99">SUMPRODUCT(--(LEN(TRIM(AV99:BE99))&gt;0))</f>
        <v>3</v>
      </c>
      <c r="BG99" s="36" t="str" cm="1">
        <f t="array" ref="BG99">SUBSTITUTE(SUBSTITUTE(SUBSTITUTE("["&amp;
IFERROR(_xlfn.TEXTJOIN(", ",TRUE,IF(O99:AL99="y",CHAR(34)&amp;O$1:AL$1&amp;CHAR(34),"")),"")&amp;
","&amp;
CHAR(34)&amp;"myr"&amp;AU99&amp;CHAR(34)&amp;","&amp;_xlfn.TEXTJOIN("",TRUE,IF(AO99:AQ99&lt;&gt;"",CHAR(34)&amp;"sta"&amp;AO99:AQ99&amp;CHAR(34)&amp;",",""))&amp;
IFERROR(_xlfn.TEXTJOIN(", ",TRUE,IF(AR99:AT99&lt;&gt;"",CHAR(34)&amp;AR$1:AT$1&amp;AR99:AT99&amp;CHAR(34)&amp;",","")),"")&amp;
IF(AN99&gt;0,CHAR(34)&amp;"HasSta",CHAR(34)&amp;"NoStar")&amp;CHAR(34)&amp;","&amp;IF(AN99=1,CHAR(34)&amp;"1Stars"&amp;CHAR(34)&amp;",","")&amp;IF(AN99=2,CHAR(34)&amp;"2Stars"&amp;CHAR(34)&amp;",","")&amp;IF(AN99&gt;2,CHAR(34)&amp;"3+Star"&amp;CHAR(34)&amp;",","")&amp;
IFERROR(CHOOSE(AM99+1,"""NoBand""","","""2Bands""","""3Bands"""),"")&amp;IF(AM99&gt;3,"""4+Band""","")&amp;","&amp;
_xlfn.XLOOKUP(B99,Country!$A$2:$A$246,Country!$F$2:$F$246,"")&amp;_xlfn.XLOOKUP(B99,Country!$A$2:$A$246,Country!$G$2:$G$246,"")&amp;
"]",",]","]"),",,",","),",,",",")</f>
        <v>["Horizo", "OnlyBa","myrEQ","001RED", "002WHI", "003GRE","NoStar","3Bands","capi_Budapest","landlo", "locate_MI", "top10_ping", "rg3_austrohungary", "ntGRRE","eunion","rg2_EU_East"]</v>
      </c>
      <c r="BH99" s="65" t="s">
        <v>791</v>
      </c>
      <c r="BI99" s="36"/>
    </row>
    <row r="100" spans="1:61" x14ac:dyDescent="0.3">
      <c r="A100" s="115" t="str" cm="1">
        <f t="array" ref="A100">SUBSTITUTE("{"&amp;CHAR(34)&amp;"couname"&amp;CHAR(34)&amp;":"&amp;CHAR(34)&amp;B100&amp;CHAR(34)&amp;
(IF(H100&lt;&gt;"",","&amp;CHAR(34)&amp;"subtype"&amp;CHAR(34)&amp;":"&amp;CHAR(34)&amp;H100&amp;CHAR(34),""))&amp;
","&amp;CHAR(34)&amp;"year"&amp;CHAR(34)&amp;":"&amp;CHAR(34)&amp;M100&amp;CHAR(34)&amp;","&amp;CHAR(34)&amp;"lvlup"&amp;CHAR(34)&amp;":"&amp;CHAR(34)&amp;C100&amp;CHAR(34)&amp;
","&amp;CHAR(34)&amp;"region"&amp;CHAR(34)&amp;":"&amp;CHAR(34)&amp;"rgn_"&amp;_xlfn.XLOOKUP(B100,Country!A100:A398,Country!D100:D398&amp;CHAR(34)&amp;
","&amp;CHAR(34)&amp;"Colors"&amp;CHAR(34)&amp;":"&amp;"["&amp;_xlfn.TEXTJOIN(", ",TRUE,IF(AV100:BE100&lt;&gt;"",CHAR(34)&amp;"cl_"&amp;AV100:BE100&amp;CHAR(34),""))&amp;"]"&amp;
","&amp;CHAR(34)&amp;"Items"&amp;CHAR(34)&amp;":"&amp;BG100&amp;
","&amp;CHAR(34)&amp;"Items2"&amp;CHAR(34)&amp;":"&amp;"["&amp;_xlfn.XLOOKUP(B100,Country!A99:A398,Country!G99:G398)&amp;"]"&amp;
","&amp;CHAR(34)&amp;"Flag"&amp;CHAR(34)&amp;":"&amp;CHAR(34)&amp;D100&amp;CHAR(34)&amp;
","&amp;CHAR(34)&amp;"HDFlag"&amp;CHAR(34)&amp;":"&amp;CHAR(34)&amp;E100&amp;CHAR(34)&amp;
","&amp;CHAR(34)&amp;"type"&amp;CHAR(34)&amp;":"&amp;CHAR(34)&amp;L100&amp;CHAR(34)&amp;
", "&amp;CHAR(34)&amp;"describe"&amp;CHAR(34)&amp;": "&amp;CHAR(34)&amp;CHAR(34)&amp;
", "&amp;CHAR(34)&amp;"isnew"&amp;CHAR(34)&amp;": "&amp;CHAR(34)&amp;F100&amp;CHAR(34)&amp;
", "&amp;CHAR(34)&amp;"ptg"&amp;CHAR(34)&amp;": "&amp;IFERROR(_xlfn.XLOOKUP(B100,Country!A:A,Country!BH:BH),CHAR(34)&amp;CHAR(34))&amp;
", "&amp;CHAR(34)&amp;"links"&amp;CHAR(34)&amp;": "&amp;CHAR(34)&amp;I100&amp;CHAR(34)&amp;
"},"),"[,","[")</f>
        <v>{"couname":"Iceland","year":"1944","lvlup":"1","region":"rgn_Europe","Colors":["cl_RED", "cl_BLU", "cl_WHI"],"Items":["Crosse", "Horizo", "Vertic", "Nordic", "OnlyBa","myrBLU","NoStar","4+Band","capi_Reykjavik","island", "top10_reindeer", "pol_samesx", "geo_CapiBeach","rg2_Eu_North"],"Items2":["rg2_Eu_North"],"Flag":"https://i.ibb.co/sQPHkDb/Iceland-Flag.png","HDFlag":"https://upload.wikimedia.org/wikipedia/commons/thumb/c/ce/Flag_of_Iceland.svg/2560px-Flag_of_Iceland.svg.png","type":"", "describe": "", "isnew": ".", "ptg": ["pctBLA_0", "pctBLU_65", "pctGRE_0", "pctRED_16", "pctYEL_0", "pctORA_0", "pctBRO_0", "pctPUR_0", "pctWHI_18"], "links": "https://en.wikipedia.org/wiki/Flag_of_Iceland"},</v>
      </c>
      <c r="B100" s="83" t="s">
        <v>138</v>
      </c>
      <c r="C100" s="84">
        <v>1</v>
      </c>
      <c r="D100" s="95" t="s">
        <v>897</v>
      </c>
      <c r="E100" s="96" t="s">
        <v>2432</v>
      </c>
      <c r="F100" s="85" t="s">
        <v>2200</v>
      </c>
      <c r="G100" s="86" t="s">
        <v>2201</v>
      </c>
      <c r="H100" s="87"/>
      <c r="I100" s="88" t="s">
        <v>2433</v>
      </c>
      <c r="J100" s="89" t="s">
        <v>3578</v>
      </c>
      <c r="K100" s="90" t="s">
        <v>382</v>
      </c>
      <c r="L100" s="89"/>
      <c r="M100" s="91">
        <v>1944</v>
      </c>
      <c r="N100" s="116"/>
      <c r="O100" s="92" t="s">
        <v>529</v>
      </c>
      <c r="P100" s="92" t="s">
        <v>529</v>
      </c>
      <c r="Q100" s="92" t="s">
        <v>529</v>
      </c>
      <c r="R100" s="92" t="s">
        <v>2204</v>
      </c>
      <c r="S100" s="92" t="s">
        <v>2204</v>
      </c>
      <c r="T100" s="92" t="s">
        <v>2204</v>
      </c>
      <c r="U100" s="92" t="s">
        <v>2204</v>
      </c>
      <c r="V100" s="92" t="s">
        <v>2204</v>
      </c>
      <c r="W100" s="92" t="s">
        <v>2204</v>
      </c>
      <c r="X100" s="92" t="s">
        <v>2204</v>
      </c>
      <c r="Y100" s="92" t="s">
        <v>2204</v>
      </c>
      <c r="Z100" s="92" t="s">
        <v>2204</v>
      </c>
      <c r="AA100" s="92" t="s">
        <v>2204</v>
      </c>
      <c r="AB100" s="92" t="s">
        <v>2204</v>
      </c>
      <c r="AC100" s="92" t="s">
        <v>2204</v>
      </c>
      <c r="AD100" s="92" t="s">
        <v>529</v>
      </c>
      <c r="AE100" s="92" t="s">
        <v>529</v>
      </c>
      <c r="AF100" s="92" t="s">
        <v>2204</v>
      </c>
      <c r="AG100" s="92" t="s">
        <v>2204</v>
      </c>
      <c r="AH100" s="92" t="s">
        <v>2204</v>
      </c>
      <c r="AI100" s="92" t="s">
        <v>2204</v>
      </c>
      <c r="AJ100" s="92" t="s">
        <v>2204</v>
      </c>
      <c r="AK100" s="92" t="s">
        <v>2204</v>
      </c>
      <c r="AL100" s="92" t="s">
        <v>2204</v>
      </c>
      <c r="AM100" s="93">
        <v>4</v>
      </c>
      <c r="AN100" s="111">
        <v>0</v>
      </c>
      <c r="AO100" s="109"/>
      <c r="AP100" s="106"/>
      <c r="AQ100" s="110"/>
      <c r="AR100" s="109"/>
      <c r="AS100" s="106"/>
      <c r="AT100" s="107"/>
      <c r="AU100" s="108" t="s">
        <v>2214</v>
      </c>
      <c r="AV100" s="109" t="s">
        <v>2210</v>
      </c>
      <c r="AW100" s="106" t="s">
        <v>2214</v>
      </c>
      <c r="AX100" s="106" t="s">
        <v>2205</v>
      </c>
      <c r="AY100" s="106"/>
      <c r="AZ100" s="106"/>
      <c r="BA100" s="106"/>
      <c r="BB100" s="106"/>
      <c r="BC100" s="106"/>
      <c r="BD100" s="106"/>
      <c r="BE100" s="106"/>
      <c r="BF100" s="94" cm="1">
        <f t="array" ref="BF100">SUMPRODUCT(--(LEN(TRIM(AV100:BE100))&gt;0))</f>
        <v>3</v>
      </c>
      <c r="BG100" s="36" t="str" cm="1">
        <f t="array" ref="BG100">SUBSTITUTE(SUBSTITUTE(SUBSTITUTE("["&amp;
IFERROR(_xlfn.TEXTJOIN(", ",TRUE,IF(O100:AL100="y",CHAR(34)&amp;O$1:AL$1&amp;CHAR(34),"")),"")&amp;
","&amp;
CHAR(34)&amp;"myr"&amp;AU100&amp;CHAR(34)&amp;","&amp;_xlfn.TEXTJOIN("",TRUE,IF(AO100:AQ100&lt;&gt;"",CHAR(34)&amp;"sta"&amp;AO100:AQ100&amp;CHAR(34)&amp;",",""))&amp;
IFERROR(_xlfn.TEXTJOIN(", ",TRUE,IF(AR100:AT100&lt;&gt;"",CHAR(34)&amp;AR$1:AT$1&amp;AR100:AT100&amp;CHAR(34)&amp;",","")),"")&amp;
IF(AN100&gt;0,CHAR(34)&amp;"HasSta",CHAR(34)&amp;"NoStar")&amp;CHAR(34)&amp;","&amp;IF(AN100=1,CHAR(34)&amp;"1Stars"&amp;CHAR(34)&amp;",","")&amp;IF(AN100=2,CHAR(34)&amp;"2Stars"&amp;CHAR(34)&amp;",","")&amp;IF(AN100&gt;2,CHAR(34)&amp;"3+Star"&amp;CHAR(34)&amp;",","")&amp;
IFERROR(CHOOSE(AM100+1,"""NoBand""","","""2Bands""","""3Bands"""),"")&amp;IF(AM100&gt;3,"""4+Band""","")&amp;","&amp;
_xlfn.XLOOKUP(B100,Country!$A$2:$A$246,Country!$F$2:$F$246,"")&amp;_xlfn.XLOOKUP(B100,Country!$A$2:$A$246,Country!$G$2:$G$246,"")&amp;
"]",",]","]"),",,",","),",,",",")</f>
        <v>["Crosse", "Horizo", "Vertic", "Nordic", "OnlyBa","myrBLU","NoStar","4+Band","capi_Reykjavik","island", "top10_reindeer", "pol_samesx", "geo_CapiBeach","rg2_Eu_North"]</v>
      </c>
      <c r="BH100" s="65" t="s">
        <v>791</v>
      </c>
      <c r="BI100" s="36"/>
    </row>
    <row r="101" spans="1:61" x14ac:dyDescent="0.3">
      <c r="A101" s="115" t="str" cm="1">
        <f t="array" ref="A101">SUBSTITUTE("{"&amp;CHAR(34)&amp;"couname"&amp;CHAR(34)&amp;":"&amp;CHAR(34)&amp;B101&amp;CHAR(34)&amp;
(IF(H101&lt;&gt;"",","&amp;CHAR(34)&amp;"subtype"&amp;CHAR(34)&amp;":"&amp;CHAR(34)&amp;H101&amp;CHAR(34),""))&amp;
","&amp;CHAR(34)&amp;"year"&amp;CHAR(34)&amp;":"&amp;CHAR(34)&amp;M101&amp;CHAR(34)&amp;","&amp;CHAR(34)&amp;"lvlup"&amp;CHAR(34)&amp;":"&amp;CHAR(34)&amp;C101&amp;CHAR(34)&amp;
","&amp;CHAR(34)&amp;"region"&amp;CHAR(34)&amp;":"&amp;CHAR(34)&amp;"rgn_"&amp;_xlfn.XLOOKUP(B101,Country!A101:A399,Country!D101:D399&amp;CHAR(34)&amp;
","&amp;CHAR(34)&amp;"Colors"&amp;CHAR(34)&amp;":"&amp;"["&amp;_xlfn.TEXTJOIN(", ",TRUE,IF(AV101:BE101&lt;&gt;"",CHAR(34)&amp;"cl_"&amp;AV101:BE101&amp;CHAR(34),""))&amp;"]"&amp;
","&amp;CHAR(34)&amp;"Items"&amp;CHAR(34)&amp;":"&amp;BG101&amp;
","&amp;CHAR(34)&amp;"Items2"&amp;CHAR(34)&amp;":"&amp;"["&amp;_xlfn.XLOOKUP(B101,Country!A100:A399,Country!G100:G399)&amp;"]"&amp;
","&amp;CHAR(34)&amp;"Flag"&amp;CHAR(34)&amp;":"&amp;CHAR(34)&amp;D101&amp;CHAR(34)&amp;
","&amp;CHAR(34)&amp;"HDFlag"&amp;CHAR(34)&amp;":"&amp;CHAR(34)&amp;E101&amp;CHAR(34)&amp;
","&amp;CHAR(34)&amp;"type"&amp;CHAR(34)&amp;":"&amp;CHAR(34)&amp;L101&amp;CHAR(34)&amp;
", "&amp;CHAR(34)&amp;"describe"&amp;CHAR(34)&amp;": "&amp;CHAR(34)&amp;CHAR(34)&amp;
", "&amp;CHAR(34)&amp;"isnew"&amp;CHAR(34)&amp;": "&amp;CHAR(34)&amp;F101&amp;CHAR(34)&amp;
", "&amp;CHAR(34)&amp;"ptg"&amp;CHAR(34)&amp;": "&amp;IFERROR(_xlfn.XLOOKUP(B101,Country!A:A,Country!BH:BH),CHAR(34)&amp;CHAR(34))&amp;
", "&amp;CHAR(34)&amp;"links"&amp;CHAR(34)&amp;": "&amp;CHAR(34)&amp;I101&amp;CHAR(34)&amp;
"},"),"[,","[")</f>
        <v>{"couname":"India","year":"1947","lvlup":"1","region":"rgn_Asia","Colors":["cl_ORA", "cl_GRE", "cl_WHI", "cl_BLU"],"Items":["Horizo", "Circle", "Center","myrEQ","001ORA", "002WHI", "003GRE","NoStar","3Bands","capi_New Delhi","locate_MI", "pol_Nuclear", "top30_camel","bricss","chopGB","englis","rg2_As_SouthOnly"],"Items2":["bricss","chopGB","englis","rg2_As_SouthOnly"],"Flag":"https://i.ibb.co/C96gvnD/India-Flag.png","HDFlag":"https://upload.wikimedia.org/wikipedia/en/thumb/4/41/Flag_of_India.svg/2560px-Flag_of_India.svg.png","type":"", "describe": "", "isnew": ".", "ptg": ["pctBLA_0", "pctBLU_3", "pctGRE_33", "pctRED_0", "pctYEL_0", "pctORA_33", "pctBRO_0", "pctPUR_0", "pctWHI_27"], "links": "https://en.wikipedia.org/wiki/Flag_of_India"},</v>
      </c>
      <c r="B101" s="83" t="s">
        <v>139</v>
      </c>
      <c r="C101" s="84">
        <v>1</v>
      </c>
      <c r="D101" s="95" t="s">
        <v>898</v>
      </c>
      <c r="E101" s="96" t="s">
        <v>2434</v>
      </c>
      <c r="F101" s="85" t="s">
        <v>2200</v>
      </c>
      <c r="G101" s="86" t="s">
        <v>2201</v>
      </c>
      <c r="H101" s="87"/>
      <c r="I101" s="88" t="s">
        <v>2435</v>
      </c>
      <c r="J101" s="89" t="s">
        <v>3578</v>
      </c>
      <c r="K101" s="90" t="s">
        <v>383</v>
      </c>
      <c r="L101" s="89"/>
      <c r="M101" s="91">
        <v>1947</v>
      </c>
      <c r="N101" s="116"/>
      <c r="O101" s="92" t="s">
        <v>2204</v>
      </c>
      <c r="P101" s="92" t="s">
        <v>529</v>
      </c>
      <c r="Q101" s="92" t="s">
        <v>2204</v>
      </c>
      <c r="R101" s="92" t="s">
        <v>2204</v>
      </c>
      <c r="S101" s="92" t="s">
        <v>529</v>
      </c>
      <c r="T101" s="92" t="s">
        <v>2204</v>
      </c>
      <c r="U101" s="92" t="s">
        <v>2204</v>
      </c>
      <c r="V101" s="92" t="s">
        <v>2204</v>
      </c>
      <c r="W101" s="92" t="s">
        <v>2204</v>
      </c>
      <c r="X101" s="92" t="s">
        <v>2204</v>
      </c>
      <c r="Y101" s="92" t="s">
        <v>2204</v>
      </c>
      <c r="Z101" s="92" t="s">
        <v>2204</v>
      </c>
      <c r="AA101" s="92" t="s">
        <v>529</v>
      </c>
      <c r="AB101" s="92" t="s">
        <v>2204</v>
      </c>
      <c r="AC101" s="92" t="s">
        <v>2204</v>
      </c>
      <c r="AD101" s="92" t="s">
        <v>2204</v>
      </c>
      <c r="AE101" s="92" t="s">
        <v>2204</v>
      </c>
      <c r="AF101" s="92" t="s">
        <v>2204</v>
      </c>
      <c r="AG101" s="92" t="s">
        <v>2204</v>
      </c>
      <c r="AH101" s="92" t="s">
        <v>2204</v>
      </c>
      <c r="AI101" s="92" t="s">
        <v>2204</v>
      </c>
      <c r="AJ101" s="92" t="s">
        <v>2204</v>
      </c>
      <c r="AK101" s="92" t="s">
        <v>2204</v>
      </c>
      <c r="AL101" s="92" t="s">
        <v>2204</v>
      </c>
      <c r="AM101" s="93">
        <v>3</v>
      </c>
      <c r="AN101" s="111">
        <v>0</v>
      </c>
      <c r="AO101" s="109"/>
      <c r="AP101" s="106"/>
      <c r="AQ101" s="110"/>
      <c r="AR101" s="109" t="s">
        <v>2231</v>
      </c>
      <c r="AS101" s="106" t="s">
        <v>2205</v>
      </c>
      <c r="AT101" s="107" t="s">
        <v>2211</v>
      </c>
      <c r="AU101" s="108" t="s">
        <v>2209</v>
      </c>
      <c r="AV101" s="109" t="s">
        <v>2231</v>
      </c>
      <c r="AW101" s="106" t="s">
        <v>2211</v>
      </c>
      <c r="AX101" s="106" t="s">
        <v>2205</v>
      </c>
      <c r="AY101" s="106" t="s">
        <v>2214</v>
      </c>
      <c r="AZ101" s="106"/>
      <c r="BA101" s="106"/>
      <c r="BB101" s="106"/>
      <c r="BC101" s="106"/>
      <c r="BD101" s="106"/>
      <c r="BE101" s="106"/>
      <c r="BF101" s="94" cm="1">
        <f t="array" ref="BF101">SUMPRODUCT(--(LEN(TRIM(AV101:BE101))&gt;0))</f>
        <v>4</v>
      </c>
      <c r="BG101" s="36" t="str" cm="1">
        <f t="array" ref="BG101">SUBSTITUTE(SUBSTITUTE(SUBSTITUTE("["&amp;
IFERROR(_xlfn.TEXTJOIN(", ",TRUE,IF(O101:AL101="y",CHAR(34)&amp;O$1:AL$1&amp;CHAR(34),"")),"")&amp;
","&amp;
CHAR(34)&amp;"myr"&amp;AU101&amp;CHAR(34)&amp;","&amp;_xlfn.TEXTJOIN("",TRUE,IF(AO101:AQ101&lt;&gt;"",CHAR(34)&amp;"sta"&amp;AO101:AQ101&amp;CHAR(34)&amp;",",""))&amp;
IFERROR(_xlfn.TEXTJOIN(", ",TRUE,IF(AR101:AT101&lt;&gt;"",CHAR(34)&amp;AR$1:AT$1&amp;AR101:AT101&amp;CHAR(34)&amp;",","")),"")&amp;
IF(AN101&gt;0,CHAR(34)&amp;"HasSta",CHAR(34)&amp;"NoStar")&amp;CHAR(34)&amp;","&amp;IF(AN101=1,CHAR(34)&amp;"1Stars"&amp;CHAR(34)&amp;",","")&amp;IF(AN101=2,CHAR(34)&amp;"2Stars"&amp;CHAR(34)&amp;",","")&amp;IF(AN101&gt;2,CHAR(34)&amp;"3+Star"&amp;CHAR(34)&amp;",","")&amp;
IFERROR(CHOOSE(AM101+1,"""NoBand""","","""2Bands""","""3Bands"""),"")&amp;IF(AM101&gt;3,"""4+Band""","")&amp;","&amp;
_xlfn.XLOOKUP(B101,Country!$A$2:$A$246,Country!$F$2:$F$246,"")&amp;_xlfn.XLOOKUP(B101,Country!$A$2:$A$246,Country!$G$2:$G$246,"")&amp;
"]",",]","]"),",,",","),",,",",")</f>
        <v>["Horizo", "Circle", "Center","myrEQ","001ORA", "002WHI", "003GRE","NoStar","3Bands","capi_New Delhi","locate_MI", "pol_Nuclear", "top30_camel","bricss","chopGB","englis","rg2_As_SouthOnly"]</v>
      </c>
      <c r="BH101" s="65" t="s">
        <v>790</v>
      </c>
      <c r="BI101" s="36"/>
    </row>
    <row r="102" spans="1:61" x14ac:dyDescent="0.3">
      <c r="A102" s="115" t="str" cm="1">
        <f t="array" ref="A102">SUBSTITUTE("{"&amp;CHAR(34)&amp;"couname"&amp;CHAR(34)&amp;":"&amp;CHAR(34)&amp;B102&amp;CHAR(34)&amp;
(IF(H102&lt;&gt;"",","&amp;CHAR(34)&amp;"subtype"&amp;CHAR(34)&amp;":"&amp;CHAR(34)&amp;H102&amp;CHAR(34),""))&amp;
","&amp;CHAR(34)&amp;"year"&amp;CHAR(34)&amp;":"&amp;CHAR(34)&amp;M102&amp;CHAR(34)&amp;","&amp;CHAR(34)&amp;"lvlup"&amp;CHAR(34)&amp;":"&amp;CHAR(34)&amp;C102&amp;CHAR(34)&amp;
","&amp;CHAR(34)&amp;"region"&amp;CHAR(34)&amp;":"&amp;CHAR(34)&amp;"rgn_"&amp;_xlfn.XLOOKUP(B102,Country!A102:A400,Country!D102:D400&amp;CHAR(34)&amp;
","&amp;CHAR(34)&amp;"Colors"&amp;CHAR(34)&amp;":"&amp;"["&amp;_xlfn.TEXTJOIN(", ",TRUE,IF(AV102:BE102&lt;&gt;"",CHAR(34)&amp;"cl_"&amp;AV102:BE102&amp;CHAR(34),""))&amp;"]"&amp;
","&amp;CHAR(34)&amp;"Items"&amp;CHAR(34)&amp;":"&amp;BG102&amp;
","&amp;CHAR(34)&amp;"Items2"&amp;CHAR(34)&amp;":"&amp;"["&amp;_xlfn.XLOOKUP(B102,Country!A101:A400,Country!G101:G400)&amp;"]"&amp;
","&amp;CHAR(34)&amp;"Flag"&amp;CHAR(34)&amp;":"&amp;CHAR(34)&amp;D102&amp;CHAR(34)&amp;
","&amp;CHAR(34)&amp;"HDFlag"&amp;CHAR(34)&amp;":"&amp;CHAR(34)&amp;E102&amp;CHAR(34)&amp;
","&amp;CHAR(34)&amp;"type"&amp;CHAR(34)&amp;":"&amp;CHAR(34)&amp;L102&amp;CHAR(34)&amp;
", "&amp;CHAR(34)&amp;"describe"&amp;CHAR(34)&amp;": "&amp;CHAR(34)&amp;CHAR(34)&amp;
", "&amp;CHAR(34)&amp;"isnew"&amp;CHAR(34)&amp;": "&amp;CHAR(34)&amp;F102&amp;CHAR(34)&amp;
", "&amp;CHAR(34)&amp;"ptg"&amp;CHAR(34)&amp;": "&amp;IFERROR(_xlfn.XLOOKUP(B102,Country!A:A,Country!BH:BH),CHAR(34)&amp;CHAR(34))&amp;
", "&amp;CHAR(34)&amp;"links"&amp;CHAR(34)&amp;": "&amp;CHAR(34)&amp;I102&amp;CHAR(34)&amp;
"},"),"[,","[")</f>
        <v>{"couname":"Indonesia","year":"1945","lvlup":"1","region":"rgn_Asia","Colors":["cl_RED", "cl_WHI"],"Items":["Horizo", "OnlyBa","myrEQ","001RED", "003WHI","NoStar","2Bands","capi_Jakarta","island", "geo_CapiBeach","bricss","rg2_AS_SouthEast"],"Items2":["bricss","rg2_AS_SouthEast"],"Flag":"https://i.ibb.co/QdKzn00/Indonesia-Flag.png","HDFlag":"https://upload.wikimedia.org/wikipedia/commons/thumb/9/9f/Flag_of_Indonesia.svg/2560px-Flag_of_Indonesia.svg.png","type":"", "describe": "", "isnew": ".", "ptg": ["pctBLA_0", "pctBLU_0", "pctGRE_0", "pctRED_50", "pctYEL_0", "pctORA_0", "pctBRO_0", "pctPUR_0", "pctWHI_50"], "links": "https://en.wikipedia.org/wiki/Flag_of_Indonesia"},</v>
      </c>
      <c r="B102" s="83" t="s">
        <v>140</v>
      </c>
      <c r="C102" s="84">
        <v>1</v>
      </c>
      <c r="D102" s="95" t="s">
        <v>899</v>
      </c>
      <c r="E102" s="96" t="s">
        <v>2436</v>
      </c>
      <c r="F102" s="85" t="s">
        <v>2200</v>
      </c>
      <c r="G102" s="86" t="s">
        <v>2201</v>
      </c>
      <c r="H102" s="87"/>
      <c r="I102" s="88" t="s">
        <v>2437</v>
      </c>
      <c r="J102" s="89" t="s">
        <v>3578</v>
      </c>
      <c r="K102" s="90" t="s">
        <v>384</v>
      </c>
      <c r="L102" s="89"/>
      <c r="M102" s="91">
        <v>1945</v>
      </c>
      <c r="N102" s="116"/>
      <c r="O102" s="92" t="s">
        <v>2204</v>
      </c>
      <c r="P102" s="92" t="s">
        <v>529</v>
      </c>
      <c r="Q102" s="92" t="s">
        <v>2204</v>
      </c>
      <c r="R102" s="92" t="s">
        <v>2204</v>
      </c>
      <c r="S102" s="92" t="s">
        <v>2204</v>
      </c>
      <c r="T102" s="92" t="s">
        <v>2204</v>
      </c>
      <c r="U102" s="92" t="s">
        <v>2204</v>
      </c>
      <c r="V102" s="92" t="s">
        <v>2204</v>
      </c>
      <c r="W102" s="92" t="s">
        <v>2204</v>
      </c>
      <c r="X102" s="92" t="s">
        <v>2204</v>
      </c>
      <c r="Y102" s="92" t="s">
        <v>2204</v>
      </c>
      <c r="Z102" s="92" t="s">
        <v>2204</v>
      </c>
      <c r="AA102" s="92" t="s">
        <v>2204</v>
      </c>
      <c r="AB102" s="92" t="s">
        <v>2204</v>
      </c>
      <c r="AC102" s="92" t="s">
        <v>2204</v>
      </c>
      <c r="AD102" s="92" t="s">
        <v>2204</v>
      </c>
      <c r="AE102" s="92" t="s">
        <v>529</v>
      </c>
      <c r="AF102" s="92" t="s">
        <v>2204</v>
      </c>
      <c r="AG102" s="92" t="s">
        <v>2204</v>
      </c>
      <c r="AH102" s="92" t="s">
        <v>2204</v>
      </c>
      <c r="AI102" s="92" t="s">
        <v>2204</v>
      </c>
      <c r="AJ102" s="92" t="s">
        <v>2204</v>
      </c>
      <c r="AK102" s="92" t="s">
        <v>2204</v>
      </c>
      <c r="AL102" s="92" t="s">
        <v>2204</v>
      </c>
      <c r="AM102" s="93">
        <v>2</v>
      </c>
      <c r="AN102" s="111">
        <v>0</v>
      </c>
      <c r="AO102" s="109"/>
      <c r="AP102" s="106"/>
      <c r="AQ102" s="110"/>
      <c r="AR102" s="109" t="s">
        <v>2210</v>
      </c>
      <c r="AS102" s="106"/>
      <c r="AT102" s="107" t="s">
        <v>2205</v>
      </c>
      <c r="AU102" s="108" t="s">
        <v>2209</v>
      </c>
      <c r="AV102" s="109" t="s">
        <v>2210</v>
      </c>
      <c r="AW102" s="106" t="s">
        <v>2205</v>
      </c>
      <c r="AX102" s="106"/>
      <c r="AY102" s="106"/>
      <c r="AZ102" s="106"/>
      <c r="BA102" s="106"/>
      <c r="BB102" s="106"/>
      <c r="BC102" s="106"/>
      <c r="BD102" s="106"/>
      <c r="BE102" s="106"/>
      <c r="BF102" s="94" cm="1">
        <f t="array" ref="BF102">SUMPRODUCT(--(LEN(TRIM(AV102:BE102))&gt;0))</f>
        <v>2</v>
      </c>
      <c r="BG102" s="36" t="str" cm="1">
        <f t="array" ref="BG102">SUBSTITUTE(SUBSTITUTE(SUBSTITUTE("["&amp;
IFERROR(_xlfn.TEXTJOIN(", ",TRUE,IF(O102:AL102="y",CHAR(34)&amp;O$1:AL$1&amp;CHAR(34),"")),"")&amp;
","&amp;
CHAR(34)&amp;"myr"&amp;AU102&amp;CHAR(34)&amp;","&amp;_xlfn.TEXTJOIN("",TRUE,IF(AO102:AQ102&lt;&gt;"",CHAR(34)&amp;"sta"&amp;AO102:AQ102&amp;CHAR(34)&amp;",",""))&amp;
IFERROR(_xlfn.TEXTJOIN(", ",TRUE,IF(AR102:AT102&lt;&gt;"",CHAR(34)&amp;AR$1:AT$1&amp;AR102:AT102&amp;CHAR(34)&amp;",","")),"")&amp;
IF(AN102&gt;0,CHAR(34)&amp;"HasSta",CHAR(34)&amp;"NoStar")&amp;CHAR(34)&amp;","&amp;IF(AN102=1,CHAR(34)&amp;"1Stars"&amp;CHAR(34)&amp;",","")&amp;IF(AN102=2,CHAR(34)&amp;"2Stars"&amp;CHAR(34)&amp;",","")&amp;IF(AN102&gt;2,CHAR(34)&amp;"3+Star"&amp;CHAR(34)&amp;",","")&amp;
IFERROR(CHOOSE(AM102+1,"""NoBand""","","""2Bands""","""3Bands"""),"")&amp;IF(AM102&gt;3,"""4+Band""","")&amp;","&amp;
_xlfn.XLOOKUP(B102,Country!$A$2:$A$246,Country!$F$2:$F$246,"")&amp;_xlfn.XLOOKUP(B102,Country!$A$2:$A$246,Country!$G$2:$G$246,"")&amp;
"]",",]","]"),",,",","),",,",",")</f>
        <v>["Horizo", "OnlyBa","myrEQ","001RED", "003WHI","NoStar","2Bands","capi_Jakarta","island", "geo_CapiBeach","bricss","rg2_AS_SouthEast"]</v>
      </c>
      <c r="BH102" s="65" t="s">
        <v>790</v>
      </c>
      <c r="BI102" s="36"/>
    </row>
    <row r="103" spans="1:61" x14ac:dyDescent="0.3">
      <c r="A103" s="115" t="str" cm="1">
        <f t="array" ref="A103">SUBSTITUTE("{"&amp;CHAR(34)&amp;"couname"&amp;CHAR(34)&amp;":"&amp;CHAR(34)&amp;B103&amp;CHAR(34)&amp;
(IF(H103&lt;&gt;"",","&amp;CHAR(34)&amp;"subtype"&amp;CHAR(34)&amp;":"&amp;CHAR(34)&amp;H103&amp;CHAR(34),""))&amp;
","&amp;CHAR(34)&amp;"year"&amp;CHAR(34)&amp;":"&amp;CHAR(34)&amp;M103&amp;CHAR(34)&amp;","&amp;CHAR(34)&amp;"lvlup"&amp;CHAR(34)&amp;":"&amp;CHAR(34)&amp;C103&amp;CHAR(34)&amp;
","&amp;CHAR(34)&amp;"region"&amp;CHAR(34)&amp;":"&amp;CHAR(34)&amp;"rgn_"&amp;_xlfn.XLOOKUP(B103,Country!A103:A401,Country!D103:D401&amp;CHAR(34)&amp;
","&amp;CHAR(34)&amp;"Colors"&amp;CHAR(34)&amp;":"&amp;"["&amp;_xlfn.TEXTJOIN(", ",TRUE,IF(AV103:BE103&lt;&gt;"",CHAR(34)&amp;"cl_"&amp;AV103:BE103&amp;CHAR(34),""))&amp;"]"&amp;
","&amp;CHAR(34)&amp;"Items"&amp;CHAR(34)&amp;":"&amp;BG103&amp;
","&amp;CHAR(34)&amp;"Items2"&amp;CHAR(34)&amp;":"&amp;"["&amp;_xlfn.XLOOKUP(B103,Country!A102:A401,Country!G102:G401)&amp;"]"&amp;
","&amp;CHAR(34)&amp;"Flag"&amp;CHAR(34)&amp;":"&amp;CHAR(34)&amp;D103&amp;CHAR(34)&amp;
","&amp;CHAR(34)&amp;"HDFlag"&amp;CHAR(34)&amp;":"&amp;CHAR(34)&amp;E103&amp;CHAR(34)&amp;
","&amp;CHAR(34)&amp;"type"&amp;CHAR(34)&amp;":"&amp;CHAR(34)&amp;L103&amp;CHAR(34)&amp;
", "&amp;CHAR(34)&amp;"describe"&amp;CHAR(34)&amp;": "&amp;CHAR(34)&amp;CHAR(34)&amp;
", "&amp;CHAR(34)&amp;"isnew"&amp;CHAR(34)&amp;": "&amp;CHAR(34)&amp;F103&amp;CHAR(34)&amp;
", "&amp;CHAR(34)&amp;"ptg"&amp;CHAR(34)&amp;": "&amp;IFERROR(_xlfn.XLOOKUP(B103,Country!A:A,Country!BH:BH),CHAR(34)&amp;CHAR(34))&amp;
", "&amp;CHAR(34)&amp;"links"&amp;CHAR(34)&amp;": "&amp;CHAR(34)&amp;I103&amp;CHAR(34)&amp;
"},"),"[,","[")</f>
        <v>{"couname":"Iran","year":"1907","lvlup":"1","region":"rgn_Asia","Colors":["cl_RED", "cl_WHI", "cl_GRE"],"Items":["Horizo", "Plants", "Texted", "Weapon", "Center","myrEQ","001GRE", "002WHI", "003RED","NoStar","3Bands","capi_Tehran","top30_camel", "ntGRRE","bricss","rg2_As_SouthOnly"],"Items2":["bricss","rg2_As_SouthOnly"],"Flag":"https://i.ibb.co/GPz0Lx6/Iran-Flag.png","HDFlag":"https://upload.wikimedia.org/wikipedia/commons/thumb/c/ca/Flag_of_Iran.svg/2560px-Flag_of_Iran.svg.png","type":"", "describe": "", "isnew": ".", "ptg": ["pctBLA_0", "pctBLU_0", "pctGRE_30", "pctRED_32", "pctYEL_0", "pctORA_0", "pctBRO_0", "pctPUR_0", "pctWHI_38"], "links": "https://en.wikipedia.org/wiki/Flag_of_Iran"},</v>
      </c>
      <c r="B103" s="83" t="s">
        <v>141</v>
      </c>
      <c r="C103" s="84">
        <v>1</v>
      </c>
      <c r="D103" s="95" t="s">
        <v>900</v>
      </c>
      <c r="E103" s="96" t="s">
        <v>2438</v>
      </c>
      <c r="F103" s="85" t="s">
        <v>2200</v>
      </c>
      <c r="G103" s="86" t="s">
        <v>2201</v>
      </c>
      <c r="H103" s="87"/>
      <c r="I103" s="88" t="s">
        <v>2439</v>
      </c>
      <c r="J103" s="89" t="s">
        <v>3578</v>
      </c>
      <c r="K103" s="90" t="s">
        <v>385</v>
      </c>
      <c r="L103" s="89"/>
      <c r="M103" s="91">
        <v>1907</v>
      </c>
      <c r="N103" s="116"/>
      <c r="O103" s="92" t="s">
        <v>2204</v>
      </c>
      <c r="P103" s="92" t="s">
        <v>529</v>
      </c>
      <c r="Q103" s="92" t="s">
        <v>2204</v>
      </c>
      <c r="R103" s="92" t="s">
        <v>2204</v>
      </c>
      <c r="S103" s="92" t="s">
        <v>2204</v>
      </c>
      <c r="T103" s="92" t="s">
        <v>2204</v>
      </c>
      <c r="U103" s="92" t="s">
        <v>529</v>
      </c>
      <c r="V103" s="92" t="s">
        <v>529</v>
      </c>
      <c r="W103" s="92" t="s">
        <v>529</v>
      </c>
      <c r="X103" s="92" t="s">
        <v>2204</v>
      </c>
      <c r="Y103" s="92" t="s">
        <v>2204</v>
      </c>
      <c r="Z103" s="92" t="s">
        <v>2204</v>
      </c>
      <c r="AA103" s="92" t="s">
        <v>529</v>
      </c>
      <c r="AB103" s="92" t="s">
        <v>2204</v>
      </c>
      <c r="AC103" s="92" t="s">
        <v>2204</v>
      </c>
      <c r="AD103" s="92" t="s">
        <v>2204</v>
      </c>
      <c r="AE103" s="92" t="s">
        <v>2204</v>
      </c>
      <c r="AF103" s="92" t="s">
        <v>2204</v>
      </c>
      <c r="AG103" s="92" t="s">
        <v>2204</v>
      </c>
      <c r="AH103" s="92" t="s">
        <v>2204</v>
      </c>
      <c r="AI103" s="92" t="s">
        <v>2204</v>
      </c>
      <c r="AJ103" s="92" t="s">
        <v>2204</v>
      </c>
      <c r="AK103" s="92" t="s">
        <v>2204</v>
      </c>
      <c r="AL103" s="92" t="s">
        <v>2204</v>
      </c>
      <c r="AM103" s="93">
        <v>3</v>
      </c>
      <c r="AN103" s="111">
        <v>0</v>
      </c>
      <c r="AO103" s="109"/>
      <c r="AP103" s="106"/>
      <c r="AQ103" s="110"/>
      <c r="AR103" s="109" t="s">
        <v>2211</v>
      </c>
      <c r="AS103" s="106" t="s">
        <v>2205</v>
      </c>
      <c r="AT103" s="107" t="s">
        <v>2210</v>
      </c>
      <c r="AU103" s="108" t="s">
        <v>2209</v>
      </c>
      <c r="AV103" s="109" t="s">
        <v>2210</v>
      </c>
      <c r="AW103" s="106" t="s">
        <v>2205</v>
      </c>
      <c r="AX103" s="106" t="s">
        <v>2211</v>
      </c>
      <c r="AY103" s="106"/>
      <c r="AZ103" s="106"/>
      <c r="BA103" s="106"/>
      <c r="BB103" s="106"/>
      <c r="BC103" s="106"/>
      <c r="BD103" s="106"/>
      <c r="BE103" s="106"/>
      <c r="BF103" s="94" cm="1">
        <f t="array" ref="BF103">SUMPRODUCT(--(LEN(TRIM(AV103:BE103))&gt;0))</f>
        <v>3</v>
      </c>
      <c r="BG103" s="36" t="str" cm="1">
        <f t="array" ref="BG103">SUBSTITUTE(SUBSTITUTE(SUBSTITUTE("["&amp;
IFERROR(_xlfn.TEXTJOIN(", ",TRUE,IF(O103:AL103="y",CHAR(34)&amp;O$1:AL$1&amp;CHAR(34),"")),"")&amp;
","&amp;
CHAR(34)&amp;"myr"&amp;AU103&amp;CHAR(34)&amp;","&amp;_xlfn.TEXTJOIN("",TRUE,IF(AO103:AQ103&lt;&gt;"",CHAR(34)&amp;"sta"&amp;AO103:AQ103&amp;CHAR(34)&amp;",",""))&amp;
IFERROR(_xlfn.TEXTJOIN(", ",TRUE,IF(AR103:AT103&lt;&gt;"",CHAR(34)&amp;AR$1:AT$1&amp;AR103:AT103&amp;CHAR(34)&amp;",","")),"")&amp;
IF(AN103&gt;0,CHAR(34)&amp;"HasSta",CHAR(34)&amp;"NoStar")&amp;CHAR(34)&amp;","&amp;IF(AN103=1,CHAR(34)&amp;"1Stars"&amp;CHAR(34)&amp;",","")&amp;IF(AN103=2,CHAR(34)&amp;"2Stars"&amp;CHAR(34)&amp;",","")&amp;IF(AN103&gt;2,CHAR(34)&amp;"3+Star"&amp;CHAR(34)&amp;",","")&amp;
IFERROR(CHOOSE(AM103+1,"""NoBand""","","""2Bands""","""3Bands"""),"")&amp;IF(AM103&gt;3,"""4+Band""","")&amp;","&amp;
_xlfn.XLOOKUP(B103,Country!$A$2:$A$246,Country!$F$2:$F$246,"")&amp;_xlfn.XLOOKUP(B103,Country!$A$2:$A$246,Country!$G$2:$G$246,"")&amp;
"]",",]","]"),",,",","),",,",",")</f>
        <v>["Horizo", "Plants", "Texted", "Weapon", "Center","myrEQ","001GRE", "002WHI", "003RED","NoStar","3Bands","capi_Tehran","top30_camel", "ntGRRE","bricss","rg2_As_SouthOnly"]</v>
      </c>
      <c r="BH103" s="65" t="s">
        <v>790</v>
      </c>
      <c r="BI103" s="36"/>
    </row>
    <row r="104" spans="1:61" x14ac:dyDescent="0.3">
      <c r="A104" s="115" t="str" cm="1">
        <f t="array" ref="A104">SUBSTITUTE("{"&amp;CHAR(34)&amp;"couname"&amp;CHAR(34)&amp;":"&amp;CHAR(34)&amp;B104&amp;CHAR(34)&amp;
(IF(H104&lt;&gt;"",","&amp;CHAR(34)&amp;"subtype"&amp;CHAR(34)&amp;":"&amp;CHAR(34)&amp;H104&amp;CHAR(34),""))&amp;
","&amp;CHAR(34)&amp;"year"&amp;CHAR(34)&amp;":"&amp;CHAR(34)&amp;M104&amp;CHAR(34)&amp;","&amp;CHAR(34)&amp;"lvlup"&amp;CHAR(34)&amp;":"&amp;CHAR(34)&amp;C104&amp;CHAR(34)&amp;
","&amp;CHAR(34)&amp;"region"&amp;CHAR(34)&amp;":"&amp;CHAR(34)&amp;"rgn_"&amp;_xlfn.XLOOKUP(B104,Country!A104:A402,Country!D104:D402&amp;CHAR(34)&amp;
","&amp;CHAR(34)&amp;"Colors"&amp;CHAR(34)&amp;":"&amp;"["&amp;_xlfn.TEXTJOIN(", ",TRUE,IF(AV104:BE104&lt;&gt;"",CHAR(34)&amp;"cl_"&amp;AV104:BE104&amp;CHAR(34),""))&amp;"]"&amp;
","&amp;CHAR(34)&amp;"Items"&amp;CHAR(34)&amp;":"&amp;BG104&amp;
","&amp;CHAR(34)&amp;"Items2"&amp;CHAR(34)&amp;":"&amp;"["&amp;_xlfn.XLOOKUP(B104,Country!A103:A402,Country!G103:G402)&amp;"]"&amp;
","&amp;CHAR(34)&amp;"Flag"&amp;CHAR(34)&amp;":"&amp;CHAR(34)&amp;D104&amp;CHAR(34)&amp;
","&amp;CHAR(34)&amp;"HDFlag"&amp;CHAR(34)&amp;":"&amp;CHAR(34)&amp;E104&amp;CHAR(34)&amp;
","&amp;CHAR(34)&amp;"type"&amp;CHAR(34)&amp;":"&amp;CHAR(34)&amp;L104&amp;CHAR(34)&amp;
", "&amp;CHAR(34)&amp;"describe"&amp;CHAR(34)&amp;": "&amp;CHAR(34)&amp;CHAR(34)&amp;
", "&amp;CHAR(34)&amp;"isnew"&amp;CHAR(34)&amp;": "&amp;CHAR(34)&amp;F104&amp;CHAR(34)&amp;
", "&amp;CHAR(34)&amp;"ptg"&amp;CHAR(34)&amp;": "&amp;IFERROR(_xlfn.XLOOKUP(B104,Country!A:A,Country!BH:BH),CHAR(34)&amp;CHAR(34))&amp;
", "&amp;CHAR(34)&amp;"links"&amp;CHAR(34)&amp;": "&amp;CHAR(34)&amp;I104&amp;CHAR(34)&amp;
"},"),"[,","[")</f>
        <v>{"couname":"Iraq","year":"2008","lvlup":"1","region":"rgn_Asia","Colors":["cl_RED", "cl_WHI", "cl_GRE", "cl_BLA"],"Items":["Horizo", "Texted", "Center","myrEQ","001RED", "002WHI", "003BLA","NoStar","3Bands","capi_Baghdad","ntGRRE","chopGB","arabic","rg2_AS_West"],"Items2":["chopGB","arabic","rg2_AS_West"],"Flag":"https://i.ibb.co/HNKZqmB/Iraq-Flag.png","HDFlag":"https://upload.wikimedia.org/wikipedia/commons/thumb/f/f6/Flag_of_Iraq.svg/2560px-Flag_of_Iraq.svg.png","type":"", "describe": "", "isnew": ".", "ptg": ["pctBLA_33", "pctBLU_0", "pctGRE_2", "pctRED_33", "pctYEL_0", "pctORA_0", "pctBRO_0", "pctPUR_0", "pctWHI_31"], "links": "https://en.wikipedia.org/wiki/Flag_of_Iraq"},</v>
      </c>
      <c r="B104" s="83" t="s">
        <v>142</v>
      </c>
      <c r="C104" s="84">
        <v>1</v>
      </c>
      <c r="D104" s="95" t="s">
        <v>901</v>
      </c>
      <c r="E104" s="96" t="s">
        <v>2440</v>
      </c>
      <c r="F104" s="85" t="s">
        <v>2200</v>
      </c>
      <c r="G104" s="86" t="s">
        <v>2201</v>
      </c>
      <c r="H104" s="87"/>
      <c r="I104" s="88" t="s">
        <v>2441</v>
      </c>
      <c r="J104" s="89" t="s">
        <v>3578</v>
      </c>
      <c r="K104" s="90" t="s">
        <v>386</v>
      </c>
      <c r="L104" s="89"/>
      <c r="M104" s="91">
        <v>2008</v>
      </c>
      <c r="N104" s="116"/>
      <c r="O104" s="92" t="s">
        <v>2204</v>
      </c>
      <c r="P104" s="92" t="s">
        <v>529</v>
      </c>
      <c r="Q104" s="92" t="s">
        <v>2204</v>
      </c>
      <c r="R104" s="92" t="s">
        <v>2204</v>
      </c>
      <c r="S104" s="92" t="s">
        <v>2204</v>
      </c>
      <c r="T104" s="92" t="s">
        <v>2204</v>
      </c>
      <c r="U104" s="92" t="s">
        <v>2204</v>
      </c>
      <c r="V104" s="92" t="s">
        <v>529</v>
      </c>
      <c r="W104" s="92" t="s">
        <v>2204</v>
      </c>
      <c r="X104" s="92" t="s">
        <v>2204</v>
      </c>
      <c r="Y104" s="92" t="s">
        <v>2204</v>
      </c>
      <c r="Z104" s="92" t="s">
        <v>2204</v>
      </c>
      <c r="AA104" s="92" t="s">
        <v>529</v>
      </c>
      <c r="AB104" s="92" t="s">
        <v>2204</v>
      </c>
      <c r="AC104" s="92" t="s">
        <v>2204</v>
      </c>
      <c r="AD104" s="92" t="s">
        <v>2204</v>
      </c>
      <c r="AE104" s="92" t="s">
        <v>2204</v>
      </c>
      <c r="AF104" s="92" t="s">
        <v>2204</v>
      </c>
      <c r="AG104" s="92" t="s">
        <v>2204</v>
      </c>
      <c r="AH104" s="92" t="s">
        <v>2204</v>
      </c>
      <c r="AI104" s="92" t="s">
        <v>2204</v>
      </c>
      <c r="AJ104" s="92" t="s">
        <v>2204</v>
      </c>
      <c r="AK104" s="92" t="s">
        <v>2204</v>
      </c>
      <c r="AL104" s="92" t="s">
        <v>2204</v>
      </c>
      <c r="AM104" s="93">
        <v>3</v>
      </c>
      <c r="AN104" s="111">
        <v>0</v>
      </c>
      <c r="AO104" s="109"/>
      <c r="AP104" s="106"/>
      <c r="AQ104" s="110"/>
      <c r="AR104" s="109" t="s">
        <v>2210</v>
      </c>
      <c r="AS104" s="106" t="s">
        <v>2205</v>
      </c>
      <c r="AT104" s="107" t="s">
        <v>2206</v>
      </c>
      <c r="AU104" s="108" t="s">
        <v>2209</v>
      </c>
      <c r="AV104" s="109" t="s">
        <v>2210</v>
      </c>
      <c r="AW104" s="106" t="s">
        <v>2205</v>
      </c>
      <c r="AX104" s="106" t="s">
        <v>2211</v>
      </c>
      <c r="AY104" s="106" t="s">
        <v>2206</v>
      </c>
      <c r="AZ104" s="106"/>
      <c r="BA104" s="106"/>
      <c r="BB104" s="106"/>
      <c r="BC104" s="106"/>
      <c r="BD104" s="106"/>
      <c r="BE104" s="106"/>
      <c r="BF104" s="94" cm="1">
        <f t="array" ref="BF104">SUMPRODUCT(--(LEN(TRIM(AV104:BE104))&gt;0))</f>
        <v>4</v>
      </c>
      <c r="BG104" s="36" t="str" cm="1">
        <f t="array" ref="BG104">SUBSTITUTE(SUBSTITUTE(SUBSTITUTE("["&amp;
IFERROR(_xlfn.TEXTJOIN(", ",TRUE,IF(O104:AL104="y",CHAR(34)&amp;O$1:AL$1&amp;CHAR(34),"")),"")&amp;
","&amp;
CHAR(34)&amp;"myr"&amp;AU104&amp;CHAR(34)&amp;","&amp;_xlfn.TEXTJOIN("",TRUE,IF(AO104:AQ104&lt;&gt;"",CHAR(34)&amp;"sta"&amp;AO104:AQ104&amp;CHAR(34)&amp;",",""))&amp;
IFERROR(_xlfn.TEXTJOIN(", ",TRUE,IF(AR104:AT104&lt;&gt;"",CHAR(34)&amp;AR$1:AT$1&amp;AR104:AT104&amp;CHAR(34)&amp;",","")),"")&amp;
IF(AN104&gt;0,CHAR(34)&amp;"HasSta",CHAR(34)&amp;"NoStar")&amp;CHAR(34)&amp;","&amp;IF(AN104=1,CHAR(34)&amp;"1Stars"&amp;CHAR(34)&amp;",","")&amp;IF(AN104=2,CHAR(34)&amp;"2Stars"&amp;CHAR(34)&amp;",","")&amp;IF(AN104&gt;2,CHAR(34)&amp;"3+Star"&amp;CHAR(34)&amp;",","")&amp;
IFERROR(CHOOSE(AM104+1,"""NoBand""","","""2Bands""","""3Bands"""),"")&amp;IF(AM104&gt;3,"""4+Band""","")&amp;","&amp;
_xlfn.XLOOKUP(B104,Country!$A$2:$A$246,Country!$F$2:$F$246,"")&amp;_xlfn.XLOOKUP(B104,Country!$A$2:$A$246,Country!$G$2:$G$246,"")&amp;
"]",",]","]"),",,",","),",,",",")</f>
        <v>["Horizo", "Texted", "Center","myrEQ","001RED", "002WHI", "003BLA","NoStar","3Bands","capi_Baghdad","ntGRRE","chopGB","arabic","rg2_AS_West"]</v>
      </c>
      <c r="BH104" s="65" t="s">
        <v>790</v>
      </c>
      <c r="BI104" s="36"/>
    </row>
    <row r="105" spans="1:61" x14ac:dyDescent="0.3">
      <c r="A105" s="115" t="str" cm="1">
        <f t="array" ref="A105">SUBSTITUTE("{"&amp;CHAR(34)&amp;"couname"&amp;CHAR(34)&amp;":"&amp;CHAR(34)&amp;B105&amp;CHAR(34)&amp;
(IF(H105&lt;&gt;"",","&amp;CHAR(34)&amp;"subtype"&amp;CHAR(34)&amp;":"&amp;CHAR(34)&amp;H105&amp;CHAR(34),""))&amp;
","&amp;CHAR(34)&amp;"year"&amp;CHAR(34)&amp;":"&amp;CHAR(34)&amp;M105&amp;CHAR(34)&amp;","&amp;CHAR(34)&amp;"lvlup"&amp;CHAR(34)&amp;":"&amp;CHAR(34)&amp;C105&amp;CHAR(34)&amp;
","&amp;CHAR(34)&amp;"region"&amp;CHAR(34)&amp;":"&amp;CHAR(34)&amp;"rgn_"&amp;_xlfn.XLOOKUP(B105,Country!A105:A403,Country!D105:D403&amp;CHAR(34)&amp;
","&amp;CHAR(34)&amp;"Colors"&amp;CHAR(34)&amp;":"&amp;"["&amp;_xlfn.TEXTJOIN(", ",TRUE,IF(AV105:BE105&lt;&gt;"",CHAR(34)&amp;"cl_"&amp;AV105:BE105&amp;CHAR(34),""))&amp;"]"&amp;
","&amp;CHAR(34)&amp;"Items"&amp;CHAR(34)&amp;":"&amp;BG105&amp;
","&amp;CHAR(34)&amp;"Items2"&amp;CHAR(34)&amp;":"&amp;"["&amp;_xlfn.XLOOKUP(B105,Country!A104:A403,Country!G104:G403)&amp;"]"&amp;
","&amp;CHAR(34)&amp;"Flag"&amp;CHAR(34)&amp;":"&amp;CHAR(34)&amp;D105&amp;CHAR(34)&amp;
","&amp;CHAR(34)&amp;"HDFlag"&amp;CHAR(34)&amp;":"&amp;CHAR(34)&amp;E105&amp;CHAR(34)&amp;
","&amp;CHAR(34)&amp;"type"&amp;CHAR(34)&amp;":"&amp;CHAR(34)&amp;L105&amp;CHAR(34)&amp;
", "&amp;CHAR(34)&amp;"describe"&amp;CHAR(34)&amp;": "&amp;CHAR(34)&amp;CHAR(34)&amp;
", "&amp;CHAR(34)&amp;"isnew"&amp;CHAR(34)&amp;": "&amp;CHAR(34)&amp;F105&amp;CHAR(34)&amp;
", "&amp;CHAR(34)&amp;"ptg"&amp;CHAR(34)&amp;": "&amp;IFERROR(_xlfn.XLOOKUP(B105,Country!A:A,Country!BH:BH),CHAR(34)&amp;CHAR(34))&amp;
", "&amp;CHAR(34)&amp;"links"&amp;CHAR(34)&amp;": "&amp;CHAR(34)&amp;I105&amp;CHAR(34)&amp;
"},"),"[,","[")</f>
        <v>{"couname":"Ireland","year":"1922","lvlup":"1","region":"rgn_Europe","Colors":["cl_GRE", "cl_WHI", "cl_ORA"],"Items":["Vertic", "OnlyBa","myrEQ","001GRE", "002WHI", "003ORA","NoStar","3Bands","capi_Dublin","island", "pol_samesx", "geo_CapiBeach", "md_tekken7","chopGB","eunion","englis","rg2_Eu_North"],"Items2":["chopGB","eunion","englis","rg2_Eu_North"],"Flag":"https://i.ibb.co/mDGt3FL/Ireland-Flag.png","HDFlag":"https://upload.wikimedia.org/wikipedia/commons/thumb/4/45/Flag_of_Ireland.svg/2560px-Flag_of_Ireland.svg.png","type":"", "describe": "", "isnew": ".", "ptg": ["pctBLA_0", "pctBLU_0", "pctGRE_33", "pctRED_0", "pctYEL_0", "pctORA_33", "pctBRO_0", "pctPUR_0", "pctWHI_33"], "links": "https://en.wikipedia.org/wiki/Flag_of_Ireland"},</v>
      </c>
      <c r="B105" s="83" t="s">
        <v>143</v>
      </c>
      <c r="C105" s="84">
        <v>1</v>
      </c>
      <c r="D105" s="95" t="s">
        <v>902</v>
      </c>
      <c r="E105" s="96" t="s">
        <v>2442</v>
      </c>
      <c r="F105" s="85" t="s">
        <v>2200</v>
      </c>
      <c r="G105" s="86" t="s">
        <v>2201</v>
      </c>
      <c r="H105" s="87"/>
      <c r="I105" s="88" t="s">
        <v>2443</v>
      </c>
      <c r="J105" s="89" t="s">
        <v>3578</v>
      </c>
      <c r="K105" s="90" t="s">
        <v>387</v>
      </c>
      <c r="L105" s="89"/>
      <c r="M105" s="91">
        <v>1922</v>
      </c>
      <c r="N105" s="116"/>
      <c r="O105" s="92" t="s">
        <v>2204</v>
      </c>
      <c r="P105" s="92" t="s">
        <v>2204</v>
      </c>
      <c r="Q105" s="92" t="s">
        <v>529</v>
      </c>
      <c r="R105" s="92" t="s">
        <v>2204</v>
      </c>
      <c r="S105" s="92" t="s">
        <v>2204</v>
      </c>
      <c r="T105" s="92" t="s">
        <v>2204</v>
      </c>
      <c r="U105" s="92" t="s">
        <v>2204</v>
      </c>
      <c r="V105" s="92" t="s">
        <v>2204</v>
      </c>
      <c r="W105" s="92" t="s">
        <v>2204</v>
      </c>
      <c r="X105" s="92" t="s">
        <v>2204</v>
      </c>
      <c r="Y105" s="92" t="s">
        <v>2204</v>
      </c>
      <c r="Z105" s="92" t="s">
        <v>2204</v>
      </c>
      <c r="AA105" s="92" t="s">
        <v>2204</v>
      </c>
      <c r="AB105" s="92" t="s">
        <v>2204</v>
      </c>
      <c r="AC105" s="92" t="s">
        <v>2204</v>
      </c>
      <c r="AD105" s="92" t="s">
        <v>2204</v>
      </c>
      <c r="AE105" s="92" t="s">
        <v>529</v>
      </c>
      <c r="AF105" s="92" t="s">
        <v>2204</v>
      </c>
      <c r="AG105" s="92" t="s">
        <v>2204</v>
      </c>
      <c r="AH105" s="92" t="s">
        <v>2204</v>
      </c>
      <c r="AI105" s="92" t="s">
        <v>2204</v>
      </c>
      <c r="AJ105" s="92" t="s">
        <v>2204</v>
      </c>
      <c r="AK105" s="92" t="s">
        <v>2204</v>
      </c>
      <c r="AL105" s="92" t="s">
        <v>2204</v>
      </c>
      <c r="AM105" s="93">
        <v>3</v>
      </c>
      <c r="AN105" s="111">
        <v>0</v>
      </c>
      <c r="AO105" s="109"/>
      <c r="AP105" s="106"/>
      <c r="AQ105" s="110"/>
      <c r="AR105" s="109" t="s">
        <v>2211</v>
      </c>
      <c r="AS105" s="106" t="s">
        <v>2205</v>
      </c>
      <c r="AT105" s="107" t="s">
        <v>2231</v>
      </c>
      <c r="AU105" s="108" t="s">
        <v>2209</v>
      </c>
      <c r="AV105" s="109" t="s">
        <v>2211</v>
      </c>
      <c r="AW105" s="106" t="s">
        <v>2205</v>
      </c>
      <c r="AX105" s="106" t="s">
        <v>2231</v>
      </c>
      <c r="AY105" s="106"/>
      <c r="AZ105" s="106"/>
      <c r="BA105" s="106"/>
      <c r="BB105" s="106"/>
      <c r="BC105" s="106"/>
      <c r="BD105" s="106"/>
      <c r="BE105" s="106"/>
      <c r="BF105" s="94" cm="1">
        <f t="array" ref="BF105">SUMPRODUCT(--(LEN(TRIM(AV105:BE105))&gt;0))</f>
        <v>3</v>
      </c>
      <c r="BG105" s="36" t="str" cm="1">
        <f t="array" ref="BG105">SUBSTITUTE(SUBSTITUTE(SUBSTITUTE("["&amp;
IFERROR(_xlfn.TEXTJOIN(", ",TRUE,IF(O105:AL105="y",CHAR(34)&amp;O$1:AL$1&amp;CHAR(34),"")),"")&amp;
","&amp;
CHAR(34)&amp;"myr"&amp;AU105&amp;CHAR(34)&amp;","&amp;_xlfn.TEXTJOIN("",TRUE,IF(AO105:AQ105&lt;&gt;"",CHAR(34)&amp;"sta"&amp;AO105:AQ105&amp;CHAR(34)&amp;",",""))&amp;
IFERROR(_xlfn.TEXTJOIN(", ",TRUE,IF(AR105:AT105&lt;&gt;"",CHAR(34)&amp;AR$1:AT$1&amp;AR105:AT105&amp;CHAR(34)&amp;",","")),"")&amp;
IF(AN105&gt;0,CHAR(34)&amp;"HasSta",CHAR(34)&amp;"NoStar")&amp;CHAR(34)&amp;","&amp;IF(AN105=1,CHAR(34)&amp;"1Stars"&amp;CHAR(34)&amp;",","")&amp;IF(AN105=2,CHAR(34)&amp;"2Stars"&amp;CHAR(34)&amp;",","")&amp;IF(AN105&gt;2,CHAR(34)&amp;"3+Star"&amp;CHAR(34)&amp;",","")&amp;
IFERROR(CHOOSE(AM105+1,"""NoBand""","","""2Bands""","""3Bands"""),"")&amp;IF(AM105&gt;3,"""4+Band""","")&amp;","&amp;
_xlfn.XLOOKUP(B105,Country!$A$2:$A$246,Country!$F$2:$F$246,"")&amp;_xlfn.XLOOKUP(B105,Country!$A$2:$A$246,Country!$G$2:$G$246,"")&amp;
"]",",]","]"),",,",","),",,",",")</f>
        <v>["Vertic", "OnlyBa","myrEQ","001GRE", "002WHI", "003ORA","NoStar","3Bands","capi_Dublin","island", "pol_samesx", "geo_CapiBeach", "md_tekken7","chopGB","eunion","englis","rg2_Eu_North"]</v>
      </c>
      <c r="BH105" s="65" t="s">
        <v>791</v>
      </c>
      <c r="BI105" s="36"/>
    </row>
    <row r="106" spans="1:61" x14ac:dyDescent="0.3">
      <c r="A106" s="115" t="str" cm="1">
        <f t="array" ref="A106">SUBSTITUTE("{"&amp;CHAR(34)&amp;"couname"&amp;CHAR(34)&amp;":"&amp;CHAR(34)&amp;B106&amp;CHAR(34)&amp;
(IF(H106&lt;&gt;"",","&amp;CHAR(34)&amp;"subtype"&amp;CHAR(34)&amp;":"&amp;CHAR(34)&amp;H106&amp;CHAR(34),""))&amp;
","&amp;CHAR(34)&amp;"year"&amp;CHAR(34)&amp;":"&amp;CHAR(34)&amp;M106&amp;CHAR(34)&amp;","&amp;CHAR(34)&amp;"lvlup"&amp;CHAR(34)&amp;":"&amp;CHAR(34)&amp;C106&amp;CHAR(34)&amp;
","&amp;CHAR(34)&amp;"region"&amp;CHAR(34)&amp;":"&amp;CHAR(34)&amp;"rgn_"&amp;_xlfn.XLOOKUP(B106,Country!A106:A404,Country!D106:D404&amp;CHAR(34)&amp;
","&amp;CHAR(34)&amp;"Colors"&amp;CHAR(34)&amp;":"&amp;"["&amp;_xlfn.TEXTJOIN(", ",TRUE,IF(AV106:BE106&lt;&gt;"",CHAR(34)&amp;"cl_"&amp;AV106:BE106&amp;CHAR(34),""))&amp;"]"&amp;
","&amp;CHAR(34)&amp;"Items"&amp;CHAR(34)&amp;":"&amp;BG106&amp;
","&amp;CHAR(34)&amp;"Items2"&amp;CHAR(34)&amp;":"&amp;"["&amp;_xlfn.XLOOKUP(B106,Country!A105:A404,Country!G105:G404)&amp;"]"&amp;
","&amp;CHAR(34)&amp;"Flag"&amp;CHAR(34)&amp;":"&amp;CHAR(34)&amp;D106&amp;CHAR(34)&amp;
","&amp;CHAR(34)&amp;"HDFlag"&amp;CHAR(34)&amp;":"&amp;CHAR(34)&amp;E106&amp;CHAR(34)&amp;
","&amp;CHAR(34)&amp;"type"&amp;CHAR(34)&amp;":"&amp;CHAR(34)&amp;L106&amp;CHAR(34)&amp;
", "&amp;CHAR(34)&amp;"describe"&amp;CHAR(34)&amp;": "&amp;CHAR(34)&amp;CHAR(34)&amp;
", "&amp;CHAR(34)&amp;"isnew"&amp;CHAR(34)&amp;": "&amp;CHAR(34)&amp;F106&amp;CHAR(34)&amp;
", "&amp;CHAR(34)&amp;"ptg"&amp;CHAR(34)&amp;": "&amp;IFERROR(_xlfn.XLOOKUP(B106,Country!A:A,Country!BH:BH),CHAR(34)&amp;CHAR(34))&amp;
", "&amp;CHAR(34)&amp;"links"&amp;CHAR(34)&amp;": "&amp;CHAR(34)&amp;I106&amp;CHAR(34)&amp;
"},"),"[,","[")</f>
        <v>{"couname":"Isle of Man","year":"1932","lvlup":"1","region":"rgn_Europe","Colors":["cl_WHI", "cl_YEL", "cl_RED", "cl_BLA"],"Items":["Center", "Humans","myrRED","staYEL","HasSta","3+Star","NoBand","capi_Douglas","island", "geo_CapiBeach", "ntWHRE", "ntWHYE","monarchy","englis","rg2_Eu_North"],"Items2":["monarchy","englis","rg2_Eu_North"],"Flag":"https://upload.wikimedia.org/wikipedia/commons/thumb/5/5d/Flag_of_the_Isle_of_Mann.svg/383px-Flag_of_the_Isle_of_Mann.svg.png","HDFlag":"https://upload.wikimedia.org/wikipedia/commons/thumb/5/5d/Flag_of_the_Isle_of_Mann.svg/2560px-Flag_of_the_Isle_of_Mann.svg.png","type":"", "describe": "", "isnew": ".", "ptg": ["pctBLA_1", "pctBLU_0", "pctGRE_0", "pctRED_94", "pctYEL_2", "pctORA_0", "pctBRO_0", "pctPUR_0", "pctWHI_4"], "links": "https://en.wikipedia.org/wiki/Flag_of_the_Isle_of_Man"},</v>
      </c>
      <c r="B106" s="83" t="s">
        <v>144</v>
      </c>
      <c r="C106" s="84">
        <v>1</v>
      </c>
      <c r="D106" s="95" t="s">
        <v>903</v>
      </c>
      <c r="E106" s="96" t="s">
        <v>2444</v>
      </c>
      <c r="F106" s="85" t="s">
        <v>2200</v>
      </c>
      <c r="G106" s="86" t="s">
        <v>2201</v>
      </c>
      <c r="H106" s="87"/>
      <c r="I106" s="88" t="s">
        <v>2445</v>
      </c>
      <c r="J106" s="89" t="s">
        <v>3578</v>
      </c>
      <c r="K106" s="90" t="s">
        <v>388</v>
      </c>
      <c r="L106" s="89"/>
      <c r="M106" s="91">
        <v>1932</v>
      </c>
      <c r="N106" s="116"/>
      <c r="O106" s="92" t="s">
        <v>2204</v>
      </c>
      <c r="P106" s="92" t="s">
        <v>2204</v>
      </c>
      <c r="Q106" s="92" t="s">
        <v>2204</v>
      </c>
      <c r="R106" s="92" t="s">
        <v>2204</v>
      </c>
      <c r="S106" s="92" t="s">
        <v>2204</v>
      </c>
      <c r="T106" s="92" t="s">
        <v>2204</v>
      </c>
      <c r="U106" s="92" t="s">
        <v>2204</v>
      </c>
      <c r="V106" s="92" t="s">
        <v>2204</v>
      </c>
      <c r="W106" s="92" t="s">
        <v>2204</v>
      </c>
      <c r="X106" s="92" t="s">
        <v>2204</v>
      </c>
      <c r="Y106" s="92" t="s">
        <v>2204</v>
      </c>
      <c r="Z106" s="92" t="s">
        <v>2204</v>
      </c>
      <c r="AA106" s="92" t="s">
        <v>529</v>
      </c>
      <c r="AB106" s="92" t="s">
        <v>2204</v>
      </c>
      <c r="AC106" s="92" t="s">
        <v>2204</v>
      </c>
      <c r="AD106" s="92" t="s">
        <v>2204</v>
      </c>
      <c r="AE106" s="92" t="s">
        <v>2204</v>
      </c>
      <c r="AF106" s="92" t="s">
        <v>2204</v>
      </c>
      <c r="AG106" s="92" t="s">
        <v>529</v>
      </c>
      <c r="AH106" s="92" t="s">
        <v>2204</v>
      </c>
      <c r="AI106" s="92" t="s">
        <v>2204</v>
      </c>
      <c r="AJ106" s="92" t="s">
        <v>2204</v>
      </c>
      <c r="AK106" s="92" t="s">
        <v>2204</v>
      </c>
      <c r="AL106" s="92" t="s">
        <v>2204</v>
      </c>
      <c r="AM106" s="93">
        <v>0</v>
      </c>
      <c r="AN106" s="111">
        <v>3</v>
      </c>
      <c r="AO106" s="109" t="s">
        <v>2215</v>
      </c>
      <c r="AP106" s="106"/>
      <c r="AQ106" s="110"/>
      <c r="AR106" s="109"/>
      <c r="AS106" s="106"/>
      <c r="AT106" s="107"/>
      <c r="AU106" s="108" t="s">
        <v>2210</v>
      </c>
      <c r="AV106" s="109" t="s">
        <v>2205</v>
      </c>
      <c r="AW106" s="106" t="s">
        <v>2215</v>
      </c>
      <c r="AX106" s="106" t="s">
        <v>2210</v>
      </c>
      <c r="AY106" s="106" t="s">
        <v>2206</v>
      </c>
      <c r="AZ106" s="106"/>
      <c r="BA106" s="106"/>
      <c r="BB106" s="106"/>
      <c r="BC106" s="106"/>
      <c r="BD106" s="106"/>
      <c r="BE106" s="106"/>
      <c r="BF106" s="94" cm="1">
        <f t="array" ref="BF106">SUMPRODUCT(--(LEN(TRIM(AV106:BE106))&gt;0))</f>
        <v>4</v>
      </c>
      <c r="BG106" s="36" t="str" cm="1">
        <f t="array" ref="BG106">SUBSTITUTE(SUBSTITUTE(SUBSTITUTE("["&amp;
IFERROR(_xlfn.TEXTJOIN(", ",TRUE,IF(O106:AL106="y",CHAR(34)&amp;O$1:AL$1&amp;CHAR(34),"")),"")&amp;
","&amp;
CHAR(34)&amp;"myr"&amp;AU106&amp;CHAR(34)&amp;","&amp;_xlfn.TEXTJOIN("",TRUE,IF(AO106:AQ106&lt;&gt;"",CHAR(34)&amp;"sta"&amp;AO106:AQ106&amp;CHAR(34)&amp;",",""))&amp;
IFERROR(_xlfn.TEXTJOIN(", ",TRUE,IF(AR106:AT106&lt;&gt;"",CHAR(34)&amp;AR$1:AT$1&amp;AR106:AT106&amp;CHAR(34)&amp;",","")),"")&amp;
IF(AN106&gt;0,CHAR(34)&amp;"HasSta",CHAR(34)&amp;"NoStar")&amp;CHAR(34)&amp;","&amp;IF(AN106=1,CHAR(34)&amp;"1Stars"&amp;CHAR(34)&amp;",","")&amp;IF(AN106=2,CHAR(34)&amp;"2Stars"&amp;CHAR(34)&amp;",","")&amp;IF(AN106&gt;2,CHAR(34)&amp;"3+Star"&amp;CHAR(34)&amp;",","")&amp;
IFERROR(CHOOSE(AM106+1,"""NoBand""","","""2Bands""","""3Bands"""),"")&amp;IF(AM106&gt;3,"""4+Band""","")&amp;","&amp;
_xlfn.XLOOKUP(B106,Country!$A$2:$A$246,Country!$F$2:$F$246,"")&amp;_xlfn.XLOOKUP(B106,Country!$A$2:$A$246,Country!$G$2:$G$246,"")&amp;
"]",",]","]"),",,",","),",,",",")</f>
        <v>["Center", "Humans","myrRED","staYEL","HasSta","3+Star","NoBand","capi_Douglas","island", "geo_CapiBeach", "ntWHRE", "ntWHYE","monarchy","englis","rg2_Eu_North"]</v>
      </c>
      <c r="BH106" s="65" t="s">
        <v>791</v>
      </c>
      <c r="BI106" s="36"/>
    </row>
    <row r="107" spans="1:61" x14ac:dyDescent="0.3">
      <c r="A107" s="115" t="str" cm="1">
        <f t="array" ref="A107">SUBSTITUTE("{"&amp;CHAR(34)&amp;"couname"&amp;CHAR(34)&amp;":"&amp;CHAR(34)&amp;B107&amp;CHAR(34)&amp;
(IF(H107&lt;&gt;"",","&amp;CHAR(34)&amp;"subtype"&amp;CHAR(34)&amp;":"&amp;CHAR(34)&amp;H107&amp;CHAR(34),""))&amp;
","&amp;CHAR(34)&amp;"year"&amp;CHAR(34)&amp;":"&amp;CHAR(34)&amp;M107&amp;CHAR(34)&amp;","&amp;CHAR(34)&amp;"lvlup"&amp;CHAR(34)&amp;":"&amp;CHAR(34)&amp;C107&amp;CHAR(34)&amp;
","&amp;CHAR(34)&amp;"region"&amp;CHAR(34)&amp;":"&amp;CHAR(34)&amp;"rgn_"&amp;_xlfn.XLOOKUP(B107,Country!A107:A405,Country!D107:D405&amp;CHAR(34)&amp;
","&amp;CHAR(34)&amp;"Colors"&amp;CHAR(34)&amp;":"&amp;"["&amp;_xlfn.TEXTJOIN(", ",TRUE,IF(AV107:BE107&lt;&gt;"",CHAR(34)&amp;"cl_"&amp;AV107:BE107&amp;CHAR(34),""))&amp;"]"&amp;
","&amp;CHAR(34)&amp;"Items"&amp;CHAR(34)&amp;":"&amp;BG107&amp;
","&amp;CHAR(34)&amp;"Items2"&amp;CHAR(34)&amp;":"&amp;"["&amp;_xlfn.XLOOKUP(B107,Country!A106:A405,Country!G106:G405)&amp;"]"&amp;
","&amp;CHAR(34)&amp;"Flag"&amp;CHAR(34)&amp;":"&amp;CHAR(34)&amp;D107&amp;CHAR(34)&amp;
","&amp;CHAR(34)&amp;"HDFlag"&amp;CHAR(34)&amp;":"&amp;CHAR(34)&amp;E107&amp;CHAR(34)&amp;
","&amp;CHAR(34)&amp;"type"&amp;CHAR(34)&amp;":"&amp;CHAR(34)&amp;L107&amp;CHAR(34)&amp;
", "&amp;CHAR(34)&amp;"describe"&amp;CHAR(34)&amp;": "&amp;CHAR(34)&amp;CHAR(34)&amp;
", "&amp;CHAR(34)&amp;"isnew"&amp;CHAR(34)&amp;": "&amp;CHAR(34)&amp;F107&amp;CHAR(34)&amp;
", "&amp;CHAR(34)&amp;"ptg"&amp;CHAR(34)&amp;": "&amp;IFERROR(_xlfn.XLOOKUP(B107,Country!A:A,Country!BH:BH),CHAR(34)&amp;CHAR(34))&amp;
", "&amp;CHAR(34)&amp;"links"&amp;CHAR(34)&amp;": "&amp;CHAR(34)&amp;I107&amp;CHAR(34)&amp;
"},"),"[,","[")</f>
        <v>{"couname":"Israel","year":"1897, 1948","lvlup":"1","region":"rgn_Asia","Colors":["cl_BLU", "cl_WHI"],"Items":["Horizo", "Center", "Rotate","myrWHI","staBLU","001WHI", "002WHI", "003WHI","HasSta","1Stars","4+Band","capi_Jerusalem","pol_Nuclear", "md_acreed123", "pol_pope","chopGB","rg2_AS_West"],"Items2":["chopGB","rg2_AS_West"],"Flag":"https://i.ibb.co/2scT6tj/Israel-Flag.png","HDFlag":"https://upload.wikimedia.org/wikipedia/commons/thumb/d/d4/Flag_of_Israel.svg/2560px-Flag_of_Israel.svg.png","type":"", "describe": "", "isnew": ".", "ptg": ["pctBLA_0", "pctBLU_36", "pctGRE_0", "pctRED_0", "pctYEL_0", "pctORA_0", "pctBRO_0", "pctPUR_0", "pctWHI_64"], "links": "https://en.wikipedia.org/wiki/Flag_of_Israel"},</v>
      </c>
      <c r="B107" s="83" t="s">
        <v>145</v>
      </c>
      <c r="C107" s="84">
        <v>1</v>
      </c>
      <c r="D107" s="95" t="s">
        <v>904</v>
      </c>
      <c r="E107" s="96" t="s">
        <v>2446</v>
      </c>
      <c r="F107" s="85" t="s">
        <v>2200</v>
      </c>
      <c r="G107" s="86" t="s">
        <v>2201</v>
      </c>
      <c r="H107" s="87"/>
      <c r="I107" s="88" t="s">
        <v>2447</v>
      </c>
      <c r="J107" s="89" t="s">
        <v>3578</v>
      </c>
      <c r="K107" s="90" t="s">
        <v>389</v>
      </c>
      <c r="L107" s="89"/>
      <c r="M107" s="91" t="s">
        <v>2448</v>
      </c>
      <c r="N107" s="116"/>
      <c r="O107" s="92" t="s">
        <v>2204</v>
      </c>
      <c r="P107" s="92" t="s">
        <v>529</v>
      </c>
      <c r="Q107" s="92" t="s">
        <v>2204</v>
      </c>
      <c r="R107" s="92" t="s">
        <v>2204</v>
      </c>
      <c r="S107" s="92" t="s">
        <v>2204</v>
      </c>
      <c r="T107" s="92" t="s">
        <v>2204</v>
      </c>
      <c r="U107" s="92" t="s">
        <v>2204</v>
      </c>
      <c r="V107" s="92" t="s">
        <v>2204</v>
      </c>
      <c r="W107" s="92" t="s">
        <v>2204</v>
      </c>
      <c r="X107" s="92" t="s">
        <v>2204</v>
      </c>
      <c r="Y107" s="92" t="s">
        <v>2204</v>
      </c>
      <c r="Z107" s="92" t="s">
        <v>2204</v>
      </c>
      <c r="AA107" s="92" t="s">
        <v>529</v>
      </c>
      <c r="AB107" s="92" t="s">
        <v>2204</v>
      </c>
      <c r="AC107" s="92" t="s">
        <v>2204</v>
      </c>
      <c r="AD107" s="92" t="s">
        <v>2204</v>
      </c>
      <c r="AE107" s="92" t="s">
        <v>2204</v>
      </c>
      <c r="AF107" s="92" t="s">
        <v>2204</v>
      </c>
      <c r="AG107" s="92" t="s">
        <v>2204</v>
      </c>
      <c r="AH107" s="92" t="s">
        <v>2204</v>
      </c>
      <c r="AI107" s="92" t="s">
        <v>2204</v>
      </c>
      <c r="AJ107" s="92" t="s">
        <v>2204</v>
      </c>
      <c r="AK107" s="92" t="s">
        <v>529</v>
      </c>
      <c r="AL107" s="92" t="s">
        <v>2204</v>
      </c>
      <c r="AM107" s="93">
        <v>5</v>
      </c>
      <c r="AN107" s="111">
        <v>1</v>
      </c>
      <c r="AO107" s="109" t="s">
        <v>2214</v>
      </c>
      <c r="AP107" s="106"/>
      <c r="AQ107" s="110"/>
      <c r="AR107" s="109" t="s">
        <v>2205</v>
      </c>
      <c r="AS107" s="106" t="s">
        <v>2205</v>
      </c>
      <c r="AT107" s="107" t="s">
        <v>2205</v>
      </c>
      <c r="AU107" s="108" t="s">
        <v>2205</v>
      </c>
      <c r="AV107" s="109" t="s">
        <v>2214</v>
      </c>
      <c r="AW107" s="106" t="s">
        <v>2205</v>
      </c>
      <c r="AX107" s="106"/>
      <c r="AY107" s="106"/>
      <c r="AZ107" s="106"/>
      <c r="BA107" s="106"/>
      <c r="BB107" s="106"/>
      <c r="BC107" s="106"/>
      <c r="BD107" s="106"/>
      <c r="BE107" s="106"/>
      <c r="BF107" s="94" cm="1">
        <f t="array" ref="BF107">SUMPRODUCT(--(LEN(TRIM(AV107:BE107))&gt;0))</f>
        <v>2</v>
      </c>
      <c r="BG107" s="36" t="str" cm="1">
        <f t="array" ref="BG107">SUBSTITUTE(SUBSTITUTE(SUBSTITUTE("["&amp;
IFERROR(_xlfn.TEXTJOIN(", ",TRUE,IF(O107:AL107="y",CHAR(34)&amp;O$1:AL$1&amp;CHAR(34),"")),"")&amp;
","&amp;
CHAR(34)&amp;"myr"&amp;AU107&amp;CHAR(34)&amp;","&amp;_xlfn.TEXTJOIN("",TRUE,IF(AO107:AQ107&lt;&gt;"",CHAR(34)&amp;"sta"&amp;AO107:AQ107&amp;CHAR(34)&amp;",",""))&amp;
IFERROR(_xlfn.TEXTJOIN(", ",TRUE,IF(AR107:AT107&lt;&gt;"",CHAR(34)&amp;AR$1:AT$1&amp;AR107:AT107&amp;CHAR(34)&amp;",","")),"")&amp;
IF(AN107&gt;0,CHAR(34)&amp;"HasSta",CHAR(34)&amp;"NoStar")&amp;CHAR(34)&amp;","&amp;IF(AN107=1,CHAR(34)&amp;"1Stars"&amp;CHAR(34)&amp;",","")&amp;IF(AN107=2,CHAR(34)&amp;"2Stars"&amp;CHAR(34)&amp;",","")&amp;IF(AN107&gt;2,CHAR(34)&amp;"3+Star"&amp;CHAR(34)&amp;",","")&amp;
IFERROR(CHOOSE(AM107+1,"""NoBand""","","""2Bands""","""3Bands"""),"")&amp;IF(AM107&gt;3,"""4+Band""","")&amp;","&amp;
_xlfn.XLOOKUP(B107,Country!$A$2:$A$246,Country!$F$2:$F$246,"")&amp;_xlfn.XLOOKUP(B107,Country!$A$2:$A$246,Country!$G$2:$G$246,"")&amp;
"]",",]","]"),",,",","),",,",",")</f>
        <v>["Horizo", "Center", "Rotate","myrWHI","staBLU","001WHI", "002WHI", "003WHI","HasSta","1Stars","4+Band","capi_Jerusalem","pol_Nuclear", "md_acreed123", "pol_pope","chopGB","rg2_AS_West"]</v>
      </c>
      <c r="BH107" s="65" t="s">
        <v>790</v>
      </c>
      <c r="BI107" s="36"/>
    </row>
    <row r="108" spans="1:61" x14ac:dyDescent="0.3">
      <c r="A108" s="115" t="str" cm="1">
        <f t="array" ref="A108">SUBSTITUTE("{"&amp;CHAR(34)&amp;"couname"&amp;CHAR(34)&amp;":"&amp;CHAR(34)&amp;B108&amp;CHAR(34)&amp;
(IF(H108&lt;&gt;"",","&amp;CHAR(34)&amp;"subtype"&amp;CHAR(34)&amp;":"&amp;CHAR(34)&amp;H108&amp;CHAR(34),""))&amp;
","&amp;CHAR(34)&amp;"year"&amp;CHAR(34)&amp;":"&amp;CHAR(34)&amp;M108&amp;CHAR(34)&amp;","&amp;CHAR(34)&amp;"lvlup"&amp;CHAR(34)&amp;":"&amp;CHAR(34)&amp;C108&amp;CHAR(34)&amp;
","&amp;CHAR(34)&amp;"region"&amp;CHAR(34)&amp;":"&amp;CHAR(34)&amp;"rgn_"&amp;_xlfn.XLOOKUP(B108,Country!A108:A406,Country!D108:D406&amp;CHAR(34)&amp;
","&amp;CHAR(34)&amp;"Colors"&amp;CHAR(34)&amp;":"&amp;"["&amp;_xlfn.TEXTJOIN(", ",TRUE,IF(AV108:BE108&lt;&gt;"",CHAR(34)&amp;"cl_"&amp;AV108:BE108&amp;CHAR(34),""))&amp;"]"&amp;
","&amp;CHAR(34)&amp;"Items"&amp;CHAR(34)&amp;":"&amp;BG108&amp;
","&amp;CHAR(34)&amp;"Items2"&amp;CHAR(34)&amp;":"&amp;"["&amp;_xlfn.XLOOKUP(B108,Country!A107:A406,Country!G107:G406)&amp;"]"&amp;
","&amp;CHAR(34)&amp;"Flag"&amp;CHAR(34)&amp;":"&amp;CHAR(34)&amp;D108&amp;CHAR(34)&amp;
","&amp;CHAR(34)&amp;"HDFlag"&amp;CHAR(34)&amp;":"&amp;CHAR(34)&amp;E108&amp;CHAR(34)&amp;
","&amp;CHAR(34)&amp;"type"&amp;CHAR(34)&amp;":"&amp;CHAR(34)&amp;L108&amp;CHAR(34)&amp;
", "&amp;CHAR(34)&amp;"describe"&amp;CHAR(34)&amp;": "&amp;CHAR(34)&amp;CHAR(34)&amp;
", "&amp;CHAR(34)&amp;"isnew"&amp;CHAR(34)&amp;": "&amp;CHAR(34)&amp;F108&amp;CHAR(34)&amp;
", "&amp;CHAR(34)&amp;"ptg"&amp;CHAR(34)&amp;": "&amp;IFERROR(_xlfn.XLOOKUP(B108,Country!A:A,Country!BH:BH),CHAR(34)&amp;CHAR(34))&amp;
", "&amp;CHAR(34)&amp;"links"&amp;CHAR(34)&amp;": "&amp;CHAR(34)&amp;I108&amp;CHAR(34)&amp;
"},"),"[,","[")</f>
        <v>{"couname":"Italy","year":"1946","lvlup":"1","region":"rgn_Europe","Colors":["cl_GRE", "cl_WHI", "cl_RED"],"Items":["Vertic", "OnlyBa","myrEQ","001GRE", "002WHI", "003RED","NoStar","3Bands","capi_Rome","locate_MI", "rg3_austrohungary", "md_acreed123", "pol_pope", "md_tekken7", "ntGRRE","rg3_romanempire","eunion","italia","rg2_Eu_South"],"Items2":["rg3_romanempire","eunion","italia","rg2_Eu_South"],"Flag":"https://i.ibb.co/hHDk1rr/Italy-Flag.png","HDFlag":"https://upload.wikimedia.org/wikipedia/en/thumb/0/03/Flag_of_Italy.svg/2560px-Flag_of_Italy.svg.png","type":"", "describe": "", "isnew": ".", "ptg": ["pctBLA_0", "pctBLU_0", "pctGRE_33", "pctRED_33", "pctYEL_0", "pctORA_0", "pctBRO_0", "pctPUR_0", "pctWHI_33"], "links": "https://en.wikipedia.org/wiki/Flag_of_Italy"},</v>
      </c>
      <c r="B108" s="83" t="s">
        <v>146</v>
      </c>
      <c r="C108" s="84">
        <v>1</v>
      </c>
      <c r="D108" s="95" t="s">
        <v>905</v>
      </c>
      <c r="E108" s="96" t="s">
        <v>2449</v>
      </c>
      <c r="F108" s="85" t="s">
        <v>2200</v>
      </c>
      <c r="G108" s="86" t="s">
        <v>2201</v>
      </c>
      <c r="H108" s="87"/>
      <c r="I108" s="88" t="s">
        <v>2450</v>
      </c>
      <c r="J108" s="89" t="s">
        <v>3578</v>
      </c>
      <c r="K108" s="90" t="s">
        <v>390</v>
      </c>
      <c r="L108" s="89"/>
      <c r="M108" s="91">
        <v>1946</v>
      </c>
      <c r="N108" s="116"/>
      <c r="O108" s="92" t="s">
        <v>2204</v>
      </c>
      <c r="P108" s="92" t="s">
        <v>2204</v>
      </c>
      <c r="Q108" s="92" t="s">
        <v>529</v>
      </c>
      <c r="R108" s="92" t="s">
        <v>2204</v>
      </c>
      <c r="S108" s="92" t="s">
        <v>2204</v>
      </c>
      <c r="T108" s="92" t="s">
        <v>2204</v>
      </c>
      <c r="U108" s="92" t="s">
        <v>2204</v>
      </c>
      <c r="V108" s="92" t="s">
        <v>2204</v>
      </c>
      <c r="W108" s="92" t="s">
        <v>2204</v>
      </c>
      <c r="X108" s="92" t="s">
        <v>2204</v>
      </c>
      <c r="Y108" s="92" t="s">
        <v>2204</v>
      </c>
      <c r="Z108" s="92" t="s">
        <v>2204</v>
      </c>
      <c r="AA108" s="92" t="s">
        <v>2204</v>
      </c>
      <c r="AB108" s="92" t="s">
        <v>2204</v>
      </c>
      <c r="AC108" s="92" t="s">
        <v>2204</v>
      </c>
      <c r="AD108" s="92" t="s">
        <v>2204</v>
      </c>
      <c r="AE108" s="92" t="s">
        <v>529</v>
      </c>
      <c r="AF108" s="92" t="s">
        <v>2204</v>
      </c>
      <c r="AG108" s="92" t="s">
        <v>2204</v>
      </c>
      <c r="AH108" s="92" t="s">
        <v>2204</v>
      </c>
      <c r="AI108" s="92" t="s">
        <v>2204</v>
      </c>
      <c r="AJ108" s="92" t="s">
        <v>2204</v>
      </c>
      <c r="AK108" s="92" t="s">
        <v>2204</v>
      </c>
      <c r="AL108" s="92" t="s">
        <v>2204</v>
      </c>
      <c r="AM108" s="93">
        <v>3</v>
      </c>
      <c r="AN108" s="111">
        <v>0</v>
      </c>
      <c r="AO108" s="109"/>
      <c r="AP108" s="106"/>
      <c r="AQ108" s="110"/>
      <c r="AR108" s="109" t="s">
        <v>2211</v>
      </c>
      <c r="AS108" s="106" t="s">
        <v>2205</v>
      </c>
      <c r="AT108" s="107" t="s">
        <v>2210</v>
      </c>
      <c r="AU108" s="108" t="s">
        <v>2209</v>
      </c>
      <c r="AV108" s="109" t="s">
        <v>2211</v>
      </c>
      <c r="AW108" s="106" t="s">
        <v>2205</v>
      </c>
      <c r="AX108" s="106" t="s">
        <v>2210</v>
      </c>
      <c r="AY108" s="106"/>
      <c r="AZ108" s="106"/>
      <c r="BA108" s="106"/>
      <c r="BB108" s="106"/>
      <c r="BC108" s="106"/>
      <c r="BD108" s="106"/>
      <c r="BE108" s="106"/>
      <c r="BF108" s="94" cm="1">
        <f t="array" ref="BF108">SUMPRODUCT(--(LEN(TRIM(AV108:BE108))&gt;0))</f>
        <v>3</v>
      </c>
      <c r="BG108" s="36" t="str" cm="1">
        <f t="array" ref="BG108">SUBSTITUTE(SUBSTITUTE(SUBSTITUTE("["&amp;
IFERROR(_xlfn.TEXTJOIN(", ",TRUE,IF(O108:AL108="y",CHAR(34)&amp;O$1:AL$1&amp;CHAR(34),"")),"")&amp;
","&amp;
CHAR(34)&amp;"myr"&amp;AU108&amp;CHAR(34)&amp;","&amp;_xlfn.TEXTJOIN("",TRUE,IF(AO108:AQ108&lt;&gt;"",CHAR(34)&amp;"sta"&amp;AO108:AQ108&amp;CHAR(34)&amp;",",""))&amp;
IFERROR(_xlfn.TEXTJOIN(", ",TRUE,IF(AR108:AT108&lt;&gt;"",CHAR(34)&amp;AR$1:AT$1&amp;AR108:AT108&amp;CHAR(34)&amp;",","")),"")&amp;
IF(AN108&gt;0,CHAR(34)&amp;"HasSta",CHAR(34)&amp;"NoStar")&amp;CHAR(34)&amp;","&amp;IF(AN108=1,CHAR(34)&amp;"1Stars"&amp;CHAR(34)&amp;",","")&amp;IF(AN108=2,CHAR(34)&amp;"2Stars"&amp;CHAR(34)&amp;",","")&amp;IF(AN108&gt;2,CHAR(34)&amp;"3+Star"&amp;CHAR(34)&amp;",","")&amp;
IFERROR(CHOOSE(AM108+1,"""NoBand""","","""2Bands""","""3Bands"""),"")&amp;IF(AM108&gt;3,"""4+Band""","")&amp;","&amp;
_xlfn.XLOOKUP(B108,Country!$A$2:$A$246,Country!$F$2:$F$246,"")&amp;_xlfn.XLOOKUP(B108,Country!$A$2:$A$246,Country!$G$2:$G$246,"")&amp;
"]",",]","]"),",,",","),",,",",")</f>
        <v>["Vertic", "OnlyBa","myrEQ","001GRE", "002WHI", "003RED","NoStar","3Bands","capi_Rome","locate_MI", "rg3_austrohungary", "md_acreed123", "pol_pope", "md_tekken7", "ntGRRE","rg3_romanempire","eunion","italia","rg2_Eu_South"]</v>
      </c>
      <c r="BH108" s="65" t="s">
        <v>791</v>
      </c>
      <c r="BI108" s="36"/>
    </row>
    <row r="109" spans="1:61" x14ac:dyDescent="0.3">
      <c r="A109" s="115" t="str" cm="1">
        <f t="array" ref="A109">SUBSTITUTE("{"&amp;CHAR(34)&amp;"couname"&amp;CHAR(34)&amp;":"&amp;CHAR(34)&amp;B109&amp;CHAR(34)&amp;
(IF(H109&lt;&gt;"",","&amp;CHAR(34)&amp;"subtype"&amp;CHAR(34)&amp;":"&amp;CHAR(34)&amp;H109&amp;CHAR(34),""))&amp;
","&amp;CHAR(34)&amp;"year"&amp;CHAR(34)&amp;":"&amp;CHAR(34)&amp;M109&amp;CHAR(34)&amp;","&amp;CHAR(34)&amp;"lvlup"&amp;CHAR(34)&amp;":"&amp;CHAR(34)&amp;C109&amp;CHAR(34)&amp;
","&amp;CHAR(34)&amp;"region"&amp;CHAR(34)&amp;":"&amp;CHAR(34)&amp;"rgn_"&amp;_xlfn.XLOOKUP(B109,Country!A109:A407,Country!D109:D407&amp;CHAR(34)&amp;
","&amp;CHAR(34)&amp;"Colors"&amp;CHAR(34)&amp;":"&amp;"["&amp;_xlfn.TEXTJOIN(", ",TRUE,IF(AV109:BE109&lt;&gt;"",CHAR(34)&amp;"cl_"&amp;AV109:BE109&amp;CHAR(34),""))&amp;"]"&amp;
","&amp;CHAR(34)&amp;"Items"&amp;CHAR(34)&amp;":"&amp;BG109&amp;
","&amp;CHAR(34)&amp;"Items2"&amp;CHAR(34)&amp;":"&amp;"["&amp;_xlfn.XLOOKUP(B109,Country!A108:A407,Country!G108:G407)&amp;"]"&amp;
","&amp;CHAR(34)&amp;"Flag"&amp;CHAR(34)&amp;":"&amp;CHAR(34)&amp;D109&amp;CHAR(34)&amp;
","&amp;CHAR(34)&amp;"HDFlag"&amp;CHAR(34)&amp;":"&amp;CHAR(34)&amp;E109&amp;CHAR(34)&amp;
","&amp;CHAR(34)&amp;"type"&amp;CHAR(34)&amp;":"&amp;CHAR(34)&amp;L109&amp;CHAR(34)&amp;
", "&amp;CHAR(34)&amp;"describe"&amp;CHAR(34)&amp;": "&amp;CHAR(34)&amp;CHAR(34)&amp;
", "&amp;CHAR(34)&amp;"isnew"&amp;CHAR(34)&amp;": "&amp;CHAR(34)&amp;F109&amp;CHAR(34)&amp;
", "&amp;CHAR(34)&amp;"ptg"&amp;CHAR(34)&amp;": "&amp;IFERROR(_xlfn.XLOOKUP(B109,Country!A:A,Country!BH:BH),CHAR(34)&amp;CHAR(34))&amp;
", "&amp;CHAR(34)&amp;"links"&amp;CHAR(34)&amp;": "&amp;CHAR(34)&amp;I109&amp;CHAR(34)&amp;
"},"),"[,","[")</f>
        <v>{"couname":"Ivory Coast","year":"1959","lvlup":"1","region":"rgn_Africa","Colors":["cl_ORA", "cl_WHI", "cl_GRE"],"Items":["Vertic", "OnlyBa","myrEQ","001ORA", "002WHI", "003GRE","NoStar","3Bands","capi_Yamoussoukro","french","rg2_AF_West"],"Items2":["french","rg2_AF_West"],"Flag":"https://i.ibb.co/YWGTcsw/Ivory-Coast-Flag.png","HDFlag":"https://upload.wikimedia.org/wikipedia/commons/thumb/f/fe/Flag_of_C%C3%B4te_d%27Ivoire.svg/2560px-Flag_of_C%C3%B4te_d%27Ivoire.svg.png","type":"", "describe": "", "isnew": ".", "ptg": ["pctBLA_0", "pctBLU_0", "pctGRE_33", "pctRED_0", "pctYEL_0", "pctORA_33", "pctBRO_0", "pctPUR_0", "pctWHI_33"], "links": "https://en.wikipedia.org/wiki/Flag_of_Ivory_Coast"},</v>
      </c>
      <c r="B109" s="83" t="s">
        <v>147</v>
      </c>
      <c r="C109" s="84">
        <v>1</v>
      </c>
      <c r="D109" s="95" t="s">
        <v>906</v>
      </c>
      <c r="E109" s="96" t="s">
        <v>2451</v>
      </c>
      <c r="F109" s="85" t="s">
        <v>2200</v>
      </c>
      <c r="G109" s="86" t="s">
        <v>2201</v>
      </c>
      <c r="H109" s="87"/>
      <c r="I109" s="88" t="s">
        <v>2452</v>
      </c>
      <c r="J109" s="89" t="s">
        <v>3578</v>
      </c>
      <c r="K109" s="90" t="s">
        <v>391</v>
      </c>
      <c r="L109" s="89"/>
      <c r="M109" s="91">
        <v>1959</v>
      </c>
      <c r="N109" s="116"/>
      <c r="O109" s="92" t="s">
        <v>2204</v>
      </c>
      <c r="P109" s="92" t="s">
        <v>2204</v>
      </c>
      <c r="Q109" s="92" t="s">
        <v>529</v>
      </c>
      <c r="R109" s="92" t="s">
        <v>2204</v>
      </c>
      <c r="S109" s="92" t="s">
        <v>2204</v>
      </c>
      <c r="T109" s="92" t="s">
        <v>2204</v>
      </c>
      <c r="U109" s="92" t="s">
        <v>2204</v>
      </c>
      <c r="V109" s="92" t="s">
        <v>2204</v>
      </c>
      <c r="W109" s="92" t="s">
        <v>2204</v>
      </c>
      <c r="X109" s="92" t="s">
        <v>2204</v>
      </c>
      <c r="Y109" s="92" t="s">
        <v>2204</v>
      </c>
      <c r="Z109" s="92" t="s">
        <v>2204</v>
      </c>
      <c r="AA109" s="92" t="s">
        <v>2204</v>
      </c>
      <c r="AB109" s="92" t="s">
        <v>2204</v>
      </c>
      <c r="AC109" s="92" t="s">
        <v>2204</v>
      </c>
      <c r="AD109" s="92" t="s">
        <v>2204</v>
      </c>
      <c r="AE109" s="92" t="s">
        <v>529</v>
      </c>
      <c r="AF109" s="92" t="s">
        <v>2204</v>
      </c>
      <c r="AG109" s="92" t="s">
        <v>2204</v>
      </c>
      <c r="AH109" s="92" t="s">
        <v>2204</v>
      </c>
      <c r="AI109" s="92" t="s">
        <v>2204</v>
      </c>
      <c r="AJ109" s="92" t="s">
        <v>2204</v>
      </c>
      <c r="AK109" s="92" t="s">
        <v>2204</v>
      </c>
      <c r="AL109" s="92" t="s">
        <v>2204</v>
      </c>
      <c r="AM109" s="93">
        <v>3</v>
      </c>
      <c r="AN109" s="111">
        <v>0</v>
      </c>
      <c r="AO109" s="109"/>
      <c r="AP109" s="106"/>
      <c r="AQ109" s="110"/>
      <c r="AR109" s="109" t="s">
        <v>2231</v>
      </c>
      <c r="AS109" s="106" t="s">
        <v>2205</v>
      </c>
      <c r="AT109" s="107" t="s">
        <v>2211</v>
      </c>
      <c r="AU109" s="108" t="s">
        <v>2209</v>
      </c>
      <c r="AV109" s="109" t="s">
        <v>2231</v>
      </c>
      <c r="AW109" s="106" t="s">
        <v>2205</v>
      </c>
      <c r="AX109" s="106" t="s">
        <v>2211</v>
      </c>
      <c r="AY109" s="106"/>
      <c r="AZ109" s="106"/>
      <c r="BA109" s="106"/>
      <c r="BB109" s="106"/>
      <c r="BC109" s="106"/>
      <c r="BD109" s="106"/>
      <c r="BE109" s="106"/>
      <c r="BF109" s="94" cm="1">
        <f t="array" ref="BF109">SUMPRODUCT(--(LEN(TRIM(AV109:BE109))&gt;0))</f>
        <v>3</v>
      </c>
      <c r="BG109" s="36" t="str" cm="1">
        <f t="array" ref="BG109">SUBSTITUTE(SUBSTITUTE(SUBSTITUTE("["&amp;
IFERROR(_xlfn.TEXTJOIN(", ",TRUE,IF(O109:AL109="y",CHAR(34)&amp;O$1:AL$1&amp;CHAR(34),"")),"")&amp;
","&amp;
CHAR(34)&amp;"myr"&amp;AU109&amp;CHAR(34)&amp;","&amp;_xlfn.TEXTJOIN("",TRUE,IF(AO109:AQ109&lt;&gt;"",CHAR(34)&amp;"sta"&amp;AO109:AQ109&amp;CHAR(34)&amp;",",""))&amp;
IFERROR(_xlfn.TEXTJOIN(", ",TRUE,IF(AR109:AT109&lt;&gt;"",CHAR(34)&amp;AR$1:AT$1&amp;AR109:AT109&amp;CHAR(34)&amp;",","")),"")&amp;
IF(AN109&gt;0,CHAR(34)&amp;"HasSta",CHAR(34)&amp;"NoStar")&amp;CHAR(34)&amp;","&amp;IF(AN109=1,CHAR(34)&amp;"1Stars"&amp;CHAR(34)&amp;",","")&amp;IF(AN109=2,CHAR(34)&amp;"2Stars"&amp;CHAR(34)&amp;",","")&amp;IF(AN109&gt;2,CHAR(34)&amp;"3+Star"&amp;CHAR(34)&amp;",","")&amp;
IFERROR(CHOOSE(AM109+1,"""NoBand""","","""2Bands""","""3Bands"""),"")&amp;IF(AM109&gt;3,"""4+Band""","")&amp;","&amp;
_xlfn.XLOOKUP(B109,Country!$A$2:$A$246,Country!$F$2:$F$246,"")&amp;_xlfn.XLOOKUP(B109,Country!$A$2:$A$246,Country!$G$2:$G$246,"")&amp;
"]",",]","]"),",,",","),",,",",")</f>
        <v>["Vertic", "OnlyBa","myrEQ","001ORA", "002WHI", "003GRE","NoStar","3Bands","capi_Yamoussoukro","french","rg2_AF_West"]</v>
      </c>
      <c r="BH109" s="65" t="s">
        <v>792</v>
      </c>
      <c r="BI109" s="36"/>
    </row>
    <row r="110" spans="1:61" x14ac:dyDescent="0.3">
      <c r="A110" s="115" t="str" cm="1">
        <f t="array" ref="A110">SUBSTITUTE("{"&amp;CHAR(34)&amp;"couname"&amp;CHAR(34)&amp;":"&amp;CHAR(34)&amp;B110&amp;CHAR(34)&amp;
(IF(H110&lt;&gt;"",","&amp;CHAR(34)&amp;"subtype"&amp;CHAR(34)&amp;":"&amp;CHAR(34)&amp;H110&amp;CHAR(34),""))&amp;
","&amp;CHAR(34)&amp;"year"&amp;CHAR(34)&amp;":"&amp;CHAR(34)&amp;M110&amp;CHAR(34)&amp;","&amp;CHAR(34)&amp;"lvlup"&amp;CHAR(34)&amp;":"&amp;CHAR(34)&amp;C110&amp;CHAR(34)&amp;
","&amp;CHAR(34)&amp;"region"&amp;CHAR(34)&amp;":"&amp;CHAR(34)&amp;"rgn_"&amp;_xlfn.XLOOKUP(B110,Country!A110:A408,Country!D110:D408&amp;CHAR(34)&amp;
","&amp;CHAR(34)&amp;"Colors"&amp;CHAR(34)&amp;":"&amp;"["&amp;_xlfn.TEXTJOIN(", ",TRUE,IF(AV110:BE110&lt;&gt;"",CHAR(34)&amp;"cl_"&amp;AV110:BE110&amp;CHAR(34),""))&amp;"]"&amp;
","&amp;CHAR(34)&amp;"Items"&amp;CHAR(34)&amp;":"&amp;BG110&amp;
","&amp;CHAR(34)&amp;"Items2"&amp;CHAR(34)&amp;":"&amp;"["&amp;_xlfn.XLOOKUP(B110,Country!A109:A408,Country!G109:G408)&amp;"]"&amp;
","&amp;CHAR(34)&amp;"Flag"&amp;CHAR(34)&amp;":"&amp;CHAR(34)&amp;D110&amp;CHAR(34)&amp;
","&amp;CHAR(34)&amp;"HDFlag"&amp;CHAR(34)&amp;":"&amp;CHAR(34)&amp;E110&amp;CHAR(34)&amp;
","&amp;CHAR(34)&amp;"type"&amp;CHAR(34)&amp;":"&amp;CHAR(34)&amp;L110&amp;CHAR(34)&amp;
", "&amp;CHAR(34)&amp;"describe"&amp;CHAR(34)&amp;": "&amp;CHAR(34)&amp;CHAR(34)&amp;
", "&amp;CHAR(34)&amp;"isnew"&amp;CHAR(34)&amp;": "&amp;CHAR(34)&amp;F110&amp;CHAR(34)&amp;
", "&amp;CHAR(34)&amp;"ptg"&amp;CHAR(34)&amp;": "&amp;IFERROR(_xlfn.XLOOKUP(B110,Country!A:A,Country!BH:BH),CHAR(34)&amp;CHAR(34))&amp;
", "&amp;CHAR(34)&amp;"links"&amp;CHAR(34)&amp;": "&amp;CHAR(34)&amp;I110&amp;CHAR(34)&amp;
"},"),"[,","[")</f>
        <v>{"couname":"Jamaica","year":"1962","lvlup":"1","region":"rgn_North America","Colors":["cl_BLA", "cl_GRE", "cl_YEL"],"Items":["Crosse", "dgband", "Trside", "Center", "OnlyBa", "Rotate","myrEQ","NoStar","2Bands","capi_Kingston","island", "kokomo", "md_acreed123", "geo_CapiBeach","chopGB","monarchy","englis","rg2_Na_Caribbean"],"Items2":["chopGB","monarchy","englis","rg2_Na_Caribbean"],"Flag":"https://i.ibb.co/dQKdSD4/Jamaica-Flag.png","HDFlag":"https://upload.wikimedia.org/wikipedia/commons/thumb/0/0a/Flag_of_Jamaica.svg/2560px-Flag_of_Jamaica.svg.png","type":"", "describe": "", "isnew": ".", "ptg": ["pctBLA_33", "pctBLU_0", "pctGRE_33", "pctRED_0", "pctYEL_34", "pctORA_0", "pctBRO_0", "pctPUR_0", "pctWHI_0"], "links": "https://en.wikipedia.org/wiki/Flag_of_Jamaica"},</v>
      </c>
      <c r="B110" s="83" t="s">
        <v>148</v>
      </c>
      <c r="C110" s="84">
        <v>1</v>
      </c>
      <c r="D110" s="95" t="s">
        <v>907</v>
      </c>
      <c r="E110" s="96" t="s">
        <v>2453</v>
      </c>
      <c r="F110" s="85" t="s">
        <v>2200</v>
      </c>
      <c r="G110" s="86" t="s">
        <v>2201</v>
      </c>
      <c r="H110" s="87"/>
      <c r="I110" s="88" t="s">
        <v>2454</v>
      </c>
      <c r="J110" s="89" t="s">
        <v>3578</v>
      </c>
      <c r="K110" s="90" t="s">
        <v>392</v>
      </c>
      <c r="L110" s="89"/>
      <c r="M110" s="91">
        <v>1962</v>
      </c>
      <c r="N110" s="116"/>
      <c r="O110" s="92" t="s">
        <v>529</v>
      </c>
      <c r="P110" s="92" t="s">
        <v>2204</v>
      </c>
      <c r="Q110" s="92" t="s">
        <v>2204</v>
      </c>
      <c r="R110" s="92" t="s">
        <v>529</v>
      </c>
      <c r="S110" s="92" t="s">
        <v>2204</v>
      </c>
      <c r="T110" s="92" t="s">
        <v>2204</v>
      </c>
      <c r="U110" s="92" t="s">
        <v>2204</v>
      </c>
      <c r="V110" s="92" t="s">
        <v>2204</v>
      </c>
      <c r="W110" s="92" t="s">
        <v>2204</v>
      </c>
      <c r="X110" s="92" t="s">
        <v>2204</v>
      </c>
      <c r="Y110" s="92" t="s">
        <v>2204</v>
      </c>
      <c r="Z110" s="92" t="s">
        <v>529</v>
      </c>
      <c r="AA110" s="92" t="s">
        <v>529</v>
      </c>
      <c r="AB110" s="92" t="s">
        <v>2204</v>
      </c>
      <c r="AC110" s="92" t="s">
        <v>2204</v>
      </c>
      <c r="AD110" s="92" t="s">
        <v>2204</v>
      </c>
      <c r="AE110" s="92" t="s">
        <v>529</v>
      </c>
      <c r="AF110" s="92" t="s">
        <v>2204</v>
      </c>
      <c r="AG110" s="92" t="s">
        <v>2204</v>
      </c>
      <c r="AH110" s="92" t="s">
        <v>2204</v>
      </c>
      <c r="AI110" s="92" t="s">
        <v>2204</v>
      </c>
      <c r="AJ110" s="92" t="s">
        <v>2204</v>
      </c>
      <c r="AK110" s="92" t="s">
        <v>529</v>
      </c>
      <c r="AL110" s="92" t="s">
        <v>2204</v>
      </c>
      <c r="AM110" s="93">
        <v>2</v>
      </c>
      <c r="AN110" s="111">
        <v>0</v>
      </c>
      <c r="AO110" s="109"/>
      <c r="AP110" s="106"/>
      <c r="AQ110" s="110"/>
      <c r="AR110" s="109"/>
      <c r="AS110" s="106"/>
      <c r="AT110" s="107"/>
      <c r="AU110" s="108" t="s">
        <v>2209</v>
      </c>
      <c r="AV110" s="109" t="s">
        <v>2206</v>
      </c>
      <c r="AW110" s="106" t="s">
        <v>2211</v>
      </c>
      <c r="AX110" s="106" t="s">
        <v>2215</v>
      </c>
      <c r="AY110" s="106"/>
      <c r="AZ110" s="106"/>
      <c r="BA110" s="106"/>
      <c r="BB110" s="106"/>
      <c r="BC110" s="106"/>
      <c r="BD110" s="106"/>
      <c r="BE110" s="106"/>
      <c r="BF110" s="94" cm="1">
        <f t="array" ref="BF110">SUMPRODUCT(--(LEN(TRIM(AV110:BE110))&gt;0))</f>
        <v>3</v>
      </c>
      <c r="BG110" s="36" t="str" cm="1">
        <f t="array" ref="BG110">SUBSTITUTE(SUBSTITUTE(SUBSTITUTE("["&amp;
IFERROR(_xlfn.TEXTJOIN(", ",TRUE,IF(O110:AL110="y",CHAR(34)&amp;O$1:AL$1&amp;CHAR(34),"")),"")&amp;
","&amp;
CHAR(34)&amp;"myr"&amp;AU110&amp;CHAR(34)&amp;","&amp;_xlfn.TEXTJOIN("",TRUE,IF(AO110:AQ110&lt;&gt;"",CHAR(34)&amp;"sta"&amp;AO110:AQ110&amp;CHAR(34)&amp;",",""))&amp;
IFERROR(_xlfn.TEXTJOIN(", ",TRUE,IF(AR110:AT110&lt;&gt;"",CHAR(34)&amp;AR$1:AT$1&amp;AR110:AT110&amp;CHAR(34)&amp;",","")),"")&amp;
IF(AN110&gt;0,CHAR(34)&amp;"HasSta",CHAR(34)&amp;"NoStar")&amp;CHAR(34)&amp;","&amp;IF(AN110=1,CHAR(34)&amp;"1Stars"&amp;CHAR(34)&amp;",","")&amp;IF(AN110=2,CHAR(34)&amp;"2Stars"&amp;CHAR(34)&amp;",","")&amp;IF(AN110&gt;2,CHAR(34)&amp;"3+Star"&amp;CHAR(34)&amp;",","")&amp;
IFERROR(CHOOSE(AM110+1,"""NoBand""","","""2Bands""","""3Bands"""),"")&amp;IF(AM110&gt;3,"""4+Band""","")&amp;","&amp;
_xlfn.XLOOKUP(B110,Country!$A$2:$A$246,Country!$F$2:$F$246,"")&amp;_xlfn.XLOOKUP(B110,Country!$A$2:$A$246,Country!$G$2:$G$246,"")&amp;
"]",",]","]"),",,",","),",,",",")</f>
        <v>["Crosse", "dgband", "Trside", "Center", "OnlyBa", "Rotate","myrEQ","NoStar","2Bands","capi_Kingston","island", "kokomo", "md_acreed123", "geo_CapiBeach","chopGB","monarchy","englis","rg2_Na_Caribbean"]</v>
      </c>
      <c r="BH110" s="65" t="s">
        <v>794</v>
      </c>
      <c r="BI110" s="36"/>
    </row>
    <row r="111" spans="1:61" x14ac:dyDescent="0.3">
      <c r="A111" s="115" t="str" cm="1">
        <f t="array" ref="A111">SUBSTITUTE("{"&amp;CHAR(34)&amp;"couname"&amp;CHAR(34)&amp;":"&amp;CHAR(34)&amp;B111&amp;CHAR(34)&amp;
(IF(H111&lt;&gt;"",","&amp;CHAR(34)&amp;"subtype"&amp;CHAR(34)&amp;":"&amp;CHAR(34)&amp;H111&amp;CHAR(34),""))&amp;
","&amp;CHAR(34)&amp;"year"&amp;CHAR(34)&amp;":"&amp;CHAR(34)&amp;M111&amp;CHAR(34)&amp;","&amp;CHAR(34)&amp;"lvlup"&amp;CHAR(34)&amp;":"&amp;CHAR(34)&amp;C111&amp;CHAR(34)&amp;
","&amp;CHAR(34)&amp;"region"&amp;CHAR(34)&amp;":"&amp;CHAR(34)&amp;"rgn_"&amp;_xlfn.XLOOKUP(B111,Country!A111:A409,Country!D111:D409&amp;CHAR(34)&amp;
","&amp;CHAR(34)&amp;"Colors"&amp;CHAR(34)&amp;":"&amp;"["&amp;_xlfn.TEXTJOIN(", ",TRUE,IF(AV111:BE111&lt;&gt;"",CHAR(34)&amp;"cl_"&amp;AV111:BE111&amp;CHAR(34),""))&amp;"]"&amp;
","&amp;CHAR(34)&amp;"Items"&amp;CHAR(34)&amp;":"&amp;BG111&amp;
","&amp;CHAR(34)&amp;"Items2"&amp;CHAR(34)&amp;":"&amp;"["&amp;_xlfn.XLOOKUP(B111,Country!A110:A409,Country!G110:G409)&amp;"]"&amp;
","&amp;CHAR(34)&amp;"Flag"&amp;CHAR(34)&amp;":"&amp;CHAR(34)&amp;D111&amp;CHAR(34)&amp;
","&amp;CHAR(34)&amp;"HDFlag"&amp;CHAR(34)&amp;":"&amp;CHAR(34)&amp;E111&amp;CHAR(34)&amp;
","&amp;CHAR(34)&amp;"type"&amp;CHAR(34)&amp;":"&amp;CHAR(34)&amp;L111&amp;CHAR(34)&amp;
", "&amp;CHAR(34)&amp;"describe"&amp;CHAR(34)&amp;": "&amp;CHAR(34)&amp;CHAR(34)&amp;
", "&amp;CHAR(34)&amp;"isnew"&amp;CHAR(34)&amp;": "&amp;CHAR(34)&amp;F111&amp;CHAR(34)&amp;
", "&amp;CHAR(34)&amp;"ptg"&amp;CHAR(34)&amp;": "&amp;IFERROR(_xlfn.XLOOKUP(B111,Country!A:A,Country!BH:BH),CHAR(34)&amp;CHAR(34))&amp;
", "&amp;CHAR(34)&amp;"links"&amp;CHAR(34)&amp;": "&amp;CHAR(34)&amp;I111&amp;CHAR(34)&amp;
"},"),"[,","[")</f>
        <v>{"couname":"Japan","year":"1999","lvlup":"1","region":"rgn_Asia","Colors":["cl_RED", "cl_WHI"],"Items":["Circle", "HasSun", "Center", "Rotate","myrWHI","NoStar","NoBand","capi_Tokyo","island", "top10_airlines", "top10_ping", "geo_CapiBeach", "md_tekken7","monarchy","rg2_AS_East"],"Items2":["monarchy","rg2_AS_East"],"Flag":"https://i.ibb.co/09G1Gwt/Japan-Flag.png","HDFlag":"https://upload.wikimedia.org/wikipedia/en/thumb/9/9e/Flag_of_Japan.svg/2560px-Flag_of_Japan.svg.png","type":"", "describe": "", "isnew": ".", "ptg": ["pctBLA_0", "pctBLU_0", "pctGRE_0", "pctRED_19", "pctYEL_0", "pctORA_0", "pctBRO_0", "pctPUR_0", "pctWHI_81"], "links": "https://en.wikipedia.org/wiki/Flag_of_Japan"},</v>
      </c>
      <c r="B111" s="83" t="s">
        <v>149</v>
      </c>
      <c r="C111" s="84">
        <v>1</v>
      </c>
      <c r="D111" s="95" t="s">
        <v>908</v>
      </c>
      <c r="E111" s="96" t="s">
        <v>2455</v>
      </c>
      <c r="F111" s="85" t="s">
        <v>2200</v>
      </c>
      <c r="G111" s="86" t="s">
        <v>2201</v>
      </c>
      <c r="H111" s="87"/>
      <c r="I111" s="88" t="s">
        <v>2456</v>
      </c>
      <c r="J111" s="89" t="s">
        <v>3578</v>
      </c>
      <c r="K111" s="90" t="s">
        <v>393</v>
      </c>
      <c r="L111" s="89"/>
      <c r="M111" s="91">
        <v>1999</v>
      </c>
      <c r="N111" s="116"/>
      <c r="O111" s="92" t="s">
        <v>2204</v>
      </c>
      <c r="P111" s="92" t="s">
        <v>2204</v>
      </c>
      <c r="Q111" s="92" t="s">
        <v>2204</v>
      </c>
      <c r="R111" s="92" t="s">
        <v>2204</v>
      </c>
      <c r="S111" s="92" t="s">
        <v>529</v>
      </c>
      <c r="T111" s="92" t="s">
        <v>2204</v>
      </c>
      <c r="U111" s="92" t="s">
        <v>2204</v>
      </c>
      <c r="V111" s="92" t="s">
        <v>2204</v>
      </c>
      <c r="W111" s="92" t="s">
        <v>2204</v>
      </c>
      <c r="X111" s="92" t="s">
        <v>529</v>
      </c>
      <c r="Y111" s="92" t="s">
        <v>2204</v>
      </c>
      <c r="Z111" s="92" t="s">
        <v>2204</v>
      </c>
      <c r="AA111" s="92" t="s">
        <v>529</v>
      </c>
      <c r="AB111" s="92" t="s">
        <v>2204</v>
      </c>
      <c r="AC111" s="92" t="s">
        <v>2204</v>
      </c>
      <c r="AD111" s="92" t="s">
        <v>2204</v>
      </c>
      <c r="AE111" s="92" t="s">
        <v>2204</v>
      </c>
      <c r="AF111" s="92" t="s">
        <v>2204</v>
      </c>
      <c r="AG111" s="92" t="s">
        <v>2204</v>
      </c>
      <c r="AH111" s="92" t="s">
        <v>2204</v>
      </c>
      <c r="AI111" s="92" t="s">
        <v>2204</v>
      </c>
      <c r="AJ111" s="92" t="s">
        <v>2204</v>
      </c>
      <c r="AK111" s="92" t="s">
        <v>529</v>
      </c>
      <c r="AL111" s="92" t="s">
        <v>2204</v>
      </c>
      <c r="AM111" s="93">
        <v>0</v>
      </c>
      <c r="AN111" s="111">
        <v>0</v>
      </c>
      <c r="AO111" s="109"/>
      <c r="AP111" s="106"/>
      <c r="AQ111" s="110"/>
      <c r="AR111" s="109"/>
      <c r="AS111" s="106"/>
      <c r="AT111" s="107"/>
      <c r="AU111" s="108" t="s">
        <v>2205</v>
      </c>
      <c r="AV111" s="109" t="s">
        <v>2210</v>
      </c>
      <c r="AW111" s="106" t="s">
        <v>2205</v>
      </c>
      <c r="AX111" s="106"/>
      <c r="AY111" s="106"/>
      <c r="AZ111" s="106"/>
      <c r="BA111" s="106"/>
      <c r="BB111" s="106"/>
      <c r="BC111" s="106"/>
      <c r="BD111" s="106"/>
      <c r="BE111" s="106"/>
      <c r="BF111" s="94" cm="1">
        <f t="array" ref="BF111">SUMPRODUCT(--(LEN(TRIM(AV111:BE111))&gt;0))</f>
        <v>2</v>
      </c>
      <c r="BG111" s="36" t="str" cm="1">
        <f t="array" ref="BG111">SUBSTITUTE(SUBSTITUTE(SUBSTITUTE("["&amp;
IFERROR(_xlfn.TEXTJOIN(", ",TRUE,IF(O111:AL111="y",CHAR(34)&amp;O$1:AL$1&amp;CHAR(34),"")),"")&amp;
","&amp;
CHAR(34)&amp;"myr"&amp;AU111&amp;CHAR(34)&amp;","&amp;_xlfn.TEXTJOIN("",TRUE,IF(AO111:AQ111&lt;&gt;"",CHAR(34)&amp;"sta"&amp;AO111:AQ111&amp;CHAR(34)&amp;",",""))&amp;
IFERROR(_xlfn.TEXTJOIN(", ",TRUE,IF(AR111:AT111&lt;&gt;"",CHAR(34)&amp;AR$1:AT$1&amp;AR111:AT111&amp;CHAR(34)&amp;",","")),"")&amp;
IF(AN111&gt;0,CHAR(34)&amp;"HasSta",CHAR(34)&amp;"NoStar")&amp;CHAR(34)&amp;","&amp;IF(AN111=1,CHAR(34)&amp;"1Stars"&amp;CHAR(34)&amp;",","")&amp;IF(AN111=2,CHAR(34)&amp;"2Stars"&amp;CHAR(34)&amp;",","")&amp;IF(AN111&gt;2,CHAR(34)&amp;"3+Star"&amp;CHAR(34)&amp;",","")&amp;
IFERROR(CHOOSE(AM111+1,"""NoBand""","","""2Bands""","""3Bands"""),"")&amp;IF(AM111&gt;3,"""4+Band""","")&amp;","&amp;
_xlfn.XLOOKUP(B111,Country!$A$2:$A$246,Country!$F$2:$F$246,"")&amp;_xlfn.XLOOKUP(B111,Country!$A$2:$A$246,Country!$G$2:$G$246,"")&amp;
"]",",]","]"),",,",","),",,",",")</f>
        <v>["Circle", "HasSun", "Center", "Rotate","myrWHI","NoStar","NoBand","capi_Tokyo","island", "top10_airlines", "top10_ping", "geo_CapiBeach", "md_tekken7","monarchy","rg2_AS_East"]</v>
      </c>
      <c r="BH111" s="65" t="s">
        <v>790</v>
      </c>
      <c r="BI111" s="36"/>
    </row>
    <row r="112" spans="1:61" x14ac:dyDescent="0.3">
      <c r="A112" s="115" t="str" cm="1">
        <f t="array" ref="A112">SUBSTITUTE("{"&amp;CHAR(34)&amp;"couname"&amp;CHAR(34)&amp;":"&amp;CHAR(34)&amp;B112&amp;CHAR(34)&amp;
(IF(H112&lt;&gt;"",","&amp;CHAR(34)&amp;"subtype"&amp;CHAR(34)&amp;":"&amp;CHAR(34)&amp;H112&amp;CHAR(34),""))&amp;
","&amp;CHAR(34)&amp;"year"&amp;CHAR(34)&amp;":"&amp;CHAR(34)&amp;M112&amp;CHAR(34)&amp;","&amp;CHAR(34)&amp;"lvlup"&amp;CHAR(34)&amp;":"&amp;CHAR(34)&amp;C112&amp;CHAR(34)&amp;
","&amp;CHAR(34)&amp;"region"&amp;CHAR(34)&amp;":"&amp;CHAR(34)&amp;"rgn_"&amp;_xlfn.XLOOKUP(B112,Country!A112:A410,Country!D112:D410&amp;CHAR(34)&amp;
","&amp;CHAR(34)&amp;"Colors"&amp;CHAR(34)&amp;":"&amp;"["&amp;_xlfn.TEXTJOIN(", ",TRUE,IF(AV112:BE112&lt;&gt;"",CHAR(34)&amp;"cl_"&amp;AV112:BE112&amp;CHAR(34),""))&amp;"]"&amp;
","&amp;CHAR(34)&amp;"Items"&amp;CHAR(34)&amp;":"&amp;BG112&amp;
","&amp;CHAR(34)&amp;"Items2"&amp;CHAR(34)&amp;":"&amp;"["&amp;_xlfn.XLOOKUP(B112,Country!A111:A410,Country!G111:G410)&amp;"]"&amp;
","&amp;CHAR(34)&amp;"Flag"&amp;CHAR(34)&amp;":"&amp;CHAR(34)&amp;D112&amp;CHAR(34)&amp;
","&amp;CHAR(34)&amp;"HDFlag"&amp;CHAR(34)&amp;":"&amp;CHAR(34)&amp;E112&amp;CHAR(34)&amp;
","&amp;CHAR(34)&amp;"type"&amp;CHAR(34)&amp;":"&amp;CHAR(34)&amp;L112&amp;CHAR(34)&amp;
", "&amp;CHAR(34)&amp;"describe"&amp;CHAR(34)&amp;": "&amp;CHAR(34)&amp;CHAR(34)&amp;
", "&amp;CHAR(34)&amp;"isnew"&amp;CHAR(34)&amp;": "&amp;CHAR(34)&amp;F112&amp;CHAR(34)&amp;
", "&amp;CHAR(34)&amp;"ptg"&amp;CHAR(34)&amp;": "&amp;IFERROR(_xlfn.XLOOKUP(B112,Country!A:A,Country!BH:BH),CHAR(34)&amp;CHAR(34))&amp;
", "&amp;CHAR(34)&amp;"links"&amp;CHAR(34)&amp;": "&amp;CHAR(34)&amp;I112&amp;CHAR(34)&amp;
"},"),"[,","[")</f>
        <v>{"couname":"Jersey","year":"1979","lvlup":"1","region":"rgn_Europe","Colors":["cl_WHI", "cl_YEL", "cl_RED", "cl_BLU"],"Items":["Crosse", "dgband", "Animal", "Trside", "Crowns","myrWHI","NoStar","2Bands","capi_St. Helier","island", "geo_CapiBeach", "ntBLYE","monarchy","englis","french","rg2_Eu_North"],"Items2":["monarchy","englis","french","rg2_Eu_North"],"Flag":"https://upload.wikimedia.org/wikipedia/commons/thumb/1/1c/Flag_of_Jersey.svg/383px-Flag_of_Jersey.svg.png","HDFlag":"https://upload.wikimedia.org/wikipedia/commons/thumb/1/1c/Flag_of_Jersey.svg/2560px-Flag_of_Jersey.svg.png","type":"", "describe": "", "isnew": ".", "ptg": ["pctBLA_0", "pctBLU_1", "pctGRE_0", "pctRED_26", "pctYEL_3", "pctORA_0", "pctBRO_0", "pctPUR_0", "pctWHI_70"], "links": "https://en.wikipedia.org/wiki/Flag_of_Jersey"},</v>
      </c>
      <c r="B112" s="83" t="s">
        <v>150</v>
      </c>
      <c r="C112" s="84">
        <v>1</v>
      </c>
      <c r="D112" s="95" t="s">
        <v>909</v>
      </c>
      <c r="E112" s="96" t="s">
        <v>2457</v>
      </c>
      <c r="F112" s="85" t="s">
        <v>2200</v>
      </c>
      <c r="G112" s="86" t="s">
        <v>2201</v>
      </c>
      <c r="H112" s="87"/>
      <c r="I112" s="88" t="s">
        <v>2458</v>
      </c>
      <c r="J112" s="89" t="s">
        <v>3578</v>
      </c>
      <c r="K112" s="90" t="s">
        <v>394</v>
      </c>
      <c r="L112" s="89"/>
      <c r="M112" s="91">
        <v>1979</v>
      </c>
      <c r="N112" s="116"/>
      <c r="O112" s="92" t="s">
        <v>529</v>
      </c>
      <c r="P112" s="92" t="s">
        <v>2204</v>
      </c>
      <c r="Q112" s="92" t="s">
        <v>2204</v>
      </c>
      <c r="R112" s="92" t="s">
        <v>529</v>
      </c>
      <c r="S112" s="92" t="s">
        <v>2204</v>
      </c>
      <c r="T112" s="92" t="s">
        <v>529</v>
      </c>
      <c r="U112" s="92" t="s">
        <v>2204</v>
      </c>
      <c r="V112" s="92" t="s">
        <v>2204</v>
      </c>
      <c r="W112" s="92" t="s">
        <v>2204</v>
      </c>
      <c r="X112" s="92" t="s">
        <v>2204</v>
      </c>
      <c r="Y112" s="92" t="s">
        <v>2204</v>
      </c>
      <c r="Z112" s="92" t="s">
        <v>529</v>
      </c>
      <c r="AA112" s="92" t="s">
        <v>2204</v>
      </c>
      <c r="AB112" s="92" t="s">
        <v>2204</v>
      </c>
      <c r="AC112" s="92" t="s">
        <v>2204</v>
      </c>
      <c r="AD112" s="92" t="s">
        <v>2204</v>
      </c>
      <c r="AE112" s="92" t="s">
        <v>2204</v>
      </c>
      <c r="AF112" s="92" t="s">
        <v>2204</v>
      </c>
      <c r="AG112" s="92" t="s">
        <v>2204</v>
      </c>
      <c r="AH112" s="92" t="s">
        <v>2204</v>
      </c>
      <c r="AI112" s="92" t="s">
        <v>2204</v>
      </c>
      <c r="AJ112" s="92" t="s">
        <v>529</v>
      </c>
      <c r="AK112" s="92" t="s">
        <v>2204</v>
      </c>
      <c r="AL112" s="92" t="s">
        <v>2204</v>
      </c>
      <c r="AM112" s="93">
        <v>2</v>
      </c>
      <c r="AN112" s="111">
        <v>0</v>
      </c>
      <c r="AO112" s="109"/>
      <c r="AP112" s="106"/>
      <c r="AQ112" s="110"/>
      <c r="AR112" s="109"/>
      <c r="AS112" s="106"/>
      <c r="AT112" s="107"/>
      <c r="AU112" s="108" t="s">
        <v>2205</v>
      </c>
      <c r="AV112" s="109" t="s">
        <v>2205</v>
      </c>
      <c r="AW112" s="106" t="s">
        <v>2215</v>
      </c>
      <c r="AX112" s="106" t="s">
        <v>2210</v>
      </c>
      <c r="AY112" s="106" t="s">
        <v>2214</v>
      </c>
      <c r="AZ112" s="106"/>
      <c r="BA112" s="106"/>
      <c r="BB112" s="106"/>
      <c r="BC112" s="106"/>
      <c r="BD112" s="106"/>
      <c r="BE112" s="106"/>
      <c r="BF112" s="94" cm="1">
        <f t="array" ref="BF112">SUMPRODUCT(--(LEN(TRIM(AV112:BE112))&gt;0))</f>
        <v>4</v>
      </c>
      <c r="BG112" s="36" t="str" cm="1">
        <f t="array" ref="BG112">SUBSTITUTE(SUBSTITUTE(SUBSTITUTE("["&amp;
IFERROR(_xlfn.TEXTJOIN(", ",TRUE,IF(O112:AL112="y",CHAR(34)&amp;O$1:AL$1&amp;CHAR(34),"")),"")&amp;
","&amp;
CHAR(34)&amp;"myr"&amp;AU112&amp;CHAR(34)&amp;","&amp;_xlfn.TEXTJOIN("",TRUE,IF(AO112:AQ112&lt;&gt;"",CHAR(34)&amp;"sta"&amp;AO112:AQ112&amp;CHAR(34)&amp;",",""))&amp;
IFERROR(_xlfn.TEXTJOIN(", ",TRUE,IF(AR112:AT112&lt;&gt;"",CHAR(34)&amp;AR$1:AT$1&amp;AR112:AT112&amp;CHAR(34)&amp;",","")),"")&amp;
IF(AN112&gt;0,CHAR(34)&amp;"HasSta",CHAR(34)&amp;"NoStar")&amp;CHAR(34)&amp;","&amp;IF(AN112=1,CHAR(34)&amp;"1Stars"&amp;CHAR(34)&amp;",","")&amp;IF(AN112=2,CHAR(34)&amp;"2Stars"&amp;CHAR(34)&amp;",","")&amp;IF(AN112&gt;2,CHAR(34)&amp;"3+Star"&amp;CHAR(34)&amp;",","")&amp;
IFERROR(CHOOSE(AM112+1,"""NoBand""","","""2Bands""","""3Bands"""),"")&amp;IF(AM112&gt;3,"""4+Band""","")&amp;","&amp;
_xlfn.XLOOKUP(B112,Country!$A$2:$A$246,Country!$F$2:$F$246,"")&amp;_xlfn.XLOOKUP(B112,Country!$A$2:$A$246,Country!$G$2:$G$246,"")&amp;
"]",",]","]"),",,",","),",,",",")</f>
        <v>["Crosse", "dgband", "Animal", "Trside", "Crowns","myrWHI","NoStar","2Bands","capi_St. Helier","island", "geo_CapiBeach", "ntBLYE","monarchy","englis","french","rg2_Eu_North"]</v>
      </c>
      <c r="BH112" s="65" t="s">
        <v>791</v>
      </c>
      <c r="BI112" s="36"/>
    </row>
    <row r="113" spans="1:61" x14ac:dyDescent="0.3">
      <c r="A113" s="115" t="str" cm="1">
        <f t="array" ref="A113">SUBSTITUTE("{"&amp;CHAR(34)&amp;"couname"&amp;CHAR(34)&amp;":"&amp;CHAR(34)&amp;B113&amp;CHAR(34)&amp;
(IF(H113&lt;&gt;"",","&amp;CHAR(34)&amp;"subtype"&amp;CHAR(34)&amp;":"&amp;CHAR(34)&amp;H113&amp;CHAR(34),""))&amp;
","&amp;CHAR(34)&amp;"year"&amp;CHAR(34)&amp;":"&amp;CHAR(34)&amp;M113&amp;CHAR(34)&amp;","&amp;CHAR(34)&amp;"lvlup"&amp;CHAR(34)&amp;":"&amp;CHAR(34)&amp;C113&amp;CHAR(34)&amp;
","&amp;CHAR(34)&amp;"region"&amp;CHAR(34)&amp;":"&amp;CHAR(34)&amp;"rgn_"&amp;_xlfn.XLOOKUP(B113,Country!A113:A411,Country!D113:D411&amp;CHAR(34)&amp;
","&amp;CHAR(34)&amp;"Colors"&amp;CHAR(34)&amp;":"&amp;"["&amp;_xlfn.TEXTJOIN(", ",TRUE,IF(AV113:BE113&lt;&gt;"",CHAR(34)&amp;"cl_"&amp;AV113:BE113&amp;CHAR(34),""))&amp;"]"&amp;
","&amp;CHAR(34)&amp;"Items"&amp;CHAR(34)&amp;":"&amp;BG113&amp;
","&amp;CHAR(34)&amp;"Items2"&amp;CHAR(34)&amp;":"&amp;"["&amp;_xlfn.XLOOKUP(B113,Country!A112:A411,Country!G112:G411)&amp;"]"&amp;
","&amp;CHAR(34)&amp;"Flag"&amp;CHAR(34)&amp;":"&amp;CHAR(34)&amp;D113&amp;CHAR(34)&amp;
","&amp;CHAR(34)&amp;"HDFlag"&amp;CHAR(34)&amp;":"&amp;CHAR(34)&amp;E113&amp;CHAR(34)&amp;
","&amp;CHAR(34)&amp;"type"&amp;CHAR(34)&amp;":"&amp;CHAR(34)&amp;L113&amp;CHAR(34)&amp;
", "&amp;CHAR(34)&amp;"describe"&amp;CHAR(34)&amp;": "&amp;CHAR(34)&amp;CHAR(34)&amp;
", "&amp;CHAR(34)&amp;"isnew"&amp;CHAR(34)&amp;": "&amp;CHAR(34)&amp;F113&amp;CHAR(34)&amp;
", "&amp;CHAR(34)&amp;"ptg"&amp;CHAR(34)&amp;": "&amp;IFERROR(_xlfn.XLOOKUP(B113,Country!A:A,Country!BH:BH),CHAR(34)&amp;CHAR(34))&amp;
", "&amp;CHAR(34)&amp;"links"&amp;CHAR(34)&amp;": "&amp;CHAR(34)&amp;I113&amp;CHAR(34)&amp;
"},"),"[,","[")</f>
        <v>{"couname":"Jordan","year":"1928","lvlup":"1","region":"rgn_Asia","Colors":["cl_BLA", "cl_WHI", "cl_GRE", "cl_RED"],"Items":["Horizo", "Trside","myrEQ","staWHI","001BLA", "002WHI", "003GRE","HasSta","1Stars","3Bands","capi_Amman","chopGB","monarchy","arabic","rg2_AS_West"],"Items2":["chopGB","monarchy","arabic","rg2_AS_West"],"Flag":"https://i.ibb.co/qYWxkwn/Jordan-Flag.png","HDFlag":"https://upload.wikimedia.org/wikipedia/commons/thumb/c/c0/Flag_of_Jordan.svg/2560px-Flag_of_Jordan.svg.png","type":"", "describe": "", "isnew": ".", "ptg": ["pctBLA_28", "pctBLU_0", "pctGRE_28", "pctRED_25", "pctYEL_0", "pctORA_0", "pctBRO_0", "pctPUR_0", "pctWHI_19"], "links": "https://en.wikipedia.org/wiki/Flag_of_Jordan"},</v>
      </c>
      <c r="B113" s="83" t="s">
        <v>151</v>
      </c>
      <c r="C113" s="84">
        <v>1</v>
      </c>
      <c r="D113" s="95" t="s">
        <v>910</v>
      </c>
      <c r="E113" s="96" t="s">
        <v>2459</v>
      </c>
      <c r="F113" s="85" t="s">
        <v>2200</v>
      </c>
      <c r="G113" s="86" t="s">
        <v>2201</v>
      </c>
      <c r="H113" s="87"/>
      <c r="I113" s="88" t="s">
        <v>2460</v>
      </c>
      <c r="J113" s="89" t="s">
        <v>3578</v>
      </c>
      <c r="K113" s="90" t="s">
        <v>395</v>
      </c>
      <c r="L113" s="89"/>
      <c r="M113" s="91">
        <v>1928</v>
      </c>
      <c r="N113" s="116"/>
      <c r="O113" s="92" t="s">
        <v>2204</v>
      </c>
      <c r="P113" s="92" t="s">
        <v>529</v>
      </c>
      <c r="Q113" s="92" t="s">
        <v>2204</v>
      </c>
      <c r="R113" s="92" t="s">
        <v>2204</v>
      </c>
      <c r="S113" s="92" t="s">
        <v>2204</v>
      </c>
      <c r="T113" s="92" t="s">
        <v>2204</v>
      </c>
      <c r="U113" s="92" t="s">
        <v>2204</v>
      </c>
      <c r="V113" s="92" t="s">
        <v>2204</v>
      </c>
      <c r="W113" s="92" t="s">
        <v>2204</v>
      </c>
      <c r="X113" s="92" t="s">
        <v>2204</v>
      </c>
      <c r="Y113" s="92" t="s">
        <v>2204</v>
      </c>
      <c r="Z113" s="92" t="s">
        <v>529</v>
      </c>
      <c r="AA113" s="92" t="s">
        <v>2204</v>
      </c>
      <c r="AB113" s="92" t="s">
        <v>2204</v>
      </c>
      <c r="AC113" s="92" t="s">
        <v>2204</v>
      </c>
      <c r="AD113" s="92" t="s">
        <v>2204</v>
      </c>
      <c r="AE113" s="92" t="s">
        <v>2204</v>
      </c>
      <c r="AF113" s="92" t="s">
        <v>2204</v>
      </c>
      <c r="AG113" s="92" t="s">
        <v>2204</v>
      </c>
      <c r="AH113" s="92" t="s">
        <v>2204</v>
      </c>
      <c r="AI113" s="92" t="s">
        <v>2204</v>
      </c>
      <c r="AJ113" s="92" t="s">
        <v>2204</v>
      </c>
      <c r="AK113" s="92" t="s">
        <v>2204</v>
      </c>
      <c r="AL113" s="92" t="s">
        <v>2204</v>
      </c>
      <c r="AM113" s="93">
        <v>3</v>
      </c>
      <c r="AN113" s="111">
        <v>1</v>
      </c>
      <c r="AO113" s="109" t="s">
        <v>2205</v>
      </c>
      <c r="AP113" s="106"/>
      <c r="AQ113" s="110"/>
      <c r="AR113" s="109" t="s">
        <v>2206</v>
      </c>
      <c r="AS113" s="106" t="s">
        <v>2205</v>
      </c>
      <c r="AT113" s="107" t="s">
        <v>2211</v>
      </c>
      <c r="AU113" s="108" t="s">
        <v>2209</v>
      </c>
      <c r="AV113" s="109" t="s">
        <v>2206</v>
      </c>
      <c r="AW113" s="106" t="s">
        <v>2205</v>
      </c>
      <c r="AX113" s="106" t="s">
        <v>2211</v>
      </c>
      <c r="AY113" s="106" t="s">
        <v>2210</v>
      </c>
      <c r="AZ113" s="106"/>
      <c r="BA113" s="106"/>
      <c r="BB113" s="106"/>
      <c r="BC113" s="106"/>
      <c r="BD113" s="106"/>
      <c r="BE113" s="106"/>
      <c r="BF113" s="94" cm="1">
        <f t="array" ref="BF113">SUMPRODUCT(--(LEN(TRIM(AV113:BE113))&gt;0))</f>
        <v>4</v>
      </c>
      <c r="BG113" s="36" t="str" cm="1">
        <f t="array" ref="BG113">SUBSTITUTE(SUBSTITUTE(SUBSTITUTE("["&amp;
IFERROR(_xlfn.TEXTJOIN(", ",TRUE,IF(O113:AL113="y",CHAR(34)&amp;O$1:AL$1&amp;CHAR(34),"")),"")&amp;
","&amp;
CHAR(34)&amp;"myr"&amp;AU113&amp;CHAR(34)&amp;","&amp;_xlfn.TEXTJOIN("",TRUE,IF(AO113:AQ113&lt;&gt;"",CHAR(34)&amp;"sta"&amp;AO113:AQ113&amp;CHAR(34)&amp;",",""))&amp;
IFERROR(_xlfn.TEXTJOIN(", ",TRUE,IF(AR113:AT113&lt;&gt;"",CHAR(34)&amp;AR$1:AT$1&amp;AR113:AT113&amp;CHAR(34)&amp;",","")),"")&amp;
IF(AN113&gt;0,CHAR(34)&amp;"HasSta",CHAR(34)&amp;"NoStar")&amp;CHAR(34)&amp;","&amp;IF(AN113=1,CHAR(34)&amp;"1Stars"&amp;CHAR(34)&amp;",","")&amp;IF(AN113=2,CHAR(34)&amp;"2Stars"&amp;CHAR(34)&amp;",","")&amp;IF(AN113&gt;2,CHAR(34)&amp;"3+Star"&amp;CHAR(34)&amp;",","")&amp;
IFERROR(CHOOSE(AM113+1,"""NoBand""","","""2Bands""","""3Bands"""),"")&amp;IF(AM113&gt;3,"""4+Band""","")&amp;","&amp;
_xlfn.XLOOKUP(B113,Country!$A$2:$A$246,Country!$F$2:$F$246,"")&amp;_xlfn.XLOOKUP(B113,Country!$A$2:$A$246,Country!$G$2:$G$246,"")&amp;
"]",",]","]"),",,",","),",,",",")</f>
        <v>["Horizo", "Trside","myrEQ","staWHI","001BLA", "002WHI", "003GRE","HasSta","1Stars","3Bands","capi_Amman","chopGB","monarchy","arabic","rg2_AS_West"]</v>
      </c>
      <c r="BH113" s="65" t="s">
        <v>790</v>
      </c>
      <c r="BI113" s="36"/>
    </row>
    <row r="114" spans="1:61" x14ac:dyDescent="0.3">
      <c r="A114" s="115" t="str" cm="1">
        <f t="array" ref="A114">SUBSTITUTE("{"&amp;CHAR(34)&amp;"couname"&amp;CHAR(34)&amp;":"&amp;CHAR(34)&amp;B114&amp;CHAR(34)&amp;
(IF(H114&lt;&gt;"",","&amp;CHAR(34)&amp;"subtype"&amp;CHAR(34)&amp;":"&amp;CHAR(34)&amp;H114&amp;CHAR(34),""))&amp;
","&amp;CHAR(34)&amp;"year"&amp;CHAR(34)&amp;":"&amp;CHAR(34)&amp;M114&amp;CHAR(34)&amp;","&amp;CHAR(34)&amp;"lvlup"&amp;CHAR(34)&amp;":"&amp;CHAR(34)&amp;C114&amp;CHAR(34)&amp;
","&amp;CHAR(34)&amp;"region"&amp;CHAR(34)&amp;":"&amp;CHAR(34)&amp;"rgn_"&amp;_xlfn.XLOOKUP(B114,Country!A114:A412,Country!D114:D412&amp;CHAR(34)&amp;
","&amp;CHAR(34)&amp;"Colors"&amp;CHAR(34)&amp;":"&amp;"["&amp;_xlfn.TEXTJOIN(", ",TRUE,IF(AV114:BE114&lt;&gt;"",CHAR(34)&amp;"cl_"&amp;AV114:BE114&amp;CHAR(34),""))&amp;"]"&amp;
","&amp;CHAR(34)&amp;"Items"&amp;CHAR(34)&amp;":"&amp;BG114&amp;
","&amp;CHAR(34)&amp;"Items2"&amp;CHAR(34)&amp;":"&amp;"["&amp;_xlfn.XLOOKUP(B114,Country!A113:A412,Country!G113:G412)&amp;"]"&amp;
","&amp;CHAR(34)&amp;"Flag"&amp;CHAR(34)&amp;":"&amp;CHAR(34)&amp;D114&amp;CHAR(34)&amp;
","&amp;CHAR(34)&amp;"HDFlag"&amp;CHAR(34)&amp;":"&amp;CHAR(34)&amp;E114&amp;CHAR(34)&amp;
","&amp;CHAR(34)&amp;"type"&amp;CHAR(34)&amp;":"&amp;CHAR(34)&amp;L114&amp;CHAR(34)&amp;
", "&amp;CHAR(34)&amp;"describe"&amp;CHAR(34)&amp;": "&amp;CHAR(34)&amp;CHAR(34)&amp;
", "&amp;CHAR(34)&amp;"isnew"&amp;CHAR(34)&amp;": "&amp;CHAR(34)&amp;F114&amp;CHAR(34)&amp;
", "&amp;CHAR(34)&amp;"ptg"&amp;CHAR(34)&amp;": "&amp;IFERROR(_xlfn.XLOOKUP(B114,Country!A:A,Country!BH:BH),CHAR(34)&amp;CHAR(34))&amp;
", "&amp;CHAR(34)&amp;"links"&amp;CHAR(34)&amp;": "&amp;CHAR(34)&amp;I114&amp;CHAR(34)&amp;
"},"),"[,","[")</f>
        <v>{"couname":"Kazakhstan","year":"1992","lvlup":"1","region":"rgn_Asia","Colors":["cl_BLU", "cl_YEL"],"Items":["Vertic", "Circle", "Animal", "HasSun","myrBLU","001YEL","NoStar","NoBand","capi_Astana","landlo", "top30_camel","soviet","rg2_AS_Central"],"Items2":["soviet","rg2_AS_Central"],"Flag":"https://i.ibb.co/yFvzZXv/Kazakhstan-Flag.png","HDFlag":"https://upload.wikimedia.org/wikipedia/commons/thumb/d/d3/Flag_of_Kazakhstan.svg/2560px-Flag_of_Kazakhstan.svg.png","type":"", "describe": "", "isnew": ".", "ptg": ["pctBLA_0", "pctBLU_88", "pctGRE_0", "pctRED_0", "pctYEL_12", "pctORA_0", "pctBRO_0", "pctPUR_0", "pctWHI_0"], "links": "https://en.wikipedia.org/wiki/Flag_of_Kazakhstan"},</v>
      </c>
      <c r="B114" s="83" t="s">
        <v>152</v>
      </c>
      <c r="C114" s="84">
        <v>1</v>
      </c>
      <c r="D114" s="95" t="s">
        <v>911</v>
      </c>
      <c r="E114" s="96" t="s">
        <v>2461</v>
      </c>
      <c r="F114" s="85" t="s">
        <v>2200</v>
      </c>
      <c r="G114" s="86" t="s">
        <v>2201</v>
      </c>
      <c r="H114" s="87"/>
      <c r="I114" s="88" t="s">
        <v>2462</v>
      </c>
      <c r="J114" s="89" t="s">
        <v>3578</v>
      </c>
      <c r="K114" s="90" t="s">
        <v>396</v>
      </c>
      <c r="L114" s="89"/>
      <c r="M114" s="91">
        <v>1992</v>
      </c>
      <c r="N114" s="116"/>
      <c r="O114" s="92" t="s">
        <v>2204</v>
      </c>
      <c r="P114" s="92" t="s">
        <v>2204</v>
      </c>
      <c r="Q114" s="92" t="s">
        <v>529</v>
      </c>
      <c r="R114" s="92" t="s">
        <v>2204</v>
      </c>
      <c r="S114" s="92" t="s">
        <v>529</v>
      </c>
      <c r="T114" s="92" t="s">
        <v>529</v>
      </c>
      <c r="U114" s="92" t="s">
        <v>2204</v>
      </c>
      <c r="V114" s="92" t="s">
        <v>2204</v>
      </c>
      <c r="W114" s="92" t="s">
        <v>2204</v>
      </c>
      <c r="X114" s="92" t="s">
        <v>529</v>
      </c>
      <c r="Y114" s="92" t="s">
        <v>2204</v>
      </c>
      <c r="Z114" s="92" t="s">
        <v>2204</v>
      </c>
      <c r="AA114" s="92" t="s">
        <v>2204</v>
      </c>
      <c r="AB114" s="92" t="s">
        <v>2204</v>
      </c>
      <c r="AC114" s="92" t="s">
        <v>2204</v>
      </c>
      <c r="AD114" s="92" t="s">
        <v>2204</v>
      </c>
      <c r="AE114" s="92" t="s">
        <v>2204</v>
      </c>
      <c r="AF114" s="92" t="s">
        <v>2204</v>
      </c>
      <c r="AG114" s="92" t="s">
        <v>2204</v>
      </c>
      <c r="AH114" s="92" t="s">
        <v>2204</v>
      </c>
      <c r="AI114" s="92" t="s">
        <v>2204</v>
      </c>
      <c r="AJ114" s="92" t="s">
        <v>2204</v>
      </c>
      <c r="AK114" s="92" t="s">
        <v>2204</v>
      </c>
      <c r="AL114" s="92" t="s">
        <v>2204</v>
      </c>
      <c r="AM114" s="93">
        <v>0</v>
      </c>
      <c r="AN114" s="111">
        <v>0</v>
      </c>
      <c r="AO114" s="109"/>
      <c r="AP114" s="106"/>
      <c r="AQ114" s="110"/>
      <c r="AR114" s="109" t="s">
        <v>2215</v>
      </c>
      <c r="AS114" s="106"/>
      <c r="AT114" s="107"/>
      <c r="AU114" s="108" t="s">
        <v>2214</v>
      </c>
      <c r="AV114" s="109" t="s">
        <v>2214</v>
      </c>
      <c r="AW114" s="106" t="s">
        <v>2215</v>
      </c>
      <c r="AX114" s="106"/>
      <c r="AY114" s="106"/>
      <c r="AZ114" s="106"/>
      <c r="BA114" s="106"/>
      <c r="BB114" s="106"/>
      <c r="BC114" s="106"/>
      <c r="BD114" s="106"/>
      <c r="BE114" s="106"/>
      <c r="BF114" s="94" cm="1">
        <f t="array" ref="BF114">SUMPRODUCT(--(LEN(TRIM(AV114:BE114))&gt;0))</f>
        <v>2</v>
      </c>
      <c r="BG114" s="36" t="str" cm="1">
        <f t="array" ref="BG114">SUBSTITUTE(SUBSTITUTE(SUBSTITUTE("["&amp;
IFERROR(_xlfn.TEXTJOIN(", ",TRUE,IF(O114:AL114="y",CHAR(34)&amp;O$1:AL$1&amp;CHAR(34),"")),"")&amp;
","&amp;
CHAR(34)&amp;"myr"&amp;AU114&amp;CHAR(34)&amp;","&amp;_xlfn.TEXTJOIN("",TRUE,IF(AO114:AQ114&lt;&gt;"",CHAR(34)&amp;"sta"&amp;AO114:AQ114&amp;CHAR(34)&amp;",",""))&amp;
IFERROR(_xlfn.TEXTJOIN(", ",TRUE,IF(AR114:AT114&lt;&gt;"",CHAR(34)&amp;AR$1:AT$1&amp;AR114:AT114&amp;CHAR(34)&amp;",","")),"")&amp;
IF(AN114&gt;0,CHAR(34)&amp;"HasSta",CHAR(34)&amp;"NoStar")&amp;CHAR(34)&amp;","&amp;IF(AN114=1,CHAR(34)&amp;"1Stars"&amp;CHAR(34)&amp;",","")&amp;IF(AN114=2,CHAR(34)&amp;"2Stars"&amp;CHAR(34)&amp;",","")&amp;IF(AN114&gt;2,CHAR(34)&amp;"3+Star"&amp;CHAR(34)&amp;",","")&amp;
IFERROR(CHOOSE(AM114+1,"""NoBand""","","""2Bands""","""3Bands"""),"")&amp;IF(AM114&gt;3,"""4+Band""","")&amp;","&amp;
_xlfn.XLOOKUP(B114,Country!$A$2:$A$246,Country!$F$2:$F$246,"")&amp;_xlfn.XLOOKUP(B114,Country!$A$2:$A$246,Country!$G$2:$G$246,"")&amp;
"]",",]","]"),",,",","),",,",",")</f>
        <v>["Vertic", "Circle", "Animal", "HasSun","myrBLU","001YEL","NoStar","NoBand","capi_Astana","landlo", "top30_camel","soviet","rg2_AS_Central"]</v>
      </c>
      <c r="BH114" s="65" t="s">
        <v>790</v>
      </c>
      <c r="BI114" s="36"/>
    </row>
    <row r="115" spans="1:61" x14ac:dyDescent="0.3">
      <c r="A115" s="115" t="str" cm="1">
        <f t="array" ref="A115">SUBSTITUTE("{"&amp;CHAR(34)&amp;"couname"&amp;CHAR(34)&amp;":"&amp;CHAR(34)&amp;B115&amp;CHAR(34)&amp;
(IF(H115&lt;&gt;"",","&amp;CHAR(34)&amp;"subtype"&amp;CHAR(34)&amp;":"&amp;CHAR(34)&amp;H115&amp;CHAR(34),""))&amp;
","&amp;CHAR(34)&amp;"year"&amp;CHAR(34)&amp;":"&amp;CHAR(34)&amp;M115&amp;CHAR(34)&amp;","&amp;CHAR(34)&amp;"lvlup"&amp;CHAR(34)&amp;":"&amp;CHAR(34)&amp;C115&amp;CHAR(34)&amp;
","&amp;CHAR(34)&amp;"region"&amp;CHAR(34)&amp;":"&amp;CHAR(34)&amp;"rgn_"&amp;_xlfn.XLOOKUP(B115,Country!A115:A413,Country!D115:D413&amp;CHAR(34)&amp;
","&amp;CHAR(34)&amp;"Colors"&amp;CHAR(34)&amp;":"&amp;"["&amp;_xlfn.TEXTJOIN(", ",TRUE,IF(AV115:BE115&lt;&gt;"",CHAR(34)&amp;"cl_"&amp;AV115:BE115&amp;CHAR(34),""))&amp;"]"&amp;
","&amp;CHAR(34)&amp;"Items"&amp;CHAR(34)&amp;":"&amp;BG115&amp;
","&amp;CHAR(34)&amp;"Items2"&amp;CHAR(34)&amp;":"&amp;"["&amp;_xlfn.XLOOKUP(B115,Country!A114:A413,Country!G114:G413)&amp;"]"&amp;
","&amp;CHAR(34)&amp;"Flag"&amp;CHAR(34)&amp;":"&amp;CHAR(34)&amp;D115&amp;CHAR(34)&amp;
","&amp;CHAR(34)&amp;"HDFlag"&amp;CHAR(34)&amp;":"&amp;CHAR(34)&amp;E115&amp;CHAR(34)&amp;
","&amp;CHAR(34)&amp;"type"&amp;CHAR(34)&amp;":"&amp;CHAR(34)&amp;L115&amp;CHAR(34)&amp;
", "&amp;CHAR(34)&amp;"describe"&amp;CHAR(34)&amp;": "&amp;CHAR(34)&amp;CHAR(34)&amp;
", "&amp;CHAR(34)&amp;"isnew"&amp;CHAR(34)&amp;": "&amp;CHAR(34)&amp;F115&amp;CHAR(34)&amp;
", "&amp;CHAR(34)&amp;"ptg"&amp;CHAR(34)&amp;": "&amp;IFERROR(_xlfn.XLOOKUP(B115,Country!A:A,Country!BH:BH),CHAR(34)&amp;CHAR(34))&amp;
", "&amp;CHAR(34)&amp;"links"&amp;CHAR(34)&amp;": "&amp;CHAR(34)&amp;I115&amp;CHAR(34)&amp;
"},"),"[,","[")</f>
        <v>{"couname":"Kenya","year":"1963","lvlup":"1","region":"rgn_Africa","Colors":["cl_RED", "cl_GRE", "cl_BLA", "cl_WHI"],"Items":["Horizo", "Weapon", "Center","myrEQ","001BLA", "002RED", "003GRE","NoStar","4+Band","capi_Nairobi","top30_camel", "ntGRRE","chopGB","englis","rg2_AF_East"],"Items2":["chopGB","englis","rg2_AF_East"],"Flag":"https://i.ibb.co/r4rysg4/Kenya-Flag.png","HDFlag":"https://upload.wikimedia.org/wikipedia/commons/thumb/4/49/Flag_of_Kenya.svg/2560px-Flag_of_Kenya.svg.png","type":"", "describe": "", "isnew": ".", "ptg": ["pctBLA_30", "pctBLU_0", "pctGRE_29", "pctRED_32", "pctYEL_0", "pctORA_0", "pctBRO_0", "pctPUR_0", "pctWHI_10"], "links": "https://en.wikipedia.org/wiki/Flag_of_Kenya"},</v>
      </c>
      <c r="B115" s="83" t="s">
        <v>153</v>
      </c>
      <c r="C115" s="84">
        <v>1</v>
      </c>
      <c r="D115" s="95" t="s">
        <v>912</v>
      </c>
      <c r="E115" s="96" t="s">
        <v>2463</v>
      </c>
      <c r="F115" s="85" t="s">
        <v>2200</v>
      </c>
      <c r="G115" s="86" t="s">
        <v>2201</v>
      </c>
      <c r="H115" s="87"/>
      <c r="I115" s="88" t="s">
        <v>2464</v>
      </c>
      <c r="J115" s="89" t="s">
        <v>3578</v>
      </c>
      <c r="K115" s="90" t="s">
        <v>397</v>
      </c>
      <c r="L115" s="89"/>
      <c r="M115" s="91">
        <v>1963</v>
      </c>
      <c r="N115" s="116"/>
      <c r="O115" s="92" t="s">
        <v>2204</v>
      </c>
      <c r="P115" s="92" t="s">
        <v>529</v>
      </c>
      <c r="Q115" s="92" t="s">
        <v>2204</v>
      </c>
      <c r="R115" s="92" t="s">
        <v>2204</v>
      </c>
      <c r="S115" s="92" t="s">
        <v>2204</v>
      </c>
      <c r="T115" s="92" t="s">
        <v>2204</v>
      </c>
      <c r="U115" s="92" t="s">
        <v>2204</v>
      </c>
      <c r="V115" s="92" t="s">
        <v>2204</v>
      </c>
      <c r="W115" s="92" t="s">
        <v>529</v>
      </c>
      <c r="X115" s="92" t="s">
        <v>2204</v>
      </c>
      <c r="Y115" s="92" t="s">
        <v>2204</v>
      </c>
      <c r="Z115" s="92" t="s">
        <v>2204</v>
      </c>
      <c r="AA115" s="92" t="s">
        <v>529</v>
      </c>
      <c r="AB115" s="92" t="s">
        <v>2204</v>
      </c>
      <c r="AC115" s="92" t="s">
        <v>2204</v>
      </c>
      <c r="AD115" s="92" t="s">
        <v>2204</v>
      </c>
      <c r="AE115" s="92" t="s">
        <v>2204</v>
      </c>
      <c r="AF115" s="92" t="s">
        <v>2204</v>
      </c>
      <c r="AG115" s="92" t="s">
        <v>2204</v>
      </c>
      <c r="AH115" s="92" t="s">
        <v>2204</v>
      </c>
      <c r="AI115" s="92" t="s">
        <v>2204</v>
      </c>
      <c r="AJ115" s="92" t="s">
        <v>2204</v>
      </c>
      <c r="AK115" s="92" t="s">
        <v>2204</v>
      </c>
      <c r="AL115" s="92" t="s">
        <v>2204</v>
      </c>
      <c r="AM115" s="93">
        <v>5</v>
      </c>
      <c r="AN115" s="111">
        <v>0</v>
      </c>
      <c r="AO115" s="109"/>
      <c r="AP115" s="106"/>
      <c r="AQ115" s="110"/>
      <c r="AR115" s="109" t="s">
        <v>2206</v>
      </c>
      <c r="AS115" s="106" t="s">
        <v>2210</v>
      </c>
      <c r="AT115" s="107" t="s">
        <v>2211</v>
      </c>
      <c r="AU115" s="108" t="s">
        <v>2209</v>
      </c>
      <c r="AV115" s="109" t="s">
        <v>2210</v>
      </c>
      <c r="AW115" s="106" t="s">
        <v>2211</v>
      </c>
      <c r="AX115" s="106" t="s">
        <v>2206</v>
      </c>
      <c r="AY115" s="106" t="s">
        <v>2205</v>
      </c>
      <c r="AZ115" s="106"/>
      <c r="BA115" s="106"/>
      <c r="BB115" s="106"/>
      <c r="BC115" s="106"/>
      <c r="BD115" s="106"/>
      <c r="BE115" s="106"/>
      <c r="BF115" s="94" cm="1">
        <f t="array" ref="BF115">SUMPRODUCT(--(LEN(TRIM(AV115:BE115))&gt;0))</f>
        <v>4</v>
      </c>
      <c r="BG115" s="36" t="str" cm="1">
        <f t="array" ref="BG115">SUBSTITUTE(SUBSTITUTE(SUBSTITUTE("["&amp;
IFERROR(_xlfn.TEXTJOIN(", ",TRUE,IF(O115:AL115="y",CHAR(34)&amp;O$1:AL$1&amp;CHAR(34),"")),"")&amp;
","&amp;
CHAR(34)&amp;"myr"&amp;AU115&amp;CHAR(34)&amp;","&amp;_xlfn.TEXTJOIN("",TRUE,IF(AO115:AQ115&lt;&gt;"",CHAR(34)&amp;"sta"&amp;AO115:AQ115&amp;CHAR(34)&amp;",",""))&amp;
IFERROR(_xlfn.TEXTJOIN(", ",TRUE,IF(AR115:AT115&lt;&gt;"",CHAR(34)&amp;AR$1:AT$1&amp;AR115:AT115&amp;CHAR(34)&amp;",","")),"")&amp;
IF(AN115&gt;0,CHAR(34)&amp;"HasSta",CHAR(34)&amp;"NoStar")&amp;CHAR(34)&amp;","&amp;IF(AN115=1,CHAR(34)&amp;"1Stars"&amp;CHAR(34)&amp;",","")&amp;IF(AN115=2,CHAR(34)&amp;"2Stars"&amp;CHAR(34)&amp;",","")&amp;IF(AN115&gt;2,CHAR(34)&amp;"3+Star"&amp;CHAR(34)&amp;",","")&amp;
IFERROR(CHOOSE(AM115+1,"""NoBand""","","""2Bands""","""3Bands"""),"")&amp;IF(AM115&gt;3,"""4+Band""","")&amp;","&amp;
_xlfn.XLOOKUP(B115,Country!$A$2:$A$246,Country!$F$2:$F$246,"")&amp;_xlfn.XLOOKUP(B115,Country!$A$2:$A$246,Country!$G$2:$G$246,"")&amp;
"]",",]","]"),",,",","),",,",",")</f>
        <v>["Horizo", "Weapon", "Center","myrEQ","001BLA", "002RED", "003GRE","NoStar","4+Band","capi_Nairobi","top30_camel", "ntGRRE","chopGB","englis","rg2_AF_East"]</v>
      </c>
      <c r="BH115" s="65" t="s">
        <v>792</v>
      </c>
      <c r="BI115" s="36"/>
    </row>
    <row r="116" spans="1:61" x14ac:dyDescent="0.3">
      <c r="A116" s="115" t="str" cm="1">
        <f t="array" ref="A116">SUBSTITUTE("{"&amp;CHAR(34)&amp;"couname"&amp;CHAR(34)&amp;":"&amp;CHAR(34)&amp;B116&amp;CHAR(34)&amp;
(IF(H116&lt;&gt;"",","&amp;CHAR(34)&amp;"subtype"&amp;CHAR(34)&amp;":"&amp;CHAR(34)&amp;H116&amp;CHAR(34),""))&amp;
","&amp;CHAR(34)&amp;"year"&amp;CHAR(34)&amp;":"&amp;CHAR(34)&amp;M116&amp;CHAR(34)&amp;","&amp;CHAR(34)&amp;"lvlup"&amp;CHAR(34)&amp;":"&amp;CHAR(34)&amp;C116&amp;CHAR(34)&amp;
","&amp;CHAR(34)&amp;"region"&amp;CHAR(34)&amp;":"&amp;CHAR(34)&amp;"rgn_"&amp;_xlfn.XLOOKUP(B116,Country!A116:A414,Country!D116:D414&amp;CHAR(34)&amp;
","&amp;CHAR(34)&amp;"Colors"&amp;CHAR(34)&amp;":"&amp;"["&amp;_xlfn.TEXTJOIN(", ",TRUE,IF(AV116:BE116&lt;&gt;"",CHAR(34)&amp;"cl_"&amp;AV116:BE116&amp;CHAR(34),""))&amp;"]"&amp;
","&amp;CHAR(34)&amp;"Items"&amp;CHAR(34)&amp;":"&amp;BG116&amp;
","&amp;CHAR(34)&amp;"Items2"&amp;CHAR(34)&amp;":"&amp;"["&amp;_xlfn.XLOOKUP(B116,Country!A115:A414,Country!G115:G414)&amp;"]"&amp;
","&amp;CHAR(34)&amp;"Flag"&amp;CHAR(34)&amp;":"&amp;CHAR(34)&amp;D116&amp;CHAR(34)&amp;
","&amp;CHAR(34)&amp;"HDFlag"&amp;CHAR(34)&amp;":"&amp;CHAR(34)&amp;E116&amp;CHAR(34)&amp;
","&amp;CHAR(34)&amp;"type"&amp;CHAR(34)&amp;":"&amp;CHAR(34)&amp;L116&amp;CHAR(34)&amp;
", "&amp;CHAR(34)&amp;"describe"&amp;CHAR(34)&amp;": "&amp;CHAR(34)&amp;CHAR(34)&amp;
", "&amp;CHAR(34)&amp;"isnew"&amp;CHAR(34)&amp;": "&amp;CHAR(34)&amp;F116&amp;CHAR(34)&amp;
", "&amp;CHAR(34)&amp;"ptg"&amp;CHAR(34)&amp;": "&amp;IFERROR(_xlfn.XLOOKUP(B116,Country!A:A,Country!BH:BH),CHAR(34)&amp;CHAR(34))&amp;
", "&amp;CHAR(34)&amp;"links"&amp;CHAR(34)&amp;": "&amp;CHAR(34)&amp;I116&amp;CHAR(34)&amp;
"},"),"[,","[")</f>
        <v>{"couname":"Kiribati","year":"1979","lvlup":"1","region":"rgn_Oceania","Colors":["cl_YEL", "cl_RED", "cl_WHI", "cl_BLU", "cl_BLA"],"Items":["Horizo", "Animal", "HasSun","myrRED","001RED", "002WHI", "003BLU","NoStar","4+Band","capi_Tarawa","island", "geo_CapiBeach", "ntBLYE","chopGB","englis","rg2_OC_Micronesia"],"Items2":["chopGB","englis","rg2_OC_Micronesia"],"Flag":"https://i.ibb.co/zJCR6VG/Kiribati-Flag.png","HDFlag":"https://upload.wikimedia.org/wikipedia/commons/thumb/d/d3/Flag_of_Kiribati.svg/2560px-Flag_of_Kiribati.svg.png","type":"", "describe": "", "isnew": ".", "ptg": ["pctBLA_1", "pctBLU_22", "pctGRE_0", "pctRED_46", "pctYEL_8", "pctORA_0", "pctBRO_0", "pctPUR_0", "pctWHI_22"], "links": "https://en.wikipedia.org/wiki/Flag_of_Kiribati"},</v>
      </c>
      <c r="B116" s="83" t="s">
        <v>154</v>
      </c>
      <c r="C116" s="84">
        <v>1</v>
      </c>
      <c r="D116" s="95" t="s">
        <v>913</v>
      </c>
      <c r="E116" s="96" t="s">
        <v>2465</v>
      </c>
      <c r="F116" s="85" t="s">
        <v>2200</v>
      </c>
      <c r="G116" s="86" t="s">
        <v>2201</v>
      </c>
      <c r="H116" s="87"/>
      <c r="I116" s="88" t="s">
        <v>2466</v>
      </c>
      <c r="J116" s="89" t="s">
        <v>3578</v>
      </c>
      <c r="K116" s="90" t="s">
        <v>398</v>
      </c>
      <c r="L116" s="89"/>
      <c r="M116" s="91">
        <v>1979</v>
      </c>
      <c r="N116" s="116"/>
      <c r="O116" s="92" t="s">
        <v>2204</v>
      </c>
      <c r="P116" s="92" t="s">
        <v>529</v>
      </c>
      <c r="Q116" s="92" t="s">
        <v>2204</v>
      </c>
      <c r="R116" s="92" t="s">
        <v>2204</v>
      </c>
      <c r="S116" s="92" t="s">
        <v>2204</v>
      </c>
      <c r="T116" s="92" t="s">
        <v>529</v>
      </c>
      <c r="U116" s="92" t="s">
        <v>2204</v>
      </c>
      <c r="V116" s="92" t="s">
        <v>2204</v>
      </c>
      <c r="W116" s="92" t="s">
        <v>2204</v>
      </c>
      <c r="X116" s="92" t="s">
        <v>529</v>
      </c>
      <c r="Y116" s="92" t="s">
        <v>2204</v>
      </c>
      <c r="Z116" s="92" t="s">
        <v>2204</v>
      </c>
      <c r="AA116" s="92" t="s">
        <v>2204</v>
      </c>
      <c r="AB116" s="92" t="s">
        <v>2204</v>
      </c>
      <c r="AC116" s="92" t="s">
        <v>2204</v>
      </c>
      <c r="AD116" s="92" t="s">
        <v>2204</v>
      </c>
      <c r="AE116" s="92" t="s">
        <v>2204</v>
      </c>
      <c r="AF116" s="92" t="s">
        <v>2204</v>
      </c>
      <c r="AG116" s="92" t="s">
        <v>2204</v>
      </c>
      <c r="AH116" s="92" t="s">
        <v>2204</v>
      </c>
      <c r="AI116" s="92" t="s">
        <v>2204</v>
      </c>
      <c r="AJ116" s="92" t="s">
        <v>2204</v>
      </c>
      <c r="AK116" s="92" t="s">
        <v>2204</v>
      </c>
      <c r="AL116" s="92" t="s">
        <v>2204</v>
      </c>
      <c r="AM116" s="93">
        <v>6</v>
      </c>
      <c r="AN116" s="111">
        <v>0</v>
      </c>
      <c r="AO116" s="109"/>
      <c r="AP116" s="106"/>
      <c r="AQ116" s="110"/>
      <c r="AR116" s="109" t="s">
        <v>2210</v>
      </c>
      <c r="AS116" s="106" t="s">
        <v>2205</v>
      </c>
      <c r="AT116" s="107" t="s">
        <v>2214</v>
      </c>
      <c r="AU116" s="108" t="s">
        <v>2210</v>
      </c>
      <c r="AV116" s="109" t="s">
        <v>2215</v>
      </c>
      <c r="AW116" s="106" t="s">
        <v>2210</v>
      </c>
      <c r="AX116" s="106" t="s">
        <v>2205</v>
      </c>
      <c r="AY116" s="106" t="s">
        <v>2214</v>
      </c>
      <c r="AZ116" s="106" t="s">
        <v>2206</v>
      </c>
      <c r="BA116" s="106"/>
      <c r="BB116" s="106"/>
      <c r="BC116" s="106"/>
      <c r="BD116" s="106"/>
      <c r="BE116" s="106"/>
      <c r="BF116" s="94" cm="1">
        <f t="array" ref="BF116">SUMPRODUCT(--(LEN(TRIM(AV116:BE116))&gt;0))</f>
        <v>5</v>
      </c>
      <c r="BG116" s="36" t="str" cm="1">
        <f t="array" ref="BG116">SUBSTITUTE(SUBSTITUTE(SUBSTITUTE("["&amp;
IFERROR(_xlfn.TEXTJOIN(", ",TRUE,IF(O116:AL116="y",CHAR(34)&amp;O$1:AL$1&amp;CHAR(34),"")),"")&amp;
","&amp;
CHAR(34)&amp;"myr"&amp;AU116&amp;CHAR(34)&amp;","&amp;_xlfn.TEXTJOIN("",TRUE,IF(AO116:AQ116&lt;&gt;"",CHAR(34)&amp;"sta"&amp;AO116:AQ116&amp;CHAR(34)&amp;",",""))&amp;
IFERROR(_xlfn.TEXTJOIN(", ",TRUE,IF(AR116:AT116&lt;&gt;"",CHAR(34)&amp;AR$1:AT$1&amp;AR116:AT116&amp;CHAR(34)&amp;",","")),"")&amp;
IF(AN116&gt;0,CHAR(34)&amp;"HasSta",CHAR(34)&amp;"NoStar")&amp;CHAR(34)&amp;","&amp;IF(AN116=1,CHAR(34)&amp;"1Stars"&amp;CHAR(34)&amp;",","")&amp;IF(AN116=2,CHAR(34)&amp;"2Stars"&amp;CHAR(34)&amp;",","")&amp;IF(AN116&gt;2,CHAR(34)&amp;"3+Star"&amp;CHAR(34)&amp;",","")&amp;
IFERROR(CHOOSE(AM116+1,"""NoBand""","","""2Bands""","""3Bands"""),"")&amp;IF(AM116&gt;3,"""4+Band""","")&amp;","&amp;
_xlfn.XLOOKUP(B116,Country!$A$2:$A$246,Country!$F$2:$F$246,"")&amp;_xlfn.XLOOKUP(B116,Country!$A$2:$A$246,Country!$G$2:$G$246,"")&amp;
"]",",]","]"),",,",","),",,",",")</f>
        <v>["Horizo", "Animal", "HasSun","myrRED","001RED", "002WHI", "003BLU","NoStar","4+Band","capi_Tarawa","island", "geo_CapiBeach", "ntBLYE","chopGB","englis","rg2_OC_Micronesia"]</v>
      </c>
      <c r="BH116" s="65" t="s">
        <v>793</v>
      </c>
      <c r="BI116" s="36"/>
    </row>
    <row r="117" spans="1:61" x14ac:dyDescent="0.3">
      <c r="A117" s="115" t="str" cm="1">
        <f t="array" ref="A117">SUBSTITUTE("{"&amp;CHAR(34)&amp;"couname"&amp;CHAR(34)&amp;":"&amp;CHAR(34)&amp;B117&amp;CHAR(34)&amp;
(IF(H117&lt;&gt;"",","&amp;CHAR(34)&amp;"subtype"&amp;CHAR(34)&amp;":"&amp;CHAR(34)&amp;H117&amp;CHAR(34),""))&amp;
","&amp;CHAR(34)&amp;"year"&amp;CHAR(34)&amp;":"&amp;CHAR(34)&amp;M117&amp;CHAR(34)&amp;","&amp;CHAR(34)&amp;"lvlup"&amp;CHAR(34)&amp;":"&amp;CHAR(34)&amp;C117&amp;CHAR(34)&amp;
","&amp;CHAR(34)&amp;"region"&amp;CHAR(34)&amp;":"&amp;CHAR(34)&amp;"rgn_"&amp;_xlfn.XLOOKUP(B117,Country!A117:A415,Country!D117:D415&amp;CHAR(34)&amp;
","&amp;CHAR(34)&amp;"Colors"&amp;CHAR(34)&amp;":"&amp;"["&amp;_xlfn.TEXTJOIN(", ",TRUE,IF(AV117:BE117&lt;&gt;"",CHAR(34)&amp;"cl_"&amp;AV117:BE117&amp;CHAR(34),""))&amp;"]"&amp;
","&amp;CHAR(34)&amp;"Items"&amp;CHAR(34)&amp;":"&amp;BG117&amp;
","&amp;CHAR(34)&amp;"Items2"&amp;CHAR(34)&amp;":"&amp;"["&amp;_xlfn.XLOOKUP(B117,Country!A116:A415,Country!G116:G415)&amp;"]"&amp;
","&amp;CHAR(34)&amp;"Flag"&amp;CHAR(34)&amp;":"&amp;CHAR(34)&amp;D117&amp;CHAR(34)&amp;
","&amp;CHAR(34)&amp;"HDFlag"&amp;CHAR(34)&amp;":"&amp;CHAR(34)&amp;E117&amp;CHAR(34)&amp;
","&amp;CHAR(34)&amp;"type"&amp;CHAR(34)&amp;":"&amp;CHAR(34)&amp;L117&amp;CHAR(34)&amp;
", "&amp;CHAR(34)&amp;"describe"&amp;CHAR(34)&amp;": "&amp;CHAR(34)&amp;CHAR(34)&amp;
", "&amp;CHAR(34)&amp;"isnew"&amp;CHAR(34)&amp;": "&amp;CHAR(34)&amp;F117&amp;CHAR(34)&amp;
", "&amp;CHAR(34)&amp;"ptg"&amp;CHAR(34)&amp;": "&amp;IFERROR(_xlfn.XLOOKUP(B117,Country!A:A,Country!BH:BH),CHAR(34)&amp;CHAR(34))&amp;
", "&amp;CHAR(34)&amp;"links"&amp;CHAR(34)&amp;": "&amp;CHAR(34)&amp;I117&amp;CHAR(34)&amp;
"},"),"[,","[")</f>
        <v>{"couname":"Kosovo","year":"2008","lvlup":"1","region":"rgn_Europe","Colors":["cl_BLU", "cl_YEL", "cl_WHI"],"Items":["Center", "Geogrh","myrBLU","staWHI","HasSta","3+Star","NoBand","capi_Pristina","landlo", "rg3_austrohungary", "ntWHYE","balkan","rg3_romanempire","rg2_Eu_South"],"Items2":["balkan","rg3_romanempire","rg2_Eu_South"],"Flag":"https://i.ibb.co/GFC3F9X/Kosovo-Flag.png","HDFlag":"https://upload.wikimedia.org/wikipedia/commons/thumb/1/1f/Flag_of_Kosovo.svg/2560px-Flag_of_Kosovo.svg.png","type":"", "describe": "", "isnew": ".", "ptg": ["pctBLA_0", "pctBLU_87", "pctGRE_0", "pctRED_0", "pctYEL_10", "pctORA_0", "pctBRO_0", "pctPUR_0", "pctWHI_2"], "links": "https://en.wikipedia.org/wiki/Flag_of_Kosovo"},</v>
      </c>
      <c r="B117" s="83" t="s">
        <v>155</v>
      </c>
      <c r="C117" s="84">
        <v>1</v>
      </c>
      <c r="D117" s="95" t="s">
        <v>914</v>
      </c>
      <c r="E117" s="96" t="s">
        <v>2467</v>
      </c>
      <c r="F117" s="85" t="s">
        <v>2200</v>
      </c>
      <c r="G117" s="86" t="s">
        <v>2201</v>
      </c>
      <c r="H117" s="87"/>
      <c r="I117" s="88" t="s">
        <v>2468</v>
      </c>
      <c r="J117" s="89" t="s">
        <v>3578</v>
      </c>
      <c r="K117" s="90" t="s">
        <v>399</v>
      </c>
      <c r="L117" s="89"/>
      <c r="M117" s="91">
        <v>2008</v>
      </c>
      <c r="N117" s="116"/>
      <c r="O117" s="92" t="s">
        <v>2204</v>
      </c>
      <c r="P117" s="92" t="s">
        <v>2204</v>
      </c>
      <c r="Q117" s="92" t="s">
        <v>2204</v>
      </c>
      <c r="R117" s="92" t="s">
        <v>2204</v>
      </c>
      <c r="S117" s="92" t="s">
        <v>2204</v>
      </c>
      <c r="T117" s="92" t="s">
        <v>2204</v>
      </c>
      <c r="U117" s="92" t="s">
        <v>2204</v>
      </c>
      <c r="V117" s="92" t="s">
        <v>2204</v>
      </c>
      <c r="W117" s="92" t="s">
        <v>2204</v>
      </c>
      <c r="X117" s="92" t="s">
        <v>2204</v>
      </c>
      <c r="Y117" s="92" t="s">
        <v>2204</v>
      </c>
      <c r="Z117" s="92" t="s">
        <v>2204</v>
      </c>
      <c r="AA117" s="92" t="s">
        <v>529</v>
      </c>
      <c r="AB117" s="92" t="s">
        <v>2204</v>
      </c>
      <c r="AC117" s="92" t="s">
        <v>2204</v>
      </c>
      <c r="AD117" s="92" t="s">
        <v>2204</v>
      </c>
      <c r="AE117" s="92" t="s">
        <v>2204</v>
      </c>
      <c r="AF117" s="92" t="s">
        <v>529</v>
      </c>
      <c r="AG117" s="92" t="s">
        <v>2204</v>
      </c>
      <c r="AH117" s="92" t="s">
        <v>2204</v>
      </c>
      <c r="AI117" s="92" t="s">
        <v>2204</v>
      </c>
      <c r="AJ117" s="92" t="s">
        <v>2204</v>
      </c>
      <c r="AK117" s="92" t="s">
        <v>2204</v>
      </c>
      <c r="AL117" s="92" t="s">
        <v>2204</v>
      </c>
      <c r="AM117" s="93">
        <v>0</v>
      </c>
      <c r="AN117" s="111">
        <v>6</v>
      </c>
      <c r="AO117" s="109" t="s">
        <v>2205</v>
      </c>
      <c r="AP117" s="106"/>
      <c r="AQ117" s="110"/>
      <c r="AR117" s="109"/>
      <c r="AS117" s="106"/>
      <c r="AT117" s="107"/>
      <c r="AU117" s="108" t="s">
        <v>2214</v>
      </c>
      <c r="AV117" s="109" t="s">
        <v>2214</v>
      </c>
      <c r="AW117" s="106" t="s">
        <v>2215</v>
      </c>
      <c r="AX117" s="106" t="s">
        <v>2205</v>
      </c>
      <c r="AY117" s="106"/>
      <c r="AZ117" s="106"/>
      <c r="BA117" s="106"/>
      <c r="BB117" s="106"/>
      <c r="BC117" s="106"/>
      <c r="BD117" s="106"/>
      <c r="BE117" s="106"/>
      <c r="BF117" s="94" cm="1">
        <f t="array" ref="BF117">SUMPRODUCT(--(LEN(TRIM(AV117:BE117))&gt;0))</f>
        <v>3</v>
      </c>
      <c r="BG117" s="36" t="str" cm="1">
        <f t="array" ref="BG117">SUBSTITUTE(SUBSTITUTE(SUBSTITUTE("["&amp;
IFERROR(_xlfn.TEXTJOIN(", ",TRUE,IF(O117:AL117="y",CHAR(34)&amp;O$1:AL$1&amp;CHAR(34),"")),"")&amp;
","&amp;
CHAR(34)&amp;"myr"&amp;AU117&amp;CHAR(34)&amp;","&amp;_xlfn.TEXTJOIN("",TRUE,IF(AO117:AQ117&lt;&gt;"",CHAR(34)&amp;"sta"&amp;AO117:AQ117&amp;CHAR(34)&amp;",",""))&amp;
IFERROR(_xlfn.TEXTJOIN(", ",TRUE,IF(AR117:AT117&lt;&gt;"",CHAR(34)&amp;AR$1:AT$1&amp;AR117:AT117&amp;CHAR(34)&amp;",","")),"")&amp;
IF(AN117&gt;0,CHAR(34)&amp;"HasSta",CHAR(34)&amp;"NoStar")&amp;CHAR(34)&amp;","&amp;IF(AN117=1,CHAR(34)&amp;"1Stars"&amp;CHAR(34)&amp;",","")&amp;IF(AN117=2,CHAR(34)&amp;"2Stars"&amp;CHAR(34)&amp;",","")&amp;IF(AN117&gt;2,CHAR(34)&amp;"3+Star"&amp;CHAR(34)&amp;",","")&amp;
IFERROR(CHOOSE(AM117+1,"""NoBand""","","""2Bands""","""3Bands"""),"")&amp;IF(AM117&gt;3,"""4+Band""","")&amp;","&amp;
_xlfn.XLOOKUP(B117,Country!$A$2:$A$246,Country!$F$2:$F$246,"")&amp;_xlfn.XLOOKUP(B117,Country!$A$2:$A$246,Country!$G$2:$G$246,"")&amp;
"]",",]","]"),",,",","),",,",",")</f>
        <v>["Center", "Geogrh","myrBLU","staWHI","HasSta","3+Star","NoBand","capi_Pristina","landlo", "rg3_austrohungary", "ntWHYE","balkan","rg3_romanempire","rg2_Eu_South"]</v>
      </c>
      <c r="BH117" s="65" t="s">
        <v>791</v>
      </c>
      <c r="BI117" s="36"/>
    </row>
    <row r="118" spans="1:61" x14ac:dyDescent="0.3">
      <c r="A118" s="115" t="str" cm="1">
        <f t="array" ref="A118">SUBSTITUTE("{"&amp;CHAR(34)&amp;"couname"&amp;CHAR(34)&amp;":"&amp;CHAR(34)&amp;B118&amp;CHAR(34)&amp;
(IF(H118&lt;&gt;"",","&amp;CHAR(34)&amp;"subtype"&amp;CHAR(34)&amp;":"&amp;CHAR(34)&amp;H118&amp;CHAR(34),""))&amp;
","&amp;CHAR(34)&amp;"year"&amp;CHAR(34)&amp;":"&amp;CHAR(34)&amp;M118&amp;CHAR(34)&amp;","&amp;CHAR(34)&amp;"lvlup"&amp;CHAR(34)&amp;":"&amp;CHAR(34)&amp;C118&amp;CHAR(34)&amp;
","&amp;CHAR(34)&amp;"region"&amp;CHAR(34)&amp;":"&amp;CHAR(34)&amp;"rgn_"&amp;_xlfn.XLOOKUP(B118,Country!A118:A416,Country!D118:D416&amp;CHAR(34)&amp;
","&amp;CHAR(34)&amp;"Colors"&amp;CHAR(34)&amp;":"&amp;"["&amp;_xlfn.TEXTJOIN(", ",TRUE,IF(AV118:BE118&lt;&gt;"",CHAR(34)&amp;"cl_"&amp;AV118:BE118&amp;CHAR(34),""))&amp;"]"&amp;
","&amp;CHAR(34)&amp;"Items"&amp;CHAR(34)&amp;":"&amp;BG118&amp;
","&amp;CHAR(34)&amp;"Items2"&amp;CHAR(34)&amp;":"&amp;"["&amp;_xlfn.XLOOKUP(B118,Country!A117:A416,Country!G117:G416)&amp;"]"&amp;
","&amp;CHAR(34)&amp;"Flag"&amp;CHAR(34)&amp;":"&amp;CHAR(34)&amp;D118&amp;CHAR(34)&amp;
","&amp;CHAR(34)&amp;"HDFlag"&amp;CHAR(34)&amp;":"&amp;CHAR(34)&amp;E118&amp;CHAR(34)&amp;
","&amp;CHAR(34)&amp;"type"&amp;CHAR(34)&amp;":"&amp;CHAR(34)&amp;L118&amp;CHAR(34)&amp;
", "&amp;CHAR(34)&amp;"describe"&amp;CHAR(34)&amp;": "&amp;CHAR(34)&amp;CHAR(34)&amp;
", "&amp;CHAR(34)&amp;"isnew"&amp;CHAR(34)&amp;": "&amp;CHAR(34)&amp;F118&amp;CHAR(34)&amp;
", "&amp;CHAR(34)&amp;"ptg"&amp;CHAR(34)&amp;": "&amp;IFERROR(_xlfn.XLOOKUP(B118,Country!A:A,Country!BH:BH),CHAR(34)&amp;CHAR(34))&amp;
", "&amp;CHAR(34)&amp;"links"&amp;CHAR(34)&amp;": "&amp;CHAR(34)&amp;I118&amp;CHAR(34)&amp;
"},"),"[,","[")</f>
        <v>{"couname":"Kuwait","year":"1961","lvlup":"1","region":"rgn_Asia","Colors":["cl_RED", "cl_GRE", "cl_WHI", "cl_BLA"],"Items":["Horizo", "Trside","myrEQ","001GRE", "002WHI", "003RED","NoStar","3Bands","capi_Kuwait City","top30_camel", "geo_CapiBeach", "ntGRRE","chopGB","monarchy","arabic","rg2_AS_West"],"Items2":["chopGB","monarchy","arabic","rg2_AS_West"],"Flag":"https://i.ibb.co/smLg6W4/Kuwait-Flag.png","HDFlag":"https://upload.wikimedia.org/wikipedia/commons/thumb/a/aa/Flag_of_Kuwait.svg/2560px-Flag_of_Kuwait.svg.png","type":"", "describe": "", "isnew": ".", "ptg": ["pctBLA_17", "pctBLU_0", "pctGRE_30", "pctRED_30", "pctYEL_0", "pctORA_0", "pctBRO_0", "pctPUR_0", "pctWHI_24"], "links": "https://en.wikipedia.org/wiki/Flag_of_Kuwait"},</v>
      </c>
      <c r="B118" s="83" t="s">
        <v>156</v>
      </c>
      <c r="C118" s="84">
        <v>1</v>
      </c>
      <c r="D118" s="95" t="s">
        <v>915</v>
      </c>
      <c r="E118" s="96" t="s">
        <v>2469</v>
      </c>
      <c r="F118" s="85" t="s">
        <v>2200</v>
      </c>
      <c r="G118" s="86" t="s">
        <v>2201</v>
      </c>
      <c r="H118" s="87"/>
      <c r="I118" s="88" t="s">
        <v>2470</v>
      </c>
      <c r="J118" s="89" t="s">
        <v>3578</v>
      </c>
      <c r="K118" s="90" t="s">
        <v>400</v>
      </c>
      <c r="L118" s="89"/>
      <c r="M118" s="91">
        <v>1961</v>
      </c>
      <c r="N118" s="116"/>
      <c r="O118" s="92" t="s">
        <v>2204</v>
      </c>
      <c r="P118" s="92" t="s">
        <v>529</v>
      </c>
      <c r="Q118" s="92" t="s">
        <v>2204</v>
      </c>
      <c r="R118" s="92" t="s">
        <v>2204</v>
      </c>
      <c r="S118" s="92" t="s">
        <v>2204</v>
      </c>
      <c r="T118" s="92" t="s">
        <v>2204</v>
      </c>
      <c r="U118" s="92" t="s">
        <v>2204</v>
      </c>
      <c r="V118" s="92" t="s">
        <v>2204</v>
      </c>
      <c r="W118" s="92" t="s">
        <v>2204</v>
      </c>
      <c r="X118" s="92" t="s">
        <v>2204</v>
      </c>
      <c r="Y118" s="92" t="s">
        <v>2204</v>
      </c>
      <c r="Z118" s="92" t="s">
        <v>529</v>
      </c>
      <c r="AA118" s="92" t="s">
        <v>2204</v>
      </c>
      <c r="AB118" s="92" t="s">
        <v>2204</v>
      </c>
      <c r="AC118" s="92" t="s">
        <v>2204</v>
      </c>
      <c r="AD118" s="92" t="s">
        <v>2204</v>
      </c>
      <c r="AE118" s="92" t="s">
        <v>2204</v>
      </c>
      <c r="AF118" s="92" t="s">
        <v>2204</v>
      </c>
      <c r="AG118" s="92" t="s">
        <v>2204</v>
      </c>
      <c r="AH118" s="92" t="s">
        <v>2204</v>
      </c>
      <c r="AI118" s="92" t="s">
        <v>2204</v>
      </c>
      <c r="AJ118" s="92" t="s">
        <v>2204</v>
      </c>
      <c r="AK118" s="92" t="s">
        <v>2204</v>
      </c>
      <c r="AL118" s="92" t="s">
        <v>2204</v>
      </c>
      <c r="AM118" s="93">
        <v>3</v>
      </c>
      <c r="AN118" s="111">
        <v>0</v>
      </c>
      <c r="AO118" s="109"/>
      <c r="AP118" s="106"/>
      <c r="AQ118" s="110"/>
      <c r="AR118" s="109" t="s">
        <v>2211</v>
      </c>
      <c r="AS118" s="106" t="s">
        <v>2205</v>
      </c>
      <c r="AT118" s="107" t="s">
        <v>2210</v>
      </c>
      <c r="AU118" s="108" t="s">
        <v>2209</v>
      </c>
      <c r="AV118" s="109" t="s">
        <v>2210</v>
      </c>
      <c r="AW118" s="106" t="s">
        <v>2211</v>
      </c>
      <c r="AX118" s="106" t="s">
        <v>2205</v>
      </c>
      <c r="AY118" s="106" t="s">
        <v>2206</v>
      </c>
      <c r="AZ118" s="106"/>
      <c r="BA118" s="106"/>
      <c r="BB118" s="106"/>
      <c r="BC118" s="106"/>
      <c r="BD118" s="106"/>
      <c r="BE118" s="106"/>
      <c r="BF118" s="94" cm="1">
        <f t="array" ref="BF118">SUMPRODUCT(--(LEN(TRIM(AV118:BE118))&gt;0))</f>
        <v>4</v>
      </c>
      <c r="BG118" s="36" t="str" cm="1">
        <f t="array" ref="BG118">SUBSTITUTE(SUBSTITUTE(SUBSTITUTE("["&amp;
IFERROR(_xlfn.TEXTJOIN(", ",TRUE,IF(O118:AL118="y",CHAR(34)&amp;O$1:AL$1&amp;CHAR(34),"")),"")&amp;
","&amp;
CHAR(34)&amp;"myr"&amp;AU118&amp;CHAR(34)&amp;","&amp;_xlfn.TEXTJOIN("",TRUE,IF(AO118:AQ118&lt;&gt;"",CHAR(34)&amp;"sta"&amp;AO118:AQ118&amp;CHAR(34)&amp;",",""))&amp;
IFERROR(_xlfn.TEXTJOIN(", ",TRUE,IF(AR118:AT118&lt;&gt;"",CHAR(34)&amp;AR$1:AT$1&amp;AR118:AT118&amp;CHAR(34)&amp;",","")),"")&amp;
IF(AN118&gt;0,CHAR(34)&amp;"HasSta",CHAR(34)&amp;"NoStar")&amp;CHAR(34)&amp;","&amp;IF(AN118=1,CHAR(34)&amp;"1Stars"&amp;CHAR(34)&amp;",","")&amp;IF(AN118=2,CHAR(34)&amp;"2Stars"&amp;CHAR(34)&amp;",","")&amp;IF(AN118&gt;2,CHAR(34)&amp;"3+Star"&amp;CHAR(34)&amp;",","")&amp;
IFERROR(CHOOSE(AM118+1,"""NoBand""","","""2Bands""","""3Bands"""),"")&amp;IF(AM118&gt;3,"""4+Band""","")&amp;","&amp;
_xlfn.XLOOKUP(B118,Country!$A$2:$A$246,Country!$F$2:$F$246,"")&amp;_xlfn.XLOOKUP(B118,Country!$A$2:$A$246,Country!$G$2:$G$246,"")&amp;
"]",",]","]"),",,",","),",,",",")</f>
        <v>["Horizo", "Trside","myrEQ","001GRE", "002WHI", "003RED","NoStar","3Bands","capi_Kuwait City","top30_camel", "geo_CapiBeach", "ntGRRE","chopGB","monarchy","arabic","rg2_AS_West"]</v>
      </c>
      <c r="BH118" s="65" t="s">
        <v>790</v>
      </c>
      <c r="BI118" s="36"/>
    </row>
    <row r="119" spans="1:61" x14ac:dyDescent="0.3">
      <c r="A119" s="115" t="str" cm="1">
        <f t="array" ref="A119">SUBSTITUTE("{"&amp;CHAR(34)&amp;"couname"&amp;CHAR(34)&amp;":"&amp;CHAR(34)&amp;B119&amp;CHAR(34)&amp;
(IF(H119&lt;&gt;"",","&amp;CHAR(34)&amp;"subtype"&amp;CHAR(34)&amp;":"&amp;CHAR(34)&amp;H119&amp;CHAR(34),""))&amp;
","&amp;CHAR(34)&amp;"year"&amp;CHAR(34)&amp;":"&amp;CHAR(34)&amp;M119&amp;CHAR(34)&amp;","&amp;CHAR(34)&amp;"lvlup"&amp;CHAR(34)&amp;":"&amp;CHAR(34)&amp;C119&amp;CHAR(34)&amp;
","&amp;CHAR(34)&amp;"region"&amp;CHAR(34)&amp;":"&amp;CHAR(34)&amp;"rgn_"&amp;_xlfn.XLOOKUP(B119,Country!A119:A417,Country!D119:D417&amp;CHAR(34)&amp;
","&amp;CHAR(34)&amp;"Colors"&amp;CHAR(34)&amp;":"&amp;"["&amp;_xlfn.TEXTJOIN(", ",TRUE,IF(AV119:BE119&lt;&gt;"",CHAR(34)&amp;"cl_"&amp;AV119:BE119&amp;CHAR(34),""))&amp;"]"&amp;
","&amp;CHAR(34)&amp;"Items"&amp;CHAR(34)&amp;":"&amp;BG119&amp;
","&amp;CHAR(34)&amp;"Items2"&amp;CHAR(34)&amp;":"&amp;"["&amp;_xlfn.XLOOKUP(B119,Country!A118:A417,Country!G118:G417)&amp;"]"&amp;
","&amp;CHAR(34)&amp;"Flag"&amp;CHAR(34)&amp;":"&amp;CHAR(34)&amp;D119&amp;CHAR(34)&amp;
","&amp;CHAR(34)&amp;"HDFlag"&amp;CHAR(34)&amp;":"&amp;CHAR(34)&amp;E119&amp;CHAR(34)&amp;
","&amp;CHAR(34)&amp;"type"&amp;CHAR(34)&amp;":"&amp;CHAR(34)&amp;L119&amp;CHAR(34)&amp;
", "&amp;CHAR(34)&amp;"describe"&amp;CHAR(34)&amp;": "&amp;CHAR(34)&amp;CHAR(34)&amp;
", "&amp;CHAR(34)&amp;"isnew"&amp;CHAR(34)&amp;": "&amp;CHAR(34)&amp;F119&amp;CHAR(34)&amp;
", "&amp;CHAR(34)&amp;"ptg"&amp;CHAR(34)&amp;": "&amp;IFERROR(_xlfn.XLOOKUP(B119,Country!A:A,Country!BH:BH),CHAR(34)&amp;CHAR(34))&amp;
", "&amp;CHAR(34)&amp;"links"&amp;CHAR(34)&amp;": "&amp;CHAR(34)&amp;I119&amp;CHAR(34)&amp;
"},"),"[,","[")</f>
        <v>{"couname":"Kyrgyzstan","year":"1992, 2023","lvlup":"1","region":"rgn_Asia","Colors":["cl_RED", "cl_YEL"],"Items":["Circle", "HasSun", "Center", "Builds","myrRED","NoStar","NoBand","capi_Bishkek","landlo","soviet","rg2_AS_Central"],"Items2":["soviet","rg2_AS_Central"],"Flag":"https://i.ibb.co/f4TkJ69/Kygyzstan-Flag.png","HDFlag":"https://upload.wikimedia.org/wikipedia/commons/thumb/c/c7/Flag_of_Kyrgyzstan.svg/2560px-Flag_of_Kyrgyzstan.svg.png","type":"", "describe": "", "isnew": ".", "ptg": ["pctBLA_0", "pctBLU_0", "pctGRE_0", "pctRED_93", "pctYEL_7", "pctORA_0", "pctBRO_0", "pctPUR_0", "pctWHI_0"], "links": "https://en.wikipedia.org/wiki/Flag_of_Kyrgyzstan"},</v>
      </c>
      <c r="B119" s="83" t="s">
        <v>157</v>
      </c>
      <c r="C119" s="84">
        <v>1</v>
      </c>
      <c r="D119" s="95" t="s">
        <v>916</v>
      </c>
      <c r="E119" s="96" t="s">
        <v>2471</v>
      </c>
      <c r="F119" s="85" t="s">
        <v>2200</v>
      </c>
      <c r="G119" s="86" t="s">
        <v>2201</v>
      </c>
      <c r="H119" s="87"/>
      <c r="I119" s="88" t="s">
        <v>2472</v>
      </c>
      <c r="J119" s="89" t="s">
        <v>3578</v>
      </c>
      <c r="K119" s="90" t="s">
        <v>401</v>
      </c>
      <c r="L119" s="89"/>
      <c r="M119" s="91" t="s">
        <v>2473</v>
      </c>
      <c r="N119" s="116"/>
      <c r="O119" s="92" t="s">
        <v>2204</v>
      </c>
      <c r="P119" s="92" t="s">
        <v>2204</v>
      </c>
      <c r="Q119" s="92" t="s">
        <v>2204</v>
      </c>
      <c r="R119" s="92" t="s">
        <v>2204</v>
      </c>
      <c r="S119" s="92" t="s">
        <v>529</v>
      </c>
      <c r="T119" s="92" t="s">
        <v>2204</v>
      </c>
      <c r="U119" s="92" t="s">
        <v>2204</v>
      </c>
      <c r="V119" s="92" t="s">
        <v>2204</v>
      </c>
      <c r="W119" s="92" t="s">
        <v>2204</v>
      </c>
      <c r="X119" s="92" t="s">
        <v>529</v>
      </c>
      <c r="Y119" s="92" t="s">
        <v>2204</v>
      </c>
      <c r="Z119" s="92" t="s">
        <v>2204</v>
      </c>
      <c r="AA119" s="92" t="s">
        <v>529</v>
      </c>
      <c r="AB119" s="92" t="s">
        <v>2204</v>
      </c>
      <c r="AC119" s="92" t="s">
        <v>2204</v>
      </c>
      <c r="AD119" s="92" t="s">
        <v>2204</v>
      </c>
      <c r="AE119" s="92" t="s">
        <v>2204</v>
      </c>
      <c r="AF119" s="92" t="s">
        <v>2204</v>
      </c>
      <c r="AG119" s="92" t="s">
        <v>2204</v>
      </c>
      <c r="AH119" s="92" t="s">
        <v>529</v>
      </c>
      <c r="AI119" s="92" t="s">
        <v>2204</v>
      </c>
      <c r="AJ119" s="92" t="s">
        <v>2204</v>
      </c>
      <c r="AK119" s="92" t="s">
        <v>2204</v>
      </c>
      <c r="AL119" s="92" t="s">
        <v>2204</v>
      </c>
      <c r="AM119" s="93">
        <v>0</v>
      </c>
      <c r="AN119" s="111">
        <v>0</v>
      </c>
      <c r="AO119" s="109"/>
      <c r="AP119" s="106"/>
      <c r="AQ119" s="110"/>
      <c r="AR119" s="109"/>
      <c r="AS119" s="106"/>
      <c r="AT119" s="107"/>
      <c r="AU119" s="108" t="s">
        <v>2210</v>
      </c>
      <c r="AV119" s="109" t="s">
        <v>2210</v>
      </c>
      <c r="AW119" s="106" t="s">
        <v>2215</v>
      </c>
      <c r="AX119" s="106"/>
      <c r="AY119" s="106"/>
      <c r="AZ119" s="106"/>
      <c r="BA119" s="106"/>
      <c r="BB119" s="106"/>
      <c r="BC119" s="106"/>
      <c r="BD119" s="106"/>
      <c r="BE119" s="106"/>
      <c r="BF119" s="94" cm="1">
        <f t="array" ref="BF119">SUMPRODUCT(--(LEN(TRIM(AV119:BE119))&gt;0))</f>
        <v>2</v>
      </c>
      <c r="BG119" s="36" t="str" cm="1">
        <f t="array" ref="BG119">SUBSTITUTE(SUBSTITUTE(SUBSTITUTE("["&amp;
IFERROR(_xlfn.TEXTJOIN(", ",TRUE,IF(O119:AL119="y",CHAR(34)&amp;O$1:AL$1&amp;CHAR(34),"")),"")&amp;
","&amp;
CHAR(34)&amp;"myr"&amp;AU119&amp;CHAR(34)&amp;","&amp;_xlfn.TEXTJOIN("",TRUE,IF(AO119:AQ119&lt;&gt;"",CHAR(34)&amp;"sta"&amp;AO119:AQ119&amp;CHAR(34)&amp;",",""))&amp;
IFERROR(_xlfn.TEXTJOIN(", ",TRUE,IF(AR119:AT119&lt;&gt;"",CHAR(34)&amp;AR$1:AT$1&amp;AR119:AT119&amp;CHAR(34)&amp;",","")),"")&amp;
IF(AN119&gt;0,CHAR(34)&amp;"HasSta",CHAR(34)&amp;"NoStar")&amp;CHAR(34)&amp;","&amp;IF(AN119=1,CHAR(34)&amp;"1Stars"&amp;CHAR(34)&amp;",","")&amp;IF(AN119=2,CHAR(34)&amp;"2Stars"&amp;CHAR(34)&amp;",","")&amp;IF(AN119&gt;2,CHAR(34)&amp;"3+Star"&amp;CHAR(34)&amp;",","")&amp;
IFERROR(CHOOSE(AM119+1,"""NoBand""","","""2Bands""","""3Bands"""),"")&amp;IF(AM119&gt;3,"""4+Band""","")&amp;","&amp;
_xlfn.XLOOKUP(B119,Country!$A$2:$A$246,Country!$F$2:$F$246,"")&amp;_xlfn.XLOOKUP(B119,Country!$A$2:$A$246,Country!$G$2:$G$246,"")&amp;
"]",",]","]"),",,",","),",,",",")</f>
        <v>["Circle", "HasSun", "Center", "Builds","myrRED","NoStar","NoBand","capi_Bishkek","landlo","soviet","rg2_AS_Central"]</v>
      </c>
      <c r="BH119" s="65" t="s">
        <v>790</v>
      </c>
      <c r="BI119" s="36"/>
    </row>
    <row r="120" spans="1:61" x14ac:dyDescent="0.3">
      <c r="A120" s="115" t="str" cm="1">
        <f t="array" ref="A120">SUBSTITUTE("{"&amp;CHAR(34)&amp;"couname"&amp;CHAR(34)&amp;":"&amp;CHAR(34)&amp;B120&amp;CHAR(34)&amp;
(IF(H120&lt;&gt;"",","&amp;CHAR(34)&amp;"subtype"&amp;CHAR(34)&amp;":"&amp;CHAR(34)&amp;H120&amp;CHAR(34),""))&amp;
","&amp;CHAR(34)&amp;"year"&amp;CHAR(34)&amp;":"&amp;CHAR(34)&amp;M120&amp;CHAR(34)&amp;","&amp;CHAR(34)&amp;"lvlup"&amp;CHAR(34)&amp;":"&amp;CHAR(34)&amp;C120&amp;CHAR(34)&amp;
","&amp;CHAR(34)&amp;"region"&amp;CHAR(34)&amp;":"&amp;CHAR(34)&amp;"rgn_"&amp;_xlfn.XLOOKUP(B120,Country!A120:A418,Country!D120:D418&amp;CHAR(34)&amp;
","&amp;CHAR(34)&amp;"Colors"&amp;CHAR(34)&amp;":"&amp;"["&amp;_xlfn.TEXTJOIN(", ",TRUE,IF(AV120:BE120&lt;&gt;"",CHAR(34)&amp;"cl_"&amp;AV120:BE120&amp;CHAR(34),""))&amp;"]"&amp;
","&amp;CHAR(34)&amp;"Items"&amp;CHAR(34)&amp;":"&amp;BG120&amp;
","&amp;CHAR(34)&amp;"Items2"&amp;CHAR(34)&amp;":"&amp;"["&amp;_xlfn.XLOOKUP(B120,Country!A119:A418,Country!G119:G418)&amp;"]"&amp;
","&amp;CHAR(34)&amp;"Flag"&amp;CHAR(34)&amp;":"&amp;CHAR(34)&amp;D120&amp;CHAR(34)&amp;
","&amp;CHAR(34)&amp;"HDFlag"&amp;CHAR(34)&amp;":"&amp;CHAR(34)&amp;E120&amp;CHAR(34)&amp;
","&amp;CHAR(34)&amp;"type"&amp;CHAR(34)&amp;":"&amp;CHAR(34)&amp;L120&amp;CHAR(34)&amp;
", "&amp;CHAR(34)&amp;"describe"&amp;CHAR(34)&amp;": "&amp;CHAR(34)&amp;CHAR(34)&amp;
", "&amp;CHAR(34)&amp;"isnew"&amp;CHAR(34)&amp;": "&amp;CHAR(34)&amp;F120&amp;CHAR(34)&amp;
", "&amp;CHAR(34)&amp;"ptg"&amp;CHAR(34)&amp;": "&amp;IFERROR(_xlfn.XLOOKUP(B120,Country!A:A,Country!BH:BH),CHAR(34)&amp;CHAR(34))&amp;
", "&amp;CHAR(34)&amp;"links"&amp;CHAR(34)&amp;": "&amp;CHAR(34)&amp;I120&amp;CHAR(34)&amp;
"},"),"[,","[")</f>
        <v>{"couname":"Laos","year":"1945, 1975","lvlup":"1","region":"rgn_Asia","Colors":["cl_RED", "cl_BLU", "cl_WHI"],"Items":["Horizo", "Circle", "IsMoon", "Center", "Rotate","myrRED","001RED", "002BLU", "003RED","NoStar","3Bands","capi_Vientiane","landlo", "ntWHRE","rg2_AS_SouthEast"],"Items2":["rg2_AS_SouthEast"],"Flag":"https://i.ibb.co/4TvGkJQ/Laos-Flag.png","HDFlag":"https://upload.wikimedia.org/wikipedia/commons/thumb/5/56/Flag_of_Laos.svg/2560px-Flag_of_Laos.svg.png","type":"", "describe": "", "isnew": ".", "ptg": ["pctBLA_0", "pctBLU_44", "pctGRE_0", "pctRED_48", "pctYEL_0", "pctORA_0", "pctBRO_0", "pctPUR_0", "pctWHI_8"], "links": "https://en.wikipedia.org/wiki/Flag_of_Laos"},</v>
      </c>
      <c r="B120" s="83" t="s">
        <v>158</v>
      </c>
      <c r="C120" s="84">
        <v>1</v>
      </c>
      <c r="D120" s="95" t="s">
        <v>917</v>
      </c>
      <c r="E120" s="96" t="s">
        <v>2474</v>
      </c>
      <c r="F120" s="85" t="s">
        <v>2200</v>
      </c>
      <c r="G120" s="86" t="s">
        <v>2201</v>
      </c>
      <c r="H120" s="87"/>
      <c r="I120" s="88" t="s">
        <v>2475</v>
      </c>
      <c r="J120" s="89" t="s">
        <v>3578</v>
      </c>
      <c r="K120" s="90" t="s">
        <v>402</v>
      </c>
      <c r="L120" s="89"/>
      <c r="M120" s="91" t="s">
        <v>2476</v>
      </c>
      <c r="N120" s="116"/>
      <c r="O120" s="92" t="s">
        <v>2204</v>
      </c>
      <c r="P120" s="92" t="s">
        <v>529</v>
      </c>
      <c r="Q120" s="92" t="s">
        <v>2204</v>
      </c>
      <c r="R120" s="92" t="s">
        <v>2204</v>
      </c>
      <c r="S120" s="92" t="s">
        <v>529</v>
      </c>
      <c r="T120" s="92" t="s">
        <v>2204</v>
      </c>
      <c r="U120" s="92" t="s">
        <v>2204</v>
      </c>
      <c r="V120" s="92" t="s">
        <v>2204</v>
      </c>
      <c r="W120" s="92" t="s">
        <v>2204</v>
      </c>
      <c r="X120" s="92" t="s">
        <v>2204</v>
      </c>
      <c r="Y120" s="92" t="s">
        <v>529</v>
      </c>
      <c r="Z120" s="92" t="s">
        <v>2204</v>
      </c>
      <c r="AA120" s="92" t="s">
        <v>529</v>
      </c>
      <c r="AB120" s="92" t="s">
        <v>2204</v>
      </c>
      <c r="AC120" s="92" t="s">
        <v>2204</v>
      </c>
      <c r="AD120" s="92" t="s">
        <v>2204</v>
      </c>
      <c r="AE120" s="92" t="s">
        <v>2204</v>
      </c>
      <c r="AF120" s="92" t="s">
        <v>2204</v>
      </c>
      <c r="AG120" s="92" t="s">
        <v>2204</v>
      </c>
      <c r="AH120" s="92" t="s">
        <v>2204</v>
      </c>
      <c r="AI120" s="92" t="s">
        <v>2204</v>
      </c>
      <c r="AJ120" s="92" t="s">
        <v>2204</v>
      </c>
      <c r="AK120" s="92" t="s">
        <v>529</v>
      </c>
      <c r="AL120" s="92" t="s">
        <v>2204</v>
      </c>
      <c r="AM120" s="93">
        <v>3</v>
      </c>
      <c r="AN120" s="111">
        <v>0</v>
      </c>
      <c r="AO120" s="109"/>
      <c r="AP120" s="106"/>
      <c r="AQ120" s="110"/>
      <c r="AR120" s="109" t="s">
        <v>2210</v>
      </c>
      <c r="AS120" s="106" t="s">
        <v>2214</v>
      </c>
      <c r="AT120" s="107" t="s">
        <v>2210</v>
      </c>
      <c r="AU120" s="108" t="s">
        <v>2210</v>
      </c>
      <c r="AV120" s="109" t="s">
        <v>2210</v>
      </c>
      <c r="AW120" s="106" t="s">
        <v>2214</v>
      </c>
      <c r="AX120" s="106" t="s">
        <v>2205</v>
      </c>
      <c r="AY120" s="106"/>
      <c r="AZ120" s="106"/>
      <c r="BA120" s="106"/>
      <c r="BB120" s="106"/>
      <c r="BC120" s="106"/>
      <c r="BD120" s="106"/>
      <c r="BE120" s="106"/>
      <c r="BF120" s="94" cm="1">
        <f t="array" ref="BF120">SUMPRODUCT(--(LEN(TRIM(AV120:BE120))&gt;0))</f>
        <v>3</v>
      </c>
      <c r="BG120" s="36" t="str" cm="1">
        <f t="array" ref="BG120">SUBSTITUTE(SUBSTITUTE(SUBSTITUTE("["&amp;
IFERROR(_xlfn.TEXTJOIN(", ",TRUE,IF(O120:AL120="y",CHAR(34)&amp;O$1:AL$1&amp;CHAR(34),"")),"")&amp;
","&amp;
CHAR(34)&amp;"myr"&amp;AU120&amp;CHAR(34)&amp;","&amp;_xlfn.TEXTJOIN("",TRUE,IF(AO120:AQ120&lt;&gt;"",CHAR(34)&amp;"sta"&amp;AO120:AQ120&amp;CHAR(34)&amp;",",""))&amp;
IFERROR(_xlfn.TEXTJOIN(", ",TRUE,IF(AR120:AT120&lt;&gt;"",CHAR(34)&amp;AR$1:AT$1&amp;AR120:AT120&amp;CHAR(34)&amp;",","")),"")&amp;
IF(AN120&gt;0,CHAR(34)&amp;"HasSta",CHAR(34)&amp;"NoStar")&amp;CHAR(34)&amp;","&amp;IF(AN120=1,CHAR(34)&amp;"1Stars"&amp;CHAR(34)&amp;",","")&amp;IF(AN120=2,CHAR(34)&amp;"2Stars"&amp;CHAR(34)&amp;",","")&amp;IF(AN120&gt;2,CHAR(34)&amp;"3+Star"&amp;CHAR(34)&amp;",","")&amp;
IFERROR(CHOOSE(AM120+1,"""NoBand""","","""2Bands""","""3Bands"""),"")&amp;IF(AM120&gt;3,"""4+Band""","")&amp;","&amp;
_xlfn.XLOOKUP(B120,Country!$A$2:$A$246,Country!$F$2:$F$246,"")&amp;_xlfn.XLOOKUP(B120,Country!$A$2:$A$246,Country!$G$2:$G$246,"")&amp;
"]",",]","]"),",,",","),",,",",")</f>
        <v>["Horizo", "Circle", "IsMoon", "Center", "Rotate","myrRED","001RED", "002BLU", "003RED","NoStar","3Bands","capi_Vientiane","landlo", "ntWHRE","rg2_AS_SouthEast"]</v>
      </c>
      <c r="BH120" s="65" t="s">
        <v>790</v>
      </c>
      <c r="BI120" s="36"/>
    </row>
    <row r="121" spans="1:61" x14ac:dyDescent="0.3">
      <c r="A121" s="115" t="str" cm="1">
        <f t="array" ref="A121">SUBSTITUTE("{"&amp;CHAR(34)&amp;"couname"&amp;CHAR(34)&amp;":"&amp;CHAR(34)&amp;B121&amp;CHAR(34)&amp;
(IF(H121&lt;&gt;"",","&amp;CHAR(34)&amp;"subtype"&amp;CHAR(34)&amp;":"&amp;CHAR(34)&amp;H121&amp;CHAR(34),""))&amp;
","&amp;CHAR(34)&amp;"year"&amp;CHAR(34)&amp;":"&amp;CHAR(34)&amp;M121&amp;CHAR(34)&amp;","&amp;CHAR(34)&amp;"lvlup"&amp;CHAR(34)&amp;":"&amp;CHAR(34)&amp;C121&amp;CHAR(34)&amp;
","&amp;CHAR(34)&amp;"region"&amp;CHAR(34)&amp;":"&amp;CHAR(34)&amp;"rgn_"&amp;_xlfn.XLOOKUP(B121,Country!A121:A419,Country!D121:D419&amp;CHAR(34)&amp;
","&amp;CHAR(34)&amp;"Colors"&amp;CHAR(34)&amp;":"&amp;"["&amp;_xlfn.TEXTJOIN(", ",TRUE,IF(AV121:BE121&lt;&gt;"",CHAR(34)&amp;"cl_"&amp;AV121:BE121&amp;CHAR(34),""))&amp;"]"&amp;
","&amp;CHAR(34)&amp;"Items"&amp;CHAR(34)&amp;":"&amp;BG121&amp;
","&amp;CHAR(34)&amp;"Items2"&amp;CHAR(34)&amp;":"&amp;"["&amp;_xlfn.XLOOKUP(B121,Country!A120:A419,Country!G120:G419)&amp;"]"&amp;
","&amp;CHAR(34)&amp;"Flag"&amp;CHAR(34)&amp;":"&amp;CHAR(34)&amp;D121&amp;CHAR(34)&amp;
","&amp;CHAR(34)&amp;"HDFlag"&amp;CHAR(34)&amp;":"&amp;CHAR(34)&amp;E121&amp;CHAR(34)&amp;
","&amp;CHAR(34)&amp;"type"&amp;CHAR(34)&amp;":"&amp;CHAR(34)&amp;L121&amp;CHAR(34)&amp;
", "&amp;CHAR(34)&amp;"describe"&amp;CHAR(34)&amp;": "&amp;CHAR(34)&amp;CHAR(34)&amp;
", "&amp;CHAR(34)&amp;"isnew"&amp;CHAR(34)&amp;": "&amp;CHAR(34)&amp;F121&amp;CHAR(34)&amp;
", "&amp;CHAR(34)&amp;"ptg"&amp;CHAR(34)&amp;": "&amp;IFERROR(_xlfn.XLOOKUP(B121,Country!A:A,Country!BH:BH),CHAR(34)&amp;CHAR(34))&amp;
", "&amp;CHAR(34)&amp;"links"&amp;CHAR(34)&amp;": "&amp;CHAR(34)&amp;I121&amp;CHAR(34)&amp;
"},"),"[,","[")</f>
        <v>{"couname":"Latvia","year":"1921, 1990","lvlup":"1","region":"rgn_Europe","Colors":["cl_RED", "cl_WHI"],"Items":["Horizo", "OnlyBa", "Rotate","myrRED","001RED", "002WHI", "003RED","NoStar","3Bands","capi_Riga","geo_CapiBeach","soviet","eunion","rg2_Eu_North"],"Items2":["soviet","eunion","rg2_Eu_North"],"Flag":"https://i.ibb.co/fHFqFWN/Latvia-Flag.png","HDFlag":"https://upload.wikimedia.org/wikipedia/commons/thumb/8/84/Flag_of_Latvia.svg/2560px-Flag_of_Latvia.svg.png","type":"", "describe": "", "isnew": ".", "ptg": ["pctBLA_0", "pctBLU_0", "pctGRE_0", "pctRED_78", "pctYEL_0", "pctORA_0", "pctBRO_0", "pctPUR_0", "pctWHI_22"], "links": "https://en.wikipedia.org/wiki/Flag_of_Latvia"},</v>
      </c>
      <c r="B121" s="83" t="s">
        <v>159</v>
      </c>
      <c r="C121" s="84">
        <v>1</v>
      </c>
      <c r="D121" s="95" t="s">
        <v>918</v>
      </c>
      <c r="E121" s="96" t="s">
        <v>2477</v>
      </c>
      <c r="F121" s="85" t="s">
        <v>2200</v>
      </c>
      <c r="G121" s="86" t="s">
        <v>2201</v>
      </c>
      <c r="H121" s="87"/>
      <c r="I121" s="88" t="s">
        <v>2478</v>
      </c>
      <c r="J121" s="89" t="s">
        <v>3578</v>
      </c>
      <c r="K121" s="90" t="s">
        <v>403</v>
      </c>
      <c r="L121" s="89"/>
      <c r="M121" s="91" t="s">
        <v>2479</v>
      </c>
      <c r="N121" s="116"/>
      <c r="O121" s="92" t="s">
        <v>2204</v>
      </c>
      <c r="P121" s="92" t="s">
        <v>529</v>
      </c>
      <c r="Q121" s="92" t="s">
        <v>2204</v>
      </c>
      <c r="R121" s="92" t="s">
        <v>2204</v>
      </c>
      <c r="S121" s="92" t="s">
        <v>2204</v>
      </c>
      <c r="T121" s="92" t="s">
        <v>2204</v>
      </c>
      <c r="U121" s="92" t="s">
        <v>2204</v>
      </c>
      <c r="V121" s="92" t="s">
        <v>2204</v>
      </c>
      <c r="W121" s="92" t="s">
        <v>2204</v>
      </c>
      <c r="X121" s="92" t="s">
        <v>2204</v>
      </c>
      <c r="Y121" s="92" t="s">
        <v>2204</v>
      </c>
      <c r="Z121" s="92" t="s">
        <v>2204</v>
      </c>
      <c r="AA121" s="92" t="s">
        <v>2204</v>
      </c>
      <c r="AB121" s="92" t="s">
        <v>2204</v>
      </c>
      <c r="AC121" s="92" t="s">
        <v>2204</v>
      </c>
      <c r="AD121" s="92" t="s">
        <v>2204</v>
      </c>
      <c r="AE121" s="92" t="s">
        <v>529</v>
      </c>
      <c r="AF121" s="92" t="s">
        <v>2204</v>
      </c>
      <c r="AG121" s="92" t="s">
        <v>2204</v>
      </c>
      <c r="AH121" s="92" t="s">
        <v>2204</v>
      </c>
      <c r="AI121" s="92" t="s">
        <v>2204</v>
      </c>
      <c r="AJ121" s="92" t="s">
        <v>2204</v>
      </c>
      <c r="AK121" s="92" t="s">
        <v>529</v>
      </c>
      <c r="AL121" s="92" t="s">
        <v>2204</v>
      </c>
      <c r="AM121" s="93">
        <v>3</v>
      </c>
      <c r="AN121" s="111">
        <v>0</v>
      </c>
      <c r="AO121" s="109"/>
      <c r="AP121" s="106"/>
      <c r="AQ121" s="110"/>
      <c r="AR121" s="109" t="s">
        <v>2210</v>
      </c>
      <c r="AS121" s="106" t="s">
        <v>2205</v>
      </c>
      <c r="AT121" s="107" t="s">
        <v>2210</v>
      </c>
      <c r="AU121" s="108" t="s">
        <v>2210</v>
      </c>
      <c r="AV121" s="109" t="s">
        <v>2210</v>
      </c>
      <c r="AW121" s="106" t="s">
        <v>2205</v>
      </c>
      <c r="AX121" s="106"/>
      <c r="AY121" s="106"/>
      <c r="AZ121" s="106"/>
      <c r="BA121" s="106"/>
      <c r="BB121" s="106"/>
      <c r="BC121" s="106"/>
      <c r="BD121" s="106"/>
      <c r="BE121" s="106"/>
      <c r="BF121" s="94" cm="1">
        <f t="array" ref="BF121">SUMPRODUCT(--(LEN(TRIM(AV121:BE121))&gt;0))</f>
        <v>2</v>
      </c>
      <c r="BG121" s="36" t="str" cm="1">
        <f t="array" ref="BG121">SUBSTITUTE(SUBSTITUTE(SUBSTITUTE("["&amp;
IFERROR(_xlfn.TEXTJOIN(", ",TRUE,IF(O121:AL121="y",CHAR(34)&amp;O$1:AL$1&amp;CHAR(34),"")),"")&amp;
","&amp;
CHAR(34)&amp;"myr"&amp;AU121&amp;CHAR(34)&amp;","&amp;_xlfn.TEXTJOIN("",TRUE,IF(AO121:AQ121&lt;&gt;"",CHAR(34)&amp;"sta"&amp;AO121:AQ121&amp;CHAR(34)&amp;",",""))&amp;
IFERROR(_xlfn.TEXTJOIN(", ",TRUE,IF(AR121:AT121&lt;&gt;"",CHAR(34)&amp;AR$1:AT$1&amp;AR121:AT121&amp;CHAR(34)&amp;",","")),"")&amp;
IF(AN121&gt;0,CHAR(34)&amp;"HasSta",CHAR(34)&amp;"NoStar")&amp;CHAR(34)&amp;","&amp;IF(AN121=1,CHAR(34)&amp;"1Stars"&amp;CHAR(34)&amp;",","")&amp;IF(AN121=2,CHAR(34)&amp;"2Stars"&amp;CHAR(34)&amp;",","")&amp;IF(AN121&gt;2,CHAR(34)&amp;"3+Star"&amp;CHAR(34)&amp;",","")&amp;
IFERROR(CHOOSE(AM121+1,"""NoBand""","","""2Bands""","""3Bands"""),"")&amp;IF(AM121&gt;3,"""4+Band""","")&amp;","&amp;
_xlfn.XLOOKUP(B121,Country!$A$2:$A$246,Country!$F$2:$F$246,"")&amp;_xlfn.XLOOKUP(B121,Country!$A$2:$A$246,Country!$G$2:$G$246,"")&amp;
"]",",]","]"),",,",","),",,",",")</f>
        <v>["Horizo", "OnlyBa", "Rotate","myrRED","001RED", "002WHI", "003RED","NoStar","3Bands","capi_Riga","geo_CapiBeach","soviet","eunion","rg2_Eu_North"]</v>
      </c>
      <c r="BH121" s="65" t="s">
        <v>791</v>
      </c>
      <c r="BI121" s="36"/>
    </row>
    <row r="122" spans="1:61" x14ac:dyDescent="0.3">
      <c r="A122" s="115" t="str" cm="1">
        <f t="array" ref="A122">SUBSTITUTE("{"&amp;CHAR(34)&amp;"couname"&amp;CHAR(34)&amp;":"&amp;CHAR(34)&amp;B122&amp;CHAR(34)&amp;
(IF(H122&lt;&gt;"",","&amp;CHAR(34)&amp;"subtype"&amp;CHAR(34)&amp;":"&amp;CHAR(34)&amp;H122&amp;CHAR(34),""))&amp;
","&amp;CHAR(34)&amp;"year"&amp;CHAR(34)&amp;":"&amp;CHAR(34)&amp;M122&amp;CHAR(34)&amp;","&amp;CHAR(34)&amp;"lvlup"&amp;CHAR(34)&amp;":"&amp;CHAR(34)&amp;C122&amp;CHAR(34)&amp;
","&amp;CHAR(34)&amp;"region"&amp;CHAR(34)&amp;":"&amp;CHAR(34)&amp;"rgn_"&amp;_xlfn.XLOOKUP(B122,Country!A122:A420,Country!D122:D420&amp;CHAR(34)&amp;
","&amp;CHAR(34)&amp;"Colors"&amp;CHAR(34)&amp;":"&amp;"["&amp;_xlfn.TEXTJOIN(", ",TRUE,IF(AV122:BE122&lt;&gt;"",CHAR(34)&amp;"cl_"&amp;AV122:BE122&amp;CHAR(34),""))&amp;"]"&amp;
","&amp;CHAR(34)&amp;"Items"&amp;CHAR(34)&amp;":"&amp;BG122&amp;
","&amp;CHAR(34)&amp;"Items2"&amp;CHAR(34)&amp;":"&amp;"["&amp;_xlfn.XLOOKUP(B122,Country!A121:A420,Country!G121:G420)&amp;"]"&amp;
","&amp;CHAR(34)&amp;"Flag"&amp;CHAR(34)&amp;":"&amp;CHAR(34)&amp;D122&amp;CHAR(34)&amp;
","&amp;CHAR(34)&amp;"HDFlag"&amp;CHAR(34)&amp;":"&amp;CHAR(34)&amp;E122&amp;CHAR(34)&amp;
","&amp;CHAR(34)&amp;"type"&amp;CHAR(34)&amp;":"&amp;CHAR(34)&amp;L122&amp;CHAR(34)&amp;
", "&amp;CHAR(34)&amp;"describe"&amp;CHAR(34)&amp;": "&amp;CHAR(34)&amp;CHAR(34)&amp;
", "&amp;CHAR(34)&amp;"isnew"&amp;CHAR(34)&amp;": "&amp;CHAR(34)&amp;F122&amp;CHAR(34)&amp;
", "&amp;CHAR(34)&amp;"ptg"&amp;CHAR(34)&amp;": "&amp;IFERROR(_xlfn.XLOOKUP(B122,Country!A:A,Country!BH:BH),CHAR(34)&amp;CHAR(34))&amp;
", "&amp;CHAR(34)&amp;"links"&amp;CHAR(34)&amp;": "&amp;CHAR(34)&amp;I122&amp;CHAR(34)&amp;
"},"),"[,","[")</f>
        <v>{"couname":"Lebanon","year":"1943","lvlup":"1","region":"rgn_Asia","Colors":["cl_RED", "cl_WHI", "cl_GRE"],"Items":["Horizo", "Plants", "Center","myrRED","001RED", "002WHI", "003RED","NoStar","3Bands","capi_Beirut","geo_CapiBeach", "ntGRRE","arabic","rg2_AS_West"],"Items2":["arabic","rg2_AS_West"],"Flag":"https://i.ibb.co/Dp5ZVJb/Lebanon-Flag.png","HDFlag":"https://upload.wikimedia.org/wikipedia/commons/thumb/5/59/Flag_of_Lebanon.svg/2560px-Flag_of_Lebanon.svg.png","type":"", "describe": "", "isnew": ".", "ptg": ["pctBLA_0", "pctBLU_0", "pctGRE_7", "pctRED_52", "pctYEL_0", "pctORA_0", "pctBRO_0", "pctPUR_0", "pctWHI_41"], "links": "https://en.wikipedia.org/wiki/Flag_of_Lebanon"},</v>
      </c>
      <c r="B122" s="83" t="s">
        <v>160</v>
      </c>
      <c r="C122" s="84">
        <v>1</v>
      </c>
      <c r="D122" s="95" t="s">
        <v>919</v>
      </c>
      <c r="E122" s="96" t="s">
        <v>2480</v>
      </c>
      <c r="F122" s="85" t="s">
        <v>2200</v>
      </c>
      <c r="G122" s="86" t="s">
        <v>2201</v>
      </c>
      <c r="H122" s="87"/>
      <c r="I122" s="88" t="s">
        <v>2481</v>
      </c>
      <c r="J122" s="89" t="s">
        <v>3578</v>
      </c>
      <c r="K122" s="90" t="s">
        <v>404</v>
      </c>
      <c r="L122" s="89"/>
      <c r="M122" s="91">
        <v>1943</v>
      </c>
      <c r="N122" s="116"/>
      <c r="O122" s="92" t="s">
        <v>2204</v>
      </c>
      <c r="P122" s="92" t="s">
        <v>529</v>
      </c>
      <c r="Q122" s="92" t="s">
        <v>2204</v>
      </c>
      <c r="R122" s="92" t="s">
        <v>2204</v>
      </c>
      <c r="S122" s="92" t="s">
        <v>2204</v>
      </c>
      <c r="T122" s="92" t="s">
        <v>2204</v>
      </c>
      <c r="U122" s="92" t="s">
        <v>529</v>
      </c>
      <c r="V122" s="92" t="s">
        <v>2204</v>
      </c>
      <c r="W122" s="92" t="s">
        <v>2204</v>
      </c>
      <c r="X122" s="92" t="s">
        <v>2204</v>
      </c>
      <c r="Y122" s="92" t="s">
        <v>2204</v>
      </c>
      <c r="Z122" s="92" t="s">
        <v>2204</v>
      </c>
      <c r="AA122" s="92" t="s">
        <v>529</v>
      </c>
      <c r="AB122" s="92" t="s">
        <v>2204</v>
      </c>
      <c r="AC122" s="92" t="s">
        <v>2204</v>
      </c>
      <c r="AD122" s="92" t="s">
        <v>2204</v>
      </c>
      <c r="AE122" s="92" t="s">
        <v>2204</v>
      </c>
      <c r="AF122" s="92" t="s">
        <v>2204</v>
      </c>
      <c r="AG122" s="92" t="s">
        <v>2204</v>
      </c>
      <c r="AH122" s="92" t="s">
        <v>2204</v>
      </c>
      <c r="AI122" s="92" t="s">
        <v>2204</v>
      </c>
      <c r="AJ122" s="92" t="s">
        <v>2204</v>
      </c>
      <c r="AK122" s="92" t="s">
        <v>2204</v>
      </c>
      <c r="AL122" s="92" t="s">
        <v>2204</v>
      </c>
      <c r="AM122" s="93">
        <v>3</v>
      </c>
      <c r="AN122" s="111">
        <v>0</v>
      </c>
      <c r="AO122" s="109"/>
      <c r="AP122" s="106"/>
      <c r="AQ122" s="110"/>
      <c r="AR122" s="109" t="s">
        <v>2210</v>
      </c>
      <c r="AS122" s="106" t="s">
        <v>2205</v>
      </c>
      <c r="AT122" s="107" t="s">
        <v>2210</v>
      </c>
      <c r="AU122" s="108" t="s">
        <v>2210</v>
      </c>
      <c r="AV122" s="109" t="s">
        <v>2210</v>
      </c>
      <c r="AW122" s="106" t="s">
        <v>2205</v>
      </c>
      <c r="AX122" s="106" t="s">
        <v>2211</v>
      </c>
      <c r="AY122" s="106"/>
      <c r="AZ122" s="106"/>
      <c r="BA122" s="106"/>
      <c r="BB122" s="106"/>
      <c r="BC122" s="106"/>
      <c r="BD122" s="106"/>
      <c r="BE122" s="106"/>
      <c r="BF122" s="94" cm="1">
        <f t="array" ref="BF122">SUMPRODUCT(--(LEN(TRIM(AV122:BE122))&gt;0))</f>
        <v>3</v>
      </c>
      <c r="BG122" s="36" t="str" cm="1">
        <f t="array" ref="BG122">SUBSTITUTE(SUBSTITUTE(SUBSTITUTE("["&amp;
IFERROR(_xlfn.TEXTJOIN(", ",TRUE,IF(O122:AL122="y",CHAR(34)&amp;O$1:AL$1&amp;CHAR(34),"")),"")&amp;
","&amp;
CHAR(34)&amp;"myr"&amp;AU122&amp;CHAR(34)&amp;","&amp;_xlfn.TEXTJOIN("",TRUE,IF(AO122:AQ122&lt;&gt;"",CHAR(34)&amp;"sta"&amp;AO122:AQ122&amp;CHAR(34)&amp;",",""))&amp;
IFERROR(_xlfn.TEXTJOIN(", ",TRUE,IF(AR122:AT122&lt;&gt;"",CHAR(34)&amp;AR$1:AT$1&amp;AR122:AT122&amp;CHAR(34)&amp;",","")),"")&amp;
IF(AN122&gt;0,CHAR(34)&amp;"HasSta",CHAR(34)&amp;"NoStar")&amp;CHAR(34)&amp;","&amp;IF(AN122=1,CHAR(34)&amp;"1Stars"&amp;CHAR(34)&amp;",","")&amp;IF(AN122=2,CHAR(34)&amp;"2Stars"&amp;CHAR(34)&amp;",","")&amp;IF(AN122&gt;2,CHAR(34)&amp;"3+Star"&amp;CHAR(34)&amp;",","")&amp;
IFERROR(CHOOSE(AM122+1,"""NoBand""","","""2Bands""","""3Bands"""),"")&amp;IF(AM122&gt;3,"""4+Band""","")&amp;","&amp;
_xlfn.XLOOKUP(B122,Country!$A$2:$A$246,Country!$F$2:$F$246,"")&amp;_xlfn.XLOOKUP(B122,Country!$A$2:$A$246,Country!$G$2:$G$246,"")&amp;
"]",",]","]"),",,",","),",,",",")</f>
        <v>["Horizo", "Plants", "Center","myrRED","001RED", "002WHI", "003RED","NoStar","3Bands","capi_Beirut","geo_CapiBeach", "ntGRRE","arabic","rg2_AS_West"]</v>
      </c>
      <c r="BH122" s="65" t="s">
        <v>790</v>
      </c>
      <c r="BI122" s="36"/>
    </row>
    <row r="123" spans="1:61" x14ac:dyDescent="0.3">
      <c r="A123" s="115" t="str" cm="1">
        <f t="array" ref="A123">SUBSTITUTE("{"&amp;CHAR(34)&amp;"couname"&amp;CHAR(34)&amp;":"&amp;CHAR(34)&amp;B123&amp;CHAR(34)&amp;
(IF(H123&lt;&gt;"",","&amp;CHAR(34)&amp;"subtype"&amp;CHAR(34)&amp;":"&amp;CHAR(34)&amp;H123&amp;CHAR(34),""))&amp;
","&amp;CHAR(34)&amp;"year"&amp;CHAR(34)&amp;":"&amp;CHAR(34)&amp;M123&amp;CHAR(34)&amp;","&amp;CHAR(34)&amp;"lvlup"&amp;CHAR(34)&amp;":"&amp;CHAR(34)&amp;C123&amp;CHAR(34)&amp;
","&amp;CHAR(34)&amp;"region"&amp;CHAR(34)&amp;":"&amp;CHAR(34)&amp;"rgn_"&amp;_xlfn.XLOOKUP(B123,Country!A123:A421,Country!D123:D421&amp;CHAR(34)&amp;
","&amp;CHAR(34)&amp;"Colors"&amp;CHAR(34)&amp;":"&amp;"["&amp;_xlfn.TEXTJOIN(", ",TRUE,IF(AV123:BE123&lt;&gt;"",CHAR(34)&amp;"cl_"&amp;AV123:BE123&amp;CHAR(34),""))&amp;"]"&amp;
","&amp;CHAR(34)&amp;"Items"&amp;CHAR(34)&amp;":"&amp;BG123&amp;
","&amp;CHAR(34)&amp;"Items2"&amp;CHAR(34)&amp;":"&amp;"["&amp;_xlfn.XLOOKUP(B123,Country!A122:A421,Country!G122:G421)&amp;"]"&amp;
","&amp;CHAR(34)&amp;"Flag"&amp;CHAR(34)&amp;":"&amp;CHAR(34)&amp;D123&amp;CHAR(34)&amp;
","&amp;CHAR(34)&amp;"HDFlag"&amp;CHAR(34)&amp;":"&amp;CHAR(34)&amp;E123&amp;CHAR(34)&amp;
","&amp;CHAR(34)&amp;"type"&amp;CHAR(34)&amp;":"&amp;CHAR(34)&amp;L123&amp;CHAR(34)&amp;
", "&amp;CHAR(34)&amp;"describe"&amp;CHAR(34)&amp;": "&amp;CHAR(34)&amp;CHAR(34)&amp;
", "&amp;CHAR(34)&amp;"isnew"&amp;CHAR(34)&amp;": "&amp;CHAR(34)&amp;F123&amp;CHAR(34)&amp;
", "&amp;CHAR(34)&amp;"ptg"&amp;CHAR(34)&amp;": "&amp;IFERROR(_xlfn.XLOOKUP(B123,Country!A:A,Country!BH:BH),CHAR(34)&amp;CHAR(34))&amp;
", "&amp;CHAR(34)&amp;"links"&amp;CHAR(34)&amp;": "&amp;CHAR(34)&amp;I123&amp;CHAR(34)&amp;
"},"),"[,","[")</f>
        <v>{"couname":"Lesotho","year":"2006","lvlup":"1","region":"rgn_Africa","Colors":["cl_GRE", "cl_WHI", "cl_BLU", "cl_BLA"],"Items":["Horizo", "Center", "Crowns","myrEQ","001BLU", "002WHI", "003GRE","NoStar","3Bands","capi_Maseru","landlo","chopGB","monarchy","englis","rg2_AF_South"],"Items2":["chopGB","monarchy","englis","rg2_AF_South"],"Flag":"https://i.ibb.co/prd3xKW/Lesotho-Flag.png","HDFlag":"https://upload.wikimedia.org/wikipedia/commons/thumb/4/4a/Flag_of_Lesotho.svg/2560px-Flag_of_Lesotho.svg.png","type":"", "describe": "", "isnew": ".", "ptg": ["pctBLA_4", "pctBLU_30", "pctGRE_30", "pctRED_0", "pctYEL_0", "pctORA_0", "pctBRO_0", "pctPUR_0", "pctWHI_36"], "links": "https://en.wikipedia.org/wiki/Flag_of_Lesotho"},</v>
      </c>
      <c r="B123" s="83" t="s">
        <v>161</v>
      </c>
      <c r="C123" s="84">
        <v>1</v>
      </c>
      <c r="D123" s="95" t="s">
        <v>920</v>
      </c>
      <c r="E123" s="96" t="s">
        <v>2482</v>
      </c>
      <c r="F123" s="85" t="s">
        <v>2200</v>
      </c>
      <c r="G123" s="86" t="s">
        <v>2201</v>
      </c>
      <c r="H123" s="87"/>
      <c r="I123" s="88" t="s">
        <v>2483</v>
      </c>
      <c r="J123" s="89" t="s">
        <v>3578</v>
      </c>
      <c r="K123" s="90" t="s">
        <v>405</v>
      </c>
      <c r="L123" s="89"/>
      <c r="M123" s="91">
        <v>2006</v>
      </c>
      <c r="N123" s="116"/>
      <c r="O123" s="92" t="s">
        <v>2204</v>
      </c>
      <c r="P123" s="92" t="s">
        <v>529</v>
      </c>
      <c r="Q123" s="92" t="s">
        <v>2204</v>
      </c>
      <c r="R123" s="92" t="s">
        <v>2204</v>
      </c>
      <c r="S123" s="92" t="s">
        <v>2204</v>
      </c>
      <c r="T123" s="92" t="s">
        <v>2204</v>
      </c>
      <c r="U123" s="92" t="s">
        <v>2204</v>
      </c>
      <c r="V123" s="92" t="s">
        <v>2204</v>
      </c>
      <c r="W123" s="92" t="s">
        <v>2204</v>
      </c>
      <c r="X123" s="92" t="s">
        <v>2204</v>
      </c>
      <c r="Y123" s="92" t="s">
        <v>2204</v>
      </c>
      <c r="Z123" s="92" t="s">
        <v>2204</v>
      </c>
      <c r="AA123" s="92" t="s">
        <v>529</v>
      </c>
      <c r="AB123" s="92" t="s">
        <v>2204</v>
      </c>
      <c r="AC123" s="92" t="s">
        <v>2204</v>
      </c>
      <c r="AD123" s="92" t="s">
        <v>2204</v>
      </c>
      <c r="AE123" s="92" t="s">
        <v>2204</v>
      </c>
      <c r="AF123" s="92" t="s">
        <v>2204</v>
      </c>
      <c r="AG123" s="92" t="s">
        <v>2204</v>
      </c>
      <c r="AH123" s="92" t="s">
        <v>2204</v>
      </c>
      <c r="AI123" s="92" t="s">
        <v>2204</v>
      </c>
      <c r="AJ123" s="92" t="s">
        <v>529</v>
      </c>
      <c r="AK123" s="92" t="s">
        <v>2204</v>
      </c>
      <c r="AL123" s="92" t="s">
        <v>2204</v>
      </c>
      <c r="AM123" s="93">
        <v>3</v>
      </c>
      <c r="AN123" s="111">
        <v>0</v>
      </c>
      <c r="AO123" s="109"/>
      <c r="AP123" s="106"/>
      <c r="AQ123" s="110"/>
      <c r="AR123" s="109" t="s">
        <v>2214</v>
      </c>
      <c r="AS123" s="106" t="s">
        <v>2205</v>
      </c>
      <c r="AT123" s="107" t="s">
        <v>2211</v>
      </c>
      <c r="AU123" s="108" t="s">
        <v>2209</v>
      </c>
      <c r="AV123" s="109" t="s">
        <v>2211</v>
      </c>
      <c r="AW123" s="106" t="s">
        <v>2205</v>
      </c>
      <c r="AX123" s="106" t="s">
        <v>2214</v>
      </c>
      <c r="AY123" s="106" t="s">
        <v>2206</v>
      </c>
      <c r="AZ123" s="106"/>
      <c r="BA123" s="106"/>
      <c r="BB123" s="106"/>
      <c r="BC123" s="106"/>
      <c r="BD123" s="106"/>
      <c r="BE123" s="106"/>
      <c r="BF123" s="94" cm="1">
        <f t="array" ref="BF123">SUMPRODUCT(--(LEN(TRIM(AV123:BE123))&gt;0))</f>
        <v>4</v>
      </c>
      <c r="BG123" s="36" t="str" cm="1">
        <f t="array" ref="BG123">SUBSTITUTE(SUBSTITUTE(SUBSTITUTE("["&amp;
IFERROR(_xlfn.TEXTJOIN(", ",TRUE,IF(O123:AL123="y",CHAR(34)&amp;O$1:AL$1&amp;CHAR(34),"")),"")&amp;
","&amp;
CHAR(34)&amp;"myr"&amp;AU123&amp;CHAR(34)&amp;","&amp;_xlfn.TEXTJOIN("",TRUE,IF(AO123:AQ123&lt;&gt;"",CHAR(34)&amp;"sta"&amp;AO123:AQ123&amp;CHAR(34)&amp;",",""))&amp;
IFERROR(_xlfn.TEXTJOIN(", ",TRUE,IF(AR123:AT123&lt;&gt;"",CHAR(34)&amp;AR$1:AT$1&amp;AR123:AT123&amp;CHAR(34)&amp;",","")),"")&amp;
IF(AN123&gt;0,CHAR(34)&amp;"HasSta",CHAR(34)&amp;"NoStar")&amp;CHAR(34)&amp;","&amp;IF(AN123=1,CHAR(34)&amp;"1Stars"&amp;CHAR(34)&amp;",","")&amp;IF(AN123=2,CHAR(34)&amp;"2Stars"&amp;CHAR(34)&amp;",","")&amp;IF(AN123&gt;2,CHAR(34)&amp;"3+Star"&amp;CHAR(34)&amp;",","")&amp;
IFERROR(CHOOSE(AM123+1,"""NoBand""","","""2Bands""","""3Bands"""),"")&amp;IF(AM123&gt;3,"""4+Band""","")&amp;","&amp;
_xlfn.XLOOKUP(B123,Country!$A$2:$A$246,Country!$F$2:$F$246,"")&amp;_xlfn.XLOOKUP(B123,Country!$A$2:$A$246,Country!$G$2:$G$246,"")&amp;
"]",",]","]"),",,",","),",,",",")</f>
        <v>["Horizo", "Center", "Crowns","myrEQ","001BLU", "002WHI", "003GRE","NoStar","3Bands","capi_Maseru","landlo","chopGB","monarchy","englis","rg2_AF_South"]</v>
      </c>
      <c r="BH123" s="65" t="s">
        <v>792</v>
      </c>
      <c r="BI123" s="36"/>
    </row>
    <row r="124" spans="1:61" x14ac:dyDescent="0.3">
      <c r="A124" s="115" t="str" cm="1">
        <f t="array" ref="A124">SUBSTITUTE("{"&amp;CHAR(34)&amp;"couname"&amp;CHAR(34)&amp;":"&amp;CHAR(34)&amp;B124&amp;CHAR(34)&amp;
(IF(H124&lt;&gt;"",","&amp;CHAR(34)&amp;"subtype"&amp;CHAR(34)&amp;":"&amp;CHAR(34)&amp;H124&amp;CHAR(34),""))&amp;
","&amp;CHAR(34)&amp;"year"&amp;CHAR(34)&amp;":"&amp;CHAR(34)&amp;M124&amp;CHAR(34)&amp;","&amp;CHAR(34)&amp;"lvlup"&amp;CHAR(34)&amp;":"&amp;CHAR(34)&amp;C124&amp;CHAR(34)&amp;
","&amp;CHAR(34)&amp;"region"&amp;CHAR(34)&amp;":"&amp;CHAR(34)&amp;"rgn_"&amp;_xlfn.XLOOKUP(B124,Country!A124:A422,Country!D124:D422&amp;CHAR(34)&amp;
","&amp;CHAR(34)&amp;"Colors"&amp;CHAR(34)&amp;":"&amp;"["&amp;_xlfn.TEXTJOIN(", ",TRUE,IF(AV124:BE124&lt;&gt;"",CHAR(34)&amp;"cl_"&amp;AV124:BE124&amp;CHAR(34),""))&amp;"]"&amp;
","&amp;CHAR(34)&amp;"Items"&amp;CHAR(34)&amp;":"&amp;BG124&amp;
","&amp;CHAR(34)&amp;"Items2"&amp;CHAR(34)&amp;":"&amp;"["&amp;_xlfn.XLOOKUP(B124,Country!A123:A422,Country!G123:G422)&amp;"]"&amp;
","&amp;CHAR(34)&amp;"Flag"&amp;CHAR(34)&amp;":"&amp;CHAR(34)&amp;D124&amp;CHAR(34)&amp;
","&amp;CHAR(34)&amp;"HDFlag"&amp;CHAR(34)&amp;":"&amp;CHAR(34)&amp;E124&amp;CHAR(34)&amp;
","&amp;CHAR(34)&amp;"type"&amp;CHAR(34)&amp;":"&amp;CHAR(34)&amp;L124&amp;CHAR(34)&amp;
", "&amp;CHAR(34)&amp;"describe"&amp;CHAR(34)&amp;": "&amp;CHAR(34)&amp;CHAR(34)&amp;
", "&amp;CHAR(34)&amp;"isnew"&amp;CHAR(34)&amp;": "&amp;CHAR(34)&amp;F124&amp;CHAR(34)&amp;
", "&amp;CHAR(34)&amp;"ptg"&amp;CHAR(34)&amp;": "&amp;IFERROR(_xlfn.XLOOKUP(B124,Country!A:A,Country!BH:BH),CHAR(34)&amp;CHAR(34))&amp;
", "&amp;CHAR(34)&amp;"links"&amp;CHAR(34)&amp;": "&amp;CHAR(34)&amp;I124&amp;CHAR(34)&amp;
"},"),"[,","[")</f>
        <v>{"couname":"Liberia","year":"1847","lvlup":"1","region":"rgn_Africa","Colors":["cl_RED", "cl_WHI", "cl_BLU"],"Items":["Horizo", "Canton","myrRED","staWHI","001RED", "002WHI", "003RED","HasSta","1Stars","4+Band","capi_Monrovia","geo_CapiBeach","englis","rg2_AF_West"],"Items2":["englis","rg2_AF_West"],"Flag":"https://upload.wikimedia.org/wikipedia/commons/thumb/b/b8/Flag_of_Liberia.svg/640px-Flag_of_Liberia.svg.png","HDFlag":"https://upload.wikimedia.org/wikipedia/commons/thumb/b/b8/Flag_of_Liberia.svg/2560px-Flag_of_Liberia.svg.png","type":"", "describe": "", "isnew": ".", "ptg": ["pctBLA_0", "pctBLU_10", "pctGRE_0", "pctRED_54", "pctYEL_0", "pctORA_0", "pctBRO_0", "pctPUR_0", "pctWHI_36"], "links": "https://en.wikipedia.org/wiki/Flag_of_Liberia"},</v>
      </c>
      <c r="B124" s="83" t="s">
        <v>162</v>
      </c>
      <c r="C124" s="84">
        <v>1</v>
      </c>
      <c r="D124" s="95" t="s">
        <v>921</v>
      </c>
      <c r="E124" s="96" t="s">
        <v>2484</v>
      </c>
      <c r="F124" s="85" t="s">
        <v>2200</v>
      </c>
      <c r="G124" s="86" t="s">
        <v>2201</v>
      </c>
      <c r="H124" s="87"/>
      <c r="I124" s="88" t="s">
        <v>2485</v>
      </c>
      <c r="J124" s="89" t="s">
        <v>3578</v>
      </c>
      <c r="K124" s="90" t="s">
        <v>406</v>
      </c>
      <c r="L124" s="89"/>
      <c r="M124" s="91">
        <v>1847</v>
      </c>
      <c r="N124" s="116"/>
      <c r="O124" s="92" t="s">
        <v>2204</v>
      </c>
      <c r="P124" s="92" t="s">
        <v>529</v>
      </c>
      <c r="Q124" s="92" t="s">
        <v>2204</v>
      </c>
      <c r="R124" s="92" t="s">
        <v>2204</v>
      </c>
      <c r="S124" s="92" t="s">
        <v>2204</v>
      </c>
      <c r="T124" s="92" t="s">
        <v>2204</v>
      </c>
      <c r="U124" s="92" t="s">
        <v>2204</v>
      </c>
      <c r="V124" s="92" t="s">
        <v>2204</v>
      </c>
      <c r="W124" s="92" t="s">
        <v>2204</v>
      </c>
      <c r="X124" s="92" t="s">
        <v>2204</v>
      </c>
      <c r="Y124" s="92" t="s">
        <v>2204</v>
      </c>
      <c r="Z124" s="92" t="s">
        <v>2204</v>
      </c>
      <c r="AA124" s="92" t="s">
        <v>2204</v>
      </c>
      <c r="AB124" s="92" t="s">
        <v>529</v>
      </c>
      <c r="AC124" s="92" t="s">
        <v>2204</v>
      </c>
      <c r="AD124" s="92" t="s">
        <v>2204</v>
      </c>
      <c r="AE124" s="92" t="s">
        <v>2204</v>
      </c>
      <c r="AF124" s="92" t="s">
        <v>2204</v>
      </c>
      <c r="AG124" s="92" t="s">
        <v>2204</v>
      </c>
      <c r="AH124" s="92" t="s">
        <v>2204</v>
      </c>
      <c r="AI124" s="92" t="s">
        <v>2204</v>
      </c>
      <c r="AJ124" s="92" t="s">
        <v>2204</v>
      </c>
      <c r="AK124" s="92" t="s">
        <v>2204</v>
      </c>
      <c r="AL124" s="92" t="s">
        <v>2204</v>
      </c>
      <c r="AM124" s="93">
        <v>11</v>
      </c>
      <c r="AN124" s="111">
        <v>1</v>
      </c>
      <c r="AO124" s="109" t="s">
        <v>2205</v>
      </c>
      <c r="AP124" s="106"/>
      <c r="AQ124" s="110"/>
      <c r="AR124" s="109" t="s">
        <v>2210</v>
      </c>
      <c r="AS124" s="106" t="s">
        <v>2205</v>
      </c>
      <c r="AT124" s="107" t="s">
        <v>2210</v>
      </c>
      <c r="AU124" s="108" t="s">
        <v>2210</v>
      </c>
      <c r="AV124" s="109" t="s">
        <v>2210</v>
      </c>
      <c r="AW124" s="106" t="s">
        <v>2205</v>
      </c>
      <c r="AX124" s="106" t="s">
        <v>2214</v>
      </c>
      <c r="AY124" s="106"/>
      <c r="AZ124" s="106"/>
      <c r="BA124" s="106"/>
      <c r="BB124" s="106"/>
      <c r="BC124" s="106"/>
      <c r="BD124" s="106"/>
      <c r="BE124" s="106"/>
      <c r="BF124" s="94" cm="1">
        <f t="array" ref="BF124">SUMPRODUCT(--(LEN(TRIM(AV124:BE124))&gt;0))</f>
        <v>3</v>
      </c>
      <c r="BG124" s="36" t="str" cm="1">
        <f t="array" ref="BG124">SUBSTITUTE(SUBSTITUTE(SUBSTITUTE("["&amp;
IFERROR(_xlfn.TEXTJOIN(", ",TRUE,IF(O124:AL124="y",CHAR(34)&amp;O$1:AL$1&amp;CHAR(34),"")),"")&amp;
","&amp;
CHAR(34)&amp;"myr"&amp;AU124&amp;CHAR(34)&amp;","&amp;_xlfn.TEXTJOIN("",TRUE,IF(AO124:AQ124&lt;&gt;"",CHAR(34)&amp;"sta"&amp;AO124:AQ124&amp;CHAR(34)&amp;",",""))&amp;
IFERROR(_xlfn.TEXTJOIN(", ",TRUE,IF(AR124:AT124&lt;&gt;"",CHAR(34)&amp;AR$1:AT$1&amp;AR124:AT124&amp;CHAR(34)&amp;",","")),"")&amp;
IF(AN124&gt;0,CHAR(34)&amp;"HasSta",CHAR(34)&amp;"NoStar")&amp;CHAR(34)&amp;","&amp;IF(AN124=1,CHAR(34)&amp;"1Stars"&amp;CHAR(34)&amp;",","")&amp;IF(AN124=2,CHAR(34)&amp;"2Stars"&amp;CHAR(34)&amp;",","")&amp;IF(AN124&gt;2,CHAR(34)&amp;"3+Star"&amp;CHAR(34)&amp;",","")&amp;
IFERROR(CHOOSE(AM124+1,"""NoBand""","","""2Bands""","""3Bands"""),"")&amp;IF(AM124&gt;3,"""4+Band""","")&amp;","&amp;
_xlfn.XLOOKUP(B124,Country!$A$2:$A$246,Country!$F$2:$F$246,"")&amp;_xlfn.XLOOKUP(B124,Country!$A$2:$A$246,Country!$G$2:$G$246,"")&amp;
"]",",]","]"),",,",","),",,",",")</f>
        <v>["Horizo", "Canton","myrRED","staWHI","001RED", "002WHI", "003RED","HasSta","1Stars","4+Band","capi_Monrovia","geo_CapiBeach","englis","rg2_AF_West"]</v>
      </c>
      <c r="BH124" s="65" t="s">
        <v>792</v>
      </c>
      <c r="BI124" s="36"/>
    </row>
    <row r="125" spans="1:61" x14ac:dyDescent="0.3">
      <c r="A125" s="115" t="str" cm="1">
        <f t="array" ref="A125">SUBSTITUTE("{"&amp;CHAR(34)&amp;"couname"&amp;CHAR(34)&amp;":"&amp;CHAR(34)&amp;B125&amp;CHAR(34)&amp;
(IF(H125&lt;&gt;"",","&amp;CHAR(34)&amp;"subtype"&amp;CHAR(34)&amp;":"&amp;CHAR(34)&amp;H125&amp;CHAR(34),""))&amp;
","&amp;CHAR(34)&amp;"year"&amp;CHAR(34)&amp;":"&amp;CHAR(34)&amp;M125&amp;CHAR(34)&amp;","&amp;CHAR(34)&amp;"lvlup"&amp;CHAR(34)&amp;":"&amp;CHAR(34)&amp;C125&amp;CHAR(34)&amp;
","&amp;CHAR(34)&amp;"region"&amp;CHAR(34)&amp;":"&amp;CHAR(34)&amp;"rgn_"&amp;_xlfn.XLOOKUP(B125,Country!A125:A423,Country!D125:D423&amp;CHAR(34)&amp;
","&amp;CHAR(34)&amp;"Colors"&amp;CHAR(34)&amp;":"&amp;"["&amp;_xlfn.TEXTJOIN(", ",TRUE,IF(AV125:BE125&lt;&gt;"",CHAR(34)&amp;"cl_"&amp;AV125:BE125&amp;CHAR(34),""))&amp;"]"&amp;
","&amp;CHAR(34)&amp;"Items"&amp;CHAR(34)&amp;":"&amp;BG125&amp;
","&amp;CHAR(34)&amp;"Items2"&amp;CHAR(34)&amp;":"&amp;"["&amp;_xlfn.XLOOKUP(B125,Country!A124:A423,Country!G124:G423)&amp;"]"&amp;
","&amp;CHAR(34)&amp;"Flag"&amp;CHAR(34)&amp;":"&amp;CHAR(34)&amp;D125&amp;CHAR(34)&amp;
","&amp;CHAR(34)&amp;"HDFlag"&amp;CHAR(34)&amp;":"&amp;CHAR(34)&amp;E125&amp;CHAR(34)&amp;
","&amp;CHAR(34)&amp;"type"&amp;CHAR(34)&amp;":"&amp;CHAR(34)&amp;L125&amp;CHAR(34)&amp;
", "&amp;CHAR(34)&amp;"describe"&amp;CHAR(34)&amp;": "&amp;CHAR(34)&amp;CHAR(34)&amp;
", "&amp;CHAR(34)&amp;"isnew"&amp;CHAR(34)&amp;": "&amp;CHAR(34)&amp;F125&amp;CHAR(34)&amp;
", "&amp;CHAR(34)&amp;"ptg"&amp;CHAR(34)&amp;": "&amp;IFERROR(_xlfn.XLOOKUP(B125,Country!A:A,Country!BH:BH),CHAR(34)&amp;CHAR(34))&amp;
", "&amp;CHAR(34)&amp;"links"&amp;CHAR(34)&amp;": "&amp;CHAR(34)&amp;I125&amp;CHAR(34)&amp;
"},"),"[,","[")</f>
        <v>{"couname":"Libya","year":"1951, 2011","lvlup":"1","region":"rgn_Africa","Colors":["cl_BLA", "cl_RED", "cl_GRE", "cl_WHI"],"Items":["Horizo", "IsMoon", "Center","myrBLA","staWHI","001RED", "002BLA", "003GRE","HasSta","1Stars","3Bands","capi_Tripoli","top30_camel", "pol_pope", "geo_CapiBeach", "ntWHRE", "ntGRRE","chopGB","arabic","rg2_Af_North"],"Items2":["chopGB","arabic","rg2_Af_North"],"Flag":"https://i.ibb.co/FKNdrfC/Libya-Flag.png","HDFlag":"https://upload.wikimedia.org/wikipedia/commons/thumb/0/05/Flag_of_Libya.svg/2560px-Flag_of_Libya.svg.png","type":"", "describe": "", "isnew": ".", "ptg": ["pctBLA_45", "pctBLU_0", "pctGRE_24", "pctRED_24", "pctYEL_0", "pctORA_0", "pctBRO_0", "pctPUR_0", "pctWHI_7"], "links": "https://en.wikipedia.org/wiki/Flag_of_Libya"},</v>
      </c>
      <c r="B125" s="83" t="s">
        <v>163</v>
      </c>
      <c r="C125" s="84">
        <v>1</v>
      </c>
      <c r="D125" s="95" t="s">
        <v>922</v>
      </c>
      <c r="E125" s="96" t="s">
        <v>2486</v>
      </c>
      <c r="F125" s="85" t="s">
        <v>2200</v>
      </c>
      <c r="G125" s="86" t="s">
        <v>2201</v>
      </c>
      <c r="H125" s="87"/>
      <c r="I125" s="88" t="s">
        <v>2487</v>
      </c>
      <c r="J125" s="89" t="s">
        <v>3578</v>
      </c>
      <c r="K125" s="90" t="s">
        <v>407</v>
      </c>
      <c r="L125" s="89"/>
      <c r="M125" s="91" t="s">
        <v>2488</v>
      </c>
      <c r="N125" s="116"/>
      <c r="O125" s="92" t="s">
        <v>2204</v>
      </c>
      <c r="P125" s="92" t="s">
        <v>529</v>
      </c>
      <c r="Q125" s="92" t="s">
        <v>2204</v>
      </c>
      <c r="R125" s="92" t="s">
        <v>2204</v>
      </c>
      <c r="S125" s="92" t="s">
        <v>2204</v>
      </c>
      <c r="T125" s="92" t="s">
        <v>2204</v>
      </c>
      <c r="U125" s="92" t="s">
        <v>2204</v>
      </c>
      <c r="V125" s="92" t="s">
        <v>2204</v>
      </c>
      <c r="W125" s="92" t="s">
        <v>2204</v>
      </c>
      <c r="X125" s="92" t="s">
        <v>2204</v>
      </c>
      <c r="Y125" s="92" t="s">
        <v>529</v>
      </c>
      <c r="Z125" s="92" t="s">
        <v>2204</v>
      </c>
      <c r="AA125" s="92" t="s">
        <v>529</v>
      </c>
      <c r="AB125" s="92" t="s">
        <v>2204</v>
      </c>
      <c r="AC125" s="92" t="s">
        <v>2204</v>
      </c>
      <c r="AD125" s="92" t="s">
        <v>2204</v>
      </c>
      <c r="AE125" s="92" t="s">
        <v>2204</v>
      </c>
      <c r="AF125" s="92" t="s">
        <v>2204</v>
      </c>
      <c r="AG125" s="92" t="s">
        <v>2204</v>
      </c>
      <c r="AH125" s="92" t="s">
        <v>2204</v>
      </c>
      <c r="AI125" s="92" t="s">
        <v>2204</v>
      </c>
      <c r="AJ125" s="92" t="s">
        <v>2204</v>
      </c>
      <c r="AK125" s="92" t="s">
        <v>2204</v>
      </c>
      <c r="AL125" s="92" t="s">
        <v>2204</v>
      </c>
      <c r="AM125" s="93">
        <v>3</v>
      </c>
      <c r="AN125" s="111">
        <v>1</v>
      </c>
      <c r="AO125" s="109" t="s">
        <v>2205</v>
      </c>
      <c r="AP125" s="106"/>
      <c r="AQ125" s="110"/>
      <c r="AR125" s="109" t="s">
        <v>2210</v>
      </c>
      <c r="AS125" s="106" t="s">
        <v>2206</v>
      </c>
      <c r="AT125" s="107" t="s">
        <v>2211</v>
      </c>
      <c r="AU125" s="108" t="s">
        <v>2206</v>
      </c>
      <c r="AV125" s="109" t="s">
        <v>2206</v>
      </c>
      <c r="AW125" s="106" t="s">
        <v>2210</v>
      </c>
      <c r="AX125" s="106" t="s">
        <v>2211</v>
      </c>
      <c r="AY125" s="106" t="s">
        <v>2205</v>
      </c>
      <c r="AZ125" s="106"/>
      <c r="BA125" s="106"/>
      <c r="BB125" s="106"/>
      <c r="BC125" s="106"/>
      <c r="BD125" s="106"/>
      <c r="BE125" s="106"/>
      <c r="BF125" s="94" cm="1">
        <f t="array" ref="BF125">SUMPRODUCT(--(LEN(TRIM(AV125:BE125))&gt;0))</f>
        <v>4</v>
      </c>
      <c r="BG125" s="36" t="str" cm="1">
        <f t="array" ref="BG125">SUBSTITUTE(SUBSTITUTE(SUBSTITUTE("["&amp;
IFERROR(_xlfn.TEXTJOIN(", ",TRUE,IF(O125:AL125="y",CHAR(34)&amp;O$1:AL$1&amp;CHAR(34),"")),"")&amp;
","&amp;
CHAR(34)&amp;"myr"&amp;AU125&amp;CHAR(34)&amp;","&amp;_xlfn.TEXTJOIN("",TRUE,IF(AO125:AQ125&lt;&gt;"",CHAR(34)&amp;"sta"&amp;AO125:AQ125&amp;CHAR(34)&amp;",",""))&amp;
IFERROR(_xlfn.TEXTJOIN(", ",TRUE,IF(AR125:AT125&lt;&gt;"",CHAR(34)&amp;AR$1:AT$1&amp;AR125:AT125&amp;CHAR(34)&amp;",","")),"")&amp;
IF(AN125&gt;0,CHAR(34)&amp;"HasSta",CHAR(34)&amp;"NoStar")&amp;CHAR(34)&amp;","&amp;IF(AN125=1,CHAR(34)&amp;"1Stars"&amp;CHAR(34)&amp;",","")&amp;IF(AN125=2,CHAR(34)&amp;"2Stars"&amp;CHAR(34)&amp;",","")&amp;IF(AN125&gt;2,CHAR(34)&amp;"3+Star"&amp;CHAR(34)&amp;",","")&amp;
IFERROR(CHOOSE(AM125+1,"""NoBand""","","""2Bands""","""3Bands"""),"")&amp;IF(AM125&gt;3,"""4+Band""","")&amp;","&amp;
_xlfn.XLOOKUP(B125,Country!$A$2:$A$246,Country!$F$2:$F$246,"")&amp;_xlfn.XLOOKUP(B125,Country!$A$2:$A$246,Country!$G$2:$G$246,"")&amp;
"]",",]","]"),",,",","),",,",",")</f>
        <v>["Horizo", "IsMoon", "Center","myrBLA","staWHI","001RED", "002BLA", "003GRE","HasSta","1Stars","3Bands","capi_Tripoli","top30_camel", "pol_pope", "geo_CapiBeach", "ntWHRE", "ntGRRE","chopGB","arabic","rg2_Af_North"]</v>
      </c>
      <c r="BH125" s="65" t="s">
        <v>792</v>
      </c>
      <c r="BI125" s="36"/>
    </row>
    <row r="126" spans="1:61" x14ac:dyDescent="0.3">
      <c r="A126" s="115" t="str" cm="1">
        <f t="array" ref="A126">SUBSTITUTE("{"&amp;CHAR(34)&amp;"couname"&amp;CHAR(34)&amp;":"&amp;CHAR(34)&amp;B126&amp;CHAR(34)&amp;
(IF(H126&lt;&gt;"",","&amp;CHAR(34)&amp;"subtype"&amp;CHAR(34)&amp;":"&amp;CHAR(34)&amp;H126&amp;CHAR(34),""))&amp;
","&amp;CHAR(34)&amp;"year"&amp;CHAR(34)&amp;":"&amp;CHAR(34)&amp;M126&amp;CHAR(34)&amp;","&amp;CHAR(34)&amp;"lvlup"&amp;CHAR(34)&amp;":"&amp;CHAR(34)&amp;C126&amp;CHAR(34)&amp;
","&amp;CHAR(34)&amp;"region"&amp;CHAR(34)&amp;":"&amp;CHAR(34)&amp;"rgn_"&amp;_xlfn.XLOOKUP(B126,Country!A126:A424,Country!D126:D424&amp;CHAR(34)&amp;
","&amp;CHAR(34)&amp;"Colors"&amp;CHAR(34)&amp;":"&amp;"["&amp;_xlfn.TEXTJOIN(", ",TRUE,IF(AV126:BE126&lt;&gt;"",CHAR(34)&amp;"cl_"&amp;AV126:BE126&amp;CHAR(34),""))&amp;"]"&amp;
","&amp;CHAR(34)&amp;"Items"&amp;CHAR(34)&amp;":"&amp;BG126&amp;
","&amp;CHAR(34)&amp;"Items2"&amp;CHAR(34)&amp;":"&amp;"["&amp;_xlfn.XLOOKUP(B126,Country!A125:A424,Country!G125:G424)&amp;"]"&amp;
","&amp;CHAR(34)&amp;"Flag"&amp;CHAR(34)&amp;":"&amp;CHAR(34)&amp;D126&amp;CHAR(34)&amp;
","&amp;CHAR(34)&amp;"HDFlag"&amp;CHAR(34)&amp;":"&amp;CHAR(34)&amp;E126&amp;CHAR(34)&amp;
","&amp;CHAR(34)&amp;"type"&amp;CHAR(34)&amp;":"&amp;CHAR(34)&amp;L126&amp;CHAR(34)&amp;
", "&amp;CHAR(34)&amp;"describe"&amp;CHAR(34)&amp;": "&amp;CHAR(34)&amp;CHAR(34)&amp;
", "&amp;CHAR(34)&amp;"isnew"&amp;CHAR(34)&amp;": "&amp;CHAR(34)&amp;F126&amp;CHAR(34)&amp;
", "&amp;CHAR(34)&amp;"ptg"&amp;CHAR(34)&amp;": "&amp;IFERROR(_xlfn.XLOOKUP(B126,Country!A:A,Country!BH:BH),CHAR(34)&amp;CHAR(34))&amp;
", "&amp;CHAR(34)&amp;"links"&amp;CHAR(34)&amp;": "&amp;CHAR(34)&amp;I126&amp;CHAR(34)&amp;
"},"),"[,","[")</f>
        <v>{"couname":"Liechtenstein","year":"1982","lvlup":"1","region":"rgn_Europe","Colors":["cl_BLU", "cl_RED", "cl_YEL", "cl_BLA"],"Items":["Crosse", "Horizo", "Canton", "Crowns","myrRED","001BLU", "003RED","NoStar","2Bands","capi_Vaduz","landlo", "pol_samesx", "ntBLYE","monarchy","german","rg2_EU_West"],"Items2":["monarchy","german","rg2_EU_West"],"Flag":"https://i.ibb.co/C9Jm72m/Liechtenstein-Flag.png","HDFlag":"https://upload.wikimedia.org/wikipedia/commons/thumb/4/47/Flag_of_Liechtenstein.svg/2560px-Flag_of_Liechtenstein.svg.png","type":"", "describe": "", "isnew": ".", "ptg": ["pctBLA_1", "pctBLU_45", "pctGRE_0", "pctRED_50", "pctYEL_4", "pctORA_0", "pctBRO_0", "pctPUR_0", "pctWHI_0"], "links": "https://en.wikipedia.org/wiki/Flag_of_Liechtenstein"},</v>
      </c>
      <c r="B126" s="83" t="s">
        <v>164</v>
      </c>
      <c r="C126" s="84">
        <v>1</v>
      </c>
      <c r="D126" s="95" t="s">
        <v>923</v>
      </c>
      <c r="E126" s="96" t="s">
        <v>2489</v>
      </c>
      <c r="F126" s="85" t="s">
        <v>2200</v>
      </c>
      <c r="G126" s="86" t="s">
        <v>2201</v>
      </c>
      <c r="H126" s="87"/>
      <c r="I126" s="88" t="s">
        <v>2490</v>
      </c>
      <c r="J126" s="89" t="s">
        <v>3578</v>
      </c>
      <c r="K126" s="90" t="s">
        <v>408</v>
      </c>
      <c r="L126" s="89"/>
      <c r="M126" s="91">
        <v>1982</v>
      </c>
      <c r="N126" s="116"/>
      <c r="O126" s="92" t="s">
        <v>529</v>
      </c>
      <c r="P126" s="92" t="s">
        <v>529</v>
      </c>
      <c r="Q126" s="92" t="s">
        <v>2204</v>
      </c>
      <c r="R126" s="92" t="s">
        <v>2204</v>
      </c>
      <c r="S126" s="92" t="s">
        <v>2204</v>
      </c>
      <c r="T126" s="92" t="s">
        <v>2204</v>
      </c>
      <c r="U126" s="92" t="s">
        <v>2204</v>
      </c>
      <c r="V126" s="92" t="s">
        <v>2204</v>
      </c>
      <c r="W126" s="92" t="s">
        <v>2204</v>
      </c>
      <c r="X126" s="92" t="s">
        <v>2204</v>
      </c>
      <c r="Y126" s="92" t="s">
        <v>2204</v>
      </c>
      <c r="Z126" s="92" t="s">
        <v>2204</v>
      </c>
      <c r="AA126" s="92" t="s">
        <v>2204</v>
      </c>
      <c r="AB126" s="92" t="s">
        <v>529</v>
      </c>
      <c r="AC126" s="92" t="s">
        <v>2204</v>
      </c>
      <c r="AD126" s="92" t="s">
        <v>2204</v>
      </c>
      <c r="AE126" s="92" t="s">
        <v>2204</v>
      </c>
      <c r="AF126" s="92" t="s">
        <v>2204</v>
      </c>
      <c r="AG126" s="92" t="s">
        <v>2204</v>
      </c>
      <c r="AH126" s="92" t="s">
        <v>2204</v>
      </c>
      <c r="AI126" s="92" t="s">
        <v>2204</v>
      </c>
      <c r="AJ126" s="92" t="s">
        <v>529</v>
      </c>
      <c r="AK126" s="92" t="s">
        <v>2204</v>
      </c>
      <c r="AL126" s="92" t="s">
        <v>2204</v>
      </c>
      <c r="AM126" s="93">
        <v>2</v>
      </c>
      <c r="AN126" s="111">
        <v>0</v>
      </c>
      <c r="AO126" s="109"/>
      <c r="AP126" s="106"/>
      <c r="AQ126" s="110"/>
      <c r="AR126" s="109" t="s">
        <v>2214</v>
      </c>
      <c r="AS126" s="106"/>
      <c r="AT126" s="107" t="s">
        <v>2210</v>
      </c>
      <c r="AU126" s="108" t="s">
        <v>2210</v>
      </c>
      <c r="AV126" s="109" t="s">
        <v>2214</v>
      </c>
      <c r="AW126" s="106" t="s">
        <v>2210</v>
      </c>
      <c r="AX126" s="106" t="s">
        <v>2215</v>
      </c>
      <c r="AY126" s="106" t="s">
        <v>2206</v>
      </c>
      <c r="AZ126" s="106"/>
      <c r="BA126" s="106"/>
      <c r="BB126" s="106"/>
      <c r="BC126" s="106"/>
      <c r="BD126" s="106"/>
      <c r="BE126" s="106"/>
      <c r="BF126" s="94" cm="1">
        <f t="array" ref="BF126">SUMPRODUCT(--(LEN(TRIM(AV126:BE126))&gt;0))</f>
        <v>4</v>
      </c>
      <c r="BG126" s="36" t="str" cm="1">
        <f t="array" ref="BG126">SUBSTITUTE(SUBSTITUTE(SUBSTITUTE("["&amp;
IFERROR(_xlfn.TEXTJOIN(", ",TRUE,IF(O126:AL126="y",CHAR(34)&amp;O$1:AL$1&amp;CHAR(34),"")),"")&amp;
","&amp;
CHAR(34)&amp;"myr"&amp;AU126&amp;CHAR(34)&amp;","&amp;_xlfn.TEXTJOIN("",TRUE,IF(AO126:AQ126&lt;&gt;"",CHAR(34)&amp;"sta"&amp;AO126:AQ126&amp;CHAR(34)&amp;",",""))&amp;
IFERROR(_xlfn.TEXTJOIN(", ",TRUE,IF(AR126:AT126&lt;&gt;"",CHAR(34)&amp;AR$1:AT$1&amp;AR126:AT126&amp;CHAR(34)&amp;",","")),"")&amp;
IF(AN126&gt;0,CHAR(34)&amp;"HasSta",CHAR(34)&amp;"NoStar")&amp;CHAR(34)&amp;","&amp;IF(AN126=1,CHAR(34)&amp;"1Stars"&amp;CHAR(34)&amp;",","")&amp;IF(AN126=2,CHAR(34)&amp;"2Stars"&amp;CHAR(34)&amp;",","")&amp;IF(AN126&gt;2,CHAR(34)&amp;"3+Star"&amp;CHAR(34)&amp;",","")&amp;
IFERROR(CHOOSE(AM126+1,"""NoBand""","","""2Bands""","""3Bands"""),"")&amp;IF(AM126&gt;3,"""4+Band""","")&amp;","&amp;
_xlfn.XLOOKUP(B126,Country!$A$2:$A$246,Country!$F$2:$F$246,"")&amp;_xlfn.XLOOKUP(B126,Country!$A$2:$A$246,Country!$G$2:$G$246,"")&amp;
"]",",]","]"),",,",","),",,",",")</f>
        <v>["Crosse", "Horizo", "Canton", "Crowns","myrRED","001BLU", "003RED","NoStar","2Bands","capi_Vaduz","landlo", "pol_samesx", "ntBLYE","monarchy","german","rg2_EU_West"]</v>
      </c>
      <c r="BH126" s="65" t="s">
        <v>791</v>
      </c>
      <c r="BI126" s="36"/>
    </row>
    <row r="127" spans="1:61" x14ac:dyDescent="0.3">
      <c r="A127" s="115" t="str" cm="1">
        <f t="array" ref="A127">SUBSTITUTE("{"&amp;CHAR(34)&amp;"couname"&amp;CHAR(34)&amp;":"&amp;CHAR(34)&amp;B127&amp;CHAR(34)&amp;
(IF(H127&lt;&gt;"",","&amp;CHAR(34)&amp;"subtype"&amp;CHAR(34)&amp;":"&amp;CHAR(34)&amp;H127&amp;CHAR(34),""))&amp;
","&amp;CHAR(34)&amp;"year"&amp;CHAR(34)&amp;":"&amp;CHAR(34)&amp;M127&amp;CHAR(34)&amp;","&amp;CHAR(34)&amp;"lvlup"&amp;CHAR(34)&amp;":"&amp;CHAR(34)&amp;C127&amp;CHAR(34)&amp;
","&amp;CHAR(34)&amp;"region"&amp;CHAR(34)&amp;":"&amp;CHAR(34)&amp;"rgn_"&amp;_xlfn.XLOOKUP(B127,Country!A127:A425,Country!D127:D425&amp;CHAR(34)&amp;
","&amp;CHAR(34)&amp;"Colors"&amp;CHAR(34)&amp;":"&amp;"["&amp;_xlfn.TEXTJOIN(", ",TRUE,IF(AV127:BE127&lt;&gt;"",CHAR(34)&amp;"cl_"&amp;AV127:BE127&amp;CHAR(34),""))&amp;"]"&amp;
","&amp;CHAR(34)&amp;"Items"&amp;CHAR(34)&amp;":"&amp;BG127&amp;
","&amp;CHAR(34)&amp;"Items2"&amp;CHAR(34)&amp;":"&amp;"["&amp;_xlfn.XLOOKUP(B127,Country!A126:A425,Country!G126:G425)&amp;"]"&amp;
","&amp;CHAR(34)&amp;"Flag"&amp;CHAR(34)&amp;":"&amp;CHAR(34)&amp;D127&amp;CHAR(34)&amp;
","&amp;CHAR(34)&amp;"HDFlag"&amp;CHAR(34)&amp;":"&amp;CHAR(34)&amp;E127&amp;CHAR(34)&amp;
","&amp;CHAR(34)&amp;"type"&amp;CHAR(34)&amp;":"&amp;CHAR(34)&amp;L127&amp;CHAR(34)&amp;
", "&amp;CHAR(34)&amp;"describe"&amp;CHAR(34)&amp;": "&amp;CHAR(34)&amp;CHAR(34)&amp;
", "&amp;CHAR(34)&amp;"isnew"&amp;CHAR(34)&amp;": "&amp;CHAR(34)&amp;F127&amp;CHAR(34)&amp;
", "&amp;CHAR(34)&amp;"ptg"&amp;CHAR(34)&amp;": "&amp;IFERROR(_xlfn.XLOOKUP(B127,Country!A:A,Country!BH:BH),CHAR(34)&amp;CHAR(34))&amp;
", "&amp;CHAR(34)&amp;"links"&amp;CHAR(34)&amp;": "&amp;CHAR(34)&amp;I127&amp;CHAR(34)&amp;
"},"),"[,","[")</f>
        <v>{"couname":"Lithuania","year":"1918, 1998, 2004","lvlup":"1","region":"rgn_Europe","Colors":["cl_YEL", "cl_GRE", "cl_RED"],"Items":["Horizo", "OnlyBa","myrEQ","001YEL", "002GRE", "003RED","NoStar","3Bands","capi_Vilnius","soviet","eunion","rg2_Eu_North"],"Items2":["soviet","eunion","rg2_Eu_North"],"Flag":"https://i.ibb.co/2hHzWv6/Lithuania-Flag.png","HDFlag":"https://upload.wikimedia.org/wikipedia/commons/thumb/1/11/Flag_of_Lithuania.svg/2560px-Flag_of_Lithuania.svg.png","type":"", "describe": "", "isnew": ".", "ptg": ["pctBLA_0", "pctBLU_0", "pctGRE_33", "pctRED_33", "pctYEL_33", "pctORA_0", "pctBRO_0", "pctPUR_0", "pctWHI_0"], "links": "https://en.wikipedia.org/wiki/Flag_of_Lithuania"},</v>
      </c>
      <c r="B127" s="83" t="s">
        <v>165</v>
      </c>
      <c r="C127" s="84">
        <v>1</v>
      </c>
      <c r="D127" s="95" t="s">
        <v>924</v>
      </c>
      <c r="E127" s="96" t="s">
        <v>2491</v>
      </c>
      <c r="F127" s="85" t="s">
        <v>2200</v>
      </c>
      <c r="G127" s="86" t="s">
        <v>2201</v>
      </c>
      <c r="H127" s="87"/>
      <c r="I127" s="88" t="s">
        <v>2492</v>
      </c>
      <c r="J127" s="89" t="s">
        <v>3578</v>
      </c>
      <c r="K127" s="90" t="s">
        <v>409</v>
      </c>
      <c r="L127" s="89"/>
      <c r="M127" s="91" t="s">
        <v>2493</v>
      </c>
      <c r="N127" s="116"/>
      <c r="O127" s="92" t="s">
        <v>2204</v>
      </c>
      <c r="P127" s="92" t="s">
        <v>529</v>
      </c>
      <c r="Q127" s="92" t="s">
        <v>2204</v>
      </c>
      <c r="R127" s="92" t="s">
        <v>2204</v>
      </c>
      <c r="S127" s="92" t="s">
        <v>2204</v>
      </c>
      <c r="T127" s="92" t="s">
        <v>2204</v>
      </c>
      <c r="U127" s="92" t="s">
        <v>2204</v>
      </c>
      <c r="V127" s="92" t="s">
        <v>2204</v>
      </c>
      <c r="W127" s="92" t="s">
        <v>2204</v>
      </c>
      <c r="X127" s="92" t="s">
        <v>2204</v>
      </c>
      <c r="Y127" s="92" t="s">
        <v>2204</v>
      </c>
      <c r="Z127" s="92" t="s">
        <v>2204</v>
      </c>
      <c r="AA127" s="92" t="s">
        <v>2204</v>
      </c>
      <c r="AB127" s="92" t="s">
        <v>2204</v>
      </c>
      <c r="AC127" s="92" t="s">
        <v>2204</v>
      </c>
      <c r="AD127" s="92" t="s">
        <v>2204</v>
      </c>
      <c r="AE127" s="92" t="s">
        <v>529</v>
      </c>
      <c r="AF127" s="92" t="s">
        <v>2204</v>
      </c>
      <c r="AG127" s="92" t="s">
        <v>2204</v>
      </c>
      <c r="AH127" s="92" t="s">
        <v>2204</v>
      </c>
      <c r="AI127" s="92" t="s">
        <v>2204</v>
      </c>
      <c r="AJ127" s="92" t="s">
        <v>2204</v>
      </c>
      <c r="AK127" s="92" t="s">
        <v>2204</v>
      </c>
      <c r="AL127" s="92" t="s">
        <v>2204</v>
      </c>
      <c r="AM127" s="93">
        <v>3</v>
      </c>
      <c r="AN127" s="111">
        <v>0</v>
      </c>
      <c r="AO127" s="109"/>
      <c r="AP127" s="106"/>
      <c r="AQ127" s="110"/>
      <c r="AR127" s="109" t="s">
        <v>2215</v>
      </c>
      <c r="AS127" s="106" t="s">
        <v>2211</v>
      </c>
      <c r="AT127" s="107" t="s">
        <v>2210</v>
      </c>
      <c r="AU127" s="108" t="s">
        <v>2209</v>
      </c>
      <c r="AV127" s="109" t="s">
        <v>2215</v>
      </c>
      <c r="AW127" s="106" t="s">
        <v>2211</v>
      </c>
      <c r="AX127" s="106" t="s">
        <v>2210</v>
      </c>
      <c r="AY127" s="106"/>
      <c r="AZ127" s="106"/>
      <c r="BA127" s="106"/>
      <c r="BB127" s="106"/>
      <c r="BC127" s="106"/>
      <c r="BD127" s="106"/>
      <c r="BE127" s="106"/>
      <c r="BF127" s="94" cm="1">
        <f t="array" ref="BF127">SUMPRODUCT(--(LEN(TRIM(AV127:BE127))&gt;0))</f>
        <v>3</v>
      </c>
      <c r="BG127" s="36" t="str" cm="1">
        <f t="array" ref="BG127">SUBSTITUTE(SUBSTITUTE(SUBSTITUTE("["&amp;
IFERROR(_xlfn.TEXTJOIN(", ",TRUE,IF(O127:AL127="y",CHAR(34)&amp;O$1:AL$1&amp;CHAR(34),"")),"")&amp;
","&amp;
CHAR(34)&amp;"myr"&amp;AU127&amp;CHAR(34)&amp;","&amp;_xlfn.TEXTJOIN("",TRUE,IF(AO127:AQ127&lt;&gt;"",CHAR(34)&amp;"sta"&amp;AO127:AQ127&amp;CHAR(34)&amp;",",""))&amp;
IFERROR(_xlfn.TEXTJOIN(", ",TRUE,IF(AR127:AT127&lt;&gt;"",CHAR(34)&amp;AR$1:AT$1&amp;AR127:AT127&amp;CHAR(34)&amp;",","")),"")&amp;
IF(AN127&gt;0,CHAR(34)&amp;"HasSta",CHAR(34)&amp;"NoStar")&amp;CHAR(34)&amp;","&amp;IF(AN127=1,CHAR(34)&amp;"1Stars"&amp;CHAR(34)&amp;",","")&amp;IF(AN127=2,CHAR(34)&amp;"2Stars"&amp;CHAR(34)&amp;",","")&amp;IF(AN127&gt;2,CHAR(34)&amp;"3+Star"&amp;CHAR(34)&amp;",","")&amp;
IFERROR(CHOOSE(AM127+1,"""NoBand""","","""2Bands""","""3Bands"""),"")&amp;IF(AM127&gt;3,"""4+Band""","")&amp;","&amp;
_xlfn.XLOOKUP(B127,Country!$A$2:$A$246,Country!$F$2:$F$246,"")&amp;_xlfn.XLOOKUP(B127,Country!$A$2:$A$246,Country!$G$2:$G$246,"")&amp;
"]",",]","]"),",,",","),",,",",")</f>
        <v>["Horizo", "OnlyBa","myrEQ","001YEL", "002GRE", "003RED","NoStar","3Bands","capi_Vilnius","soviet","eunion","rg2_Eu_North"]</v>
      </c>
      <c r="BH127" s="65" t="s">
        <v>791</v>
      </c>
      <c r="BI127" s="36"/>
    </row>
    <row r="128" spans="1:61" x14ac:dyDescent="0.3">
      <c r="A128" s="115" t="str" cm="1">
        <f t="array" ref="A128">SUBSTITUTE("{"&amp;CHAR(34)&amp;"couname"&amp;CHAR(34)&amp;":"&amp;CHAR(34)&amp;B128&amp;CHAR(34)&amp;
(IF(H128&lt;&gt;"",","&amp;CHAR(34)&amp;"subtype"&amp;CHAR(34)&amp;":"&amp;CHAR(34)&amp;H128&amp;CHAR(34),""))&amp;
","&amp;CHAR(34)&amp;"year"&amp;CHAR(34)&amp;":"&amp;CHAR(34)&amp;M128&amp;CHAR(34)&amp;","&amp;CHAR(34)&amp;"lvlup"&amp;CHAR(34)&amp;":"&amp;CHAR(34)&amp;C128&amp;CHAR(34)&amp;
","&amp;CHAR(34)&amp;"region"&amp;CHAR(34)&amp;":"&amp;CHAR(34)&amp;"rgn_"&amp;_xlfn.XLOOKUP(B128,Country!A128:A426,Country!D128:D426&amp;CHAR(34)&amp;
","&amp;CHAR(34)&amp;"Colors"&amp;CHAR(34)&amp;":"&amp;"["&amp;_xlfn.TEXTJOIN(", ",TRUE,IF(AV128:BE128&lt;&gt;"",CHAR(34)&amp;"cl_"&amp;AV128:BE128&amp;CHAR(34),""))&amp;"]"&amp;
","&amp;CHAR(34)&amp;"Items"&amp;CHAR(34)&amp;":"&amp;BG128&amp;
","&amp;CHAR(34)&amp;"Items2"&amp;CHAR(34)&amp;":"&amp;"["&amp;_xlfn.XLOOKUP(B128,Country!A127:A426,Country!G127:G426)&amp;"]"&amp;
","&amp;CHAR(34)&amp;"Flag"&amp;CHAR(34)&amp;":"&amp;CHAR(34)&amp;D128&amp;CHAR(34)&amp;
","&amp;CHAR(34)&amp;"HDFlag"&amp;CHAR(34)&amp;":"&amp;CHAR(34)&amp;E128&amp;CHAR(34)&amp;
","&amp;CHAR(34)&amp;"type"&amp;CHAR(34)&amp;":"&amp;CHAR(34)&amp;L128&amp;CHAR(34)&amp;
", "&amp;CHAR(34)&amp;"describe"&amp;CHAR(34)&amp;": "&amp;CHAR(34)&amp;CHAR(34)&amp;
", "&amp;CHAR(34)&amp;"isnew"&amp;CHAR(34)&amp;": "&amp;CHAR(34)&amp;F128&amp;CHAR(34)&amp;
", "&amp;CHAR(34)&amp;"ptg"&amp;CHAR(34)&amp;": "&amp;IFERROR(_xlfn.XLOOKUP(B128,Country!A:A,Country!BH:BH),CHAR(34)&amp;CHAR(34))&amp;
", "&amp;CHAR(34)&amp;"links"&amp;CHAR(34)&amp;": "&amp;CHAR(34)&amp;I128&amp;CHAR(34)&amp;
"},"),"[,","[")</f>
        <v>{"couname":"Luxembourg","year":"1848, 1993","lvlup":"1","region":"rgn_Europe","Colors":["cl_BLU", "cl_WHI", "cl_RED"],"Items":["Horizo", "OnlyBa","myrEQ","001RED", "002WHI", "003BLU","NoStar","3Bands","capi_Luxembourg City","landlo", "pol_samesx","rg3_romanempire","eunion","monarchy","french","german","rg2_EU_West"],"Items2":["rg3_romanempire","eunion","monarchy","french","german","rg2_EU_West"],"Flag":"https://i.ibb.co/h1D1STC/Luxembourg-Flag.png","HDFlag":"https://upload.wikimedia.org/wikipedia/commons/thumb/d/da/Flag_of_Luxembourg.svg/2560px-Flag_of_Luxembourg.svg.png","type":"", "describe": "", "isnew": ".", "ptg": ["pctBLA_0", "pctBLU_33", "pctGRE_0", "pctRED_33", "pctYEL_0", "pctORA_0", "pctBRO_0", "pctPUR_0", "pctWHI_33"], "links": "https://en.wikipedia.org/wiki/Flag_of_Luxembourg"},</v>
      </c>
      <c r="B128" s="83" t="s">
        <v>166</v>
      </c>
      <c r="C128" s="84">
        <v>1</v>
      </c>
      <c r="D128" s="95" t="s">
        <v>925</v>
      </c>
      <c r="E128" s="96" t="s">
        <v>2494</v>
      </c>
      <c r="F128" s="85" t="s">
        <v>2200</v>
      </c>
      <c r="G128" s="86" t="s">
        <v>2201</v>
      </c>
      <c r="H128" s="87"/>
      <c r="I128" s="88" t="s">
        <v>2495</v>
      </c>
      <c r="J128" s="89" t="s">
        <v>3578</v>
      </c>
      <c r="K128" s="90" t="s">
        <v>410</v>
      </c>
      <c r="L128" s="89"/>
      <c r="M128" s="91" t="s">
        <v>2496</v>
      </c>
      <c r="N128" s="116"/>
      <c r="O128" s="92" t="s">
        <v>2204</v>
      </c>
      <c r="P128" s="92" t="s">
        <v>529</v>
      </c>
      <c r="Q128" s="92" t="s">
        <v>2204</v>
      </c>
      <c r="R128" s="92" t="s">
        <v>2204</v>
      </c>
      <c r="S128" s="92" t="s">
        <v>2204</v>
      </c>
      <c r="T128" s="92" t="s">
        <v>2204</v>
      </c>
      <c r="U128" s="92" t="s">
        <v>2204</v>
      </c>
      <c r="V128" s="92" t="s">
        <v>2204</v>
      </c>
      <c r="W128" s="92" t="s">
        <v>2204</v>
      </c>
      <c r="X128" s="92" t="s">
        <v>2204</v>
      </c>
      <c r="Y128" s="92" t="s">
        <v>2204</v>
      </c>
      <c r="Z128" s="92" t="s">
        <v>2204</v>
      </c>
      <c r="AA128" s="92" t="s">
        <v>2204</v>
      </c>
      <c r="AB128" s="92" t="s">
        <v>2204</v>
      </c>
      <c r="AC128" s="92" t="s">
        <v>2204</v>
      </c>
      <c r="AD128" s="92" t="s">
        <v>2204</v>
      </c>
      <c r="AE128" s="92" t="s">
        <v>529</v>
      </c>
      <c r="AF128" s="92" t="s">
        <v>2204</v>
      </c>
      <c r="AG128" s="92" t="s">
        <v>2204</v>
      </c>
      <c r="AH128" s="92" t="s">
        <v>2204</v>
      </c>
      <c r="AI128" s="92" t="s">
        <v>2204</v>
      </c>
      <c r="AJ128" s="92" t="s">
        <v>2204</v>
      </c>
      <c r="AK128" s="92" t="s">
        <v>2204</v>
      </c>
      <c r="AL128" s="92" t="s">
        <v>2204</v>
      </c>
      <c r="AM128" s="93">
        <v>3</v>
      </c>
      <c r="AN128" s="111">
        <v>0</v>
      </c>
      <c r="AO128" s="109"/>
      <c r="AP128" s="106"/>
      <c r="AQ128" s="110"/>
      <c r="AR128" s="109" t="s">
        <v>2210</v>
      </c>
      <c r="AS128" s="106" t="s">
        <v>2205</v>
      </c>
      <c r="AT128" s="107" t="s">
        <v>2214</v>
      </c>
      <c r="AU128" s="108" t="s">
        <v>2209</v>
      </c>
      <c r="AV128" s="109" t="s">
        <v>2214</v>
      </c>
      <c r="AW128" s="106" t="s">
        <v>2205</v>
      </c>
      <c r="AX128" s="106" t="s">
        <v>2210</v>
      </c>
      <c r="AY128" s="106"/>
      <c r="AZ128" s="106"/>
      <c r="BA128" s="106"/>
      <c r="BB128" s="106"/>
      <c r="BC128" s="106"/>
      <c r="BD128" s="106"/>
      <c r="BE128" s="106"/>
      <c r="BF128" s="94" cm="1">
        <f t="array" ref="BF128">SUMPRODUCT(--(LEN(TRIM(AV128:BE128))&gt;0))</f>
        <v>3</v>
      </c>
      <c r="BG128" s="36" t="str" cm="1">
        <f t="array" ref="BG128">SUBSTITUTE(SUBSTITUTE(SUBSTITUTE("["&amp;
IFERROR(_xlfn.TEXTJOIN(", ",TRUE,IF(O128:AL128="y",CHAR(34)&amp;O$1:AL$1&amp;CHAR(34),"")),"")&amp;
","&amp;
CHAR(34)&amp;"myr"&amp;AU128&amp;CHAR(34)&amp;","&amp;_xlfn.TEXTJOIN("",TRUE,IF(AO128:AQ128&lt;&gt;"",CHAR(34)&amp;"sta"&amp;AO128:AQ128&amp;CHAR(34)&amp;",",""))&amp;
IFERROR(_xlfn.TEXTJOIN(", ",TRUE,IF(AR128:AT128&lt;&gt;"",CHAR(34)&amp;AR$1:AT$1&amp;AR128:AT128&amp;CHAR(34)&amp;",","")),"")&amp;
IF(AN128&gt;0,CHAR(34)&amp;"HasSta",CHAR(34)&amp;"NoStar")&amp;CHAR(34)&amp;","&amp;IF(AN128=1,CHAR(34)&amp;"1Stars"&amp;CHAR(34)&amp;",","")&amp;IF(AN128=2,CHAR(34)&amp;"2Stars"&amp;CHAR(34)&amp;",","")&amp;IF(AN128&gt;2,CHAR(34)&amp;"3+Star"&amp;CHAR(34)&amp;",","")&amp;
IFERROR(CHOOSE(AM128+1,"""NoBand""","","""2Bands""","""3Bands"""),"")&amp;IF(AM128&gt;3,"""4+Band""","")&amp;","&amp;
_xlfn.XLOOKUP(B128,Country!$A$2:$A$246,Country!$F$2:$F$246,"")&amp;_xlfn.XLOOKUP(B128,Country!$A$2:$A$246,Country!$G$2:$G$246,"")&amp;
"]",",]","]"),",,",","),",,",",")</f>
        <v>["Horizo", "OnlyBa","myrEQ","001RED", "002WHI", "003BLU","NoStar","3Bands","capi_Luxembourg City","landlo", "pol_samesx","rg3_romanempire","eunion","monarchy","french","german","rg2_EU_West"]</v>
      </c>
      <c r="BH128" s="65" t="s">
        <v>791</v>
      </c>
      <c r="BI128" s="36"/>
    </row>
    <row r="129" spans="1:61" x14ac:dyDescent="0.3">
      <c r="A129" s="115" t="str" cm="1">
        <f t="array" ref="A129">SUBSTITUTE("{"&amp;CHAR(34)&amp;"couname"&amp;CHAR(34)&amp;":"&amp;CHAR(34)&amp;B129&amp;CHAR(34)&amp;
(IF(H129&lt;&gt;"",","&amp;CHAR(34)&amp;"subtype"&amp;CHAR(34)&amp;":"&amp;CHAR(34)&amp;H129&amp;CHAR(34),""))&amp;
","&amp;CHAR(34)&amp;"year"&amp;CHAR(34)&amp;":"&amp;CHAR(34)&amp;M129&amp;CHAR(34)&amp;","&amp;CHAR(34)&amp;"lvlup"&amp;CHAR(34)&amp;":"&amp;CHAR(34)&amp;C129&amp;CHAR(34)&amp;
","&amp;CHAR(34)&amp;"region"&amp;CHAR(34)&amp;":"&amp;CHAR(34)&amp;"rgn_"&amp;_xlfn.XLOOKUP(B129,Country!A129:A427,Country!D129:D427&amp;CHAR(34)&amp;
","&amp;CHAR(34)&amp;"Colors"&amp;CHAR(34)&amp;":"&amp;"["&amp;_xlfn.TEXTJOIN(", ",TRUE,IF(AV129:BE129&lt;&gt;"",CHAR(34)&amp;"cl_"&amp;AV129:BE129&amp;CHAR(34),""))&amp;"]"&amp;
","&amp;CHAR(34)&amp;"Items"&amp;CHAR(34)&amp;":"&amp;BG129&amp;
","&amp;CHAR(34)&amp;"Items2"&amp;CHAR(34)&amp;":"&amp;"["&amp;_xlfn.XLOOKUP(B129,Country!A128:A427,Country!G128:G427)&amp;"]"&amp;
","&amp;CHAR(34)&amp;"Flag"&amp;CHAR(34)&amp;":"&amp;CHAR(34)&amp;D129&amp;CHAR(34)&amp;
","&amp;CHAR(34)&amp;"HDFlag"&amp;CHAR(34)&amp;":"&amp;CHAR(34)&amp;E129&amp;CHAR(34)&amp;
","&amp;CHAR(34)&amp;"type"&amp;CHAR(34)&amp;":"&amp;CHAR(34)&amp;L129&amp;CHAR(34)&amp;
", "&amp;CHAR(34)&amp;"describe"&amp;CHAR(34)&amp;": "&amp;CHAR(34)&amp;CHAR(34)&amp;
", "&amp;CHAR(34)&amp;"isnew"&amp;CHAR(34)&amp;": "&amp;CHAR(34)&amp;F129&amp;CHAR(34)&amp;
", "&amp;CHAR(34)&amp;"ptg"&amp;CHAR(34)&amp;": "&amp;IFERROR(_xlfn.XLOOKUP(B129,Country!A:A,Country!BH:BH),CHAR(34)&amp;CHAR(34))&amp;
", "&amp;CHAR(34)&amp;"links"&amp;CHAR(34)&amp;": "&amp;CHAR(34)&amp;I129&amp;CHAR(34)&amp;
"},"),"[,","[")</f>
        <v>{"couname":"Madagascar","year":"1958","lvlup":"1","region":"rgn_Africa","Colors":["cl_WHI", "cl_RED", "cl_GRE"],"Items":["Horizo", "Vertic", "OnlyBa","myrEQ","001WHI", "002RED", "003GRE","NoStar","3Bands","capi_Antananarivo","island","french","rg2_AF_East"],"Items2":["french","rg2_AF_East"],"Flag":"https://i.ibb.co/D9W1mLD/Madagascar-Flag.png","HDFlag":"https://upload.wikimedia.org/wikipedia/commons/thumb/b/bc/Flag_of_Madagascar.svg/2560px-Flag_of_Madagascar.svg.png","type":"", "describe": "", "isnew": ".", "ptg": ["pctBLA_0", "pctBLU_0", "pctGRE_33", "pctRED_33", "pctYEL_0", "pctORA_0", "pctBRO_0", "pctPUR_0", "pctWHI_33"], "links": "https://en.wikipedia.org/wiki/Flag_of_Madagascar"},</v>
      </c>
      <c r="B129" s="83" t="s">
        <v>167</v>
      </c>
      <c r="C129" s="84">
        <v>1</v>
      </c>
      <c r="D129" s="95" t="s">
        <v>926</v>
      </c>
      <c r="E129" s="96" t="s">
        <v>2497</v>
      </c>
      <c r="F129" s="85" t="s">
        <v>2200</v>
      </c>
      <c r="G129" s="86" t="s">
        <v>2201</v>
      </c>
      <c r="H129" s="87"/>
      <c r="I129" s="88" t="s">
        <v>2498</v>
      </c>
      <c r="J129" s="89" t="s">
        <v>3578</v>
      </c>
      <c r="K129" s="90" t="s">
        <v>411</v>
      </c>
      <c r="L129" s="89"/>
      <c r="M129" s="91">
        <v>1958</v>
      </c>
      <c r="N129" s="116"/>
      <c r="O129" s="92" t="s">
        <v>2204</v>
      </c>
      <c r="P129" s="92" t="s">
        <v>529</v>
      </c>
      <c r="Q129" s="92" t="s">
        <v>529</v>
      </c>
      <c r="R129" s="92" t="s">
        <v>2204</v>
      </c>
      <c r="S129" s="92" t="s">
        <v>2204</v>
      </c>
      <c r="T129" s="92" t="s">
        <v>2204</v>
      </c>
      <c r="U129" s="92" t="s">
        <v>2204</v>
      </c>
      <c r="V129" s="92" t="s">
        <v>2204</v>
      </c>
      <c r="W129" s="92" t="s">
        <v>2204</v>
      </c>
      <c r="X129" s="92" t="s">
        <v>2204</v>
      </c>
      <c r="Y129" s="92" t="s">
        <v>2204</v>
      </c>
      <c r="Z129" s="92" t="s">
        <v>2204</v>
      </c>
      <c r="AA129" s="92" t="s">
        <v>2204</v>
      </c>
      <c r="AB129" s="92" t="s">
        <v>2204</v>
      </c>
      <c r="AC129" s="92" t="s">
        <v>2204</v>
      </c>
      <c r="AD129" s="92" t="s">
        <v>2204</v>
      </c>
      <c r="AE129" s="92" t="s">
        <v>529</v>
      </c>
      <c r="AF129" s="92" t="s">
        <v>2204</v>
      </c>
      <c r="AG129" s="92" t="s">
        <v>2204</v>
      </c>
      <c r="AH129" s="92" t="s">
        <v>2204</v>
      </c>
      <c r="AI129" s="92" t="s">
        <v>2204</v>
      </c>
      <c r="AJ129" s="92" t="s">
        <v>2204</v>
      </c>
      <c r="AK129" s="92" t="s">
        <v>2204</v>
      </c>
      <c r="AL129" s="92" t="s">
        <v>2204</v>
      </c>
      <c r="AM129" s="93">
        <v>3</v>
      </c>
      <c r="AN129" s="111">
        <v>0</v>
      </c>
      <c r="AO129" s="109"/>
      <c r="AP129" s="106"/>
      <c r="AQ129" s="110"/>
      <c r="AR129" s="109" t="s">
        <v>2205</v>
      </c>
      <c r="AS129" s="106" t="s">
        <v>2210</v>
      </c>
      <c r="AT129" s="107" t="s">
        <v>2211</v>
      </c>
      <c r="AU129" s="108" t="s">
        <v>2209</v>
      </c>
      <c r="AV129" s="109" t="s">
        <v>2205</v>
      </c>
      <c r="AW129" s="106" t="s">
        <v>2210</v>
      </c>
      <c r="AX129" s="106" t="s">
        <v>2211</v>
      </c>
      <c r="AY129" s="106"/>
      <c r="AZ129" s="106"/>
      <c r="BA129" s="106"/>
      <c r="BB129" s="106"/>
      <c r="BC129" s="106"/>
      <c r="BD129" s="106"/>
      <c r="BE129" s="106"/>
      <c r="BF129" s="94" cm="1">
        <f t="array" ref="BF129">SUMPRODUCT(--(LEN(TRIM(AV129:BE129))&gt;0))</f>
        <v>3</v>
      </c>
      <c r="BG129" s="36" t="str" cm="1">
        <f t="array" ref="BG129">SUBSTITUTE(SUBSTITUTE(SUBSTITUTE("["&amp;
IFERROR(_xlfn.TEXTJOIN(", ",TRUE,IF(O129:AL129="y",CHAR(34)&amp;O$1:AL$1&amp;CHAR(34),"")),"")&amp;
","&amp;
CHAR(34)&amp;"myr"&amp;AU129&amp;CHAR(34)&amp;","&amp;_xlfn.TEXTJOIN("",TRUE,IF(AO129:AQ129&lt;&gt;"",CHAR(34)&amp;"sta"&amp;AO129:AQ129&amp;CHAR(34)&amp;",",""))&amp;
IFERROR(_xlfn.TEXTJOIN(", ",TRUE,IF(AR129:AT129&lt;&gt;"",CHAR(34)&amp;AR$1:AT$1&amp;AR129:AT129&amp;CHAR(34)&amp;",","")),"")&amp;
IF(AN129&gt;0,CHAR(34)&amp;"HasSta",CHAR(34)&amp;"NoStar")&amp;CHAR(34)&amp;","&amp;IF(AN129=1,CHAR(34)&amp;"1Stars"&amp;CHAR(34)&amp;",","")&amp;IF(AN129=2,CHAR(34)&amp;"2Stars"&amp;CHAR(34)&amp;",","")&amp;IF(AN129&gt;2,CHAR(34)&amp;"3+Star"&amp;CHAR(34)&amp;",","")&amp;
IFERROR(CHOOSE(AM129+1,"""NoBand""","","""2Bands""","""3Bands"""),"")&amp;IF(AM129&gt;3,"""4+Band""","")&amp;","&amp;
_xlfn.XLOOKUP(B129,Country!$A$2:$A$246,Country!$F$2:$F$246,"")&amp;_xlfn.XLOOKUP(B129,Country!$A$2:$A$246,Country!$G$2:$G$246,"")&amp;
"]",",]","]"),",,",","),",,",",")</f>
        <v>["Horizo", "Vertic", "OnlyBa","myrEQ","001WHI", "002RED", "003GRE","NoStar","3Bands","capi_Antananarivo","island","french","rg2_AF_East"]</v>
      </c>
      <c r="BH129" s="65" t="s">
        <v>792</v>
      </c>
      <c r="BI129" s="36"/>
    </row>
    <row r="130" spans="1:61" x14ac:dyDescent="0.3">
      <c r="A130" s="115" t="str" cm="1">
        <f t="array" ref="A130">SUBSTITUTE("{"&amp;CHAR(34)&amp;"couname"&amp;CHAR(34)&amp;":"&amp;CHAR(34)&amp;B130&amp;CHAR(34)&amp;
(IF(H130&lt;&gt;"",","&amp;CHAR(34)&amp;"subtype"&amp;CHAR(34)&amp;":"&amp;CHAR(34)&amp;H130&amp;CHAR(34),""))&amp;
","&amp;CHAR(34)&amp;"year"&amp;CHAR(34)&amp;":"&amp;CHAR(34)&amp;M130&amp;CHAR(34)&amp;","&amp;CHAR(34)&amp;"lvlup"&amp;CHAR(34)&amp;":"&amp;CHAR(34)&amp;C130&amp;CHAR(34)&amp;
","&amp;CHAR(34)&amp;"region"&amp;CHAR(34)&amp;":"&amp;CHAR(34)&amp;"rgn_"&amp;_xlfn.XLOOKUP(B130,Country!A130:A428,Country!D130:D428&amp;CHAR(34)&amp;
","&amp;CHAR(34)&amp;"Colors"&amp;CHAR(34)&amp;":"&amp;"["&amp;_xlfn.TEXTJOIN(", ",TRUE,IF(AV130:BE130&lt;&gt;"",CHAR(34)&amp;"cl_"&amp;AV130:BE130&amp;CHAR(34),""))&amp;"]"&amp;
","&amp;CHAR(34)&amp;"Items"&amp;CHAR(34)&amp;":"&amp;BG130&amp;
","&amp;CHAR(34)&amp;"Items2"&amp;CHAR(34)&amp;":"&amp;"["&amp;_xlfn.XLOOKUP(B130,Country!A129:A428,Country!G129:G428)&amp;"]"&amp;
","&amp;CHAR(34)&amp;"Flag"&amp;CHAR(34)&amp;":"&amp;CHAR(34)&amp;D130&amp;CHAR(34)&amp;
","&amp;CHAR(34)&amp;"HDFlag"&amp;CHAR(34)&amp;":"&amp;CHAR(34)&amp;E130&amp;CHAR(34)&amp;
","&amp;CHAR(34)&amp;"type"&amp;CHAR(34)&amp;":"&amp;CHAR(34)&amp;L130&amp;CHAR(34)&amp;
", "&amp;CHAR(34)&amp;"describe"&amp;CHAR(34)&amp;": "&amp;CHAR(34)&amp;CHAR(34)&amp;
", "&amp;CHAR(34)&amp;"isnew"&amp;CHAR(34)&amp;": "&amp;CHAR(34)&amp;F130&amp;CHAR(34)&amp;
", "&amp;CHAR(34)&amp;"ptg"&amp;CHAR(34)&amp;": "&amp;IFERROR(_xlfn.XLOOKUP(B130,Country!A:A,Country!BH:BH),CHAR(34)&amp;CHAR(34))&amp;
", "&amp;CHAR(34)&amp;"links"&amp;CHAR(34)&amp;": "&amp;CHAR(34)&amp;I130&amp;CHAR(34)&amp;
"},"),"[,","[")</f>
        <v>{"couname":"Malawi","year":"1964, 2012","lvlup":"1","region":"rgn_Africa","Colors":["cl_BLA", "cl_RED", "cl_GRE"],"Items":["Horizo", "HasSun","myrRED","001BLA", "002RED", "003GRE","NoStar","3Bands","capi_Lilongwe","landlo","chopGB","englis","rg2_AF_East"],"Items2":["chopGB","englis","rg2_AF_East"],"Flag":"https://i.ibb.co/X5bJGgr/Malawi-Flag.png","HDFlag":"https://upload.wikimedia.org/wikipedia/commons/thumb/d/d1/Flag_of_Malawi.svg/2560px-Flag_of_Malawi.svg.png","type":"", "describe": "", "isnew": ".", "ptg": ["pctBLA_28", "pctBLU_0", "pctGRE_33", "pctRED_38", "pctYEL_0", "pctORA_0", "pctBRO_0", "pctPUR_0", "pctWHI_0"], "links": "https://en.wikipedia.org/wiki/Flag_of_Malawi"},</v>
      </c>
      <c r="B130" s="83" t="s">
        <v>168</v>
      </c>
      <c r="C130" s="84">
        <v>1</v>
      </c>
      <c r="D130" s="95" t="s">
        <v>927</v>
      </c>
      <c r="E130" s="96" t="s">
        <v>2499</v>
      </c>
      <c r="F130" s="85" t="s">
        <v>2200</v>
      </c>
      <c r="G130" s="86" t="s">
        <v>2201</v>
      </c>
      <c r="H130" s="87"/>
      <c r="I130" s="88" t="s">
        <v>2500</v>
      </c>
      <c r="J130" s="89" t="s">
        <v>3578</v>
      </c>
      <c r="K130" s="90" t="s">
        <v>412</v>
      </c>
      <c r="L130" s="89"/>
      <c r="M130" s="91" t="s">
        <v>2501</v>
      </c>
      <c r="N130" s="116"/>
      <c r="O130" s="92" t="s">
        <v>2204</v>
      </c>
      <c r="P130" s="92" t="s">
        <v>529</v>
      </c>
      <c r="Q130" s="92" t="s">
        <v>2204</v>
      </c>
      <c r="R130" s="92" t="s">
        <v>2204</v>
      </c>
      <c r="S130" s="92" t="s">
        <v>2204</v>
      </c>
      <c r="T130" s="92" t="s">
        <v>2204</v>
      </c>
      <c r="U130" s="92" t="s">
        <v>2204</v>
      </c>
      <c r="V130" s="92" t="s">
        <v>2204</v>
      </c>
      <c r="W130" s="92" t="s">
        <v>2204</v>
      </c>
      <c r="X130" s="92" t="s">
        <v>529</v>
      </c>
      <c r="Y130" s="92" t="s">
        <v>2204</v>
      </c>
      <c r="Z130" s="92" t="s">
        <v>2204</v>
      </c>
      <c r="AA130" s="92" t="s">
        <v>2204</v>
      </c>
      <c r="AB130" s="92" t="s">
        <v>2204</v>
      </c>
      <c r="AC130" s="92" t="s">
        <v>2204</v>
      </c>
      <c r="AD130" s="92" t="s">
        <v>2204</v>
      </c>
      <c r="AE130" s="92" t="s">
        <v>2204</v>
      </c>
      <c r="AF130" s="92" t="s">
        <v>2204</v>
      </c>
      <c r="AG130" s="92" t="s">
        <v>2204</v>
      </c>
      <c r="AH130" s="92" t="s">
        <v>2204</v>
      </c>
      <c r="AI130" s="92" t="s">
        <v>2204</v>
      </c>
      <c r="AJ130" s="92" t="s">
        <v>2204</v>
      </c>
      <c r="AK130" s="92" t="s">
        <v>2204</v>
      </c>
      <c r="AL130" s="92" t="s">
        <v>2204</v>
      </c>
      <c r="AM130" s="93">
        <v>3</v>
      </c>
      <c r="AN130" s="111">
        <v>0</v>
      </c>
      <c r="AO130" s="109"/>
      <c r="AP130" s="106"/>
      <c r="AQ130" s="110"/>
      <c r="AR130" s="109" t="s">
        <v>2206</v>
      </c>
      <c r="AS130" s="106" t="s">
        <v>2210</v>
      </c>
      <c r="AT130" s="107" t="s">
        <v>2211</v>
      </c>
      <c r="AU130" s="108" t="s">
        <v>2210</v>
      </c>
      <c r="AV130" s="109" t="s">
        <v>2206</v>
      </c>
      <c r="AW130" s="106" t="s">
        <v>2210</v>
      </c>
      <c r="AX130" s="106" t="s">
        <v>2211</v>
      </c>
      <c r="AY130" s="106"/>
      <c r="AZ130" s="106"/>
      <c r="BA130" s="106"/>
      <c r="BB130" s="106"/>
      <c r="BC130" s="106"/>
      <c r="BD130" s="106"/>
      <c r="BE130" s="106"/>
      <c r="BF130" s="94" cm="1">
        <f t="array" ref="BF130">SUMPRODUCT(--(LEN(TRIM(AV130:BE130))&gt;0))</f>
        <v>3</v>
      </c>
      <c r="BG130" s="36" t="str" cm="1">
        <f t="array" ref="BG130">SUBSTITUTE(SUBSTITUTE(SUBSTITUTE("["&amp;
IFERROR(_xlfn.TEXTJOIN(", ",TRUE,IF(O130:AL130="y",CHAR(34)&amp;O$1:AL$1&amp;CHAR(34),"")),"")&amp;
","&amp;
CHAR(34)&amp;"myr"&amp;AU130&amp;CHAR(34)&amp;","&amp;_xlfn.TEXTJOIN("",TRUE,IF(AO130:AQ130&lt;&gt;"",CHAR(34)&amp;"sta"&amp;AO130:AQ130&amp;CHAR(34)&amp;",",""))&amp;
IFERROR(_xlfn.TEXTJOIN(", ",TRUE,IF(AR130:AT130&lt;&gt;"",CHAR(34)&amp;AR$1:AT$1&amp;AR130:AT130&amp;CHAR(34)&amp;",","")),"")&amp;
IF(AN130&gt;0,CHAR(34)&amp;"HasSta",CHAR(34)&amp;"NoStar")&amp;CHAR(34)&amp;","&amp;IF(AN130=1,CHAR(34)&amp;"1Stars"&amp;CHAR(34)&amp;",","")&amp;IF(AN130=2,CHAR(34)&amp;"2Stars"&amp;CHAR(34)&amp;",","")&amp;IF(AN130&gt;2,CHAR(34)&amp;"3+Star"&amp;CHAR(34)&amp;",","")&amp;
IFERROR(CHOOSE(AM130+1,"""NoBand""","","""2Bands""","""3Bands"""),"")&amp;IF(AM130&gt;3,"""4+Band""","")&amp;","&amp;
_xlfn.XLOOKUP(B130,Country!$A$2:$A$246,Country!$F$2:$F$246,"")&amp;_xlfn.XLOOKUP(B130,Country!$A$2:$A$246,Country!$G$2:$G$246,"")&amp;
"]",",]","]"),",,",","),",,",",")</f>
        <v>["Horizo", "HasSun","myrRED","001BLA", "002RED", "003GRE","NoStar","3Bands","capi_Lilongwe","landlo","chopGB","englis","rg2_AF_East"]</v>
      </c>
      <c r="BH130" s="65" t="s">
        <v>792</v>
      </c>
      <c r="BI130" s="36"/>
    </row>
    <row r="131" spans="1:61" x14ac:dyDescent="0.3">
      <c r="A131" s="115" t="str" cm="1">
        <f t="array" ref="A131">SUBSTITUTE("{"&amp;CHAR(34)&amp;"couname"&amp;CHAR(34)&amp;":"&amp;CHAR(34)&amp;B131&amp;CHAR(34)&amp;
(IF(H131&lt;&gt;"",","&amp;CHAR(34)&amp;"subtype"&amp;CHAR(34)&amp;":"&amp;CHAR(34)&amp;H131&amp;CHAR(34),""))&amp;
","&amp;CHAR(34)&amp;"year"&amp;CHAR(34)&amp;":"&amp;CHAR(34)&amp;M131&amp;CHAR(34)&amp;","&amp;CHAR(34)&amp;"lvlup"&amp;CHAR(34)&amp;":"&amp;CHAR(34)&amp;C131&amp;CHAR(34)&amp;
","&amp;CHAR(34)&amp;"region"&amp;CHAR(34)&amp;":"&amp;CHAR(34)&amp;"rgn_"&amp;_xlfn.XLOOKUP(B131,Country!A131:A429,Country!D131:D429&amp;CHAR(34)&amp;
","&amp;CHAR(34)&amp;"Colors"&amp;CHAR(34)&amp;":"&amp;"["&amp;_xlfn.TEXTJOIN(", ",TRUE,IF(AV131:BE131&lt;&gt;"",CHAR(34)&amp;"cl_"&amp;AV131:BE131&amp;CHAR(34),""))&amp;"]"&amp;
","&amp;CHAR(34)&amp;"Items"&amp;CHAR(34)&amp;":"&amp;BG131&amp;
","&amp;CHAR(34)&amp;"Items2"&amp;CHAR(34)&amp;":"&amp;"["&amp;_xlfn.XLOOKUP(B131,Country!A130:A429,Country!G130:G429)&amp;"]"&amp;
","&amp;CHAR(34)&amp;"Flag"&amp;CHAR(34)&amp;":"&amp;CHAR(34)&amp;D131&amp;CHAR(34)&amp;
","&amp;CHAR(34)&amp;"HDFlag"&amp;CHAR(34)&amp;":"&amp;CHAR(34)&amp;E131&amp;CHAR(34)&amp;
","&amp;CHAR(34)&amp;"type"&amp;CHAR(34)&amp;":"&amp;CHAR(34)&amp;L131&amp;CHAR(34)&amp;
", "&amp;CHAR(34)&amp;"describe"&amp;CHAR(34)&amp;": "&amp;CHAR(34)&amp;CHAR(34)&amp;
", "&amp;CHAR(34)&amp;"isnew"&amp;CHAR(34)&amp;": "&amp;CHAR(34)&amp;F131&amp;CHAR(34)&amp;
", "&amp;CHAR(34)&amp;"ptg"&amp;CHAR(34)&amp;": "&amp;IFERROR(_xlfn.XLOOKUP(B131,Country!A:A,Country!BH:BH),CHAR(34)&amp;CHAR(34))&amp;
", "&amp;CHAR(34)&amp;"links"&amp;CHAR(34)&amp;": "&amp;CHAR(34)&amp;I131&amp;CHAR(34)&amp;
"},"),"[,","[")</f>
        <v>{"couname":"Malaysia","year":"1963","lvlup":"1","region":"rgn_Asia","Colors":["cl_RED", "cl_WHI", "cl_BLU", "cl_YEL"],"Items":["Horizo", "IsMoon", "Canton","myrEQ","staYEL","001RED", "003WHI","HasSta","1Stars","4+Band","capi_Kuala Lumpur","ntWHYE","chopGB","monarchy","rg2_AS_SouthEast"],"Items2":["chopGB","monarchy","rg2_AS_SouthEast"],"Flag":"https://i.ibb.co/XWRbQkY/Malaysia-Flag.png","HDFlag":"https://upload.wikimedia.org/wikipedia/commons/thumb/6/66/Flag_of_Malaysia.svg/2560px-Flag_of_Malaysia.svg.png","type":"", "describe": "", "isnew": ".", "ptg": ["pctBLA_0", "pctBLU_24", "pctGRE_0", "pctRED_40", "pctYEL_4", "pctORA_0", "pctBRO_0", "pctPUR_0", "pctWHI_32"], "links": "https://en.wikipedia.org/wiki/Flag_of_Malaysia"},</v>
      </c>
      <c r="B131" s="83" t="s">
        <v>169</v>
      </c>
      <c r="C131" s="84">
        <v>1</v>
      </c>
      <c r="D131" s="95" t="s">
        <v>928</v>
      </c>
      <c r="E131" s="96" t="s">
        <v>2502</v>
      </c>
      <c r="F131" s="85" t="s">
        <v>2200</v>
      </c>
      <c r="G131" s="86" t="s">
        <v>2201</v>
      </c>
      <c r="H131" s="87"/>
      <c r="I131" s="88" t="s">
        <v>2503</v>
      </c>
      <c r="J131" s="89" t="s">
        <v>3578</v>
      </c>
      <c r="K131" s="90" t="s">
        <v>413</v>
      </c>
      <c r="L131" s="89"/>
      <c r="M131" s="91">
        <v>1963</v>
      </c>
      <c r="N131" s="116"/>
      <c r="O131" s="92" t="s">
        <v>2204</v>
      </c>
      <c r="P131" s="92" t="s">
        <v>529</v>
      </c>
      <c r="Q131" s="92" t="s">
        <v>2204</v>
      </c>
      <c r="R131" s="92" t="s">
        <v>2204</v>
      </c>
      <c r="S131" s="92" t="s">
        <v>2204</v>
      </c>
      <c r="T131" s="92" t="s">
        <v>2204</v>
      </c>
      <c r="U131" s="92" t="s">
        <v>2204</v>
      </c>
      <c r="V131" s="92" t="s">
        <v>2204</v>
      </c>
      <c r="W131" s="92" t="s">
        <v>2204</v>
      </c>
      <c r="X131" s="92" t="s">
        <v>2204</v>
      </c>
      <c r="Y131" s="92" t="s">
        <v>529</v>
      </c>
      <c r="Z131" s="92" t="s">
        <v>2204</v>
      </c>
      <c r="AA131" s="92" t="s">
        <v>2204</v>
      </c>
      <c r="AB131" s="92" t="s">
        <v>529</v>
      </c>
      <c r="AC131" s="92" t="s">
        <v>2204</v>
      </c>
      <c r="AD131" s="92" t="s">
        <v>2204</v>
      </c>
      <c r="AE131" s="92" t="s">
        <v>2204</v>
      </c>
      <c r="AF131" s="92" t="s">
        <v>2204</v>
      </c>
      <c r="AG131" s="92" t="s">
        <v>2204</v>
      </c>
      <c r="AH131" s="92" t="s">
        <v>2204</v>
      </c>
      <c r="AI131" s="92" t="s">
        <v>2204</v>
      </c>
      <c r="AJ131" s="92" t="s">
        <v>2204</v>
      </c>
      <c r="AK131" s="92" t="s">
        <v>2204</v>
      </c>
      <c r="AL131" s="92" t="s">
        <v>2204</v>
      </c>
      <c r="AM131" s="93">
        <v>14</v>
      </c>
      <c r="AN131" s="111">
        <v>1</v>
      </c>
      <c r="AO131" s="109" t="s">
        <v>2215</v>
      </c>
      <c r="AP131" s="106"/>
      <c r="AQ131" s="110"/>
      <c r="AR131" s="109" t="s">
        <v>2210</v>
      </c>
      <c r="AS131" s="106"/>
      <c r="AT131" s="107" t="s">
        <v>2205</v>
      </c>
      <c r="AU131" s="108" t="s">
        <v>2209</v>
      </c>
      <c r="AV131" s="109" t="s">
        <v>2210</v>
      </c>
      <c r="AW131" s="106" t="s">
        <v>2205</v>
      </c>
      <c r="AX131" s="106" t="s">
        <v>2214</v>
      </c>
      <c r="AY131" s="106" t="s">
        <v>2215</v>
      </c>
      <c r="AZ131" s="106"/>
      <c r="BA131" s="106"/>
      <c r="BB131" s="106"/>
      <c r="BC131" s="106"/>
      <c r="BD131" s="106"/>
      <c r="BE131" s="106"/>
      <c r="BF131" s="94" cm="1">
        <f t="array" ref="BF131">SUMPRODUCT(--(LEN(TRIM(AV131:BE131))&gt;0))</f>
        <v>4</v>
      </c>
      <c r="BG131" s="36" t="str" cm="1">
        <f t="array" ref="BG131">SUBSTITUTE(SUBSTITUTE(SUBSTITUTE("["&amp;
IFERROR(_xlfn.TEXTJOIN(", ",TRUE,IF(O131:AL131="y",CHAR(34)&amp;O$1:AL$1&amp;CHAR(34),"")),"")&amp;
","&amp;
CHAR(34)&amp;"myr"&amp;AU131&amp;CHAR(34)&amp;","&amp;_xlfn.TEXTJOIN("",TRUE,IF(AO131:AQ131&lt;&gt;"",CHAR(34)&amp;"sta"&amp;AO131:AQ131&amp;CHAR(34)&amp;",",""))&amp;
IFERROR(_xlfn.TEXTJOIN(", ",TRUE,IF(AR131:AT131&lt;&gt;"",CHAR(34)&amp;AR$1:AT$1&amp;AR131:AT131&amp;CHAR(34)&amp;",","")),"")&amp;
IF(AN131&gt;0,CHAR(34)&amp;"HasSta",CHAR(34)&amp;"NoStar")&amp;CHAR(34)&amp;","&amp;IF(AN131=1,CHAR(34)&amp;"1Stars"&amp;CHAR(34)&amp;",","")&amp;IF(AN131=2,CHAR(34)&amp;"2Stars"&amp;CHAR(34)&amp;",","")&amp;IF(AN131&gt;2,CHAR(34)&amp;"3+Star"&amp;CHAR(34)&amp;",","")&amp;
IFERROR(CHOOSE(AM131+1,"""NoBand""","","""2Bands""","""3Bands"""),"")&amp;IF(AM131&gt;3,"""4+Band""","")&amp;","&amp;
_xlfn.XLOOKUP(B131,Country!$A$2:$A$246,Country!$F$2:$F$246,"")&amp;_xlfn.XLOOKUP(B131,Country!$A$2:$A$246,Country!$G$2:$G$246,"")&amp;
"]",",]","]"),",,",","),",,",",")</f>
        <v>["Horizo", "IsMoon", "Canton","myrEQ","staYEL","001RED", "003WHI","HasSta","1Stars","4+Band","capi_Kuala Lumpur","ntWHYE","chopGB","monarchy","rg2_AS_SouthEast"]</v>
      </c>
      <c r="BH131" s="65" t="s">
        <v>790</v>
      </c>
      <c r="BI131" s="36"/>
    </row>
    <row r="132" spans="1:61" x14ac:dyDescent="0.3">
      <c r="A132" s="115" t="str" cm="1">
        <f t="array" ref="A132">SUBSTITUTE("{"&amp;CHAR(34)&amp;"couname"&amp;CHAR(34)&amp;":"&amp;CHAR(34)&amp;B132&amp;CHAR(34)&amp;
(IF(H132&lt;&gt;"",","&amp;CHAR(34)&amp;"subtype"&amp;CHAR(34)&amp;":"&amp;CHAR(34)&amp;H132&amp;CHAR(34),""))&amp;
","&amp;CHAR(34)&amp;"year"&amp;CHAR(34)&amp;":"&amp;CHAR(34)&amp;M132&amp;CHAR(34)&amp;","&amp;CHAR(34)&amp;"lvlup"&amp;CHAR(34)&amp;":"&amp;CHAR(34)&amp;C132&amp;CHAR(34)&amp;
","&amp;CHAR(34)&amp;"region"&amp;CHAR(34)&amp;":"&amp;CHAR(34)&amp;"rgn_"&amp;_xlfn.XLOOKUP(B132,Country!A132:A430,Country!D132:D430&amp;CHAR(34)&amp;
","&amp;CHAR(34)&amp;"Colors"&amp;CHAR(34)&amp;":"&amp;"["&amp;_xlfn.TEXTJOIN(", ",TRUE,IF(AV132:BE132&lt;&gt;"",CHAR(34)&amp;"cl_"&amp;AV132:BE132&amp;CHAR(34),""))&amp;"]"&amp;
","&amp;CHAR(34)&amp;"Items"&amp;CHAR(34)&amp;":"&amp;BG132&amp;
","&amp;CHAR(34)&amp;"Items2"&amp;CHAR(34)&amp;":"&amp;"["&amp;_xlfn.XLOOKUP(B132,Country!A131:A430,Country!G131:G430)&amp;"]"&amp;
","&amp;CHAR(34)&amp;"Flag"&amp;CHAR(34)&amp;":"&amp;CHAR(34)&amp;D132&amp;CHAR(34)&amp;
","&amp;CHAR(34)&amp;"HDFlag"&amp;CHAR(34)&amp;":"&amp;CHAR(34)&amp;E132&amp;CHAR(34)&amp;
","&amp;CHAR(34)&amp;"type"&amp;CHAR(34)&amp;":"&amp;CHAR(34)&amp;L132&amp;CHAR(34)&amp;
", "&amp;CHAR(34)&amp;"describe"&amp;CHAR(34)&amp;": "&amp;CHAR(34)&amp;CHAR(34)&amp;
", "&amp;CHAR(34)&amp;"isnew"&amp;CHAR(34)&amp;": "&amp;CHAR(34)&amp;F132&amp;CHAR(34)&amp;
", "&amp;CHAR(34)&amp;"ptg"&amp;CHAR(34)&amp;": "&amp;IFERROR(_xlfn.XLOOKUP(B132,Country!A:A,Country!BH:BH),CHAR(34)&amp;CHAR(34))&amp;
", "&amp;CHAR(34)&amp;"links"&amp;CHAR(34)&amp;": "&amp;CHAR(34)&amp;I132&amp;CHAR(34)&amp;
"},"),"[,","[")</f>
        <v>{"couname":"Maldives","year":"1965","lvlup":"1","region":"rgn_Asia","Colors":["cl_RED", "cl_GRE", "cl_WHI"],"Items":["IsMoon", "Center","myrRED","NoStar","NoBand","capi_Malé","island", "geo_CapiBeach", "ntWHRE","chopGB","rg2_As_SouthOnly"],"Items2":["chopGB","rg2_As_SouthOnly"],"Flag":"https://i.ibb.co/z7dgMYz/Maldives-Flag.png","HDFlag":"https://upload.wikimedia.org/wikipedia/commons/thumb/0/0f/Flag_of_Maldives.svg/2560px-Flag_of_Maldives.svg.png","type":"", "describe": "", "isnew": ".", "ptg": ["pctBLA_0", "pctBLU_0", "pctGRE_30", "pctRED_65", "pctYEL_0", "pctORA_0", "pctBRO_0", "pctPUR_0", "pctWHI_5"], "links": "https://en.wikipedia.org/wiki/Flag_of_the_Maldives"},</v>
      </c>
      <c r="B132" s="83" t="s">
        <v>170</v>
      </c>
      <c r="C132" s="84">
        <v>1</v>
      </c>
      <c r="D132" s="95" t="s">
        <v>929</v>
      </c>
      <c r="E132" s="96" t="s">
        <v>2504</v>
      </c>
      <c r="F132" s="85" t="s">
        <v>2200</v>
      </c>
      <c r="G132" s="86" t="s">
        <v>2201</v>
      </c>
      <c r="H132" s="87"/>
      <c r="I132" s="88" t="s">
        <v>2505</v>
      </c>
      <c r="J132" s="89" t="s">
        <v>3578</v>
      </c>
      <c r="K132" s="90" t="s">
        <v>414</v>
      </c>
      <c r="L132" s="89"/>
      <c r="M132" s="91">
        <v>1965</v>
      </c>
      <c r="N132" s="116"/>
      <c r="O132" s="92" t="s">
        <v>2204</v>
      </c>
      <c r="P132" s="92" t="s">
        <v>2204</v>
      </c>
      <c r="Q132" s="92" t="s">
        <v>2204</v>
      </c>
      <c r="R132" s="92" t="s">
        <v>2204</v>
      </c>
      <c r="S132" s="92" t="s">
        <v>2204</v>
      </c>
      <c r="T132" s="92" t="s">
        <v>2204</v>
      </c>
      <c r="U132" s="92" t="s">
        <v>2204</v>
      </c>
      <c r="V132" s="92" t="s">
        <v>2204</v>
      </c>
      <c r="W132" s="92" t="s">
        <v>2204</v>
      </c>
      <c r="X132" s="92" t="s">
        <v>2204</v>
      </c>
      <c r="Y132" s="92" t="s">
        <v>529</v>
      </c>
      <c r="Z132" s="92" t="s">
        <v>2204</v>
      </c>
      <c r="AA132" s="92" t="s">
        <v>529</v>
      </c>
      <c r="AB132" s="92" t="s">
        <v>2204</v>
      </c>
      <c r="AC132" s="92" t="s">
        <v>2204</v>
      </c>
      <c r="AD132" s="92" t="s">
        <v>2204</v>
      </c>
      <c r="AE132" s="92" t="s">
        <v>2204</v>
      </c>
      <c r="AF132" s="92" t="s">
        <v>2204</v>
      </c>
      <c r="AG132" s="92" t="s">
        <v>2204</v>
      </c>
      <c r="AH132" s="92" t="s">
        <v>2204</v>
      </c>
      <c r="AI132" s="92" t="s">
        <v>2204</v>
      </c>
      <c r="AJ132" s="92" t="s">
        <v>2204</v>
      </c>
      <c r="AK132" s="92" t="s">
        <v>2204</v>
      </c>
      <c r="AL132" s="92" t="s">
        <v>2204</v>
      </c>
      <c r="AM132" s="93">
        <v>0</v>
      </c>
      <c r="AN132" s="111">
        <v>0</v>
      </c>
      <c r="AO132" s="109"/>
      <c r="AP132" s="106"/>
      <c r="AQ132" s="110"/>
      <c r="AR132" s="109"/>
      <c r="AS132" s="106"/>
      <c r="AT132" s="107"/>
      <c r="AU132" s="108" t="s">
        <v>2210</v>
      </c>
      <c r="AV132" s="109" t="s">
        <v>2210</v>
      </c>
      <c r="AW132" s="106" t="s">
        <v>2211</v>
      </c>
      <c r="AX132" s="106" t="s">
        <v>2205</v>
      </c>
      <c r="AY132" s="106"/>
      <c r="AZ132" s="106"/>
      <c r="BA132" s="106"/>
      <c r="BB132" s="106"/>
      <c r="BC132" s="106"/>
      <c r="BD132" s="106"/>
      <c r="BE132" s="106"/>
      <c r="BF132" s="94" cm="1">
        <f t="array" ref="BF132">SUMPRODUCT(--(LEN(TRIM(AV132:BE132))&gt;0))</f>
        <v>3</v>
      </c>
      <c r="BG132" s="36" t="str" cm="1">
        <f t="array" ref="BG132">SUBSTITUTE(SUBSTITUTE(SUBSTITUTE("["&amp;
IFERROR(_xlfn.TEXTJOIN(", ",TRUE,IF(O132:AL132="y",CHAR(34)&amp;O$1:AL$1&amp;CHAR(34),"")),"")&amp;
","&amp;
CHAR(34)&amp;"myr"&amp;AU132&amp;CHAR(34)&amp;","&amp;_xlfn.TEXTJOIN("",TRUE,IF(AO132:AQ132&lt;&gt;"",CHAR(34)&amp;"sta"&amp;AO132:AQ132&amp;CHAR(34)&amp;",",""))&amp;
IFERROR(_xlfn.TEXTJOIN(", ",TRUE,IF(AR132:AT132&lt;&gt;"",CHAR(34)&amp;AR$1:AT$1&amp;AR132:AT132&amp;CHAR(34)&amp;",","")),"")&amp;
IF(AN132&gt;0,CHAR(34)&amp;"HasSta",CHAR(34)&amp;"NoStar")&amp;CHAR(34)&amp;","&amp;IF(AN132=1,CHAR(34)&amp;"1Stars"&amp;CHAR(34)&amp;",","")&amp;IF(AN132=2,CHAR(34)&amp;"2Stars"&amp;CHAR(34)&amp;",","")&amp;IF(AN132&gt;2,CHAR(34)&amp;"3+Star"&amp;CHAR(34)&amp;",","")&amp;
IFERROR(CHOOSE(AM132+1,"""NoBand""","","""2Bands""","""3Bands"""),"")&amp;IF(AM132&gt;3,"""4+Band""","")&amp;","&amp;
_xlfn.XLOOKUP(B132,Country!$A$2:$A$246,Country!$F$2:$F$246,"")&amp;_xlfn.XLOOKUP(B132,Country!$A$2:$A$246,Country!$G$2:$G$246,"")&amp;
"]",",]","]"),",,",","),",,",",")</f>
        <v>["IsMoon", "Center","myrRED","NoStar","NoBand","capi_Malé","island", "geo_CapiBeach", "ntWHRE","chopGB","rg2_As_SouthOnly"]</v>
      </c>
      <c r="BH132" s="65" t="s">
        <v>790</v>
      </c>
      <c r="BI132" s="36"/>
    </row>
    <row r="133" spans="1:61" x14ac:dyDescent="0.3">
      <c r="A133" s="115" t="str" cm="1">
        <f t="array" ref="A133">SUBSTITUTE("{"&amp;CHAR(34)&amp;"couname"&amp;CHAR(34)&amp;":"&amp;CHAR(34)&amp;B133&amp;CHAR(34)&amp;
(IF(H133&lt;&gt;"",","&amp;CHAR(34)&amp;"subtype"&amp;CHAR(34)&amp;":"&amp;CHAR(34)&amp;H133&amp;CHAR(34),""))&amp;
","&amp;CHAR(34)&amp;"year"&amp;CHAR(34)&amp;":"&amp;CHAR(34)&amp;M133&amp;CHAR(34)&amp;","&amp;CHAR(34)&amp;"lvlup"&amp;CHAR(34)&amp;":"&amp;CHAR(34)&amp;C133&amp;CHAR(34)&amp;
","&amp;CHAR(34)&amp;"region"&amp;CHAR(34)&amp;":"&amp;CHAR(34)&amp;"rgn_"&amp;_xlfn.XLOOKUP(B133,Country!A133:A431,Country!D133:D431&amp;CHAR(34)&amp;
","&amp;CHAR(34)&amp;"Colors"&amp;CHAR(34)&amp;":"&amp;"["&amp;_xlfn.TEXTJOIN(", ",TRUE,IF(AV133:BE133&lt;&gt;"",CHAR(34)&amp;"cl_"&amp;AV133:BE133&amp;CHAR(34),""))&amp;"]"&amp;
","&amp;CHAR(34)&amp;"Items"&amp;CHAR(34)&amp;":"&amp;BG133&amp;
","&amp;CHAR(34)&amp;"Items2"&amp;CHAR(34)&amp;":"&amp;"["&amp;_xlfn.XLOOKUP(B133,Country!A132:A431,Country!G132:G431)&amp;"]"&amp;
","&amp;CHAR(34)&amp;"Flag"&amp;CHAR(34)&amp;":"&amp;CHAR(34)&amp;D133&amp;CHAR(34)&amp;
","&amp;CHAR(34)&amp;"HDFlag"&amp;CHAR(34)&amp;":"&amp;CHAR(34)&amp;E133&amp;CHAR(34)&amp;
","&amp;CHAR(34)&amp;"type"&amp;CHAR(34)&amp;":"&amp;CHAR(34)&amp;L133&amp;CHAR(34)&amp;
", "&amp;CHAR(34)&amp;"describe"&amp;CHAR(34)&amp;": "&amp;CHAR(34)&amp;CHAR(34)&amp;
", "&amp;CHAR(34)&amp;"isnew"&amp;CHAR(34)&amp;": "&amp;CHAR(34)&amp;F133&amp;CHAR(34)&amp;
", "&amp;CHAR(34)&amp;"ptg"&amp;CHAR(34)&amp;": "&amp;IFERROR(_xlfn.XLOOKUP(B133,Country!A:A,Country!BH:BH),CHAR(34)&amp;CHAR(34))&amp;
", "&amp;CHAR(34)&amp;"links"&amp;CHAR(34)&amp;": "&amp;CHAR(34)&amp;I133&amp;CHAR(34)&amp;
"},"),"[,","[")</f>
        <v>{"couname":"Mali","year":"1959","lvlup":"1","region":"rgn_Africa","Colors":["cl_GRE", "cl_YEL", "cl_RED"],"Items":["Vertic", "OnlyBa","myrEQ","001GRE", "002YEL", "003RED","NoStar","3Bands","capi_Bamako","landlo", "top30_camel", "ntGRRE","rg2_AF_West"],"Items2":["rg2_AF_West"],"Flag":"https://i.ibb.co/0QjM3wg/Mali-Flag.png","HDFlag":"https://upload.wikimedia.org/wikipedia/commons/thumb/9/92/Flag_of_Mali.svg/2560px-Flag_of_Mali.svg.png","type":"", "describe": "", "isnew": ".", "ptg": ["pctBLA_0", "pctBLU_0", "pctGRE_33", "pctRED_33", "pctYEL_33", "pctORA_0", "pctBRO_0", "pctPUR_0", "pctWHI_0"], "links": "https://en.wikipedia.org/wiki/Flag_of_Mali"},</v>
      </c>
      <c r="B133" s="83" t="s">
        <v>171</v>
      </c>
      <c r="C133" s="84">
        <v>1</v>
      </c>
      <c r="D133" s="95" t="s">
        <v>930</v>
      </c>
      <c r="E133" s="96" t="s">
        <v>2506</v>
      </c>
      <c r="F133" s="85" t="s">
        <v>2200</v>
      </c>
      <c r="G133" s="86" t="s">
        <v>2201</v>
      </c>
      <c r="H133" s="87"/>
      <c r="I133" s="88" t="s">
        <v>2507</v>
      </c>
      <c r="J133" s="89" t="s">
        <v>3578</v>
      </c>
      <c r="K133" s="90" t="s">
        <v>415</v>
      </c>
      <c r="L133" s="89"/>
      <c r="M133" s="91">
        <v>1959</v>
      </c>
      <c r="N133" s="116"/>
      <c r="O133" s="92" t="s">
        <v>2204</v>
      </c>
      <c r="P133" s="92" t="s">
        <v>2204</v>
      </c>
      <c r="Q133" s="92" t="s">
        <v>529</v>
      </c>
      <c r="R133" s="92" t="s">
        <v>2204</v>
      </c>
      <c r="S133" s="92" t="s">
        <v>2204</v>
      </c>
      <c r="T133" s="92" t="s">
        <v>2204</v>
      </c>
      <c r="U133" s="92" t="s">
        <v>2204</v>
      </c>
      <c r="V133" s="92" t="s">
        <v>2204</v>
      </c>
      <c r="W133" s="92" t="s">
        <v>2204</v>
      </c>
      <c r="X133" s="92" t="s">
        <v>2204</v>
      </c>
      <c r="Y133" s="92" t="s">
        <v>2204</v>
      </c>
      <c r="Z133" s="92" t="s">
        <v>2204</v>
      </c>
      <c r="AA133" s="92" t="s">
        <v>2204</v>
      </c>
      <c r="AB133" s="92" t="s">
        <v>2204</v>
      </c>
      <c r="AC133" s="92" t="s">
        <v>2204</v>
      </c>
      <c r="AD133" s="92" t="s">
        <v>2204</v>
      </c>
      <c r="AE133" s="92" t="s">
        <v>529</v>
      </c>
      <c r="AF133" s="92" t="s">
        <v>2204</v>
      </c>
      <c r="AG133" s="92" t="s">
        <v>2204</v>
      </c>
      <c r="AH133" s="92" t="s">
        <v>2204</v>
      </c>
      <c r="AI133" s="92" t="s">
        <v>2204</v>
      </c>
      <c r="AJ133" s="92" t="s">
        <v>2204</v>
      </c>
      <c r="AK133" s="92" t="s">
        <v>2204</v>
      </c>
      <c r="AL133" s="92" t="s">
        <v>2204</v>
      </c>
      <c r="AM133" s="93">
        <v>3</v>
      </c>
      <c r="AN133" s="111">
        <v>0</v>
      </c>
      <c r="AO133" s="109"/>
      <c r="AP133" s="106"/>
      <c r="AQ133" s="110"/>
      <c r="AR133" s="109" t="s">
        <v>2211</v>
      </c>
      <c r="AS133" s="106" t="s">
        <v>2215</v>
      </c>
      <c r="AT133" s="107" t="s">
        <v>2210</v>
      </c>
      <c r="AU133" s="108" t="s">
        <v>2209</v>
      </c>
      <c r="AV133" s="109" t="s">
        <v>2211</v>
      </c>
      <c r="AW133" s="106" t="s">
        <v>2215</v>
      </c>
      <c r="AX133" s="106" t="s">
        <v>2210</v>
      </c>
      <c r="AY133" s="106"/>
      <c r="AZ133" s="106"/>
      <c r="BA133" s="106"/>
      <c r="BB133" s="106"/>
      <c r="BC133" s="106"/>
      <c r="BD133" s="106"/>
      <c r="BE133" s="106"/>
      <c r="BF133" s="94" cm="1">
        <f t="array" ref="BF133">SUMPRODUCT(--(LEN(TRIM(AV133:BE133))&gt;0))</f>
        <v>3</v>
      </c>
      <c r="BG133" s="36" t="str" cm="1">
        <f t="array" ref="BG133">SUBSTITUTE(SUBSTITUTE(SUBSTITUTE("["&amp;
IFERROR(_xlfn.TEXTJOIN(", ",TRUE,IF(O133:AL133="y",CHAR(34)&amp;O$1:AL$1&amp;CHAR(34),"")),"")&amp;
","&amp;
CHAR(34)&amp;"myr"&amp;AU133&amp;CHAR(34)&amp;","&amp;_xlfn.TEXTJOIN("",TRUE,IF(AO133:AQ133&lt;&gt;"",CHAR(34)&amp;"sta"&amp;AO133:AQ133&amp;CHAR(34)&amp;",",""))&amp;
IFERROR(_xlfn.TEXTJOIN(", ",TRUE,IF(AR133:AT133&lt;&gt;"",CHAR(34)&amp;AR$1:AT$1&amp;AR133:AT133&amp;CHAR(34)&amp;",","")),"")&amp;
IF(AN133&gt;0,CHAR(34)&amp;"HasSta",CHAR(34)&amp;"NoStar")&amp;CHAR(34)&amp;","&amp;IF(AN133=1,CHAR(34)&amp;"1Stars"&amp;CHAR(34)&amp;",","")&amp;IF(AN133=2,CHAR(34)&amp;"2Stars"&amp;CHAR(34)&amp;",","")&amp;IF(AN133&gt;2,CHAR(34)&amp;"3+Star"&amp;CHAR(34)&amp;",","")&amp;
IFERROR(CHOOSE(AM133+1,"""NoBand""","","""2Bands""","""3Bands"""),"")&amp;IF(AM133&gt;3,"""4+Band""","")&amp;","&amp;
_xlfn.XLOOKUP(B133,Country!$A$2:$A$246,Country!$F$2:$F$246,"")&amp;_xlfn.XLOOKUP(B133,Country!$A$2:$A$246,Country!$G$2:$G$246,"")&amp;
"]",",]","]"),",,",","),",,",",")</f>
        <v>["Vertic", "OnlyBa","myrEQ","001GRE", "002YEL", "003RED","NoStar","3Bands","capi_Bamako","landlo", "top30_camel", "ntGRRE","rg2_AF_West"]</v>
      </c>
      <c r="BH133" s="65" t="s">
        <v>792</v>
      </c>
      <c r="BI133" s="36"/>
    </row>
    <row r="134" spans="1:61" x14ac:dyDescent="0.3">
      <c r="A134" s="115" t="str" cm="1">
        <f t="array" ref="A134">SUBSTITUTE("{"&amp;CHAR(34)&amp;"couname"&amp;CHAR(34)&amp;":"&amp;CHAR(34)&amp;B134&amp;CHAR(34)&amp;
(IF(H134&lt;&gt;"",","&amp;CHAR(34)&amp;"subtype"&amp;CHAR(34)&amp;":"&amp;CHAR(34)&amp;H134&amp;CHAR(34),""))&amp;
","&amp;CHAR(34)&amp;"year"&amp;CHAR(34)&amp;":"&amp;CHAR(34)&amp;M134&amp;CHAR(34)&amp;","&amp;CHAR(34)&amp;"lvlup"&amp;CHAR(34)&amp;":"&amp;CHAR(34)&amp;C134&amp;CHAR(34)&amp;
","&amp;CHAR(34)&amp;"region"&amp;CHAR(34)&amp;":"&amp;CHAR(34)&amp;"rgn_"&amp;_xlfn.XLOOKUP(B134,Country!A134:A432,Country!D134:D432&amp;CHAR(34)&amp;
","&amp;CHAR(34)&amp;"Colors"&amp;CHAR(34)&amp;":"&amp;"["&amp;_xlfn.TEXTJOIN(", ",TRUE,IF(AV134:BE134&lt;&gt;"",CHAR(34)&amp;"cl_"&amp;AV134:BE134&amp;CHAR(34),""))&amp;"]"&amp;
","&amp;CHAR(34)&amp;"Items"&amp;CHAR(34)&amp;":"&amp;BG134&amp;
","&amp;CHAR(34)&amp;"Items2"&amp;CHAR(34)&amp;":"&amp;"["&amp;_xlfn.XLOOKUP(B134,Country!A133:A432,Country!G133:G432)&amp;"]"&amp;
","&amp;CHAR(34)&amp;"Flag"&amp;CHAR(34)&amp;":"&amp;CHAR(34)&amp;D134&amp;CHAR(34)&amp;
","&amp;CHAR(34)&amp;"HDFlag"&amp;CHAR(34)&amp;":"&amp;CHAR(34)&amp;E134&amp;CHAR(34)&amp;
","&amp;CHAR(34)&amp;"type"&amp;CHAR(34)&amp;":"&amp;CHAR(34)&amp;L134&amp;CHAR(34)&amp;
", "&amp;CHAR(34)&amp;"describe"&amp;CHAR(34)&amp;": "&amp;CHAR(34)&amp;CHAR(34)&amp;
", "&amp;CHAR(34)&amp;"isnew"&amp;CHAR(34)&amp;": "&amp;CHAR(34)&amp;F134&amp;CHAR(34)&amp;
", "&amp;CHAR(34)&amp;"ptg"&amp;CHAR(34)&amp;": "&amp;IFERROR(_xlfn.XLOOKUP(B134,Country!A:A,Country!BH:BH),CHAR(34)&amp;CHAR(34))&amp;
", "&amp;CHAR(34)&amp;"links"&amp;CHAR(34)&amp;": "&amp;CHAR(34)&amp;I134&amp;CHAR(34)&amp;
"},"),"[,","[")</f>
        <v>{"couname":"Malta","year":"1964","lvlup":"1","region":"rgn_Europe","Colors":["cl_RED", "cl_WHI", "cl_BLA"],"Items":["Crosse", "Vertic", "Circle", "Animal", "Plants", "Texted", "Weapon", "Canton", "Humans","myrRED","001WHI", "003RED","NoStar","2Bands","capi_Valletta","island", "pol_samesx", "geo_CapiBeach","chopGB","rg3_romanempire","eunion","englis","rg2_Eu_South"],"Items2":["chopGB","rg3_romanempire","eunion","englis","rg2_Eu_South"],"Flag":"https://i.ibb.co/gJbcWFD/Malta-Flag.png","HDFlag":"https://upload.wikimedia.org/wikipedia/commons/thumb/7/73/Flag_of_Malta.svg/2560px-Flag_of_Malta.svg.png","type":"", "describe": "", "isnew": ".", "ptg": ["pctBLA_2", "pctBLU_0", "pctGRE_0", "pctRED_51", "pctYEL_0", "pctORA_0", "pctBRO_0", "pctPUR_0", "pctWHI_48"], "links": "https://en.wikipedia.org/wiki/Flag_of_Malta"},</v>
      </c>
      <c r="B134" s="83" t="s">
        <v>172</v>
      </c>
      <c r="C134" s="84">
        <v>1</v>
      </c>
      <c r="D134" s="95" t="s">
        <v>931</v>
      </c>
      <c r="E134" s="96" t="s">
        <v>2508</v>
      </c>
      <c r="F134" s="85" t="s">
        <v>2200</v>
      </c>
      <c r="G134" s="86" t="s">
        <v>2201</v>
      </c>
      <c r="H134" s="87"/>
      <c r="I134" s="88" t="s">
        <v>2509</v>
      </c>
      <c r="J134" s="89" t="s">
        <v>3578</v>
      </c>
      <c r="K134" s="90" t="s">
        <v>416</v>
      </c>
      <c r="L134" s="89"/>
      <c r="M134" s="91">
        <v>1964</v>
      </c>
      <c r="N134" s="116"/>
      <c r="O134" s="92" t="s">
        <v>529</v>
      </c>
      <c r="P134" s="92" t="s">
        <v>2204</v>
      </c>
      <c r="Q134" s="92" t="s">
        <v>529</v>
      </c>
      <c r="R134" s="92" t="s">
        <v>2204</v>
      </c>
      <c r="S134" s="92" t="s">
        <v>529</v>
      </c>
      <c r="T134" s="92" t="s">
        <v>529</v>
      </c>
      <c r="U134" s="92" t="s">
        <v>529</v>
      </c>
      <c r="V134" s="92" t="s">
        <v>529</v>
      </c>
      <c r="W134" s="92" t="s">
        <v>529</v>
      </c>
      <c r="X134" s="92" t="s">
        <v>2204</v>
      </c>
      <c r="Y134" s="92" t="s">
        <v>2204</v>
      </c>
      <c r="Z134" s="92" t="s">
        <v>2204</v>
      </c>
      <c r="AA134" s="92" t="s">
        <v>2204</v>
      </c>
      <c r="AB134" s="92" t="s">
        <v>529</v>
      </c>
      <c r="AC134" s="92" t="s">
        <v>2204</v>
      </c>
      <c r="AD134" s="92" t="s">
        <v>2204</v>
      </c>
      <c r="AE134" s="92" t="s">
        <v>2204</v>
      </c>
      <c r="AF134" s="92" t="s">
        <v>2204</v>
      </c>
      <c r="AG134" s="92" t="s">
        <v>529</v>
      </c>
      <c r="AH134" s="92" t="s">
        <v>2204</v>
      </c>
      <c r="AI134" s="92" t="s">
        <v>2204</v>
      </c>
      <c r="AJ134" s="92" t="s">
        <v>2204</v>
      </c>
      <c r="AK134" s="92" t="s">
        <v>2204</v>
      </c>
      <c r="AL134" s="92" t="s">
        <v>2204</v>
      </c>
      <c r="AM134" s="93">
        <v>2</v>
      </c>
      <c r="AN134" s="111">
        <v>0</v>
      </c>
      <c r="AO134" s="109"/>
      <c r="AP134" s="106"/>
      <c r="AQ134" s="110"/>
      <c r="AR134" s="109" t="s">
        <v>2205</v>
      </c>
      <c r="AS134" s="106"/>
      <c r="AT134" s="107" t="s">
        <v>2210</v>
      </c>
      <c r="AU134" s="108" t="s">
        <v>2210</v>
      </c>
      <c r="AV134" s="109" t="s">
        <v>2210</v>
      </c>
      <c r="AW134" s="106" t="s">
        <v>2205</v>
      </c>
      <c r="AX134" s="106" t="s">
        <v>2206</v>
      </c>
      <c r="AY134" s="106"/>
      <c r="AZ134" s="106"/>
      <c r="BA134" s="106"/>
      <c r="BB134" s="106"/>
      <c r="BC134" s="106"/>
      <c r="BD134" s="106"/>
      <c r="BE134" s="106"/>
      <c r="BF134" s="94" cm="1">
        <f t="array" ref="BF134">SUMPRODUCT(--(LEN(TRIM(AV134:BE134))&gt;0))</f>
        <v>3</v>
      </c>
      <c r="BG134" s="36" t="str" cm="1">
        <f t="array" ref="BG134">SUBSTITUTE(SUBSTITUTE(SUBSTITUTE("["&amp;
IFERROR(_xlfn.TEXTJOIN(", ",TRUE,IF(O134:AL134="y",CHAR(34)&amp;O$1:AL$1&amp;CHAR(34),"")),"")&amp;
","&amp;
CHAR(34)&amp;"myr"&amp;AU134&amp;CHAR(34)&amp;","&amp;_xlfn.TEXTJOIN("",TRUE,IF(AO134:AQ134&lt;&gt;"",CHAR(34)&amp;"sta"&amp;AO134:AQ134&amp;CHAR(34)&amp;",",""))&amp;
IFERROR(_xlfn.TEXTJOIN(", ",TRUE,IF(AR134:AT134&lt;&gt;"",CHAR(34)&amp;AR$1:AT$1&amp;AR134:AT134&amp;CHAR(34)&amp;",","")),"")&amp;
IF(AN134&gt;0,CHAR(34)&amp;"HasSta",CHAR(34)&amp;"NoStar")&amp;CHAR(34)&amp;","&amp;IF(AN134=1,CHAR(34)&amp;"1Stars"&amp;CHAR(34)&amp;",","")&amp;IF(AN134=2,CHAR(34)&amp;"2Stars"&amp;CHAR(34)&amp;",","")&amp;IF(AN134&gt;2,CHAR(34)&amp;"3+Star"&amp;CHAR(34)&amp;",","")&amp;
IFERROR(CHOOSE(AM134+1,"""NoBand""","","""2Bands""","""3Bands"""),"")&amp;IF(AM134&gt;3,"""4+Band""","")&amp;","&amp;
_xlfn.XLOOKUP(B134,Country!$A$2:$A$246,Country!$F$2:$F$246,"")&amp;_xlfn.XLOOKUP(B134,Country!$A$2:$A$246,Country!$G$2:$G$246,"")&amp;
"]",",]","]"),",,",","),",,",",")</f>
        <v>["Crosse", "Vertic", "Circle", "Animal", "Plants", "Texted", "Weapon", "Canton", "Humans","myrRED","001WHI", "003RED","NoStar","2Bands","capi_Valletta","island", "pol_samesx", "geo_CapiBeach","chopGB","rg3_romanempire","eunion","englis","rg2_Eu_South"]</v>
      </c>
      <c r="BH134" s="65" t="s">
        <v>791</v>
      </c>
      <c r="BI134" s="36"/>
    </row>
    <row r="135" spans="1:61" x14ac:dyDescent="0.3">
      <c r="A135" s="115" t="str" cm="1">
        <f t="array" ref="A135">SUBSTITUTE("{"&amp;CHAR(34)&amp;"couname"&amp;CHAR(34)&amp;":"&amp;CHAR(34)&amp;B135&amp;CHAR(34)&amp;
(IF(H135&lt;&gt;"",","&amp;CHAR(34)&amp;"subtype"&amp;CHAR(34)&amp;":"&amp;CHAR(34)&amp;H135&amp;CHAR(34),""))&amp;
","&amp;CHAR(34)&amp;"year"&amp;CHAR(34)&amp;":"&amp;CHAR(34)&amp;M135&amp;CHAR(34)&amp;","&amp;CHAR(34)&amp;"lvlup"&amp;CHAR(34)&amp;":"&amp;CHAR(34)&amp;C135&amp;CHAR(34)&amp;
","&amp;CHAR(34)&amp;"region"&amp;CHAR(34)&amp;":"&amp;CHAR(34)&amp;"rgn_"&amp;_xlfn.XLOOKUP(B135,Country!A135:A433,Country!D135:D433&amp;CHAR(34)&amp;
","&amp;CHAR(34)&amp;"Colors"&amp;CHAR(34)&amp;":"&amp;"["&amp;_xlfn.TEXTJOIN(", ",TRUE,IF(AV135:BE135&lt;&gt;"",CHAR(34)&amp;"cl_"&amp;AV135:BE135&amp;CHAR(34),""))&amp;"]"&amp;
","&amp;CHAR(34)&amp;"Items"&amp;CHAR(34)&amp;":"&amp;BG135&amp;
","&amp;CHAR(34)&amp;"Items2"&amp;CHAR(34)&amp;":"&amp;"["&amp;_xlfn.XLOOKUP(B135,Country!A134:A433,Country!G134:G433)&amp;"]"&amp;
","&amp;CHAR(34)&amp;"Flag"&amp;CHAR(34)&amp;":"&amp;CHAR(34)&amp;D135&amp;CHAR(34)&amp;
","&amp;CHAR(34)&amp;"HDFlag"&amp;CHAR(34)&amp;":"&amp;CHAR(34)&amp;E135&amp;CHAR(34)&amp;
","&amp;CHAR(34)&amp;"type"&amp;CHAR(34)&amp;":"&amp;CHAR(34)&amp;L135&amp;CHAR(34)&amp;
", "&amp;CHAR(34)&amp;"describe"&amp;CHAR(34)&amp;": "&amp;CHAR(34)&amp;CHAR(34)&amp;
", "&amp;CHAR(34)&amp;"isnew"&amp;CHAR(34)&amp;": "&amp;CHAR(34)&amp;F135&amp;CHAR(34)&amp;
", "&amp;CHAR(34)&amp;"ptg"&amp;CHAR(34)&amp;": "&amp;IFERROR(_xlfn.XLOOKUP(B135,Country!A:A,Country!BH:BH),CHAR(34)&amp;CHAR(34))&amp;
", "&amp;CHAR(34)&amp;"links"&amp;CHAR(34)&amp;": "&amp;CHAR(34)&amp;I135&amp;CHAR(34)&amp;
"},"),"[,","[")</f>
        <v>{"couname":"Marshall Islands","year":"1979","lvlup":"1","region":"rgn_Oceania","Colors":["cl_BLU", "cl_ORA", "cl_WHI"],"Items":["dgband", "HasSun","myrBLU","staWHI","001BLU", "003BLU","HasSta","1Stars","2Bands","capi_Majuro","island", "geo_CapiBeach","englis","rg2_OC_Micronesia"],"Items2":["englis","rg2_OC_Micronesia"],"Flag":"https://i.ibb.co/98FvLgw/Marshall-Islands-Flag.png","HDFlag":"https://upload.wikimedia.org/wikipedia/commons/thumb/2/2e/Flag_of_the_Marshall_Islands.svg/2560px-Flag_of_the_Marshall_Islands.svg.png","type":"", "describe": "", "isnew": ".", "ptg": ["pctBLA_0", "pctBLU_75", "pctGRE_0", "pctRED_0", "pctYEL_0", "pctORA_10", "pctBRO_0", "pctPUR_0", "pctWHI_15"], "links": "https://en.wikipedia.org/wiki/Flag_of_the_Marshall_Islands"},</v>
      </c>
      <c r="B135" s="83" t="s">
        <v>173</v>
      </c>
      <c r="C135" s="84">
        <v>1</v>
      </c>
      <c r="D135" s="95" t="s">
        <v>932</v>
      </c>
      <c r="E135" s="96" t="s">
        <v>2510</v>
      </c>
      <c r="F135" s="85" t="s">
        <v>2200</v>
      </c>
      <c r="G135" s="86" t="s">
        <v>2201</v>
      </c>
      <c r="H135" s="87"/>
      <c r="I135" s="88" t="s">
        <v>2511</v>
      </c>
      <c r="J135" s="89" t="s">
        <v>3578</v>
      </c>
      <c r="K135" s="90" t="s">
        <v>417</v>
      </c>
      <c r="L135" s="89"/>
      <c r="M135" s="91">
        <v>1979</v>
      </c>
      <c r="N135" s="116"/>
      <c r="O135" s="92" t="s">
        <v>2204</v>
      </c>
      <c r="P135" s="92" t="s">
        <v>2204</v>
      </c>
      <c r="Q135" s="92" t="s">
        <v>2204</v>
      </c>
      <c r="R135" s="92" t="s">
        <v>529</v>
      </c>
      <c r="S135" s="92" t="s">
        <v>2204</v>
      </c>
      <c r="T135" s="92" t="s">
        <v>2204</v>
      </c>
      <c r="U135" s="92" t="s">
        <v>2204</v>
      </c>
      <c r="V135" s="92" t="s">
        <v>2204</v>
      </c>
      <c r="W135" s="92" t="s">
        <v>2204</v>
      </c>
      <c r="X135" s="92" t="s">
        <v>529</v>
      </c>
      <c r="Y135" s="92" t="s">
        <v>2204</v>
      </c>
      <c r="Z135" s="92" t="s">
        <v>2204</v>
      </c>
      <c r="AA135" s="92" t="s">
        <v>2204</v>
      </c>
      <c r="AB135" s="92" t="s">
        <v>2204</v>
      </c>
      <c r="AC135" s="92" t="s">
        <v>2204</v>
      </c>
      <c r="AD135" s="92" t="s">
        <v>2204</v>
      </c>
      <c r="AE135" s="92" t="s">
        <v>2204</v>
      </c>
      <c r="AF135" s="92" t="s">
        <v>2204</v>
      </c>
      <c r="AG135" s="92" t="s">
        <v>2204</v>
      </c>
      <c r="AH135" s="92" t="s">
        <v>2204</v>
      </c>
      <c r="AI135" s="92" t="s">
        <v>2204</v>
      </c>
      <c r="AJ135" s="92" t="s">
        <v>2204</v>
      </c>
      <c r="AK135" s="92" t="s">
        <v>2204</v>
      </c>
      <c r="AL135" s="92" t="s">
        <v>2204</v>
      </c>
      <c r="AM135" s="93">
        <v>2</v>
      </c>
      <c r="AN135" s="111">
        <v>1</v>
      </c>
      <c r="AO135" s="109" t="s">
        <v>2205</v>
      </c>
      <c r="AP135" s="106"/>
      <c r="AQ135" s="110"/>
      <c r="AR135" s="109" t="s">
        <v>2214</v>
      </c>
      <c r="AS135" s="106"/>
      <c r="AT135" s="107" t="s">
        <v>2214</v>
      </c>
      <c r="AU135" s="108" t="s">
        <v>2214</v>
      </c>
      <c r="AV135" s="109" t="s">
        <v>2214</v>
      </c>
      <c r="AW135" s="106" t="s">
        <v>2231</v>
      </c>
      <c r="AX135" s="106" t="s">
        <v>2205</v>
      </c>
      <c r="AY135" s="106"/>
      <c r="AZ135" s="106"/>
      <c r="BA135" s="106"/>
      <c r="BB135" s="106"/>
      <c r="BC135" s="106"/>
      <c r="BD135" s="106"/>
      <c r="BE135" s="106"/>
      <c r="BF135" s="94" cm="1">
        <f t="array" ref="BF135">SUMPRODUCT(--(LEN(TRIM(AV135:BE135))&gt;0))</f>
        <v>3</v>
      </c>
      <c r="BG135" s="36" t="str" cm="1">
        <f t="array" ref="BG135">SUBSTITUTE(SUBSTITUTE(SUBSTITUTE("["&amp;
IFERROR(_xlfn.TEXTJOIN(", ",TRUE,IF(O135:AL135="y",CHAR(34)&amp;O$1:AL$1&amp;CHAR(34),"")),"")&amp;
","&amp;
CHAR(34)&amp;"myr"&amp;AU135&amp;CHAR(34)&amp;","&amp;_xlfn.TEXTJOIN("",TRUE,IF(AO135:AQ135&lt;&gt;"",CHAR(34)&amp;"sta"&amp;AO135:AQ135&amp;CHAR(34)&amp;",",""))&amp;
IFERROR(_xlfn.TEXTJOIN(", ",TRUE,IF(AR135:AT135&lt;&gt;"",CHAR(34)&amp;AR$1:AT$1&amp;AR135:AT135&amp;CHAR(34)&amp;",","")),"")&amp;
IF(AN135&gt;0,CHAR(34)&amp;"HasSta",CHAR(34)&amp;"NoStar")&amp;CHAR(34)&amp;","&amp;IF(AN135=1,CHAR(34)&amp;"1Stars"&amp;CHAR(34)&amp;",","")&amp;IF(AN135=2,CHAR(34)&amp;"2Stars"&amp;CHAR(34)&amp;",","")&amp;IF(AN135&gt;2,CHAR(34)&amp;"3+Star"&amp;CHAR(34)&amp;",","")&amp;
IFERROR(CHOOSE(AM135+1,"""NoBand""","","""2Bands""","""3Bands"""),"")&amp;IF(AM135&gt;3,"""4+Band""","")&amp;","&amp;
_xlfn.XLOOKUP(B135,Country!$A$2:$A$246,Country!$F$2:$F$246,"")&amp;_xlfn.XLOOKUP(B135,Country!$A$2:$A$246,Country!$G$2:$G$246,"")&amp;
"]",",]","]"),",,",","),",,",",")</f>
        <v>["dgband", "HasSun","myrBLU","staWHI","001BLU", "003BLU","HasSta","1Stars","2Bands","capi_Majuro","island", "geo_CapiBeach","englis","rg2_OC_Micronesia"]</v>
      </c>
      <c r="BH135" s="65" t="s">
        <v>793</v>
      </c>
      <c r="BI135" s="36"/>
    </row>
    <row r="136" spans="1:61" x14ac:dyDescent="0.3">
      <c r="A136" s="115" t="str" cm="1">
        <f t="array" ref="A136">SUBSTITUTE("{"&amp;CHAR(34)&amp;"couname"&amp;CHAR(34)&amp;":"&amp;CHAR(34)&amp;B136&amp;CHAR(34)&amp;
(IF(H136&lt;&gt;"",","&amp;CHAR(34)&amp;"subtype"&amp;CHAR(34)&amp;":"&amp;CHAR(34)&amp;H136&amp;CHAR(34),""))&amp;
","&amp;CHAR(34)&amp;"year"&amp;CHAR(34)&amp;":"&amp;CHAR(34)&amp;M136&amp;CHAR(34)&amp;","&amp;CHAR(34)&amp;"lvlup"&amp;CHAR(34)&amp;":"&amp;CHAR(34)&amp;C136&amp;CHAR(34)&amp;
","&amp;CHAR(34)&amp;"region"&amp;CHAR(34)&amp;":"&amp;CHAR(34)&amp;"rgn_"&amp;_xlfn.XLOOKUP(B136,Country!A136:A434,Country!D136:D434&amp;CHAR(34)&amp;
","&amp;CHAR(34)&amp;"Colors"&amp;CHAR(34)&amp;":"&amp;"["&amp;_xlfn.TEXTJOIN(", ",TRUE,IF(AV136:BE136&lt;&gt;"",CHAR(34)&amp;"cl_"&amp;AV136:BE136&amp;CHAR(34),""))&amp;"]"&amp;
","&amp;CHAR(34)&amp;"Items"&amp;CHAR(34)&amp;":"&amp;BG136&amp;
","&amp;CHAR(34)&amp;"Items2"&amp;CHAR(34)&amp;":"&amp;"["&amp;_xlfn.XLOOKUP(B136,Country!A135:A434,Country!G135:G434)&amp;"]"&amp;
","&amp;CHAR(34)&amp;"Flag"&amp;CHAR(34)&amp;":"&amp;CHAR(34)&amp;D136&amp;CHAR(34)&amp;
","&amp;CHAR(34)&amp;"HDFlag"&amp;CHAR(34)&amp;":"&amp;CHAR(34)&amp;E136&amp;CHAR(34)&amp;
","&amp;CHAR(34)&amp;"type"&amp;CHAR(34)&amp;":"&amp;CHAR(34)&amp;L136&amp;CHAR(34)&amp;
", "&amp;CHAR(34)&amp;"describe"&amp;CHAR(34)&amp;": "&amp;CHAR(34)&amp;CHAR(34)&amp;
", "&amp;CHAR(34)&amp;"isnew"&amp;CHAR(34)&amp;": "&amp;CHAR(34)&amp;F136&amp;CHAR(34)&amp;
", "&amp;CHAR(34)&amp;"ptg"&amp;CHAR(34)&amp;": "&amp;IFERROR(_xlfn.XLOOKUP(B136,Country!A:A,Country!BH:BH),CHAR(34)&amp;CHAR(34))&amp;
", "&amp;CHAR(34)&amp;"links"&amp;CHAR(34)&amp;": "&amp;CHAR(34)&amp;I136&amp;CHAR(34)&amp;
"},"),"[,","[")</f>
        <v>{"couname":"Martinique","year":"2023","lvlup":"1","region":"rgn_North America","Colors":["cl_GRE", "cl_BLA", "cl_RED"],"Items":["Horizo", "Trside","myrEQ","001GRE", "003BLA","NoStar","2Bands","capi_Fort-de-France","island", "kokomo", "md_acreed123", "geo_CapiBeach","french","rg2_Na_Caribbean"],"Items2":["french","rg2_Na_Caribbean"],"Flag":"https://upload.wikimedia.org/wikipedia/commons/thumb/2/27/Flag-of-Martinique.svg/2560px-Flag-of-Martinique.svg.png","HDFlag":"https://upload.wikimedia.org/wikipedia/commons/thumb/2/27/Flag-of-Martinique.svg/2560px-Flag-of-Martinique.svg.png","type":"", "describe": "", "isnew": ".", "ptg": ["pctBLA_38", "pctBLU_0", "pctGRE_38", "pctRED_25", "pctYEL_0", "pctORA_0", "pctBRO_0", "pctPUR_0", "pctWHI_0"], "links": "https://en.wikipedia.org/wiki/Flag_of_Martinique"},</v>
      </c>
      <c r="B136" s="83" t="s">
        <v>174</v>
      </c>
      <c r="C136" s="84">
        <v>1</v>
      </c>
      <c r="D136" s="95" t="s">
        <v>933</v>
      </c>
      <c r="E136" s="96" t="s">
        <v>933</v>
      </c>
      <c r="F136" s="85" t="s">
        <v>2200</v>
      </c>
      <c r="G136" s="86" t="s">
        <v>2201</v>
      </c>
      <c r="H136" s="87"/>
      <c r="I136" s="88" t="s">
        <v>2512</v>
      </c>
      <c r="J136" s="89" t="s">
        <v>3578</v>
      </c>
      <c r="K136" s="90" t="s">
        <v>418</v>
      </c>
      <c r="L136" s="89"/>
      <c r="M136" s="91">
        <v>2023</v>
      </c>
      <c r="N136" s="116"/>
      <c r="O136" s="92" t="s">
        <v>2204</v>
      </c>
      <c r="P136" s="92" t="s">
        <v>529</v>
      </c>
      <c r="Q136" s="92" t="s">
        <v>2204</v>
      </c>
      <c r="R136" s="92" t="s">
        <v>2204</v>
      </c>
      <c r="S136" s="92" t="s">
        <v>2204</v>
      </c>
      <c r="T136" s="92" t="s">
        <v>2204</v>
      </c>
      <c r="U136" s="92" t="s">
        <v>2204</v>
      </c>
      <c r="V136" s="92" t="s">
        <v>2204</v>
      </c>
      <c r="W136" s="92" t="s">
        <v>2204</v>
      </c>
      <c r="X136" s="92" t="s">
        <v>2204</v>
      </c>
      <c r="Y136" s="92" t="s">
        <v>2204</v>
      </c>
      <c r="Z136" s="92" t="s">
        <v>529</v>
      </c>
      <c r="AA136" s="92" t="s">
        <v>2204</v>
      </c>
      <c r="AB136" s="92" t="s">
        <v>2204</v>
      </c>
      <c r="AC136" s="92" t="s">
        <v>2204</v>
      </c>
      <c r="AD136" s="92" t="s">
        <v>2204</v>
      </c>
      <c r="AE136" s="92" t="s">
        <v>2204</v>
      </c>
      <c r="AF136" s="92" t="s">
        <v>2204</v>
      </c>
      <c r="AG136" s="92" t="s">
        <v>2204</v>
      </c>
      <c r="AH136" s="92" t="s">
        <v>2204</v>
      </c>
      <c r="AI136" s="92" t="s">
        <v>2204</v>
      </c>
      <c r="AJ136" s="92" t="s">
        <v>2204</v>
      </c>
      <c r="AK136" s="92" t="s">
        <v>2204</v>
      </c>
      <c r="AL136" s="92" t="s">
        <v>2204</v>
      </c>
      <c r="AM136" s="93">
        <v>2</v>
      </c>
      <c r="AN136" s="111">
        <v>0</v>
      </c>
      <c r="AO136" s="109"/>
      <c r="AP136" s="106"/>
      <c r="AQ136" s="110"/>
      <c r="AR136" s="109" t="s">
        <v>2211</v>
      </c>
      <c r="AS136" s="106"/>
      <c r="AT136" s="107" t="s">
        <v>2206</v>
      </c>
      <c r="AU136" s="108" t="s">
        <v>2209</v>
      </c>
      <c r="AV136" s="109" t="s">
        <v>2211</v>
      </c>
      <c r="AW136" s="106" t="s">
        <v>2206</v>
      </c>
      <c r="AX136" s="106" t="s">
        <v>2210</v>
      </c>
      <c r="AY136" s="106"/>
      <c r="AZ136" s="106"/>
      <c r="BA136" s="106"/>
      <c r="BB136" s="106"/>
      <c r="BC136" s="106"/>
      <c r="BD136" s="106"/>
      <c r="BE136" s="106"/>
      <c r="BF136" s="94" cm="1">
        <f t="array" ref="BF136">SUMPRODUCT(--(LEN(TRIM(AV136:BE136))&gt;0))</f>
        <v>3</v>
      </c>
      <c r="BG136" s="36" t="str" cm="1">
        <f t="array" ref="BG136">SUBSTITUTE(SUBSTITUTE(SUBSTITUTE("["&amp;
IFERROR(_xlfn.TEXTJOIN(", ",TRUE,IF(O136:AL136="y",CHAR(34)&amp;O$1:AL$1&amp;CHAR(34),"")),"")&amp;
","&amp;
CHAR(34)&amp;"myr"&amp;AU136&amp;CHAR(34)&amp;","&amp;_xlfn.TEXTJOIN("",TRUE,IF(AO136:AQ136&lt;&gt;"",CHAR(34)&amp;"sta"&amp;AO136:AQ136&amp;CHAR(34)&amp;",",""))&amp;
IFERROR(_xlfn.TEXTJOIN(", ",TRUE,IF(AR136:AT136&lt;&gt;"",CHAR(34)&amp;AR$1:AT$1&amp;AR136:AT136&amp;CHAR(34)&amp;",","")),"")&amp;
IF(AN136&gt;0,CHAR(34)&amp;"HasSta",CHAR(34)&amp;"NoStar")&amp;CHAR(34)&amp;","&amp;IF(AN136=1,CHAR(34)&amp;"1Stars"&amp;CHAR(34)&amp;",","")&amp;IF(AN136=2,CHAR(34)&amp;"2Stars"&amp;CHAR(34)&amp;",","")&amp;IF(AN136&gt;2,CHAR(34)&amp;"3+Star"&amp;CHAR(34)&amp;",","")&amp;
IFERROR(CHOOSE(AM136+1,"""NoBand""","","""2Bands""","""3Bands"""),"")&amp;IF(AM136&gt;3,"""4+Band""","")&amp;","&amp;
_xlfn.XLOOKUP(B136,Country!$A$2:$A$246,Country!$F$2:$F$246,"")&amp;_xlfn.XLOOKUP(B136,Country!$A$2:$A$246,Country!$G$2:$G$246,"")&amp;
"]",",]","]"),",,",","),",,",",")</f>
        <v>["Horizo", "Trside","myrEQ","001GRE", "003BLA","NoStar","2Bands","capi_Fort-de-France","island", "kokomo", "md_acreed123", "geo_CapiBeach","french","rg2_Na_Caribbean"]</v>
      </c>
      <c r="BH136" s="65" t="s">
        <v>794</v>
      </c>
      <c r="BI136" s="36"/>
    </row>
    <row r="137" spans="1:61" x14ac:dyDescent="0.3">
      <c r="A137" s="115" t="str" cm="1">
        <f t="array" ref="A137">SUBSTITUTE("{"&amp;CHAR(34)&amp;"couname"&amp;CHAR(34)&amp;":"&amp;CHAR(34)&amp;B137&amp;CHAR(34)&amp;
(IF(H137&lt;&gt;"",","&amp;CHAR(34)&amp;"subtype"&amp;CHAR(34)&amp;":"&amp;CHAR(34)&amp;H137&amp;CHAR(34),""))&amp;
","&amp;CHAR(34)&amp;"year"&amp;CHAR(34)&amp;":"&amp;CHAR(34)&amp;M137&amp;CHAR(34)&amp;","&amp;CHAR(34)&amp;"lvlup"&amp;CHAR(34)&amp;":"&amp;CHAR(34)&amp;C137&amp;CHAR(34)&amp;
","&amp;CHAR(34)&amp;"region"&amp;CHAR(34)&amp;":"&amp;CHAR(34)&amp;"rgn_"&amp;_xlfn.XLOOKUP(B137,Country!A137:A435,Country!D137:D435&amp;CHAR(34)&amp;
","&amp;CHAR(34)&amp;"Colors"&amp;CHAR(34)&amp;":"&amp;"["&amp;_xlfn.TEXTJOIN(", ",TRUE,IF(AV137:BE137&lt;&gt;"",CHAR(34)&amp;"cl_"&amp;AV137:BE137&amp;CHAR(34),""))&amp;"]"&amp;
","&amp;CHAR(34)&amp;"Items"&amp;CHAR(34)&amp;":"&amp;BG137&amp;
","&amp;CHAR(34)&amp;"Items2"&amp;CHAR(34)&amp;":"&amp;"["&amp;_xlfn.XLOOKUP(B137,Country!A136:A435,Country!G136:G435)&amp;"]"&amp;
","&amp;CHAR(34)&amp;"Flag"&amp;CHAR(34)&amp;":"&amp;CHAR(34)&amp;D137&amp;CHAR(34)&amp;
","&amp;CHAR(34)&amp;"HDFlag"&amp;CHAR(34)&amp;":"&amp;CHAR(34)&amp;E137&amp;CHAR(34)&amp;
","&amp;CHAR(34)&amp;"type"&amp;CHAR(34)&amp;":"&amp;CHAR(34)&amp;L137&amp;CHAR(34)&amp;
", "&amp;CHAR(34)&amp;"describe"&amp;CHAR(34)&amp;": "&amp;CHAR(34)&amp;CHAR(34)&amp;
", "&amp;CHAR(34)&amp;"isnew"&amp;CHAR(34)&amp;": "&amp;CHAR(34)&amp;F137&amp;CHAR(34)&amp;
", "&amp;CHAR(34)&amp;"ptg"&amp;CHAR(34)&amp;": "&amp;IFERROR(_xlfn.XLOOKUP(B137,Country!A:A,Country!BH:BH),CHAR(34)&amp;CHAR(34))&amp;
", "&amp;CHAR(34)&amp;"links"&amp;CHAR(34)&amp;": "&amp;CHAR(34)&amp;I137&amp;CHAR(34)&amp;
"},"),"[,","[")</f>
        <v>{"couname":"Mauritania","year":"2017","lvlup":"1","region":"rgn_Africa","Colors":["cl_RED", "cl_GRE", "cl_YEL"],"Items":["Horizo", "IsMoon", "Center","myrGRE","staYEL","001RED", "002GRE", "003RED","HasSta","1Stars","3Bands","capi_Nouakchott","top30_camel", "geo_CapiBeach","arabic","rg2_AF_West"],"Items2":["arabic","rg2_AF_West"],"Flag":"https://i.ibb.co/r3r0Q0s/Mauritania-Flag.png","HDFlag":"https://upload.wikimedia.org/wikipedia/commons/thumb/4/43/Flag_of_Mauritania.svg/2560px-Flag_of_Mauritania.svg.png","type":"", "describe": "", "isnew": ".", "ptg": ["pctBLA_0", "pctBLU_0", "pctGRE_55", "pctRED_40", "pctYEL_5", "pctORA_0", "pctBRO_0", "pctPUR_0", "pctWHI_0"], "links": "https://en.wikipedia.org/wiki/Flag_of_Mauritania"},</v>
      </c>
      <c r="B137" s="83" t="s">
        <v>175</v>
      </c>
      <c r="C137" s="84">
        <v>1</v>
      </c>
      <c r="D137" s="95" t="s">
        <v>934</v>
      </c>
      <c r="E137" s="96" t="s">
        <v>2513</v>
      </c>
      <c r="F137" s="85" t="s">
        <v>2200</v>
      </c>
      <c r="G137" s="86" t="s">
        <v>2201</v>
      </c>
      <c r="H137" s="87"/>
      <c r="I137" s="88" t="s">
        <v>2514</v>
      </c>
      <c r="J137" s="89" t="s">
        <v>3578</v>
      </c>
      <c r="K137" s="90" t="s">
        <v>419</v>
      </c>
      <c r="L137" s="89"/>
      <c r="M137" s="91">
        <v>2017</v>
      </c>
      <c r="N137" s="116"/>
      <c r="O137" s="92" t="s">
        <v>2204</v>
      </c>
      <c r="P137" s="92" t="s">
        <v>529</v>
      </c>
      <c r="Q137" s="92" t="s">
        <v>2204</v>
      </c>
      <c r="R137" s="92" t="s">
        <v>2204</v>
      </c>
      <c r="S137" s="92" t="s">
        <v>2204</v>
      </c>
      <c r="T137" s="92" t="s">
        <v>2204</v>
      </c>
      <c r="U137" s="92" t="s">
        <v>2204</v>
      </c>
      <c r="V137" s="92" t="s">
        <v>2204</v>
      </c>
      <c r="W137" s="92" t="s">
        <v>2204</v>
      </c>
      <c r="X137" s="92" t="s">
        <v>2204</v>
      </c>
      <c r="Y137" s="92" t="s">
        <v>529</v>
      </c>
      <c r="Z137" s="92" t="s">
        <v>2204</v>
      </c>
      <c r="AA137" s="92" t="s">
        <v>529</v>
      </c>
      <c r="AB137" s="92" t="s">
        <v>2204</v>
      </c>
      <c r="AC137" s="92" t="s">
        <v>2204</v>
      </c>
      <c r="AD137" s="92" t="s">
        <v>2204</v>
      </c>
      <c r="AE137" s="92" t="s">
        <v>2204</v>
      </c>
      <c r="AF137" s="92" t="s">
        <v>2204</v>
      </c>
      <c r="AG137" s="92" t="s">
        <v>2204</v>
      </c>
      <c r="AH137" s="92" t="s">
        <v>2204</v>
      </c>
      <c r="AI137" s="92" t="s">
        <v>2204</v>
      </c>
      <c r="AJ137" s="92" t="s">
        <v>2204</v>
      </c>
      <c r="AK137" s="92" t="s">
        <v>2204</v>
      </c>
      <c r="AL137" s="92" t="s">
        <v>2204</v>
      </c>
      <c r="AM137" s="93">
        <v>3</v>
      </c>
      <c r="AN137" s="111">
        <v>1</v>
      </c>
      <c r="AO137" s="109" t="s">
        <v>2215</v>
      </c>
      <c r="AP137" s="106"/>
      <c r="AQ137" s="110"/>
      <c r="AR137" s="109" t="s">
        <v>2210</v>
      </c>
      <c r="AS137" s="106" t="s">
        <v>2211</v>
      </c>
      <c r="AT137" s="107" t="s">
        <v>2210</v>
      </c>
      <c r="AU137" s="108" t="s">
        <v>2211</v>
      </c>
      <c r="AV137" s="109" t="s">
        <v>2210</v>
      </c>
      <c r="AW137" s="106" t="s">
        <v>2211</v>
      </c>
      <c r="AX137" s="106" t="s">
        <v>2215</v>
      </c>
      <c r="AY137" s="106"/>
      <c r="AZ137" s="106"/>
      <c r="BA137" s="106"/>
      <c r="BB137" s="106"/>
      <c r="BC137" s="106"/>
      <c r="BD137" s="106"/>
      <c r="BE137" s="106"/>
      <c r="BF137" s="94" cm="1">
        <f t="array" ref="BF137">SUMPRODUCT(--(LEN(TRIM(AV137:BE137))&gt;0))</f>
        <v>3</v>
      </c>
      <c r="BG137" s="36" t="str" cm="1">
        <f t="array" ref="BG137">SUBSTITUTE(SUBSTITUTE(SUBSTITUTE("["&amp;
IFERROR(_xlfn.TEXTJOIN(", ",TRUE,IF(O137:AL137="y",CHAR(34)&amp;O$1:AL$1&amp;CHAR(34),"")),"")&amp;
","&amp;
CHAR(34)&amp;"myr"&amp;AU137&amp;CHAR(34)&amp;","&amp;_xlfn.TEXTJOIN("",TRUE,IF(AO137:AQ137&lt;&gt;"",CHAR(34)&amp;"sta"&amp;AO137:AQ137&amp;CHAR(34)&amp;",",""))&amp;
IFERROR(_xlfn.TEXTJOIN(", ",TRUE,IF(AR137:AT137&lt;&gt;"",CHAR(34)&amp;AR$1:AT$1&amp;AR137:AT137&amp;CHAR(34)&amp;",","")),"")&amp;
IF(AN137&gt;0,CHAR(34)&amp;"HasSta",CHAR(34)&amp;"NoStar")&amp;CHAR(34)&amp;","&amp;IF(AN137=1,CHAR(34)&amp;"1Stars"&amp;CHAR(34)&amp;",","")&amp;IF(AN137=2,CHAR(34)&amp;"2Stars"&amp;CHAR(34)&amp;",","")&amp;IF(AN137&gt;2,CHAR(34)&amp;"3+Star"&amp;CHAR(34)&amp;",","")&amp;
IFERROR(CHOOSE(AM137+1,"""NoBand""","","""2Bands""","""3Bands"""),"")&amp;IF(AM137&gt;3,"""4+Band""","")&amp;","&amp;
_xlfn.XLOOKUP(B137,Country!$A$2:$A$246,Country!$F$2:$F$246,"")&amp;_xlfn.XLOOKUP(B137,Country!$A$2:$A$246,Country!$G$2:$G$246,"")&amp;
"]",",]","]"),",,",","),",,",",")</f>
        <v>["Horizo", "IsMoon", "Center","myrGRE","staYEL","001RED", "002GRE", "003RED","HasSta","1Stars","3Bands","capi_Nouakchott","top30_camel", "geo_CapiBeach","arabic","rg2_AF_West"]</v>
      </c>
      <c r="BH137" s="65" t="s">
        <v>792</v>
      </c>
      <c r="BI137" s="36"/>
    </row>
    <row r="138" spans="1:61" x14ac:dyDescent="0.3">
      <c r="A138" s="115" t="str" cm="1">
        <f t="array" ref="A138">SUBSTITUTE("{"&amp;CHAR(34)&amp;"couname"&amp;CHAR(34)&amp;":"&amp;CHAR(34)&amp;B138&amp;CHAR(34)&amp;
(IF(H138&lt;&gt;"",","&amp;CHAR(34)&amp;"subtype"&amp;CHAR(34)&amp;":"&amp;CHAR(34)&amp;H138&amp;CHAR(34),""))&amp;
","&amp;CHAR(34)&amp;"year"&amp;CHAR(34)&amp;":"&amp;CHAR(34)&amp;M138&amp;CHAR(34)&amp;","&amp;CHAR(34)&amp;"lvlup"&amp;CHAR(34)&amp;":"&amp;CHAR(34)&amp;C138&amp;CHAR(34)&amp;
","&amp;CHAR(34)&amp;"region"&amp;CHAR(34)&amp;":"&amp;CHAR(34)&amp;"rgn_"&amp;_xlfn.XLOOKUP(B138,Country!A138:A436,Country!D138:D436&amp;CHAR(34)&amp;
","&amp;CHAR(34)&amp;"Colors"&amp;CHAR(34)&amp;":"&amp;"["&amp;_xlfn.TEXTJOIN(", ",TRUE,IF(AV138:BE138&lt;&gt;"",CHAR(34)&amp;"cl_"&amp;AV138:BE138&amp;CHAR(34),""))&amp;"]"&amp;
","&amp;CHAR(34)&amp;"Items"&amp;CHAR(34)&amp;":"&amp;BG138&amp;
","&amp;CHAR(34)&amp;"Items2"&amp;CHAR(34)&amp;":"&amp;"["&amp;_xlfn.XLOOKUP(B138,Country!A137:A436,Country!G137:G436)&amp;"]"&amp;
","&amp;CHAR(34)&amp;"Flag"&amp;CHAR(34)&amp;":"&amp;CHAR(34)&amp;D138&amp;CHAR(34)&amp;
","&amp;CHAR(34)&amp;"HDFlag"&amp;CHAR(34)&amp;":"&amp;CHAR(34)&amp;E138&amp;CHAR(34)&amp;
","&amp;CHAR(34)&amp;"type"&amp;CHAR(34)&amp;":"&amp;CHAR(34)&amp;L138&amp;CHAR(34)&amp;
", "&amp;CHAR(34)&amp;"describe"&amp;CHAR(34)&amp;": "&amp;CHAR(34)&amp;CHAR(34)&amp;
", "&amp;CHAR(34)&amp;"isnew"&amp;CHAR(34)&amp;": "&amp;CHAR(34)&amp;F138&amp;CHAR(34)&amp;
", "&amp;CHAR(34)&amp;"ptg"&amp;CHAR(34)&amp;": "&amp;IFERROR(_xlfn.XLOOKUP(B138,Country!A:A,Country!BH:BH),CHAR(34)&amp;CHAR(34))&amp;
", "&amp;CHAR(34)&amp;"links"&amp;CHAR(34)&amp;": "&amp;CHAR(34)&amp;I138&amp;CHAR(34)&amp;
"},"),"[,","[")</f>
        <v>{"couname":"Mauritius","year":"1968","lvlup":"1","region":"rgn_Africa","Colors":["cl_RED", "cl_YEL", "cl_GRE", "cl_BLU"],"Items":["Horizo", "OnlyBa","myrEQ","001RED", "003GRE","NoStar","4+Band","capi_Port Louis","island", "geo_CapiBeach", "ntGRRE","chopGB","englis","rg2_AF_East"],"Items2":["chopGB","englis","rg2_AF_East"],"Flag":"https://i.ibb.co/ZXvX95X/Mauritius-Flag.png","HDFlag":"https://upload.wikimedia.org/wikipedia/commons/thumb/7/77/Flag_of_Mauritius.svg/2560px-Flag_of_Mauritius.svg.png","type":"", "describe": "", "isnew": ".", "ptg": ["pctBLA_0", "pctBLU_25", "pctGRE_25", "pctRED_25", "pctYEL_25", "pctORA_0", "pctBRO_0", "pctPUR_0", "pctWHI_0"], "links": "https://en.wikipedia.org/wiki/Flag_of_Mauritius"},</v>
      </c>
      <c r="B138" s="83" t="s">
        <v>176</v>
      </c>
      <c r="C138" s="84">
        <v>1</v>
      </c>
      <c r="D138" s="95" t="s">
        <v>935</v>
      </c>
      <c r="E138" s="96" t="s">
        <v>2515</v>
      </c>
      <c r="F138" s="85" t="s">
        <v>2200</v>
      </c>
      <c r="G138" s="86" t="s">
        <v>2201</v>
      </c>
      <c r="H138" s="87"/>
      <c r="I138" s="88" t="s">
        <v>2516</v>
      </c>
      <c r="J138" s="89" t="s">
        <v>3578</v>
      </c>
      <c r="K138" s="90" t="s">
        <v>420</v>
      </c>
      <c r="L138" s="89"/>
      <c r="M138" s="91">
        <v>1968</v>
      </c>
      <c r="N138" s="116"/>
      <c r="O138" s="92" t="s">
        <v>2204</v>
      </c>
      <c r="P138" s="92" t="s">
        <v>529</v>
      </c>
      <c r="Q138" s="92" t="s">
        <v>2204</v>
      </c>
      <c r="R138" s="92" t="s">
        <v>2204</v>
      </c>
      <c r="S138" s="92" t="s">
        <v>2204</v>
      </c>
      <c r="T138" s="92" t="s">
        <v>2204</v>
      </c>
      <c r="U138" s="92" t="s">
        <v>2204</v>
      </c>
      <c r="V138" s="92" t="s">
        <v>2204</v>
      </c>
      <c r="W138" s="92" t="s">
        <v>2204</v>
      </c>
      <c r="X138" s="92" t="s">
        <v>2204</v>
      </c>
      <c r="Y138" s="92" t="s">
        <v>2204</v>
      </c>
      <c r="Z138" s="92" t="s">
        <v>2204</v>
      </c>
      <c r="AA138" s="92" t="s">
        <v>2204</v>
      </c>
      <c r="AB138" s="92" t="s">
        <v>2204</v>
      </c>
      <c r="AC138" s="92" t="s">
        <v>2204</v>
      </c>
      <c r="AD138" s="92" t="s">
        <v>2204</v>
      </c>
      <c r="AE138" s="92" t="s">
        <v>529</v>
      </c>
      <c r="AF138" s="92" t="s">
        <v>2204</v>
      </c>
      <c r="AG138" s="92" t="s">
        <v>2204</v>
      </c>
      <c r="AH138" s="92" t="s">
        <v>2204</v>
      </c>
      <c r="AI138" s="92" t="s">
        <v>2204</v>
      </c>
      <c r="AJ138" s="92" t="s">
        <v>2204</v>
      </c>
      <c r="AK138" s="92" t="s">
        <v>2204</v>
      </c>
      <c r="AL138" s="92" t="s">
        <v>2204</v>
      </c>
      <c r="AM138" s="93">
        <v>4</v>
      </c>
      <c r="AN138" s="111">
        <v>0</v>
      </c>
      <c r="AO138" s="109"/>
      <c r="AP138" s="106"/>
      <c r="AQ138" s="110"/>
      <c r="AR138" s="109" t="s">
        <v>2210</v>
      </c>
      <c r="AS138" s="106"/>
      <c r="AT138" s="107" t="s">
        <v>2211</v>
      </c>
      <c r="AU138" s="108" t="s">
        <v>2209</v>
      </c>
      <c r="AV138" s="109" t="s">
        <v>2210</v>
      </c>
      <c r="AW138" s="106" t="s">
        <v>2215</v>
      </c>
      <c r="AX138" s="106" t="s">
        <v>2211</v>
      </c>
      <c r="AY138" s="106" t="s">
        <v>2214</v>
      </c>
      <c r="AZ138" s="106"/>
      <c r="BA138" s="106"/>
      <c r="BB138" s="106"/>
      <c r="BC138" s="106"/>
      <c r="BD138" s="106"/>
      <c r="BE138" s="106"/>
      <c r="BF138" s="94" cm="1">
        <f t="array" ref="BF138">SUMPRODUCT(--(LEN(TRIM(AV138:BE138))&gt;0))</f>
        <v>4</v>
      </c>
      <c r="BG138" s="36" t="str" cm="1">
        <f t="array" ref="BG138">SUBSTITUTE(SUBSTITUTE(SUBSTITUTE("["&amp;
IFERROR(_xlfn.TEXTJOIN(", ",TRUE,IF(O138:AL138="y",CHAR(34)&amp;O$1:AL$1&amp;CHAR(34),"")),"")&amp;
","&amp;
CHAR(34)&amp;"myr"&amp;AU138&amp;CHAR(34)&amp;","&amp;_xlfn.TEXTJOIN("",TRUE,IF(AO138:AQ138&lt;&gt;"",CHAR(34)&amp;"sta"&amp;AO138:AQ138&amp;CHAR(34)&amp;",",""))&amp;
IFERROR(_xlfn.TEXTJOIN(", ",TRUE,IF(AR138:AT138&lt;&gt;"",CHAR(34)&amp;AR$1:AT$1&amp;AR138:AT138&amp;CHAR(34)&amp;",","")),"")&amp;
IF(AN138&gt;0,CHAR(34)&amp;"HasSta",CHAR(34)&amp;"NoStar")&amp;CHAR(34)&amp;","&amp;IF(AN138=1,CHAR(34)&amp;"1Stars"&amp;CHAR(34)&amp;",","")&amp;IF(AN138=2,CHAR(34)&amp;"2Stars"&amp;CHAR(34)&amp;",","")&amp;IF(AN138&gt;2,CHAR(34)&amp;"3+Star"&amp;CHAR(34)&amp;",","")&amp;
IFERROR(CHOOSE(AM138+1,"""NoBand""","","""2Bands""","""3Bands"""),"")&amp;IF(AM138&gt;3,"""4+Band""","")&amp;","&amp;
_xlfn.XLOOKUP(B138,Country!$A$2:$A$246,Country!$F$2:$F$246,"")&amp;_xlfn.XLOOKUP(B138,Country!$A$2:$A$246,Country!$G$2:$G$246,"")&amp;
"]",",]","]"),",,",","),",,",",")</f>
        <v>["Horizo", "OnlyBa","myrEQ","001RED", "003GRE","NoStar","4+Band","capi_Port Louis","island", "geo_CapiBeach", "ntGRRE","chopGB","englis","rg2_AF_East"]</v>
      </c>
      <c r="BH138" s="65" t="s">
        <v>792</v>
      </c>
      <c r="BI138" s="36"/>
    </row>
    <row r="139" spans="1:61" x14ac:dyDescent="0.3">
      <c r="A139" s="115" t="str" cm="1">
        <f t="array" ref="A139">SUBSTITUTE("{"&amp;CHAR(34)&amp;"couname"&amp;CHAR(34)&amp;":"&amp;CHAR(34)&amp;B139&amp;CHAR(34)&amp;
(IF(H139&lt;&gt;"",","&amp;CHAR(34)&amp;"subtype"&amp;CHAR(34)&amp;":"&amp;CHAR(34)&amp;H139&amp;CHAR(34),""))&amp;
","&amp;CHAR(34)&amp;"year"&amp;CHAR(34)&amp;":"&amp;CHAR(34)&amp;M139&amp;CHAR(34)&amp;","&amp;CHAR(34)&amp;"lvlup"&amp;CHAR(34)&amp;":"&amp;CHAR(34)&amp;C139&amp;CHAR(34)&amp;
","&amp;CHAR(34)&amp;"region"&amp;CHAR(34)&amp;":"&amp;CHAR(34)&amp;"rgn_"&amp;_xlfn.XLOOKUP(B139,Country!A139:A437,Country!D139:D437&amp;CHAR(34)&amp;
","&amp;CHAR(34)&amp;"Colors"&amp;CHAR(34)&amp;":"&amp;"["&amp;_xlfn.TEXTJOIN(", ",TRUE,IF(AV139:BE139&lt;&gt;"",CHAR(34)&amp;"cl_"&amp;AV139:BE139&amp;CHAR(34),""))&amp;"]"&amp;
","&amp;CHAR(34)&amp;"Items"&amp;CHAR(34)&amp;":"&amp;BG139&amp;
","&amp;CHAR(34)&amp;"Items2"&amp;CHAR(34)&amp;":"&amp;"["&amp;_xlfn.XLOOKUP(B139,Country!A138:A437,Country!G138:G437)&amp;"]"&amp;
","&amp;CHAR(34)&amp;"Flag"&amp;CHAR(34)&amp;":"&amp;CHAR(34)&amp;D139&amp;CHAR(34)&amp;
","&amp;CHAR(34)&amp;"HDFlag"&amp;CHAR(34)&amp;":"&amp;CHAR(34)&amp;E139&amp;CHAR(34)&amp;
","&amp;CHAR(34)&amp;"type"&amp;CHAR(34)&amp;":"&amp;CHAR(34)&amp;L139&amp;CHAR(34)&amp;
", "&amp;CHAR(34)&amp;"describe"&amp;CHAR(34)&amp;": "&amp;CHAR(34)&amp;CHAR(34)&amp;
", "&amp;CHAR(34)&amp;"isnew"&amp;CHAR(34)&amp;": "&amp;CHAR(34)&amp;F139&amp;CHAR(34)&amp;
", "&amp;CHAR(34)&amp;"ptg"&amp;CHAR(34)&amp;": "&amp;IFERROR(_xlfn.XLOOKUP(B139,Country!A:A,Country!BH:BH),CHAR(34)&amp;CHAR(34))&amp;
", "&amp;CHAR(34)&amp;"links"&amp;CHAR(34)&amp;": "&amp;CHAR(34)&amp;I139&amp;CHAR(34)&amp;
"},"),"[,","[")</f>
        <v>{"couname":"Mayotte","year":"2011","lvlup":"1","region":"rgn_Africa","Colors":["cl_WHI", "cl_BLA", "cl_BLU", "cl_RED", "cl_YEL"],"Items":["Animal", "Plants", "Texted", "IsMoon", "Center","myrWHI","NoStar","NoBand","capi_Mamoudzou","island", "geo_CapiBeach","french","rg2_AF_East"],"Items2":["french","rg2_AF_East"],"Flag":"https://upload.wikimedia.org/wikipedia/commons/thumb/4/4f/Flag_of_Mayotte_%28Local%29.svg/640px-Flag_of_Mayotte_%28Local%29.svg.png","HDFlag":"https://upload.wikimedia.org/wikipedia/commons/thumb/4/4f/Flag_of_Mayotte_%28Local%29.svg/2560px-Flag_of_Mayotte_%28Local%29.svg.png","type":"", "describe": "", "isnew": ".", "ptg": ["pctBLA_7", "pctBLU_3", "pctGRE_0", "pctRED_3", "pctYEL_2", "pctORA_0", "pctBRO_0", "pctPUR_0", "pctWHI_85"], "links": "https://en.wikipedia.org/wiki/Flag_and_coat_of_arms_of_Mayotte"},</v>
      </c>
      <c r="B139" s="83" t="s">
        <v>177</v>
      </c>
      <c r="C139" s="84">
        <v>1</v>
      </c>
      <c r="D139" s="95" t="s">
        <v>936</v>
      </c>
      <c r="E139" s="96" t="s">
        <v>2517</v>
      </c>
      <c r="F139" s="85" t="s">
        <v>2200</v>
      </c>
      <c r="G139" s="86" t="s">
        <v>2201</v>
      </c>
      <c r="H139" s="87"/>
      <c r="I139" s="88" t="s">
        <v>2518</v>
      </c>
      <c r="J139" s="89" t="s">
        <v>3578</v>
      </c>
      <c r="K139" s="90" t="s">
        <v>421</v>
      </c>
      <c r="L139" s="89"/>
      <c r="M139" s="91">
        <v>2011</v>
      </c>
      <c r="N139" s="116"/>
      <c r="O139" s="92" t="s">
        <v>2204</v>
      </c>
      <c r="P139" s="92" t="s">
        <v>2204</v>
      </c>
      <c r="Q139" s="92" t="s">
        <v>2204</v>
      </c>
      <c r="R139" s="92" t="s">
        <v>2204</v>
      </c>
      <c r="S139" s="92" t="s">
        <v>2204</v>
      </c>
      <c r="T139" s="92" t="s">
        <v>529</v>
      </c>
      <c r="U139" s="92" t="s">
        <v>529</v>
      </c>
      <c r="V139" s="92" t="s">
        <v>529</v>
      </c>
      <c r="W139" s="92" t="s">
        <v>2204</v>
      </c>
      <c r="X139" s="92" t="s">
        <v>2204</v>
      </c>
      <c r="Y139" s="92" t="s">
        <v>529</v>
      </c>
      <c r="Z139" s="92" t="s">
        <v>2204</v>
      </c>
      <c r="AA139" s="92" t="s">
        <v>529</v>
      </c>
      <c r="AB139" s="92" t="s">
        <v>2204</v>
      </c>
      <c r="AC139" s="92" t="s">
        <v>2204</v>
      </c>
      <c r="AD139" s="92" t="s">
        <v>2204</v>
      </c>
      <c r="AE139" s="92" t="s">
        <v>2204</v>
      </c>
      <c r="AF139" s="92" t="s">
        <v>2204</v>
      </c>
      <c r="AG139" s="92" t="s">
        <v>2204</v>
      </c>
      <c r="AH139" s="92" t="s">
        <v>2204</v>
      </c>
      <c r="AI139" s="92" t="s">
        <v>2204</v>
      </c>
      <c r="AJ139" s="92" t="s">
        <v>2204</v>
      </c>
      <c r="AK139" s="92" t="s">
        <v>2204</v>
      </c>
      <c r="AL139" s="92" t="s">
        <v>2204</v>
      </c>
      <c r="AM139" s="93">
        <v>0</v>
      </c>
      <c r="AN139" s="111">
        <v>0</v>
      </c>
      <c r="AO139" s="109"/>
      <c r="AP139" s="106"/>
      <c r="AQ139" s="110"/>
      <c r="AR139" s="109"/>
      <c r="AS139" s="106"/>
      <c r="AT139" s="107"/>
      <c r="AU139" s="108" t="s">
        <v>2205</v>
      </c>
      <c r="AV139" s="109" t="s">
        <v>2205</v>
      </c>
      <c r="AW139" s="106" t="s">
        <v>2206</v>
      </c>
      <c r="AX139" s="106" t="s">
        <v>2214</v>
      </c>
      <c r="AY139" s="106" t="s">
        <v>2210</v>
      </c>
      <c r="AZ139" s="106" t="s">
        <v>2215</v>
      </c>
      <c r="BA139" s="106"/>
      <c r="BB139" s="106"/>
      <c r="BC139" s="106"/>
      <c r="BD139" s="106"/>
      <c r="BE139" s="106"/>
      <c r="BF139" s="94" cm="1">
        <f t="array" ref="BF139">SUMPRODUCT(--(LEN(TRIM(AV139:BE139))&gt;0))</f>
        <v>5</v>
      </c>
      <c r="BG139" s="36" t="str" cm="1">
        <f t="array" ref="BG139">SUBSTITUTE(SUBSTITUTE(SUBSTITUTE("["&amp;
IFERROR(_xlfn.TEXTJOIN(", ",TRUE,IF(O139:AL139="y",CHAR(34)&amp;O$1:AL$1&amp;CHAR(34),"")),"")&amp;
","&amp;
CHAR(34)&amp;"myr"&amp;AU139&amp;CHAR(34)&amp;","&amp;_xlfn.TEXTJOIN("",TRUE,IF(AO139:AQ139&lt;&gt;"",CHAR(34)&amp;"sta"&amp;AO139:AQ139&amp;CHAR(34)&amp;",",""))&amp;
IFERROR(_xlfn.TEXTJOIN(", ",TRUE,IF(AR139:AT139&lt;&gt;"",CHAR(34)&amp;AR$1:AT$1&amp;AR139:AT139&amp;CHAR(34)&amp;",","")),"")&amp;
IF(AN139&gt;0,CHAR(34)&amp;"HasSta",CHAR(34)&amp;"NoStar")&amp;CHAR(34)&amp;","&amp;IF(AN139=1,CHAR(34)&amp;"1Stars"&amp;CHAR(34)&amp;",","")&amp;IF(AN139=2,CHAR(34)&amp;"2Stars"&amp;CHAR(34)&amp;",","")&amp;IF(AN139&gt;2,CHAR(34)&amp;"3+Star"&amp;CHAR(34)&amp;",","")&amp;
IFERROR(CHOOSE(AM139+1,"""NoBand""","","""2Bands""","""3Bands"""),"")&amp;IF(AM139&gt;3,"""4+Band""","")&amp;","&amp;
_xlfn.XLOOKUP(B139,Country!$A$2:$A$246,Country!$F$2:$F$246,"")&amp;_xlfn.XLOOKUP(B139,Country!$A$2:$A$246,Country!$G$2:$G$246,"")&amp;
"]",",]","]"),",,",","),",,",",")</f>
        <v>["Animal", "Plants", "Texted", "IsMoon", "Center","myrWHI","NoStar","NoBand","capi_Mamoudzou","island", "geo_CapiBeach","french","rg2_AF_East"]</v>
      </c>
      <c r="BH139" s="65" t="s">
        <v>792</v>
      </c>
      <c r="BI139" s="36"/>
    </row>
    <row r="140" spans="1:61" x14ac:dyDescent="0.3">
      <c r="A140" s="115" t="str" cm="1">
        <f t="array" ref="A140">SUBSTITUTE("{"&amp;CHAR(34)&amp;"couname"&amp;CHAR(34)&amp;":"&amp;CHAR(34)&amp;B140&amp;CHAR(34)&amp;
(IF(H140&lt;&gt;"",","&amp;CHAR(34)&amp;"subtype"&amp;CHAR(34)&amp;":"&amp;CHAR(34)&amp;H140&amp;CHAR(34),""))&amp;
","&amp;CHAR(34)&amp;"year"&amp;CHAR(34)&amp;":"&amp;CHAR(34)&amp;M140&amp;CHAR(34)&amp;","&amp;CHAR(34)&amp;"lvlup"&amp;CHAR(34)&amp;":"&amp;CHAR(34)&amp;C140&amp;CHAR(34)&amp;
","&amp;CHAR(34)&amp;"region"&amp;CHAR(34)&amp;":"&amp;CHAR(34)&amp;"rgn_"&amp;_xlfn.XLOOKUP(B140,Country!A140:A438,Country!D140:D438&amp;CHAR(34)&amp;
","&amp;CHAR(34)&amp;"Colors"&amp;CHAR(34)&amp;":"&amp;"["&amp;_xlfn.TEXTJOIN(", ",TRUE,IF(AV140:BE140&lt;&gt;"",CHAR(34)&amp;"cl_"&amp;AV140:BE140&amp;CHAR(34),""))&amp;"]"&amp;
","&amp;CHAR(34)&amp;"Items"&amp;CHAR(34)&amp;":"&amp;BG140&amp;
","&amp;CHAR(34)&amp;"Items2"&amp;CHAR(34)&amp;":"&amp;"["&amp;_xlfn.XLOOKUP(B140,Country!A139:A438,Country!G139:G438)&amp;"]"&amp;
","&amp;CHAR(34)&amp;"Flag"&amp;CHAR(34)&amp;":"&amp;CHAR(34)&amp;D140&amp;CHAR(34)&amp;
","&amp;CHAR(34)&amp;"HDFlag"&amp;CHAR(34)&amp;":"&amp;CHAR(34)&amp;E140&amp;CHAR(34)&amp;
","&amp;CHAR(34)&amp;"type"&amp;CHAR(34)&amp;":"&amp;CHAR(34)&amp;L140&amp;CHAR(34)&amp;
", "&amp;CHAR(34)&amp;"describe"&amp;CHAR(34)&amp;": "&amp;CHAR(34)&amp;CHAR(34)&amp;
", "&amp;CHAR(34)&amp;"isnew"&amp;CHAR(34)&amp;": "&amp;CHAR(34)&amp;F140&amp;CHAR(34)&amp;
", "&amp;CHAR(34)&amp;"ptg"&amp;CHAR(34)&amp;": "&amp;IFERROR(_xlfn.XLOOKUP(B140,Country!A:A,Country!BH:BH),CHAR(34)&amp;CHAR(34))&amp;
", "&amp;CHAR(34)&amp;"links"&amp;CHAR(34)&amp;": "&amp;CHAR(34)&amp;I140&amp;CHAR(34)&amp;
"},"),"[,","[")</f>
        <v>{"couname":"Mexico","year":"1968","lvlup":"1","region":"rgn_North America","Colors":["cl_GRE", "cl_WHI", "cl_RED", "cl_BRO", "cl_YEL", "cl_BLU", "cl_BLA", "cl_PUR"],"Items":["Vertic", "Animal", "Plants", "Center","myrGRE","001GRE", "002WHI", "003RED","NoStar","3Bands","capi_Mexico City","md_acreed123", "pol_samesx", "md_tekken7", "ntGRRE", "ntGRYE", "ntBLYE","spanis","rg2_AM_Central"],"Items2":["spanis","rg2_AM_Central"],"Flag":"https://upload.wikimedia.org/wikipedia/commons/thumb/f/fc/Flag_of_Mexico.svg/2560px-Flag_of_Mexico.svg.png","HDFlag":"https://upload.wikimedia.org/wikipedia/commons/thumb/f/fc/Flag_of_Mexico.svg/2560px-Flag_of_Mexico.svg.png","type":"", "describe": "", "isnew": ".", "ptg": ["pctBLA_1", "pctBLU_1", "pctGRE_35", "pctRED_33", "pctYEL_1", "pctORA_0", "pctBRO_2", "pctPUR_1", "pctWHI_27"], "links": "https://en.wikipedia.org/wiki/Flag_of_Mexico"},</v>
      </c>
      <c r="B140" s="83" t="s">
        <v>178</v>
      </c>
      <c r="C140" s="84">
        <v>1</v>
      </c>
      <c r="D140" s="95" t="s">
        <v>937</v>
      </c>
      <c r="E140" s="96" t="s">
        <v>937</v>
      </c>
      <c r="F140" s="85" t="s">
        <v>2200</v>
      </c>
      <c r="G140" s="86" t="s">
        <v>2201</v>
      </c>
      <c r="H140" s="87"/>
      <c r="I140" s="88" t="s">
        <v>2519</v>
      </c>
      <c r="J140" s="89" t="s">
        <v>3578</v>
      </c>
      <c r="K140" s="90" t="s">
        <v>422</v>
      </c>
      <c r="L140" s="89"/>
      <c r="M140" s="91">
        <v>1968</v>
      </c>
      <c r="N140" s="116"/>
      <c r="O140" s="92" t="s">
        <v>2204</v>
      </c>
      <c r="P140" s="92" t="s">
        <v>2204</v>
      </c>
      <c r="Q140" s="92" t="s">
        <v>529</v>
      </c>
      <c r="R140" s="92" t="s">
        <v>2204</v>
      </c>
      <c r="S140" s="92" t="s">
        <v>2204</v>
      </c>
      <c r="T140" s="92" t="s">
        <v>529</v>
      </c>
      <c r="U140" s="92" t="s">
        <v>529</v>
      </c>
      <c r="V140" s="92" t="s">
        <v>2204</v>
      </c>
      <c r="W140" s="92" t="s">
        <v>2204</v>
      </c>
      <c r="X140" s="92" t="s">
        <v>2204</v>
      </c>
      <c r="Y140" s="92" t="s">
        <v>2204</v>
      </c>
      <c r="Z140" s="92" t="s">
        <v>2204</v>
      </c>
      <c r="AA140" s="92" t="s">
        <v>529</v>
      </c>
      <c r="AB140" s="92" t="s">
        <v>2204</v>
      </c>
      <c r="AC140" s="92" t="s">
        <v>2204</v>
      </c>
      <c r="AD140" s="92" t="s">
        <v>2204</v>
      </c>
      <c r="AE140" s="92" t="s">
        <v>2204</v>
      </c>
      <c r="AF140" s="92" t="s">
        <v>2204</v>
      </c>
      <c r="AG140" s="92" t="s">
        <v>2204</v>
      </c>
      <c r="AH140" s="92" t="s">
        <v>2204</v>
      </c>
      <c r="AI140" s="92" t="s">
        <v>2204</v>
      </c>
      <c r="AJ140" s="92" t="s">
        <v>2204</v>
      </c>
      <c r="AK140" s="92" t="s">
        <v>2204</v>
      </c>
      <c r="AL140" s="92" t="s">
        <v>2204</v>
      </c>
      <c r="AM140" s="93">
        <v>3</v>
      </c>
      <c r="AN140" s="111">
        <v>0</v>
      </c>
      <c r="AO140" s="109"/>
      <c r="AP140" s="106"/>
      <c r="AQ140" s="110"/>
      <c r="AR140" s="109" t="s">
        <v>2211</v>
      </c>
      <c r="AS140" s="106" t="s">
        <v>2205</v>
      </c>
      <c r="AT140" s="107" t="s">
        <v>2210</v>
      </c>
      <c r="AU140" s="108" t="s">
        <v>2211</v>
      </c>
      <c r="AV140" s="109" t="s">
        <v>2211</v>
      </c>
      <c r="AW140" s="106" t="s">
        <v>2205</v>
      </c>
      <c r="AX140" s="106" t="s">
        <v>2210</v>
      </c>
      <c r="AY140" s="106" t="s">
        <v>2223</v>
      </c>
      <c r="AZ140" s="106" t="s">
        <v>2215</v>
      </c>
      <c r="BA140" s="106" t="s">
        <v>2214</v>
      </c>
      <c r="BB140" s="106" t="s">
        <v>2206</v>
      </c>
      <c r="BC140" s="106" t="s">
        <v>2350</v>
      </c>
      <c r="BD140" s="106"/>
      <c r="BE140" s="106"/>
      <c r="BF140" s="94" cm="1">
        <f t="array" ref="BF140">SUMPRODUCT(--(LEN(TRIM(AV140:BE140))&gt;0))</f>
        <v>8</v>
      </c>
      <c r="BG140" s="36" t="str" cm="1">
        <f t="array" ref="BG140">SUBSTITUTE(SUBSTITUTE(SUBSTITUTE("["&amp;
IFERROR(_xlfn.TEXTJOIN(", ",TRUE,IF(O140:AL140="y",CHAR(34)&amp;O$1:AL$1&amp;CHAR(34),"")),"")&amp;
","&amp;
CHAR(34)&amp;"myr"&amp;AU140&amp;CHAR(34)&amp;","&amp;_xlfn.TEXTJOIN("",TRUE,IF(AO140:AQ140&lt;&gt;"",CHAR(34)&amp;"sta"&amp;AO140:AQ140&amp;CHAR(34)&amp;",",""))&amp;
IFERROR(_xlfn.TEXTJOIN(", ",TRUE,IF(AR140:AT140&lt;&gt;"",CHAR(34)&amp;AR$1:AT$1&amp;AR140:AT140&amp;CHAR(34)&amp;",","")),"")&amp;
IF(AN140&gt;0,CHAR(34)&amp;"HasSta",CHAR(34)&amp;"NoStar")&amp;CHAR(34)&amp;","&amp;IF(AN140=1,CHAR(34)&amp;"1Stars"&amp;CHAR(34)&amp;",","")&amp;IF(AN140=2,CHAR(34)&amp;"2Stars"&amp;CHAR(34)&amp;",","")&amp;IF(AN140&gt;2,CHAR(34)&amp;"3+Star"&amp;CHAR(34)&amp;",","")&amp;
IFERROR(CHOOSE(AM140+1,"""NoBand""","","""2Bands""","""3Bands"""),"")&amp;IF(AM140&gt;3,"""4+Band""","")&amp;","&amp;
_xlfn.XLOOKUP(B140,Country!$A$2:$A$246,Country!$F$2:$F$246,"")&amp;_xlfn.XLOOKUP(B140,Country!$A$2:$A$246,Country!$G$2:$G$246,"")&amp;
"]",",]","]"),",,",","),",,",",")</f>
        <v>["Vertic", "Animal", "Plants", "Center","myrGRE","001GRE", "002WHI", "003RED","NoStar","3Bands","capi_Mexico City","md_acreed123", "pol_samesx", "md_tekken7", "ntGRRE", "ntGRYE", "ntBLYE","spanis","rg2_AM_Central"]</v>
      </c>
      <c r="BH140" s="65" t="s">
        <v>794</v>
      </c>
      <c r="BI140" s="36"/>
    </row>
    <row r="141" spans="1:61" x14ac:dyDescent="0.3">
      <c r="A141" s="115" t="str" cm="1">
        <f t="array" ref="A141">SUBSTITUTE("{"&amp;CHAR(34)&amp;"couname"&amp;CHAR(34)&amp;":"&amp;CHAR(34)&amp;B141&amp;CHAR(34)&amp;
(IF(H141&lt;&gt;"",","&amp;CHAR(34)&amp;"subtype"&amp;CHAR(34)&amp;":"&amp;CHAR(34)&amp;H141&amp;CHAR(34),""))&amp;
","&amp;CHAR(34)&amp;"year"&amp;CHAR(34)&amp;":"&amp;CHAR(34)&amp;M141&amp;CHAR(34)&amp;","&amp;CHAR(34)&amp;"lvlup"&amp;CHAR(34)&amp;":"&amp;CHAR(34)&amp;C141&amp;CHAR(34)&amp;
","&amp;CHAR(34)&amp;"region"&amp;CHAR(34)&amp;":"&amp;CHAR(34)&amp;"rgn_"&amp;_xlfn.XLOOKUP(B141,Country!A141:A439,Country!D141:D439&amp;CHAR(34)&amp;
","&amp;CHAR(34)&amp;"Colors"&amp;CHAR(34)&amp;":"&amp;"["&amp;_xlfn.TEXTJOIN(", ",TRUE,IF(AV141:BE141&lt;&gt;"",CHAR(34)&amp;"cl_"&amp;AV141:BE141&amp;CHAR(34),""))&amp;"]"&amp;
","&amp;CHAR(34)&amp;"Items"&amp;CHAR(34)&amp;":"&amp;BG141&amp;
","&amp;CHAR(34)&amp;"Items2"&amp;CHAR(34)&amp;":"&amp;"["&amp;_xlfn.XLOOKUP(B141,Country!A140:A439,Country!G140:G439)&amp;"]"&amp;
","&amp;CHAR(34)&amp;"Flag"&amp;CHAR(34)&amp;":"&amp;CHAR(34)&amp;D141&amp;CHAR(34)&amp;
","&amp;CHAR(34)&amp;"HDFlag"&amp;CHAR(34)&amp;":"&amp;CHAR(34)&amp;E141&amp;CHAR(34)&amp;
","&amp;CHAR(34)&amp;"type"&amp;CHAR(34)&amp;":"&amp;CHAR(34)&amp;L141&amp;CHAR(34)&amp;
", "&amp;CHAR(34)&amp;"describe"&amp;CHAR(34)&amp;": "&amp;CHAR(34)&amp;CHAR(34)&amp;
", "&amp;CHAR(34)&amp;"isnew"&amp;CHAR(34)&amp;": "&amp;CHAR(34)&amp;F141&amp;CHAR(34)&amp;
", "&amp;CHAR(34)&amp;"ptg"&amp;CHAR(34)&amp;": "&amp;IFERROR(_xlfn.XLOOKUP(B141,Country!A:A,Country!BH:BH),CHAR(34)&amp;CHAR(34))&amp;
", "&amp;CHAR(34)&amp;"links"&amp;CHAR(34)&amp;": "&amp;CHAR(34)&amp;I141&amp;CHAR(34)&amp;
"},"),"[,","[")</f>
        <v>{"couname":"Micronesia","year":"1978","lvlup":"1","region":"rgn_Oceania","Colors":["cl_BLU", "cl_WHI"],"Items":["Center", "Rotate","myrBLU","staWHI","HasSta","3+Star","NoBand","capi_Palikir","island","rg3_romanempire","englis","rg2_OC_Micronesia"],"Items2":["rg3_romanempire","englis","rg2_OC_Micronesia"],"Flag":"https://i.ibb.co/j4nBMmd/Micronesia-Flag.png","HDFlag":"https://upload.wikimedia.org/wikipedia/commons/thumb/e/e4/Flag_of_the_Federated_States_of_Micronesia.svg/2560px-Flag_of_the_Federated_States_of_Micronesia.svg.png","type":"", "describe": "", "isnew": ".", "ptg": ["pctBLA_0", "pctBLU_97", "pctGRE_0", "pctRED_0", "pctYEL_0", "pctORA_0", "pctBRO_0", "pctPUR_0", "pctWHI_3"], "links": "https://en.wikipedia.org/wiki/Flag_of_the_Federated_States_of_Micronesia"},</v>
      </c>
      <c r="B141" s="83" t="s">
        <v>179</v>
      </c>
      <c r="C141" s="84">
        <v>1</v>
      </c>
      <c r="D141" s="95" t="s">
        <v>938</v>
      </c>
      <c r="E141" s="96" t="s">
        <v>2520</v>
      </c>
      <c r="F141" s="85" t="s">
        <v>2200</v>
      </c>
      <c r="G141" s="86" t="s">
        <v>2201</v>
      </c>
      <c r="H141" s="87"/>
      <c r="I141" s="88" t="s">
        <v>2521</v>
      </c>
      <c r="J141" s="89" t="s">
        <v>3578</v>
      </c>
      <c r="K141" s="90" t="s">
        <v>423</v>
      </c>
      <c r="L141" s="89"/>
      <c r="M141" s="91">
        <v>1978</v>
      </c>
      <c r="N141" s="116"/>
      <c r="O141" s="92" t="s">
        <v>2204</v>
      </c>
      <c r="P141" s="92" t="s">
        <v>2204</v>
      </c>
      <c r="Q141" s="92" t="s">
        <v>2204</v>
      </c>
      <c r="R141" s="92" t="s">
        <v>2204</v>
      </c>
      <c r="S141" s="92" t="s">
        <v>2204</v>
      </c>
      <c r="T141" s="92" t="s">
        <v>2204</v>
      </c>
      <c r="U141" s="92" t="s">
        <v>2204</v>
      </c>
      <c r="V141" s="92" t="s">
        <v>2204</v>
      </c>
      <c r="W141" s="92" t="s">
        <v>2204</v>
      </c>
      <c r="X141" s="92" t="s">
        <v>2204</v>
      </c>
      <c r="Y141" s="92" t="s">
        <v>2204</v>
      </c>
      <c r="Z141" s="92" t="s">
        <v>2204</v>
      </c>
      <c r="AA141" s="92" t="s">
        <v>529</v>
      </c>
      <c r="AB141" s="92" t="s">
        <v>2204</v>
      </c>
      <c r="AC141" s="92" t="s">
        <v>2204</v>
      </c>
      <c r="AD141" s="92" t="s">
        <v>2204</v>
      </c>
      <c r="AE141" s="92" t="s">
        <v>2204</v>
      </c>
      <c r="AF141" s="92" t="s">
        <v>2204</v>
      </c>
      <c r="AG141" s="92" t="s">
        <v>2204</v>
      </c>
      <c r="AH141" s="92" t="s">
        <v>2204</v>
      </c>
      <c r="AI141" s="92" t="s">
        <v>2204</v>
      </c>
      <c r="AJ141" s="92" t="s">
        <v>2204</v>
      </c>
      <c r="AK141" s="92" t="s">
        <v>529</v>
      </c>
      <c r="AL141" s="92" t="s">
        <v>2204</v>
      </c>
      <c r="AM141" s="93">
        <v>0</v>
      </c>
      <c r="AN141" s="111">
        <v>4</v>
      </c>
      <c r="AO141" s="109" t="s">
        <v>2205</v>
      </c>
      <c r="AP141" s="106"/>
      <c r="AQ141" s="110"/>
      <c r="AR141" s="109"/>
      <c r="AS141" s="106"/>
      <c r="AT141" s="107"/>
      <c r="AU141" s="108" t="s">
        <v>2214</v>
      </c>
      <c r="AV141" s="109" t="s">
        <v>2214</v>
      </c>
      <c r="AW141" s="106" t="s">
        <v>2205</v>
      </c>
      <c r="AX141" s="106"/>
      <c r="AY141" s="106"/>
      <c r="AZ141" s="106"/>
      <c r="BA141" s="106"/>
      <c r="BB141" s="106"/>
      <c r="BC141" s="106"/>
      <c r="BD141" s="106"/>
      <c r="BE141" s="106"/>
      <c r="BF141" s="94" cm="1">
        <f t="array" ref="BF141">SUMPRODUCT(--(LEN(TRIM(AV141:BE141))&gt;0))</f>
        <v>2</v>
      </c>
      <c r="BG141" s="36" t="str" cm="1">
        <f t="array" ref="BG141">SUBSTITUTE(SUBSTITUTE(SUBSTITUTE("["&amp;
IFERROR(_xlfn.TEXTJOIN(", ",TRUE,IF(O141:AL141="y",CHAR(34)&amp;O$1:AL$1&amp;CHAR(34),"")),"")&amp;
","&amp;
CHAR(34)&amp;"myr"&amp;AU141&amp;CHAR(34)&amp;","&amp;_xlfn.TEXTJOIN("",TRUE,IF(AO141:AQ141&lt;&gt;"",CHAR(34)&amp;"sta"&amp;AO141:AQ141&amp;CHAR(34)&amp;",",""))&amp;
IFERROR(_xlfn.TEXTJOIN(", ",TRUE,IF(AR141:AT141&lt;&gt;"",CHAR(34)&amp;AR$1:AT$1&amp;AR141:AT141&amp;CHAR(34)&amp;",","")),"")&amp;
IF(AN141&gt;0,CHAR(34)&amp;"HasSta",CHAR(34)&amp;"NoStar")&amp;CHAR(34)&amp;","&amp;IF(AN141=1,CHAR(34)&amp;"1Stars"&amp;CHAR(34)&amp;",","")&amp;IF(AN141=2,CHAR(34)&amp;"2Stars"&amp;CHAR(34)&amp;",","")&amp;IF(AN141&gt;2,CHAR(34)&amp;"3+Star"&amp;CHAR(34)&amp;",","")&amp;
IFERROR(CHOOSE(AM141+1,"""NoBand""","","""2Bands""","""3Bands"""),"")&amp;IF(AM141&gt;3,"""4+Band""","")&amp;","&amp;
_xlfn.XLOOKUP(B141,Country!$A$2:$A$246,Country!$F$2:$F$246,"")&amp;_xlfn.XLOOKUP(B141,Country!$A$2:$A$246,Country!$G$2:$G$246,"")&amp;
"]",",]","]"),",,",","),",,",",")</f>
        <v>["Center", "Rotate","myrBLU","staWHI","HasSta","3+Star","NoBand","capi_Palikir","island","rg3_romanempire","englis","rg2_OC_Micronesia"]</v>
      </c>
      <c r="BH141" s="65" t="s">
        <v>793</v>
      </c>
      <c r="BI141" s="36"/>
    </row>
    <row r="142" spans="1:61" x14ac:dyDescent="0.3">
      <c r="A142" s="115" t="str" cm="1">
        <f t="array" ref="A142">SUBSTITUTE("{"&amp;CHAR(34)&amp;"couname"&amp;CHAR(34)&amp;":"&amp;CHAR(34)&amp;B142&amp;CHAR(34)&amp;
(IF(H142&lt;&gt;"",","&amp;CHAR(34)&amp;"subtype"&amp;CHAR(34)&amp;":"&amp;CHAR(34)&amp;H142&amp;CHAR(34),""))&amp;
","&amp;CHAR(34)&amp;"year"&amp;CHAR(34)&amp;":"&amp;CHAR(34)&amp;M142&amp;CHAR(34)&amp;","&amp;CHAR(34)&amp;"lvlup"&amp;CHAR(34)&amp;":"&amp;CHAR(34)&amp;C142&amp;CHAR(34)&amp;
","&amp;CHAR(34)&amp;"region"&amp;CHAR(34)&amp;":"&amp;CHAR(34)&amp;"rgn_"&amp;_xlfn.XLOOKUP(B142,Country!A142:A440,Country!D142:D440&amp;CHAR(34)&amp;
","&amp;CHAR(34)&amp;"Colors"&amp;CHAR(34)&amp;":"&amp;"["&amp;_xlfn.TEXTJOIN(", ",TRUE,IF(AV142:BE142&lt;&gt;"",CHAR(34)&amp;"cl_"&amp;AV142:BE142&amp;CHAR(34),""))&amp;"]"&amp;
","&amp;CHAR(34)&amp;"Items"&amp;CHAR(34)&amp;":"&amp;BG142&amp;
","&amp;CHAR(34)&amp;"Items2"&amp;CHAR(34)&amp;":"&amp;"["&amp;_xlfn.XLOOKUP(B142,Country!A141:A440,Country!G141:G440)&amp;"]"&amp;
","&amp;CHAR(34)&amp;"Flag"&amp;CHAR(34)&amp;":"&amp;CHAR(34)&amp;D142&amp;CHAR(34)&amp;
","&amp;CHAR(34)&amp;"HDFlag"&amp;CHAR(34)&amp;":"&amp;CHAR(34)&amp;E142&amp;CHAR(34)&amp;
","&amp;CHAR(34)&amp;"type"&amp;CHAR(34)&amp;":"&amp;CHAR(34)&amp;L142&amp;CHAR(34)&amp;
", "&amp;CHAR(34)&amp;"describe"&amp;CHAR(34)&amp;": "&amp;CHAR(34)&amp;CHAR(34)&amp;
", "&amp;CHAR(34)&amp;"isnew"&amp;CHAR(34)&amp;": "&amp;CHAR(34)&amp;F142&amp;CHAR(34)&amp;
", "&amp;CHAR(34)&amp;"ptg"&amp;CHAR(34)&amp;": "&amp;IFERROR(_xlfn.XLOOKUP(B142,Country!A:A,Country!BH:BH),CHAR(34)&amp;CHAR(34))&amp;
", "&amp;CHAR(34)&amp;"links"&amp;CHAR(34)&amp;": "&amp;CHAR(34)&amp;I142&amp;CHAR(34)&amp;
"},"),"[,","[")</f>
        <v>{"couname":"Moldova","year":"1990","lvlup":"1","region":"rgn_Europe","Colors":["cl_BLU", "cl_YEL", "cl_RED", "cl_BLA", "cl_GRE", "cl_BRO"],"Items":["Crosse", "Vertic", "Animal", "Plants", "IsMoon", "Center","myrEQ","staYEL","001BLU", "002YEL", "003RED","HasSta","1Stars","3Bands","capi_Chișinău","landlo", "rg3_austrohungary", "ntGRRE", "ntGRYE","soviet","rg2_EU_East"],"Items2":["soviet","rg2_EU_East"],"Flag":"https://i.ibb.co/VLrfN3P/Moldova-Flag.png","HDFlag":"https://upload.wikimedia.org/wikipedia/commons/thumb/2/27/Flag_of_Moldova.svg/2560px-Flag_of_Moldova.svg.png","type":"", "describe": "", "isnew": ".", "ptg": ["pctBLA_2", "pctBLU_34", "pctGRE_1", "pctRED_34", "pctYEL_26", "pctORA_0", "pctBRO_4", "pctPUR_0", "pctWHI_0"], "links": "https://en.wikipedia.org/wiki/Flag_of_Moldova"},</v>
      </c>
      <c r="B142" s="83" t="s">
        <v>180</v>
      </c>
      <c r="C142" s="84">
        <v>1</v>
      </c>
      <c r="D142" s="95" t="s">
        <v>939</v>
      </c>
      <c r="E142" s="96" t="s">
        <v>2522</v>
      </c>
      <c r="F142" s="85" t="s">
        <v>2200</v>
      </c>
      <c r="G142" s="86" t="s">
        <v>2201</v>
      </c>
      <c r="H142" s="87"/>
      <c r="I142" s="88" t="s">
        <v>2523</v>
      </c>
      <c r="J142" s="89" t="s">
        <v>3578</v>
      </c>
      <c r="K142" s="90" t="s">
        <v>424</v>
      </c>
      <c r="L142" s="89"/>
      <c r="M142" s="91">
        <v>1990</v>
      </c>
      <c r="N142" s="116"/>
      <c r="O142" s="92" t="s">
        <v>529</v>
      </c>
      <c r="P142" s="92" t="s">
        <v>2204</v>
      </c>
      <c r="Q142" s="92" t="s">
        <v>529</v>
      </c>
      <c r="R142" s="92" t="s">
        <v>2204</v>
      </c>
      <c r="S142" s="92" t="s">
        <v>2204</v>
      </c>
      <c r="T142" s="92" t="s">
        <v>529</v>
      </c>
      <c r="U142" s="92" t="s">
        <v>529</v>
      </c>
      <c r="V142" s="92" t="s">
        <v>2204</v>
      </c>
      <c r="W142" s="92" t="s">
        <v>2204</v>
      </c>
      <c r="X142" s="92" t="s">
        <v>2204</v>
      </c>
      <c r="Y142" s="92" t="s">
        <v>529</v>
      </c>
      <c r="Z142" s="92" t="s">
        <v>2204</v>
      </c>
      <c r="AA142" s="92" t="s">
        <v>529</v>
      </c>
      <c r="AB142" s="92" t="s">
        <v>2204</v>
      </c>
      <c r="AC142" s="92" t="s">
        <v>2204</v>
      </c>
      <c r="AD142" s="92" t="s">
        <v>2204</v>
      </c>
      <c r="AE142" s="92" t="s">
        <v>2204</v>
      </c>
      <c r="AF142" s="92" t="s">
        <v>2204</v>
      </c>
      <c r="AG142" s="92" t="s">
        <v>2204</v>
      </c>
      <c r="AH142" s="92" t="s">
        <v>2204</v>
      </c>
      <c r="AI142" s="92" t="s">
        <v>2204</v>
      </c>
      <c r="AJ142" s="92" t="s">
        <v>2204</v>
      </c>
      <c r="AK142" s="92" t="s">
        <v>2204</v>
      </c>
      <c r="AL142" s="92" t="s">
        <v>2204</v>
      </c>
      <c r="AM142" s="93">
        <v>3</v>
      </c>
      <c r="AN142" s="111">
        <v>1</v>
      </c>
      <c r="AO142" s="109" t="s">
        <v>2215</v>
      </c>
      <c r="AP142" s="106"/>
      <c r="AQ142" s="110"/>
      <c r="AR142" s="109" t="s">
        <v>2214</v>
      </c>
      <c r="AS142" s="106" t="s">
        <v>2215</v>
      </c>
      <c r="AT142" s="107" t="s">
        <v>2210</v>
      </c>
      <c r="AU142" s="108" t="s">
        <v>2209</v>
      </c>
      <c r="AV142" s="109" t="s">
        <v>2214</v>
      </c>
      <c r="AW142" s="106" t="s">
        <v>2215</v>
      </c>
      <c r="AX142" s="106" t="s">
        <v>2210</v>
      </c>
      <c r="AY142" s="106" t="s">
        <v>2206</v>
      </c>
      <c r="AZ142" s="106" t="s">
        <v>2211</v>
      </c>
      <c r="BA142" s="106" t="s">
        <v>2223</v>
      </c>
      <c r="BB142" s="106"/>
      <c r="BC142" s="106"/>
      <c r="BD142" s="106"/>
      <c r="BE142" s="106"/>
      <c r="BF142" s="94" cm="1">
        <f t="array" ref="BF142">SUMPRODUCT(--(LEN(TRIM(AV142:BE142))&gt;0))</f>
        <v>6</v>
      </c>
      <c r="BG142" s="36" t="str" cm="1">
        <f t="array" ref="BG142">SUBSTITUTE(SUBSTITUTE(SUBSTITUTE("["&amp;
IFERROR(_xlfn.TEXTJOIN(", ",TRUE,IF(O142:AL142="y",CHAR(34)&amp;O$1:AL$1&amp;CHAR(34),"")),"")&amp;
","&amp;
CHAR(34)&amp;"myr"&amp;AU142&amp;CHAR(34)&amp;","&amp;_xlfn.TEXTJOIN("",TRUE,IF(AO142:AQ142&lt;&gt;"",CHAR(34)&amp;"sta"&amp;AO142:AQ142&amp;CHAR(34)&amp;",",""))&amp;
IFERROR(_xlfn.TEXTJOIN(", ",TRUE,IF(AR142:AT142&lt;&gt;"",CHAR(34)&amp;AR$1:AT$1&amp;AR142:AT142&amp;CHAR(34)&amp;",","")),"")&amp;
IF(AN142&gt;0,CHAR(34)&amp;"HasSta",CHAR(34)&amp;"NoStar")&amp;CHAR(34)&amp;","&amp;IF(AN142=1,CHAR(34)&amp;"1Stars"&amp;CHAR(34)&amp;",","")&amp;IF(AN142=2,CHAR(34)&amp;"2Stars"&amp;CHAR(34)&amp;",","")&amp;IF(AN142&gt;2,CHAR(34)&amp;"3+Star"&amp;CHAR(34)&amp;",","")&amp;
IFERROR(CHOOSE(AM142+1,"""NoBand""","","""2Bands""","""3Bands"""),"")&amp;IF(AM142&gt;3,"""4+Band""","")&amp;","&amp;
_xlfn.XLOOKUP(B142,Country!$A$2:$A$246,Country!$F$2:$F$246,"")&amp;_xlfn.XLOOKUP(B142,Country!$A$2:$A$246,Country!$G$2:$G$246,"")&amp;
"]",",]","]"),",,",","),",,",",")</f>
        <v>["Crosse", "Vertic", "Animal", "Plants", "IsMoon", "Center","myrEQ","staYEL","001BLU", "002YEL", "003RED","HasSta","1Stars","3Bands","capi_Chișinău","landlo", "rg3_austrohungary", "ntGRRE", "ntGRYE","soviet","rg2_EU_East"]</v>
      </c>
      <c r="BH142" s="65" t="s">
        <v>791</v>
      </c>
      <c r="BI142" s="36"/>
    </row>
    <row r="143" spans="1:61" x14ac:dyDescent="0.3">
      <c r="A143" s="115" t="str" cm="1">
        <f t="array" ref="A143">SUBSTITUTE("{"&amp;CHAR(34)&amp;"couname"&amp;CHAR(34)&amp;":"&amp;CHAR(34)&amp;B143&amp;CHAR(34)&amp;
(IF(H143&lt;&gt;"",","&amp;CHAR(34)&amp;"subtype"&amp;CHAR(34)&amp;":"&amp;CHAR(34)&amp;H143&amp;CHAR(34),""))&amp;
","&amp;CHAR(34)&amp;"year"&amp;CHAR(34)&amp;":"&amp;CHAR(34)&amp;M143&amp;CHAR(34)&amp;","&amp;CHAR(34)&amp;"lvlup"&amp;CHAR(34)&amp;":"&amp;CHAR(34)&amp;C143&amp;CHAR(34)&amp;
","&amp;CHAR(34)&amp;"region"&amp;CHAR(34)&amp;":"&amp;CHAR(34)&amp;"rgn_"&amp;_xlfn.XLOOKUP(B143,Country!A143:A441,Country!D143:D441&amp;CHAR(34)&amp;
","&amp;CHAR(34)&amp;"Colors"&amp;CHAR(34)&amp;":"&amp;"["&amp;_xlfn.TEXTJOIN(", ",TRUE,IF(AV143:BE143&lt;&gt;"",CHAR(34)&amp;"cl_"&amp;AV143:BE143&amp;CHAR(34),""))&amp;"]"&amp;
","&amp;CHAR(34)&amp;"Items"&amp;CHAR(34)&amp;":"&amp;BG143&amp;
","&amp;CHAR(34)&amp;"Items2"&amp;CHAR(34)&amp;":"&amp;"["&amp;_xlfn.XLOOKUP(B143,Country!A142:A441,Country!G142:G441)&amp;"]"&amp;
","&amp;CHAR(34)&amp;"Flag"&amp;CHAR(34)&amp;":"&amp;CHAR(34)&amp;D143&amp;CHAR(34)&amp;
","&amp;CHAR(34)&amp;"HDFlag"&amp;CHAR(34)&amp;":"&amp;CHAR(34)&amp;E143&amp;CHAR(34)&amp;
","&amp;CHAR(34)&amp;"type"&amp;CHAR(34)&amp;":"&amp;CHAR(34)&amp;L143&amp;CHAR(34)&amp;
", "&amp;CHAR(34)&amp;"describe"&amp;CHAR(34)&amp;": "&amp;CHAR(34)&amp;CHAR(34)&amp;
", "&amp;CHAR(34)&amp;"isnew"&amp;CHAR(34)&amp;": "&amp;CHAR(34)&amp;F143&amp;CHAR(34)&amp;
", "&amp;CHAR(34)&amp;"ptg"&amp;CHAR(34)&amp;": "&amp;IFERROR(_xlfn.XLOOKUP(B143,Country!A:A,Country!BH:BH),CHAR(34)&amp;CHAR(34))&amp;
", "&amp;CHAR(34)&amp;"links"&amp;CHAR(34)&amp;": "&amp;CHAR(34)&amp;I143&amp;CHAR(34)&amp;
"},"),"[,","[")</f>
        <v>{"couname":"Monaco","year":"1881","lvlup":"1","region":"rgn_Europe","Colors":["cl_RED", "cl_WHI"],"Items":["Horizo", "OnlyBa","myrEQ","001RED", "003WHI","NoStar","2Bands","capi_Monaco","geo_CapiBeach", "md_tekken7","rg3_romanempire","monarchy","french","rg2_EU_West"],"Items2":["rg3_romanempire","monarchy","french","rg2_EU_West"],"Flag":"https://upload.wikimedia.org/wikipedia/commons/thumb/e/ea/Flag_of_Monaco.svg/319px-Flag_of_Monaco.svg.png","HDFlag":"https://upload.wikimedia.org/wikipedia/commons/thumb/e/ea/Flag_of_Monaco.svg/2560px-Flag_of_Monaco.svg.png","type":"", "describe": "", "isnew": ".", "ptg": ["pctBLA_0", "pctBLU_0", "pctGRE_0", "pctRED_50", "pctYEL_0", "pctORA_0", "pctBRO_0", "pctPUR_0", "pctWHI_50"], "links": "https://en.wikipedia.org/wiki/Flag_of_Monaco"},</v>
      </c>
      <c r="B143" s="83" t="s">
        <v>181</v>
      </c>
      <c r="C143" s="84">
        <v>1</v>
      </c>
      <c r="D143" s="95" t="s">
        <v>940</v>
      </c>
      <c r="E143" s="96" t="s">
        <v>2524</v>
      </c>
      <c r="F143" s="85" t="s">
        <v>2200</v>
      </c>
      <c r="G143" s="86" t="s">
        <v>2201</v>
      </c>
      <c r="H143" s="87"/>
      <c r="I143" s="88" t="s">
        <v>2525</v>
      </c>
      <c r="J143" s="89" t="s">
        <v>3578</v>
      </c>
      <c r="K143" s="90" t="s">
        <v>425</v>
      </c>
      <c r="L143" s="89"/>
      <c r="M143" s="91">
        <v>1881</v>
      </c>
      <c r="N143" s="116"/>
      <c r="O143" s="92" t="s">
        <v>2204</v>
      </c>
      <c r="P143" s="92" t="s">
        <v>529</v>
      </c>
      <c r="Q143" s="92" t="s">
        <v>2204</v>
      </c>
      <c r="R143" s="92" t="s">
        <v>2204</v>
      </c>
      <c r="S143" s="92" t="s">
        <v>2204</v>
      </c>
      <c r="T143" s="92" t="s">
        <v>2204</v>
      </c>
      <c r="U143" s="92" t="s">
        <v>2204</v>
      </c>
      <c r="V143" s="92" t="s">
        <v>2204</v>
      </c>
      <c r="W143" s="92" t="s">
        <v>2204</v>
      </c>
      <c r="X143" s="92" t="s">
        <v>2204</v>
      </c>
      <c r="Y143" s="92" t="s">
        <v>2204</v>
      </c>
      <c r="Z143" s="92" t="s">
        <v>2204</v>
      </c>
      <c r="AA143" s="92" t="s">
        <v>2204</v>
      </c>
      <c r="AB143" s="92" t="s">
        <v>2204</v>
      </c>
      <c r="AC143" s="92" t="s">
        <v>2204</v>
      </c>
      <c r="AD143" s="92" t="s">
        <v>2204</v>
      </c>
      <c r="AE143" s="92" t="s">
        <v>529</v>
      </c>
      <c r="AF143" s="92" t="s">
        <v>2204</v>
      </c>
      <c r="AG143" s="92" t="s">
        <v>2204</v>
      </c>
      <c r="AH143" s="92" t="s">
        <v>2204</v>
      </c>
      <c r="AI143" s="92" t="s">
        <v>2204</v>
      </c>
      <c r="AJ143" s="92" t="s">
        <v>2204</v>
      </c>
      <c r="AK143" s="92" t="s">
        <v>2204</v>
      </c>
      <c r="AL143" s="92" t="s">
        <v>2204</v>
      </c>
      <c r="AM143" s="93">
        <v>2</v>
      </c>
      <c r="AN143" s="111">
        <v>0</v>
      </c>
      <c r="AO143" s="109"/>
      <c r="AP143" s="106"/>
      <c r="AQ143" s="110"/>
      <c r="AR143" s="109" t="s">
        <v>2210</v>
      </c>
      <c r="AS143" s="106"/>
      <c r="AT143" s="107" t="s">
        <v>2205</v>
      </c>
      <c r="AU143" s="108" t="s">
        <v>2209</v>
      </c>
      <c r="AV143" s="109" t="s">
        <v>2210</v>
      </c>
      <c r="AW143" s="106" t="s">
        <v>2205</v>
      </c>
      <c r="AX143" s="106"/>
      <c r="AY143" s="106"/>
      <c r="AZ143" s="106"/>
      <c r="BA143" s="106"/>
      <c r="BB143" s="106"/>
      <c r="BC143" s="106"/>
      <c r="BD143" s="106"/>
      <c r="BE143" s="106"/>
      <c r="BF143" s="94" cm="1">
        <f t="array" ref="BF143">SUMPRODUCT(--(LEN(TRIM(AV143:BE143))&gt;0))</f>
        <v>2</v>
      </c>
      <c r="BG143" s="36" t="str" cm="1">
        <f t="array" ref="BG143">SUBSTITUTE(SUBSTITUTE(SUBSTITUTE("["&amp;
IFERROR(_xlfn.TEXTJOIN(", ",TRUE,IF(O143:AL143="y",CHAR(34)&amp;O$1:AL$1&amp;CHAR(34),"")),"")&amp;
","&amp;
CHAR(34)&amp;"myr"&amp;AU143&amp;CHAR(34)&amp;","&amp;_xlfn.TEXTJOIN("",TRUE,IF(AO143:AQ143&lt;&gt;"",CHAR(34)&amp;"sta"&amp;AO143:AQ143&amp;CHAR(34)&amp;",",""))&amp;
IFERROR(_xlfn.TEXTJOIN(", ",TRUE,IF(AR143:AT143&lt;&gt;"",CHAR(34)&amp;AR$1:AT$1&amp;AR143:AT143&amp;CHAR(34)&amp;",","")),"")&amp;
IF(AN143&gt;0,CHAR(34)&amp;"HasSta",CHAR(34)&amp;"NoStar")&amp;CHAR(34)&amp;","&amp;IF(AN143=1,CHAR(34)&amp;"1Stars"&amp;CHAR(34)&amp;",","")&amp;IF(AN143=2,CHAR(34)&amp;"2Stars"&amp;CHAR(34)&amp;",","")&amp;IF(AN143&gt;2,CHAR(34)&amp;"3+Star"&amp;CHAR(34)&amp;",","")&amp;
IFERROR(CHOOSE(AM143+1,"""NoBand""","","""2Bands""","""3Bands"""),"")&amp;IF(AM143&gt;3,"""4+Band""","")&amp;","&amp;
_xlfn.XLOOKUP(B143,Country!$A$2:$A$246,Country!$F$2:$F$246,"")&amp;_xlfn.XLOOKUP(B143,Country!$A$2:$A$246,Country!$G$2:$G$246,"")&amp;
"]",",]","]"),",,",","),",,",",")</f>
        <v>["Horizo", "OnlyBa","myrEQ","001RED", "003WHI","NoStar","2Bands","capi_Monaco","geo_CapiBeach", "md_tekken7","rg3_romanempire","monarchy","french","rg2_EU_West"]</v>
      </c>
      <c r="BH143" s="65" t="s">
        <v>791</v>
      </c>
      <c r="BI143" s="36"/>
    </row>
    <row r="144" spans="1:61" x14ac:dyDescent="0.3">
      <c r="A144" s="115" t="str" cm="1">
        <f t="array" ref="A144">SUBSTITUTE("{"&amp;CHAR(34)&amp;"couname"&amp;CHAR(34)&amp;":"&amp;CHAR(34)&amp;B144&amp;CHAR(34)&amp;
(IF(H144&lt;&gt;"",","&amp;CHAR(34)&amp;"subtype"&amp;CHAR(34)&amp;":"&amp;CHAR(34)&amp;H144&amp;CHAR(34),""))&amp;
","&amp;CHAR(34)&amp;"year"&amp;CHAR(34)&amp;":"&amp;CHAR(34)&amp;M144&amp;CHAR(34)&amp;","&amp;CHAR(34)&amp;"lvlup"&amp;CHAR(34)&amp;":"&amp;CHAR(34)&amp;C144&amp;CHAR(34)&amp;
","&amp;CHAR(34)&amp;"region"&amp;CHAR(34)&amp;":"&amp;CHAR(34)&amp;"rgn_"&amp;_xlfn.XLOOKUP(B144,Country!A144:A442,Country!D144:D442&amp;CHAR(34)&amp;
","&amp;CHAR(34)&amp;"Colors"&amp;CHAR(34)&amp;":"&amp;"["&amp;_xlfn.TEXTJOIN(", ",TRUE,IF(AV144:BE144&lt;&gt;"",CHAR(34)&amp;"cl_"&amp;AV144:BE144&amp;CHAR(34),""))&amp;"]"&amp;
","&amp;CHAR(34)&amp;"Items"&amp;CHAR(34)&amp;":"&amp;BG144&amp;
","&amp;CHAR(34)&amp;"Items2"&amp;CHAR(34)&amp;":"&amp;"["&amp;_xlfn.XLOOKUP(B144,Country!A143:A442,Country!G143:G442)&amp;"]"&amp;
","&amp;CHAR(34)&amp;"Flag"&amp;CHAR(34)&amp;":"&amp;CHAR(34)&amp;D144&amp;CHAR(34)&amp;
","&amp;CHAR(34)&amp;"HDFlag"&amp;CHAR(34)&amp;":"&amp;CHAR(34)&amp;E144&amp;CHAR(34)&amp;
","&amp;CHAR(34)&amp;"type"&amp;CHAR(34)&amp;":"&amp;CHAR(34)&amp;L144&amp;CHAR(34)&amp;
", "&amp;CHAR(34)&amp;"describe"&amp;CHAR(34)&amp;": "&amp;CHAR(34)&amp;CHAR(34)&amp;
", "&amp;CHAR(34)&amp;"isnew"&amp;CHAR(34)&amp;": "&amp;CHAR(34)&amp;F144&amp;CHAR(34)&amp;
", "&amp;CHAR(34)&amp;"ptg"&amp;CHAR(34)&amp;": "&amp;IFERROR(_xlfn.XLOOKUP(B144,Country!A:A,Country!BH:BH),CHAR(34)&amp;CHAR(34))&amp;
", "&amp;CHAR(34)&amp;"links"&amp;CHAR(34)&amp;": "&amp;CHAR(34)&amp;I144&amp;CHAR(34)&amp;
"},"),"[,","[")</f>
        <v>{"couname":"Mongolia","year":"1992, 2011","lvlup":"1","region":"rgn_Asia","Colors":["cl_RED", "cl_BLU", "cl_YEL"],"Items":["Vertic", "Circle", "HasSun", "IsMoon","myrRED","001RED", "002BLU", "003RED","NoStar","3Bands","capi_Ulaanbaatar","landlo", "top30_camel", "top10_reindeer", "ntBLYE","rg2_AS_East"],"Items2":["rg2_AS_East"],"Flag":"https://i.ibb.co/J3fk97q/Mongolia-Flag.png","HDFlag":"https://upload.wikimedia.org/wikipedia/commons/thumb/4/4c/Flag_of_Mongolia.svg/2560px-Flag_of_Mongolia.svg.png","type":"", "describe": "", "isnew": ".", "ptg": ["pctBLA_0", "pctBLU_33", "pctGRE_0", "pctRED_60", "pctYEL_7", "pctORA_0", "pctBRO_0", "pctPUR_0", "pctWHI_0"], "links": "https://en.wikipedia.org/wiki/Flag_of_Mongolia"},</v>
      </c>
      <c r="B144" s="83" t="s">
        <v>182</v>
      </c>
      <c r="C144" s="84">
        <v>1</v>
      </c>
      <c r="D144" s="95" t="s">
        <v>941</v>
      </c>
      <c r="E144" s="96" t="s">
        <v>2526</v>
      </c>
      <c r="F144" s="85" t="s">
        <v>2200</v>
      </c>
      <c r="G144" s="86" t="s">
        <v>2201</v>
      </c>
      <c r="H144" s="87"/>
      <c r="I144" s="88" t="s">
        <v>2527</v>
      </c>
      <c r="J144" s="89" t="s">
        <v>3578</v>
      </c>
      <c r="K144" s="90" t="s">
        <v>426</v>
      </c>
      <c r="L144" s="89"/>
      <c r="M144" s="91" t="s">
        <v>2528</v>
      </c>
      <c r="N144" s="116"/>
      <c r="O144" s="92" t="s">
        <v>2204</v>
      </c>
      <c r="P144" s="92" t="s">
        <v>2204</v>
      </c>
      <c r="Q144" s="92" t="s">
        <v>529</v>
      </c>
      <c r="R144" s="92" t="s">
        <v>2204</v>
      </c>
      <c r="S144" s="92" t="s">
        <v>529</v>
      </c>
      <c r="T144" s="92" t="s">
        <v>2204</v>
      </c>
      <c r="U144" s="92" t="s">
        <v>2204</v>
      </c>
      <c r="V144" s="92" t="s">
        <v>2204</v>
      </c>
      <c r="W144" s="92" t="s">
        <v>2204</v>
      </c>
      <c r="X144" s="92" t="s">
        <v>529</v>
      </c>
      <c r="Y144" s="92" t="s">
        <v>529</v>
      </c>
      <c r="Z144" s="92" t="s">
        <v>2204</v>
      </c>
      <c r="AA144" s="92" t="s">
        <v>2204</v>
      </c>
      <c r="AB144" s="92" t="s">
        <v>2204</v>
      </c>
      <c r="AC144" s="92" t="s">
        <v>2204</v>
      </c>
      <c r="AD144" s="92" t="s">
        <v>2204</v>
      </c>
      <c r="AE144" s="92" t="s">
        <v>2204</v>
      </c>
      <c r="AF144" s="92" t="s">
        <v>2204</v>
      </c>
      <c r="AG144" s="92" t="s">
        <v>2204</v>
      </c>
      <c r="AH144" s="92" t="s">
        <v>2204</v>
      </c>
      <c r="AI144" s="92" t="s">
        <v>2204</v>
      </c>
      <c r="AJ144" s="92" t="s">
        <v>2204</v>
      </c>
      <c r="AK144" s="92" t="s">
        <v>2204</v>
      </c>
      <c r="AL144" s="92" t="s">
        <v>2204</v>
      </c>
      <c r="AM144" s="93">
        <v>3</v>
      </c>
      <c r="AN144" s="111">
        <v>0</v>
      </c>
      <c r="AO144" s="109"/>
      <c r="AP144" s="106"/>
      <c r="AQ144" s="110"/>
      <c r="AR144" s="109" t="s">
        <v>2210</v>
      </c>
      <c r="AS144" s="106" t="s">
        <v>2214</v>
      </c>
      <c r="AT144" s="107" t="s">
        <v>2210</v>
      </c>
      <c r="AU144" s="108" t="s">
        <v>2210</v>
      </c>
      <c r="AV144" s="109" t="s">
        <v>2210</v>
      </c>
      <c r="AW144" s="106" t="s">
        <v>2214</v>
      </c>
      <c r="AX144" s="106" t="s">
        <v>2215</v>
      </c>
      <c r="AY144" s="106"/>
      <c r="AZ144" s="106"/>
      <c r="BA144" s="106"/>
      <c r="BB144" s="106"/>
      <c r="BC144" s="106"/>
      <c r="BD144" s="106"/>
      <c r="BE144" s="106"/>
      <c r="BF144" s="94" cm="1">
        <f t="array" ref="BF144">SUMPRODUCT(--(LEN(TRIM(AV144:BE144))&gt;0))</f>
        <v>3</v>
      </c>
      <c r="BG144" s="36" t="str" cm="1">
        <f t="array" ref="BG144">SUBSTITUTE(SUBSTITUTE(SUBSTITUTE("["&amp;
IFERROR(_xlfn.TEXTJOIN(", ",TRUE,IF(O144:AL144="y",CHAR(34)&amp;O$1:AL$1&amp;CHAR(34),"")),"")&amp;
","&amp;
CHAR(34)&amp;"myr"&amp;AU144&amp;CHAR(34)&amp;","&amp;_xlfn.TEXTJOIN("",TRUE,IF(AO144:AQ144&lt;&gt;"",CHAR(34)&amp;"sta"&amp;AO144:AQ144&amp;CHAR(34)&amp;",",""))&amp;
IFERROR(_xlfn.TEXTJOIN(", ",TRUE,IF(AR144:AT144&lt;&gt;"",CHAR(34)&amp;AR$1:AT$1&amp;AR144:AT144&amp;CHAR(34)&amp;",","")),"")&amp;
IF(AN144&gt;0,CHAR(34)&amp;"HasSta",CHAR(34)&amp;"NoStar")&amp;CHAR(34)&amp;","&amp;IF(AN144=1,CHAR(34)&amp;"1Stars"&amp;CHAR(34)&amp;",","")&amp;IF(AN144=2,CHAR(34)&amp;"2Stars"&amp;CHAR(34)&amp;",","")&amp;IF(AN144&gt;2,CHAR(34)&amp;"3+Star"&amp;CHAR(34)&amp;",","")&amp;
IFERROR(CHOOSE(AM144+1,"""NoBand""","","""2Bands""","""3Bands"""),"")&amp;IF(AM144&gt;3,"""4+Band""","")&amp;","&amp;
_xlfn.XLOOKUP(B144,Country!$A$2:$A$246,Country!$F$2:$F$246,"")&amp;_xlfn.XLOOKUP(B144,Country!$A$2:$A$246,Country!$G$2:$G$246,"")&amp;
"]",",]","]"),",,",","),",,",",")</f>
        <v>["Vertic", "Circle", "HasSun", "IsMoon","myrRED","001RED", "002BLU", "003RED","NoStar","3Bands","capi_Ulaanbaatar","landlo", "top30_camel", "top10_reindeer", "ntBLYE","rg2_AS_East"]</v>
      </c>
      <c r="BH144" s="65" t="s">
        <v>790</v>
      </c>
      <c r="BI144" s="36"/>
    </row>
    <row r="145" spans="1:61" x14ac:dyDescent="0.3">
      <c r="A145" s="115" t="str" cm="1">
        <f t="array" ref="A145">SUBSTITUTE("{"&amp;CHAR(34)&amp;"couname"&amp;CHAR(34)&amp;":"&amp;CHAR(34)&amp;B145&amp;CHAR(34)&amp;
(IF(H145&lt;&gt;"",","&amp;CHAR(34)&amp;"subtype"&amp;CHAR(34)&amp;":"&amp;CHAR(34)&amp;H145&amp;CHAR(34),""))&amp;
","&amp;CHAR(34)&amp;"year"&amp;CHAR(34)&amp;":"&amp;CHAR(34)&amp;M145&amp;CHAR(34)&amp;","&amp;CHAR(34)&amp;"lvlup"&amp;CHAR(34)&amp;":"&amp;CHAR(34)&amp;C145&amp;CHAR(34)&amp;
","&amp;CHAR(34)&amp;"region"&amp;CHAR(34)&amp;":"&amp;CHAR(34)&amp;"rgn_"&amp;_xlfn.XLOOKUP(B145,Country!A145:A443,Country!D145:D443&amp;CHAR(34)&amp;
","&amp;CHAR(34)&amp;"Colors"&amp;CHAR(34)&amp;":"&amp;"["&amp;_xlfn.TEXTJOIN(", ",TRUE,IF(AV145:BE145&lt;&gt;"",CHAR(34)&amp;"cl_"&amp;AV145:BE145&amp;CHAR(34),""))&amp;"]"&amp;
","&amp;CHAR(34)&amp;"Items"&amp;CHAR(34)&amp;":"&amp;BG145&amp;
","&amp;CHAR(34)&amp;"Items2"&amp;CHAR(34)&amp;":"&amp;"["&amp;_xlfn.XLOOKUP(B145,Country!A144:A443,Country!G144:G443)&amp;"]"&amp;
","&amp;CHAR(34)&amp;"Flag"&amp;CHAR(34)&amp;":"&amp;CHAR(34)&amp;D145&amp;CHAR(34)&amp;
","&amp;CHAR(34)&amp;"HDFlag"&amp;CHAR(34)&amp;":"&amp;CHAR(34)&amp;E145&amp;CHAR(34)&amp;
","&amp;CHAR(34)&amp;"type"&amp;CHAR(34)&amp;":"&amp;CHAR(34)&amp;L145&amp;CHAR(34)&amp;
", "&amp;CHAR(34)&amp;"describe"&amp;CHAR(34)&amp;": "&amp;CHAR(34)&amp;CHAR(34)&amp;
", "&amp;CHAR(34)&amp;"isnew"&amp;CHAR(34)&amp;": "&amp;CHAR(34)&amp;F145&amp;CHAR(34)&amp;
", "&amp;CHAR(34)&amp;"ptg"&amp;CHAR(34)&amp;": "&amp;IFERROR(_xlfn.XLOOKUP(B145,Country!A:A,Country!BH:BH),CHAR(34)&amp;CHAR(34))&amp;
", "&amp;CHAR(34)&amp;"links"&amp;CHAR(34)&amp;": "&amp;CHAR(34)&amp;I145&amp;CHAR(34)&amp;
"},"),"[,","[")</f>
        <v>{"couname":"Montenegro","year":"2004","lvlup":"1","region":"rgn_Europe","Colors":["cl_RED", "cl_YEL", "cl_BLU", "cl_GRE"],"Items":["Crosse", "Animal", "Plants", "Center", "Crowns","myrRED","NoStar","NoBand","capi_Podgorica","rg3_austrohungary", "ntGRRE","balkan","rg3_romanempire","rg2_Eu_South"],"Items2":["balkan","rg3_romanempire","rg2_Eu_South"],"Flag":"https://i.ibb.co/kMKBgP1/Montenegro-Flag.png","HDFlag":"https://upload.wikimedia.org/wikipedia/commons/thumb/6/64/Flag_of_Montenegro.svg/2560px-Flag_of_Montenegro.svg.png","type":"", "describe": "", "isnew": ".", "ptg": ["pctBLA_0", "pctBLU_1", "pctGRE_1", "pctRED_74", "pctYEL_24", "pctORA_0", "pctBRO_0", "pctPUR_0", "pctWHI_0"], "links": "https://en.wikipedia.org/wiki/Flag_of_Montenegro"},</v>
      </c>
      <c r="B145" s="83" t="s">
        <v>183</v>
      </c>
      <c r="C145" s="84">
        <v>1</v>
      </c>
      <c r="D145" s="95" t="s">
        <v>942</v>
      </c>
      <c r="E145" s="96" t="s">
        <v>2529</v>
      </c>
      <c r="F145" s="85" t="s">
        <v>2200</v>
      </c>
      <c r="G145" s="86" t="s">
        <v>2201</v>
      </c>
      <c r="H145" s="87"/>
      <c r="I145" s="88" t="s">
        <v>2530</v>
      </c>
      <c r="J145" s="89" t="s">
        <v>3578</v>
      </c>
      <c r="K145" s="90" t="s">
        <v>427</v>
      </c>
      <c r="L145" s="89"/>
      <c r="M145" s="91">
        <v>2004</v>
      </c>
      <c r="N145" s="116"/>
      <c r="O145" s="92" t="s">
        <v>529</v>
      </c>
      <c r="P145" s="92" t="s">
        <v>2204</v>
      </c>
      <c r="Q145" s="92" t="s">
        <v>2204</v>
      </c>
      <c r="R145" s="92" t="s">
        <v>2204</v>
      </c>
      <c r="S145" s="92" t="s">
        <v>2204</v>
      </c>
      <c r="T145" s="92" t="s">
        <v>529</v>
      </c>
      <c r="U145" s="92" t="s">
        <v>529</v>
      </c>
      <c r="V145" s="92" t="s">
        <v>2204</v>
      </c>
      <c r="W145" s="92" t="s">
        <v>2204</v>
      </c>
      <c r="X145" s="92" t="s">
        <v>2204</v>
      </c>
      <c r="Y145" s="92" t="s">
        <v>2204</v>
      </c>
      <c r="Z145" s="92" t="s">
        <v>2204</v>
      </c>
      <c r="AA145" s="92" t="s">
        <v>529</v>
      </c>
      <c r="AB145" s="92" t="s">
        <v>2204</v>
      </c>
      <c r="AC145" s="92" t="s">
        <v>2204</v>
      </c>
      <c r="AD145" s="92" t="s">
        <v>2204</v>
      </c>
      <c r="AE145" s="92" t="s">
        <v>2204</v>
      </c>
      <c r="AF145" s="92" t="s">
        <v>2204</v>
      </c>
      <c r="AG145" s="92" t="s">
        <v>2204</v>
      </c>
      <c r="AH145" s="92" t="s">
        <v>2204</v>
      </c>
      <c r="AI145" s="92" t="s">
        <v>2204</v>
      </c>
      <c r="AJ145" s="92" t="s">
        <v>529</v>
      </c>
      <c r="AK145" s="92" t="s">
        <v>2204</v>
      </c>
      <c r="AL145" s="92" t="s">
        <v>2204</v>
      </c>
      <c r="AM145" s="93">
        <v>0</v>
      </c>
      <c r="AN145" s="111">
        <v>0</v>
      </c>
      <c r="AO145" s="109"/>
      <c r="AP145" s="106"/>
      <c r="AQ145" s="110"/>
      <c r="AR145" s="109"/>
      <c r="AS145" s="106"/>
      <c r="AT145" s="107"/>
      <c r="AU145" s="108" t="s">
        <v>2210</v>
      </c>
      <c r="AV145" s="109" t="s">
        <v>2210</v>
      </c>
      <c r="AW145" s="106" t="s">
        <v>2215</v>
      </c>
      <c r="AX145" s="106" t="s">
        <v>2214</v>
      </c>
      <c r="AY145" s="106" t="s">
        <v>2211</v>
      </c>
      <c r="AZ145" s="106"/>
      <c r="BA145" s="106"/>
      <c r="BB145" s="106"/>
      <c r="BC145" s="106"/>
      <c r="BD145" s="106"/>
      <c r="BE145" s="106"/>
      <c r="BF145" s="94" cm="1">
        <f t="array" ref="BF145">SUMPRODUCT(--(LEN(TRIM(AV145:BE145))&gt;0))</f>
        <v>4</v>
      </c>
      <c r="BG145" s="36" t="str" cm="1">
        <f t="array" ref="BG145">SUBSTITUTE(SUBSTITUTE(SUBSTITUTE("["&amp;
IFERROR(_xlfn.TEXTJOIN(", ",TRUE,IF(O145:AL145="y",CHAR(34)&amp;O$1:AL$1&amp;CHAR(34),"")),"")&amp;
","&amp;
CHAR(34)&amp;"myr"&amp;AU145&amp;CHAR(34)&amp;","&amp;_xlfn.TEXTJOIN("",TRUE,IF(AO145:AQ145&lt;&gt;"",CHAR(34)&amp;"sta"&amp;AO145:AQ145&amp;CHAR(34)&amp;",",""))&amp;
IFERROR(_xlfn.TEXTJOIN(", ",TRUE,IF(AR145:AT145&lt;&gt;"",CHAR(34)&amp;AR$1:AT$1&amp;AR145:AT145&amp;CHAR(34)&amp;",","")),"")&amp;
IF(AN145&gt;0,CHAR(34)&amp;"HasSta",CHAR(34)&amp;"NoStar")&amp;CHAR(34)&amp;","&amp;IF(AN145=1,CHAR(34)&amp;"1Stars"&amp;CHAR(34)&amp;",","")&amp;IF(AN145=2,CHAR(34)&amp;"2Stars"&amp;CHAR(34)&amp;",","")&amp;IF(AN145&gt;2,CHAR(34)&amp;"3+Star"&amp;CHAR(34)&amp;",","")&amp;
IFERROR(CHOOSE(AM145+1,"""NoBand""","","""2Bands""","""3Bands"""),"")&amp;IF(AM145&gt;3,"""4+Band""","")&amp;","&amp;
_xlfn.XLOOKUP(B145,Country!$A$2:$A$246,Country!$F$2:$F$246,"")&amp;_xlfn.XLOOKUP(B145,Country!$A$2:$A$246,Country!$G$2:$G$246,"")&amp;
"]",",]","]"),",,",","),",,",",")</f>
        <v>["Crosse", "Animal", "Plants", "Center", "Crowns","myrRED","NoStar","NoBand","capi_Podgorica","rg3_austrohungary", "ntGRRE","balkan","rg3_romanempire","rg2_Eu_South"]</v>
      </c>
      <c r="BH145" s="65" t="s">
        <v>791</v>
      </c>
      <c r="BI145" s="36"/>
    </row>
    <row r="146" spans="1:61" x14ac:dyDescent="0.3">
      <c r="A146" s="115" t="str" cm="1">
        <f t="array" ref="A146">SUBSTITUTE("{"&amp;CHAR(34)&amp;"couname"&amp;CHAR(34)&amp;":"&amp;CHAR(34)&amp;B146&amp;CHAR(34)&amp;
(IF(H146&lt;&gt;"",","&amp;CHAR(34)&amp;"subtype"&amp;CHAR(34)&amp;":"&amp;CHAR(34)&amp;H146&amp;CHAR(34),""))&amp;
","&amp;CHAR(34)&amp;"year"&amp;CHAR(34)&amp;":"&amp;CHAR(34)&amp;M146&amp;CHAR(34)&amp;","&amp;CHAR(34)&amp;"lvlup"&amp;CHAR(34)&amp;":"&amp;CHAR(34)&amp;C146&amp;CHAR(34)&amp;
","&amp;CHAR(34)&amp;"region"&amp;CHAR(34)&amp;":"&amp;CHAR(34)&amp;"rgn_"&amp;_xlfn.XLOOKUP(B146,Country!A146:A444,Country!D146:D444&amp;CHAR(34)&amp;
","&amp;CHAR(34)&amp;"Colors"&amp;CHAR(34)&amp;":"&amp;"["&amp;_xlfn.TEXTJOIN(", ",TRUE,IF(AV146:BE146&lt;&gt;"",CHAR(34)&amp;"cl_"&amp;AV146:BE146&amp;CHAR(34),""))&amp;"]"&amp;
","&amp;CHAR(34)&amp;"Items"&amp;CHAR(34)&amp;":"&amp;BG146&amp;
","&amp;CHAR(34)&amp;"Items2"&amp;CHAR(34)&amp;":"&amp;"["&amp;_xlfn.XLOOKUP(B146,Country!A145:A444,Country!G145:G444)&amp;"]"&amp;
","&amp;CHAR(34)&amp;"Flag"&amp;CHAR(34)&amp;":"&amp;CHAR(34)&amp;D146&amp;CHAR(34)&amp;
","&amp;CHAR(34)&amp;"HDFlag"&amp;CHAR(34)&amp;":"&amp;CHAR(34)&amp;E146&amp;CHAR(34)&amp;
","&amp;CHAR(34)&amp;"type"&amp;CHAR(34)&amp;":"&amp;CHAR(34)&amp;L146&amp;CHAR(34)&amp;
", "&amp;CHAR(34)&amp;"describe"&amp;CHAR(34)&amp;": "&amp;CHAR(34)&amp;CHAR(34)&amp;
", "&amp;CHAR(34)&amp;"isnew"&amp;CHAR(34)&amp;": "&amp;CHAR(34)&amp;F146&amp;CHAR(34)&amp;
", "&amp;CHAR(34)&amp;"ptg"&amp;CHAR(34)&amp;": "&amp;IFERROR(_xlfn.XLOOKUP(B146,Country!A:A,Country!BH:BH),CHAR(34)&amp;CHAR(34))&amp;
", "&amp;CHAR(34)&amp;"links"&amp;CHAR(34)&amp;": "&amp;CHAR(34)&amp;I146&amp;CHAR(34)&amp;
"},"),"[,","[")</f>
        <v>{"couname":"Montserrat","year":"1960","lvlup":"1","region":"rgn_North America","Colors":["cl_RED", "cl_WHI", "cl_BLU", "cl_GRE", "cl_BRO", "cl_YEL", "cl_BLA"],"Items":["Crosse", "Canton", "unjack", "Humans","myrBLU","NoStar","NoBand","capi_Plymouth","island", "kokomo", "geo_CapiBeach", "ntGRRE", "ntGRYE", "ntWHYE","monarchy","englis","rg2_Na_Caribbean"],"Items2":["monarchy","englis","rg2_Na_Caribbean"],"Flag":"https://i.ibb.co/ZBbgCMb/Montserrat-Flag.png","HDFlag":"https://upload.wikimedia.org/wikipedia/commons/thumb/d/d0/Flag_of_Montserrat.svg/2560px-Flag_of_Montserrat.svg.png","type":"", "describe": "", "isnew": ".", "ptg": ["pctBLA_1", "pctBLU_71", "pctGRE_2", "pctRED_13", "pctYEL_1", "pctORA_0", "pctBRO_2", "pctPUR_0", "pctWHI_9"], "links": "https://en.wikipedia.org/wiki/Flag_of_Montserrat"},</v>
      </c>
      <c r="B146" s="83" t="s">
        <v>184</v>
      </c>
      <c r="C146" s="84">
        <v>1</v>
      </c>
      <c r="D146" s="95" t="s">
        <v>943</v>
      </c>
      <c r="E146" s="96" t="s">
        <v>2531</v>
      </c>
      <c r="F146" s="85" t="s">
        <v>2200</v>
      </c>
      <c r="G146" s="86" t="s">
        <v>2201</v>
      </c>
      <c r="H146" s="87"/>
      <c r="I146" s="88" t="s">
        <v>2532</v>
      </c>
      <c r="J146" s="89" t="s">
        <v>3578</v>
      </c>
      <c r="K146" s="90" t="s">
        <v>428</v>
      </c>
      <c r="L146" s="89"/>
      <c r="M146" s="91">
        <v>1960</v>
      </c>
      <c r="N146" s="116"/>
      <c r="O146" s="92" t="s">
        <v>529</v>
      </c>
      <c r="P146" s="92" t="s">
        <v>2204</v>
      </c>
      <c r="Q146" s="92" t="s">
        <v>2204</v>
      </c>
      <c r="R146" s="92" t="s">
        <v>2204</v>
      </c>
      <c r="S146" s="92" t="s">
        <v>2204</v>
      </c>
      <c r="T146" s="92" t="s">
        <v>2204</v>
      </c>
      <c r="U146" s="92" t="s">
        <v>2204</v>
      </c>
      <c r="V146" s="92" t="s">
        <v>2204</v>
      </c>
      <c r="W146" s="92" t="s">
        <v>2204</v>
      </c>
      <c r="X146" s="92" t="s">
        <v>2204</v>
      </c>
      <c r="Y146" s="92" t="s">
        <v>2204</v>
      </c>
      <c r="Z146" s="92" t="s">
        <v>2204</v>
      </c>
      <c r="AA146" s="92" t="s">
        <v>2204</v>
      </c>
      <c r="AB146" s="92" t="s">
        <v>529</v>
      </c>
      <c r="AC146" s="92" t="s">
        <v>529</v>
      </c>
      <c r="AD146" s="92" t="s">
        <v>2204</v>
      </c>
      <c r="AE146" s="92" t="s">
        <v>2204</v>
      </c>
      <c r="AF146" s="92" t="s">
        <v>2204</v>
      </c>
      <c r="AG146" s="92" t="s">
        <v>529</v>
      </c>
      <c r="AH146" s="92" t="s">
        <v>2204</v>
      </c>
      <c r="AI146" s="92" t="s">
        <v>2204</v>
      </c>
      <c r="AJ146" s="92" t="s">
        <v>2204</v>
      </c>
      <c r="AK146" s="92" t="s">
        <v>2204</v>
      </c>
      <c r="AL146" s="92" t="s">
        <v>2204</v>
      </c>
      <c r="AM146" s="93">
        <v>0</v>
      </c>
      <c r="AN146" s="111">
        <v>0</v>
      </c>
      <c r="AO146" s="109"/>
      <c r="AP146" s="106"/>
      <c r="AQ146" s="110"/>
      <c r="AR146" s="109"/>
      <c r="AS146" s="106"/>
      <c r="AT146" s="107"/>
      <c r="AU146" s="108" t="s">
        <v>2214</v>
      </c>
      <c r="AV146" s="109" t="s">
        <v>2210</v>
      </c>
      <c r="AW146" s="106" t="s">
        <v>2205</v>
      </c>
      <c r="AX146" s="106" t="s">
        <v>2214</v>
      </c>
      <c r="AY146" s="106" t="s">
        <v>2211</v>
      </c>
      <c r="AZ146" s="106" t="s">
        <v>2223</v>
      </c>
      <c r="BA146" s="106" t="s">
        <v>2215</v>
      </c>
      <c r="BB146" s="106" t="s">
        <v>2206</v>
      </c>
      <c r="BC146" s="106"/>
      <c r="BD146" s="106"/>
      <c r="BE146" s="106"/>
      <c r="BF146" s="94" cm="1">
        <f t="array" ref="BF146">SUMPRODUCT(--(LEN(TRIM(AV146:BE146))&gt;0))</f>
        <v>7</v>
      </c>
      <c r="BG146" s="36" t="str" cm="1">
        <f t="array" ref="BG146">SUBSTITUTE(SUBSTITUTE(SUBSTITUTE("["&amp;
IFERROR(_xlfn.TEXTJOIN(", ",TRUE,IF(O146:AL146="y",CHAR(34)&amp;O$1:AL$1&amp;CHAR(34),"")),"")&amp;
","&amp;
CHAR(34)&amp;"myr"&amp;AU146&amp;CHAR(34)&amp;","&amp;_xlfn.TEXTJOIN("",TRUE,IF(AO146:AQ146&lt;&gt;"",CHAR(34)&amp;"sta"&amp;AO146:AQ146&amp;CHAR(34)&amp;",",""))&amp;
IFERROR(_xlfn.TEXTJOIN(", ",TRUE,IF(AR146:AT146&lt;&gt;"",CHAR(34)&amp;AR$1:AT$1&amp;AR146:AT146&amp;CHAR(34)&amp;",","")),"")&amp;
IF(AN146&gt;0,CHAR(34)&amp;"HasSta",CHAR(34)&amp;"NoStar")&amp;CHAR(34)&amp;","&amp;IF(AN146=1,CHAR(34)&amp;"1Stars"&amp;CHAR(34)&amp;",","")&amp;IF(AN146=2,CHAR(34)&amp;"2Stars"&amp;CHAR(34)&amp;",","")&amp;IF(AN146&gt;2,CHAR(34)&amp;"3+Star"&amp;CHAR(34)&amp;",","")&amp;
IFERROR(CHOOSE(AM146+1,"""NoBand""","","""2Bands""","""3Bands"""),"")&amp;IF(AM146&gt;3,"""4+Band""","")&amp;","&amp;
_xlfn.XLOOKUP(B146,Country!$A$2:$A$246,Country!$F$2:$F$246,"")&amp;_xlfn.XLOOKUP(B146,Country!$A$2:$A$246,Country!$G$2:$G$246,"")&amp;
"]",",]","]"),",,",","),",,",",")</f>
        <v>["Crosse", "Canton", "unjack", "Humans","myrBLU","NoStar","NoBand","capi_Plymouth","island", "kokomo", "geo_CapiBeach", "ntGRRE", "ntGRYE", "ntWHYE","monarchy","englis","rg2_Na_Caribbean"]</v>
      </c>
      <c r="BH146" s="65" t="s">
        <v>794</v>
      </c>
      <c r="BI146" s="36"/>
    </row>
    <row r="147" spans="1:61" x14ac:dyDescent="0.3">
      <c r="A147" s="115" t="str" cm="1">
        <f t="array" ref="A147">SUBSTITUTE("{"&amp;CHAR(34)&amp;"couname"&amp;CHAR(34)&amp;":"&amp;CHAR(34)&amp;B147&amp;CHAR(34)&amp;
(IF(H147&lt;&gt;"",","&amp;CHAR(34)&amp;"subtype"&amp;CHAR(34)&amp;":"&amp;CHAR(34)&amp;H147&amp;CHAR(34),""))&amp;
","&amp;CHAR(34)&amp;"year"&amp;CHAR(34)&amp;":"&amp;CHAR(34)&amp;M147&amp;CHAR(34)&amp;","&amp;CHAR(34)&amp;"lvlup"&amp;CHAR(34)&amp;":"&amp;CHAR(34)&amp;C147&amp;CHAR(34)&amp;
","&amp;CHAR(34)&amp;"region"&amp;CHAR(34)&amp;":"&amp;CHAR(34)&amp;"rgn_"&amp;_xlfn.XLOOKUP(B147,Country!A147:A445,Country!D147:D445&amp;CHAR(34)&amp;
","&amp;CHAR(34)&amp;"Colors"&amp;CHAR(34)&amp;":"&amp;"["&amp;_xlfn.TEXTJOIN(", ",TRUE,IF(AV147:BE147&lt;&gt;"",CHAR(34)&amp;"cl_"&amp;AV147:BE147&amp;CHAR(34),""))&amp;"]"&amp;
","&amp;CHAR(34)&amp;"Items"&amp;CHAR(34)&amp;":"&amp;BG147&amp;
","&amp;CHAR(34)&amp;"Items2"&amp;CHAR(34)&amp;":"&amp;"["&amp;_xlfn.XLOOKUP(B147,Country!A146:A445,Country!G146:G445)&amp;"]"&amp;
","&amp;CHAR(34)&amp;"Flag"&amp;CHAR(34)&amp;":"&amp;CHAR(34)&amp;D147&amp;CHAR(34)&amp;
","&amp;CHAR(34)&amp;"HDFlag"&amp;CHAR(34)&amp;":"&amp;CHAR(34)&amp;E147&amp;CHAR(34)&amp;
","&amp;CHAR(34)&amp;"type"&amp;CHAR(34)&amp;":"&amp;CHAR(34)&amp;L147&amp;CHAR(34)&amp;
", "&amp;CHAR(34)&amp;"describe"&amp;CHAR(34)&amp;": "&amp;CHAR(34)&amp;CHAR(34)&amp;
", "&amp;CHAR(34)&amp;"isnew"&amp;CHAR(34)&amp;": "&amp;CHAR(34)&amp;F147&amp;CHAR(34)&amp;
", "&amp;CHAR(34)&amp;"ptg"&amp;CHAR(34)&amp;": "&amp;IFERROR(_xlfn.XLOOKUP(B147,Country!A:A,Country!BH:BH),CHAR(34)&amp;CHAR(34))&amp;
", "&amp;CHAR(34)&amp;"links"&amp;CHAR(34)&amp;": "&amp;CHAR(34)&amp;I147&amp;CHAR(34)&amp;
"},"),"[,","[")</f>
        <v>{"couname":"Morocco","year":"1915","lvlup":"1","region":"rgn_Africa","Colors":["cl_RED", "cl_GRE"],"Items":["Center","myrRED","staGRE","HasSta","1Stars","NoBand","capi_Rabat","locate_MI", "geo_CapiBeach","monarchy","arabic","rg2_Af_North"],"Items2":["monarchy","arabic","rg2_Af_North"],"Flag":"https://i.ibb.co/4MPL9Pt/Morocco-Flag.png","HDFlag":"https://upload.wikimedia.org/wikipedia/commons/thumb/2/2c/Flag_of_Morocco.svg/2560px-Flag_of_Morocco.svg.png","type":"", "describe": "", "isnew": ".", "ptg": ["pctBLA_0", "pctBLU_0", "pctGRE_3", "pctRED_97", "pctYEL_0", "pctORA_0", "pctBRO_0", "pctPUR_0", "pctWHI_0"], "links": "https://en.wikipedia.org/wiki/Flag_of_Morocco"},</v>
      </c>
      <c r="B147" s="83" t="s">
        <v>185</v>
      </c>
      <c r="C147" s="84">
        <v>1</v>
      </c>
      <c r="D147" s="95" t="s">
        <v>944</v>
      </c>
      <c r="E147" s="96" t="s">
        <v>2533</v>
      </c>
      <c r="F147" s="85" t="s">
        <v>2200</v>
      </c>
      <c r="G147" s="86" t="s">
        <v>2201</v>
      </c>
      <c r="H147" s="87"/>
      <c r="I147" s="88" t="s">
        <v>2534</v>
      </c>
      <c r="J147" s="89" t="s">
        <v>3578</v>
      </c>
      <c r="K147" s="90" t="s">
        <v>429</v>
      </c>
      <c r="L147" s="89"/>
      <c r="M147" s="91">
        <v>1915</v>
      </c>
      <c r="N147" s="116"/>
      <c r="O147" s="92" t="s">
        <v>2204</v>
      </c>
      <c r="P147" s="92" t="s">
        <v>2204</v>
      </c>
      <c r="Q147" s="92" t="s">
        <v>2204</v>
      </c>
      <c r="R147" s="92" t="s">
        <v>2204</v>
      </c>
      <c r="S147" s="92" t="s">
        <v>2204</v>
      </c>
      <c r="T147" s="92" t="s">
        <v>2204</v>
      </c>
      <c r="U147" s="92" t="s">
        <v>2204</v>
      </c>
      <c r="V147" s="92" t="s">
        <v>2204</v>
      </c>
      <c r="W147" s="92" t="s">
        <v>2204</v>
      </c>
      <c r="X147" s="92" t="s">
        <v>2204</v>
      </c>
      <c r="Y147" s="92" t="s">
        <v>2204</v>
      </c>
      <c r="Z147" s="92" t="s">
        <v>2204</v>
      </c>
      <c r="AA147" s="92" t="s">
        <v>529</v>
      </c>
      <c r="AB147" s="92" t="s">
        <v>2204</v>
      </c>
      <c r="AC147" s="92" t="s">
        <v>2204</v>
      </c>
      <c r="AD147" s="92" t="s">
        <v>2204</v>
      </c>
      <c r="AE147" s="92" t="s">
        <v>2204</v>
      </c>
      <c r="AF147" s="92" t="s">
        <v>2204</v>
      </c>
      <c r="AG147" s="92" t="s">
        <v>2204</v>
      </c>
      <c r="AH147" s="92" t="s">
        <v>2204</v>
      </c>
      <c r="AI147" s="92" t="s">
        <v>2204</v>
      </c>
      <c r="AJ147" s="92" t="s">
        <v>2204</v>
      </c>
      <c r="AK147" s="92" t="s">
        <v>2204</v>
      </c>
      <c r="AL147" s="92" t="s">
        <v>2204</v>
      </c>
      <c r="AM147" s="93">
        <v>0</v>
      </c>
      <c r="AN147" s="111">
        <v>1</v>
      </c>
      <c r="AO147" s="109" t="s">
        <v>2211</v>
      </c>
      <c r="AP147" s="106"/>
      <c r="AQ147" s="110"/>
      <c r="AR147" s="109"/>
      <c r="AS147" s="106"/>
      <c r="AT147" s="107"/>
      <c r="AU147" s="108" t="s">
        <v>2210</v>
      </c>
      <c r="AV147" s="109" t="s">
        <v>2210</v>
      </c>
      <c r="AW147" s="106" t="s">
        <v>2211</v>
      </c>
      <c r="AX147" s="106"/>
      <c r="AY147" s="106"/>
      <c r="AZ147" s="106"/>
      <c r="BA147" s="106"/>
      <c r="BB147" s="106"/>
      <c r="BC147" s="106"/>
      <c r="BD147" s="106"/>
      <c r="BE147" s="106"/>
      <c r="BF147" s="94" cm="1">
        <f t="array" ref="BF147">SUMPRODUCT(--(LEN(TRIM(AV147:BE147))&gt;0))</f>
        <v>2</v>
      </c>
      <c r="BG147" s="36" t="str" cm="1">
        <f t="array" ref="BG147">SUBSTITUTE(SUBSTITUTE(SUBSTITUTE("["&amp;
IFERROR(_xlfn.TEXTJOIN(", ",TRUE,IF(O147:AL147="y",CHAR(34)&amp;O$1:AL$1&amp;CHAR(34),"")),"")&amp;
","&amp;
CHAR(34)&amp;"myr"&amp;AU147&amp;CHAR(34)&amp;","&amp;_xlfn.TEXTJOIN("",TRUE,IF(AO147:AQ147&lt;&gt;"",CHAR(34)&amp;"sta"&amp;AO147:AQ147&amp;CHAR(34)&amp;",",""))&amp;
IFERROR(_xlfn.TEXTJOIN(", ",TRUE,IF(AR147:AT147&lt;&gt;"",CHAR(34)&amp;AR$1:AT$1&amp;AR147:AT147&amp;CHAR(34)&amp;",","")),"")&amp;
IF(AN147&gt;0,CHAR(34)&amp;"HasSta",CHAR(34)&amp;"NoStar")&amp;CHAR(34)&amp;","&amp;IF(AN147=1,CHAR(34)&amp;"1Stars"&amp;CHAR(34)&amp;",","")&amp;IF(AN147=2,CHAR(34)&amp;"2Stars"&amp;CHAR(34)&amp;",","")&amp;IF(AN147&gt;2,CHAR(34)&amp;"3+Star"&amp;CHAR(34)&amp;",","")&amp;
IFERROR(CHOOSE(AM147+1,"""NoBand""","","""2Bands""","""3Bands"""),"")&amp;IF(AM147&gt;3,"""4+Band""","")&amp;","&amp;
_xlfn.XLOOKUP(B147,Country!$A$2:$A$246,Country!$F$2:$F$246,"")&amp;_xlfn.XLOOKUP(B147,Country!$A$2:$A$246,Country!$G$2:$G$246,"")&amp;
"]",",]","]"),",,",","),",,",",")</f>
        <v>["Center","myrRED","staGRE","HasSta","1Stars","NoBand","capi_Rabat","locate_MI", "geo_CapiBeach","monarchy","arabic","rg2_Af_North"]</v>
      </c>
      <c r="BH147" s="65" t="s">
        <v>792</v>
      </c>
      <c r="BI147" s="36"/>
    </row>
    <row r="148" spans="1:61" x14ac:dyDescent="0.3">
      <c r="A148" s="115" t="str" cm="1">
        <f t="array" ref="A148">SUBSTITUTE("{"&amp;CHAR(34)&amp;"couname"&amp;CHAR(34)&amp;":"&amp;CHAR(34)&amp;B148&amp;CHAR(34)&amp;
(IF(H148&lt;&gt;"",","&amp;CHAR(34)&amp;"subtype"&amp;CHAR(34)&amp;":"&amp;CHAR(34)&amp;H148&amp;CHAR(34),""))&amp;
","&amp;CHAR(34)&amp;"year"&amp;CHAR(34)&amp;":"&amp;CHAR(34)&amp;M148&amp;CHAR(34)&amp;","&amp;CHAR(34)&amp;"lvlup"&amp;CHAR(34)&amp;":"&amp;CHAR(34)&amp;C148&amp;CHAR(34)&amp;
","&amp;CHAR(34)&amp;"region"&amp;CHAR(34)&amp;":"&amp;CHAR(34)&amp;"rgn_"&amp;_xlfn.XLOOKUP(B148,Country!A148:A446,Country!D148:D446&amp;CHAR(34)&amp;
","&amp;CHAR(34)&amp;"Colors"&amp;CHAR(34)&amp;":"&amp;"["&amp;_xlfn.TEXTJOIN(", ",TRUE,IF(AV148:BE148&lt;&gt;"",CHAR(34)&amp;"cl_"&amp;AV148:BE148&amp;CHAR(34),""))&amp;"]"&amp;
","&amp;CHAR(34)&amp;"Items"&amp;CHAR(34)&amp;":"&amp;BG148&amp;
","&amp;CHAR(34)&amp;"Items2"&amp;CHAR(34)&amp;":"&amp;"["&amp;_xlfn.XLOOKUP(B148,Country!A147:A446,Country!G147:G446)&amp;"]"&amp;
","&amp;CHAR(34)&amp;"Flag"&amp;CHAR(34)&amp;":"&amp;CHAR(34)&amp;D148&amp;CHAR(34)&amp;
","&amp;CHAR(34)&amp;"HDFlag"&amp;CHAR(34)&amp;":"&amp;CHAR(34)&amp;E148&amp;CHAR(34)&amp;
","&amp;CHAR(34)&amp;"type"&amp;CHAR(34)&amp;":"&amp;CHAR(34)&amp;L148&amp;CHAR(34)&amp;
", "&amp;CHAR(34)&amp;"describe"&amp;CHAR(34)&amp;": "&amp;CHAR(34)&amp;CHAR(34)&amp;
", "&amp;CHAR(34)&amp;"isnew"&amp;CHAR(34)&amp;": "&amp;CHAR(34)&amp;F148&amp;CHAR(34)&amp;
", "&amp;CHAR(34)&amp;"ptg"&amp;CHAR(34)&amp;": "&amp;IFERROR(_xlfn.XLOOKUP(B148,Country!A:A,Country!BH:BH),CHAR(34)&amp;CHAR(34))&amp;
", "&amp;CHAR(34)&amp;"links"&amp;CHAR(34)&amp;": "&amp;CHAR(34)&amp;I148&amp;CHAR(34)&amp;
"},"),"[,","[")</f>
        <v>{"couname":"Mozambique","year":"1983","lvlup":"1","region":"rgn_Africa","Colors":["cl_YEL", "cl_GRE", "cl_BLA", "cl_RED", "cl_WHI"],"Items":["Horizo", "Weapon", "Trside","myrBLA","staYEL","001GRE", "002BLA", "003YEL","HasSta","1Stars","4+Band","capi_Maputo","geo_CapiBeach","portug","rg2_AF_East"],"Items2":["portug","rg2_AF_East"],"Flag":"https://i.ibb.co/CHx2Jxm/Mozambique-Flag.png","HDFlag":"https://upload.wikimedia.org/wikipedia/commons/thumb/d/d0/Flag_of_Mozambique.svg/2560px-Flag_of_Mozambique.svg.png","type":"", "describe": "", "isnew": ".", "ptg": ["pctBLA_22", "pctBLU_0", "pctGRE_28", "pctRED_18", "pctYEL_30", "pctORA_0", "pctBRO_0", "pctPUR_0", "pctWHI_3"], "links": "https://en.wikipedia.org/wiki/Flag_of_Mozambique"},</v>
      </c>
      <c r="B148" s="83" t="s">
        <v>186</v>
      </c>
      <c r="C148" s="84">
        <v>1</v>
      </c>
      <c r="D148" s="95" t="s">
        <v>945</v>
      </c>
      <c r="E148" s="96" t="s">
        <v>2535</v>
      </c>
      <c r="F148" s="85" t="s">
        <v>2200</v>
      </c>
      <c r="G148" s="86" t="s">
        <v>2201</v>
      </c>
      <c r="H148" s="87"/>
      <c r="I148" s="88" t="s">
        <v>2536</v>
      </c>
      <c r="J148" s="89" t="s">
        <v>3578</v>
      </c>
      <c r="K148" s="90" t="s">
        <v>430</v>
      </c>
      <c r="L148" s="89"/>
      <c r="M148" s="91">
        <v>1983</v>
      </c>
      <c r="N148" s="116"/>
      <c r="O148" s="92" t="s">
        <v>2204</v>
      </c>
      <c r="P148" s="92" t="s">
        <v>529</v>
      </c>
      <c r="Q148" s="92" t="s">
        <v>2204</v>
      </c>
      <c r="R148" s="92" t="s">
        <v>2204</v>
      </c>
      <c r="S148" s="92" t="s">
        <v>2204</v>
      </c>
      <c r="T148" s="92" t="s">
        <v>2204</v>
      </c>
      <c r="U148" s="92" t="s">
        <v>2204</v>
      </c>
      <c r="V148" s="92" t="s">
        <v>2204</v>
      </c>
      <c r="W148" s="92" t="s">
        <v>529</v>
      </c>
      <c r="X148" s="92" t="s">
        <v>2204</v>
      </c>
      <c r="Y148" s="92" t="s">
        <v>2204</v>
      </c>
      <c r="Z148" s="92" t="s">
        <v>529</v>
      </c>
      <c r="AA148" s="92" t="s">
        <v>2204</v>
      </c>
      <c r="AB148" s="92" t="s">
        <v>2204</v>
      </c>
      <c r="AC148" s="92" t="s">
        <v>2204</v>
      </c>
      <c r="AD148" s="92" t="s">
        <v>2204</v>
      </c>
      <c r="AE148" s="92" t="s">
        <v>2204</v>
      </c>
      <c r="AF148" s="92" t="s">
        <v>2204</v>
      </c>
      <c r="AG148" s="92" t="s">
        <v>2204</v>
      </c>
      <c r="AH148" s="92" t="s">
        <v>2204</v>
      </c>
      <c r="AI148" s="92" t="s">
        <v>2204</v>
      </c>
      <c r="AJ148" s="92" t="s">
        <v>2204</v>
      </c>
      <c r="AK148" s="92" t="s">
        <v>2204</v>
      </c>
      <c r="AL148" s="92" t="s">
        <v>2204</v>
      </c>
      <c r="AM148" s="93">
        <v>5</v>
      </c>
      <c r="AN148" s="111">
        <v>1</v>
      </c>
      <c r="AO148" s="109" t="s">
        <v>2215</v>
      </c>
      <c r="AP148" s="106"/>
      <c r="AQ148" s="110"/>
      <c r="AR148" s="109" t="s">
        <v>2211</v>
      </c>
      <c r="AS148" s="106" t="s">
        <v>2206</v>
      </c>
      <c r="AT148" s="107" t="s">
        <v>2215</v>
      </c>
      <c r="AU148" s="108" t="s">
        <v>2206</v>
      </c>
      <c r="AV148" s="109" t="s">
        <v>2215</v>
      </c>
      <c r="AW148" s="106" t="s">
        <v>2211</v>
      </c>
      <c r="AX148" s="106" t="s">
        <v>2206</v>
      </c>
      <c r="AY148" s="106" t="s">
        <v>2210</v>
      </c>
      <c r="AZ148" s="106" t="s">
        <v>2205</v>
      </c>
      <c r="BA148" s="106"/>
      <c r="BB148" s="106"/>
      <c r="BC148" s="106"/>
      <c r="BD148" s="106"/>
      <c r="BE148" s="106"/>
      <c r="BF148" s="94" cm="1">
        <f t="array" ref="BF148">SUMPRODUCT(--(LEN(TRIM(AV148:BE148))&gt;0))</f>
        <v>5</v>
      </c>
      <c r="BG148" s="36" t="str" cm="1">
        <f t="array" ref="BG148">SUBSTITUTE(SUBSTITUTE(SUBSTITUTE("["&amp;
IFERROR(_xlfn.TEXTJOIN(", ",TRUE,IF(O148:AL148="y",CHAR(34)&amp;O$1:AL$1&amp;CHAR(34),"")),"")&amp;
","&amp;
CHAR(34)&amp;"myr"&amp;AU148&amp;CHAR(34)&amp;","&amp;_xlfn.TEXTJOIN("",TRUE,IF(AO148:AQ148&lt;&gt;"",CHAR(34)&amp;"sta"&amp;AO148:AQ148&amp;CHAR(34)&amp;",",""))&amp;
IFERROR(_xlfn.TEXTJOIN(", ",TRUE,IF(AR148:AT148&lt;&gt;"",CHAR(34)&amp;AR$1:AT$1&amp;AR148:AT148&amp;CHAR(34)&amp;",","")),"")&amp;
IF(AN148&gt;0,CHAR(34)&amp;"HasSta",CHAR(34)&amp;"NoStar")&amp;CHAR(34)&amp;","&amp;IF(AN148=1,CHAR(34)&amp;"1Stars"&amp;CHAR(34)&amp;",","")&amp;IF(AN148=2,CHAR(34)&amp;"2Stars"&amp;CHAR(34)&amp;",","")&amp;IF(AN148&gt;2,CHAR(34)&amp;"3+Star"&amp;CHAR(34)&amp;",","")&amp;
IFERROR(CHOOSE(AM148+1,"""NoBand""","","""2Bands""","""3Bands"""),"")&amp;IF(AM148&gt;3,"""4+Band""","")&amp;","&amp;
_xlfn.XLOOKUP(B148,Country!$A$2:$A$246,Country!$F$2:$F$246,"")&amp;_xlfn.XLOOKUP(B148,Country!$A$2:$A$246,Country!$G$2:$G$246,"")&amp;
"]",",]","]"),",,",","),",,",",")</f>
        <v>["Horizo", "Weapon", "Trside","myrBLA","staYEL","001GRE", "002BLA", "003YEL","HasSta","1Stars","4+Band","capi_Maputo","geo_CapiBeach","portug","rg2_AF_East"]</v>
      </c>
      <c r="BH148" s="65" t="s">
        <v>792</v>
      </c>
      <c r="BI148" s="36"/>
    </row>
    <row r="149" spans="1:61" x14ac:dyDescent="0.3">
      <c r="A149" s="115" t="str" cm="1">
        <f t="array" ref="A149">SUBSTITUTE("{"&amp;CHAR(34)&amp;"couname"&amp;CHAR(34)&amp;":"&amp;CHAR(34)&amp;B149&amp;CHAR(34)&amp;
(IF(H149&lt;&gt;"",","&amp;CHAR(34)&amp;"subtype"&amp;CHAR(34)&amp;":"&amp;CHAR(34)&amp;H149&amp;CHAR(34),""))&amp;
","&amp;CHAR(34)&amp;"year"&amp;CHAR(34)&amp;":"&amp;CHAR(34)&amp;M149&amp;CHAR(34)&amp;","&amp;CHAR(34)&amp;"lvlup"&amp;CHAR(34)&amp;":"&amp;CHAR(34)&amp;C149&amp;CHAR(34)&amp;
","&amp;CHAR(34)&amp;"region"&amp;CHAR(34)&amp;":"&amp;CHAR(34)&amp;"rgn_"&amp;_xlfn.XLOOKUP(B149,Country!A149:A447,Country!D149:D447&amp;CHAR(34)&amp;
","&amp;CHAR(34)&amp;"Colors"&amp;CHAR(34)&amp;":"&amp;"["&amp;_xlfn.TEXTJOIN(", ",TRUE,IF(AV149:BE149&lt;&gt;"",CHAR(34)&amp;"cl_"&amp;AV149:BE149&amp;CHAR(34),""))&amp;"]"&amp;
","&amp;CHAR(34)&amp;"Items"&amp;CHAR(34)&amp;":"&amp;BG149&amp;
","&amp;CHAR(34)&amp;"Items2"&amp;CHAR(34)&amp;":"&amp;"["&amp;_xlfn.XLOOKUP(B149,Country!A148:A447,Country!G148:G447)&amp;"]"&amp;
","&amp;CHAR(34)&amp;"Flag"&amp;CHAR(34)&amp;":"&amp;CHAR(34)&amp;D149&amp;CHAR(34)&amp;
","&amp;CHAR(34)&amp;"HDFlag"&amp;CHAR(34)&amp;":"&amp;CHAR(34)&amp;E149&amp;CHAR(34)&amp;
","&amp;CHAR(34)&amp;"type"&amp;CHAR(34)&amp;":"&amp;CHAR(34)&amp;L149&amp;CHAR(34)&amp;
", "&amp;CHAR(34)&amp;"describe"&amp;CHAR(34)&amp;": "&amp;CHAR(34)&amp;CHAR(34)&amp;
", "&amp;CHAR(34)&amp;"isnew"&amp;CHAR(34)&amp;": "&amp;CHAR(34)&amp;F149&amp;CHAR(34)&amp;
", "&amp;CHAR(34)&amp;"ptg"&amp;CHAR(34)&amp;": "&amp;IFERROR(_xlfn.XLOOKUP(B149,Country!A:A,Country!BH:BH),CHAR(34)&amp;CHAR(34))&amp;
", "&amp;CHAR(34)&amp;"links"&amp;CHAR(34)&amp;": "&amp;CHAR(34)&amp;I149&amp;CHAR(34)&amp;
"},"),"[,","[")</f>
        <v>{"couname":"Myanmar","year":"2010","lvlup":"1","region":"rgn_Asia","Colors":["cl_YEL", "cl_GRE", "cl_RED", "cl_WHI"],"Items":["Horizo", "Center","myrYEL","staWHI","001YEL", "002GRE", "003RED","HasSta","1Stars","3Bands","capi_Naypyidaw","chopGB","rg2_AS_SouthEast"],"Items2":["chopGB","rg2_AS_SouthEast"],"Flag":"https://i.ibb.co/Bt0d9qQ/Myanmar-Flag.png","HDFlag":"https://upload.wikimedia.org/wikipedia/commons/thumb/8/8c/Flag_of_Myanmar.svg/2560px-Flag_of_Myanmar.svg.png","type":"", "describe": "", "isnew": ".", "ptg": ["pctBLA_0", "pctBLU_0", "pctGRE_25", "pctRED_32", "pctYEL_33", "pctORA_0", "pctBRO_0", "pctPUR_0", "pctWHI_10"], "links": "https://en.wikipedia.org/wiki/Flag_of_Myanmar"},</v>
      </c>
      <c r="B149" s="83" t="s">
        <v>187</v>
      </c>
      <c r="C149" s="84">
        <v>1</v>
      </c>
      <c r="D149" s="95" t="s">
        <v>946</v>
      </c>
      <c r="E149" s="96" t="s">
        <v>2537</v>
      </c>
      <c r="F149" s="85" t="s">
        <v>2200</v>
      </c>
      <c r="G149" s="86" t="s">
        <v>2201</v>
      </c>
      <c r="H149" s="87"/>
      <c r="I149" s="88" t="s">
        <v>2538</v>
      </c>
      <c r="J149" s="89" t="s">
        <v>3578</v>
      </c>
      <c r="K149" s="90" t="s">
        <v>431</v>
      </c>
      <c r="L149" s="89"/>
      <c r="M149" s="91">
        <v>2010</v>
      </c>
      <c r="N149" s="116"/>
      <c r="O149" s="92" t="s">
        <v>2204</v>
      </c>
      <c r="P149" s="92" t="s">
        <v>529</v>
      </c>
      <c r="Q149" s="92" t="s">
        <v>2204</v>
      </c>
      <c r="R149" s="92" t="s">
        <v>2204</v>
      </c>
      <c r="S149" s="92" t="s">
        <v>2204</v>
      </c>
      <c r="T149" s="92" t="s">
        <v>2204</v>
      </c>
      <c r="U149" s="92" t="s">
        <v>2204</v>
      </c>
      <c r="V149" s="92" t="s">
        <v>2204</v>
      </c>
      <c r="W149" s="92" t="s">
        <v>2204</v>
      </c>
      <c r="X149" s="92" t="s">
        <v>2204</v>
      </c>
      <c r="Y149" s="92" t="s">
        <v>2204</v>
      </c>
      <c r="Z149" s="92" t="s">
        <v>2204</v>
      </c>
      <c r="AA149" s="92" t="s">
        <v>529</v>
      </c>
      <c r="AB149" s="92" t="s">
        <v>2204</v>
      </c>
      <c r="AC149" s="92" t="s">
        <v>2204</v>
      </c>
      <c r="AD149" s="92" t="s">
        <v>2204</v>
      </c>
      <c r="AE149" s="92" t="s">
        <v>2204</v>
      </c>
      <c r="AF149" s="92" t="s">
        <v>2204</v>
      </c>
      <c r="AG149" s="92" t="s">
        <v>2204</v>
      </c>
      <c r="AH149" s="92" t="s">
        <v>2204</v>
      </c>
      <c r="AI149" s="92" t="s">
        <v>2204</v>
      </c>
      <c r="AJ149" s="92" t="s">
        <v>2204</v>
      </c>
      <c r="AK149" s="92" t="s">
        <v>2204</v>
      </c>
      <c r="AL149" s="92" t="s">
        <v>2204</v>
      </c>
      <c r="AM149" s="93">
        <v>3</v>
      </c>
      <c r="AN149" s="111">
        <v>1</v>
      </c>
      <c r="AO149" s="109" t="s">
        <v>2205</v>
      </c>
      <c r="AP149" s="106"/>
      <c r="AQ149" s="110"/>
      <c r="AR149" s="109" t="s">
        <v>2215</v>
      </c>
      <c r="AS149" s="106" t="s">
        <v>2211</v>
      </c>
      <c r="AT149" s="107" t="s">
        <v>2210</v>
      </c>
      <c r="AU149" s="108" t="s">
        <v>2215</v>
      </c>
      <c r="AV149" s="109" t="s">
        <v>2215</v>
      </c>
      <c r="AW149" s="106" t="s">
        <v>2211</v>
      </c>
      <c r="AX149" s="106" t="s">
        <v>2210</v>
      </c>
      <c r="AY149" s="106" t="s">
        <v>2205</v>
      </c>
      <c r="AZ149" s="106"/>
      <c r="BA149" s="106"/>
      <c r="BB149" s="106"/>
      <c r="BC149" s="106"/>
      <c r="BD149" s="106"/>
      <c r="BE149" s="106"/>
      <c r="BF149" s="94" cm="1">
        <f t="array" ref="BF149">SUMPRODUCT(--(LEN(TRIM(AV149:BE149))&gt;0))</f>
        <v>4</v>
      </c>
      <c r="BG149" s="36" t="str" cm="1">
        <f t="array" ref="BG149">SUBSTITUTE(SUBSTITUTE(SUBSTITUTE("["&amp;
IFERROR(_xlfn.TEXTJOIN(", ",TRUE,IF(O149:AL149="y",CHAR(34)&amp;O$1:AL$1&amp;CHAR(34),"")),"")&amp;
","&amp;
CHAR(34)&amp;"myr"&amp;AU149&amp;CHAR(34)&amp;","&amp;_xlfn.TEXTJOIN("",TRUE,IF(AO149:AQ149&lt;&gt;"",CHAR(34)&amp;"sta"&amp;AO149:AQ149&amp;CHAR(34)&amp;",",""))&amp;
IFERROR(_xlfn.TEXTJOIN(", ",TRUE,IF(AR149:AT149&lt;&gt;"",CHAR(34)&amp;AR$1:AT$1&amp;AR149:AT149&amp;CHAR(34)&amp;",","")),"")&amp;
IF(AN149&gt;0,CHAR(34)&amp;"HasSta",CHAR(34)&amp;"NoStar")&amp;CHAR(34)&amp;","&amp;IF(AN149=1,CHAR(34)&amp;"1Stars"&amp;CHAR(34)&amp;",","")&amp;IF(AN149=2,CHAR(34)&amp;"2Stars"&amp;CHAR(34)&amp;",","")&amp;IF(AN149&gt;2,CHAR(34)&amp;"3+Star"&amp;CHAR(34)&amp;",","")&amp;
IFERROR(CHOOSE(AM149+1,"""NoBand""","","""2Bands""","""3Bands"""),"")&amp;IF(AM149&gt;3,"""4+Band""","")&amp;","&amp;
_xlfn.XLOOKUP(B149,Country!$A$2:$A$246,Country!$F$2:$F$246,"")&amp;_xlfn.XLOOKUP(B149,Country!$A$2:$A$246,Country!$G$2:$G$246,"")&amp;
"]",",]","]"),",,",","),",,",",")</f>
        <v>["Horizo", "Center","myrYEL","staWHI","001YEL", "002GRE", "003RED","HasSta","1Stars","3Bands","capi_Naypyidaw","chopGB","rg2_AS_SouthEast"]</v>
      </c>
      <c r="BH149" s="65" t="s">
        <v>790</v>
      </c>
      <c r="BI149" s="36"/>
    </row>
    <row r="150" spans="1:61" x14ac:dyDescent="0.3">
      <c r="A150" s="115" t="str" cm="1">
        <f t="array" ref="A150">SUBSTITUTE("{"&amp;CHAR(34)&amp;"couname"&amp;CHAR(34)&amp;":"&amp;CHAR(34)&amp;B150&amp;CHAR(34)&amp;
(IF(H150&lt;&gt;"",","&amp;CHAR(34)&amp;"subtype"&amp;CHAR(34)&amp;":"&amp;CHAR(34)&amp;H150&amp;CHAR(34),""))&amp;
","&amp;CHAR(34)&amp;"year"&amp;CHAR(34)&amp;":"&amp;CHAR(34)&amp;M150&amp;CHAR(34)&amp;","&amp;CHAR(34)&amp;"lvlup"&amp;CHAR(34)&amp;":"&amp;CHAR(34)&amp;C150&amp;CHAR(34)&amp;
","&amp;CHAR(34)&amp;"region"&amp;CHAR(34)&amp;":"&amp;CHAR(34)&amp;"rgn_"&amp;_xlfn.XLOOKUP(B150,Country!A150:A448,Country!D150:D448&amp;CHAR(34)&amp;
","&amp;CHAR(34)&amp;"Colors"&amp;CHAR(34)&amp;":"&amp;"["&amp;_xlfn.TEXTJOIN(", ",TRUE,IF(AV150:BE150&lt;&gt;"",CHAR(34)&amp;"cl_"&amp;AV150:BE150&amp;CHAR(34),""))&amp;"]"&amp;
","&amp;CHAR(34)&amp;"Items"&amp;CHAR(34)&amp;":"&amp;BG150&amp;
","&amp;CHAR(34)&amp;"Items2"&amp;CHAR(34)&amp;":"&amp;"["&amp;_xlfn.XLOOKUP(B150,Country!A149:A448,Country!G149:G448)&amp;"]"&amp;
","&amp;CHAR(34)&amp;"Flag"&amp;CHAR(34)&amp;":"&amp;CHAR(34)&amp;D150&amp;CHAR(34)&amp;
","&amp;CHAR(34)&amp;"HDFlag"&amp;CHAR(34)&amp;":"&amp;CHAR(34)&amp;E150&amp;CHAR(34)&amp;
","&amp;CHAR(34)&amp;"type"&amp;CHAR(34)&amp;":"&amp;CHAR(34)&amp;L150&amp;CHAR(34)&amp;
", "&amp;CHAR(34)&amp;"describe"&amp;CHAR(34)&amp;": "&amp;CHAR(34)&amp;CHAR(34)&amp;
", "&amp;CHAR(34)&amp;"isnew"&amp;CHAR(34)&amp;": "&amp;CHAR(34)&amp;F150&amp;CHAR(34)&amp;
", "&amp;CHAR(34)&amp;"ptg"&amp;CHAR(34)&amp;": "&amp;IFERROR(_xlfn.XLOOKUP(B150,Country!A:A,Country!BH:BH),CHAR(34)&amp;CHAR(34))&amp;
", "&amp;CHAR(34)&amp;"links"&amp;CHAR(34)&amp;": "&amp;CHAR(34)&amp;I150&amp;CHAR(34)&amp;
"},"),"[,","[")</f>
        <v>{"couname":"Namibia","year":"1990","lvlup":"1","region":"rgn_Africa","Colors":["cl_BLU", "cl_RED", "cl_GRE", "cl_YEL", "cl_WHI"],"Items":["dgband", "Circle", "HasSun","myrGRE","001BLU", "002RED", "003GRE","NoStar","4+Band","capi_Windhoek","ntGRRE", "ntGRYE", "ntWHYE","englis","rg2_AF_South"],"Items2":["englis","rg2_AF_South"],"Flag":"https://i.ibb.co/Wkrd913/Namibia-Flag.png","HDFlag":"https://upload.wikimedia.org/wikipedia/commons/thumb/0/00/Flag_of_Namibia.svg/2560px-Flag_of_Namibia.svg.png","type":"", "describe": "", "isnew": ".", "ptg": ["pctBLA_0", "pctBLU_28", "pctGRE_33", "pctRED_28", "pctYEL_3", "pctORA_0", "pctBRO_0", "pctPUR_0", "pctWHI_8"], "links": "https://en.wikipedia.org/wiki/Flag_of_Namibia"},</v>
      </c>
      <c r="B150" s="83" t="s">
        <v>188</v>
      </c>
      <c r="C150" s="84">
        <v>1</v>
      </c>
      <c r="D150" s="95" t="s">
        <v>947</v>
      </c>
      <c r="E150" s="96" t="s">
        <v>2539</v>
      </c>
      <c r="F150" s="85" t="s">
        <v>2200</v>
      </c>
      <c r="G150" s="86" t="s">
        <v>2201</v>
      </c>
      <c r="H150" s="87"/>
      <c r="I150" s="88" t="s">
        <v>2540</v>
      </c>
      <c r="J150" s="89" t="s">
        <v>3578</v>
      </c>
      <c r="K150" s="90" t="s">
        <v>432</v>
      </c>
      <c r="L150" s="89"/>
      <c r="M150" s="91">
        <v>1990</v>
      </c>
      <c r="N150" s="116"/>
      <c r="O150" s="92" t="s">
        <v>2204</v>
      </c>
      <c r="P150" s="92" t="s">
        <v>2204</v>
      </c>
      <c r="Q150" s="92" t="s">
        <v>2204</v>
      </c>
      <c r="R150" s="92" t="s">
        <v>529</v>
      </c>
      <c r="S150" s="92" t="s">
        <v>529</v>
      </c>
      <c r="T150" s="92" t="s">
        <v>2204</v>
      </c>
      <c r="U150" s="92" t="s">
        <v>2204</v>
      </c>
      <c r="V150" s="92" t="s">
        <v>2204</v>
      </c>
      <c r="W150" s="92" t="s">
        <v>2204</v>
      </c>
      <c r="X150" s="92" t="s">
        <v>529</v>
      </c>
      <c r="Y150" s="92" t="s">
        <v>2204</v>
      </c>
      <c r="Z150" s="92" t="s">
        <v>2204</v>
      </c>
      <c r="AA150" s="92" t="s">
        <v>2204</v>
      </c>
      <c r="AB150" s="92" t="s">
        <v>2204</v>
      </c>
      <c r="AC150" s="92" t="s">
        <v>2204</v>
      </c>
      <c r="AD150" s="92" t="s">
        <v>2204</v>
      </c>
      <c r="AE150" s="92" t="s">
        <v>2204</v>
      </c>
      <c r="AF150" s="92" t="s">
        <v>2204</v>
      </c>
      <c r="AG150" s="92" t="s">
        <v>2204</v>
      </c>
      <c r="AH150" s="92" t="s">
        <v>2204</v>
      </c>
      <c r="AI150" s="92" t="s">
        <v>2204</v>
      </c>
      <c r="AJ150" s="92" t="s">
        <v>2204</v>
      </c>
      <c r="AK150" s="92" t="s">
        <v>2204</v>
      </c>
      <c r="AL150" s="92" t="s">
        <v>2204</v>
      </c>
      <c r="AM150" s="93">
        <v>5</v>
      </c>
      <c r="AN150" s="111">
        <v>0</v>
      </c>
      <c r="AO150" s="109"/>
      <c r="AP150" s="106"/>
      <c r="AQ150" s="110"/>
      <c r="AR150" s="109" t="s">
        <v>2214</v>
      </c>
      <c r="AS150" s="106" t="s">
        <v>2210</v>
      </c>
      <c r="AT150" s="107" t="s">
        <v>2211</v>
      </c>
      <c r="AU150" s="108" t="s">
        <v>2211</v>
      </c>
      <c r="AV150" s="109" t="s">
        <v>2214</v>
      </c>
      <c r="AW150" s="106" t="s">
        <v>2210</v>
      </c>
      <c r="AX150" s="106" t="s">
        <v>2211</v>
      </c>
      <c r="AY150" s="106" t="s">
        <v>2215</v>
      </c>
      <c r="AZ150" s="106" t="s">
        <v>2205</v>
      </c>
      <c r="BA150" s="106"/>
      <c r="BB150" s="106"/>
      <c r="BC150" s="106"/>
      <c r="BD150" s="106"/>
      <c r="BE150" s="106"/>
      <c r="BF150" s="94" cm="1">
        <f t="array" ref="BF150">SUMPRODUCT(--(LEN(TRIM(AV150:BE150))&gt;0))</f>
        <v>5</v>
      </c>
      <c r="BG150" s="36" t="str" cm="1">
        <f t="array" ref="BG150">SUBSTITUTE(SUBSTITUTE(SUBSTITUTE("["&amp;
IFERROR(_xlfn.TEXTJOIN(", ",TRUE,IF(O150:AL150="y",CHAR(34)&amp;O$1:AL$1&amp;CHAR(34),"")),"")&amp;
","&amp;
CHAR(34)&amp;"myr"&amp;AU150&amp;CHAR(34)&amp;","&amp;_xlfn.TEXTJOIN("",TRUE,IF(AO150:AQ150&lt;&gt;"",CHAR(34)&amp;"sta"&amp;AO150:AQ150&amp;CHAR(34)&amp;",",""))&amp;
IFERROR(_xlfn.TEXTJOIN(", ",TRUE,IF(AR150:AT150&lt;&gt;"",CHAR(34)&amp;AR$1:AT$1&amp;AR150:AT150&amp;CHAR(34)&amp;",","")),"")&amp;
IF(AN150&gt;0,CHAR(34)&amp;"HasSta",CHAR(34)&amp;"NoStar")&amp;CHAR(34)&amp;","&amp;IF(AN150=1,CHAR(34)&amp;"1Stars"&amp;CHAR(34)&amp;",","")&amp;IF(AN150=2,CHAR(34)&amp;"2Stars"&amp;CHAR(34)&amp;",","")&amp;IF(AN150&gt;2,CHAR(34)&amp;"3+Star"&amp;CHAR(34)&amp;",","")&amp;
IFERROR(CHOOSE(AM150+1,"""NoBand""","","""2Bands""","""3Bands"""),"")&amp;IF(AM150&gt;3,"""4+Band""","")&amp;","&amp;
_xlfn.XLOOKUP(B150,Country!$A$2:$A$246,Country!$F$2:$F$246,"")&amp;_xlfn.XLOOKUP(B150,Country!$A$2:$A$246,Country!$G$2:$G$246,"")&amp;
"]",",]","]"),",,",","),",,",",")</f>
        <v>["dgband", "Circle", "HasSun","myrGRE","001BLU", "002RED", "003GRE","NoStar","4+Band","capi_Windhoek","ntGRRE", "ntGRYE", "ntWHYE","englis","rg2_AF_South"]</v>
      </c>
      <c r="BH150" s="65" t="s">
        <v>792</v>
      </c>
      <c r="BI150" s="36"/>
    </row>
    <row r="151" spans="1:61" x14ac:dyDescent="0.3">
      <c r="A151" s="115" t="str" cm="1">
        <f t="array" ref="A151">SUBSTITUTE("{"&amp;CHAR(34)&amp;"couname"&amp;CHAR(34)&amp;":"&amp;CHAR(34)&amp;B151&amp;CHAR(34)&amp;
(IF(H151&lt;&gt;"",","&amp;CHAR(34)&amp;"subtype"&amp;CHAR(34)&amp;":"&amp;CHAR(34)&amp;H151&amp;CHAR(34),""))&amp;
","&amp;CHAR(34)&amp;"year"&amp;CHAR(34)&amp;":"&amp;CHAR(34)&amp;M151&amp;CHAR(34)&amp;","&amp;CHAR(34)&amp;"lvlup"&amp;CHAR(34)&amp;":"&amp;CHAR(34)&amp;C151&amp;CHAR(34)&amp;
","&amp;CHAR(34)&amp;"region"&amp;CHAR(34)&amp;":"&amp;CHAR(34)&amp;"rgn_"&amp;_xlfn.XLOOKUP(B151,Country!A151:A449,Country!D151:D449&amp;CHAR(34)&amp;
","&amp;CHAR(34)&amp;"Colors"&amp;CHAR(34)&amp;":"&amp;"["&amp;_xlfn.TEXTJOIN(", ",TRUE,IF(AV151:BE151&lt;&gt;"",CHAR(34)&amp;"cl_"&amp;AV151:BE151&amp;CHAR(34),""))&amp;"]"&amp;
","&amp;CHAR(34)&amp;"Items"&amp;CHAR(34)&amp;":"&amp;BG151&amp;
","&amp;CHAR(34)&amp;"Items2"&amp;CHAR(34)&amp;":"&amp;"["&amp;_xlfn.XLOOKUP(B151,Country!A150:A449,Country!G150:G449)&amp;"]"&amp;
","&amp;CHAR(34)&amp;"Flag"&amp;CHAR(34)&amp;":"&amp;CHAR(34)&amp;D151&amp;CHAR(34)&amp;
","&amp;CHAR(34)&amp;"HDFlag"&amp;CHAR(34)&amp;":"&amp;CHAR(34)&amp;E151&amp;CHAR(34)&amp;
","&amp;CHAR(34)&amp;"type"&amp;CHAR(34)&amp;":"&amp;CHAR(34)&amp;L151&amp;CHAR(34)&amp;
", "&amp;CHAR(34)&amp;"describe"&amp;CHAR(34)&amp;": "&amp;CHAR(34)&amp;CHAR(34)&amp;
", "&amp;CHAR(34)&amp;"isnew"&amp;CHAR(34)&amp;": "&amp;CHAR(34)&amp;F151&amp;CHAR(34)&amp;
", "&amp;CHAR(34)&amp;"ptg"&amp;CHAR(34)&amp;": "&amp;IFERROR(_xlfn.XLOOKUP(B151,Country!A:A,Country!BH:BH),CHAR(34)&amp;CHAR(34))&amp;
", "&amp;CHAR(34)&amp;"links"&amp;CHAR(34)&amp;": "&amp;CHAR(34)&amp;I151&amp;CHAR(34)&amp;
"},"),"[,","[")</f>
        <v>{"couname":"Nauru","year":"1968","lvlup":"1","region":"rgn_Oceania","Colors":["cl_BLU", "cl_YEL", "cl_WHI"],"Items":["Horizo","myrBLU","staWHI","001BLU", "002YEL", "003BLU","HasSta","1Stars","3Bands","capi_Yaren","island", "geo_CapiBeach", "ntBLYE", "ntWHYE","chopGB","englis","rg2_OC_Micronesia"],"Items2":["chopGB","englis","rg2_OC_Micronesia"],"Flag":"https://i.ibb.co/Sm3L855/Nauru-Flag.png","HDFlag":"https://upload.wikimedia.org/wikipedia/commons/thumb/3/30/Flag_of_Nauru.svg/2560px-Flag_of_Nauru.svg.png","type":"", "describe": "", "isnew": ".", "ptg": ["pctBLA_0", "pctBLU_87", "pctGRE_0", "pctRED_0", "pctYEL_8", "pctORA_0", "pctBRO_0", "pctPUR_0", "pctWHI_5"], "links": "https://en.wikipedia.org/wiki/Flag_of_Nauru"},</v>
      </c>
      <c r="B151" s="83" t="s">
        <v>189</v>
      </c>
      <c r="C151" s="84">
        <v>1</v>
      </c>
      <c r="D151" s="95" t="s">
        <v>948</v>
      </c>
      <c r="E151" s="96" t="s">
        <v>2541</v>
      </c>
      <c r="F151" s="85" t="s">
        <v>2200</v>
      </c>
      <c r="G151" s="86" t="s">
        <v>2201</v>
      </c>
      <c r="H151" s="87"/>
      <c r="I151" s="88" t="s">
        <v>2542</v>
      </c>
      <c r="J151" s="89" t="s">
        <v>3578</v>
      </c>
      <c r="K151" s="90" t="s">
        <v>433</v>
      </c>
      <c r="L151" s="89"/>
      <c r="M151" s="91">
        <v>1968</v>
      </c>
      <c r="N151" s="116"/>
      <c r="O151" s="92" t="s">
        <v>2204</v>
      </c>
      <c r="P151" s="92" t="s">
        <v>529</v>
      </c>
      <c r="Q151" s="92" t="s">
        <v>2204</v>
      </c>
      <c r="R151" s="92" t="s">
        <v>2204</v>
      </c>
      <c r="S151" s="92" t="s">
        <v>2204</v>
      </c>
      <c r="T151" s="92" t="s">
        <v>2204</v>
      </c>
      <c r="U151" s="92" t="s">
        <v>2204</v>
      </c>
      <c r="V151" s="92" t="s">
        <v>2204</v>
      </c>
      <c r="W151" s="92" t="s">
        <v>2204</v>
      </c>
      <c r="X151" s="92" t="s">
        <v>2204</v>
      </c>
      <c r="Y151" s="92" t="s">
        <v>2204</v>
      </c>
      <c r="Z151" s="92" t="s">
        <v>2204</v>
      </c>
      <c r="AA151" s="92" t="s">
        <v>2204</v>
      </c>
      <c r="AB151" s="92" t="s">
        <v>2204</v>
      </c>
      <c r="AC151" s="92" t="s">
        <v>2204</v>
      </c>
      <c r="AD151" s="92" t="s">
        <v>2204</v>
      </c>
      <c r="AE151" s="92" t="s">
        <v>2204</v>
      </c>
      <c r="AF151" s="92" t="s">
        <v>2204</v>
      </c>
      <c r="AG151" s="92" t="s">
        <v>2204</v>
      </c>
      <c r="AH151" s="92" t="s">
        <v>2204</v>
      </c>
      <c r="AI151" s="92" t="s">
        <v>2204</v>
      </c>
      <c r="AJ151" s="92" t="s">
        <v>2204</v>
      </c>
      <c r="AK151" s="92" t="s">
        <v>2204</v>
      </c>
      <c r="AL151" s="92" t="s">
        <v>2204</v>
      </c>
      <c r="AM151" s="93">
        <v>3</v>
      </c>
      <c r="AN151" s="111">
        <v>1</v>
      </c>
      <c r="AO151" s="109" t="s">
        <v>2205</v>
      </c>
      <c r="AP151" s="106"/>
      <c r="AQ151" s="110"/>
      <c r="AR151" s="109" t="s">
        <v>2214</v>
      </c>
      <c r="AS151" s="106" t="s">
        <v>2215</v>
      </c>
      <c r="AT151" s="107" t="s">
        <v>2214</v>
      </c>
      <c r="AU151" s="108" t="s">
        <v>2214</v>
      </c>
      <c r="AV151" s="109" t="s">
        <v>2214</v>
      </c>
      <c r="AW151" s="106" t="s">
        <v>2215</v>
      </c>
      <c r="AX151" s="106" t="s">
        <v>2205</v>
      </c>
      <c r="AY151" s="106"/>
      <c r="AZ151" s="106"/>
      <c r="BA151" s="106"/>
      <c r="BB151" s="106"/>
      <c r="BC151" s="106"/>
      <c r="BD151" s="106"/>
      <c r="BE151" s="106"/>
      <c r="BF151" s="94" cm="1">
        <f t="array" ref="BF151">SUMPRODUCT(--(LEN(TRIM(AV151:BE151))&gt;0))</f>
        <v>3</v>
      </c>
      <c r="BG151" s="36" t="str" cm="1">
        <f t="array" ref="BG151">SUBSTITUTE(SUBSTITUTE(SUBSTITUTE("["&amp;
IFERROR(_xlfn.TEXTJOIN(", ",TRUE,IF(O151:AL151="y",CHAR(34)&amp;O$1:AL$1&amp;CHAR(34),"")),"")&amp;
","&amp;
CHAR(34)&amp;"myr"&amp;AU151&amp;CHAR(34)&amp;","&amp;_xlfn.TEXTJOIN("",TRUE,IF(AO151:AQ151&lt;&gt;"",CHAR(34)&amp;"sta"&amp;AO151:AQ151&amp;CHAR(34)&amp;",",""))&amp;
IFERROR(_xlfn.TEXTJOIN(", ",TRUE,IF(AR151:AT151&lt;&gt;"",CHAR(34)&amp;AR$1:AT$1&amp;AR151:AT151&amp;CHAR(34)&amp;",","")),"")&amp;
IF(AN151&gt;0,CHAR(34)&amp;"HasSta",CHAR(34)&amp;"NoStar")&amp;CHAR(34)&amp;","&amp;IF(AN151=1,CHAR(34)&amp;"1Stars"&amp;CHAR(34)&amp;",","")&amp;IF(AN151=2,CHAR(34)&amp;"2Stars"&amp;CHAR(34)&amp;",","")&amp;IF(AN151&gt;2,CHAR(34)&amp;"3+Star"&amp;CHAR(34)&amp;",","")&amp;
IFERROR(CHOOSE(AM151+1,"""NoBand""","","""2Bands""","""3Bands"""),"")&amp;IF(AM151&gt;3,"""4+Band""","")&amp;","&amp;
_xlfn.XLOOKUP(B151,Country!$A$2:$A$246,Country!$F$2:$F$246,"")&amp;_xlfn.XLOOKUP(B151,Country!$A$2:$A$246,Country!$G$2:$G$246,"")&amp;
"]",",]","]"),",,",","),",,",",")</f>
        <v>["Horizo","myrBLU","staWHI","001BLU", "002YEL", "003BLU","HasSta","1Stars","3Bands","capi_Yaren","island", "geo_CapiBeach", "ntBLYE", "ntWHYE","chopGB","englis","rg2_OC_Micronesia"]</v>
      </c>
      <c r="BH151" s="65" t="s">
        <v>793</v>
      </c>
      <c r="BI151" s="36"/>
    </row>
    <row r="152" spans="1:61" x14ac:dyDescent="0.3">
      <c r="A152" s="115" t="str" cm="1">
        <f t="array" ref="A152">SUBSTITUTE("{"&amp;CHAR(34)&amp;"couname"&amp;CHAR(34)&amp;":"&amp;CHAR(34)&amp;B152&amp;CHAR(34)&amp;
(IF(H152&lt;&gt;"",","&amp;CHAR(34)&amp;"subtype"&amp;CHAR(34)&amp;":"&amp;CHAR(34)&amp;H152&amp;CHAR(34),""))&amp;
","&amp;CHAR(34)&amp;"year"&amp;CHAR(34)&amp;":"&amp;CHAR(34)&amp;M152&amp;CHAR(34)&amp;","&amp;CHAR(34)&amp;"lvlup"&amp;CHAR(34)&amp;":"&amp;CHAR(34)&amp;C152&amp;CHAR(34)&amp;
","&amp;CHAR(34)&amp;"region"&amp;CHAR(34)&amp;":"&amp;CHAR(34)&amp;"rgn_"&amp;_xlfn.XLOOKUP(B152,Country!A152:A450,Country!D152:D450&amp;CHAR(34)&amp;
","&amp;CHAR(34)&amp;"Colors"&amp;CHAR(34)&amp;":"&amp;"["&amp;_xlfn.TEXTJOIN(", ",TRUE,IF(AV152:BE152&lt;&gt;"",CHAR(34)&amp;"cl_"&amp;AV152:BE152&amp;CHAR(34),""))&amp;"]"&amp;
","&amp;CHAR(34)&amp;"Items"&amp;CHAR(34)&amp;":"&amp;BG152&amp;
","&amp;CHAR(34)&amp;"Items2"&amp;CHAR(34)&amp;":"&amp;"["&amp;_xlfn.XLOOKUP(B152,Country!A151:A450,Country!G151:G450)&amp;"]"&amp;
","&amp;CHAR(34)&amp;"Flag"&amp;CHAR(34)&amp;":"&amp;CHAR(34)&amp;D152&amp;CHAR(34)&amp;
","&amp;CHAR(34)&amp;"HDFlag"&amp;CHAR(34)&amp;":"&amp;CHAR(34)&amp;E152&amp;CHAR(34)&amp;
","&amp;CHAR(34)&amp;"type"&amp;CHAR(34)&amp;":"&amp;CHAR(34)&amp;L152&amp;CHAR(34)&amp;
", "&amp;CHAR(34)&amp;"describe"&amp;CHAR(34)&amp;": "&amp;CHAR(34)&amp;CHAR(34)&amp;
", "&amp;CHAR(34)&amp;"isnew"&amp;CHAR(34)&amp;": "&amp;CHAR(34)&amp;F152&amp;CHAR(34)&amp;
", "&amp;CHAR(34)&amp;"ptg"&amp;CHAR(34)&amp;": "&amp;IFERROR(_xlfn.XLOOKUP(B152,Country!A:A,Country!BH:BH),CHAR(34)&amp;CHAR(34))&amp;
", "&amp;CHAR(34)&amp;"links"&amp;CHAR(34)&amp;": "&amp;CHAR(34)&amp;I152&amp;CHAR(34)&amp;
"},"),"[,","[")</f>
        <v>{"couname":"Nepal","year":"1962","lvlup":"1","region":"rgn_Asia","Colors":["cl_BLU", "cl_RED", "cl_WHI"],"Items":["HasSun", "IsMoon","myrRED","NoStar","NoBand","capi_Kathmandu","landlo","rg2_As_SouthOnly"],"Items2":["rg2_As_SouthOnly"],"Flag":"https://i.ibb.co/grNxz9D/Nepal-Flag.png","HDFlag":"https://upload.wikimedia.org/wikipedia/commons/thumb/9/9b/Flag_of_Nepal.svg/1680px-Flag_of_Nepal.svg.png","type":"", "describe": "", "isnew": ".", "ptg": ["pctBLA_0", "pctBLU_23", "pctGRE_0", "pctRED_63", "pctYEL_0", "pctORA_0", "pctBRO_0", "pctPUR_0", "pctWHI_14"], "links": "https://en.wikipedia.org/wiki/Flag_of_Nepal"},</v>
      </c>
      <c r="B152" s="83" t="s">
        <v>190</v>
      </c>
      <c r="C152" s="84">
        <v>1</v>
      </c>
      <c r="D152" s="95" t="s">
        <v>949</v>
      </c>
      <c r="E152" s="96" t="s">
        <v>2543</v>
      </c>
      <c r="F152" s="85" t="s">
        <v>2200</v>
      </c>
      <c r="G152" s="86" t="s">
        <v>2201</v>
      </c>
      <c r="H152" s="87"/>
      <c r="I152" s="88" t="s">
        <v>2544</v>
      </c>
      <c r="J152" s="89" t="s">
        <v>3578</v>
      </c>
      <c r="K152" s="90" t="s">
        <v>434</v>
      </c>
      <c r="L152" s="89"/>
      <c r="M152" s="91">
        <v>1962</v>
      </c>
      <c r="N152" s="116"/>
      <c r="O152" s="92" t="s">
        <v>2204</v>
      </c>
      <c r="P152" s="92" t="s">
        <v>2204</v>
      </c>
      <c r="Q152" s="92" t="s">
        <v>2204</v>
      </c>
      <c r="R152" s="92" t="s">
        <v>2204</v>
      </c>
      <c r="S152" s="92" t="s">
        <v>2204</v>
      </c>
      <c r="T152" s="92" t="s">
        <v>2204</v>
      </c>
      <c r="U152" s="92" t="s">
        <v>2204</v>
      </c>
      <c r="V152" s="92" t="s">
        <v>2204</v>
      </c>
      <c r="W152" s="92" t="s">
        <v>2204</v>
      </c>
      <c r="X152" s="92" t="s">
        <v>529</v>
      </c>
      <c r="Y152" s="92" t="s">
        <v>529</v>
      </c>
      <c r="Z152" s="92" t="s">
        <v>2204</v>
      </c>
      <c r="AA152" s="92" t="s">
        <v>2204</v>
      </c>
      <c r="AB152" s="92" t="s">
        <v>2204</v>
      </c>
      <c r="AC152" s="92" t="s">
        <v>2204</v>
      </c>
      <c r="AD152" s="92" t="s">
        <v>2204</v>
      </c>
      <c r="AE152" s="92" t="s">
        <v>2204</v>
      </c>
      <c r="AF152" s="92" t="s">
        <v>2204</v>
      </c>
      <c r="AG152" s="92" t="s">
        <v>2204</v>
      </c>
      <c r="AH152" s="92" t="s">
        <v>2204</v>
      </c>
      <c r="AI152" s="92" t="s">
        <v>2204</v>
      </c>
      <c r="AJ152" s="92" t="s">
        <v>2204</v>
      </c>
      <c r="AK152" s="92" t="s">
        <v>2204</v>
      </c>
      <c r="AL152" s="92" t="s">
        <v>2204</v>
      </c>
      <c r="AM152" s="93">
        <v>0</v>
      </c>
      <c r="AN152" s="111">
        <v>0</v>
      </c>
      <c r="AO152" s="109"/>
      <c r="AP152" s="106"/>
      <c r="AQ152" s="110"/>
      <c r="AR152" s="109"/>
      <c r="AS152" s="106"/>
      <c r="AT152" s="107"/>
      <c r="AU152" s="108" t="s">
        <v>2210</v>
      </c>
      <c r="AV152" s="109" t="s">
        <v>2214</v>
      </c>
      <c r="AW152" s="106" t="s">
        <v>2210</v>
      </c>
      <c r="AX152" s="106" t="s">
        <v>2205</v>
      </c>
      <c r="AY152" s="106"/>
      <c r="AZ152" s="106"/>
      <c r="BA152" s="106"/>
      <c r="BB152" s="106"/>
      <c r="BC152" s="106"/>
      <c r="BD152" s="106"/>
      <c r="BE152" s="106"/>
      <c r="BF152" s="94" cm="1">
        <f t="array" ref="BF152">SUMPRODUCT(--(LEN(TRIM(AV152:BE152))&gt;0))</f>
        <v>3</v>
      </c>
      <c r="BG152" s="36" t="str" cm="1">
        <f t="array" ref="BG152">SUBSTITUTE(SUBSTITUTE(SUBSTITUTE("["&amp;
IFERROR(_xlfn.TEXTJOIN(", ",TRUE,IF(O152:AL152="y",CHAR(34)&amp;O$1:AL$1&amp;CHAR(34),"")),"")&amp;
","&amp;
CHAR(34)&amp;"myr"&amp;AU152&amp;CHAR(34)&amp;","&amp;_xlfn.TEXTJOIN("",TRUE,IF(AO152:AQ152&lt;&gt;"",CHAR(34)&amp;"sta"&amp;AO152:AQ152&amp;CHAR(34)&amp;",",""))&amp;
IFERROR(_xlfn.TEXTJOIN(", ",TRUE,IF(AR152:AT152&lt;&gt;"",CHAR(34)&amp;AR$1:AT$1&amp;AR152:AT152&amp;CHAR(34)&amp;",","")),"")&amp;
IF(AN152&gt;0,CHAR(34)&amp;"HasSta",CHAR(34)&amp;"NoStar")&amp;CHAR(34)&amp;","&amp;IF(AN152=1,CHAR(34)&amp;"1Stars"&amp;CHAR(34)&amp;",","")&amp;IF(AN152=2,CHAR(34)&amp;"2Stars"&amp;CHAR(34)&amp;",","")&amp;IF(AN152&gt;2,CHAR(34)&amp;"3+Star"&amp;CHAR(34)&amp;",","")&amp;
IFERROR(CHOOSE(AM152+1,"""NoBand""","","""2Bands""","""3Bands"""),"")&amp;IF(AM152&gt;3,"""4+Band""","")&amp;","&amp;
_xlfn.XLOOKUP(B152,Country!$A$2:$A$246,Country!$F$2:$F$246,"")&amp;_xlfn.XLOOKUP(B152,Country!$A$2:$A$246,Country!$G$2:$G$246,"")&amp;
"]",",]","]"),",,",","),",,",",")</f>
        <v>["HasSun", "IsMoon","myrRED","NoStar","NoBand","capi_Kathmandu","landlo","rg2_As_SouthOnly"]</v>
      </c>
      <c r="BH152" s="65" t="s">
        <v>790</v>
      </c>
      <c r="BI152" s="36"/>
    </row>
    <row r="153" spans="1:61" x14ac:dyDescent="0.3">
      <c r="A153" s="115" t="str" cm="1">
        <f t="array" ref="A153">SUBSTITUTE("{"&amp;CHAR(34)&amp;"couname"&amp;CHAR(34)&amp;":"&amp;CHAR(34)&amp;B153&amp;CHAR(34)&amp;
(IF(H153&lt;&gt;"",","&amp;CHAR(34)&amp;"subtype"&amp;CHAR(34)&amp;":"&amp;CHAR(34)&amp;H153&amp;CHAR(34),""))&amp;
","&amp;CHAR(34)&amp;"year"&amp;CHAR(34)&amp;":"&amp;CHAR(34)&amp;M153&amp;CHAR(34)&amp;","&amp;CHAR(34)&amp;"lvlup"&amp;CHAR(34)&amp;":"&amp;CHAR(34)&amp;C153&amp;CHAR(34)&amp;
","&amp;CHAR(34)&amp;"region"&amp;CHAR(34)&amp;":"&amp;CHAR(34)&amp;"rgn_"&amp;_xlfn.XLOOKUP(B153,Country!A153:A451,Country!D153:D451&amp;CHAR(34)&amp;
","&amp;CHAR(34)&amp;"Colors"&amp;CHAR(34)&amp;":"&amp;"["&amp;_xlfn.TEXTJOIN(", ",TRUE,IF(AV153:BE153&lt;&gt;"",CHAR(34)&amp;"cl_"&amp;AV153:BE153&amp;CHAR(34),""))&amp;"]"&amp;
","&amp;CHAR(34)&amp;"Items"&amp;CHAR(34)&amp;":"&amp;BG153&amp;
","&amp;CHAR(34)&amp;"Items2"&amp;CHAR(34)&amp;":"&amp;"["&amp;_xlfn.XLOOKUP(B153,Country!A152:A451,Country!G152:G451)&amp;"]"&amp;
","&amp;CHAR(34)&amp;"Flag"&amp;CHAR(34)&amp;":"&amp;CHAR(34)&amp;D153&amp;CHAR(34)&amp;
","&amp;CHAR(34)&amp;"HDFlag"&amp;CHAR(34)&amp;":"&amp;CHAR(34)&amp;E153&amp;CHAR(34)&amp;
","&amp;CHAR(34)&amp;"type"&amp;CHAR(34)&amp;":"&amp;CHAR(34)&amp;L153&amp;CHAR(34)&amp;
", "&amp;CHAR(34)&amp;"describe"&amp;CHAR(34)&amp;": "&amp;CHAR(34)&amp;CHAR(34)&amp;
", "&amp;CHAR(34)&amp;"isnew"&amp;CHAR(34)&amp;": "&amp;CHAR(34)&amp;F153&amp;CHAR(34)&amp;
", "&amp;CHAR(34)&amp;"ptg"&amp;CHAR(34)&amp;": "&amp;IFERROR(_xlfn.XLOOKUP(B153,Country!A:A,Country!BH:BH),CHAR(34)&amp;CHAR(34))&amp;
", "&amp;CHAR(34)&amp;"links"&amp;CHAR(34)&amp;": "&amp;CHAR(34)&amp;I153&amp;CHAR(34)&amp;
"},"),"[,","[")</f>
        <v>{"couname":"Netherlands","year":"1596, 1937, 1949","lvlup":"1","region":"rgn_Europe","Colors":["cl_RED", "cl_WHI", "cl_BLU"],"Items":["Horizo", "OnlyBa","myrEQ","001RED", "002WHI", "003BLU","NoStar","3Bands","capi_Amsterdam","locate_MI", "pol_samesx", "pol_pope","eunion","monarchy","dutchs","rg2_EU_West"],"Items2":["eunion","monarchy","dutchs","rg2_EU_West"],"Flag":"https://i.ibb.co/8g3p5qF/Netherlands-Flag.png","HDFlag":"https://upload.wikimedia.org/wikipedia/commons/thumb/2/20/Flag_of_the_Netherlands.svg/2560px-Flag_of_the_Netherlands.svg.png","type":"", "describe": "", "isnew": ".", "ptg": ["pctBLA_0", "pctBLU_33", "pctGRE_0", "pctRED_33", "pctYEL_0", "pctORA_0", "pctBRO_0", "pctPUR_0", "pctWHI_33"], "links": "https://en.wikipedia.org/wiki/Flag_of_the_Netherlands"},</v>
      </c>
      <c r="B153" s="83" t="s">
        <v>191</v>
      </c>
      <c r="C153" s="84">
        <v>1</v>
      </c>
      <c r="D153" s="95" t="s">
        <v>950</v>
      </c>
      <c r="E153" s="96" t="s">
        <v>2545</v>
      </c>
      <c r="F153" s="85" t="s">
        <v>2200</v>
      </c>
      <c r="G153" s="86" t="s">
        <v>2201</v>
      </c>
      <c r="H153" s="87"/>
      <c r="I153" s="88" t="s">
        <v>2546</v>
      </c>
      <c r="J153" s="89" t="s">
        <v>3578</v>
      </c>
      <c r="K153" s="90" t="s">
        <v>435</v>
      </c>
      <c r="L153" s="89"/>
      <c r="M153" s="91" t="s">
        <v>2547</v>
      </c>
      <c r="N153" s="116"/>
      <c r="O153" s="92" t="s">
        <v>2204</v>
      </c>
      <c r="P153" s="92" t="s">
        <v>529</v>
      </c>
      <c r="Q153" s="92" t="s">
        <v>2204</v>
      </c>
      <c r="R153" s="92" t="s">
        <v>2204</v>
      </c>
      <c r="S153" s="92" t="s">
        <v>2204</v>
      </c>
      <c r="T153" s="92" t="s">
        <v>2204</v>
      </c>
      <c r="U153" s="92" t="s">
        <v>2204</v>
      </c>
      <c r="V153" s="92" t="s">
        <v>2204</v>
      </c>
      <c r="W153" s="92" t="s">
        <v>2204</v>
      </c>
      <c r="X153" s="92" t="s">
        <v>2204</v>
      </c>
      <c r="Y153" s="92" t="s">
        <v>2204</v>
      </c>
      <c r="Z153" s="92" t="s">
        <v>2204</v>
      </c>
      <c r="AA153" s="92" t="s">
        <v>2204</v>
      </c>
      <c r="AB153" s="92" t="s">
        <v>2204</v>
      </c>
      <c r="AC153" s="92" t="s">
        <v>2204</v>
      </c>
      <c r="AD153" s="92" t="s">
        <v>2204</v>
      </c>
      <c r="AE153" s="92" t="s">
        <v>529</v>
      </c>
      <c r="AF153" s="92" t="s">
        <v>2204</v>
      </c>
      <c r="AG153" s="92" t="s">
        <v>2204</v>
      </c>
      <c r="AH153" s="92" t="s">
        <v>2204</v>
      </c>
      <c r="AI153" s="92" t="s">
        <v>2204</v>
      </c>
      <c r="AJ153" s="92" t="s">
        <v>2204</v>
      </c>
      <c r="AK153" s="92" t="s">
        <v>2204</v>
      </c>
      <c r="AL153" s="92" t="s">
        <v>2204</v>
      </c>
      <c r="AM153" s="93">
        <v>3</v>
      </c>
      <c r="AN153" s="111">
        <v>0</v>
      </c>
      <c r="AO153" s="109"/>
      <c r="AP153" s="106"/>
      <c r="AQ153" s="110"/>
      <c r="AR153" s="109" t="s">
        <v>2210</v>
      </c>
      <c r="AS153" s="106" t="s">
        <v>2205</v>
      </c>
      <c r="AT153" s="107" t="s">
        <v>2214</v>
      </c>
      <c r="AU153" s="108" t="s">
        <v>2209</v>
      </c>
      <c r="AV153" s="109" t="s">
        <v>2210</v>
      </c>
      <c r="AW153" s="106" t="s">
        <v>2205</v>
      </c>
      <c r="AX153" s="106" t="s">
        <v>2214</v>
      </c>
      <c r="AY153" s="106"/>
      <c r="AZ153" s="106"/>
      <c r="BA153" s="106"/>
      <c r="BB153" s="106"/>
      <c r="BC153" s="106"/>
      <c r="BD153" s="106"/>
      <c r="BE153" s="106"/>
      <c r="BF153" s="94" cm="1">
        <f t="array" ref="BF153">SUMPRODUCT(--(LEN(TRIM(AV153:BE153))&gt;0))</f>
        <v>3</v>
      </c>
      <c r="BG153" s="36" t="str" cm="1">
        <f t="array" ref="BG153">SUBSTITUTE(SUBSTITUTE(SUBSTITUTE("["&amp;
IFERROR(_xlfn.TEXTJOIN(", ",TRUE,IF(O153:AL153="y",CHAR(34)&amp;O$1:AL$1&amp;CHAR(34),"")),"")&amp;
","&amp;
CHAR(34)&amp;"myr"&amp;AU153&amp;CHAR(34)&amp;","&amp;_xlfn.TEXTJOIN("",TRUE,IF(AO153:AQ153&lt;&gt;"",CHAR(34)&amp;"sta"&amp;AO153:AQ153&amp;CHAR(34)&amp;",",""))&amp;
IFERROR(_xlfn.TEXTJOIN(", ",TRUE,IF(AR153:AT153&lt;&gt;"",CHAR(34)&amp;AR$1:AT$1&amp;AR153:AT153&amp;CHAR(34)&amp;",","")),"")&amp;
IF(AN153&gt;0,CHAR(34)&amp;"HasSta",CHAR(34)&amp;"NoStar")&amp;CHAR(34)&amp;","&amp;IF(AN153=1,CHAR(34)&amp;"1Stars"&amp;CHAR(34)&amp;",","")&amp;IF(AN153=2,CHAR(34)&amp;"2Stars"&amp;CHAR(34)&amp;",","")&amp;IF(AN153&gt;2,CHAR(34)&amp;"3+Star"&amp;CHAR(34)&amp;",","")&amp;
IFERROR(CHOOSE(AM153+1,"""NoBand""","","""2Bands""","""3Bands"""),"")&amp;IF(AM153&gt;3,"""4+Band""","")&amp;","&amp;
_xlfn.XLOOKUP(B153,Country!$A$2:$A$246,Country!$F$2:$F$246,"")&amp;_xlfn.XLOOKUP(B153,Country!$A$2:$A$246,Country!$G$2:$G$246,"")&amp;
"]",",]","]"),",,",","),",,",",")</f>
        <v>["Horizo", "OnlyBa","myrEQ","001RED", "002WHI", "003BLU","NoStar","3Bands","capi_Amsterdam","locate_MI", "pol_samesx", "pol_pope","eunion","monarchy","dutchs","rg2_EU_West"]</v>
      </c>
      <c r="BH153" s="65" t="s">
        <v>791</v>
      </c>
      <c r="BI153" s="36"/>
    </row>
    <row r="154" spans="1:61" x14ac:dyDescent="0.3">
      <c r="A154" s="115" t="str" cm="1">
        <f t="array" ref="A154">SUBSTITUTE("{"&amp;CHAR(34)&amp;"couname"&amp;CHAR(34)&amp;":"&amp;CHAR(34)&amp;B154&amp;CHAR(34)&amp;
(IF(H154&lt;&gt;"",","&amp;CHAR(34)&amp;"subtype"&amp;CHAR(34)&amp;":"&amp;CHAR(34)&amp;H154&amp;CHAR(34),""))&amp;
","&amp;CHAR(34)&amp;"year"&amp;CHAR(34)&amp;":"&amp;CHAR(34)&amp;M154&amp;CHAR(34)&amp;","&amp;CHAR(34)&amp;"lvlup"&amp;CHAR(34)&amp;":"&amp;CHAR(34)&amp;C154&amp;CHAR(34)&amp;
","&amp;CHAR(34)&amp;"region"&amp;CHAR(34)&amp;":"&amp;CHAR(34)&amp;"rgn_"&amp;_xlfn.XLOOKUP(B154,Country!A154:A452,Country!D154:D452&amp;CHAR(34)&amp;
","&amp;CHAR(34)&amp;"Colors"&amp;CHAR(34)&amp;":"&amp;"["&amp;_xlfn.TEXTJOIN(", ",TRUE,IF(AV154:BE154&lt;&gt;"",CHAR(34)&amp;"cl_"&amp;AV154:BE154&amp;CHAR(34),""))&amp;"]"&amp;
","&amp;CHAR(34)&amp;"Items"&amp;CHAR(34)&amp;":"&amp;BG154&amp;
","&amp;CHAR(34)&amp;"Items2"&amp;CHAR(34)&amp;":"&amp;"["&amp;_xlfn.XLOOKUP(B154,Country!A153:A452,Country!G153:G452)&amp;"]"&amp;
","&amp;CHAR(34)&amp;"Flag"&amp;CHAR(34)&amp;":"&amp;CHAR(34)&amp;D154&amp;CHAR(34)&amp;
","&amp;CHAR(34)&amp;"HDFlag"&amp;CHAR(34)&amp;":"&amp;CHAR(34)&amp;E154&amp;CHAR(34)&amp;
","&amp;CHAR(34)&amp;"type"&amp;CHAR(34)&amp;":"&amp;CHAR(34)&amp;L154&amp;CHAR(34)&amp;
", "&amp;CHAR(34)&amp;"describe"&amp;CHAR(34)&amp;": "&amp;CHAR(34)&amp;CHAR(34)&amp;
", "&amp;CHAR(34)&amp;"isnew"&amp;CHAR(34)&amp;": "&amp;CHAR(34)&amp;F154&amp;CHAR(34)&amp;
", "&amp;CHAR(34)&amp;"ptg"&amp;CHAR(34)&amp;": "&amp;IFERROR(_xlfn.XLOOKUP(B154,Country!A:A,Country!BH:BH),CHAR(34)&amp;CHAR(34))&amp;
", "&amp;CHAR(34)&amp;"links"&amp;CHAR(34)&amp;": "&amp;CHAR(34)&amp;I154&amp;CHAR(34)&amp;
"},"),"[,","[")</f>
        <v>{"couname":"New Caledonia","year":"2010","lvlup":"1","region":"rgn_Oceania","Colors":["cl_BLU", "cl_RED", "cl_GRE", "cl_YEL", "cl_BLA"],"Items":["Horizo", "Circle", "Weapon", "HasSun","myrEQ","001BLU", "002RED", "003GRE","NoStar","3Bands","capi_Nouméa","island", "geo_CapiBeach","french","rg2_OC_Melanesia"],"Items2":["french","rg2_OC_Melanesia"],"Flag":"https://i.ibb.co/8BYXc8r/New-Caledonia-Flag.png","HDFlag":"https://upload.wikimedia.org/wikipedia/commons/thumb/6/66/Flag_of_FLNKS.svg/2560px-Flag_of_FLNKS.svg.png","type":"", "describe": "", "isnew": ".", "ptg": ["pctBLA_5", "pctBLU_31", "pctGRE_31", "pctRED_21", "pctYEL_13", "pctORA_0", "pctBRO_0", "pctPUR_0", "pctWHI_0"], "links": "https://en.wikipedia.org/wiki/Flags_of_New_Caledonia"},</v>
      </c>
      <c r="B154" s="83" t="s">
        <v>192</v>
      </c>
      <c r="C154" s="84">
        <v>1</v>
      </c>
      <c r="D154" s="95" t="s">
        <v>951</v>
      </c>
      <c r="E154" s="96" t="s">
        <v>2548</v>
      </c>
      <c r="F154" s="85" t="s">
        <v>2200</v>
      </c>
      <c r="G154" s="86" t="s">
        <v>2201</v>
      </c>
      <c r="H154" s="87"/>
      <c r="I154" s="88" t="s">
        <v>2549</v>
      </c>
      <c r="J154" s="89" t="s">
        <v>3578</v>
      </c>
      <c r="K154" s="90" t="s">
        <v>436</v>
      </c>
      <c r="L154" s="89"/>
      <c r="M154" s="91">
        <v>2010</v>
      </c>
      <c r="N154" s="116"/>
      <c r="O154" s="92" t="s">
        <v>2204</v>
      </c>
      <c r="P154" s="92" t="s">
        <v>529</v>
      </c>
      <c r="Q154" s="92" t="s">
        <v>2204</v>
      </c>
      <c r="R154" s="92" t="s">
        <v>2204</v>
      </c>
      <c r="S154" s="92" t="s">
        <v>529</v>
      </c>
      <c r="T154" s="92" t="s">
        <v>2204</v>
      </c>
      <c r="U154" s="92" t="s">
        <v>2204</v>
      </c>
      <c r="V154" s="92" t="s">
        <v>2204</v>
      </c>
      <c r="W154" s="92" t="s">
        <v>529</v>
      </c>
      <c r="X154" s="92" t="s">
        <v>529</v>
      </c>
      <c r="Y154" s="92" t="s">
        <v>2204</v>
      </c>
      <c r="Z154" s="92" t="s">
        <v>2204</v>
      </c>
      <c r="AA154" s="92" t="s">
        <v>2204</v>
      </c>
      <c r="AB154" s="92" t="s">
        <v>2204</v>
      </c>
      <c r="AC154" s="92" t="s">
        <v>2204</v>
      </c>
      <c r="AD154" s="92" t="s">
        <v>2204</v>
      </c>
      <c r="AE154" s="92" t="s">
        <v>2204</v>
      </c>
      <c r="AF154" s="92" t="s">
        <v>2204</v>
      </c>
      <c r="AG154" s="92" t="s">
        <v>2204</v>
      </c>
      <c r="AH154" s="92" t="s">
        <v>2204</v>
      </c>
      <c r="AI154" s="92" t="s">
        <v>2204</v>
      </c>
      <c r="AJ154" s="92" t="s">
        <v>2204</v>
      </c>
      <c r="AK154" s="92" t="s">
        <v>2204</v>
      </c>
      <c r="AL154" s="92" t="s">
        <v>2204</v>
      </c>
      <c r="AM154" s="93">
        <v>3</v>
      </c>
      <c r="AN154" s="111">
        <v>0</v>
      </c>
      <c r="AO154" s="109"/>
      <c r="AP154" s="106"/>
      <c r="AQ154" s="110"/>
      <c r="AR154" s="109" t="s">
        <v>2214</v>
      </c>
      <c r="AS154" s="106" t="s">
        <v>2210</v>
      </c>
      <c r="AT154" s="107" t="s">
        <v>2211</v>
      </c>
      <c r="AU154" s="108" t="s">
        <v>2209</v>
      </c>
      <c r="AV154" s="109" t="s">
        <v>2214</v>
      </c>
      <c r="AW154" s="106" t="s">
        <v>2210</v>
      </c>
      <c r="AX154" s="106" t="s">
        <v>2211</v>
      </c>
      <c r="AY154" s="106" t="s">
        <v>2215</v>
      </c>
      <c r="AZ154" s="106" t="s">
        <v>2206</v>
      </c>
      <c r="BA154" s="106"/>
      <c r="BB154" s="106"/>
      <c r="BC154" s="106"/>
      <c r="BD154" s="106"/>
      <c r="BE154" s="106"/>
      <c r="BF154" s="94" cm="1">
        <f t="array" ref="BF154">SUMPRODUCT(--(LEN(TRIM(AV154:BE154))&gt;0))</f>
        <v>5</v>
      </c>
      <c r="BG154" s="36" t="str" cm="1">
        <f t="array" ref="BG154">SUBSTITUTE(SUBSTITUTE(SUBSTITUTE("["&amp;
IFERROR(_xlfn.TEXTJOIN(", ",TRUE,IF(O154:AL154="y",CHAR(34)&amp;O$1:AL$1&amp;CHAR(34),"")),"")&amp;
","&amp;
CHAR(34)&amp;"myr"&amp;AU154&amp;CHAR(34)&amp;","&amp;_xlfn.TEXTJOIN("",TRUE,IF(AO154:AQ154&lt;&gt;"",CHAR(34)&amp;"sta"&amp;AO154:AQ154&amp;CHAR(34)&amp;",",""))&amp;
IFERROR(_xlfn.TEXTJOIN(", ",TRUE,IF(AR154:AT154&lt;&gt;"",CHAR(34)&amp;AR$1:AT$1&amp;AR154:AT154&amp;CHAR(34)&amp;",","")),"")&amp;
IF(AN154&gt;0,CHAR(34)&amp;"HasSta",CHAR(34)&amp;"NoStar")&amp;CHAR(34)&amp;","&amp;IF(AN154=1,CHAR(34)&amp;"1Stars"&amp;CHAR(34)&amp;",","")&amp;IF(AN154=2,CHAR(34)&amp;"2Stars"&amp;CHAR(34)&amp;",","")&amp;IF(AN154&gt;2,CHAR(34)&amp;"3+Star"&amp;CHAR(34)&amp;",","")&amp;
IFERROR(CHOOSE(AM154+1,"""NoBand""","","""2Bands""","""3Bands"""),"")&amp;IF(AM154&gt;3,"""4+Band""","")&amp;","&amp;
_xlfn.XLOOKUP(B154,Country!$A$2:$A$246,Country!$F$2:$F$246,"")&amp;_xlfn.XLOOKUP(B154,Country!$A$2:$A$246,Country!$G$2:$G$246,"")&amp;
"]",",]","]"),",,",","),",,",",")</f>
        <v>["Horizo", "Circle", "Weapon", "HasSun","myrEQ","001BLU", "002RED", "003GRE","NoStar","3Bands","capi_Nouméa","island", "geo_CapiBeach","french","rg2_OC_Melanesia"]</v>
      </c>
      <c r="BH154" s="65" t="s">
        <v>793</v>
      </c>
      <c r="BI154" s="36"/>
    </row>
    <row r="155" spans="1:61" x14ac:dyDescent="0.3">
      <c r="A155" s="115" t="str" cm="1">
        <f t="array" ref="A155">SUBSTITUTE("{"&amp;CHAR(34)&amp;"couname"&amp;CHAR(34)&amp;":"&amp;CHAR(34)&amp;B155&amp;CHAR(34)&amp;
(IF(H155&lt;&gt;"",","&amp;CHAR(34)&amp;"subtype"&amp;CHAR(34)&amp;":"&amp;CHAR(34)&amp;H155&amp;CHAR(34),""))&amp;
","&amp;CHAR(34)&amp;"year"&amp;CHAR(34)&amp;":"&amp;CHAR(34)&amp;M155&amp;CHAR(34)&amp;","&amp;CHAR(34)&amp;"lvlup"&amp;CHAR(34)&amp;":"&amp;CHAR(34)&amp;C155&amp;CHAR(34)&amp;
","&amp;CHAR(34)&amp;"region"&amp;CHAR(34)&amp;":"&amp;CHAR(34)&amp;"rgn_"&amp;_xlfn.XLOOKUP(B155,Country!A155:A453,Country!D155:D453&amp;CHAR(34)&amp;
","&amp;CHAR(34)&amp;"Colors"&amp;CHAR(34)&amp;":"&amp;"["&amp;_xlfn.TEXTJOIN(", ",TRUE,IF(AV155:BE155&lt;&gt;"",CHAR(34)&amp;"cl_"&amp;AV155:BE155&amp;CHAR(34),""))&amp;"]"&amp;
","&amp;CHAR(34)&amp;"Items"&amp;CHAR(34)&amp;":"&amp;BG155&amp;
","&amp;CHAR(34)&amp;"Items2"&amp;CHAR(34)&amp;":"&amp;"["&amp;_xlfn.XLOOKUP(B155,Country!A154:A453,Country!G154:G453)&amp;"]"&amp;
","&amp;CHAR(34)&amp;"Flag"&amp;CHAR(34)&amp;":"&amp;CHAR(34)&amp;D155&amp;CHAR(34)&amp;
","&amp;CHAR(34)&amp;"HDFlag"&amp;CHAR(34)&amp;":"&amp;CHAR(34)&amp;E155&amp;CHAR(34)&amp;
","&amp;CHAR(34)&amp;"type"&amp;CHAR(34)&amp;":"&amp;CHAR(34)&amp;L155&amp;CHAR(34)&amp;
", "&amp;CHAR(34)&amp;"describe"&amp;CHAR(34)&amp;": "&amp;CHAR(34)&amp;CHAR(34)&amp;
", "&amp;CHAR(34)&amp;"isnew"&amp;CHAR(34)&amp;": "&amp;CHAR(34)&amp;F155&amp;CHAR(34)&amp;
", "&amp;CHAR(34)&amp;"ptg"&amp;CHAR(34)&amp;": "&amp;IFERROR(_xlfn.XLOOKUP(B155,Country!A:A,Country!BH:BH),CHAR(34)&amp;CHAR(34))&amp;
", "&amp;CHAR(34)&amp;"links"&amp;CHAR(34)&amp;": "&amp;CHAR(34)&amp;I155&amp;CHAR(34)&amp;
"},"),"[,","[")</f>
        <v>{"couname":"New Zealand","year":"1902","lvlup":"1","region":"rgn_Oceania","Colors":["cl_RED", "cl_WHI", "cl_BLU"],"Items":["Crosse", "Canton", "unjack", "southc","myrBLU","staRED","staWHI","HasSta","3+Star","NoBand","capi_Wellington","island", "pol_samesx", "geo_CapiBeach","chopGB","monarchy","englis","rg2_OC_AUNZ"],"Items2":["chopGB","monarchy","englis","rg2_OC_AUNZ"],"Flag":"https://i.ibb.co/Y8G5GLw/New-Zealand-Flag.png","HDFlag":"https://upload.wikimedia.org/wikipedia/commons/thumb/3/3e/Flag_of_New_Zealand.svg/2560px-Flag_of_New_Zealand.svg.png","type":"", "describe": "", "isnew": ".", "ptg": ["pctBLA_0", "pctBLU_80", "pctGRE_0", "pctRED_8", "pctYEL_0", "pctORA_0", "pctBRO_0", "pctPUR_0", "pctWHI_12"], "links": "https://en.wikipedia.org/wiki/Flag_of_New_Zealand"},</v>
      </c>
      <c r="B155" s="83" t="s">
        <v>193</v>
      </c>
      <c r="C155" s="84">
        <v>1</v>
      </c>
      <c r="D155" s="95" t="s">
        <v>952</v>
      </c>
      <c r="E155" s="96" t="s">
        <v>2550</v>
      </c>
      <c r="F155" s="85" t="s">
        <v>2200</v>
      </c>
      <c r="G155" s="86" t="s">
        <v>2201</v>
      </c>
      <c r="H155" s="87"/>
      <c r="I155" s="88" t="s">
        <v>2551</v>
      </c>
      <c r="J155" s="89" t="s">
        <v>3578</v>
      </c>
      <c r="K155" s="90" t="s">
        <v>437</v>
      </c>
      <c r="L155" s="89"/>
      <c r="M155" s="91">
        <v>1902</v>
      </c>
      <c r="N155" s="116"/>
      <c r="O155" s="92" t="s">
        <v>529</v>
      </c>
      <c r="P155" s="92" t="s">
        <v>2204</v>
      </c>
      <c r="Q155" s="92" t="s">
        <v>2204</v>
      </c>
      <c r="R155" s="92" t="s">
        <v>2204</v>
      </c>
      <c r="S155" s="92" t="s">
        <v>2204</v>
      </c>
      <c r="T155" s="92" t="s">
        <v>2204</v>
      </c>
      <c r="U155" s="92" t="s">
        <v>2204</v>
      </c>
      <c r="V155" s="92" t="s">
        <v>2204</v>
      </c>
      <c r="W155" s="92" t="s">
        <v>2204</v>
      </c>
      <c r="X155" s="92" t="s">
        <v>2204</v>
      </c>
      <c r="Y155" s="92" t="s">
        <v>2204</v>
      </c>
      <c r="Z155" s="92" t="s">
        <v>2204</v>
      </c>
      <c r="AA155" s="92" t="s">
        <v>2204</v>
      </c>
      <c r="AB155" s="92" t="s">
        <v>529</v>
      </c>
      <c r="AC155" s="92" t="s">
        <v>529</v>
      </c>
      <c r="AD155" s="92" t="s">
        <v>2204</v>
      </c>
      <c r="AE155" s="92" t="s">
        <v>2204</v>
      </c>
      <c r="AF155" s="92" t="s">
        <v>2204</v>
      </c>
      <c r="AG155" s="92" t="s">
        <v>2204</v>
      </c>
      <c r="AH155" s="92" t="s">
        <v>2204</v>
      </c>
      <c r="AI155" s="92" t="s">
        <v>2204</v>
      </c>
      <c r="AJ155" s="92" t="s">
        <v>2204</v>
      </c>
      <c r="AK155" s="92" t="s">
        <v>2204</v>
      </c>
      <c r="AL155" s="92" t="s">
        <v>529</v>
      </c>
      <c r="AM155" s="93">
        <v>0</v>
      </c>
      <c r="AN155" s="111">
        <v>4</v>
      </c>
      <c r="AO155" s="109" t="s">
        <v>2210</v>
      </c>
      <c r="AP155" s="106" t="s">
        <v>2205</v>
      </c>
      <c r="AQ155" s="110"/>
      <c r="AR155" s="109"/>
      <c r="AS155" s="106"/>
      <c r="AT155" s="107"/>
      <c r="AU155" s="108" t="s">
        <v>2214</v>
      </c>
      <c r="AV155" s="109" t="s">
        <v>2210</v>
      </c>
      <c r="AW155" s="106" t="s">
        <v>2205</v>
      </c>
      <c r="AX155" s="106" t="s">
        <v>2214</v>
      </c>
      <c r="AY155" s="106"/>
      <c r="AZ155" s="106"/>
      <c r="BA155" s="106"/>
      <c r="BB155" s="106"/>
      <c r="BC155" s="106"/>
      <c r="BD155" s="106"/>
      <c r="BE155" s="106"/>
      <c r="BF155" s="94" cm="1">
        <f t="array" ref="BF155">SUMPRODUCT(--(LEN(TRIM(AV155:BE155))&gt;0))</f>
        <v>3</v>
      </c>
      <c r="BG155" s="36" t="str" cm="1">
        <f t="array" ref="BG155">SUBSTITUTE(SUBSTITUTE(SUBSTITUTE("["&amp;
IFERROR(_xlfn.TEXTJOIN(", ",TRUE,IF(O155:AL155="y",CHAR(34)&amp;O$1:AL$1&amp;CHAR(34),"")),"")&amp;
","&amp;
CHAR(34)&amp;"myr"&amp;AU155&amp;CHAR(34)&amp;","&amp;_xlfn.TEXTJOIN("",TRUE,IF(AO155:AQ155&lt;&gt;"",CHAR(34)&amp;"sta"&amp;AO155:AQ155&amp;CHAR(34)&amp;",",""))&amp;
IFERROR(_xlfn.TEXTJOIN(", ",TRUE,IF(AR155:AT155&lt;&gt;"",CHAR(34)&amp;AR$1:AT$1&amp;AR155:AT155&amp;CHAR(34)&amp;",","")),"")&amp;
IF(AN155&gt;0,CHAR(34)&amp;"HasSta",CHAR(34)&amp;"NoStar")&amp;CHAR(34)&amp;","&amp;IF(AN155=1,CHAR(34)&amp;"1Stars"&amp;CHAR(34)&amp;",","")&amp;IF(AN155=2,CHAR(34)&amp;"2Stars"&amp;CHAR(34)&amp;",","")&amp;IF(AN155&gt;2,CHAR(34)&amp;"3+Star"&amp;CHAR(34)&amp;",","")&amp;
IFERROR(CHOOSE(AM155+1,"""NoBand""","","""2Bands""","""3Bands"""),"")&amp;IF(AM155&gt;3,"""4+Band""","")&amp;","&amp;
_xlfn.XLOOKUP(B155,Country!$A$2:$A$246,Country!$F$2:$F$246,"")&amp;_xlfn.XLOOKUP(B155,Country!$A$2:$A$246,Country!$G$2:$G$246,"")&amp;
"]",",]","]"),",,",","),",,",",")</f>
        <v>["Crosse", "Canton", "unjack", "southc","myrBLU","staRED","staWHI","HasSta","3+Star","NoBand","capi_Wellington","island", "pol_samesx", "geo_CapiBeach","chopGB","monarchy","englis","rg2_OC_AUNZ"]</v>
      </c>
      <c r="BH155" s="65" t="s">
        <v>793</v>
      </c>
      <c r="BI155" s="36"/>
    </row>
    <row r="156" spans="1:61" x14ac:dyDescent="0.3">
      <c r="A156" s="115" t="str" cm="1">
        <f t="array" ref="A156">SUBSTITUTE("{"&amp;CHAR(34)&amp;"couname"&amp;CHAR(34)&amp;":"&amp;CHAR(34)&amp;B156&amp;CHAR(34)&amp;
(IF(H156&lt;&gt;"",","&amp;CHAR(34)&amp;"subtype"&amp;CHAR(34)&amp;":"&amp;CHAR(34)&amp;H156&amp;CHAR(34),""))&amp;
","&amp;CHAR(34)&amp;"year"&amp;CHAR(34)&amp;":"&amp;CHAR(34)&amp;M156&amp;CHAR(34)&amp;","&amp;CHAR(34)&amp;"lvlup"&amp;CHAR(34)&amp;":"&amp;CHAR(34)&amp;C156&amp;CHAR(34)&amp;
","&amp;CHAR(34)&amp;"region"&amp;CHAR(34)&amp;":"&amp;CHAR(34)&amp;"rgn_"&amp;_xlfn.XLOOKUP(B156,Country!A156:A454,Country!D156:D454&amp;CHAR(34)&amp;
","&amp;CHAR(34)&amp;"Colors"&amp;CHAR(34)&amp;":"&amp;"["&amp;_xlfn.TEXTJOIN(", ",TRUE,IF(AV156:BE156&lt;&gt;"",CHAR(34)&amp;"cl_"&amp;AV156:BE156&amp;CHAR(34),""))&amp;"]"&amp;
","&amp;CHAR(34)&amp;"Items"&amp;CHAR(34)&amp;":"&amp;BG156&amp;
","&amp;CHAR(34)&amp;"Items2"&amp;CHAR(34)&amp;":"&amp;"["&amp;_xlfn.XLOOKUP(B156,Country!A155:A454,Country!G155:G454)&amp;"]"&amp;
","&amp;CHAR(34)&amp;"Flag"&amp;CHAR(34)&amp;":"&amp;CHAR(34)&amp;D156&amp;CHAR(34)&amp;
","&amp;CHAR(34)&amp;"HDFlag"&amp;CHAR(34)&amp;":"&amp;CHAR(34)&amp;E156&amp;CHAR(34)&amp;
","&amp;CHAR(34)&amp;"type"&amp;CHAR(34)&amp;":"&amp;CHAR(34)&amp;L156&amp;CHAR(34)&amp;
", "&amp;CHAR(34)&amp;"describe"&amp;CHAR(34)&amp;": "&amp;CHAR(34)&amp;CHAR(34)&amp;
", "&amp;CHAR(34)&amp;"isnew"&amp;CHAR(34)&amp;": "&amp;CHAR(34)&amp;F156&amp;CHAR(34)&amp;
", "&amp;CHAR(34)&amp;"ptg"&amp;CHAR(34)&amp;": "&amp;IFERROR(_xlfn.XLOOKUP(B156,Country!A:A,Country!BH:BH),CHAR(34)&amp;CHAR(34))&amp;
", "&amp;CHAR(34)&amp;"links"&amp;CHAR(34)&amp;": "&amp;CHAR(34)&amp;I156&amp;CHAR(34)&amp;
"},"),"[,","[")</f>
        <v>{"couname":"Nicaragua","year":"1908, 1971","lvlup":"1","region":"rgn_North America","Colors":["cl_BLU", "cl_WHI", "cl_YEL", "cl_RED", "cl_GRE", "cl_PUR"],"Items":["Horizo", "Circle", "Texted", "HasSun", "Center", "Geogrh","myrBLU","001BLU", "002WHI", "003BLU","NoStar","3Bands","capi_Managua","ntGRRE", "ntGRYE", "ntBLYE","spanis","rg2_AM_Central"],"Items2":["spanis","rg2_AM_Central"],"Flag":"https://i.ibb.co/R2hQ30H/Nicaragua-Flag.png","HDFlag":"https://upload.wikimedia.org/wikipedia/commons/thumb/1/19/Flag_of_Nicaragua.svg/2560px-Flag_of_Nicaragua.svg.png","type":"", "describe": "", "isnew": ".", "ptg": ["pctBLA_0", "pctBLU_67", "pctGRE_2", "pctRED_1", "pctYEL_2", "pctORA_0", "pctBRO_0", "pctPUR_1", "pctWHI_28"], "links": "https://en.wikipedia.org/wiki/Flag_of_Nicaragua"},</v>
      </c>
      <c r="B156" s="83" t="s">
        <v>194</v>
      </c>
      <c r="C156" s="84">
        <v>1</v>
      </c>
      <c r="D156" s="95" t="s">
        <v>953</v>
      </c>
      <c r="E156" s="96" t="s">
        <v>2552</v>
      </c>
      <c r="F156" s="85" t="s">
        <v>2200</v>
      </c>
      <c r="G156" s="86" t="s">
        <v>2201</v>
      </c>
      <c r="H156" s="87"/>
      <c r="I156" s="88" t="s">
        <v>2553</v>
      </c>
      <c r="J156" s="89" t="s">
        <v>3578</v>
      </c>
      <c r="K156" s="90" t="s">
        <v>438</v>
      </c>
      <c r="L156" s="89"/>
      <c r="M156" s="91" t="s">
        <v>2554</v>
      </c>
      <c r="N156" s="116"/>
      <c r="O156" s="92" t="s">
        <v>2204</v>
      </c>
      <c r="P156" s="92" t="s">
        <v>529</v>
      </c>
      <c r="Q156" s="92" t="s">
        <v>2204</v>
      </c>
      <c r="R156" s="92" t="s">
        <v>2204</v>
      </c>
      <c r="S156" s="92" t="s">
        <v>529</v>
      </c>
      <c r="T156" s="92" t="s">
        <v>2204</v>
      </c>
      <c r="U156" s="92" t="s">
        <v>2204</v>
      </c>
      <c r="V156" s="92" t="s">
        <v>529</v>
      </c>
      <c r="W156" s="92" t="s">
        <v>2204</v>
      </c>
      <c r="X156" s="92" t="s">
        <v>529</v>
      </c>
      <c r="Y156" s="92" t="s">
        <v>2204</v>
      </c>
      <c r="Z156" s="92" t="s">
        <v>2204</v>
      </c>
      <c r="AA156" s="92" t="s">
        <v>529</v>
      </c>
      <c r="AB156" s="92" t="s">
        <v>2204</v>
      </c>
      <c r="AC156" s="92" t="s">
        <v>2204</v>
      </c>
      <c r="AD156" s="92" t="s">
        <v>2204</v>
      </c>
      <c r="AE156" s="92" t="s">
        <v>2204</v>
      </c>
      <c r="AF156" s="92" t="s">
        <v>529</v>
      </c>
      <c r="AG156" s="92" t="s">
        <v>2204</v>
      </c>
      <c r="AH156" s="92" t="s">
        <v>2204</v>
      </c>
      <c r="AI156" s="92" t="s">
        <v>2204</v>
      </c>
      <c r="AJ156" s="92" t="s">
        <v>2204</v>
      </c>
      <c r="AK156" s="92" t="s">
        <v>2204</v>
      </c>
      <c r="AL156" s="92" t="s">
        <v>2204</v>
      </c>
      <c r="AM156" s="93">
        <v>3</v>
      </c>
      <c r="AN156" s="111">
        <v>0</v>
      </c>
      <c r="AO156" s="109"/>
      <c r="AP156" s="106"/>
      <c r="AQ156" s="110"/>
      <c r="AR156" s="109" t="s">
        <v>2214</v>
      </c>
      <c r="AS156" s="106" t="s">
        <v>2205</v>
      </c>
      <c r="AT156" s="107" t="s">
        <v>2214</v>
      </c>
      <c r="AU156" s="108" t="s">
        <v>2214</v>
      </c>
      <c r="AV156" s="109" t="s">
        <v>2214</v>
      </c>
      <c r="AW156" s="106" t="s">
        <v>2205</v>
      </c>
      <c r="AX156" s="106" t="s">
        <v>2215</v>
      </c>
      <c r="AY156" s="106" t="s">
        <v>2210</v>
      </c>
      <c r="AZ156" s="106" t="s">
        <v>2211</v>
      </c>
      <c r="BA156" s="106" t="s">
        <v>2350</v>
      </c>
      <c r="BB156" s="106"/>
      <c r="BC156" s="106"/>
      <c r="BD156" s="106"/>
      <c r="BE156" s="106"/>
      <c r="BF156" s="94" cm="1">
        <f t="array" ref="BF156">SUMPRODUCT(--(LEN(TRIM(AV156:BE156))&gt;0))</f>
        <v>6</v>
      </c>
      <c r="BG156" s="36" t="str" cm="1">
        <f t="array" ref="BG156">SUBSTITUTE(SUBSTITUTE(SUBSTITUTE("["&amp;
IFERROR(_xlfn.TEXTJOIN(", ",TRUE,IF(O156:AL156="y",CHAR(34)&amp;O$1:AL$1&amp;CHAR(34),"")),"")&amp;
","&amp;
CHAR(34)&amp;"myr"&amp;AU156&amp;CHAR(34)&amp;","&amp;_xlfn.TEXTJOIN("",TRUE,IF(AO156:AQ156&lt;&gt;"",CHAR(34)&amp;"sta"&amp;AO156:AQ156&amp;CHAR(34)&amp;",",""))&amp;
IFERROR(_xlfn.TEXTJOIN(", ",TRUE,IF(AR156:AT156&lt;&gt;"",CHAR(34)&amp;AR$1:AT$1&amp;AR156:AT156&amp;CHAR(34)&amp;",","")),"")&amp;
IF(AN156&gt;0,CHAR(34)&amp;"HasSta",CHAR(34)&amp;"NoStar")&amp;CHAR(34)&amp;","&amp;IF(AN156=1,CHAR(34)&amp;"1Stars"&amp;CHAR(34)&amp;",","")&amp;IF(AN156=2,CHAR(34)&amp;"2Stars"&amp;CHAR(34)&amp;",","")&amp;IF(AN156&gt;2,CHAR(34)&amp;"3+Star"&amp;CHAR(34)&amp;",","")&amp;
IFERROR(CHOOSE(AM156+1,"""NoBand""","","""2Bands""","""3Bands"""),"")&amp;IF(AM156&gt;3,"""4+Band""","")&amp;","&amp;
_xlfn.XLOOKUP(B156,Country!$A$2:$A$246,Country!$F$2:$F$246,"")&amp;_xlfn.XLOOKUP(B156,Country!$A$2:$A$246,Country!$G$2:$G$246,"")&amp;
"]",",]","]"),",,",","),",,",",")</f>
        <v>["Horizo", "Circle", "Texted", "HasSun", "Center", "Geogrh","myrBLU","001BLU", "002WHI", "003BLU","NoStar","3Bands","capi_Managua","ntGRRE", "ntGRYE", "ntBLYE","spanis","rg2_AM_Central"]</v>
      </c>
      <c r="BH156" s="65" t="s">
        <v>794</v>
      </c>
      <c r="BI156" s="36"/>
    </row>
    <row r="157" spans="1:61" x14ac:dyDescent="0.3">
      <c r="A157" s="115" t="str" cm="1">
        <f t="array" ref="A157">SUBSTITUTE("{"&amp;CHAR(34)&amp;"couname"&amp;CHAR(34)&amp;":"&amp;CHAR(34)&amp;B157&amp;CHAR(34)&amp;
(IF(H157&lt;&gt;"",","&amp;CHAR(34)&amp;"subtype"&amp;CHAR(34)&amp;":"&amp;CHAR(34)&amp;H157&amp;CHAR(34),""))&amp;
","&amp;CHAR(34)&amp;"year"&amp;CHAR(34)&amp;":"&amp;CHAR(34)&amp;M157&amp;CHAR(34)&amp;","&amp;CHAR(34)&amp;"lvlup"&amp;CHAR(34)&amp;":"&amp;CHAR(34)&amp;C157&amp;CHAR(34)&amp;
","&amp;CHAR(34)&amp;"region"&amp;CHAR(34)&amp;":"&amp;CHAR(34)&amp;"rgn_"&amp;_xlfn.XLOOKUP(B157,Country!A157:A455,Country!D157:D455&amp;CHAR(34)&amp;
","&amp;CHAR(34)&amp;"Colors"&amp;CHAR(34)&amp;":"&amp;"["&amp;_xlfn.TEXTJOIN(", ",TRUE,IF(AV157:BE157&lt;&gt;"",CHAR(34)&amp;"cl_"&amp;AV157:BE157&amp;CHAR(34),""))&amp;"]"&amp;
","&amp;CHAR(34)&amp;"Items"&amp;CHAR(34)&amp;":"&amp;BG157&amp;
","&amp;CHAR(34)&amp;"Items2"&amp;CHAR(34)&amp;":"&amp;"["&amp;_xlfn.XLOOKUP(B157,Country!A156:A455,Country!G156:G455)&amp;"]"&amp;
","&amp;CHAR(34)&amp;"Flag"&amp;CHAR(34)&amp;":"&amp;CHAR(34)&amp;D157&amp;CHAR(34)&amp;
","&amp;CHAR(34)&amp;"HDFlag"&amp;CHAR(34)&amp;":"&amp;CHAR(34)&amp;E157&amp;CHAR(34)&amp;
","&amp;CHAR(34)&amp;"type"&amp;CHAR(34)&amp;":"&amp;CHAR(34)&amp;L157&amp;CHAR(34)&amp;
", "&amp;CHAR(34)&amp;"describe"&amp;CHAR(34)&amp;": "&amp;CHAR(34)&amp;CHAR(34)&amp;
", "&amp;CHAR(34)&amp;"isnew"&amp;CHAR(34)&amp;": "&amp;CHAR(34)&amp;F157&amp;CHAR(34)&amp;
", "&amp;CHAR(34)&amp;"ptg"&amp;CHAR(34)&amp;": "&amp;IFERROR(_xlfn.XLOOKUP(B157,Country!A:A,Country!BH:BH),CHAR(34)&amp;CHAR(34))&amp;
", "&amp;CHAR(34)&amp;"links"&amp;CHAR(34)&amp;": "&amp;CHAR(34)&amp;I157&amp;CHAR(34)&amp;
"},"),"[,","[")</f>
        <v>{"couname":"Niger","year":"1959","lvlup":"1","region":"rgn_Africa","Colors":["cl_ORA", "cl_WHI", "cl_GRE"],"Items":["Horizo", "Circle", "HasSun", "Center","myrORA","001ORA", "002WHI", "003GRE","NoStar","3Bands","capi_Niamey","landlo", "top30_camel","french","rg2_AF_West"],"Items2":["french","rg2_AF_West"],"Flag":"https://i.ibb.co/8Dtc0Qq/Niger-Flag.png","HDFlag":"https://upload.wikimedia.org/wikipedia/commons/thumb/f/f4/Flag_of_Niger.svg/2389px-Flag_of_Niger.svg.png","type":"", "describe": "", "isnew": ".", "ptg": ["pctBLA_0", "pctBLU_0", "pctGRE_33", "pctRED_0", "pctYEL_0", "pctORA_38", "pctBRO_0", "pctPUR_0", "pctWHI_29"], "links": "https://en.wikipedia.org/wiki/Flag_of_Niger"},</v>
      </c>
      <c r="B157" s="83" t="s">
        <v>195</v>
      </c>
      <c r="C157" s="84">
        <v>1</v>
      </c>
      <c r="D157" s="95" t="s">
        <v>954</v>
      </c>
      <c r="E157" s="96" t="s">
        <v>2555</v>
      </c>
      <c r="F157" s="85" t="s">
        <v>2200</v>
      </c>
      <c r="G157" s="86" t="s">
        <v>2201</v>
      </c>
      <c r="H157" s="87"/>
      <c r="I157" s="88" t="s">
        <v>2556</v>
      </c>
      <c r="J157" s="89" t="s">
        <v>3578</v>
      </c>
      <c r="K157" s="90" t="s">
        <v>439</v>
      </c>
      <c r="L157" s="89"/>
      <c r="M157" s="91">
        <v>1959</v>
      </c>
      <c r="N157" s="116"/>
      <c r="O157" s="92" t="s">
        <v>2204</v>
      </c>
      <c r="P157" s="92" t="s">
        <v>529</v>
      </c>
      <c r="Q157" s="92" t="s">
        <v>2204</v>
      </c>
      <c r="R157" s="92" t="s">
        <v>2204</v>
      </c>
      <c r="S157" s="92" t="s">
        <v>529</v>
      </c>
      <c r="T157" s="92" t="s">
        <v>2204</v>
      </c>
      <c r="U157" s="92" t="s">
        <v>2204</v>
      </c>
      <c r="V157" s="92" t="s">
        <v>2204</v>
      </c>
      <c r="W157" s="92" t="s">
        <v>2204</v>
      </c>
      <c r="X157" s="92" t="s">
        <v>529</v>
      </c>
      <c r="Y157" s="92" t="s">
        <v>2204</v>
      </c>
      <c r="Z157" s="92" t="s">
        <v>2204</v>
      </c>
      <c r="AA157" s="92" t="s">
        <v>529</v>
      </c>
      <c r="AB157" s="92" t="s">
        <v>2204</v>
      </c>
      <c r="AC157" s="92" t="s">
        <v>2204</v>
      </c>
      <c r="AD157" s="92" t="s">
        <v>2204</v>
      </c>
      <c r="AE157" s="92" t="s">
        <v>2204</v>
      </c>
      <c r="AF157" s="92" t="s">
        <v>2204</v>
      </c>
      <c r="AG157" s="92" t="s">
        <v>2204</v>
      </c>
      <c r="AH157" s="92" t="s">
        <v>2204</v>
      </c>
      <c r="AI157" s="92" t="s">
        <v>2204</v>
      </c>
      <c r="AJ157" s="92" t="s">
        <v>2204</v>
      </c>
      <c r="AK157" s="92" t="s">
        <v>2204</v>
      </c>
      <c r="AL157" s="92" t="s">
        <v>2204</v>
      </c>
      <c r="AM157" s="93">
        <v>3</v>
      </c>
      <c r="AN157" s="111">
        <v>0</v>
      </c>
      <c r="AO157" s="109"/>
      <c r="AP157" s="106"/>
      <c r="AQ157" s="110"/>
      <c r="AR157" s="109" t="s">
        <v>2231</v>
      </c>
      <c r="AS157" s="106" t="s">
        <v>2205</v>
      </c>
      <c r="AT157" s="107" t="s">
        <v>2211</v>
      </c>
      <c r="AU157" s="108" t="s">
        <v>2231</v>
      </c>
      <c r="AV157" s="109" t="s">
        <v>2231</v>
      </c>
      <c r="AW157" s="106" t="s">
        <v>2205</v>
      </c>
      <c r="AX157" s="106" t="s">
        <v>2211</v>
      </c>
      <c r="AY157" s="106"/>
      <c r="AZ157" s="106"/>
      <c r="BA157" s="106"/>
      <c r="BB157" s="106"/>
      <c r="BC157" s="106"/>
      <c r="BD157" s="106"/>
      <c r="BE157" s="106"/>
      <c r="BF157" s="94" cm="1">
        <f t="array" ref="BF157">SUMPRODUCT(--(LEN(TRIM(AV157:BE157))&gt;0))</f>
        <v>3</v>
      </c>
      <c r="BG157" s="36" t="str" cm="1">
        <f t="array" ref="BG157">SUBSTITUTE(SUBSTITUTE(SUBSTITUTE("["&amp;
IFERROR(_xlfn.TEXTJOIN(", ",TRUE,IF(O157:AL157="y",CHAR(34)&amp;O$1:AL$1&amp;CHAR(34),"")),"")&amp;
","&amp;
CHAR(34)&amp;"myr"&amp;AU157&amp;CHAR(34)&amp;","&amp;_xlfn.TEXTJOIN("",TRUE,IF(AO157:AQ157&lt;&gt;"",CHAR(34)&amp;"sta"&amp;AO157:AQ157&amp;CHAR(34)&amp;",",""))&amp;
IFERROR(_xlfn.TEXTJOIN(", ",TRUE,IF(AR157:AT157&lt;&gt;"",CHAR(34)&amp;AR$1:AT$1&amp;AR157:AT157&amp;CHAR(34)&amp;",","")),"")&amp;
IF(AN157&gt;0,CHAR(34)&amp;"HasSta",CHAR(34)&amp;"NoStar")&amp;CHAR(34)&amp;","&amp;IF(AN157=1,CHAR(34)&amp;"1Stars"&amp;CHAR(34)&amp;",","")&amp;IF(AN157=2,CHAR(34)&amp;"2Stars"&amp;CHAR(34)&amp;",","")&amp;IF(AN157&gt;2,CHAR(34)&amp;"3+Star"&amp;CHAR(34)&amp;",","")&amp;
IFERROR(CHOOSE(AM157+1,"""NoBand""","","""2Bands""","""3Bands"""),"")&amp;IF(AM157&gt;3,"""4+Band""","")&amp;","&amp;
_xlfn.XLOOKUP(B157,Country!$A$2:$A$246,Country!$F$2:$F$246,"")&amp;_xlfn.XLOOKUP(B157,Country!$A$2:$A$246,Country!$G$2:$G$246,"")&amp;
"]",",]","]"),",,",","),",,",",")</f>
        <v>["Horizo", "Circle", "HasSun", "Center","myrORA","001ORA", "002WHI", "003GRE","NoStar","3Bands","capi_Niamey","landlo", "top30_camel","french","rg2_AF_West"]</v>
      </c>
      <c r="BH157" s="65" t="s">
        <v>792</v>
      </c>
      <c r="BI157" s="36"/>
    </row>
    <row r="158" spans="1:61" x14ac:dyDescent="0.3">
      <c r="A158" s="115" t="str" cm="1">
        <f t="array" ref="A158">SUBSTITUTE("{"&amp;CHAR(34)&amp;"couname"&amp;CHAR(34)&amp;":"&amp;CHAR(34)&amp;B158&amp;CHAR(34)&amp;
(IF(H158&lt;&gt;"",","&amp;CHAR(34)&amp;"subtype"&amp;CHAR(34)&amp;":"&amp;CHAR(34)&amp;H158&amp;CHAR(34),""))&amp;
","&amp;CHAR(34)&amp;"year"&amp;CHAR(34)&amp;":"&amp;CHAR(34)&amp;M158&amp;CHAR(34)&amp;","&amp;CHAR(34)&amp;"lvlup"&amp;CHAR(34)&amp;":"&amp;CHAR(34)&amp;C158&amp;CHAR(34)&amp;
","&amp;CHAR(34)&amp;"region"&amp;CHAR(34)&amp;":"&amp;CHAR(34)&amp;"rgn_"&amp;_xlfn.XLOOKUP(B158,Country!A158:A456,Country!D158:D456&amp;CHAR(34)&amp;
","&amp;CHAR(34)&amp;"Colors"&amp;CHAR(34)&amp;":"&amp;"["&amp;_xlfn.TEXTJOIN(", ",TRUE,IF(AV158:BE158&lt;&gt;"",CHAR(34)&amp;"cl_"&amp;AV158:BE158&amp;CHAR(34),""))&amp;"]"&amp;
","&amp;CHAR(34)&amp;"Items"&amp;CHAR(34)&amp;":"&amp;BG158&amp;
","&amp;CHAR(34)&amp;"Items2"&amp;CHAR(34)&amp;":"&amp;"["&amp;_xlfn.XLOOKUP(B158,Country!A157:A456,Country!G157:G456)&amp;"]"&amp;
","&amp;CHAR(34)&amp;"Flag"&amp;CHAR(34)&amp;":"&amp;CHAR(34)&amp;D158&amp;CHAR(34)&amp;
","&amp;CHAR(34)&amp;"HDFlag"&amp;CHAR(34)&amp;":"&amp;CHAR(34)&amp;E158&amp;CHAR(34)&amp;
","&amp;CHAR(34)&amp;"type"&amp;CHAR(34)&amp;":"&amp;CHAR(34)&amp;L158&amp;CHAR(34)&amp;
", "&amp;CHAR(34)&amp;"describe"&amp;CHAR(34)&amp;": "&amp;CHAR(34)&amp;CHAR(34)&amp;
", "&amp;CHAR(34)&amp;"isnew"&amp;CHAR(34)&amp;": "&amp;CHAR(34)&amp;F158&amp;CHAR(34)&amp;
", "&amp;CHAR(34)&amp;"ptg"&amp;CHAR(34)&amp;": "&amp;IFERROR(_xlfn.XLOOKUP(B158,Country!A:A,Country!BH:BH),CHAR(34)&amp;CHAR(34))&amp;
", "&amp;CHAR(34)&amp;"links"&amp;CHAR(34)&amp;": "&amp;CHAR(34)&amp;I158&amp;CHAR(34)&amp;
"},"),"[,","[")</f>
        <v>{"couname":"Nigeria","year":"1960","lvlup":"1","region":"rgn_Africa","Colors":["cl_GRE", "cl_WHI"],"Items":["Vertic", "OnlyBa", "Rotate","myrGRE","001GRE", "002WHI", "003GRE","NoStar","3Bands","capi_Abuja","top30_camel","chopGB","englis","rg2_AF_West"],"Items2":["chopGB","englis","rg2_AF_West"],"Flag":"https://i.ibb.co/TWhWMJv/Nigeria-Flag.png","HDFlag":"https://upload.wikimedia.org/wikipedia/commons/thumb/7/79/Flag_of_Nigeria.svg/2560px-Flag_of_Nigeria.svg.png","type":"", "describe": "", "isnew": ".", "ptg": ["pctBLA_0", "pctBLU_0", "pctGRE_66", "pctRED_0", "pctYEL_0", "pctORA_0", "pctBRO_0", "pctPUR_0", "pctWHI_33"], "links": "https://en.wikipedia.org/wiki/Flag_of_Nigeria"},</v>
      </c>
      <c r="B158" s="83" t="s">
        <v>196</v>
      </c>
      <c r="C158" s="84">
        <v>1</v>
      </c>
      <c r="D158" s="95" t="s">
        <v>955</v>
      </c>
      <c r="E158" s="96" t="s">
        <v>2557</v>
      </c>
      <c r="F158" s="85" t="s">
        <v>2200</v>
      </c>
      <c r="G158" s="86" t="s">
        <v>2201</v>
      </c>
      <c r="H158" s="87"/>
      <c r="I158" s="88" t="s">
        <v>2558</v>
      </c>
      <c r="J158" s="89" t="s">
        <v>3578</v>
      </c>
      <c r="K158" s="90" t="s">
        <v>440</v>
      </c>
      <c r="L158" s="89"/>
      <c r="M158" s="91">
        <v>1960</v>
      </c>
      <c r="N158" s="116"/>
      <c r="O158" s="92" t="s">
        <v>2204</v>
      </c>
      <c r="P158" s="92" t="s">
        <v>2204</v>
      </c>
      <c r="Q158" s="92" t="s">
        <v>529</v>
      </c>
      <c r="R158" s="92" t="s">
        <v>2204</v>
      </c>
      <c r="S158" s="92" t="s">
        <v>2204</v>
      </c>
      <c r="T158" s="92" t="s">
        <v>2204</v>
      </c>
      <c r="U158" s="92" t="s">
        <v>2204</v>
      </c>
      <c r="V158" s="92" t="s">
        <v>2204</v>
      </c>
      <c r="W158" s="92" t="s">
        <v>2204</v>
      </c>
      <c r="X158" s="92" t="s">
        <v>2204</v>
      </c>
      <c r="Y158" s="92" t="s">
        <v>2204</v>
      </c>
      <c r="Z158" s="92" t="s">
        <v>2204</v>
      </c>
      <c r="AA158" s="92" t="s">
        <v>2204</v>
      </c>
      <c r="AB158" s="92" t="s">
        <v>2204</v>
      </c>
      <c r="AC158" s="92" t="s">
        <v>2204</v>
      </c>
      <c r="AD158" s="92" t="s">
        <v>2204</v>
      </c>
      <c r="AE158" s="92" t="s">
        <v>529</v>
      </c>
      <c r="AF158" s="92" t="s">
        <v>2204</v>
      </c>
      <c r="AG158" s="92" t="s">
        <v>2204</v>
      </c>
      <c r="AH158" s="92" t="s">
        <v>2204</v>
      </c>
      <c r="AI158" s="92" t="s">
        <v>2204</v>
      </c>
      <c r="AJ158" s="92" t="s">
        <v>2204</v>
      </c>
      <c r="AK158" s="92" t="s">
        <v>529</v>
      </c>
      <c r="AL158" s="92" t="s">
        <v>2204</v>
      </c>
      <c r="AM158" s="93">
        <v>3</v>
      </c>
      <c r="AN158" s="111">
        <v>0</v>
      </c>
      <c r="AO158" s="109"/>
      <c r="AP158" s="106"/>
      <c r="AQ158" s="110"/>
      <c r="AR158" s="109" t="s">
        <v>2211</v>
      </c>
      <c r="AS158" s="106" t="s">
        <v>2205</v>
      </c>
      <c r="AT158" s="107" t="s">
        <v>2211</v>
      </c>
      <c r="AU158" s="108" t="s">
        <v>2211</v>
      </c>
      <c r="AV158" s="109" t="s">
        <v>2211</v>
      </c>
      <c r="AW158" s="106" t="s">
        <v>2205</v>
      </c>
      <c r="AX158" s="106"/>
      <c r="AY158" s="106"/>
      <c r="AZ158" s="106"/>
      <c r="BA158" s="106"/>
      <c r="BB158" s="106"/>
      <c r="BC158" s="106"/>
      <c r="BD158" s="106"/>
      <c r="BE158" s="106"/>
      <c r="BF158" s="94" cm="1">
        <f t="array" ref="BF158">SUMPRODUCT(--(LEN(TRIM(AV158:BE158))&gt;0))</f>
        <v>2</v>
      </c>
      <c r="BG158" s="36" t="str" cm="1">
        <f t="array" ref="BG158">SUBSTITUTE(SUBSTITUTE(SUBSTITUTE("["&amp;
IFERROR(_xlfn.TEXTJOIN(", ",TRUE,IF(O158:AL158="y",CHAR(34)&amp;O$1:AL$1&amp;CHAR(34),"")),"")&amp;
","&amp;
CHAR(34)&amp;"myr"&amp;AU158&amp;CHAR(34)&amp;","&amp;_xlfn.TEXTJOIN("",TRUE,IF(AO158:AQ158&lt;&gt;"",CHAR(34)&amp;"sta"&amp;AO158:AQ158&amp;CHAR(34)&amp;",",""))&amp;
IFERROR(_xlfn.TEXTJOIN(", ",TRUE,IF(AR158:AT158&lt;&gt;"",CHAR(34)&amp;AR$1:AT$1&amp;AR158:AT158&amp;CHAR(34)&amp;",","")),"")&amp;
IF(AN158&gt;0,CHAR(34)&amp;"HasSta",CHAR(34)&amp;"NoStar")&amp;CHAR(34)&amp;","&amp;IF(AN158=1,CHAR(34)&amp;"1Stars"&amp;CHAR(34)&amp;",","")&amp;IF(AN158=2,CHAR(34)&amp;"2Stars"&amp;CHAR(34)&amp;",","")&amp;IF(AN158&gt;2,CHAR(34)&amp;"3+Star"&amp;CHAR(34)&amp;",","")&amp;
IFERROR(CHOOSE(AM158+1,"""NoBand""","","""2Bands""","""3Bands"""),"")&amp;IF(AM158&gt;3,"""4+Band""","")&amp;","&amp;
_xlfn.XLOOKUP(B158,Country!$A$2:$A$246,Country!$F$2:$F$246,"")&amp;_xlfn.XLOOKUP(B158,Country!$A$2:$A$246,Country!$G$2:$G$246,"")&amp;
"]",",]","]"),",,",","),",,",",")</f>
        <v>["Vertic", "OnlyBa", "Rotate","myrGRE","001GRE", "002WHI", "003GRE","NoStar","3Bands","capi_Abuja","top30_camel","chopGB","englis","rg2_AF_West"]</v>
      </c>
      <c r="BH158" s="65" t="s">
        <v>792</v>
      </c>
      <c r="BI158" s="36"/>
    </row>
    <row r="159" spans="1:61" x14ac:dyDescent="0.3">
      <c r="A159" s="115" t="str" cm="1">
        <f t="array" ref="A159">SUBSTITUTE("{"&amp;CHAR(34)&amp;"couname"&amp;CHAR(34)&amp;":"&amp;CHAR(34)&amp;B159&amp;CHAR(34)&amp;
(IF(H159&lt;&gt;"",","&amp;CHAR(34)&amp;"subtype"&amp;CHAR(34)&amp;":"&amp;CHAR(34)&amp;H159&amp;CHAR(34),""))&amp;
","&amp;CHAR(34)&amp;"year"&amp;CHAR(34)&amp;":"&amp;CHAR(34)&amp;M159&amp;CHAR(34)&amp;","&amp;CHAR(34)&amp;"lvlup"&amp;CHAR(34)&amp;":"&amp;CHAR(34)&amp;C159&amp;CHAR(34)&amp;
","&amp;CHAR(34)&amp;"region"&amp;CHAR(34)&amp;":"&amp;CHAR(34)&amp;"rgn_"&amp;_xlfn.XLOOKUP(B159,Country!A159:A457,Country!D159:D457&amp;CHAR(34)&amp;
","&amp;CHAR(34)&amp;"Colors"&amp;CHAR(34)&amp;":"&amp;"["&amp;_xlfn.TEXTJOIN(", ",TRUE,IF(AV159:BE159&lt;&gt;"",CHAR(34)&amp;"cl_"&amp;AV159:BE159&amp;CHAR(34),""))&amp;"]"&amp;
","&amp;CHAR(34)&amp;"Items"&amp;CHAR(34)&amp;":"&amp;BG159&amp;
","&amp;CHAR(34)&amp;"Items2"&amp;CHAR(34)&amp;":"&amp;"["&amp;_xlfn.XLOOKUP(B159,Country!A158:A457,Country!G158:G457)&amp;"]"&amp;
","&amp;CHAR(34)&amp;"Flag"&amp;CHAR(34)&amp;":"&amp;CHAR(34)&amp;D159&amp;CHAR(34)&amp;
","&amp;CHAR(34)&amp;"HDFlag"&amp;CHAR(34)&amp;":"&amp;CHAR(34)&amp;E159&amp;CHAR(34)&amp;
","&amp;CHAR(34)&amp;"type"&amp;CHAR(34)&amp;":"&amp;CHAR(34)&amp;L159&amp;CHAR(34)&amp;
", "&amp;CHAR(34)&amp;"describe"&amp;CHAR(34)&amp;": "&amp;CHAR(34)&amp;CHAR(34)&amp;
", "&amp;CHAR(34)&amp;"isnew"&amp;CHAR(34)&amp;": "&amp;CHAR(34)&amp;F159&amp;CHAR(34)&amp;
", "&amp;CHAR(34)&amp;"ptg"&amp;CHAR(34)&amp;": "&amp;IFERROR(_xlfn.XLOOKUP(B159,Country!A:A,Country!BH:BH),CHAR(34)&amp;CHAR(34))&amp;
", "&amp;CHAR(34)&amp;"links"&amp;CHAR(34)&amp;": "&amp;CHAR(34)&amp;I159&amp;CHAR(34)&amp;
"},"),"[,","[")</f>
        <v>{"couname":"Niue","year":"1975","lvlup":"1","region":"rgn_Oceania","Colors":["cl_YEL", "cl_RED", "cl_BLU", "cl_WHI"],"Items":["Crosse", "Circle", "Canton", "unjack", "southc","myrYEL","staYEL","HasSta","3+Star","NoBand","capi_Alofi","island", "geo_CapiBeach","monarchy","englis","rg2_Oc_Polynesia"],"Items2":["monarchy","englis","rg2_Oc_Polynesia"],"Flag":"https://upload.wikimedia.org/wikipedia/commons/thumb/0/01/Flag_of_Niue.svg/300px-Flag_of_Niue.svg.png","HDFlag":"https://upload.wikimedia.org/wikipedia/commons/thumb/0/01/Flag_of_Niue.svg/2560px-Flag_of_Niue.svg.png","type":"", "describe": "", "isnew": ".", "ptg": ["pctBLA_0", "pctBLU_6", "pctGRE_0", "pctRED_10", "pctYEL_76", "pctORA_0", "pctBRO_0", "pctPUR_0", "pctWHI_8"], "links": "https://en.wikipedia.org/wiki/Flag_of_Niue"},</v>
      </c>
      <c r="B159" s="83" t="s">
        <v>197</v>
      </c>
      <c r="C159" s="84">
        <v>1</v>
      </c>
      <c r="D159" s="95" t="s">
        <v>956</v>
      </c>
      <c r="E159" s="96" t="s">
        <v>2559</v>
      </c>
      <c r="F159" s="85" t="s">
        <v>2200</v>
      </c>
      <c r="G159" s="86" t="s">
        <v>2201</v>
      </c>
      <c r="H159" s="87"/>
      <c r="I159" s="88" t="s">
        <v>2560</v>
      </c>
      <c r="J159" s="89" t="s">
        <v>3578</v>
      </c>
      <c r="K159" s="90" t="s">
        <v>441</v>
      </c>
      <c r="L159" s="89"/>
      <c r="M159" s="91">
        <v>1975</v>
      </c>
      <c r="N159" s="116"/>
      <c r="O159" s="92" t="s">
        <v>529</v>
      </c>
      <c r="P159" s="92" t="s">
        <v>2204</v>
      </c>
      <c r="Q159" s="92" t="s">
        <v>2204</v>
      </c>
      <c r="R159" s="92" t="s">
        <v>2204</v>
      </c>
      <c r="S159" s="92" t="s">
        <v>529</v>
      </c>
      <c r="T159" s="92" t="s">
        <v>2204</v>
      </c>
      <c r="U159" s="92" t="s">
        <v>2204</v>
      </c>
      <c r="V159" s="92" t="s">
        <v>2204</v>
      </c>
      <c r="W159" s="92" t="s">
        <v>2204</v>
      </c>
      <c r="X159" s="92" t="s">
        <v>2204</v>
      </c>
      <c r="Y159" s="92" t="s">
        <v>2204</v>
      </c>
      <c r="Z159" s="92" t="s">
        <v>2204</v>
      </c>
      <c r="AA159" s="92" t="s">
        <v>2204</v>
      </c>
      <c r="AB159" s="92" t="s">
        <v>529</v>
      </c>
      <c r="AC159" s="92" t="s">
        <v>529</v>
      </c>
      <c r="AD159" s="92" t="s">
        <v>2204</v>
      </c>
      <c r="AE159" s="92" t="s">
        <v>2204</v>
      </c>
      <c r="AF159" s="92" t="s">
        <v>2204</v>
      </c>
      <c r="AG159" s="92" t="s">
        <v>2204</v>
      </c>
      <c r="AH159" s="92" t="s">
        <v>2204</v>
      </c>
      <c r="AI159" s="92" t="s">
        <v>2204</v>
      </c>
      <c r="AJ159" s="92" t="s">
        <v>2204</v>
      </c>
      <c r="AK159" s="92" t="s">
        <v>2204</v>
      </c>
      <c r="AL159" s="92" t="s">
        <v>529</v>
      </c>
      <c r="AM159" s="93">
        <v>0</v>
      </c>
      <c r="AN159" s="111">
        <v>5</v>
      </c>
      <c r="AO159" s="109" t="s">
        <v>2215</v>
      </c>
      <c r="AP159" s="106"/>
      <c r="AQ159" s="110"/>
      <c r="AR159" s="109"/>
      <c r="AS159" s="106"/>
      <c r="AT159" s="107"/>
      <c r="AU159" s="108" t="s">
        <v>2215</v>
      </c>
      <c r="AV159" s="109" t="s">
        <v>2215</v>
      </c>
      <c r="AW159" s="106" t="s">
        <v>2210</v>
      </c>
      <c r="AX159" s="106" t="s">
        <v>2214</v>
      </c>
      <c r="AY159" s="106" t="s">
        <v>2205</v>
      </c>
      <c r="AZ159" s="106"/>
      <c r="BA159" s="106"/>
      <c r="BB159" s="106"/>
      <c r="BC159" s="106"/>
      <c r="BD159" s="106"/>
      <c r="BE159" s="106"/>
      <c r="BF159" s="94" cm="1">
        <f t="array" ref="BF159">SUMPRODUCT(--(LEN(TRIM(AV159:BE159))&gt;0))</f>
        <v>4</v>
      </c>
      <c r="BG159" s="36" t="str" cm="1">
        <f t="array" ref="BG159">SUBSTITUTE(SUBSTITUTE(SUBSTITUTE("["&amp;
IFERROR(_xlfn.TEXTJOIN(", ",TRUE,IF(O159:AL159="y",CHAR(34)&amp;O$1:AL$1&amp;CHAR(34),"")),"")&amp;
","&amp;
CHAR(34)&amp;"myr"&amp;AU159&amp;CHAR(34)&amp;","&amp;_xlfn.TEXTJOIN("",TRUE,IF(AO159:AQ159&lt;&gt;"",CHAR(34)&amp;"sta"&amp;AO159:AQ159&amp;CHAR(34)&amp;",",""))&amp;
IFERROR(_xlfn.TEXTJOIN(", ",TRUE,IF(AR159:AT159&lt;&gt;"",CHAR(34)&amp;AR$1:AT$1&amp;AR159:AT159&amp;CHAR(34)&amp;",","")),"")&amp;
IF(AN159&gt;0,CHAR(34)&amp;"HasSta",CHAR(34)&amp;"NoStar")&amp;CHAR(34)&amp;","&amp;IF(AN159=1,CHAR(34)&amp;"1Stars"&amp;CHAR(34)&amp;",","")&amp;IF(AN159=2,CHAR(34)&amp;"2Stars"&amp;CHAR(34)&amp;",","")&amp;IF(AN159&gt;2,CHAR(34)&amp;"3+Star"&amp;CHAR(34)&amp;",","")&amp;
IFERROR(CHOOSE(AM159+1,"""NoBand""","","""2Bands""","""3Bands"""),"")&amp;IF(AM159&gt;3,"""4+Band""","")&amp;","&amp;
_xlfn.XLOOKUP(B159,Country!$A$2:$A$246,Country!$F$2:$F$246,"")&amp;_xlfn.XLOOKUP(B159,Country!$A$2:$A$246,Country!$G$2:$G$246,"")&amp;
"]",",]","]"),",,",","),",,",",")</f>
        <v>["Crosse", "Circle", "Canton", "unjack", "southc","myrYEL","staYEL","HasSta","3+Star","NoBand","capi_Alofi","island", "geo_CapiBeach","monarchy","englis","rg2_Oc_Polynesia"]</v>
      </c>
      <c r="BH159" s="65" t="s">
        <v>793</v>
      </c>
      <c r="BI159" s="36"/>
    </row>
    <row r="160" spans="1:61" x14ac:dyDescent="0.3">
      <c r="A160" s="115" t="str" cm="1">
        <f t="array" ref="A160">SUBSTITUTE("{"&amp;CHAR(34)&amp;"couname"&amp;CHAR(34)&amp;":"&amp;CHAR(34)&amp;B160&amp;CHAR(34)&amp;
(IF(H160&lt;&gt;"",","&amp;CHAR(34)&amp;"subtype"&amp;CHAR(34)&amp;":"&amp;CHAR(34)&amp;H160&amp;CHAR(34),""))&amp;
","&amp;CHAR(34)&amp;"year"&amp;CHAR(34)&amp;":"&amp;CHAR(34)&amp;M160&amp;CHAR(34)&amp;","&amp;CHAR(34)&amp;"lvlup"&amp;CHAR(34)&amp;":"&amp;CHAR(34)&amp;C160&amp;CHAR(34)&amp;
","&amp;CHAR(34)&amp;"region"&amp;CHAR(34)&amp;":"&amp;CHAR(34)&amp;"rgn_"&amp;_xlfn.XLOOKUP(B160,Country!A160:A458,Country!D160:D458&amp;CHAR(34)&amp;
","&amp;CHAR(34)&amp;"Colors"&amp;CHAR(34)&amp;":"&amp;"["&amp;_xlfn.TEXTJOIN(", ",TRUE,IF(AV160:BE160&lt;&gt;"",CHAR(34)&amp;"cl_"&amp;AV160:BE160&amp;CHAR(34),""))&amp;"]"&amp;
","&amp;CHAR(34)&amp;"Items"&amp;CHAR(34)&amp;":"&amp;BG160&amp;
","&amp;CHAR(34)&amp;"Items2"&amp;CHAR(34)&amp;":"&amp;"["&amp;_xlfn.XLOOKUP(B160,Country!A159:A458,Country!G159:G458)&amp;"]"&amp;
","&amp;CHAR(34)&amp;"Flag"&amp;CHAR(34)&amp;":"&amp;CHAR(34)&amp;D160&amp;CHAR(34)&amp;
","&amp;CHAR(34)&amp;"HDFlag"&amp;CHAR(34)&amp;":"&amp;CHAR(34)&amp;E160&amp;CHAR(34)&amp;
","&amp;CHAR(34)&amp;"type"&amp;CHAR(34)&amp;":"&amp;CHAR(34)&amp;L160&amp;CHAR(34)&amp;
", "&amp;CHAR(34)&amp;"describe"&amp;CHAR(34)&amp;": "&amp;CHAR(34)&amp;CHAR(34)&amp;
", "&amp;CHAR(34)&amp;"isnew"&amp;CHAR(34)&amp;": "&amp;CHAR(34)&amp;F160&amp;CHAR(34)&amp;
", "&amp;CHAR(34)&amp;"ptg"&amp;CHAR(34)&amp;": "&amp;IFERROR(_xlfn.XLOOKUP(B160,Country!A:A,Country!BH:BH),CHAR(34)&amp;CHAR(34))&amp;
", "&amp;CHAR(34)&amp;"links"&amp;CHAR(34)&amp;": "&amp;CHAR(34)&amp;I160&amp;CHAR(34)&amp;
"},"),"[,","[")</f>
        <v>{"couname":"Norfolk Island","year":"1979","lvlup":"1","region":"rgn_Oceania","Colors":["cl_GRE", "cl_WHI"],"Items":["Vertic", "Plants", "Center","myrGRE","001GRE", "002WHI", "003GRE","NoStar","3Bands","capi_Kingston","island", "geo_CapiBeach","monarchy","englis","rg2_OC_AUNZ"],"Items2":["monarchy","englis","rg2_OC_AUNZ"],"Flag":"https://upload.wikimedia.org/wikipedia/commons/thumb/4/48/Flag_of_Norfolk_Island.svg/383px-Flag_of_Norfolk_Island.svg.png","HDFlag":"https://upload.wikimedia.org/wikipedia/commons/thumb/4/48/Flag_of_Norfolk_Island.svg/2560px-Flag_of_Norfolk_Island.svg.png","type":"", "describe": "", "isnew": ".", "ptg": ["pctBLA_0", "pctBLU_0", "pctGRE_70", "pctRED_0", "pctYEL_0", "pctORA_0", "pctBRO_0", "pctPUR_0", "pctWHI_30"], "links": "https://en.wikipedia.org/wiki/Flag_of_Norfolk_Island"},</v>
      </c>
      <c r="B160" s="83" t="s">
        <v>198</v>
      </c>
      <c r="C160" s="84">
        <v>1</v>
      </c>
      <c r="D160" s="95" t="s">
        <v>957</v>
      </c>
      <c r="E160" s="96" t="s">
        <v>2561</v>
      </c>
      <c r="F160" s="85" t="s">
        <v>2200</v>
      </c>
      <c r="G160" s="86" t="s">
        <v>2201</v>
      </c>
      <c r="H160" s="87"/>
      <c r="I160" s="88" t="s">
        <v>2562</v>
      </c>
      <c r="J160" s="89" t="s">
        <v>3578</v>
      </c>
      <c r="K160" s="90" t="s">
        <v>442</v>
      </c>
      <c r="L160" s="89"/>
      <c r="M160" s="91">
        <v>1979</v>
      </c>
      <c r="N160" s="116"/>
      <c r="O160" s="92" t="s">
        <v>2204</v>
      </c>
      <c r="P160" s="92" t="s">
        <v>2204</v>
      </c>
      <c r="Q160" s="92" t="s">
        <v>529</v>
      </c>
      <c r="R160" s="92" t="s">
        <v>2204</v>
      </c>
      <c r="S160" s="92" t="s">
        <v>2204</v>
      </c>
      <c r="T160" s="92" t="s">
        <v>2204</v>
      </c>
      <c r="U160" s="92" t="s">
        <v>529</v>
      </c>
      <c r="V160" s="92" t="s">
        <v>2204</v>
      </c>
      <c r="W160" s="92" t="s">
        <v>2204</v>
      </c>
      <c r="X160" s="92" t="s">
        <v>2204</v>
      </c>
      <c r="Y160" s="92" t="s">
        <v>2204</v>
      </c>
      <c r="Z160" s="92" t="s">
        <v>2204</v>
      </c>
      <c r="AA160" s="92" t="s">
        <v>529</v>
      </c>
      <c r="AB160" s="92" t="s">
        <v>2204</v>
      </c>
      <c r="AC160" s="92" t="s">
        <v>2204</v>
      </c>
      <c r="AD160" s="92" t="s">
        <v>2204</v>
      </c>
      <c r="AE160" s="92" t="s">
        <v>2204</v>
      </c>
      <c r="AF160" s="92" t="s">
        <v>2204</v>
      </c>
      <c r="AG160" s="92" t="s">
        <v>2204</v>
      </c>
      <c r="AH160" s="92" t="s">
        <v>2204</v>
      </c>
      <c r="AI160" s="92" t="s">
        <v>2204</v>
      </c>
      <c r="AJ160" s="92" t="s">
        <v>2204</v>
      </c>
      <c r="AK160" s="92" t="s">
        <v>2204</v>
      </c>
      <c r="AL160" s="92" t="s">
        <v>2204</v>
      </c>
      <c r="AM160" s="93">
        <v>3</v>
      </c>
      <c r="AN160" s="111">
        <v>0</v>
      </c>
      <c r="AO160" s="109"/>
      <c r="AP160" s="106"/>
      <c r="AQ160" s="110"/>
      <c r="AR160" s="109" t="s">
        <v>2211</v>
      </c>
      <c r="AS160" s="106" t="s">
        <v>2205</v>
      </c>
      <c r="AT160" s="107" t="s">
        <v>2211</v>
      </c>
      <c r="AU160" s="108" t="s">
        <v>2211</v>
      </c>
      <c r="AV160" s="109" t="s">
        <v>2211</v>
      </c>
      <c r="AW160" s="106" t="s">
        <v>2205</v>
      </c>
      <c r="AX160" s="106"/>
      <c r="AY160" s="106"/>
      <c r="AZ160" s="106"/>
      <c r="BA160" s="106"/>
      <c r="BB160" s="106"/>
      <c r="BC160" s="106"/>
      <c r="BD160" s="106"/>
      <c r="BE160" s="106"/>
      <c r="BF160" s="94" cm="1">
        <f t="array" ref="BF160">SUMPRODUCT(--(LEN(TRIM(AV160:BE160))&gt;0))</f>
        <v>2</v>
      </c>
      <c r="BG160" s="36" t="str" cm="1">
        <f t="array" ref="BG160">SUBSTITUTE(SUBSTITUTE(SUBSTITUTE("["&amp;
IFERROR(_xlfn.TEXTJOIN(", ",TRUE,IF(O160:AL160="y",CHAR(34)&amp;O$1:AL$1&amp;CHAR(34),"")),"")&amp;
","&amp;
CHAR(34)&amp;"myr"&amp;AU160&amp;CHAR(34)&amp;","&amp;_xlfn.TEXTJOIN("",TRUE,IF(AO160:AQ160&lt;&gt;"",CHAR(34)&amp;"sta"&amp;AO160:AQ160&amp;CHAR(34)&amp;",",""))&amp;
IFERROR(_xlfn.TEXTJOIN(", ",TRUE,IF(AR160:AT160&lt;&gt;"",CHAR(34)&amp;AR$1:AT$1&amp;AR160:AT160&amp;CHAR(34)&amp;",","")),"")&amp;
IF(AN160&gt;0,CHAR(34)&amp;"HasSta",CHAR(34)&amp;"NoStar")&amp;CHAR(34)&amp;","&amp;IF(AN160=1,CHAR(34)&amp;"1Stars"&amp;CHAR(34)&amp;",","")&amp;IF(AN160=2,CHAR(34)&amp;"2Stars"&amp;CHAR(34)&amp;",","")&amp;IF(AN160&gt;2,CHAR(34)&amp;"3+Star"&amp;CHAR(34)&amp;",","")&amp;
IFERROR(CHOOSE(AM160+1,"""NoBand""","","""2Bands""","""3Bands"""),"")&amp;IF(AM160&gt;3,"""4+Band""","")&amp;","&amp;
_xlfn.XLOOKUP(B160,Country!$A$2:$A$246,Country!$F$2:$F$246,"")&amp;_xlfn.XLOOKUP(B160,Country!$A$2:$A$246,Country!$G$2:$G$246,"")&amp;
"]",",]","]"),",,",","),",,",",")</f>
        <v>["Vertic", "Plants", "Center","myrGRE","001GRE", "002WHI", "003GRE","NoStar","3Bands","capi_Kingston","island", "geo_CapiBeach","monarchy","englis","rg2_OC_AUNZ"]</v>
      </c>
      <c r="BH160" s="65" t="s">
        <v>793</v>
      </c>
      <c r="BI160" s="36"/>
    </row>
    <row r="161" spans="1:61" x14ac:dyDescent="0.3">
      <c r="A161" s="115" t="str" cm="1">
        <f t="array" ref="A161">SUBSTITUTE("{"&amp;CHAR(34)&amp;"couname"&amp;CHAR(34)&amp;":"&amp;CHAR(34)&amp;B161&amp;CHAR(34)&amp;
(IF(H161&lt;&gt;"",","&amp;CHAR(34)&amp;"subtype"&amp;CHAR(34)&amp;":"&amp;CHAR(34)&amp;H161&amp;CHAR(34),""))&amp;
","&amp;CHAR(34)&amp;"year"&amp;CHAR(34)&amp;":"&amp;CHAR(34)&amp;M161&amp;CHAR(34)&amp;","&amp;CHAR(34)&amp;"lvlup"&amp;CHAR(34)&amp;":"&amp;CHAR(34)&amp;C161&amp;CHAR(34)&amp;
","&amp;CHAR(34)&amp;"region"&amp;CHAR(34)&amp;":"&amp;CHAR(34)&amp;"rgn_"&amp;_xlfn.XLOOKUP(B161,Country!A161:A459,Country!D161:D459&amp;CHAR(34)&amp;
","&amp;CHAR(34)&amp;"Colors"&amp;CHAR(34)&amp;":"&amp;"["&amp;_xlfn.TEXTJOIN(", ",TRUE,IF(AV161:BE161&lt;&gt;"",CHAR(34)&amp;"cl_"&amp;AV161:BE161&amp;CHAR(34),""))&amp;"]"&amp;
","&amp;CHAR(34)&amp;"Items"&amp;CHAR(34)&amp;":"&amp;BG161&amp;
","&amp;CHAR(34)&amp;"Items2"&amp;CHAR(34)&amp;":"&amp;"["&amp;_xlfn.XLOOKUP(B161,Country!A160:A459,Country!G160:G459)&amp;"]"&amp;
","&amp;CHAR(34)&amp;"Flag"&amp;CHAR(34)&amp;":"&amp;CHAR(34)&amp;D161&amp;CHAR(34)&amp;
","&amp;CHAR(34)&amp;"HDFlag"&amp;CHAR(34)&amp;":"&amp;CHAR(34)&amp;E161&amp;CHAR(34)&amp;
","&amp;CHAR(34)&amp;"type"&amp;CHAR(34)&amp;":"&amp;CHAR(34)&amp;L161&amp;CHAR(34)&amp;
", "&amp;CHAR(34)&amp;"describe"&amp;CHAR(34)&amp;": "&amp;CHAR(34)&amp;CHAR(34)&amp;
", "&amp;CHAR(34)&amp;"isnew"&amp;CHAR(34)&amp;": "&amp;CHAR(34)&amp;F161&amp;CHAR(34)&amp;
", "&amp;CHAR(34)&amp;"ptg"&amp;CHAR(34)&amp;": "&amp;IFERROR(_xlfn.XLOOKUP(B161,Country!A:A,Country!BH:BH),CHAR(34)&amp;CHAR(34))&amp;
", "&amp;CHAR(34)&amp;"links"&amp;CHAR(34)&amp;": "&amp;CHAR(34)&amp;I161&amp;CHAR(34)&amp;
"},"),"[,","[")</f>
        <v>{"couname":"North Korea","year":"1948, 1992","lvlup":"1","region":"rgn_Asia","Colors":["cl_RED", "cl_WHI", "cl_BLU"],"Items":["Horizo", "Circle","myrRED","staRED","001BLU", "002RED", "003BLU","HasSta","1Stars","4+Band","capi_Pyongyang","pol_Nuclear", "top10_ping","rg2_AS_East"],"Items2":["rg2_AS_East"],"Flag":"https://i.ibb.co/Nygg30T/North-Korea-Flag.png","HDFlag":"https://upload.wikimedia.org/wikipedia/commons/thumb/5/51/Flag_of_North_Korea.svg/2560px-Flag_of_North_Korea.svg.png","type":"", "describe": "", "isnew": ".", "ptg": ["pctBLA_0", "pctBLU_32", "pctGRE_0", "pctRED_58", "pctYEL_0", "pctORA_0", "pctBRO_0", "pctPUR_0", "pctWHI_10"], "links": "https://en.wikipedia.org/wiki/Flag_of_North_Korea"},</v>
      </c>
      <c r="B161" s="83" t="s">
        <v>199</v>
      </c>
      <c r="C161" s="84">
        <v>1</v>
      </c>
      <c r="D161" s="95" t="s">
        <v>958</v>
      </c>
      <c r="E161" s="96" t="s">
        <v>2563</v>
      </c>
      <c r="F161" s="85" t="s">
        <v>2200</v>
      </c>
      <c r="G161" s="86" t="s">
        <v>2201</v>
      </c>
      <c r="H161" s="87"/>
      <c r="I161" s="88" t="s">
        <v>2564</v>
      </c>
      <c r="J161" s="89" t="s">
        <v>3578</v>
      </c>
      <c r="K161" s="90" t="s">
        <v>443</v>
      </c>
      <c r="L161" s="89"/>
      <c r="M161" s="91" t="s">
        <v>2565</v>
      </c>
      <c r="N161" s="116"/>
      <c r="O161" s="92" t="s">
        <v>2204</v>
      </c>
      <c r="P161" s="92" t="s">
        <v>529</v>
      </c>
      <c r="Q161" s="92" t="s">
        <v>2204</v>
      </c>
      <c r="R161" s="92" t="s">
        <v>2204</v>
      </c>
      <c r="S161" s="92" t="s">
        <v>529</v>
      </c>
      <c r="T161" s="92" t="s">
        <v>2204</v>
      </c>
      <c r="U161" s="92" t="s">
        <v>2204</v>
      </c>
      <c r="V161" s="92" t="s">
        <v>2204</v>
      </c>
      <c r="W161" s="92" t="s">
        <v>2204</v>
      </c>
      <c r="X161" s="92" t="s">
        <v>2204</v>
      </c>
      <c r="Y161" s="92" t="s">
        <v>2204</v>
      </c>
      <c r="Z161" s="92" t="s">
        <v>2204</v>
      </c>
      <c r="AA161" s="92" t="s">
        <v>2204</v>
      </c>
      <c r="AB161" s="92" t="s">
        <v>2204</v>
      </c>
      <c r="AC161" s="92" t="s">
        <v>2204</v>
      </c>
      <c r="AD161" s="92" t="s">
        <v>2204</v>
      </c>
      <c r="AE161" s="92" t="s">
        <v>2204</v>
      </c>
      <c r="AF161" s="92" t="s">
        <v>2204</v>
      </c>
      <c r="AG161" s="92" t="s">
        <v>2204</v>
      </c>
      <c r="AH161" s="92" t="s">
        <v>2204</v>
      </c>
      <c r="AI161" s="92" t="s">
        <v>2204</v>
      </c>
      <c r="AJ161" s="92" t="s">
        <v>2204</v>
      </c>
      <c r="AK161" s="92" t="s">
        <v>2204</v>
      </c>
      <c r="AL161" s="92" t="s">
        <v>2204</v>
      </c>
      <c r="AM161" s="93">
        <v>5</v>
      </c>
      <c r="AN161" s="111">
        <v>1</v>
      </c>
      <c r="AO161" s="109" t="s">
        <v>2210</v>
      </c>
      <c r="AP161" s="106"/>
      <c r="AQ161" s="110"/>
      <c r="AR161" s="109" t="s">
        <v>2214</v>
      </c>
      <c r="AS161" s="106" t="s">
        <v>2210</v>
      </c>
      <c r="AT161" s="107" t="s">
        <v>2214</v>
      </c>
      <c r="AU161" s="108" t="s">
        <v>2210</v>
      </c>
      <c r="AV161" s="109" t="s">
        <v>2210</v>
      </c>
      <c r="AW161" s="106" t="s">
        <v>2205</v>
      </c>
      <c r="AX161" s="106" t="s">
        <v>2214</v>
      </c>
      <c r="AY161" s="106"/>
      <c r="AZ161" s="106"/>
      <c r="BA161" s="106"/>
      <c r="BB161" s="106"/>
      <c r="BC161" s="106"/>
      <c r="BD161" s="106"/>
      <c r="BE161" s="106"/>
      <c r="BF161" s="94" cm="1">
        <f t="array" ref="BF161">SUMPRODUCT(--(LEN(TRIM(AV161:BE161))&gt;0))</f>
        <v>3</v>
      </c>
      <c r="BG161" s="36" t="str" cm="1">
        <f t="array" ref="BG161">SUBSTITUTE(SUBSTITUTE(SUBSTITUTE("["&amp;
IFERROR(_xlfn.TEXTJOIN(", ",TRUE,IF(O161:AL161="y",CHAR(34)&amp;O$1:AL$1&amp;CHAR(34),"")),"")&amp;
","&amp;
CHAR(34)&amp;"myr"&amp;AU161&amp;CHAR(34)&amp;","&amp;_xlfn.TEXTJOIN("",TRUE,IF(AO161:AQ161&lt;&gt;"",CHAR(34)&amp;"sta"&amp;AO161:AQ161&amp;CHAR(34)&amp;",",""))&amp;
IFERROR(_xlfn.TEXTJOIN(", ",TRUE,IF(AR161:AT161&lt;&gt;"",CHAR(34)&amp;AR$1:AT$1&amp;AR161:AT161&amp;CHAR(34)&amp;",","")),"")&amp;
IF(AN161&gt;0,CHAR(34)&amp;"HasSta",CHAR(34)&amp;"NoStar")&amp;CHAR(34)&amp;","&amp;IF(AN161=1,CHAR(34)&amp;"1Stars"&amp;CHAR(34)&amp;",","")&amp;IF(AN161=2,CHAR(34)&amp;"2Stars"&amp;CHAR(34)&amp;",","")&amp;IF(AN161&gt;2,CHAR(34)&amp;"3+Star"&amp;CHAR(34)&amp;",","")&amp;
IFERROR(CHOOSE(AM161+1,"""NoBand""","","""2Bands""","""3Bands"""),"")&amp;IF(AM161&gt;3,"""4+Band""","")&amp;","&amp;
_xlfn.XLOOKUP(B161,Country!$A$2:$A$246,Country!$F$2:$F$246,"")&amp;_xlfn.XLOOKUP(B161,Country!$A$2:$A$246,Country!$G$2:$G$246,"")&amp;
"]",",]","]"),",,",","),",,",",")</f>
        <v>["Horizo", "Circle","myrRED","staRED","001BLU", "002RED", "003BLU","HasSta","1Stars","4+Band","capi_Pyongyang","pol_Nuclear", "top10_ping","rg2_AS_East"]</v>
      </c>
      <c r="BH161" s="65" t="s">
        <v>790</v>
      </c>
      <c r="BI161" s="36"/>
    </row>
    <row r="162" spans="1:61" x14ac:dyDescent="0.3">
      <c r="A162" s="115" t="str" cm="1">
        <f t="array" ref="A162">SUBSTITUTE("{"&amp;CHAR(34)&amp;"couname"&amp;CHAR(34)&amp;":"&amp;CHAR(34)&amp;B162&amp;CHAR(34)&amp;
(IF(H162&lt;&gt;"",","&amp;CHAR(34)&amp;"subtype"&amp;CHAR(34)&amp;":"&amp;CHAR(34)&amp;H162&amp;CHAR(34),""))&amp;
","&amp;CHAR(34)&amp;"year"&amp;CHAR(34)&amp;":"&amp;CHAR(34)&amp;M162&amp;CHAR(34)&amp;","&amp;CHAR(34)&amp;"lvlup"&amp;CHAR(34)&amp;":"&amp;CHAR(34)&amp;C162&amp;CHAR(34)&amp;
","&amp;CHAR(34)&amp;"region"&amp;CHAR(34)&amp;":"&amp;CHAR(34)&amp;"rgn_"&amp;_xlfn.XLOOKUP(B162,Country!A162:A460,Country!D162:D460&amp;CHAR(34)&amp;
","&amp;CHAR(34)&amp;"Colors"&amp;CHAR(34)&amp;":"&amp;"["&amp;_xlfn.TEXTJOIN(", ",TRUE,IF(AV162:BE162&lt;&gt;"",CHAR(34)&amp;"cl_"&amp;AV162:BE162&amp;CHAR(34),""))&amp;"]"&amp;
","&amp;CHAR(34)&amp;"Items"&amp;CHAR(34)&amp;":"&amp;BG162&amp;
","&amp;CHAR(34)&amp;"Items2"&amp;CHAR(34)&amp;":"&amp;"["&amp;_xlfn.XLOOKUP(B162,Country!A161:A460,Country!G161:G460)&amp;"]"&amp;
","&amp;CHAR(34)&amp;"Flag"&amp;CHAR(34)&amp;":"&amp;CHAR(34)&amp;D162&amp;CHAR(34)&amp;
","&amp;CHAR(34)&amp;"HDFlag"&amp;CHAR(34)&amp;":"&amp;CHAR(34)&amp;E162&amp;CHAR(34)&amp;
","&amp;CHAR(34)&amp;"type"&amp;CHAR(34)&amp;":"&amp;CHAR(34)&amp;L162&amp;CHAR(34)&amp;
", "&amp;CHAR(34)&amp;"describe"&amp;CHAR(34)&amp;": "&amp;CHAR(34)&amp;CHAR(34)&amp;
", "&amp;CHAR(34)&amp;"isnew"&amp;CHAR(34)&amp;": "&amp;CHAR(34)&amp;F162&amp;CHAR(34)&amp;
", "&amp;CHAR(34)&amp;"ptg"&amp;CHAR(34)&amp;": "&amp;IFERROR(_xlfn.XLOOKUP(B162,Country!A:A,Country!BH:BH),CHAR(34)&amp;CHAR(34))&amp;
", "&amp;CHAR(34)&amp;"links"&amp;CHAR(34)&amp;": "&amp;CHAR(34)&amp;I162&amp;CHAR(34)&amp;
"},"),"[,","[")</f>
        <v>{"couname":"North Macedonia","year":"1995","lvlup":"1","region":"rgn_Europe","Colors":["cl_RED", "cl_YEL"],"Items":["Circle", "HasSun", "Center", "Rotate","myrRED","NoStar","NoBand","capi_Skopje","landlo","balkan","rg3_romanempire","rg2_Eu_South"],"Items2":["balkan","rg3_romanempire","rg2_Eu_South"],"Flag":"https://i.ibb.co/XpYg3b4/North-Macedonia-Flag.png","HDFlag":"https://upload.wikimedia.org/wikipedia/commons/thumb/7/79/Flag_of_North_Macedonia.svg/2560px-Flag_of_North_Macedonia.svg.png","type":"", "describe": "", "isnew": ".", "ptg": ["pctBLA_0", "pctBLU_0", "pctGRE_0", "pctRED_68", "pctYEL_32", "pctORA_0", "pctBRO_0", "pctPUR_0", "pctWHI_0"], "links": "https://en.wikipedia.org/wiki/Flag_of_North_Macedonia"},</v>
      </c>
      <c r="B162" s="83" t="s">
        <v>200</v>
      </c>
      <c r="C162" s="84">
        <v>1</v>
      </c>
      <c r="D162" s="95" t="s">
        <v>959</v>
      </c>
      <c r="E162" s="96" t="s">
        <v>2566</v>
      </c>
      <c r="F162" s="85" t="s">
        <v>2200</v>
      </c>
      <c r="G162" s="86" t="s">
        <v>2201</v>
      </c>
      <c r="H162" s="87"/>
      <c r="I162" s="88" t="s">
        <v>2567</v>
      </c>
      <c r="J162" s="89" t="s">
        <v>3578</v>
      </c>
      <c r="K162" s="90" t="s">
        <v>444</v>
      </c>
      <c r="L162" s="89"/>
      <c r="M162" s="91">
        <v>1995</v>
      </c>
      <c r="N162" s="116"/>
      <c r="O162" s="92" t="s">
        <v>2204</v>
      </c>
      <c r="P162" s="92" t="s">
        <v>2204</v>
      </c>
      <c r="Q162" s="92" t="s">
        <v>2204</v>
      </c>
      <c r="R162" s="92" t="s">
        <v>2204</v>
      </c>
      <c r="S162" s="92" t="s">
        <v>529</v>
      </c>
      <c r="T162" s="92" t="s">
        <v>2204</v>
      </c>
      <c r="U162" s="92" t="s">
        <v>2204</v>
      </c>
      <c r="V162" s="92" t="s">
        <v>2204</v>
      </c>
      <c r="W162" s="92" t="s">
        <v>2204</v>
      </c>
      <c r="X162" s="92" t="s">
        <v>529</v>
      </c>
      <c r="Y162" s="92" t="s">
        <v>2204</v>
      </c>
      <c r="Z162" s="92" t="s">
        <v>2204</v>
      </c>
      <c r="AA162" s="92" t="s">
        <v>529</v>
      </c>
      <c r="AB162" s="92" t="s">
        <v>2204</v>
      </c>
      <c r="AC162" s="92" t="s">
        <v>2204</v>
      </c>
      <c r="AD162" s="92" t="s">
        <v>2204</v>
      </c>
      <c r="AE162" s="92" t="s">
        <v>2204</v>
      </c>
      <c r="AF162" s="92" t="s">
        <v>2204</v>
      </c>
      <c r="AG162" s="92" t="s">
        <v>2204</v>
      </c>
      <c r="AH162" s="92" t="s">
        <v>2204</v>
      </c>
      <c r="AI162" s="92" t="s">
        <v>2204</v>
      </c>
      <c r="AJ162" s="92" t="s">
        <v>2204</v>
      </c>
      <c r="AK162" s="92" t="s">
        <v>529</v>
      </c>
      <c r="AL162" s="92" t="s">
        <v>2204</v>
      </c>
      <c r="AM162" s="93">
        <v>0</v>
      </c>
      <c r="AN162" s="111">
        <v>0</v>
      </c>
      <c r="AO162" s="109"/>
      <c r="AP162" s="106"/>
      <c r="AQ162" s="110"/>
      <c r="AR162" s="109"/>
      <c r="AS162" s="106"/>
      <c r="AT162" s="107"/>
      <c r="AU162" s="108" t="s">
        <v>2210</v>
      </c>
      <c r="AV162" s="109" t="s">
        <v>2210</v>
      </c>
      <c r="AW162" s="106" t="s">
        <v>2215</v>
      </c>
      <c r="AX162" s="106"/>
      <c r="AY162" s="106"/>
      <c r="AZ162" s="106"/>
      <c r="BA162" s="106"/>
      <c r="BB162" s="106"/>
      <c r="BC162" s="106"/>
      <c r="BD162" s="106"/>
      <c r="BE162" s="106"/>
      <c r="BF162" s="94" cm="1">
        <f t="array" ref="BF162">SUMPRODUCT(--(LEN(TRIM(AV162:BE162))&gt;0))</f>
        <v>2</v>
      </c>
      <c r="BG162" s="36" t="str" cm="1">
        <f t="array" ref="BG162">SUBSTITUTE(SUBSTITUTE(SUBSTITUTE("["&amp;
IFERROR(_xlfn.TEXTJOIN(", ",TRUE,IF(O162:AL162="y",CHAR(34)&amp;O$1:AL$1&amp;CHAR(34),"")),"")&amp;
","&amp;
CHAR(34)&amp;"myr"&amp;AU162&amp;CHAR(34)&amp;","&amp;_xlfn.TEXTJOIN("",TRUE,IF(AO162:AQ162&lt;&gt;"",CHAR(34)&amp;"sta"&amp;AO162:AQ162&amp;CHAR(34)&amp;",",""))&amp;
IFERROR(_xlfn.TEXTJOIN(", ",TRUE,IF(AR162:AT162&lt;&gt;"",CHAR(34)&amp;AR$1:AT$1&amp;AR162:AT162&amp;CHAR(34)&amp;",","")),"")&amp;
IF(AN162&gt;0,CHAR(34)&amp;"HasSta",CHAR(34)&amp;"NoStar")&amp;CHAR(34)&amp;","&amp;IF(AN162=1,CHAR(34)&amp;"1Stars"&amp;CHAR(34)&amp;",","")&amp;IF(AN162=2,CHAR(34)&amp;"2Stars"&amp;CHAR(34)&amp;",","")&amp;IF(AN162&gt;2,CHAR(34)&amp;"3+Star"&amp;CHAR(34)&amp;",","")&amp;
IFERROR(CHOOSE(AM162+1,"""NoBand""","","""2Bands""","""3Bands"""),"")&amp;IF(AM162&gt;3,"""4+Band""","")&amp;","&amp;
_xlfn.XLOOKUP(B162,Country!$A$2:$A$246,Country!$F$2:$F$246,"")&amp;_xlfn.XLOOKUP(B162,Country!$A$2:$A$246,Country!$G$2:$G$246,"")&amp;
"]",",]","]"),",,",","),",,",",")</f>
        <v>["Circle", "HasSun", "Center", "Rotate","myrRED","NoStar","NoBand","capi_Skopje","landlo","balkan","rg3_romanempire","rg2_Eu_South"]</v>
      </c>
      <c r="BH162" s="65" t="s">
        <v>791</v>
      </c>
      <c r="BI162" s="36"/>
    </row>
    <row r="163" spans="1:61" x14ac:dyDescent="0.3">
      <c r="A163" s="115" t="str" cm="1">
        <f t="array" ref="A163">SUBSTITUTE("{"&amp;CHAR(34)&amp;"couname"&amp;CHAR(34)&amp;":"&amp;CHAR(34)&amp;B163&amp;CHAR(34)&amp;
(IF(H163&lt;&gt;"",","&amp;CHAR(34)&amp;"subtype"&amp;CHAR(34)&amp;":"&amp;CHAR(34)&amp;H163&amp;CHAR(34),""))&amp;
","&amp;CHAR(34)&amp;"year"&amp;CHAR(34)&amp;":"&amp;CHAR(34)&amp;M163&amp;CHAR(34)&amp;","&amp;CHAR(34)&amp;"lvlup"&amp;CHAR(34)&amp;":"&amp;CHAR(34)&amp;C163&amp;CHAR(34)&amp;
","&amp;CHAR(34)&amp;"region"&amp;CHAR(34)&amp;":"&amp;CHAR(34)&amp;"rgn_"&amp;_xlfn.XLOOKUP(B163,Country!A163:A461,Country!D163:D461&amp;CHAR(34)&amp;
","&amp;CHAR(34)&amp;"Colors"&amp;CHAR(34)&amp;":"&amp;"["&amp;_xlfn.TEXTJOIN(", ",TRUE,IF(AV163:BE163&lt;&gt;"",CHAR(34)&amp;"cl_"&amp;AV163:BE163&amp;CHAR(34),""))&amp;"]"&amp;
","&amp;CHAR(34)&amp;"Items"&amp;CHAR(34)&amp;":"&amp;BG163&amp;
","&amp;CHAR(34)&amp;"Items2"&amp;CHAR(34)&amp;":"&amp;"["&amp;_xlfn.XLOOKUP(B163,Country!A162:A461,Country!G162:G461)&amp;"]"&amp;
","&amp;CHAR(34)&amp;"Flag"&amp;CHAR(34)&amp;":"&amp;CHAR(34)&amp;D163&amp;CHAR(34)&amp;
","&amp;CHAR(34)&amp;"HDFlag"&amp;CHAR(34)&amp;":"&amp;CHAR(34)&amp;E163&amp;CHAR(34)&amp;
","&amp;CHAR(34)&amp;"type"&amp;CHAR(34)&amp;":"&amp;CHAR(34)&amp;L163&amp;CHAR(34)&amp;
", "&amp;CHAR(34)&amp;"describe"&amp;CHAR(34)&amp;": "&amp;CHAR(34)&amp;CHAR(34)&amp;
", "&amp;CHAR(34)&amp;"isnew"&amp;CHAR(34)&amp;": "&amp;CHAR(34)&amp;F163&amp;CHAR(34)&amp;
", "&amp;CHAR(34)&amp;"ptg"&amp;CHAR(34)&amp;": "&amp;IFERROR(_xlfn.XLOOKUP(B163,Country!A:A,Country!BH:BH),CHAR(34)&amp;CHAR(34))&amp;
", "&amp;CHAR(34)&amp;"links"&amp;CHAR(34)&amp;": "&amp;CHAR(34)&amp;I163&amp;CHAR(34)&amp;
"},"),"[,","[")</f>
        <v>{"couname":"Northern Ireland","year":"1924, 1953","lvlup":"1","region":"rgn_Europe","Colors":["cl_WHI", "cl_RED", "cl_YEL", "cl_BLA", "cl_BLU", "cl_GRE"],"Items":["Crosse", "Horizo", "Vertic", "Center", "Humans", "Crowns","myrWHI","staWHI","staBLA","HasSta","1Stars","2Bands","capi_Belfast","island", "geo_CapiBeach", "ntGRYE", "ntBLYE","monarchy","englis","rg2_Eu_North"],"Items2":["monarchy","englis","rg2_Eu_North"],"Flag":"https://upload.wikimedia.org/wikipedia/commons/thumb/4/43/Flag_of_Northern_Ireland_%281953–1972%29.svg/300px-Flag_of_Northern_Ireland_%281953–1972%29.svg.png","HDFlag":"https://upload.wikimedia.org/wikipedia/commons/thumb/4/43/Flag_of_Northern_Ireland_%281953%E2%80%931972%29.svg/2560px-Flag_of_Northern_Ireland_%281953%E2%80%931972%29.svg.png","type":"", "describe": "", "isnew": ".", "ptg": ["pctBLA_1", "pctBLU_1", "pctGRE_1", "pctRED_22", "pctYEL_5", "pctORA_0", "pctBRO_0", "pctPUR_0", "pctWHI_71"], "links": "https://en.wikipedia.org/wiki/Ulster_Banner"},</v>
      </c>
      <c r="B163" s="83" t="s">
        <v>201</v>
      </c>
      <c r="C163" s="84">
        <v>1</v>
      </c>
      <c r="D163" s="95" t="s">
        <v>960</v>
      </c>
      <c r="E163" s="96" t="s">
        <v>2568</v>
      </c>
      <c r="F163" s="85" t="s">
        <v>2200</v>
      </c>
      <c r="G163" s="86" t="s">
        <v>2201</v>
      </c>
      <c r="H163" s="87"/>
      <c r="I163" s="88" t="s">
        <v>2569</v>
      </c>
      <c r="J163" s="89" t="s">
        <v>3578</v>
      </c>
      <c r="K163" s="90" t="s">
        <v>445</v>
      </c>
      <c r="L163" s="89"/>
      <c r="M163" s="91" t="s">
        <v>2570</v>
      </c>
      <c r="N163" s="116"/>
      <c r="O163" s="92" t="s">
        <v>529</v>
      </c>
      <c r="P163" s="92" t="s">
        <v>529</v>
      </c>
      <c r="Q163" s="92" t="s">
        <v>529</v>
      </c>
      <c r="R163" s="92" t="s">
        <v>2204</v>
      </c>
      <c r="S163" s="92" t="s">
        <v>2204</v>
      </c>
      <c r="T163" s="92" t="s">
        <v>2204</v>
      </c>
      <c r="U163" s="92" t="s">
        <v>2204</v>
      </c>
      <c r="V163" s="92" t="s">
        <v>2204</v>
      </c>
      <c r="W163" s="92" t="s">
        <v>2204</v>
      </c>
      <c r="X163" s="92" t="s">
        <v>2204</v>
      </c>
      <c r="Y163" s="92" t="s">
        <v>2204</v>
      </c>
      <c r="Z163" s="92" t="s">
        <v>2204</v>
      </c>
      <c r="AA163" s="92" t="s">
        <v>529</v>
      </c>
      <c r="AB163" s="92" t="s">
        <v>2204</v>
      </c>
      <c r="AC163" s="92" t="s">
        <v>2204</v>
      </c>
      <c r="AD163" s="92" t="s">
        <v>2204</v>
      </c>
      <c r="AE163" s="92" t="s">
        <v>2204</v>
      </c>
      <c r="AF163" s="92" t="s">
        <v>2204</v>
      </c>
      <c r="AG163" s="92" t="s">
        <v>529</v>
      </c>
      <c r="AH163" s="92" t="s">
        <v>2204</v>
      </c>
      <c r="AI163" s="92" t="s">
        <v>2204</v>
      </c>
      <c r="AJ163" s="92" t="s">
        <v>529</v>
      </c>
      <c r="AK163" s="92" t="s">
        <v>2204</v>
      </c>
      <c r="AL163" s="92" t="s">
        <v>2204</v>
      </c>
      <c r="AM163" s="93">
        <v>2</v>
      </c>
      <c r="AN163" s="111">
        <v>1</v>
      </c>
      <c r="AO163" s="109" t="s">
        <v>2205</v>
      </c>
      <c r="AP163" s="106" t="s">
        <v>2206</v>
      </c>
      <c r="AQ163" s="110"/>
      <c r="AR163" s="109"/>
      <c r="AS163" s="106"/>
      <c r="AT163" s="107"/>
      <c r="AU163" s="108" t="s">
        <v>2205</v>
      </c>
      <c r="AV163" s="109" t="s">
        <v>2205</v>
      </c>
      <c r="AW163" s="106" t="s">
        <v>2210</v>
      </c>
      <c r="AX163" s="106" t="s">
        <v>2215</v>
      </c>
      <c r="AY163" s="106" t="s">
        <v>2206</v>
      </c>
      <c r="AZ163" s="106" t="s">
        <v>2214</v>
      </c>
      <c r="BA163" s="106" t="s">
        <v>2211</v>
      </c>
      <c r="BB163" s="106"/>
      <c r="BC163" s="106"/>
      <c r="BD163" s="106"/>
      <c r="BE163" s="106"/>
      <c r="BF163" s="94" cm="1">
        <f t="array" ref="BF163">SUMPRODUCT(--(LEN(TRIM(AV163:BE163))&gt;0))</f>
        <v>6</v>
      </c>
      <c r="BG163" s="36" t="str" cm="1">
        <f t="array" ref="BG163">SUBSTITUTE(SUBSTITUTE(SUBSTITUTE("["&amp;
IFERROR(_xlfn.TEXTJOIN(", ",TRUE,IF(O163:AL163="y",CHAR(34)&amp;O$1:AL$1&amp;CHAR(34),"")),"")&amp;
","&amp;
CHAR(34)&amp;"myr"&amp;AU163&amp;CHAR(34)&amp;","&amp;_xlfn.TEXTJOIN("",TRUE,IF(AO163:AQ163&lt;&gt;"",CHAR(34)&amp;"sta"&amp;AO163:AQ163&amp;CHAR(34)&amp;",",""))&amp;
IFERROR(_xlfn.TEXTJOIN(", ",TRUE,IF(AR163:AT163&lt;&gt;"",CHAR(34)&amp;AR$1:AT$1&amp;AR163:AT163&amp;CHAR(34)&amp;",","")),"")&amp;
IF(AN163&gt;0,CHAR(34)&amp;"HasSta",CHAR(34)&amp;"NoStar")&amp;CHAR(34)&amp;","&amp;IF(AN163=1,CHAR(34)&amp;"1Stars"&amp;CHAR(34)&amp;",","")&amp;IF(AN163=2,CHAR(34)&amp;"2Stars"&amp;CHAR(34)&amp;",","")&amp;IF(AN163&gt;2,CHAR(34)&amp;"3+Star"&amp;CHAR(34)&amp;",","")&amp;
IFERROR(CHOOSE(AM163+1,"""NoBand""","","""2Bands""","""3Bands"""),"")&amp;IF(AM163&gt;3,"""4+Band""","")&amp;","&amp;
_xlfn.XLOOKUP(B163,Country!$A$2:$A$246,Country!$F$2:$F$246,"")&amp;_xlfn.XLOOKUP(B163,Country!$A$2:$A$246,Country!$G$2:$G$246,"")&amp;
"]",",]","]"),",,",","),",,",",")</f>
        <v>["Crosse", "Horizo", "Vertic", "Center", "Humans", "Crowns","myrWHI","staWHI","staBLA","HasSta","1Stars","2Bands","capi_Belfast","island", "geo_CapiBeach", "ntGRYE", "ntBLYE","monarchy","englis","rg2_Eu_North"]</v>
      </c>
      <c r="BH163" s="65" t="s">
        <v>791</v>
      </c>
      <c r="BI163" s="36"/>
    </row>
    <row r="164" spans="1:61" x14ac:dyDescent="0.3">
      <c r="A164" s="115" t="str" cm="1">
        <f t="array" ref="A164">SUBSTITUTE("{"&amp;CHAR(34)&amp;"couname"&amp;CHAR(34)&amp;":"&amp;CHAR(34)&amp;B164&amp;CHAR(34)&amp;
(IF(H164&lt;&gt;"",","&amp;CHAR(34)&amp;"subtype"&amp;CHAR(34)&amp;":"&amp;CHAR(34)&amp;H164&amp;CHAR(34),""))&amp;
","&amp;CHAR(34)&amp;"year"&amp;CHAR(34)&amp;":"&amp;CHAR(34)&amp;M164&amp;CHAR(34)&amp;","&amp;CHAR(34)&amp;"lvlup"&amp;CHAR(34)&amp;":"&amp;CHAR(34)&amp;C164&amp;CHAR(34)&amp;
","&amp;CHAR(34)&amp;"region"&amp;CHAR(34)&amp;":"&amp;CHAR(34)&amp;"rgn_"&amp;_xlfn.XLOOKUP(B164,Country!A164:A462,Country!D164:D462&amp;CHAR(34)&amp;
","&amp;CHAR(34)&amp;"Colors"&amp;CHAR(34)&amp;":"&amp;"["&amp;_xlfn.TEXTJOIN(", ",TRUE,IF(AV164:BE164&lt;&gt;"",CHAR(34)&amp;"cl_"&amp;AV164:BE164&amp;CHAR(34),""))&amp;"]"&amp;
","&amp;CHAR(34)&amp;"Items"&amp;CHAR(34)&amp;":"&amp;BG164&amp;
","&amp;CHAR(34)&amp;"Items2"&amp;CHAR(34)&amp;":"&amp;"["&amp;_xlfn.XLOOKUP(B164,Country!A163:A462,Country!G163:G462)&amp;"]"&amp;
","&amp;CHAR(34)&amp;"Flag"&amp;CHAR(34)&amp;":"&amp;CHAR(34)&amp;D164&amp;CHAR(34)&amp;
","&amp;CHAR(34)&amp;"HDFlag"&amp;CHAR(34)&amp;":"&amp;CHAR(34)&amp;E164&amp;CHAR(34)&amp;
","&amp;CHAR(34)&amp;"type"&amp;CHAR(34)&amp;":"&amp;CHAR(34)&amp;L164&amp;CHAR(34)&amp;
", "&amp;CHAR(34)&amp;"describe"&amp;CHAR(34)&amp;": "&amp;CHAR(34)&amp;CHAR(34)&amp;
", "&amp;CHAR(34)&amp;"isnew"&amp;CHAR(34)&amp;": "&amp;CHAR(34)&amp;F164&amp;CHAR(34)&amp;
", "&amp;CHAR(34)&amp;"ptg"&amp;CHAR(34)&amp;": "&amp;IFERROR(_xlfn.XLOOKUP(B164,Country!A:A,Country!BH:BH),CHAR(34)&amp;CHAR(34))&amp;
", "&amp;CHAR(34)&amp;"links"&amp;CHAR(34)&amp;": "&amp;CHAR(34)&amp;I164&amp;CHAR(34)&amp;
"},"),"[,","[")</f>
        <v>{"couname":"Northern Mariana Islands","year":"1985","lvlup":"1","region":"rgn_Oceania","Colors":["cl_RED", "cl_WHI", "cl_BLU", "cl_GRE", "cl_BRO", "cl_PUR", "cl_YEL", "cl_BLA", "cl_GRA"],"Items":["Circle", "Plants", "Center","myrBLU","staWHI","staBLA","HasSta","1Stars","NoBand","capi_Saipan","island", "geo_CapiBeach", "ntWHRE", "ntGRYE", "ntBLYE","englis","rg2_OC_Micronesia"],"Items2":["englis","rg2_OC_Micronesia"],"Flag":"https://upload.wikimedia.org/wikipedia/commons/thumb/e/e0/Flag_of_the_Northern_Mariana_Islands.svg/1200px-Flag_of_the_Northern_Mariana_Islands.svg.png","HDFlag":"https://upload.wikimedia.org/wikipedia/commons/thumb/e/e0/Flag_of_the_Northern_Mariana_Islands.svg/2560px-Flag_of_the_Northern_Mariana_Islands.svg.png","type":"", "describe": "", "isnew": ".", "ptg": ["pctBLA_1", "pctBLU_76", "pctGRE_2", "pctRED_3", "pctYEL_1", "pctORA_0", "pctBRO_2", "pctPUR_2", "pctWHI_13"], "links": "https://en.wikipedia.org/wiki/Flag_of_the_Northern_Mariana_Islands"},</v>
      </c>
      <c r="B164" s="83" t="s">
        <v>202</v>
      </c>
      <c r="C164" s="84">
        <v>1</v>
      </c>
      <c r="D164" s="95" t="s">
        <v>961</v>
      </c>
      <c r="E164" s="96" t="s">
        <v>2571</v>
      </c>
      <c r="F164" s="85" t="s">
        <v>2200</v>
      </c>
      <c r="G164" s="86" t="s">
        <v>2201</v>
      </c>
      <c r="H164" s="87"/>
      <c r="I164" s="88" t="s">
        <v>2572</v>
      </c>
      <c r="J164" s="89" t="s">
        <v>3578</v>
      </c>
      <c r="K164" s="90" t="s">
        <v>446</v>
      </c>
      <c r="L164" s="89"/>
      <c r="M164" s="91">
        <v>1985</v>
      </c>
      <c r="N164" s="116"/>
      <c r="O164" s="92" t="s">
        <v>2204</v>
      </c>
      <c r="P164" s="92" t="s">
        <v>2204</v>
      </c>
      <c r="Q164" s="92" t="s">
        <v>2204</v>
      </c>
      <c r="R164" s="92" t="s">
        <v>2204</v>
      </c>
      <c r="S164" s="92" t="s">
        <v>529</v>
      </c>
      <c r="T164" s="92" t="s">
        <v>2204</v>
      </c>
      <c r="U164" s="92" t="s">
        <v>529</v>
      </c>
      <c r="V164" s="92" t="s">
        <v>2204</v>
      </c>
      <c r="W164" s="92" t="s">
        <v>2204</v>
      </c>
      <c r="X164" s="92" t="s">
        <v>2204</v>
      </c>
      <c r="Y164" s="92" t="s">
        <v>2204</v>
      </c>
      <c r="Z164" s="92" t="s">
        <v>2204</v>
      </c>
      <c r="AA164" s="92" t="s">
        <v>529</v>
      </c>
      <c r="AB164" s="92" t="s">
        <v>2204</v>
      </c>
      <c r="AC164" s="92" t="s">
        <v>2204</v>
      </c>
      <c r="AD164" s="92" t="s">
        <v>2204</v>
      </c>
      <c r="AE164" s="92" t="s">
        <v>2204</v>
      </c>
      <c r="AF164" s="92" t="s">
        <v>2204</v>
      </c>
      <c r="AG164" s="92" t="s">
        <v>2204</v>
      </c>
      <c r="AH164" s="92" t="s">
        <v>2204</v>
      </c>
      <c r="AI164" s="92" t="s">
        <v>2204</v>
      </c>
      <c r="AJ164" s="92" t="s">
        <v>2204</v>
      </c>
      <c r="AK164" s="92" t="s">
        <v>2204</v>
      </c>
      <c r="AL164" s="92" t="s">
        <v>2204</v>
      </c>
      <c r="AM164" s="93">
        <v>0</v>
      </c>
      <c r="AN164" s="111">
        <v>1</v>
      </c>
      <c r="AO164" s="109" t="s">
        <v>2205</v>
      </c>
      <c r="AP164" s="106" t="s">
        <v>2206</v>
      </c>
      <c r="AQ164" s="110"/>
      <c r="AR164" s="109"/>
      <c r="AS164" s="106"/>
      <c r="AT164" s="107"/>
      <c r="AU164" s="108" t="s">
        <v>2214</v>
      </c>
      <c r="AV164" s="109" t="s">
        <v>2210</v>
      </c>
      <c r="AW164" s="106" t="s">
        <v>2205</v>
      </c>
      <c r="AX164" s="106" t="s">
        <v>2214</v>
      </c>
      <c r="AY164" s="106" t="s">
        <v>2211</v>
      </c>
      <c r="AZ164" s="106" t="s">
        <v>2223</v>
      </c>
      <c r="BA164" s="106" t="s">
        <v>2350</v>
      </c>
      <c r="BB164" s="106" t="s">
        <v>2215</v>
      </c>
      <c r="BC164" s="106" t="s">
        <v>2206</v>
      </c>
      <c r="BD164" s="106" t="s">
        <v>2358</v>
      </c>
      <c r="BE164" s="106"/>
      <c r="BF164" s="94" cm="1">
        <f t="array" ref="BF164">SUMPRODUCT(--(LEN(TRIM(AV164:BE164))&gt;0))</f>
        <v>9</v>
      </c>
      <c r="BG164" s="36" t="str" cm="1">
        <f t="array" ref="BG164">SUBSTITUTE(SUBSTITUTE(SUBSTITUTE("["&amp;
IFERROR(_xlfn.TEXTJOIN(", ",TRUE,IF(O164:AL164="y",CHAR(34)&amp;O$1:AL$1&amp;CHAR(34),"")),"")&amp;
","&amp;
CHAR(34)&amp;"myr"&amp;AU164&amp;CHAR(34)&amp;","&amp;_xlfn.TEXTJOIN("",TRUE,IF(AO164:AQ164&lt;&gt;"",CHAR(34)&amp;"sta"&amp;AO164:AQ164&amp;CHAR(34)&amp;",",""))&amp;
IFERROR(_xlfn.TEXTJOIN(", ",TRUE,IF(AR164:AT164&lt;&gt;"",CHAR(34)&amp;AR$1:AT$1&amp;AR164:AT164&amp;CHAR(34)&amp;",","")),"")&amp;
IF(AN164&gt;0,CHAR(34)&amp;"HasSta",CHAR(34)&amp;"NoStar")&amp;CHAR(34)&amp;","&amp;IF(AN164=1,CHAR(34)&amp;"1Stars"&amp;CHAR(34)&amp;",","")&amp;IF(AN164=2,CHAR(34)&amp;"2Stars"&amp;CHAR(34)&amp;",","")&amp;IF(AN164&gt;2,CHAR(34)&amp;"3+Star"&amp;CHAR(34)&amp;",","")&amp;
IFERROR(CHOOSE(AM164+1,"""NoBand""","","""2Bands""","""3Bands"""),"")&amp;IF(AM164&gt;3,"""4+Band""","")&amp;","&amp;
_xlfn.XLOOKUP(B164,Country!$A$2:$A$246,Country!$F$2:$F$246,"")&amp;_xlfn.XLOOKUP(B164,Country!$A$2:$A$246,Country!$G$2:$G$246,"")&amp;
"]",",]","]"),",,",","),",,",",")</f>
        <v>["Circle", "Plants", "Center","myrBLU","staWHI","staBLA","HasSta","1Stars","NoBand","capi_Saipan","island", "geo_CapiBeach", "ntWHRE", "ntGRYE", "ntBLYE","englis","rg2_OC_Micronesia"]</v>
      </c>
      <c r="BH164" s="65" t="s">
        <v>793</v>
      </c>
      <c r="BI164" s="36"/>
    </row>
    <row r="165" spans="1:61" x14ac:dyDescent="0.3">
      <c r="A165" s="115" t="str" cm="1">
        <f t="array" ref="A165">SUBSTITUTE("{"&amp;CHAR(34)&amp;"couname"&amp;CHAR(34)&amp;":"&amp;CHAR(34)&amp;B165&amp;CHAR(34)&amp;
(IF(H165&lt;&gt;"",","&amp;CHAR(34)&amp;"subtype"&amp;CHAR(34)&amp;":"&amp;CHAR(34)&amp;H165&amp;CHAR(34),""))&amp;
","&amp;CHAR(34)&amp;"year"&amp;CHAR(34)&amp;":"&amp;CHAR(34)&amp;M165&amp;CHAR(34)&amp;","&amp;CHAR(34)&amp;"lvlup"&amp;CHAR(34)&amp;":"&amp;CHAR(34)&amp;C165&amp;CHAR(34)&amp;
","&amp;CHAR(34)&amp;"region"&amp;CHAR(34)&amp;":"&amp;CHAR(34)&amp;"rgn_"&amp;_xlfn.XLOOKUP(B165,Country!A165:A463,Country!D165:D463&amp;CHAR(34)&amp;
","&amp;CHAR(34)&amp;"Colors"&amp;CHAR(34)&amp;":"&amp;"["&amp;_xlfn.TEXTJOIN(", ",TRUE,IF(AV165:BE165&lt;&gt;"",CHAR(34)&amp;"cl_"&amp;AV165:BE165&amp;CHAR(34),""))&amp;"]"&amp;
","&amp;CHAR(34)&amp;"Items"&amp;CHAR(34)&amp;":"&amp;BG165&amp;
","&amp;CHAR(34)&amp;"Items2"&amp;CHAR(34)&amp;":"&amp;"["&amp;_xlfn.XLOOKUP(B165,Country!A164:A463,Country!G164:G463)&amp;"]"&amp;
","&amp;CHAR(34)&amp;"Flag"&amp;CHAR(34)&amp;":"&amp;CHAR(34)&amp;D165&amp;CHAR(34)&amp;
","&amp;CHAR(34)&amp;"HDFlag"&amp;CHAR(34)&amp;":"&amp;CHAR(34)&amp;E165&amp;CHAR(34)&amp;
","&amp;CHAR(34)&amp;"type"&amp;CHAR(34)&amp;":"&amp;CHAR(34)&amp;L165&amp;CHAR(34)&amp;
", "&amp;CHAR(34)&amp;"describe"&amp;CHAR(34)&amp;": "&amp;CHAR(34)&amp;CHAR(34)&amp;
", "&amp;CHAR(34)&amp;"isnew"&amp;CHAR(34)&amp;": "&amp;CHAR(34)&amp;F165&amp;CHAR(34)&amp;
", "&amp;CHAR(34)&amp;"ptg"&amp;CHAR(34)&amp;": "&amp;IFERROR(_xlfn.XLOOKUP(B165,Country!A:A,Country!BH:BH),CHAR(34)&amp;CHAR(34))&amp;
", "&amp;CHAR(34)&amp;"links"&amp;CHAR(34)&amp;": "&amp;CHAR(34)&amp;I165&amp;CHAR(34)&amp;
"},"),"[,","[")</f>
        <v>{"couname":"Norway","year":"1821","lvlup":"1","region":"rgn_Europe","Colors":["cl_RED", "cl_WHI", "cl_BLU"],"Items":["Crosse", "Horizo", "Vertic", "Nordic", "OnlyBa","myrRED","NoStar","4+Band","capi_Oslo","locate_MI", "top10_reindeer", "pol_samesx", "geo_CapiBeach","monarchy","rg2_Eu_North"],"Items2":["monarchy","rg2_Eu_North"],"Flag":"https://i.ibb.co/N9jYQv1/Norway-Flag.png","HDFlag":"https://upload.wikimedia.org/wikipedia/commons/thumb/d/d9/Flag_of_Norway.svg/2560px-Flag_of_Norway.svg.png","type":"", "describe": "", "isnew": ".", "ptg": ["pctBLA_0", "pctBLU_21", "pctGRE_0", "pctRED_62", "pctYEL_0", "pctORA_0", "pctBRO_0", "pctPUR_0", "pctWHI_17"], "links": "https://en.wikipedia.org/wiki/Flag_of_Norway"},</v>
      </c>
      <c r="B165" s="83" t="s">
        <v>203</v>
      </c>
      <c r="C165" s="84">
        <v>1</v>
      </c>
      <c r="D165" s="95" t="s">
        <v>962</v>
      </c>
      <c r="E165" s="96" t="s">
        <v>2573</v>
      </c>
      <c r="F165" s="85" t="s">
        <v>2200</v>
      </c>
      <c r="G165" s="86" t="s">
        <v>2201</v>
      </c>
      <c r="H165" s="87"/>
      <c r="I165" s="88" t="s">
        <v>2574</v>
      </c>
      <c r="J165" s="89" t="s">
        <v>3578</v>
      </c>
      <c r="K165" s="90" t="s">
        <v>447</v>
      </c>
      <c r="L165" s="89"/>
      <c r="M165" s="91">
        <v>1821</v>
      </c>
      <c r="N165" s="116"/>
      <c r="O165" s="92" t="s">
        <v>529</v>
      </c>
      <c r="P165" s="92" t="s">
        <v>529</v>
      </c>
      <c r="Q165" s="92" t="s">
        <v>529</v>
      </c>
      <c r="R165" s="92" t="s">
        <v>2204</v>
      </c>
      <c r="S165" s="92" t="s">
        <v>2204</v>
      </c>
      <c r="T165" s="92" t="s">
        <v>2204</v>
      </c>
      <c r="U165" s="92" t="s">
        <v>2204</v>
      </c>
      <c r="V165" s="92" t="s">
        <v>2204</v>
      </c>
      <c r="W165" s="92" t="s">
        <v>2204</v>
      </c>
      <c r="X165" s="92" t="s">
        <v>2204</v>
      </c>
      <c r="Y165" s="92" t="s">
        <v>2204</v>
      </c>
      <c r="Z165" s="92" t="s">
        <v>2204</v>
      </c>
      <c r="AA165" s="92" t="s">
        <v>2204</v>
      </c>
      <c r="AB165" s="92" t="s">
        <v>2204</v>
      </c>
      <c r="AC165" s="92" t="s">
        <v>2204</v>
      </c>
      <c r="AD165" s="92" t="s">
        <v>529</v>
      </c>
      <c r="AE165" s="92" t="s">
        <v>529</v>
      </c>
      <c r="AF165" s="92" t="s">
        <v>2204</v>
      </c>
      <c r="AG165" s="92" t="s">
        <v>2204</v>
      </c>
      <c r="AH165" s="92" t="s">
        <v>2204</v>
      </c>
      <c r="AI165" s="92" t="s">
        <v>2204</v>
      </c>
      <c r="AJ165" s="92" t="s">
        <v>2204</v>
      </c>
      <c r="AK165" s="92" t="s">
        <v>2204</v>
      </c>
      <c r="AL165" s="92" t="s">
        <v>2204</v>
      </c>
      <c r="AM165" s="93">
        <v>4</v>
      </c>
      <c r="AN165" s="111">
        <v>0</v>
      </c>
      <c r="AO165" s="109"/>
      <c r="AP165" s="106"/>
      <c r="AQ165" s="110"/>
      <c r="AR165" s="109"/>
      <c r="AS165" s="106"/>
      <c r="AT165" s="107"/>
      <c r="AU165" s="108" t="s">
        <v>2210</v>
      </c>
      <c r="AV165" s="109" t="s">
        <v>2210</v>
      </c>
      <c r="AW165" s="106" t="s">
        <v>2205</v>
      </c>
      <c r="AX165" s="106" t="s">
        <v>2214</v>
      </c>
      <c r="AY165" s="106"/>
      <c r="AZ165" s="106"/>
      <c r="BA165" s="106"/>
      <c r="BB165" s="106"/>
      <c r="BC165" s="106"/>
      <c r="BD165" s="106"/>
      <c r="BE165" s="106"/>
      <c r="BF165" s="94" cm="1">
        <f t="array" ref="BF165">SUMPRODUCT(--(LEN(TRIM(AV165:BE165))&gt;0))</f>
        <v>3</v>
      </c>
      <c r="BG165" s="36" t="str" cm="1">
        <f t="array" ref="BG165">SUBSTITUTE(SUBSTITUTE(SUBSTITUTE("["&amp;
IFERROR(_xlfn.TEXTJOIN(", ",TRUE,IF(O165:AL165="y",CHAR(34)&amp;O$1:AL$1&amp;CHAR(34),"")),"")&amp;
","&amp;
CHAR(34)&amp;"myr"&amp;AU165&amp;CHAR(34)&amp;","&amp;_xlfn.TEXTJOIN("",TRUE,IF(AO165:AQ165&lt;&gt;"",CHAR(34)&amp;"sta"&amp;AO165:AQ165&amp;CHAR(34)&amp;",",""))&amp;
IFERROR(_xlfn.TEXTJOIN(", ",TRUE,IF(AR165:AT165&lt;&gt;"",CHAR(34)&amp;AR$1:AT$1&amp;AR165:AT165&amp;CHAR(34)&amp;",","")),"")&amp;
IF(AN165&gt;0,CHAR(34)&amp;"HasSta",CHAR(34)&amp;"NoStar")&amp;CHAR(34)&amp;","&amp;IF(AN165=1,CHAR(34)&amp;"1Stars"&amp;CHAR(34)&amp;",","")&amp;IF(AN165=2,CHAR(34)&amp;"2Stars"&amp;CHAR(34)&amp;",","")&amp;IF(AN165&gt;2,CHAR(34)&amp;"3+Star"&amp;CHAR(34)&amp;",","")&amp;
IFERROR(CHOOSE(AM165+1,"""NoBand""","","""2Bands""","""3Bands"""),"")&amp;IF(AM165&gt;3,"""4+Band""","")&amp;","&amp;
_xlfn.XLOOKUP(B165,Country!$A$2:$A$246,Country!$F$2:$F$246,"")&amp;_xlfn.XLOOKUP(B165,Country!$A$2:$A$246,Country!$G$2:$G$246,"")&amp;
"]",",]","]"),",,",","),",,",",")</f>
        <v>["Crosse", "Horizo", "Vertic", "Nordic", "OnlyBa","myrRED","NoStar","4+Band","capi_Oslo","locate_MI", "top10_reindeer", "pol_samesx", "geo_CapiBeach","monarchy","rg2_Eu_North"]</v>
      </c>
      <c r="BH165" s="65" t="s">
        <v>791</v>
      </c>
      <c r="BI165" s="36"/>
    </row>
    <row r="166" spans="1:61" x14ac:dyDescent="0.3">
      <c r="A166" s="115" t="str" cm="1">
        <f t="array" ref="A166">SUBSTITUTE("{"&amp;CHAR(34)&amp;"couname"&amp;CHAR(34)&amp;":"&amp;CHAR(34)&amp;B166&amp;CHAR(34)&amp;
(IF(H166&lt;&gt;"",","&amp;CHAR(34)&amp;"subtype"&amp;CHAR(34)&amp;":"&amp;CHAR(34)&amp;H166&amp;CHAR(34),""))&amp;
","&amp;CHAR(34)&amp;"year"&amp;CHAR(34)&amp;":"&amp;CHAR(34)&amp;M166&amp;CHAR(34)&amp;","&amp;CHAR(34)&amp;"lvlup"&amp;CHAR(34)&amp;":"&amp;CHAR(34)&amp;C166&amp;CHAR(34)&amp;
","&amp;CHAR(34)&amp;"region"&amp;CHAR(34)&amp;":"&amp;CHAR(34)&amp;"rgn_"&amp;_xlfn.XLOOKUP(B166,Country!A166:A464,Country!D166:D464&amp;CHAR(34)&amp;
","&amp;CHAR(34)&amp;"Colors"&amp;CHAR(34)&amp;":"&amp;"["&amp;_xlfn.TEXTJOIN(", ",TRUE,IF(AV166:BE166&lt;&gt;"",CHAR(34)&amp;"cl_"&amp;AV166:BE166&amp;CHAR(34),""))&amp;"]"&amp;
","&amp;CHAR(34)&amp;"Items"&amp;CHAR(34)&amp;":"&amp;BG166&amp;
","&amp;CHAR(34)&amp;"Items2"&amp;CHAR(34)&amp;":"&amp;"["&amp;_xlfn.XLOOKUP(B166,Country!A165:A464,Country!G165:G464)&amp;"]"&amp;
","&amp;CHAR(34)&amp;"Flag"&amp;CHAR(34)&amp;":"&amp;CHAR(34)&amp;D166&amp;CHAR(34)&amp;
","&amp;CHAR(34)&amp;"HDFlag"&amp;CHAR(34)&amp;":"&amp;CHAR(34)&amp;E166&amp;CHAR(34)&amp;
","&amp;CHAR(34)&amp;"type"&amp;CHAR(34)&amp;":"&amp;CHAR(34)&amp;L166&amp;CHAR(34)&amp;
", "&amp;CHAR(34)&amp;"describe"&amp;CHAR(34)&amp;": "&amp;CHAR(34)&amp;CHAR(34)&amp;
", "&amp;CHAR(34)&amp;"isnew"&amp;CHAR(34)&amp;": "&amp;CHAR(34)&amp;F166&amp;CHAR(34)&amp;
", "&amp;CHAR(34)&amp;"ptg"&amp;CHAR(34)&amp;": "&amp;IFERROR(_xlfn.XLOOKUP(B166,Country!A:A,Country!BH:BH),CHAR(34)&amp;CHAR(34))&amp;
", "&amp;CHAR(34)&amp;"links"&amp;CHAR(34)&amp;": "&amp;CHAR(34)&amp;I166&amp;CHAR(34)&amp;
"},"),"[,","[")</f>
        <v>{"couname":"Oman","year":"1970, 1995","lvlup":"1","region":"rgn_Asia","Colors":["cl_GRE", "cl_RED", "cl_WHI"],"Items":["Horizo", "Vertic", "Weapon", "Canton","myrRED","003GRE","NoStar","4+Band","capi_Muscat","top30_camel", "geo_CapiBeach","chopGB","monarchy","arabic","rg2_AS_West"],"Items2":["chopGB","monarchy","arabic","rg2_AS_West"],"Flag":"https://i.ibb.co/Lxm3y1F/Oman-Flag.png","HDFlag":"https://upload.wikimedia.org/wikipedia/commons/thumb/d/dd/Flag_of_Oman.svg/2560px-Flag_of_Oman.svg.png","type":"", "describe": "", "isnew": ".", "ptg": ["pctBLA_0", "pctBLU_0", "pctGRE_21", "pctRED_56", "pctYEL_0", "pctORA_0", "pctBRO_0", "pctPUR_0", "pctWHI_23"], "links": "https://en.wikipedia.org/wiki/Flag_of_Oman"},</v>
      </c>
      <c r="B166" s="83" t="s">
        <v>204</v>
      </c>
      <c r="C166" s="84">
        <v>1</v>
      </c>
      <c r="D166" s="95" t="s">
        <v>963</v>
      </c>
      <c r="E166" s="96" t="s">
        <v>2575</v>
      </c>
      <c r="F166" s="85" t="s">
        <v>2200</v>
      </c>
      <c r="G166" s="86" t="s">
        <v>2201</v>
      </c>
      <c r="H166" s="87"/>
      <c r="I166" s="88" t="s">
        <v>2576</v>
      </c>
      <c r="J166" s="89" t="s">
        <v>3578</v>
      </c>
      <c r="K166" s="90" t="s">
        <v>448</v>
      </c>
      <c r="L166" s="89"/>
      <c r="M166" s="91" t="s">
        <v>2577</v>
      </c>
      <c r="N166" s="116"/>
      <c r="O166" s="92" t="s">
        <v>2204</v>
      </c>
      <c r="P166" s="92" t="s">
        <v>529</v>
      </c>
      <c r="Q166" s="92" t="s">
        <v>529</v>
      </c>
      <c r="R166" s="92" t="s">
        <v>2204</v>
      </c>
      <c r="S166" s="92" t="s">
        <v>2204</v>
      </c>
      <c r="T166" s="92" t="s">
        <v>2204</v>
      </c>
      <c r="U166" s="92" t="s">
        <v>2204</v>
      </c>
      <c r="V166" s="92" t="s">
        <v>2204</v>
      </c>
      <c r="W166" s="92" t="s">
        <v>529</v>
      </c>
      <c r="X166" s="92" t="s">
        <v>2204</v>
      </c>
      <c r="Y166" s="92" t="s">
        <v>2204</v>
      </c>
      <c r="Z166" s="92" t="s">
        <v>2204</v>
      </c>
      <c r="AA166" s="92" t="s">
        <v>2204</v>
      </c>
      <c r="AB166" s="92" t="s">
        <v>529</v>
      </c>
      <c r="AC166" s="92" t="s">
        <v>2204</v>
      </c>
      <c r="AD166" s="92" t="s">
        <v>2204</v>
      </c>
      <c r="AE166" s="92" t="s">
        <v>2204</v>
      </c>
      <c r="AF166" s="92" t="s">
        <v>2204</v>
      </c>
      <c r="AG166" s="92" t="s">
        <v>2204</v>
      </c>
      <c r="AH166" s="92" t="s">
        <v>2204</v>
      </c>
      <c r="AI166" s="92" t="s">
        <v>2204</v>
      </c>
      <c r="AJ166" s="92" t="s">
        <v>2204</v>
      </c>
      <c r="AK166" s="92" t="s">
        <v>2204</v>
      </c>
      <c r="AL166" s="92" t="s">
        <v>2204</v>
      </c>
      <c r="AM166" s="93">
        <v>4</v>
      </c>
      <c r="AN166" s="111">
        <v>0</v>
      </c>
      <c r="AO166" s="109"/>
      <c r="AP166" s="106"/>
      <c r="AQ166" s="110"/>
      <c r="AR166" s="109"/>
      <c r="AS166" s="106"/>
      <c r="AT166" s="107" t="s">
        <v>2211</v>
      </c>
      <c r="AU166" s="108" t="s">
        <v>2210</v>
      </c>
      <c r="AV166" s="109" t="s">
        <v>2211</v>
      </c>
      <c r="AW166" s="106" t="s">
        <v>2210</v>
      </c>
      <c r="AX166" s="106" t="s">
        <v>2205</v>
      </c>
      <c r="AY166" s="106"/>
      <c r="AZ166" s="106"/>
      <c r="BA166" s="106"/>
      <c r="BB166" s="106"/>
      <c r="BC166" s="106"/>
      <c r="BD166" s="106"/>
      <c r="BE166" s="106"/>
      <c r="BF166" s="94" cm="1">
        <f t="array" ref="BF166">SUMPRODUCT(--(LEN(TRIM(AV166:BE166))&gt;0))</f>
        <v>3</v>
      </c>
      <c r="BG166" s="36" t="str" cm="1">
        <f t="array" ref="BG166">SUBSTITUTE(SUBSTITUTE(SUBSTITUTE("["&amp;
IFERROR(_xlfn.TEXTJOIN(", ",TRUE,IF(O166:AL166="y",CHAR(34)&amp;O$1:AL$1&amp;CHAR(34),"")),"")&amp;
","&amp;
CHAR(34)&amp;"myr"&amp;AU166&amp;CHAR(34)&amp;","&amp;_xlfn.TEXTJOIN("",TRUE,IF(AO166:AQ166&lt;&gt;"",CHAR(34)&amp;"sta"&amp;AO166:AQ166&amp;CHAR(34)&amp;",",""))&amp;
IFERROR(_xlfn.TEXTJOIN(", ",TRUE,IF(AR166:AT166&lt;&gt;"",CHAR(34)&amp;AR$1:AT$1&amp;AR166:AT166&amp;CHAR(34)&amp;",","")),"")&amp;
IF(AN166&gt;0,CHAR(34)&amp;"HasSta",CHAR(34)&amp;"NoStar")&amp;CHAR(34)&amp;","&amp;IF(AN166=1,CHAR(34)&amp;"1Stars"&amp;CHAR(34)&amp;",","")&amp;IF(AN166=2,CHAR(34)&amp;"2Stars"&amp;CHAR(34)&amp;",","")&amp;IF(AN166&gt;2,CHAR(34)&amp;"3+Star"&amp;CHAR(34)&amp;",","")&amp;
IFERROR(CHOOSE(AM166+1,"""NoBand""","","""2Bands""","""3Bands"""),"")&amp;IF(AM166&gt;3,"""4+Band""","")&amp;","&amp;
_xlfn.XLOOKUP(B166,Country!$A$2:$A$246,Country!$F$2:$F$246,"")&amp;_xlfn.XLOOKUP(B166,Country!$A$2:$A$246,Country!$G$2:$G$246,"")&amp;
"]",",]","]"),",,",","),",,",",")</f>
        <v>["Horizo", "Vertic", "Weapon", "Canton","myrRED","003GRE","NoStar","4+Band","capi_Muscat","top30_camel", "geo_CapiBeach","chopGB","monarchy","arabic","rg2_AS_West"]</v>
      </c>
      <c r="BH166" s="65" t="s">
        <v>790</v>
      </c>
      <c r="BI166" s="36"/>
    </row>
    <row r="167" spans="1:61" x14ac:dyDescent="0.3">
      <c r="A167" s="115" t="str" cm="1">
        <f t="array" ref="A167">SUBSTITUTE("{"&amp;CHAR(34)&amp;"couname"&amp;CHAR(34)&amp;":"&amp;CHAR(34)&amp;B167&amp;CHAR(34)&amp;
(IF(H167&lt;&gt;"",","&amp;CHAR(34)&amp;"subtype"&amp;CHAR(34)&amp;":"&amp;CHAR(34)&amp;H167&amp;CHAR(34),""))&amp;
","&amp;CHAR(34)&amp;"year"&amp;CHAR(34)&amp;":"&amp;CHAR(34)&amp;M167&amp;CHAR(34)&amp;","&amp;CHAR(34)&amp;"lvlup"&amp;CHAR(34)&amp;":"&amp;CHAR(34)&amp;C167&amp;CHAR(34)&amp;
","&amp;CHAR(34)&amp;"region"&amp;CHAR(34)&amp;":"&amp;CHAR(34)&amp;"rgn_"&amp;_xlfn.XLOOKUP(B167,Country!A167:A465,Country!D167:D465&amp;CHAR(34)&amp;
","&amp;CHAR(34)&amp;"Colors"&amp;CHAR(34)&amp;":"&amp;"["&amp;_xlfn.TEXTJOIN(", ",TRUE,IF(AV167:BE167&lt;&gt;"",CHAR(34)&amp;"cl_"&amp;AV167:BE167&amp;CHAR(34),""))&amp;"]"&amp;
","&amp;CHAR(34)&amp;"Items"&amp;CHAR(34)&amp;":"&amp;BG167&amp;
","&amp;CHAR(34)&amp;"Items2"&amp;CHAR(34)&amp;":"&amp;"["&amp;_xlfn.XLOOKUP(B167,Country!A166:A465,Country!G166:G465)&amp;"]"&amp;
","&amp;CHAR(34)&amp;"Flag"&amp;CHAR(34)&amp;":"&amp;CHAR(34)&amp;D167&amp;CHAR(34)&amp;
","&amp;CHAR(34)&amp;"HDFlag"&amp;CHAR(34)&amp;":"&amp;CHAR(34)&amp;E167&amp;CHAR(34)&amp;
","&amp;CHAR(34)&amp;"type"&amp;CHAR(34)&amp;":"&amp;CHAR(34)&amp;L167&amp;CHAR(34)&amp;
", "&amp;CHAR(34)&amp;"describe"&amp;CHAR(34)&amp;": "&amp;CHAR(34)&amp;CHAR(34)&amp;
", "&amp;CHAR(34)&amp;"isnew"&amp;CHAR(34)&amp;": "&amp;CHAR(34)&amp;F167&amp;CHAR(34)&amp;
", "&amp;CHAR(34)&amp;"ptg"&amp;CHAR(34)&amp;": "&amp;IFERROR(_xlfn.XLOOKUP(B167,Country!A:A,Country!BH:BH),CHAR(34)&amp;CHAR(34))&amp;
", "&amp;CHAR(34)&amp;"links"&amp;CHAR(34)&amp;": "&amp;CHAR(34)&amp;I167&amp;CHAR(34)&amp;
"},"),"[,","[")</f>
        <v>{"couname":"Pakistan","year":"1947","lvlup":"1","region":"rgn_Asia","Colors":["cl_GRE", "cl_WHI"],"Items":["Vertic", "IsMoon","myrGRE","staWHI","001WHI", "003GRE","HasSta","1Stars","2Bands","capi_Islamabad","locate_MI", "pol_Nuclear", "top30_camel","chopGB","englis","rg2_As_SouthOnly"],"Items2":["chopGB","englis","rg2_As_SouthOnly"],"Flag":"https://i.ibb.co/7K9kfvC/Pakistan-Flag.png","HDFlag":"https://upload.wikimedia.org/wikipedia/commons/thumb/3/32/Flag_of_Pakistan.svg/2560px-Flag_of_Pakistan.svg.png","type":"", "describe": "", "isnew": ".", "ptg": ["pctBLA_0", "pctBLU_0", "pctGRE_68", "pctRED_0", "pctYEL_0", "pctORA_0", "pctBRO_0", "pctPUR_0", "pctWHI_32"], "links": "https://en.wikipedia.org/wiki/Flag_of_Pakistan"},</v>
      </c>
      <c r="B167" s="83" t="s">
        <v>205</v>
      </c>
      <c r="C167" s="84">
        <v>1</v>
      </c>
      <c r="D167" s="95" t="s">
        <v>964</v>
      </c>
      <c r="E167" s="96" t="s">
        <v>2578</v>
      </c>
      <c r="F167" s="85" t="s">
        <v>2200</v>
      </c>
      <c r="G167" s="86" t="s">
        <v>2201</v>
      </c>
      <c r="H167" s="87"/>
      <c r="I167" s="88" t="s">
        <v>2579</v>
      </c>
      <c r="J167" s="89" t="s">
        <v>3578</v>
      </c>
      <c r="K167" s="90" t="s">
        <v>449</v>
      </c>
      <c r="L167" s="89"/>
      <c r="M167" s="91">
        <v>1947</v>
      </c>
      <c r="N167" s="116"/>
      <c r="O167" s="92" t="s">
        <v>2204</v>
      </c>
      <c r="P167" s="92" t="s">
        <v>2204</v>
      </c>
      <c r="Q167" s="92" t="s">
        <v>529</v>
      </c>
      <c r="R167" s="92" t="s">
        <v>2204</v>
      </c>
      <c r="S167" s="92" t="s">
        <v>2204</v>
      </c>
      <c r="T167" s="92" t="s">
        <v>2204</v>
      </c>
      <c r="U167" s="92" t="s">
        <v>2204</v>
      </c>
      <c r="V167" s="92" t="s">
        <v>2204</v>
      </c>
      <c r="W167" s="92" t="s">
        <v>2204</v>
      </c>
      <c r="X167" s="92" t="s">
        <v>2204</v>
      </c>
      <c r="Y167" s="92" t="s">
        <v>529</v>
      </c>
      <c r="Z167" s="92" t="s">
        <v>2204</v>
      </c>
      <c r="AA167" s="92" t="s">
        <v>2204</v>
      </c>
      <c r="AB167" s="92" t="s">
        <v>2204</v>
      </c>
      <c r="AC167" s="92" t="s">
        <v>2204</v>
      </c>
      <c r="AD167" s="92" t="s">
        <v>2204</v>
      </c>
      <c r="AE167" s="92" t="s">
        <v>2204</v>
      </c>
      <c r="AF167" s="92" t="s">
        <v>2204</v>
      </c>
      <c r="AG167" s="92" t="s">
        <v>2204</v>
      </c>
      <c r="AH167" s="92" t="s">
        <v>2204</v>
      </c>
      <c r="AI167" s="92" t="s">
        <v>2204</v>
      </c>
      <c r="AJ167" s="92" t="s">
        <v>2204</v>
      </c>
      <c r="AK167" s="92" t="s">
        <v>2204</v>
      </c>
      <c r="AL167" s="92" t="s">
        <v>2204</v>
      </c>
      <c r="AM167" s="93">
        <v>2</v>
      </c>
      <c r="AN167" s="111">
        <v>1</v>
      </c>
      <c r="AO167" s="109" t="s">
        <v>2205</v>
      </c>
      <c r="AP167" s="106"/>
      <c r="AQ167" s="110"/>
      <c r="AR167" s="109" t="s">
        <v>2205</v>
      </c>
      <c r="AS167" s="106"/>
      <c r="AT167" s="107" t="s">
        <v>2211</v>
      </c>
      <c r="AU167" s="108" t="s">
        <v>2211</v>
      </c>
      <c r="AV167" s="109" t="s">
        <v>2211</v>
      </c>
      <c r="AW167" s="106" t="s">
        <v>2205</v>
      </c>
      <c r="AX167" s="106"/>
      <c r="AY167" s="106"/>
      <c r="AZ167" s="106"/>
      <c r="BA167" s="106"/>
      <c r="BB167" s="106"/>
      <c r="BC167" s="106"/>
      <c r="BD167" s="106"/>
      <c r="BE167" s="106"/>
      <c r="BF167" s="94" cm="1">
        <f t="array" ref="BF167">SUMPRODUCT(--(LEN(TRIM(AV167:BE167))&gt;0))</f>
        <v>2</v>
      </c>
      <c r="BG167" s="36" t="str" cm="1">
        <f t="array" ref="BG167">SUBSTITUTE(SUBSTITUTE(SUBSTITUTE("["&amp;
IFERROR(_xlfn.TEXTJOIN(", ",TRUE,IF(O167:AL167="y",CHAR(34)&amp;O$1:AL$1&amp;CHAR(34),"")),"")&amp;
","&amp;
CHAR(34)&amp;"myr"&amp;AU167&amp;CHAR(34)&amp;","&amp;_xlfn.TEXTJOIN("",TRUE,IF(AO167:AQ167&lt;&gt;"",CHAR(34)&amp;"sta"&amp;AO167:AQ167&amp;CHAR(34)&amp;",",""))&amp;
IFERROR(_xlfn.TEXTJOIN(", ",TRUE,IF(AR167:AT167&lt;&gt;"",CHAR(34)&amp;AR$1:AT$1&amp;AR167:AT167&amp;CHAR(34)&amp;",","")),"")&amp;
IF(AN167&gt;0,CHAR(34)&amp;"HasSta",CHAR(34)&amp;"NoStar")&amp;CHAR(34)&amp;","&amp;IF(AN167=1,CHAR(34)&amp;"1Stars"&amp;CHAR(34)&amp;",","")&amp;IF(AN167=2,CHAR(34)&amp;"2Stars"&amp;CHAR(34)&amp;",","")&amp;IF(AN167&gt;2,CHAR(34)&amp;"3+Star"&amp;CHAR(34)&amp;",","")&amp;
IFERROR(CHOOSE(AM167+1,"""NoBand""","","""2Bands""","""3Bands"""),"")&amp;IF(AM167&gt;3,"""4+Band""","")&amp;","&amp;
_xlfn.XLOOKUP(B167,Country!$A$2:$A$246,Country!$F$2:$F$246,"")&amp;_xlfn.XLOOKUP(B167,Country!$A$2:$A$246,Country!$G$2:$G$246,"")&amp;
"]",",]","]"),",,",","),",,",",")</f>
        <v>["Vertic", "IsMoon","myrGRE","staWHI","001WHI", "003GRE","HasSta","1Stars","2Bands","capi_Islamabad","locate_MI", "pol_Nuclear", "top30_camel","chopGB","englis","rg2_As_SouthOnly"]</v>
      </c>
      <c r="BH167" s="65" t="s">
        <v>790</v>
      </c>
      <c r="BI167" s="36"/>
    </row>
    <row r="168" spans="1:61" x14ac:dyDescent="0.3">
      <c r="A168" s="115" t="str" cm="1">
        <f t="array" ref="A168">SUBSTITUTE("{"&amp;CHAR(34)&amp;"couname"&amp;CHAR(34)&amp;":"&amp;CHAR(34)&amp;B168&amp;CHAR(34)&amp;
(IF(H168&lt;&gt;"",","&amp;CHAR(34)&amp;"subtype"&amp;CHAR(34)&amp;":"&amp;CHAR(34)&amp;H168&amp;CHAR(34),""))&amp;
","&amp;CHAR(34)&amp;"year"&amp;CHAR(34)&amp;":"&amp;CHAR(34)&amp;M168&amp;CHAR(34)&amp;","&amp;CHAR(34)&amp;"lvlup"&amp;CHAR(34)&amp;":"&amp;CHAR(34)&amp;C168&amp;CHAR(34)&amp;
","&amp;CHAR(34)&amp;"region"&amp;CHAR(34)&amp;":"&amp;CHAR(34)&amp;"rgn_"&amp;_xlfn.XLOOKUP(B168,Country!A168:A466,Country!D168:D466&amp;CHAR(34)&amp;
","&amp;CHAR(34)&amp;"Colors"&amp;CHAR(34)&amp;":"&amp;"["&amp;_xlfn.TEXTJOIN(", ",TRUE,IF(AV168:BE168&lt;&gt;"",CHAR(34)&amp;"cl_"&amp;AV168:BE168&amp;CHAR(34),""))&amp;"]"&amp;
","&amp;CHAR(34)&amp;"Items"&amp;CHAR(34)&amp;":"&amp;BG168&amp;
","&amp;CHAR(34)&amp;"Items2"&amp;CHAR(34)&amp;":"&amp;"["&amp;_xlfn.XLOOKUP(B168,Country!A167:A466,Country!G167:G466)&amp;"]"&amp;
","&amp;CHAR(34)&amp;"Flag"&amp;CHAR(34)&amp;":"&amp;CHAR(34)&amp;D168&amp;CHAR(34)&amp;
","&amp;CHAR(34)&amp;"HDFlag"&amp;CHAR(34)&amp;":"&amp;CHAR(34)&amp;E168&amp;CHAR(34)&amp;
","&amp;CHAR(34)&amp;"type"&amp;CHAR(34)&amp;":"&amp;CHAR(34)&amp;L168&amp;CHAR(34)&amp;
", "&amp;CHAR(34)&amp;"describe"&amp;CHAR(34)&amp;": "&amp;CHAR(34)&amp;CHAR(34)&amp;
", "&amp;CHAR(34)&amp;"isnew"&amp;CHAR(34)&amp;": "&amp;CHAR(34)&amp;F168&amp;CHAR(34)&amp;
", "&amp;CHAR(34)&amp;"ptg"&amp;CHAR(34)&amp;": "&amp;IFERROR(_xlfn.XLOOKUP(B168,Country!A:A,Country!BH:BH),CHAR(34)&amp;CHAR(34))&amp;
", "&amp;CHAR(34)&amp;"links"&amp;CHAR(34)&amp;": "&amp;CHAR(34)&amp;I168&amp;CHAR(34)&amp;
"},"),"[,","[")</f>
        <v>{"couname":"Palau","year":"1981","lvlup":"1","region":"rgn_Oceania","Colors":["cl_BLU", "cl_YEL"],"Items":["Circle", "IsMoon","myrBLU","NoStar","NoBand","capi_Ngerulmud","island", "geo_CapiBeach","englis","rg2_OC_Micronesia"],"Items2":["englis","rg2_OC_Micronesia"],"Flag":"https://i.ibb.co/v1H7J0V/Palau-Flag.png","HDFlag":"https://upload.wikimedia.org/wikipedia/commons/thumb/4/48/Flag_of_Palau.svg/2560px-Flag_of_Palau.svg.png","type":"", "describe": "", "isnew": ".", "ptg": ["pctBLA_0", "pctBLU_82", "pctGRE_0", "pctRED_0", "pctYEL_18", "pctORA_0", "pctBRO_0", "pctPUR_0", "pctWHI_0"], "links": "https://en.wikipedia.org/wiki/Flag_of_Palau"},</v>
      </c>
      <c r="B168" s="83" t="s">
        <v>206</v>
      </c>
      <c r="C168" s="84">
        <v>1</v>
      </c>
      <c r="D168" s="95" t="s">
        <v>965</v>
      </c>
      <c r="E168" s="96" t="s">
        <v>2580</v>
      </c>
      <c r="F168" s="85" t="s">
        <v>2200</v>
      </c>
      <c r="G168" s="86" t="s">
        <v>2201</v>
      </c>
      <c r="H168" s="87"/>
      <c r="I168" s="88" t="s">
        <v>2581</v>
      </c>
      <c r="J168" s="89" t="s">
        <v>3578</v>
      </c>
      <c r="K168" s="90" t="s">
        <v>450</v>
      </c>
      <c r="L168" s="89"/>
      <c r="M168" s="91">
        <v>1981</v>
      </c>
      <c r="N168" s="116"/>
      <c r="O168" s="92" t="s">
        <v>2204</v>
      </c>
      <c r="P168" s="92" t="s">
        <v>2204</v>
      </c>
      <c r="Q168" s="92" t="s">
        <v>2204</v>
      </c>
      <c r="R168" s="92" t="s">
        <v>2204</v>
      </c>
      <c r="S168" s="92" t="s">
        <v>529</v>
      </c>
      <c r="T168" s="92" t="s">
        <v>2204</v>
      </c>
      <c r="U168" s="92" t="s">
        <v>2204</v>
      </c>
      <c r="V168" s="92" t="s">
        <v>2204</v>
      </c>
      <c r="W168" s="92" t="s">
        <v>2204</v>
      </c>
      <c r="X168" s="92" t="s">
        <v>2204</v>
      </c>
      <c r="Y168" s="92" t="s">
        <v>529</v>
      </c>
      <c r="Z168" s="92" t="s">
        <v>2204</v>
      </c>
      <c r="AA168" s="92" t="s">
        <v>2204</v>
      </c>
      <c r="AB168" s="92" t="s">
        <v>2204</v>
      </c>
      <c r="AC168" s="92" t="s">
        <v>2204</v>
      </c>
      <c r="AD168" s="92" t="s">
        <v>2204</v>
      </c>
      <c r="AE168" s="92" t="s">
        <v>2204</v>
      </c>
      <c r="AF168" s="92" t="s">
        <v>2204</v>
      </c>
      <c r="AG168" s="92" t="s">
        <v>2204</v>
      </c>
      <c r="AH168" s="92" t="s">
        <v>2204</v>
      </c>
      <c r="AI168" s="92" t="s">
        <v>2204</v>
      </c>
      <c r="AJ168" s="92" t="s">
        <v>2204</v>
      </c>
      <c r="AK168" s="92" t="s">
        <v>2204</v>
      </c>
      <c r="AL168" s="92" t="s">
        <v>2204</v>
      </c>
      <c r="AM168" s="93">
        <v>0</v>
      </c>
      <c r="AN168" s="111">
        <v>0</v>
      </c>
      <c r="AO168" s="109"/>
      <c r="AP168" s="106"/>
      <c r="AQ168" s="110"/>
      <c r="AR168" s="109"/>
      <c r="AS168" s="106"/>
      <c r="AT168" s="107"/>
      <c r="AU168" s="108" t="s">
        <v>2214</v>
      </c>
      <c r="AV168" s="109" t="s">
        <v>2214</v>
      </c>
      <c r="AW168" s="106" t="s">
        <v>2215</v>
      </c>
      <c r="AX168" s="106"/>
      <c r="AY168" s="106"/>
      <c r="AZ168" s="106"/>
      <c r="BA168" s="106"/>
      <c r="BB168" s="106"/>
      <c r="BC168" s="106"/>
      <c r="BD168" s="106"/>
      <c r="BE168" s="106"/>
      <c r="BF168" s="94" cm="1">
        <f t="array" ref="BF168">SUMPRODUCT(--(LEN(TRIM(AV168:BE168))&gt;0))</f>
        <v>2</v>
      </c>
      <c r="BG168" s="36" t="str" cm="1">
        <f t="array" ref="BG168">SUBSTITUTE(SUBSTITUTE(SUBSTITUTE("["&amp;
IFERROR(_xlfn.TEXTJOIN(", ",TRUE,IF(O168:AL168="y",CHAR(34)&amp;O$1:AL$1&amp;CHAR(34),"")),"")&amp;
","&amp;
CHAR(34)&amp;"myr"&amp;AU168&amp;CHAR(34)&amp;","&amp;_xlfn.TEXTJOIN("",TRUE,IF(AO168:AQ168&lt;&gt;"",CHAR(34)&amp;"sta"&amp;AO168:AQ168&amp;CHAR(34)&amp;",",""))&amp;
IFERROR(_xlfn.TEXTJOIN(", ",TRUE,IF(AR168:AT168&lt;&gt;"",CHAR(34)&amp;AR$1:AT$1&amp;AR168:AT168&amp;CHAR(34)&amp;",","")),"")&amp;
IF(AN168&gt;0,CHAR(34)&amp;"HasSta",CHAR(34)&amp;"NoStar")&amp;CHAR(34)&amp;","&amp;IF(AN168=1,CHAR(34)&amp;"1Stars"&amp;CHAR(34)&amp;",","")&amp;IF(AN168=2,CHAR(34)&amp;"2Stars"&amp;CHAR(34)&amp;",","")&amp;IF(AN168&gt;2,CHAR(34)&amp;"3+Star"&amp;CHAR(34)&amp;",","")&amp;
IFERROR(CHOOSE(AM168+1,"""NoBand""","","""2Bands""","""3Bands"""),"")&amp;IF(AM168&gt;3,"""4+Band""","")&amp;","&amp;
_xlfn.XLOOKUP(B168,Country!$A$2:$A$246,Country!$F$2:$F$246,"")&amp;_xlfn.XLOOKUP(B168,Country!$A$2:$A$246,Country!$G$2:$G$246,"")&amp;
"]",",]","]"),",,",","),",,",",")</f>
        <v>["Circle", "IsMoon","myrBLU","NoStar","NoBand","capi_Ngerulmud","island", "geo_CapiBeach","englis","rg2_OC_Micronesia"]</v>
      </c>
      <c r="BH168" s="65" t="s">
        <v>793</v>
      </c>
      <c r="BI168" s="36"/>
    </row>
    <row r="169" spans="1:61" x14ac:dyDescent="0.3">
      <c r="A169" s="115" t="str" cm="1">
        <f t="array" ref="A169">SUBSTITUTE("{"&amp;CHAR(34)&amp;"couname"&amp;CHAR(34)&amp;":"&amp;CHAR(34)&amp;B169&amp;CHAR(34)&amp;
(IF(H169&lt;&gt;"",","&amp;CHAR(34)&amp;"subtype"&amp;CHAR(34)&amp;":"&amp;CHAR(34)&amp;H169&amp;CHAR(34),""))&amp;
","&amp;CHAR(34)&amp;"year"&amp;CHAR(34)&amp;":"&amp;CHAR(34)&amp;M169&amp;CHAR(34)&amp;","&amp;CHAR(34)&amp;"lvlup"&amp;CHAR(34)&amp;":"&amp;CHAR(34)&amp;C169&amp;CHAR(34)&amp;
","&amp;CHAR(34)&amp;"region"&amp;CHAR(34)&amp;":"&amp;CHAR(34)&amp;"rgn_"&amp;_xlfn.XLOOKUP(B169,Country!A169:A467,Country!D169:D467&amp;CHAR(34)&amp;
","&amp;CHAR(34)&amp;"Colors"&amp;CHAR(34)&amp;":"&amp;"["&amp;_xlfn.TEXTJOIN(", ",TRUE,IF(AV169:BE169&lt;&gt;"",CHAR(34)&amp;"cl_"&amp;AV169:BE169&amp;CHAR(34),""))&amp;"]"&amp;
","&amp;CHAR(34)&amp;"Items"&amp;CHAR(34)&amp;":"&amp;BG169&amp;
","&amp;CHAR(34)&amp;"Items2"&amp;CHAR(34)&amp;":"&amp;"["&amp;_xlfn.XLOOKUP(B169,Country!A168:A467,Country!G168:G467)&amp;"]"&amp;
","&amp;CHAR(34)&amp;"Flag"&amp;CHAR(34)&amp;":"&amp;CHAR(34)&amp;D169&amp;CHAR(34)&amp;
","&amp;CHAR(34)&amp;"HDFlag"&amp;CHAR(34)&amp;":"&amp;CHAR(34)&amp;E169&amp;CHAR(34)&amp;
","&amp;CHAR(34)&amp;"type"&amp;CHAR(34)&amp;":"&amp;CHAR(34)&amp;L169&amp;CHAR(34)&amp;
", "&amp;CHAR(34)&amp;"describe"&amp;CHAR(34)&amp;": "&amp;CHAR(34)&amp;CHAR(34)&amp;
", "&amp;CHAR(34)&amp;"isnew"&amp;CHAR(34)&amp;": "&amp;CHAR(34)&amp;F169&amp;CHAR(34)&amp;
", "&amp;CHAR(34)&amp;"ptg"&amp;CHAR(34)&amp;": "&amp;IFERROR(_xlfn.XLOOKUP(B169,Country!A:A,Country!BH:BH),CHAR(34)&amp;CHAR(34))&amp;
", "&amp;CHAR(34)&amp;"links"&amp;CHAR(34)&amp;": "&amp;CHAR(34)&amp;I169&amp;CHAR(34)&amp;
"},"),"[,","[")</f>
        <v>{"couname":"Palestine","year":"1964, 1988","lvlup":"1","region":"rgn_Asia","Colors":["cl_RED", "cl_WHI", "cl_BLA", "cl_GRE"],"Items":["Horizo", "Trside","myrEQ","001BLA", "002WHI", "003GRE","NoStar","3Bands","capi_Ramallah","pol_pope","arabic","rg2_AS_West"],"Items2":["arabic","rg2_AS_West"],"Flag":"https://upload.wikimedia.org/wikipedia/commons/thumb/0/00/Flag_of_Palestine.svg/383px-Flag_of_Palestine.svg.png","HDFlag":"https://upload.wikimedia.org/wikipedia/commons/thumb/0/00/Flag_of_Palestine.svg/2560px-Flag_of_Palestine.svg.png","type":"", "describe": "", "isnew": ".", "ptg": ["pctBLA_30", "pctBLU_0", "pctGRE_30", "pctRED_17", "pctYEL_0", "pctORA_0", "pctBRO_0", "pctPUR_0", "pctWHI_22"], "links": "https://en.wikipedia.org/wiki/Flag_of_Palestine"},</v>
      </c>
      <c r="B169" s="83" t="s">
        <v>207</v>
      </c>
      <c r="C169" s="84">
        <v>1</v>
      </c>
      <c r="D169" s="95" t="s">
        <v>966</v>
      </c>
      <c r="E169" s="96" t="s">
        <v>2582</v>
      </c>
      <c r="F169" s="85" t="s">
        <v>2200</v>
      </c>
      <c r="G169" s="86" t="s">
        <v>2201</v>
      </c>
      <c r="H169" s="87"/>
      <c r="I169" s="88" t="s">
        <v>2583</v>
      </c>
      <c r="J169" s="89" t="s">
        <v>3578</v>
      </c>
      <c r="K169" s="90" t="s">
        <v>451</v>
      </c>
      <c r="L169" s="89"/>
      <c r="M169" s="91" t="s">
        <v>2584</v>
      </c>
      <c r="N169" s="116"/>
      <c r="O169" s="92" t="s">
        <v>2204</v>
      </c>
      <c r="P169" s="92" t="s">
        <v>529</v>
      </c>
      <c r="Q169" s="92" t="s">
        <v>2204</v>
      </c>
      <c r="R169" s="92" t="s">
        <v>2204</v>
      </c>
      <c r="S169" s="92" t="s">
        <v>2204</v>
      </c>
      <c r="T169" s="92" t="s">
        <v>2204</v>
      </c>
      <c r="U169" s="92" t="s">
        <v>2204</v>
      </c>
      <c r="V169" s="92" t="s">
        <v>2204</v>
      </c>
      <c r="W169" s="92" t="s">
        <v>2204</v>
      </c>
      <c r="X169" s="92" t="s">
        <v>2204</v>
      </c>
      <c r="Y169" s="92" t="s">
        <v>2204</v>
      </c>
      <c r="Z169" s="92" t="s">
        <v>529</v>
      </c>
      <c r="AA169" s="92" t="s">
        <v>2204</v>
      </c>
      <c r="AB169" s="92" t="s">
        <v>2204</v>
      </c>
      <c r="AC169" s="92" t="s">
        <v>2204</v>
      </c>
      <c r="AD169" s="92" t="s">
        <v>2204</v>
      </c>
      <c r="AE169" s="92" t="s">
        <v>2204</v>
      </c>
      <c r="AF169" s="92" t="s">
        <v>2204</v>
      </c>
      <c r="AG169" s="92" t="s">
        <v>2204</v>
      </c>
      <c r="AH169" s="92" t="s">
        <v>2204</v>
      </c>
      <c r="AI169" s="92" t="s">
        <v>2204</v>
      </c>
      <c r="AJ169" s="92" t="s">
        <v>2204</v>
      </c>
      <c r="AK169" s="92" t="s">
        <v>2204</v>
      </c>
      <c r="AL169" s="92" t="s">
        <v>2204</v>
      </c>
      <c r="AM169" s="93">
        <v>3</v>
      </c>
      <c r="AN169" s="111">
        <v>0</v>
      </c>
      <c r="AO169" s="109"/>
      <c r="AP169" s="106"/>
      <c r="AQ169" s="110"/>
      <c r="AR169" s="109" t="s">
        <v>2206</v>
      </c>
      <c r="AS169" s="106" t="s">
        <v>2205</v>
      </c>
      <c r="AT169" s="107" t="s">
        <v>2211</v>
      </c>
      <c r="AU169" s="108" t="s">
        <v>2209</v>
      </c>
      <c r="AV169" s="109" t="s">
        <v>2210</v>
      </c>
      <c r="AW169" s="106" t="s">
        <v>2205</v>
      </c>
      <c r="AX169" s="106" t="s">
        <v>2206</v>
      </c>
      <c r="AY169" s="106" t="s">
        <v>2211</v>
      </c>
      <c r="AZ169" s="106"/>
      <c r="BA169" s="106"/>
      <c r="BB169" s="106"/>
      <c r="BC169" s="106"/>
      <c r="BD169" s="106"/>
      <c r="BE169" s="106"/>
      <c r="BF169" s="94" cm="1">
        <f t="array" ref="BF169">SUMPRODUCT(--(LEN(TRIM(AV169:BE169))&gt;0))</f>
        <v>4</v>
      </c>
      <c r="BG169" s="36" t="str" cm="1">
        <f t="array" ref="BG169">SUBSTITUTE(SUBSTITUTE(SUBSTITUTE("["&amp;
IFERROR(_xlfn.TEXTJOIN(", ",TRUE,IF(O169:AL169="y",CHAR(34)&amp;O$1:AL$1&amp;CHAR(34),"")),"")&amp;
","&amp;
CHAR(34)&amp;"myr"&amp;AU169&amp;CHAR(34)&amp;","&amp;_xlfn.TEXTJOIN("",TRUE,IF(AO169:AQ169&lt;&gt;"",CHAR(34)&amp;"sta"&amp;AO169:AQ169&amp;CHAR(34)&amp;",",""))&amp;
IFERROR(_xlfn.TEXTJOIN(", ",TRUE,IF(AR169:AT169&lt;&gt;"",CHAR(34)&amp;AR$1:AT$1&amp;AR169:AT169&amp;CHAR(34)&amp;",","")),"")&amp;
IF(AN169&gt;0,CHAR(34)&amp;"HasSta",CHAR(34)&amp;"NoStar")&amp;CHAR(34)&amp;","&amp;IF(AN169=1,CHAR(34)&amp;"1Stars"&amp;CHAR(34)&amp;",","")&amp;IF(AN169=2,CHAR(34)&amp;"2Stars"&amp;CHAR(34)&amp;",","")&amp;IF(AN169&gt;2,CHAR(34)&amp;"3+Star"&amp;CHAR(34)&amp;",","")&amp;
IFERROR(CHOOSE(AM169+1,"""NoBand""","","""2Bands""","""3Bands"""),"")&amp;IF(AM169&gt;3,"""4+Band""","")&amp;","&amp;
_xlfn.XLOOKUP(B169,Country!$A$2:$A$246,Country!$F$2:$F$246,"")&amp;_xlfn.XLOOKUP(B169,Country!$A$2:$A$246,Country!$G$2:$G$246,"")&amp;
"]",",]","]"),",,",","),",,",",")</f>
        <v>["Horizo", "Trside","myrEQ","001BLA", "002WHI", "003GRE","NoStar","3Bands","capi_Ramallah","pol_pope","arabic","rg2_AS_West"]</v>
      </c>
      <c r="BH169" s="65" t="s">
        <v>790</v>
      </c>
      <c r="BI169" s="36"/>
    </row>
    <row r="170" spans="1:61" x14ac:dyDescent="0.3">
      <c r="A170" s="115" t="str" cm="1">
        <f t="array" ref="A170">SUBSTITUTE("{"&amp;CHAR(34)&amp;"couname"&amp;CHAR(34)&amp;":"&amp;CHAR(34)&amp;B170&amp;CHAR(34)&amp;
(IF(H170&lt;&gt;"",","&amp;CHAR(34)&amp;"subtype"&amp;CHAR(34)&amp;":"&amp;CHAR(34)&amp;H170&amp;CHAR(34),""))&amp;
","&amp;CHAR(34)&amp;"year"&amp;CHAR(34)&amp;":"&amp;CHAR(34)&amp;M170&amp;CHAR(34)&amp;","&amp;CHAR(34)&amp;"lvlup"&amp;CHAR(34)&amp;":"&amp;CHAR(34)&amp;C170&amp;CHAR(34)&amp;
","&amp;CHAR(34)&amp;"region"&amp;CHAR(34)&amp;":"&amp;CHAR(34)&amp;"rgn_"&amp;_xlfn.XLOOKUP(B170,Country!A170:A468,Country!D170:D468&amp;CHAR(34)&amp;
","&amp;CHAR(34)&amp;"Colors"&amp;CHAR(34)&amp;":"&amp;"["&amp;_xlfn.TEXTJOIN(", ",TRUE,IF(AV170:BE170&lt;&gt;"",CHAR(34)&amp;"cl_"&amp;AV170:BE170&amp;CHAR(34),""))&amp;"]"&amp;
","&amp;CHAR(34)&amp;"Items"&amp;CHAR(34)&amp;":"&amp;BG170&amp;
","&amp;CHAR(34)&amp;"Items2"&amp;CHAR(34)&amp;":"&amp;"["&amp;_xlfn.XLOOKUP(B170,Country!A169:A468,Country!G169:G468)&amp;"]"&amp;
","&amp;CHAR(34)&amp;"Flag"&amp;CHAR(34)&amp;":"&amp;CHAR(34)&amp;D170&amp;CHAR(34)&amp;
","&amp;CHAR(34)&amp;"HDFlag"&amp;CHAR(34)&amp;":"&amp;CHAR(34)&amp;E170&amp;CHAR(34)&amp;
","&amp;CHAR(34)&amp;"type"&amp;CHAR(34)&amp;":"&amp;CHAR(34)&amp;L170&amp;CHAR(34)&amp;
", "&amp;CHAR(34)&amp;"describe"&amp;CHAR(34)&amp;": "&amp;CHAR(34)&amp;CHAR(34)&amp;
", "&amp;CHAR(34)&amp;"isnew"&amp;CHAR(34)&amp;": "&amp;CHAR(34)&amp;F170&amp;CHAR(34)&amp;
", "&amp;CHAR(34)&amp;"ptg"&amp;CHAR(34)&amp;": "&amp;IFERROR(_xlfn.XLOOKUP(B170,Country!A:A,Country!BH:BH),CHAR(34)&amp;CHAR(34))&amp;
", "&amp;CHAR(34)&amp;"links"&amp;CHAR(34)&amp;": "&amp;CHAR(34)&amp;I170&amp;CHAR(34)&amp;
"},"),"[,","[")</f>
        <v>{"couname":"Panama","year":"1925","lvlup":"1","region":"rgn_North America","Colors":["cl_RED", "cl_WHI", "cl_BLU"],"Items":["myrWHI","staRED","staBLU","HasSta","2Stars","NoBand","capi_Panama City","geo_CapiBeach","spanis","rg2_AM_Central"],"Items2":["spanis","rg2_AM_Central"],"Flag":"https://i.ibb.co/Tcs2gdF/Panama-Flag.png","HDFlag":"https://upload.wikimedia.org/wikipedia/commons/thumb/a/ab/Flag_of_Panama.svg/2560px-Flag_of_Panama.svg.png","type":"", "describe": "", "isnew": ".", "ptg": ["pctBLA_0", "pctBLU_26", "pctGRE_0", "pctRED_26", "pctYEL_0", "pctORA_0", "pctBRO_0", "pctPUR_0", "pctWHI_48"], "links": "https://en.wikipedia.org/wiki/Flag_of_Panama"},</v>
      </c>
      <c r="B170" s="83" t="s">
        <v>208</v>
      </c>
      <c r="C170" s="84">
        <v>1</v>
      </c>
      <c r="D170" s="95" t="s">
        <v>967</v>
      </c>
      <c r="E170" s="96" t="s">
        <v>2585</v>
      </c>
      <c r="F170" s="85" t="s">
        <v>2200</v>
      </c>
      <c r="G170" s="86" t="s">
        <v>2201</v>
      </c>
      <c r="H170" s="87"/>
      <c r="I170" s="88" t="s">
        <v>2586</v>
      </c>
      <c r="J170" s="89" t="s">
        <v>3578</v>
      </c>
      <c r="K170" s="90" t="s">
        <v>452</v>
      </c>
      <c r="L170" s="89"/>
      <c r="M170" s="91">
        <v>1925</v>
      </c>
      <c r="N170" s="116"/>
      <c r="O170" s="92" t="s">
        <v>2204</v>
      </c>
      <c r="P170" s="92" t="s">
        <v>2204</v>
      </c>
      <c r="Q170" s="92" t="s">
        <v>2204</v>
      </c>
      <c r="R170" s="92" t="s">
        <v>2204</v>
      </c>
      <c r="S170" s="92" t="s">
        <v>2204</v>
      </c>
      <c r="T170" s="92" t="s">
        <v>2204</v>
      </c>
      <c r="U170" s="92" t="s">
        <v>2204</v>
      </c>
      <c r="V170" s="92" t="s">
        <v>2204</v>
      </c>
      <c r="W170" s="92" t="s">
        <v>2204</v>
      </c>
      <c r="X170" s="92" t="s">
        <v>2204</v>
      </c>
      <c r="Y170" s="92" t="s">
        <v>2204</v>
      </c>
      <c r="Z170" s="92" t="s">
        <v>2204</v>
      </c>
      <c r="AA170" s="92" t="s">
        <v>2204</v>
      </c>
      <c r="AB170" s="92" t="s">
        <v>2204</v>
      </c>
      <c r="AC170" s="92" t="s">
        <v>2204</v>
      </c>
      <c r="AD170" s="92" t="s">
        <v>2204</v>
      </c>
      <c r="AE170" s="92" t="s">
        <v>2204</v>
      </c>
      <c r="AF170" s="92" t="s">
        <v>2204</v>
      </c>
      <c r="AG170" s="92" t="s">
        <v>2204</v>
      </c>
      <c r="AH170" s="92" t="s">
        <v>2204</v>
      </c>
      <c r="AI170" s="92" t="s">
        <v>2204</v>
      </c>
      <c r="AJ170" s="92" t="s">
        <v>2204</v>
      </c>
      <c r="AK170" s="92" t="s">
        <v>2204</v>
      </c>
      <c r="AL170" s="92" t="s">
        <v>2204</v>
      </c>
      <c r="AM170" s="93">
        <v>0</v>
      </c>
      <c r="AN170" s="111">
        <v>2</v>
      </c>
      <c r="AO170" s="109" t="s">
        <v>2210</v>
      </c>
      <c r="AP170" s="106" t="s">
        <v>2214</v>
      </c>
      <c r="AQ170" s="110"/>
      <c r="AR170" s="109"/>
      <c r="AS170" s="106"/>
      <c r="AT170" s="107"/>
      <c r="AU170" s="108" t="s">
        <v>2205</v>
      </c>
      <c r="AV170" s="109" t="s">
        <v>2210</v>
      </c>
      <c r="AW170" s="106" t="s">
        <v>2205</v>
      </c>
      <c r="AX170" s="106" t="s">
        <v>2214</v>
      </c>
      <c r="AY170" s="106"/>
      <c r="AZ170" s="106"/>
      <c r="BA170" s="106"/>
      <c r="BB170" s="106"/>
      <c r="BC170" s="106"/>
      <c r="BD170" s="106"/>
      <c r="BE170" s="106"/>
      <c r="BF170" s="94" cm="1">
        <f t="array" ref="BF170">SUMPRODUCT(--(LEN(TRIM(AV170:BE170))&gt;0))</f>
        <v>3</v>
      </c>
      <c r="BG170" s="36" t="str" cm="1">
        <f t="array" ref="BG170">SUBSTITUTE(SUBSTITUTE(SUBSTITUTE("["&amp;
IFERROR(_xlfn.TEXTJOIN(", ",TRUE,IF(O170:AL170="y",CHAR(34)&amp;O$1:AL$1&amp;CHAR(34),"")),"")&amp;
","&amp;
CHAR(34)&amp;"myr"&amp;AU170&amp;CHAR(34)&amp;","&amp;_xlfn.TEXTJOIN("",TRUE,IF(AO170:AQ170&lt;&gt;"",CHAR(34)&amp;"sta"&amp;AO170:AQ170&amp;CHAR(34)&amp;",",""))&amp;
IFERROR(_xlfn.TEXTJOIN(", ",TRUE,IF(AR170:AT170&lt;&gt;"",CHAR(34)&amp;AR$1:AT$1&amp;AR170:AT170&amp;CHAR(34)&amp;",","")),"")&amp;
IF(AN170&gt;0,CHAR(34)&amp;"HasSta",CHAR(34)&amp;"NoStar")&amp;CHAR(34)&amp;","&amp;IF(AN170=1,CHAR(34)&amp;"1Stars"&amp;CHAR(34)&amp;",","")&amp;IF(AN170=2,CHAR(34)&amp;"2Stars"&amp;CHAR(34)&amp;",","")&amp;IF(AN170&gt;2,CHAR(34)&amp;"3+Star"&amp;CHAR(34)&amp;",","")&amp;
IFERROR(CHOOSE(AM170+1,"""NoBand""","","""2Bands""","""3Bands"""),"")&amp;IF(AM170&gt;3,"""4+Band""","")&amp;","&amp;
_xlfn.XLOOKUP(B170,Country!$A$2:$A$246,Country!$F$2:$F$246,"")&amp;_xlfn.XLOOKUP(B170,Country!$A$2:$A$246,Country!$G$2:$G$246,"")&amp;
"]",",]","]"),",,",","),",,",",")</f>
        <v>[,"myrWHI","staRED","staBLU","HasSta","2Stars","NoBand","capi_Panama City","geo_CapiBeach","spanis","rg2_AM_Central"]</v>
      </c>
      <c r="BH170" s="65" t="s">
        <v>794</v>
      </c>
      <c r="BI170" s="36"/>
    </row>
    <row r="171" spans="1:61" x14ac:dyDescent="0.3">
      <c r="A171" s="115" t="str" cm="1">
        <f t="array" ref="A171">SUBSTITUTE("{"&amp;CHAR(34)&amp;"couname"&amp;CHAR(34)&amp;":"&amp;CHAR(34)&amp;B171&amp;CHAR(34)&amp;
(IF(H171&lt;&gt;"",","&amp;CHAR(34)&amp;"subtype"&amp;CHAR(34)&amp;":"&amp;CHAR(34)&amp;H171&amp;CHAR(34),""))&amp;
","&amp;CHAR(34)&amp;"year"&amp;CHAR(34)&amp;":"&amp;CHAR(34)&amp;M171&amp;CHAR(34)&amp;","&amp;CHAR(34)&amp;"lvlup"&amp;CHAR(34)&amp;":"&amp;CHAR(34)&amp;C171&amp;CHAR(34)&amp;
","&amp;CHAR(34)&amp;"region"&amp;CHAR(34)&amp;":"&amp;CHAR(34)&amp;"rgn_"&amp;_xlfn.XLOOKUP(B171,Country!A171:A469,Country!D171:D469&amp;CHAR(34)&amp;
","&amp;CHAR(34)&amp;"Colors"&amp;CHAR(34)&amp;":"&amp;"["&amp;_xlfn.TEXTJOIN(", ",TRUE,IF(AV171:BE171&lt;&gt;"",CHAR(34)&amp;"cl_"&amp;AV171:BE171&amp;CHAR(34),""))&amp;"]"&amp;
","&amp;CHAR(34)&amp;"Items"&amp;CHAR(34)&amp;":"&amp;BG171&amp;
","&amp;CHAR(34)&amp;"Items2"&amp;CHAR(34)&amp;":"&amp;"["&amp;_xlfn.XLOOKUP(B171,Country!A170:A469,Country!G170:G469)&amp;"]"&amp;
","&amp;CHAR(34)&amp;"Flag"&amp;CHAR(34)&amp;":"&amp;CHAR(34)&amp;D171&amp;CHAR(34)&amp;
","&amp;CHAR(34)&amp;"HDFlag"&amp;CHAR(34)&amp;":"&amp;CHAR(34)&amp;E171&amp;CHAR(34)&amp;
","&amp;CHAR(34)&amp;"type"&amp;CHAR(34)&amp;":"&amp;CHAR(34)&amp;L171&amp;CHAR(34)&amp;
", "&amp;CHAR(34)&amp;"describe"&amp;CHAR(34)&amp;": "&amp;CHAR(34)&amp;CHAR(34)&amp;
", "&amp;CHAR(34)&amp;"isnew"&amp;CHAR(34)&amp;": "&amp;CHAR(34)&amp;F171&amp;CHAR(34)&amp;
", "&amp;CHAR(34)&amp;"ptg"&amp;CHAR(34)&amp;": "&amp;IFERROR(_xlfn.XLOOKUP(B171,Country!A:A,Country!BH:BH),CHAR(34)&amp;CHAR(34))&amp;
", "&amp;CHAR(34)&amp;"links"&amp;CHAR(34)&amp;": "&amp;CHAR(34)&amp;I171&amp;CHAR(34)&amp;
"},"),"[,","[")</f>
        <v>{"couname":"Papua New Guinea","year":"1971","lvlup":"1","region":"rgn_Oceania","Colors":["cl_BLA", "cl_RED", "cl_YEL", "cl_WHI"],"Items":["dgband", "Animal", "southc","myrEQ","staWHI","HasSta","3+Star","2Bands","capi_Port Moresby","island", "geo_CapiBeach", "ntWHRE", "ntWHYE","monarchy","englis","rg2_OC_Melanesia"],"Items2":["monarchy","englis","rg2_OC_Melanesia"],"Flag":"https://i.ibb.co/dGNHyxn/Papua-Flag.png","HDFlag":"https://upload.wikimedia.org/wikipedia/commons/thumb/e/e3/Flag_of_Papua_New_Guinea.svg/2560px-Flag_of_Papua_New_Guinea.svg.png","type":"", "describe": "", "isnew": ".", "ptg": ["pctBLA_48", "pctBLU_0", "pctGRE_0", "pctRED_45", "pctYEL_5", "pctORA_0", "pctBRO_0", "pctPUR_0", "pctWHI_3"], "links": "https://en.wikipedia.org/wiki/Flag_of_Papua_New_Guinea"},</v>
      </c>
      <c r="B171" s="83" t="s">
        <v>209</v>
      </c>
      <c r="C171" s="84">
        <v>1</v>
      </c>
      <c r="D171" s="95" t="s">
        <v>968</v>
      </c>
      <c r="E171" s="96" t="s">
        <v>2587</v>
      </c>
      <c r="F171" s="85" t="s">
        <v>2200</v>
      </c>
      <c r="G171" s="86" t="s">
        <v>2201</v>
      </c>
      <c r="H171" s="87"/>
      <c r="I171" s="88" t="s">
        <v>2588</v>
      </c>
      <c r="J171" s="89" t="s">
        <v>3578</v>
      </c>
      <c r="K171" s="90" t="s">
        <v>453</v>
      </c>
      <c r="L171" s="89"/>
      <c r="M171" s="91">
        <v>1971</v>
      </c>
      <c r="N171" s="116"/>
      <c r="O171" s="92" t="s">
        <v>2204</v>
      </c>
      <c r="P171" s="92" t="s">
        <v>2204</v>
      </c>
      <c r="Q171" s="92" t="s">
        <v>2204</v>
      </c>
      <c r="R171" s="92" t="s">
        <v>529</v>
      </c>
      <c r="S171" s="92" t="s">
        <v>2204</v>
      </c>
      <c r="T171" s="92" t="s">
        <v>529</v>
      </c>
      <c r="U171" s="92" t="s">
        <v>2204</v>
      </c>
      <c r="V171" s="92" t="s">
        <v>2204</v>
      </c>
      <c r="W171" s="92" t="s">
        <v>2204</v>
      </c>
      <c r="X171" s="92" t="s">
        <v>2204</v>
      </c>
      <c r="Y171" s="92" t="s">
        <v>2204</v>
      </c>
      <c r="Z171" s="92" t="s">
        <v>2204</v>
      </c>
      <c r="AA171" s="92" t="s">
        <v>2204</v>
      </c>
      <c r="AB171" s="92" t="s">
        <v>2204</v>
      </c>
      <c r="AC171" s="92" t="s">
        <v>2204</v>
      </c>
      <c r="AD171" s="92" t="s">
        <v>2204</v>
      </c>
      <c r="AE171" s="92" t="s">
        <v>2204</v>
      </c>
      <c r="AF171" s="92" t="s">
        <v>2204</v>
      </c>
      <c r="AG171" s="92" t="s">
        <v>2204</v>
      </c>
      <c r="AH171" s="92" t="s">
        <v>2204</v>
      </c>
      <c r="AI171" s="92" t="s">
        <v>2204</v>
      </c>
      <c r="AJ171" s="92" t="s">
        <v>2204</v>
      </c>
      <c r="AK171" s="92" t="s">
        <v>2204</v>
      </c>
      <c r="AL171" s="92" t="s">
        <v>529</v>
      </c>
      <c r="AM171" s="93">
        <v>2</v>
      </c>
      <c r="AN171" s="111">
        <v>5</v>
      </c>
      <c r="AO171" s="109" t="s">
        <v>2205</v>
      </c>
      <c r="AP171" s="106"/>
      <c r="AQ171" s="110"/>
      <c r="AR171" s="109"/>
      <c r="AS171" s="106"/>
      <c r="AT171" s="107"/>
      <c r="AU171" s="108" t="s">
        <v>2209</v>
      </c>
      <c r="AV171" s="109" t="s">
        <v>2206</v>
      </c>
      <c r="AW171" s="106" t="s">
        <v>2210</v>
      </c>
      <c r="AX171" s="106" t="s">
        <v>2215</v>
      </c>
      <c r="AY171" s="106" t="s">
        <v>2205</v>
      </c>
      <c r="AZ171" s="106"/>
      <c r="BA171" s="106"/>
      <c r="BB171" s="106"/>
      <c r="BC171" s="106"/>
      <c r="BD171" s="106"/>
      <c r="BE171" s="106"/>
      <c r="BF171" s="94" cm="1">
        <f t="array" ref="BF171">SUMPRODUCT(--(LEN(TRIM(AV171:BE171))&gt;0))</f>
        <v>4</v>
      </c>
      <c r="BG171" s="36" t="str" cm="1">
        <f t="array" ref="BG171">SUBSTITUTE(SUBSTITUTE(SUBSTITUTE("["&amp;
IFERROR(_xlfn.TEXTJOIN(", ",TRUE,IF(O171:AL171="y",CHAR(34)&amp;O$1:AL$1&amp;CHAR(34),"")),"")&amp;
","&amp;
CHAR(34)&amp;"myr"&amp;AU171&amp;CHAR(34)&amp;","&amp;_xlfn.TEXTJOIN("",TRUE,IF(AO171:AQ171&lt;&gt;"",CHAR(34)&amp;"sta"&amp;AO171:AQ171&amp;CHAR(34)&amp;",",""))&amp;
IFERROR(_xlfn.TEXTJOIN(", ",TRUE,IF(AR171:AT171&lt;&gt;"",CHAR(34)&amp;AR$1:AT$1&amp;AR171:AT171&amp;CHAR(34)&amp;",","")),"")&amp;
IF(AN171&gt;0,CHAR(34)&amp;"HasSta",CHAR(34)&amp;"NoStar")&amp;CHAR(34)&amp;","&amp;IF(AN171=1,CHAR(34)&amp;"1Stars"&amp;CHAR(34)&amp;",","")&amp;IF(AN171=2,CHAR(34)&amp;"2Stars"&amp;CHAR(34)&amp;",","")&amp;IF(AN171&gt;2,CHAR(34)&amp;"3+Star"&amp;CHAR(34)&amp;",","")&amp;
IFERROR(CHOOSE(AM171+1,"""NoBand""","","""2Bands""","""3Bands"""),"")&amp;IF(AM171&gt;3,"""4+Band""","")&amp;","&amp;
_xlfn.XLOOKUP(B171,Country!$A$2:$A$246,Country!$F$2:$F$246,"")&amp;_xlfn.XLOOKUP(B171,Country!$A$2:$A$246,Country!$G$2:$G$246,"")&amp;
"]",",]","]"),",,",","),",,",",")</f>
        <v>["dgband", "Animal", "southc","myrEQ","staWHI","HasSta","3+Star","2Bands","capi_Port Moresby","island", "geo_CapiBeach", "ntWHRE", "ntWHYE","monarchy","englis","rg2_OC_Melanesia"]</v>
      </c>
      <c r="BH171" s="65" t="s">
        <v>793</v>
      </c>
      <c r="BI171" s="36"/>
    </row>
    <row r="172" spans="1:61" x14ac:dyDescent="0.3">
      <c r="A172" s="115" t="str" cm="1">
        <f t="array" ref="A172">SUBSTITUTE("{"&amp;CHAR(34)&amp;"couname"&amp;CHAR(34)&amp;":"&amp;CHAR(34)&amp;B172&amp;CHAR(34)&amp;
(IF(H172&lt;&gt;"",","&amp;CHAR(34)&amp;"subtype"&amp;CHAR(34)&amp;":"&amp;CHAR(34)&amp;H172&amp;CHAR(34),""))&amp;
","&amp;CHAR(34)&amp;"year"&amp;CHAR(34)&amp;":"&amp;CHAR(34)&amp;M172&amp;CHAR(34)&amp;","&amp;CHAR(34)&amp;"lvlup"&amp;CHAR(34)&amp;":"&amp;CHAR(34)&amp;C172&amp;CHAR(34)&amp;
","&amp;CHAR(34)&amp;"region"&amp;CHAR(34)&amp;":"&amp;CHAR(34)&amp;"rgn_"&amp;_xlfn.XLOOKUP(B172,Country!A172:A470,Country!D172:D470&amp;CHAR(34)&amp;
","&amp;CHAR(34)&amp;"Colors"&amp;CHAR(34)&amp;":"&amp;"["&amp;_xlfn.TEXTJOIN(", ",TRUE,IF(AV172:BE172&lt;&gt;"",CHAR(34)&amp;"cl_"&amp;AV172:BE172&amp;CHAR(34),""))&amp;"]"&amp;
","&amp;CHAR(34)&amp;"Items"&amp;CHAR(34)&amp;":"&amp;BG172&amp;
","&amp;CHAR(34)&amp;"Items2"&amp;CHAR(34)&amp;":"&amp;"["&amp;_xlfn.XLOOKUP(B172,Country!A171:A470,Country!G171:G470)&amp;"]"&amp;
","&amp;CHAR(34)&amp;"Flag"&amp;CHAR(34)&amp;":"&amp;CHAR(34)&amp;D172&amp;CHAR(34)&amp;
","&amp;CHAR(34)&amp;"HDFlag"&amp;CHAR(34)&amp;":"&amp;CHAR(34)&amp;E172&amp;CHAR(34)&amp;
","&amp;CHAR(34)&amp;"type"&amp;CHAR(34)&amp;":"&amp;CHAR(34)&amp;L172&amp;CHAR(34)&amp;
", "&amp;CHAR(34)&amp;"describe"&amp;CHAR(34)&amp;": "&amp;CHAR(34)&amp;CHAR(34)&amp;
", "&amp;CHAR(34)&amp;"isnew"&amp;CHAR(34)&amp;": "&amp;CHAR(34)&amp;F172&amp;CHAR(34)&amp;
", "&amp;CHAR(34)&amp;"ptg"&amp;CHAR(34)&amp;": "&amp;IFERROR(_xlfn.XLOOKUP(B172,Country!A:A,Country!BH:BH),CHAR(34)&amp;CHAR(34))&amp;
", "&amp;CHAR(34)&amp;"links"&amp;CHAR(34)&amp;": "&amp;CHAR(34)&amp;I172&amp;CHAR(34)&amp;
"},"),"[,","[")</f>
        <v>{"couname":"Paraguay","year":"1842, 2013","lvlup":"1","region":"rgn_South America","Colors":["cl_RED", "cl_WHI", "cl_BLU", "cl_GRE", "cl_YEL", "cl_BLA"],"Items":["Horizo", "Circle", "Plants", "Texted", "Center","myrEQ","staYEL","001RED", "002WHI", "003BLU","HasSta","1Stars","3Bands","capi_Asunción","landlo", "ntGRRE", "ntGRYE", "ntBLYE", "ntWHYE","spanis","rg2_AM_South"],"Items2":["spanis","rg2_AM_South"],"Flag":"https://i.ibb.co/fvh22wm/Paraguay-Flag.png","HDFlag":"https://upload.wikimedia.org/wikipedia/commons/thumb/2/27/Flag_of_Paraguay.svg/2560px-Flag_of_Paraguay.svg.png","type":"", "describe": "", "isnew": ".", "ptg": ["pctBLA_2", "pctBLU_33", "pctGRE_2", "pctRED_33", "pctYEL_2", "pctORA_0", "pctBRO_0", "pctPUR_0", "pctWHI_28"], "links": "https://en.wikipedia.org/wiki/Flag_of_Paraguay"},</v>
      </c>
      <c r="B172" s="83" t="s">
        <v>210</v>
      </c>
      <c r="C172" s="84">
        <v>1</v>
      </c>
      <c r="D172" s="95" t="s">
        <v>969</v>
      </c>
      <c r="E172" s="96" t="s">
        <v>2589</v>
      </c>
      <c r="F172" s="85" t="s">
        <v>2200</v>
      </c>
      <c r="G172" s="86" t="s">
        <v>2201</v>
      </c>
      <c r="H172" s="87"/>
      <c r="I172" s="88" t="s">
        <v>2590</v>
      </c>
      <c r="J172" s="89" t="s">
        <v>3578</v>
      </c>
      <c r="K172" s="90" t="s">
        <v>454</v>
      </c>
      <c r="L172" s="89"/>
      <c r="M172" s="91" t="s">
        <v>2591</v>
      </c>
      <c r="N172" s="116"/>
      <c r="O172" s="92" t="s">
        <v>2204</v>
      </c>
      <c r="P172" s="92" t="s">
        <v>529</v>
      </c>
      <c r="Q172" s="92" t="s">
        <v>2204</v>
      </c>
      <c r="R172" s="92" t="s">
        <v>2204</v>
      </c>
      <c r="S172" s="92" t="s">
        <v>529</v>
      </c>
      <c r="T172" s="92" t="s">
        <v>2204</v>
      </c>
      <c r="U172" s="92" t="s">
        <v>529</v>
      </c>
      <c r="V172" s="92" t="s">
        <v>529</v>
      </c>
      <c r="W172" s="92" t="s">
        <v>2204</v>
      </c>
      <c r="X172" s="92" t="s">
        <v>2204</v>
      </c>
      <c r="Y172" s="92" t="s">
        <v>2204</v>
      </c>
      <c r="Z172" s="92" t="s">
        <v>2204</v>
      </c>
      <c r="AA172" s="92" t="s">
        <v>529</v>
      </c>
      <c r="AB172" s="92" t="s">
        <v>2204</v>
      </c>
      <c r="AC172" s="92" t="s">
        <v>2204</v>
      </c>
      <c r="AD172" s="92" t="s">
        <v>2204</v>
      </c>
      <c r="AE172" s="92" t="s">
        <v>2204</v>
      </c>
      <c r="AF172" s="92" t="s">
        <v>2204</v>
      </c>
      <c r="AG172" s="92" t="s">
        <v>2204</v>
      </c>
      <c r="AH172" s="92" t="s">
        <v>2204</v>
      </c>
      <c r="AI172" s="92" t="s">
        <v>2204</v>
      </c>
      <c r="AJ172" s="92" t="s">
        <v>2204</v>
      </c>
      <c r="AK172" s="92" t="s">
        <v>2204</v>
      </c>
      <c r="AL172" s="92" t="s">
        <v>2204</v>
      </c>
      <c r="AM172" s="93">
        <v>3</v>
      </c>
      <c r="AN172" s="111">
        <v>1</v>
      </c>
      <c r="AO172" s="109" t="s">
        <v>2215</v>
      </c>
      <c r="AP172" s="106"/>
      <c r="AQ172" s="110"/>
      <c r="AR172" s="109" t="s">
        <v>2210</v>
      </c>
      <c r="AS172" s="106" t="s">
        <v>2205</v>
      </c>
      <c r="AT172" s="107" t="s">
        <v>2214</v>
      </c>
      <c r="AU172" s="108" t="s">
        <v>2209</v>
      </c>
      <c r="AV172" s="109" t="s">
        <v>2210</v>
      </c>
      <c r="AW172" s="106" t="s">
        <v>2205</v>
      </c>
      <c r="AX172" s="106" t="s">
        <v>2214</v>
      </c>
      <c r="AY172" s="106" t="s">
        <v>2211</v>
      </c>
      <c r="AZ172" s="106" t="s">
        <v>2215</v>
      </c>
      <c r="BA172" s="106" t="s">
        <v>2206</v>
      </c>
      <c r="BB172" s="106"/>
      <c r="BC172" s="106"/>
      <c r="BD172" s="106"/>
      <c r="BE172" s="106"/>
      <c r="BF172" s="94" cm="1">
        <f t="array" ref="BF172">SUMPRODUCT(--(LEN(TRIM(AV172:BE172))&gt;0))</f>
        <v>6</v>
      </c>
      <c r="BG172" s="36" t="str" cm="1">
        <f t="array" ref="BG172">SUBSTITUTE(SUBSTITUTE(SUBSTITUTE("["&amp;
IFERROR(_xlfn.TEXTJOIN(", ",TRUE,IF(O172:AL172="y",CHAR(34)&amp;O$1:AL$1&amp;CHAR(34),"")),"")&amp;
","&amp;
CHAR(34)&amp;"myr"&amp;AU172&amp;CHAR(34)&amp;","&amp;_xlfn.TEXTJOIN("",TRUE,IF(AO172:AQ172&lt;&gt;"",CHAR(34)&amp;"sta"&amp;AO172:AQ172&amp;CHAR(34)&amp;",",""))&amp;
IFERROR(_xlfn.TEXTJOIN(", ",TRUE,IF(AR172:AT172&lt;&gt;"",CHAR(34)&amp;AR$1:AT$1&amp;AR172:AT172&amp;CHAR(34)&amp;",","")),"")&amp;
IF(AN172&gt;0,CHAR(34)&amp;"HasSta",CHAR(34)&amp;"NoStar")&amp;CHAR(34)&amp;","&amp;IF(AN172=1,CHAR(34)&amp;"1Stars"&amp;CHAR(34)&amp;",","")&amp;IF(AN172=2,CHAR(34)&amp;"2Stars"&amp;CHAR(34)&amp;",","")&amp;IF(AN172&gt;2,CHAR(34)&amp;"3+Star"&amp;CHAR(34)&amp;",","")&amp;
IFERROR(CHOOSE(AM172+1,"""NoBand""","","""2Bands""","""3Bands"""),"")&amp;IF(AM172&gt;3,"""4+Band""","")&amp;","&amp;
_xlfn.XLOOKUP(B172,Country!$A$2:$A$246,Country!$F$2:$F$246,"")&amp;_xlfn.XLOOKUP(B172,Country!$A$2:$A$246,Country!$G$2:$G$246,"")&amp;
"]",",]","]"),",,",","),",,",",")</f>
        <v>["Horizo", "Circle", "Plants", "Texted", "Center","myrEQ","staYEL","001RED", "002WHI", "003BLU","HasSta","1Stars","3Bands","capi_Asunción","landlo", "ntGRRE", "ntGRYE", "ntBLYE", "ntWHYE","spanis","rg2_AM_South"]</v>
      </c>
      <c r="BH172" s="65" t="s">
        <v>795</v>
      </c>
      <c r="BI172" s="36"/>
    </row>
    <row r="173" spans="1:61" x14ac:dyDescent="0.3">
      <c r="A173" s="115" t="str" cm="1">
        <f t="array" ref="A173">SUBSTITUTE("{"&amp;CHAR(34)&amp;"couname"&amp;CHAR(34)&amp;":"&amp;CHAR(34)&amp;B173&amp;CHAR(34)&amp;
(IF(H173&lt;&gt;"",","&amp;CHAR(34)&amp;"subtype"&amp;CHAR(34)&amp;":"&amp;CHAR(34)&amp;H173&amp;CHAR(34),""))&amp;
","&amp;CHAR(34)&amp;"year"&amp;CHAR(34)&amp;":"&amp;CHAR(34)&amp;M173&amp;CHAR(34)&amp;","&amp;CHAR(34)&amp;"lvlup"&amp;CHAR(34)&amp;":"&amp;CHAR(34)&amp;C173&amp;CHAR(34)&amp;
","&amp;CHAR(34)&amp;"region"&amp;CHAR(34)&amp;":"&amp;CHAR(34)&amp;"rgn_"&amp;_xlfn.XLOOKUP(B173,Country!A173:A471,Country!D173:D471&amp;CHAR(34)&amp;
","&amp;CHAR(34)&amp;"Colors"&amp;CHAR(34)&amp;":"&amp;"["&amp;_xlfn.TEXTJOIN(", ",TRUE,IF(AV173:BE173&lt;&gt;"",CHAR(34)&amp;"cl_"&amp;AV173:BE173&amp;CHAR(34),""))&amp;"]"&amp;
","&amp;CHAR(34)&amp;"Items"&amp;CHAR(34)&amp;":"&amp;BG173&amp;
","&amp;CHAR(34)&amp;"Items2"&amp;CHAR(34)&amp;":"&amp;"["&amp;_xlfn.XLOOKUP(B173,Country!A172:A471,Country!G172:G471)&amp;"]"&amp;
","&amp;CHAR(34)&amp;"Flag"&amp;CHAR(34)&amp;":"&amp;CHAR(34)&amp;D173&amp;CHAR(34)&amp;
","&amp;CHAR(34)&amp;"HDFlag"&amp;CHAR(34)&amp;":"&amp;CHAR(34)&amp;E173&amp;CHAR(34)&amp;
","&amp;CHAR(34)&amp;"type"&amp;CHAR(34)&amp;":"&amp;CHAR(34)&amp;L173&amp;CHAR(34)&amp;
", "&amp;CHAR(34)&amp;"describe"&amp;CHAR(34)&amp;": "&amp;CHAR(34)&amp;CHAR(34)&amp;
", "&amp;CHAR(34)&amp;"isnew"&amp;CHAR(34)&amp;": "&amp;CHAR(34)&amp;F173&amp;CHAR(34)&amp;
", "&amp;CHAR(34)&amp;"ptg"&amp;CHAR(34)&amp;": "&amp;IFERROR(_xlfn.XLOOKUP(B173,Country!A:A,Country!BH:BH),CHAR(34)&amp;CHAR(34))&amp;
", "&amp;CHAR(34)&amp;"links"&amp;CHAR(34)&amp;": "&amp;CHAR(34)&amp;I173&amp;CHAR(34)&amp;
"},"),"[,","[")</f>
        <v>{"couname":"Peru","year":"1825, 1950","lvlup":"1","region":"rgn_South America","Colors":["cl_RED", "cl_WHI"],"Items":["Vertic", "OnlyBa", "Rotate","myrRED","001RED", "002WHI", "003RED","NoStar","3Bands","capi_Lima","geo_CapiBeach","spanis","rg2_AM_South"],"Items2":["spanis","rg2_AM_South"],"Flag":"https://i.ibb.co/YNcYq42/Peru-Flag.png","HDFlag":"https://upload.wikimedia.org/wikipedia/commons/thumb/c/cf/Flag_of_Peru.svg/2560px-Flag_of_Peru.svg.png","type":"", "describe": "", "isnew": ".", "ptg": ["pctBLA_0", "pctBLU_0", "pctGRE_0", "pctRED_66", "pctYEL_0", "pctORA_0", "pctBRO_0", "pctPUR_0", "pctWHI_33"], "links": "https://en.wikipedia.org/wiki/Flag_of_Peru"},</v>
      </c>
      <c r="B173" s="83" t="s">
        <v>211</v>
      </c>
      <c r="C173" s="84">
        <v>1</v>
      </c>
      <c r="D173" s="95" t="s">
        <v>970</v>
      </c>
      <c r="E173" s="96" t="s">
        <v>2592</v>
      </c>
      <c r="F173" s="85" t="s">
        <v>2200</v>
      </c>
      <c r="G173" s="86" t="s">
        <v>2201</v>
      </c>
      <c r="H173" s="87"/>
      <c r="I173" s="88" t="s">
        <v>2593</v>
      </c>
      <c r="J173" s="89" t="s">
        <v>3578</v>
      </c>
      <c r="K173" s="90" t="s">
        <v>455</v>
      </c>
      <c r="L173" s="89"/>
      <c r="M173" s="91" t="s">
        <v>2594</v>
      </c>
      <c r="N173" s="116"/>
      <c r="O173" s="92" t="s">
        <v>2204</v>
      </c>
      <c r="P173" s="92" t="s">
        <v>2204</v>
      </c>
      <c r="Q173" s="92" t="s">
        <v>529</v>
      </c>
      <c r="R173" s="92" t="s">
        <v>2204</v>
      </c>
      <c r="S173" s="92" t="s">
        <v>2204</v>
      </c>
      <c r="T173" s="92" t="s">
        <v>2204</v>
      </c>
      <c r="U173" s="92" t="s">
        <v>2204</v>
      </c>
      <c r="V173" s="92" t="s">
        <v>2204</v>
      </c>
      <c r="W173" s="92" t="s">
        <v>2204</v>
      </c>
      <c r="X173" s="92" t="s">
        <v>2204</v>
      </c>
      <c r="Y173" s="92" t="s">
        <v>2204</v>
      </c>
      <c r="Z173" s="92" t="s">
        <v>2204</v>
      </c>
      <c r="AA173" s="92" t="s">
        <v>2204</v>
      </c>
      <c r="AB173" s="92" t="s">
        <v>2204</v>
      </c>
      <c r="AC173" s="92" t="s">
        <v>2204</v>
      </c>
      <c r="AD173" s="92" t="s">
        <v>2204</v>
      </c>
      <c r="AE173" s="92" t="s">
        <v>529</v>
      </c>
      <c r="AF173" s="92" t="s">
        <v>2204</v>
      </c>
      <c r="AG173" s="92" t="s">
        <v>2204</v>
      </c>
      <c r="AH173" s="92" t="s">
        <v>2204</v>
      </c>
      <c r="AI173" s="92" t="s">
        <v>2204</v>
      </c>
      <c r="AJ173" s="92" t="s">
        <v>2204</v>
      </c>
      <c r="AK173" s="92" t="s">
        <v>529</v>
      </c>
      <c r="AL173" s="92" t="s">
        <v>2204</v>
      </c>
      <c r="AM173" s="93">
        <v>3</v>
      </c>
      <c r="AN173" s="111">
        <v>0</v>
      </c>
      <c r="AO173" s="109"/>
      <c r="AP173" s="106"/>
      <c r="AQ173" s="110"/>
      <c r="AR173" s="109" t="s">
        <v>2210</v>
      </c>
      <c r="AS173" s="106" t="s">
        <v>2205</v>
      </c>
      <c r="AT173" s="107" t="s">
        <v>2210</v>
      </c>
      <c r="AU173" s="108" t="s">
        <v>2210</v>
      </c>
      <c r="AV173" s="109" t="s">
        <v>2210</v>
      </c>
      <c r="AW173" s="106" t="s">
        <v>2205</v>
      </c>
      <c r="AX173" s="106"/>
      <c r="AY173" s="106"/>
      <c r="AZ173" s="106"/>
      <c r="BA173" s="106"/>
      <c r="BB173" s="106"/>
      <c r="BC173" s="106"/>
      <c r="BD173" s="106"/>
      <c r="BE173" s="106"/>
      <c r="BF173" s="94" cm="1">
        <f t="array" ref="BF173">SUMPRODUCT(--(LEN(TRIM(AV173:BE173))&gt;0))</f>
        <v>2</v>
      </c>
      <c r="BG173" s="36" t="str" cm="1">
        <f t="array" ref="BG173">SUBSTITUTE(SUBSTITUTE(SUBSTITUTE("["&amp;
IFERROR(_xlfn.TEXTJOIN(", ",TRUE,IF(O173:AL173="y",CHAR(34)&amp;O$1:AL$1&amp;CHAR(34),"")),"")&amp;
","&amp;
CHAR(34)&amp;"myr"&amp;AU173&amp;CHAR(34)&amp;","&amp;_xlfn.TEXTJOIN("",TRUE,IF(AO173:AQ173&lt;&gt;"",CHAR(34)&amp;"sta"&amp;AO173:AQ173&amp;CHAR(34)&amp;",",""))&amp;
IFERROR(_xlfn.TEXTJOIN(", ",TRUE,IF(AR173:AT173&lt;&gt;"",CHAR(34)&amp;AR$1:AT$1&amp;AR173:AT173&amp;CHAR(34)&amp;",","")),"")&amp;
IF(AN173&gt;0,CHAR(34)&amp;"HasSta",CHAR(34)&amp;"NoStar")&amp;CHAR(34)&amp;","&amp;IF(AN173=1,CHAR(34)&amp;"1Stars"&amp;CHAR(34)&amp;",","")&amp;IF(AN173=2,CHAR(34)&amp;"2Stars"&amp;CHAR(34)&amp;",","")&amp;IF(AN173&gt;2,CHAR(34)&amp;"3+Star"&amp;CHAR(34)&amp;",","")&amp;
IFERROR(CHOOSE(AM173+1,"""NoBand""","","""2Bands""","""3Bands"""),"")&amp;IF(AM173&gt;3,"""4+Band""","")&amp;","&amp;
_xlfn.XLOOKUP(B173,Country!$A$2:$A$246,Country!$F$2:$F$246,"")&amp;_xlfn.XLOOKUP(B173,Country!$A$2:$A$246,Country!$G$2:$G$246,"")&amp;
"]",",]","]"),",,",","),",,",",")</f>
        <v>["Vertic", "OnlyBa", "Rotate","myrRED","001RED", "002WHI", "003RED","NoStar","3Bands","capi_Lima","geo_CapiBeach","spanis","rg2_AM_South"]</v>
      </c>
      <c r="BH173" s="65" t="s">
        <v>795</v>
      </c>
      <c r="BI173" s="36"/>
    </row>
    <row r="174" spans="1:61" x14ac:dyDescent="0.3">
      <c r="A174" s="115" t="str" cm="1">
        <f t="array" ref="A174">SUBSTITUTE("{"&amp;CHAR(34)&amp;"couname"&amp;CHAR(34)&amp;":"&amp;CHAR(34)&amp;B174&amp;CHAR(34)&amp;
(IF(H174&lt;&gt;"",","&amp;CHAR(34)&amp;"subtype"&amp;CHAR(34)&amp;":"&amp;CHAR(34)&amp;H174&amp;CHAR(34),""))&amp;
","&amp;CHAR(34)&amp;"year"&amp;CHAR(34)&amp;":"&amp;CHAR(34)&amp;M174&amp;CHAR(34)&amp;","&amp;CHAR(34)&amp;"lvlup"&amp;CHAR(34)&amp;":"&amp;CHAR(34)&amp;C174&amp;CHAR(34)&amp;
","&amp;CHAR(34)&amp;"region"&amp;CHAR(34)&amp;":"&amp;CHAR(34)&amp;"rgn_"&amp;_xlfn.XLOOKUP(B174,Country!A174:A472,Country!D174:D472&amp;CHAR(34)&amp;
","&amp;CHAR(34)&amp;"Colors"&amp;CHAR(34)&amp;":"&amp;"["&amp;_xlfn.TEXTJOIN(", ",TRUE,IF(AV174:BE174&lt;&gt;"",CHAR(34)&amp;"cl_"&amp;AV174:BE174&amp;CHAR(34),""))&amp;"]"&amp;
","&amp;CHAR(34)&amp;"Items"&amp;CHAR(34)&amp;":"&amp;BG174&amp;
","&amp;CHAR(34)&amp;"Items2"&amp;CHAR(34)&amp;":"&amp;"["&amp;_xlfn.XLOOKUP(B174,Country!A173:A472,Country!G173:G472)&amp;"]"&amp;
","&amp;CHAR(34)&amp;"Flag"&amp;CHAR(34)&amp;":"&amp;CHAR(34)&amp;D174&amp;CHAR(34)&amp;
","&amp;CHAR(34)&amp;"HDFlag"&amp;CHAR(34)&amp;":"&amp;CHAR(34)&amp;E174&amp;CHAR(34)&amp;
","&amp;CHAR(34)&amp;"type"&amp;CHAR(34)&amp;":"&amp;CHAR(34)&amp;L174&amp;CHAR(34)&amp;
", "&amp;CHAR(34)&amp;"describe"&amp;CHAR(34)&amp;": "&amp;CHAR(34)&amp;CHAR(34)&amp;
", "&amp;CHAR(34)&amp;"isnew"&amp;CHAR(34)&amp;": "&amp;CHAR(34)&amp;F174&amp;CHAR(34)&amp;
", "&amp;CHAR(34)&amp;"ptg"&amp;CHAR(34)&amp;": "&amp;IFERROR(_xlfn.XLOOKUP(B174,Country!A:A,Country!BH:BH),CHAR(34)&amp;CHAR(34))&amp;
", "&amp;CHAR(34)&amp;"links"&amp;CHAR(34)&amp;": "&amp;CHAR(34)&amp;I174&amp;CHAR(34)&amp;
"},"),"[,","[")</f>
        <v>{"couname":"Philippines","year":"1898, 1936, 1998","lvlup":"1","region":"rgn_Asia","Colors":["cl_BLU", "cl_WHI", "cl_RED", "cl_YEL"],"Items":["Horizo", "Circle", "HasSun", "Trside","myrEQ","staYEL","001BLU", "003RED","HasSta","3+Star","2Bands","capi_Manila","island", "geo_CapiBeach", "md_tekken7", "ntBLYE","englis","rg2_AS_SouthEast"],"Items2":["englis","rg2_AS_SouthEast"],"Flag":"https://i.ibb.co/FmrMSmP/Phillippines-Flag.png","HDFlag":"https://upload.wikimedia.org/wikipedia/commons/thumb/9/99/Flag_of_the_Philippines.svg/2560px-Flag_of_the_Philippines.svg.png","type":"", "describe": "", "isnew": ".", "ptg": ["pctBLA_0", "pctBLU_39", "pctGRE_0", "pctRED_39", "pctYEL_5", "pctORA_0", "pctBRO_0", "pctPUR_0", "pctWHI_17"], "links": "https://en.wikipedia.org/wiki/Flag_of_the_Philippines"},</v>
      </c>
      <c r="B174" s="83" t="s">
        <v>212</v>
      </c>
      <c r="C174" s="84">
        <v>1</v>
      </c>
      <c r="D174" s="95" t="s">
        <v>971</v>
      </c>
      <c r="E174" s="96" t="s">
        <v>2595</v>
      </c>
      <c r="F174" s="85" t="s">
        <v>2200</v>
      </c>
      <c r="G174" s="86" t="s">
        <v>2201</v>
      </c>
      <c r="H174" s="87"/>
      <c r="I174" s="88" t="s">
        <v>2596</v>
      </c>
      <c r="J174" s="89" t="s">
        <v>3578</v>
      </c>
      <c r="K174" s="90" t="s">
        <v>456</v>
      </c>
      <c r="L174" s="89"/>
      <c r="M174" s="91" t="s">
        <v>2597</v>
      </c>
      <c r="N174" s="116"/>
      <c r="O174" s="92" t="s">
        <v>2204</v>
      </c>
      <c r="P174" s="92" t="s">
        <v>529</v>
      </c>
      <c r="Q174" s="92" t="s">
        <v>2204</v>
      </c>
      <c r="R174" s="92" t="s">
        <v>2204</v>
      </c>
      <c r="S174" s="92" t="s">
        <v>529</v>
      </c>
      <c r="T174" s="92" t="s">
        <v>2204</v>
      </c>
      <c r="U174" s="92" t="s">
        <v>2204</v>
      </c>
      <c r="V174" s="92" t="s">
        <v>2204</v>
      </c>
      <c r="W174" s="92" t="s">
        <v>2204</v>
      </c>
      <c r="X174" s="92" t="s">
        <v>529</v>
      </c>
      <c r="Y174" s="92" t="s">
        <v>2204</v>
      </c>
      <c r="Z174" s="92" t="s">
        <v>529</v>
      </c>
      <c r="AA174" s="92" t="s">
        <v>2204</v>
      </c>
      <c r="AB174" s="92" t="s">
        <v>2204</v>
      </c>
      <c r="AC174" s="92" t="s">
        <v>2204</v>
      </c>
      <c r="AD174" s="92" t="s">
        <v>2204</v>
      </c>
      <c r="AE174" s="92" t="s">
        <v>2204</v>
      </c>
      <c r="AF174" s="92" t="s">
        <v>2204</v>
      </c>
      <c r="AG174" s="92" t="s">
        <v>2204</v>
      </c>
      <c r="AH174" s="92" t="s">
        <v>2204</v>
      </c>
      <c r="AI174" s="92" t="s">
        <v>2204</v>
      </c>
      <c r="AJ174" s="92" t="s">
        <v>2204</v>
      </c>
      <c r="AK174" s="92" t="s">
        <v>2204</v>
      </c>
      <c r="AL174" s="92" t="s">
        <v>2204</v>
      </c>
      <c r="AM174" s="93">
        <v>2</v>
      </c>
      <c r="AN174" s="111">
        <v>3</v>
      </c>
      <c r="AO174" s="109" t="s">
        <v>2215</v>
      </c>
      <c r="AP174" s="106"/>
      <c r="AQ174" s="110"/>
      <c r="AR174" s="109" t="s">
        <v>2214</v>
      </c>
      <c r="AS174" s="106"/>
      <c r="AT174" s="107" t="s">
        <v>2210</v>
      </c>
      <c r="AU174" s="108" t="s">
        <v>2209</v>
      </c>
      <c r="AV174" s="109" t="s">
        <v>2214</v>
      </c>
      <c r="AW174" s="106" t="s">
        <v>2205</v>
      </c>
      <c r="AX174" s="106" t="s">
        <v>2210</v>
      </c>
      <c r="AY174" s="106" t="s">
        <v>2215</v>
      </c>
      <c r="AZ174" s="106"/>
      <c r="BA174" s="106"/>
      <c r="BB174" s="106"/>
      <c r="BC174" s="106"/>
      <c r="BD174" s="106"/>
      <c r="BE174" s="106"/>
      <c r="BF174" s="94" cm="1">
        <f t="array" ref="BF174">SUMPRODUCT(--(LEN(TRIM(AV174:BE174))&gt;0))</f>
        <v>4</v>
      </c>
      <c r="BG174" s="36" t="str" cm="1">
        <f t="array" ref="BG174">SUBSTITUTE(SUBSTITUTE(SUBSTITUTE("["&amp;
IFERROR(_xlfn.TEXTJOIN(", ",TRUE,IF(O174:AL174="y",CHAR(34)&amp;O$1:AL$1&amp;CHAR(34),"")),"")&amp;
","&amp;
CHAR(34)&amp;"myr"&amp;AU174&amp;CHAR(34)&amp;","&amp;_xlfn.TEXTJOIN("",TRUE,IF(AO174:AQ174&lt;&gt;"",CHAR(34)&amp;"sta"&amp;AO174:AQ174&amp;CHAR(34)&amp;",",""))&amp;
IFERROR(_xlfn.TEXTJOIN(", ",TRUE,IF(AR174:AT174&lt;&gt;"",CHAR(34)&amp;AR$1:AT$1&amp;AR174:AT174&amp;CHAR(34)&amp;",","")),"")&amp;
IF(AN174&gt;0,CHAR(34)&amp;"HasSta",CHAR(34)&amp;"NoStar")&amp;CHAR(34)&amp;","&amp;IF(AN174=1,CHAR(34)&amp;"1Stars"&amp;CHAR(34)&amp;",","")&amp;IF(AN174=2,CHAR(34)&amp;"2Stars"&amp;CHAR(34)&amp;",","")&amp;IF(AN174&gt;2,CHAR(34)&amp;"3+Star"&amp;CHAR(34)&amp;",","")&amp;
IFERROR(CHOOSE(AM174+1,"""NoBand""","","""2Bands""","""3Bands"""),"")&amp;IF(AM174&gt;3,"""4+Band""","")&amp;","&amp;
_xlfn.XLOOKUP(B174,Country!$A$2:$A$246,Country!$F$2:$F$246,"")&amp;_xlfn.XLOOKUP(B174,Country!$A$2:$A$246,Country!$G$2:$G$246,"")&amp;
"]",",]","]"),",,",","),",,",",")</f>
        <v>["Horizo", "Circle", "HasSun", "Trside","myrEQ","staYEL","001BLU", "003RED","HasSta","3+Star","2Bands","capi_Manila","island", "geo_CapiBeach", "md_tekken7", "ntBLYE","englis","rg2_AS_SouthEast"]</v>
      </c>
      <c r="BH174" s="65" t="s">
        <v>790</v>
      </c>
      <c r="BI174" s="36"/>
    </row>
    <row r="175" spans="1:61" x14ac:dyDescent="0.3">
      <c r="A175" s="115" t="str" cm="1">
        <f t="array" ref="A175">SUBSTITUTE("{"&amp;CHAR(34)&amp;"couname"&amp;CHAR(34)&amp;":"&amp;CHAR(34)&amp;B175&amp;CHAR(34)&amp;
(IF(H175&lt;&gt;"",","&amp;CHAR(34)&amp;"subtype"&amp;CHAR(34)&amp;":"&amp;CHAR(34)&amp;H175&amp;CHAR(34),""))&amp;
","&amp;CHAR(34)&amp;"year"&amp;CHAR(34)&amp;":"&amp;CHAR(34)&amp;M175&amp;CHAR(34)&amp;","&amp;CHAR(34)&amp;"lvlup"&amp;CHAR(34)&amp;":"&amp;CHAR(34)&amp;C175&amp;CHAR(34)&amp;
","&amp;CHAR(34)&amp;"region"&amp;CHAR(34)&amp;":"&amp;CHAR(34)&amp;"rgn_"&amp;_xlfn.XLOOKUP(B175,Country!A175:A473,Country!D175:D473&amp;CHAR(34)&amp;
","&amp;CHAR(34)&amp;"Colors"&amp;CHAR(34)&amp;":"&amp;"["&amp;_xlfn.TEXTJOIN(", ",TRUE,IF(AV175:BE175&lt;&gt;"",CHAR(34)&amp;"cl_"&amp;AV175:BE175&amp;CHAR(34),""))&amp;"]"&amp;
","&amp;CHAR(34)&amp;"Items"&amp;CHAR(34)&amp;":"&amp;BG175&amp;
","&amp;CHAR(34)&amp;"Items2"&amp;CHAR(34)&amp;":"&amp;"["&amp;_xlfn.XLOOKUP(B175,Country!A174:A473,Country!G174:G473)&amp;"]"&amp;
","&amp;CHAR(34)&amp;"Flag"&amp;CHAR(34)&amp;":"&amp;CHAR(34)&amp;D175&amp;CHAR(34)&amp;
","&amp;CHAR(34)&amp;"HDFlag"&amp;CHAR(34)&amp;":"&amp;CHAR(34)&amp;E175&amp;CHAR(34)&amp;
","&amp;CHAR(34)&amp;"type"&amp;CHAR(34)&amp;":"&amp;CHAR(34)&amp;L175&amp;CHAR(34)&amp;
", "&amp;CHAR(34)&amp;"describe"&amp;CHAR(34)&amp;": "&amp;CHAR(34)&amp;CHAR(34)&amp;
", "&amp;CHAR(34)&amp;"isnew"&amp;CHAR(34)&amp;": "&amp;CHAR(34)&amp;F175&amp;CHAR(34)&amp;
", "&amp;CHAR(34)&amp;"ptg"&amp;CHAR(34)&amp;": "&amp;IFERROR(_xlfn.XLOOKUP(B175,Country!A:A,Country!BH:BH),CHAR(34)&amp;CHAR(34))&amp;
", "&amp;CHAR(34)&amp;"links"&amp;CHAR(34)&amp;": "&amp;CHAR(34)&amp;I175&amp;CHAR(34)&amp;
"},"),"[,","[")</f>
        <v>{"couname":"Pitcairn Islands","year":"1984","lvlup":"1","region":"rgn_Oceania","Colors":["cl_BLU", "cl_RED", "cl_WHI", "cl_GRE", "cl_YEL", "cl_GRA", "cl_BLA"],"Items":["Crosse", "Plants", "Canton", "unjack","myrBLU","NoStar","NoBand","capi_Adamstown","island", "geo_CapiBeach", "ntGRRE", "ntBLYE", "ntWHYE","monarchy","englis","rg2_Oc_Polynesia"],"Items2":["monarchy","englis","rg2_Oc_Polynesia"],"Flag":"https://upload.wikimedia.org/wikipedia/commons/thumb/8/88/Flag_of_the_Pitcairn_Islands.svg/383px-Flag_of_the_Pitcairn_Islands.svg.png","HDFlag":"https://upload.wikimedia.org/wikipedia/commons/thumb/8/88/Flag_of_the_Pitcairn_Islands.svg/2560px-Flag_of_the_Pitcairn_Islands.svg.png","type":"", "describe": "", "isnew": ".", "ptg": ["pctBLA_2", "pctBLU_65", "pctGRE_5", "pctRED_13", "pctYEL_5", "pctORA_0", "pctBRO_0", "pctPUR_0", "pctWHI_9"], "links": "https://en.wikipedia.org/wiki/Flag_and_coat_of_arms_of_the_Pitcairn_Islands"},</v>
      </c>
      <c r="B175" s="83" t="s">
        <v>213</v>
      </c>
      <c r="C175" s="84">
        <v>1</v>
      </c>
      <c r="D175" s="95" t="s">
        <v>972</v>
      </c>
      <c r="E175" s="96" t="s">
        <v>2598</v>
      </c>
      <c r="F175" s="85" t="s">
        <v>2200</v>
      </c>
      <c r="G175" s="86" t="s">
        <v>2201</v>
      </c>
      <c r="H175" s="87"/>
      <c r="I175" s="88" t="s">
        <v>2599</v>
      </c>
      <c r="J175" s="89" t="s">
        <v>3578</v>
      </c>
      <c r="K175" s="90" t="s">
        <v>457</v>
      </c>
      <c r="L175" s="89"/>
      <c r="M175" s="91">
        <v>1984</v>
      </c>
      <c r="N175" s="116"/>
      <c r="O175" s="92" t="s">
        <v>529</v>
      </c>
      <c r="P175" s="92" t="s">
        <v>2204</v>
      </c>
      <c r="Q175" s="92" t="s">
        <v>2204</v>
      </c>
      <c r="R175" s="92" t="s">
        <v>2204</v>
      </c>
      <c r="S175" s="92" t="s">
        <v>2204</v>
      </c>
      <c r="T175" s="92" t="s">
        <v>2204</v>
      </c>
      <c r="U175" s="92" t="s">
        <v>529</v>
      </c>
      <c r="V175" s="92" t="s">
        <v>2204</v>
      </c>
      <c r="W175" s="92" t="s">
        <v>2204</v>
      </c>
      <c r="X175" s="92" t="s">
        <v>2204</v>
      </c>
      <c r="Y175" s="92" t="s">
        <v>2204</v>
      </c>
      <c r="Z175" s="92" t="s">
        <v>2204</v>
      </c>
      <c r="AA175" s="92" t="s">
        <v>2204</v>
      </c>
      <c r="AB175" s="92" t="s">
        <v>529</v>
      </c>
      <c r="AC175" s="92" t="s">
        <v>529</v>
      </c>
      <c r="AD175" s="92" t="s">
        <v>2204</v>
      </c>
      <c r="AE175" s="92" t="s">
        <v>2204</v>
      </c>
      <c r="AF175" s="92" t="s">
        <v>2204</v>
      </c>
      <c r="AG175" s="92" t="s">
        <v>2204</v>
      </c>
      <c r="AH175" s="92" t="s">
        <v>2204</v>
      </c>
      <c r="AI175" s="92" t="s">
        <v>2204</v>
      </c>
      <c r="AJ175" s="92" t="s">
        <v>2204</v>
      </c>
      <c r="AK175" s="92" t="s">
        <v>2204</v>
      </c>
      <c r="AL175" s="92" t="s">
        <v>2204</v>
      </c>
      <c r="AM175" s="93">
        <v>0</v>
      </c>
      <c r="AN175" s="111">
        <v>0</v>
      </c>
      <c r="AO175" s="109"/>
      <c r="AP175" s="106"/>
      <c r="AQ175" s="110"/>
      <c r="AR175" s="109"/>
      <c r="AS175" s="106"/>
      <c r="AT175" s="107"/>
      <c r="AU175" s="108" t="s">
        <v>2214</v>
      </c>
      <c r="AV175" s="109" t="s">
        <v>2214</v>
      </c>
      <c r="AW175" s="106" t="s">
        <v>2210</v>
      </c>
      <c r="AX175" s="106" t="s">
        <v>2205</v>
      </c>
      <c r="AY175" s="106" t="s">
        <v>2211</v>
      </c>
      <c r="AZ175" s="106" t="s">
        <v>2215</v>
      </c>
      <c r="BA175" s="106" t="s">
        <v>2358</v>
      </c>
      <c r="BB175" s="106" t="s">
        <v>2206</v>
      </c>
      <c r="BC175" s="106"/>
      <c r="BD175" s="106"/>
      <c r="BE175" s="106"/>
      <c r="BF175" s="94" cm="1">
        <f t="array" ref="BF175">SUMPRODUCT(--(LEN(TRIM(AV175:BE175))&gt;0))</f>
        <v>7</v>
      </c>
      <c r="BG175" s="36" t="str" cm="1">
        <f t="array" ref="BG175">SUBSTITUTE(SUBSTITUTE(SUBSTITUTE("["&amp;
IFERROR(_xlfn.TEXTJOIN(", ",TRUE,IF(O175:AL175="y",CHAR(34)&amp;O$1:AL$1&amp;CHAR(34),"")),"")&amp;
","&amp;
CHAR(34)&amp;"myr"&amp;AU175&amp;CHAR(34)&amp;","&amp;_xlfn.TEXTJOIN("",TRUE,IF(AO175:AQ175&lt;&gt;"",CHAR(34)&amp;"sta"&amp;AO175:AQ175&amp;CHAR(34)&amp;",",""))&amp;
IFERROR(_xlfn.TEXTJOIN(", ",TRUE,IF(AR175:AT175&lt;&gt;"",CHAR(34)&amp;AR$1:AT$1&amp;AR175:AT175&amp;CHAR(34)&amp;",","")),"")&amp;
IF(AN175&gt;0,CHAR(34)&amp;"HasSta",CHAR(34)&amp;"NoStar")&amp;CHAR(34)&amp;","&amp;IF(AN175=1,CHAR(34)&amp;"1Stars"&amp;CHAR(34)&amp;",","")&amp;IF(AN175=2,CHAR(34)&amp;"2Stars"&amp;CHAR(34)&amp;",","")&amp;IF(AN175&gt;2,CHAR(34)&amp;"3+Star"&amp;CHAR(34)&amp;",","")&amp;
IFERROR(CHOOSE(AM175+1,"""NoBand""","","""2Bands""","""3Bands"""),"")&amp;IF(AM175&gt;3,"""4+Band""","")&amp;","&amp;
_xlfn.XLOOKUP(B175,Country!$A$2:$A$246,Country!$F$2:$F$246,"")&amp;_xlfn.XLOOKUP(B175,Country!$A$2:$A$246,Country!$G$2:$G$246,"")&amp;
"]",",]","]"),",,",","),",,",",")</f>
        <v>["Crosse", "Plants", "Canton", "unjack","myrBLU","NoStar","NoBand","capi_Adamstown","island", "geo_CapiBeach", "ntGRRE", "ntBLYE", "ntWHYE","monarchy","englis","rg2_Oc_Polynesia"]</v>
      </c>
      <c r="BH175" s="65" t="s">
        <v>793</v>
      </c>
      <c r="BI175" s="36"/>
    </row>
    <row r="176" spans="1:61" x14ac:dyDescent="0.3">
      <c r="A176" s="115" t="str" cm="1">
        <f t="array" ref="A176">SUBSTITUTE("{"&amp;CHAR(34)&amp;"couname"&amp;CHAR(34)&amp;":"&amp;CHAR(34)&amp;B176&amp;CHAR(34)&amp;
(IF(H176&lt;&gt;"",","&amp;CHAR(34)&amp;"subtype"&amp;CHAR(34)&amp;":"&amp;CHAR(34)&amp;H176&amp;CHAR(34),""))&amp;
","&amp;CHAR(34)&amp;"year"&amp;CHAR(34)&amp;":"&amp;CHAR(34)&amp;M176&amp;CHAR(34)&amp;","&amp;CHAR(34)&amp;"lvlup"&amp;CHAR(34)&amp;":"&amp;CHAR(34)&amp;C176&amp;CHAR(34)&amp;
","&amp;CHAR(34)&amp;"region"&amp;CHAR(34)&amp;":"&amp;CHAR(34)&amp;"rgn_"&amp;_xlfn.XLOOKUP(B176,Country!A176:A474,Country!D176:D474&amp;CHAR(34)&amp;
","&amp;CHAR(34)&amp;"Colors"&amp;CHAR(34)&amp;":"&amp;"["&amp;_xlfn.TEXTJOIN(", ",TRUE,IF(AV176:BE176&lt;&gt;"",CHAR(34)&amp;"cl_"&amp;AV176:BE176&amp;CHAR(34),""))&amp;"]"&amp;
","&amp;CHAR(34)&amp;"Items"&amp;CHAR(34)&amp;":"&amp;BG176&amp;
","&amp;CHAR(34)&amp;"Items2"&amp;CHAR(34)&amp;":"&amp;"["&amp;_xlfn.XLOOKUP(B176,Country!A175:A474,Country!G175:G474)&amp;"]"&amp;
","&amp;CHAR(34)&amp;"Flag"&amp;CHAR(34)&amp;":"&amp;CHAR(34)&amp;D176&amp;CHAR(34)&amp;
","&amp;CHAR(34)&amp;"HDFlag"&amp;CHAR(34)&amp;":"&amp;CHAR(34)&amp;E176&amp;CHAR(34)&amp;
","&amp;CHAR(34)&amp;"type"&amp;CHAR(34)&amp;":"&amp;CHAR(34)&amp;L176&amp;CHAR(34)&amp;
", "&amp;CHAR(34)&amp;"describe"&amp;CHAR(34)&amp;": "&amp;CHAR(34)&amp;CHAR(34)&amp;
", "&amp;CHAR(34)&amp;"isnew"&amp;CHAR(34)&amp;": "&amp;CHAR(34)&amp;F176&amp;CHAR(34)&amp;
", "&amp;CHAR(34)&amp;"ptg"&amp;CHAR(34)&amp;": "&amp;IFERROR(_xlfn.XLOOKUP(B176,Country!A:A,Country!BH:BH),CHAR(34)&amp;CHAR(34))&amp;
", "&amp;CHAR(34)&amp;"links"&amp;CHAR(34)&amp;": "&amp;CHAR(34)&amp;I176&amp;CHAR(34)&amp;
"},"),"[,","[")</f>
        <v>{"couname":"Poland","year":"1919, 1980","lvlup":"1","region":"rgn_Europe","Colors":["cl_RED", "cl_WHI"],"Items":["Horizo", "OnlyBa","myrEQ","001WHI", "003RED","NoStar","2Bands","capi_Warsaw","rg3_austrohungary", "pol_pope", "md_tekken7","eunion","rg2_EU_East"],"Items2":["eunion","rg2_EU_East"],"Flag":"https://i.ibb.co/gg1bJZ2/Poland-Flag.png","HDFlag":"https://upload.wikimedia.org/wikipedia/en/thumb/1/12/Flag_of_Poland.svg/2560px-Flag_of_Poland.svg.png","type":"", "describe": "", "isnew": ".", "ptg": ["pctBLA_0", "pctBLU_0", "pctGRE_0", "pctRED_50", "pctYEL_0", "pctORA_0", "pctBRO_0", "pctPUR_0", "pctWHI_50"], "links": "https://en.wikipedia.org/wiki/Flag_of_Poland"},</v>
      </c>
      <c r="B176" s="83" t="s">
        <v>214</v>
      </c>
      <c r="C176" s="84">
        <v>1</v>
      </c>
      <c r="D176" s="95" t="s">
        <v>973</v>
      </c>
      <c r="E176" s="96" t="s">
        <v>2600</v>
      </c>
      <c r="F176" s="85" t="s">
        <v>2200</v>
      </c>
      <c r="G176" s="86" t="s">
        <v>2201</v>
      </c>
      <c r="H176" s="87"/>
      <c r="I176" s="88" t="s">
        <v>2601</v>
      </c>
      <c r="J176" s="89" t="s">
        <v>3578</v>
      </c>
      <c r="K176" s="90" t="s">
        <v>458</v>
      </c>
      <c r="L176" s="89"/>
      <c r="M176" s="91" t="s">
        <v>2602</v>
      </c>
      <c r="N176" s="116"/>
      <c r="O176" s="92" t="s">
        <v>2204</v>
      </c>
      <c r="P176" s="92" t="s">
        <v>529</v>
      </c>
      <c r="Q176" s="92" t="s">
        <v>2204</v>
      </c>
      <c r="R176" s="92" t="s">
        <v>2204</v>
      </c>
      <c r="S176" s="92" t="s">
        <v>2204</v>
      </c>
      <c r="T176" s="92" t="s">
        <v>2204</v>
      </c>
      <c r="U176" s="92" t="s">
        <v>2204</v>
      </c>
      <c r="V176" s="92" t="s">
        <v>2204</v>
      </c>
      <c r="W176" s="92" t="s">
        <v>2204</v>
      </c>
      <c r="X176" s="92" t="s">
        <v>2204</v>
      </c>
      <c r="Y176" s="92" t="s">
        <v>2204</v>
      </c>
      <c r="Z176" s="92" t="s">
        <v>2204</v>
      </c>
      <c r="AA176" s="92" t="s">
        <v>2204</v>
      </c>
      <c r="AB176" s="92" t="s">
        <v>2204</v>
      </c>
      <c r="AC176" s="92" t="s">
        <v>2204</v>
      </c>
      <c r="AD176" s="92" t="s">
        <v>2204</v>
      </c>
      <c r="AE176" s="92" t="s">
        <v>529</v>
      </c>
      <c r="AF176" s="92" t="s">
        <v>2204</v>
      </c>
      <c r="AG176" s="92" t="s">
        <v>2204</v>
      </c>
      <c r="AH176" s="92" t="s">
        <v>2204</v>
      </c>
      <c r="AI176" s="92" t="s">
        <v>2204</v>
      </c>
      <c r="AJ176" s="92" t="s">
        <v>2204</v>
      </c>
      <c r="AK176" s="92" t="s">
        <v>2204</v>
      </c>
      <c r="AL176" s="92" t="s">
        <v>2204</v>
      </c>
      <c r="AM176" s="93">
        <v>2</v>
      </c>
      <c r="AN176" s="111">
        <v>0</v>
      </c>
      <c r="AO176" s="109"/>
      <c r="AP176" s="106"/>
      <c r="AQ176" s="110"/>
      <c r="AR176" s="109" t="s">
        <v>2205</v>
      </c>
      <c r="AS176" s="106"/>
      <c r="AT176" s="107" t="s">
        <v>2210</v>
      </c>
      <c r="AU176" s="108" t="s">
        <v>2209</v>
      </c>
      <c r="AV176" s="109" t="s">
        <v>2210</v>
      </c>
      <c r="AW176" s="106" t="s">
        <v>2205</v>
      </c>
      <c r="AX176" s="106"/>
      <c r="AY176" s="106"/>
      <c r="AZ176" s="106"/>
      <c r="BA176" s="106"/>
      <c r="BB176" s="106"/>
      <c r="BC176" s="106"/>
      <c r="BD176" s="106"/>
      <c r="BE176" s="106"/>
      <c r="BF176" s="94" cm="1">
        <f t="array" ref="BF176">SUMPRODUCT(--(LEN(TRIM(AV176:BE176))&gt;0))</f>
        <v>2</v>
      </c>
      <c r="BG176" s="36" t="str" cm="1">
        <f t="array" ref="BG176">SUBSTITUTE(SUBSTITUTE(SUBSTITUTE("["&amp;
IFERROR(_xlfn.TEXTJOIN(", ",TRUE,IF(O176:AL176="y",CHAR(34)&amp;O$1:AL$1&amp;CHAR(34),"")),"")&amp;
","&amp;
CHAR(34)&amp;"myr"&amp;AU176&amp;CHAR(34)&amp;","&amp;_xlfn.TEXTJOIN("",TRUE,IF(AO176:AQ176&lt;&gt;"",CHAR(34)&amp;"sta"&amp;AO176:AQ176&amp;CHAR(34)&amp;",",""))&amp;
IFERROR(_xlfn.TEXTJOIN(", ",TRUE,IF(AR176:AT176&lt;&gt;"",CHAR(34)&amp;AR$1:AT$1&amp;AR176:AT176&amp;CHAR(34)&amp;",","")),"")&amp;
IF(AN176&gt;0,CHAR(34)&amp;"HasSta",CHAR(34)&amp;"NoStar")&amp;CHAR(34)&amp;","&amp;IF(AN176=1,CHAR(34)&amp;"1Stars"&amp;CHAR(34)&amp;",","")&amp;IF(AN176=2,CHAR(34)&amp;"2Stars"&amp;CHAR(34)&amp;",","")&amp;IF(AN176&gt;2,CHAR(34)&amp;"3+Star"&amp;CHAR(34)&amp;",","")&amp;
IFERROR(CHOOSE(AM176+1,"""NoBand""","","""2Bands""","""3Bands"""),"")&amp;IF(AM176&gt;3,"""4+Band""","")&amp;","&amp;
_xlfn.XLOOKUP(B176,Country!$A$2:$A$246,Country!$F$2:$F$246,"")&amp;_xlfn.XLOOKUP(B176,Country!$A$2:$A$246,Country!$G$2:$G$246,"")&amp;
"]",",]","]"),",,",","),",,",",")</f>
        <v>["Horizo", "OnlyBa","myrEQ","001WHI", "003RED","NoStar","2Bands","capi_Warsaw","rg3_austrohungary", "pol_pope", "md_tekken7","eunion","rg2_EU_East"]</v>
      </c>
      <c r="BH176" s="65" t="s">
        <v>791</v>
      </c>
      <c r="BI176" s="36"/>
    </row>
    <row r="177" spans="1:61" x14ac:dyDescent="0.3">
      <c r="A177" s="115" t="str" cm="1">
        <f t="array" ref="A177">SUBSTITUTE("{"&amp;CHAR(34)&amp;"couname"&amp;CHAR(34)&amp;":"&amp;CHAR(34)&amp;B177&amp;CHAR(34)&amp;
(IF(H177&lt;&gt;"",","&amp;CHAR(34)&amp;"subtype"&amp;CHAR(34)&amp;":"&amp;CHAR(34)&amp;H177&amp;CHAR(34),""))&amp;
","&amp;CHAR(34)&amp;"year"&amp;CHAR(34)&amp;":"&amp;CHAR(34)&amp;M177&amp;CHAR(34)&amp;","&amp;CHAR(34)&amp;"lvlup"&amp;CHAR(34)&amp;":"&amp;CHAR(34)&amp;C177&amp;CHAR(34)&amp;
","&amp;CHAR(34)&amp;"region"&amp;CHAR(34)&amp;":"&amp;CHAR(34)&amp;"rgn_"&amp;_xlfn.XLOOKUP(B177,Country!A177:A475,Country!D177:D475&amp;CHAR(34)&amp;
","&amp;CHAR(34)&amp;"Colors"&amp;CHAR(34)&amp;":"&amp;"["&amp;_xlfn.TEXTJOIN(", ",TRUE,IF(AV177:BE177&lt;&gt;"",CHAR(34)&amp;"cl_"&amp;AV177:BE177&amp;CHAR(34),""))&amp;"]"&amp;
","&amp;CHAR(34)&amp;"Items"&amp;CHAR(34)&amp;":"&amp;BG177&amp;
","&amp;CHAR(34)&amp;"Items2"&amp;CHAR(34)&amp;":"&amp;"["&amp;_xlfn.XLOOKUP(B177,Country!A176:A475,Country!G176:G475)&amp;"]"&amp;
","&amp;CHAR(34)&amp;"Flag"&amp;CHAR(34)&amp;":"&amp;CHAR(34)&amp;D177&amp;CHAR(34)&amp;
","&amp;CHAR(34)&amp;"HDFlag"&amp;CHAR(34)&amp;":"&amp;CHAR(34)&amp;E177&amp;CHAR(34)&amp;
","&amp;CHAR(34)&amp;"type"&amp;CHAR(34)&amp;":"&amp;CHAR(34)&amp;L177&amp;CHAR(34)&amp;
", "&amp;CHAR(34)&amp;"describe"&amp;CHAR(34)&amp;": "&amp;CHAR(34)&amp;CHAR(34)&amp;
", "&amp;CHAR(34)&amp;"isnew"&amp;CHAR(34)&amp;": "&amp;CHAR(34)&amp;F177&amp;CHAR(34)&amp;
", "&amp;CHAR(34)&amp;"ptg"&amp;CHAR(34)&amp;": "&amp;IFERROR(_xlfn.XLOOKUP(B177,Country!A:A,Country!BH:BH),CHAR(34)&amp;CHAR(34))&amp;
", "&amp;CHAR(34)&amp;"links"&amp;CHAR(34)&amp;": "&amp;CHAR(34)&amp;I177&amp;CHAR(34)&amp;
"},"),"[,","[")</f>
        <v>{"couname":"Portugal","year":"1911","lvlup":"1","region":"rgn_Europe","Colors":["cl_RED", "cl_GRE", "cl_YEL", "cl_WHI", "cl_BLU", "cl_BLA"],"Items":["Vertic", "Circle", "Builds","myrRED","001GRE", "003RED","NoStar","2Bands","capi_Lisbon","pol_samesx", "pol_pope", "geo_CapiBeach", "ntWHRE", "ntGRYE", "ntBLYE", "ntWHYE","rg3_romanempire","eunion","portug","rg2_Eu_South"],"Items2":["rg3_romanempire","eunion","portug","rg2_Eu_South"],"Flag":"https://i.ibb.co/c21RKhx/Portugal-Flag.png","HDFlag":"https://upload.wikimedia.org/wikipedia/commons/thumb/5/5c/Flag_of_Portugal.svg/2560px-Flag_of_Portugal.svg.png","type":"", "describe": "", "isnew": ".", "ptg": ["pctBLA_1", "pctBLU_2", "pctGRE_32", "pctRED_57", "pctYEL_4", "pctORA_0", "pctBRO_0", "pctPUR_0", "pctWHI_3"], "links": "https://en.wikipedia.org/wiki/Flag_of_Portugal"},</v>
      </c>
      <c r="B177" s="83" t="s">
        <v>215</v>
      </c>
      <c r="C177" s="84">
        <v>1</v>
      </c>
      <c r="D177" s="95" t="s">
        <v>974</v>
      </c>
      <c r="E177" s="96" t="s">
        <v>2603</v>
      </c>
      <c r="F177" s="85" t="s">
        <v>2200</v>
      </c>
      <c r="G177" s="86" t="s">
        <v>2201</v>
      </c>
      <c r="H177" s="87"/>
      <c r="I177" s="88" t="s">
        <v>2604</v>
      </c>
      <c r="J177" s="89" t="s">
        <v>3578</v>
      </c>
      <c r="K177" s="90" t="s">
        <v>459</v>
      </c>
      <c r="L177" s="89"/>
      <c r="M177" s="91">
        <v>1911</v>
      </c>
      <c r="N177" s="116"/>
      <c r="O177" s="92" t="s">
        <v>2204</v>
      </c>
      <c r="P177" s="92" t="s">
        <v>2204</v>
      </c>
      <c r="Q177" s="92" t="s">
        <v>529</v>
      </c>
      <c r="R177" s="92" t="s">
        <v>2204</v>
      </c>
      <c r="S177" s="92" t="s">
        <v>529</v>
      </c>
      <c r="T177" s="92" t="s">
        <v>2204</v>
      </c>
      <c r="U177" s="92" t="s">
        <v>2204</v>
      </c>
      <c r="V177" s="92" t="s">
        <v>2204</v>
      </c>
      <c r="W177" s="92" t="s">
        <v>2204</v>
      </c>
      <c r="X177" s="92" t="s">
        <v>2204</v>
      </c>
      <c r="Y177" s="92" t="s">
        <v>2204</v>
      </c>
      <c r="Z177" s="92" t="s">
        <v>2204</v>
      </c>
      <c r="AA177" s="92" t="s">
        <v>2204</v>
      </c>
      <c r="AB177" s="92" t="s">
        <v>2204</v>
      </c>
      <c r="AC177" s="92" t="s">
        <v>2204</v>
      </c>
      <c r="AD177" s="92" t="s">
        <v>2204</v>
      </c>
      <c r="AE177" s="92" t="s">
        <v>2204</v>
      </c>
      <c r="AF177" s="92" t="s">
        <v>2204</v>
      </c>
      <c r="AG177" s="92" t="s">
        <v>2204</v>
      </c>
      <c r="AH177" s="92" t="s">
        <v>529</v>
      </c>
      <c r="AI177" s="92" t="s">
        <v>2204</v>
      </c>
      <c r="AJ177" s="92" t="s">
        <v>2204</v>
      </c>
      <c r="AK177" s="92" t="s">
        <v>2204</v>
      </c>
      <c r="AL177" s="92" t="s">
        <v>2204</v>
      </c>
      <c r="AM177" s="93">
        <v>2</v>
      </c>
      <c r="AN177" s="111">
        <v>0</v>
      </c>
      <c r="AO177" s="109"/>
      <c r="AP177" s="106"/>
      <c r="AQ177" s="110"/>
      <c r="AR177" s="109" t="s">
        <v>2211</v>
      </c>
      <c r="AS177" s="106"/>
      <c r="AT177" s="107" t="s">
        <v>2210</v>
      </c>
      <c r="AU177" s="108" t="s">
        <v>2210</v>
      </c>
      <c r="AV177" s="109" t="s">
        <v>2210</v>
      </c>
      <c r="AW177" s="106" t="s">
        <v>2211</v>
      </c>
      <c r="AX177" s="106" t="s">
        <v>2215</v>
      </c>
      <c r="AY177" s="106" t="s">
        <v>2205</v>
      </c>
      <c r="AZ177" s="106" t="s">
        <v>2214</v>
      </c>
      <c r="BA177" s="106" t="s">
        <v>2206</v>
      </c>
      <c r="BB177" s="106"/>
      <c r="BC177" s="106"/>
      <c r="BD177" s="106"/>
      <c r="BE177" s="106"/>
      <c r="BF177" s="94" cm="1">
        <f t="array" ref="BF177">SUMPRODUCT(--(LEN(TRIM(AV177:BE177))&gt;0))</f>
        <v>6</v>
      </c>
      <c r="BG177" s="36" t="str" cm="1">
        <f t="array" ref="BG177">SUBSTITUTE(SUBSTITUTE(SUBSTITUTE("["&amp;
IFERROR(_xlfn.TEXTJOIN(", ",TRUE,IF(O177:AL177="y",CHAR(34)&amp;O$1:AL$1&amp;CHAR(34),"")),"")&amp;
","&amp;
CHAR(34)&amp;"myr"&amp;AU177&amp;CHAR(34)&amp;","&amp;_xlfn.TEXTJOIN("",TRUE,IF(AO177:AQ177&lt;&gt;"",CHAR(34)&amp;"sta"&amp;AO177:AQ177&amp;CHAR(34)&amp;",",""))&amp;
IFERROR(_xlfn.TEXTJOIN(", ",TRUE,IF(AR177:AT177&lt;&gt;"",CHAR(34)&amp;AR$1:AT$1&amp;AR177:AT177&amp;CHAR(34)&amp;",","")),"")&amp;
IF(AN177&gt;0,CHAR(34)&amp;"HasSta",CHAR(34)&amp;"NoStar")&amp;CHAR(34)&amp;","&amp;IF(AN177=1,CHAR(34)&amp;"1Stars"&amp;CHAR(34)&amp;",","")&amp;IF(AN177=2,CHAR(34)&amp;"2Stars"&amp;CHAR(34)&amp;",","")&amp;IF(AN177&gt;2,CHAR(34)&amp;"3+Star"&amp;CHAR(34)&amp;",","")&amp;
IFERROR(CHOOSE(AM177+1,"""NoBand""","","""2Bands""","""3Bands"""),"")&amp;IF(AM177&gt;3,"""4+Band""","")&amp;","&amp;
_xlfn.XLOOKUP(B177,Country!$A$2:$A$246,Country!$F$2:$F$246,"")&amp;_xlfn.XLOOKUP(B177,Country!$A$2:$A$246,Country!$G$2:$G$246,"")&amp;
"]",",]","]"),",,",","),",,",",")</f>
        <v>["Vertic", "Circle", "Builds","myrRED","001GRE", "003RED","NoStar","2Bands","capi_Lisbon","pol_samesx", "pol_pope", "geo_CapiBeach", "ntWHRE", "ntGRYE", "ntBLYE", "ntWHYE","rg3_romanempire","eunion","portug","rg2_Eu_South"]</v>
      </c>
      <c r="BH177" s="65" t="s">
        <v>791</v>
      </c>
      <c r="BI177" s="36"/>
    </row>
    <row r="178" spans="1:61" x14ac:dyDescent="0.3">
      <c r="A178" s="115" t="str" cm="1">
        <f t="array" ref="A178">SUBSTITUTE("{"&amp;CHAR(34)&amp;"couname"&amp;CHAR(34)&amp;":"&amp;CHAR(34)&amp;B178&amp;CHAR(34)&amp;
(IF(H178&lt;&gt;"",","&amp;CHAR(34)&amp;"subtype"&amp;CHAR(34)&amp;":"&amp;CHAR(34)&amp;H178&amp;CHAR(34),""))&amp;
","&amp;CHAR(34)&amp;"year"&amp;CHAR(34)&amp;":"&amp;CHAR(34)&amp;M178&amp;CHAR(34)&amp;","&amp;CHAR(34)&amp;"lvlup"&amp;CHAR(34)&amp;":"&amp;CHAR(34)&amp;C178&amp;CHAR(34)&amp;
","&amp;CHAR(34)&amp;"region"&amp;CHAR(34)&amp;":"&amp;CHAR(34)&amp;"rgn_"&amp;_xlfn.XLOOKUP(B178,Country!A178:A476,Country!D178:D476&amp;CHAR(34)&amp;
","&amp;CHAR(34)&amp;"Colors"&amp;CHAR(34)&amp;":"&amp;"["&amp;_xlfn.TEXTJOIN(", ",TRUE,IF(AV178:BE178&lt;&gt;"",CHAR(34)&amp;"cl_"&amp;AV178:BE178&amp;CHAR(34),""))&amp;"]"&amp;
","&amp;CHAR(34)&amp;"Items"&amp;CHAR(34)&amp;":"&amp;BG178&amp;
","&amp;CHAR(34)&amp;"Items2"&amp;CHAR(34)&amp;":"&amp;"["&amp;_xlfn.XLOOKUP(B178,Country!A177:A476,Country!G177:G476)&amp;"]"&amp;
","&amp;CHAR(34)&amp;"Flag"&amp;CHAR(34)&amp;":"&amp;CHAR(34)&amp;D178&amp;CHAR(34)&amp;
","&amp;CHAR(34)&amp;"HDFlag"&amp;CHAR(34)&amp;":"&amp;CHAR(34)&amp;E178&amp;CHAR(34)&amp;
","&amp;CHAR(34)&amp;"type"&amp;CHAR(34)&amp;":"&amp;CHAR(34)&amp;L178&amp;CHAR(34)&amp;
", "&amp;CHAR(34)&amp;"describe"&amp;CHAR(34)&amp;": "&amp;CHAR(34)&amp;CHAR(34)&amp;
", "&amp;CHAR(34)&amp;"isnew"&amp;CHAR(34)&amp;": "&amp;CHAR(34)&amp;F178&amp;CHAR(34)&amp;
", "&amp;CHAR(34)&amp;"ptg"&amp;CHAR(34)&amp;": "&amp;IFERROR(_xlfn.XLOOKUP(B178,Country!A:A,Country!BH:BH),CHAR(34)&amp;CHAR(34))&amp;
", "&amp;CHAR(34)&amp;"links"&amp;CHAR(34)&amp;": "&amp;CHAR(34)&amp;I178&amp;CHAR(34)&amp;
"},"),"[,","[")</f>
        <v>{"couname":"Puerto Rico","year":"1995","lvlup":"1","region":"rgn_North America","Colors":["cl_RED", "cl_WHI", "cl_BLU"],"Items":["Horizo", "Trside","myrRED","staWHI","001RED", "002RED", "003RED","HasSta","1Stars","4+Band","capi_San Juan","island", "geo_CapiBeach","englis","spanis","rg2_Na_Caribbean"],"Items2":["englis","spanis","rg2_Na_Caribbean"],"Flag":"https://upload.wikimedia.org/wikipedia/commons/thumb/2/28/Flag_of_Puerto_Rico.svg/2560px-Flag_of_Puerto_Rico.svg.png","HDFlag":"https://upload.wikimedia.org/wikipedia/commons/thumb/2/28/Flag_of_Puerto_Rico.svg/2560px-Flag_of_Puerto_Rico.svg.png","type":"", "describe": "", "isnew": ".", "ptg": ["pctBLA_0", "pctBLU_28", "pctGRE_0", "pctRED_45", "pctYEL_0", "pctORA_0", "pctBRO_0", "pctPUR_0", "pctWHI_27"], "links": "https://en.wikipedia.org/wiki/Flag_of_Puerto_Rico"},</v>
      </c>
      <c r="B178" s="83" t="s">
        <v>216</v>
      </c>
      <c r="C178" s="84">
        <v>1</v>
      </c>
      <c r="D178" s="95" t="s">
        <v>975</v>
      </c>
      <c r="E178" s="96" t="s">
        <v>975</v>
      </c>
      <c r="F178" s="85" t="s">
        <v>2200</v>
      </c>
      <c r="G178" s="86" t="s">
        <v>2201</v>
      </c>
      <c r="H178" s="87"/>
      <c r="I178" s="88" t="s">
        <v>2605</v>
      </c>
      <c r="J178" s="89" t="s">
        <v>3578</v>
      </c>
      <c r="K178" s="90" t="s">
        <v>460</v>
      </c>
      <c r="L178" s="89"/>
      <c r="M178" s="91">
        <v>1995</v>
      </c>
      <c r="N178" s="116"/>
      <c r="O178" s="92" t="s">
        <v>2204</v>
      </c>
      <c r="P178" s="92" t="s">
        <v>529</v>
      </c>
      <c r="Q178" s="92" t="s">
        <v>2204</v>
      </c>
      <c r="R178" s="92" t="s">
        <v>2204</v>
      </c>
      <c r="S178" s="92" t="s">
        <v>2204</v>
      </c>
      <c r="T178" s="92" t="s">
        <v>2204</v>
      </c>
      <c r="U178" s="92" t="s">
        <v>2204</v>
      </c>
      <c r="V178" s="92" t="s">
        <v>2204</v>
      </c>
      <c r="W178" s="92" t="s">
        <v>2204</v>
      </c>
      <c r="X178" s="92" t="s">
        <v>2204</v>
      </c>
      <c r="Y178" s="92" t="s">
        <v>2204</v>
      </c>
      <c r="Z178" s="92" t="s">
        <v>529</v>
      </c>
      <c r="AA178" s="92" t="s">
        <v>2204</v>
      </c>
      <c r="AB178" s="92" t="s">
        <v>2204</v>
      </c>
      <c r="AC178" s="92" t="s">
        <v>2204</v>
      </c>
      <c r="AD178" s="92" t="s">
        <v>2204</v>
      </c>
      <c r="AE178" s="92" t="s">
        <v>2204</v>
      </c>
      <c r="AF178" s="92" t="s">
        <v>2204</v>
      </c>
      <c r="AG178" s="92" t="s">
        <v>2204</v>
      </c>
      <c r="AH178" s="92" t="s">
        <v>2204</v>
      </c>
      <c r="AI178" s="92" t="s">
        <v>2204</v>
      </c>
      <c r="AJ178" s="92" t="s">
        <v>2204</v>
      </c>
      <c r="AK178" s="92" t="s">
        <v>2204</v>
      </c>
      <c r="AL178" s="92" t="s">
        <v>2204</v>
      </c>
      <c r="AM178" s="93">
        <v>5</v>
      </c>
      <c r="AN178" s="111">
        <v>1</v>
      </c>
      <c r="AO178" s="109" t="s">
        <v>2205</v>
      </c>
      <c r="AP178" s="106"/>
      <c r="AQ178" s="110"/>
      <c r="AR178" s="109" t="s">
        <v>2210</v>
      </c>
      <c r="AS178" s="106" t="s">
        <v>2210</v>
      </c>
      <c r="AT178" s="107" t="s">
        <v>2210</v>
      </c>
      <c r="AU178" s="108" t="s">
        <v>2210</v>
      </c>
      <c r="AV178" s="109" t="s">
        <v>2210</v>
      </c>
      <c r="AW178" s="106" t="s">
        <v>2205</v>
      </c>
      <c r="AX178" s="106" t="s">
        <v>2214</v>
      </c>
      <c r="AY178" s="106"/>
      <c r="AZ178" s="106"/>
      <c r="BA178" s="106"/>
      <c r="BB178" s="106"/>
      <c r="BC178" s="106"/>
      <c r="BD178" s="106"/>
      <c r="BE178" s="106"/>
      <c r="BF178" s="94" cm="1">
        <f t="array" ref="BF178">SUMPRODUCT(--(LEN(TRIM(AV178:BE178))&gt;0))</f>
        <v>3</v>
      </c>
      <c r="BG178" s="36" t="str" cm="1">
        <f t="array" ref="BG178">SUBSTITUTE(SUBSTITUTE(SUBSTITUTE("["&amp;
IFERROR(_xlfn.TEXTJOIN(", ",TRUE,IF(O178:AL178="y",CHAR(34)&amp;O$1:AL$1&amp;CHAR(34),"")),"")&amp;
","&amp;
CHAR(34)&amp;"myr"&amp;AU178&amp;CHAR(34)&amp;","&amp;_xlfn.TEXTJOIN("",TRUE,IF(AO178:AQ178&lt;&gt;"",CHAR(34)&amp;"sta"&amp;AO178:AQ178&amp;CHAR(34)&amp;",",""))&amp;
IFERROR(_xlfn.TEXTJOIN(", ",TRUE,IF(AR178:AT178&lt;&gt;"",CHAR(34)&amp;AR$1:AT$1&amp;AR178:AT178&amp;CHAR(34)&amp;",","")),"")&amp;
IF(AN178&gt;0,CHAR(34)&amp;"HasSta",CHAR(34)&amp;"NoStar")&amp;CHAR(34)&amp;","&amp;IF(AN178=1,CHAR(34)&amp;"1Stars"&amp;CHAR(34)&amp;",","")&amp;IF(AN178=2,CHAR(34)&amp;"2Stars"&amp;CHAR(34)&amp;",","")&amp;IF(AN178&gt;2,CHAR(34)&amp;"3+Star"&amp;CHAR(34)&amp;",","")&amp;
IFERROR(CHOOSE(AM178+1,"""NoBand""","","""2Bands""","""3Bands"""),"")&amp;IF(AM178&gt;3,"""4+Band""","")&amp;","&amp;
_xlfn.XLOOKUP(B178,Country!$A$2:$A$246,Country!$F$2:$F$246,"")&amp;_xlfn.XLOOKUP(B178,Country!$A$2:$A$246,Country!$G$2:$G$246,"")&amp;
"]",",]","]"),",,",","),",,",",")</f>
        <v>["Horizo", "Trside","myrRED","staWHI","001RED", "002RED", "003RED","HasSta","1Stars","4+Band","capi_San Juan","island", "geo_CapiBeach","englis","spanis","rg2_Na_Caribbean"]</v>
      </c>
      <c r="BH178" s="65" t="s">
        <v>794</v>
      </c>
      <c r="BI178" s="36"/>
    </row>
    <row r="179" spans="1:61" x14ac:dyDescent="0.3">
      <c r="A179" s="115" t="str" cm="1">
        <f t="array" ref="A179">SUBSTITUTE("{"&amp;CHAR(34)&amp;"couname"&amp;CHAR(34)&amp;":"&amp;CHAR(34)&amp;B179&amp;CHAR(34)&amp;
(IF(H179&lt;&gt;"",","&amp;CHAR(34)&amp;"subtype"&amp;CHAR(34)&amp;":"&amp;CHAR(34)&amp;H179&amp;CHAR(34),""))&amp;
","&amp;CHAR(34)&amp;"year"&amp;CHAR(34)&amp;":"&amp;CHAR(34)&amp;M179&amp;CHAR(34)&amp;","&amp;CHAR(34)&amp;"lvlup"&amp;CHAR(34)&amp;":"&amp;CHAR(34)&amp;C179&amp;CHAR(34)&amp;
","&amp;CHAR(34)&amp;"region"&amp;CHAR(34)&amp;":"&amp;CHAR(34)&amp;"rgn_"&amp;_xlfn.XLOOKUP(B179,Country!A179:A477,Country!D179:D477&amp;CHAR(34)&amp;
","&amp;CHAR(34)&amp;"Colors"&amp;CHAR(34)&amp;":"&amp;"["&amp;_xlfn.TEXTJOIN(", ",TRUE,IF(AV179:BE179&lt;&gt;"",CHAR(34)&amp;"cl_"&amp;AV179:BE179&amp;CHAR(34),""))&amp;"]"&amp;
","&amp;CHAR(34)&amp;"Items"&amp;CHAR(34)&amp;":"&amp;BG179&amp;
","&amp;CHAR(34)&amp;"Items2"&amp;CHAR(34)&amp;":"&amp;"["&amp;_xlfn.XLOOKUP(B179,Country!A178:A477,Country!G178:G477)&amp;"]"&amp;
","&amp;CHAR(34)&amp;"Flag"&amp;CHAR(34)&amp;":"&amp;CHAR(34)&amp;D179&amp;CHAR(34)&amp;
","&amp;CHAR(34)&amp;"HDFlag"&amp;CHAR(34)&amp;":"&amp;CHAR(34)&amp;E179&amp;CHAR(34)&amp;
","&amp;CHAR(34)&amp;"type"&amp;CHAR(34)&amp;":"&amp;CHAR(34)&amp;L179&amp;CHAR(34)&amp;
", "&amp;CHAR(34)&amp;"describe"&amp;CHAR(34)&amp;": "&amp;CHAR(34)&amp;CHAR(34)&amp;
", "&amp;CHAR(34)&amp;"isnew"&amp;CHAR(34)&amp;": "&amp;CHAR(34)&amp;F179&amp;CHAR(34)&amp;
", "&amp;CHAR(34)&amp;"ptg"&amp;CHAR(34)&amp;": "&amp;IFERROR(_xlfn.XLOOKUP(B179,Country!A:A,Country!BH:BH),CHAR(34)&amp;CHAR(34))&amp;
", "&amp;CHAR(34)&amp;"links"&amp;CHAR(34)&amp;": "&amp;CHAR(34)&amp;I179&amp;CHAR(34)&amp;
"},"),"[,","[")</f>
        <v>{"couname":"Qatar","year":"1971","lvlup":"1","region":"rgn_Asia","Colors":["cl_RED", "cl_WHI"],"Items":["Vertic", "OnlyBa","myrRED","001WHI", "003RED","NoStar","2Bands","capi_Doha","top10_airlines", "top30_camel", "geo_CapiBeach","chopGB","monarchy","arabic","rg2_AS_West"],"Items2":["chopGB","monarchy","arabic","rg2_AS_West"],"Flag":"https://i.ibb.co/93Hp2js/Qatar-Flag.png","HDFlag":"https://upload.wikimedia.org/wikipedia/commons/thumb/6/65/Flag_of_Qatar.svg/2560px-Flag_of_Qatar.svg.png","type":"", "describe": "", "isnew": ".", "ptg": ["pctBLA_0", "pctBLU_0", "pctGRE_0", "pctRED_66", "pctYEL_0", "pctORA_0", "pctBRO_0", "pctPUR_0", "pctWHI_33"], "links": "https://en.wikipedia.org/wiki/Flag_of_Qatar"},</v>
      </c>
      <c r="B179" s="83" t="s">
        <v>217</v>
      </c>
      <c r="C179" s="84">
        <v>1</v>
      </c>
      <c r="D179" s="95" t="s">
        <v>976</v>
      </c>
      <c r="E179" s="96" t="s">
        <v>2606</v>
      </c>
      <c r="F179" s="85" t="s">
        <v>2200</v>
      </c>
      <c r="G179" s="86" t="s">
        <v>2201</v>
      </c>
      <c r="H179" s="87"/>
      <c r="I179" s="88" t="s">
        <v>2607</v>
      </c>
      <c r="J179" s="89" t="s">
        <v>3578</v>
      </c>
      <c r="K179" s="90" t="s">
        <v>461</v>
      </c>
      <c r="L179" s="89"/>
      <c r="M179" s="91">
        <v>1971</v>
      </c>
      <c r="N179" s="116"/>
      <c r="O179" s="92" t="s">
        <v>2204</v>
      </c>
      <c r="P179" s="92" t="s">
        <v>2204</v>
      </c>
      <c r="Q179" s="92" t="s">
        <v>529</v>
      </c>
      <c r="R179" s="92" t="s">
        <v>2204</v>
      </c>
      <c r="S179" s="92" t="s">
        <v>2204</v>
      </c>
      <c r="T179" s="92" t="s">
        <v>2204</v>
      </c>
      <c r="U179" s="92" t="s">
        <v>2204</v>
      </c>
      <c r="V179" s="92" t="s">
        <v>2204</v>
      </c>
      <c r="W179" s="92" t="s">
        <v>2204</v>
      </c>
      <c r="X179" s="92" t="s">
        <v>2204</v>
      </c>
      <c r="Y179" s="92" t="s">
        <v>2204</v>
      </c>
      <c r="Z179" s="92" t="s">
        <v>2204</v>
      </c>
      <c r="AA179" s="92" t="s">
        <v>2204</v>
      </c>
      <c r="AB179" s="92" t="s">
        <v>2204</v>
      </c>
      <c r="AC179" s="92" t="s">
        <v>2204</v>
      </c>
      <c r="AD179" s="92" t="s">
        <v>2204</v>
      </c>
      <c r="AE179" s="92" t="s">
        <v>529</v>
      </c>
      <c r="AF179" s="92" t="s">
        <v>2204</v>
      </c>
      <c r="AG179" s="92" t="s">
        <v>2204</v>
      </c>
      <c r="AH179" s="92" t="s">
        <v>2204</v>
      </c>
      <c r="AI179" s="92" t="s">
        <v>2204</v>
      </c>
      <c r="AJ179" s="92" t="s">
        <v>2204</v>
      </c>
      <c r="AK179" s="92" t="s">
        <v>2204</v>
      </c>
      <c r="AL179" s="92" t="s">
        <v>2204</v>
      </c>
      <c r="AM179" s="93">
        <v>2</v>
      </c>
      <c r="AN179" s="111">
        <v>0</v>
      </c>
      <c r="AO179" s="109"/>
      <c r="AP179" s="106"/>
      <c r="AQ179" s="110"/>
      <c r="AR179" s="109" t="s">
        <v>2205</v>
      </c>
      <c r="AS179" s="106"/>
      <c r="AT179" s="107" t="s">
        <v>2210</v>
      </c>
      <c r="AU179" s="108" t="s">
        <v>2210</v>
      </c>
      <c r="AV179" s="109" t="s">
        <v>2210</v>
      </c>
      <c r="AW179" s="106" t="s">
        <v>2205</v>
      </c>
      <c r="AX179" s="106"/>
      <c r="AY179" s="106"/>
      <c r="AZ179" s="106"/>
      <c r="BA179" s="106"/>
      <c r="BB179" s="106"/>
      <c r="BC179" s="106"/>
      <c r="BD179" s="106"/>
      <c r="BE179" s="106"/>
      <c r="BF179" s="94" cm="1">
        <f t="array" ref="BF179">SUMPRODUCT(--(LEN(TRIM(AV179:BE179))&gt;0))</f>
        <v>2</v>
      </c>
      <c r="BG179" s="36" t="str" cm="1">
        <f t="array" ref="BG179">SUBSTITUTE(SUBSTITUTE(SUBSTITUTE("["&amp;
IFERROR(_xlfn.TEXTJOIN(", ",TRUE,IF(O179:AL179="y",CHAR(34)&amp;O$1:AL$1&amp;CHAR(34),"")),"")&amp;
","&amp;
CHAR(34)&amp;"myr"&amp;AU179&amp;CHAR(34)&amp;","&amp;_xlfn.TEXTJOIN("",TRUE,IF(AO179:AQ179&lt;&gt;"",CHAR(34)&amp;"sta"&amp;AO179:AQ179&amp;CHAR(34)&amp;",",""))&amp;
IFERROR(_xlfn.TEXTJOIN(", ",TRUE,IF(AR179:AT179&lt;&gt;"",CHAR(34)&amp;AR$1:AT$1&amp;AR179:AT179&amp;CHAR(34)&amp;",","")),"")&amp;
IF(AN179&gt;0,CHAR(34)&amp;"HasSta",CHAR(34)&amp;"NoStar")&amp;CHAR(34)&amp;","&amp;IF(AN179=1,CHAR(34)&amp;"1Stars"&amp;CHAR(34)&amp;",","")&amp;IF(AN179=2,CHAR(34)&amp;"2Stars"&amp;CHAR(34)&amp;",","")&amp;IF(AN179&gt;2,CHAR(34)&amp;"3+Star"&amp;CHAR(34)&amp;",","")&amp;
IFERROR(CHOOSE(AM179+1,"""NoBand""","","""2Bands""","""3Bands"""),"")&amp;IF(AM179&gt;3,"""4+Band""","")&amp;","&amp;
_xlfn.XLOOKUP(B179,Country!$A$2:$A$246,Country!$F$2:$F$246,"")&amp;_xlfn.XLOOKUP(B179,Country!$A$2:$A$246,Country!$G$2:$G$246,"")&amp;
"]",",]","]"),",,",","),",,",",")</f>
        <v>["Vertic", "OnlyBa","myrRED","001WHI", "003RED","NoStar","2Bands","capi_Doha","top10_airlines", "top30_camel", "geo_CapiBeach","chopGB","monarchy","arabic","rg2_AS_West"]</v>
      </c>
      <c r="BH179" s="65" t="s">
        <v>790</v>
      </c>
      <c r="BI179" s="36"/>
    </row>
    <row r="180" spans="1:61" x14ac:dyDescent="0.3">
      <c r="A180" s="115" t="str" cm="1">
        <f t="array" ref="A180">SUBSTITUTE("{"&amp;CHAR(34)&amp;"couname"&amp;CHAR(34)&amp;":"&amp;CHAR(34)&amp;B180&amp;CHAR(34)&amp;
(IF(H180&lt;&gt;"",","&amp;CHAR(34)&amp;"subtype"&amp;CHAR(34)&amp;":"&amp;CHAR(34)&amp;H180&amp;CHAR(34),""))&amp;
","&amp;CHAR(34)&amp;"year"&amp;CHAR(34)&amp;":"&amp;CHAR(34)&amp;M180&amp;CHAR(34)&amp;","&amp;CHAR(34)&amp;"lvlup"&amp;CHAR(34)&amp;":"&amp;CHAR(34)&amp;C180&amp;CHAR(34)&amp;
","&amp;CHAR(34)&amp;"region"&amp;CHAR(34)&amp;":"&amp;CHAR(34)&amp;"rgn_"&amp;_xlfn.XLOOKUP(B180,Country!A180:A478,Country!D180:D478&amp;CHAR(34)&amp;
","&amp;CHAR(34)&amp;"Colors"&amp;CHAR(34)&amp;":"&amp;"["&amp;_xlfn.TEXTJOIN(", ",TRUE,IF(AV180:BE180&lt;&gt;"",CHAR(34)&amp;"cl_"&amp;AV180:BE180&amp;CHAR(34),""))&amp;"]"&amp;
","&amp;CHAR(34)&amp;"Items"&amp;CHAR(34)&amp;":"&amp;BG180&amp;
","&amp;CHAR(34)&amp;"Items2"&amp;CHAR(34)&amp;":"&amp;"["&amp;_xlfn.XLOOKUP(B180,Country!A179:A478,Country!G179:G478)&amp;"]"&amp;
","&amp;CHAR(34)&amp;"Flag"&amp;CHAR(34)&amp;":"&amp;CHAR(34)&amp;D180&amp;CHAR(34)&amp;
","&amp;CHAR(34)&amp;"HDFlag"&amp;CHAR(34)&amp;":"&amp;CHAR(34)&amp;E180&amp;CHAR(34)&amp;
","&amp;CHAR(34)&amp;"type"&amp;CHAR(34)&amp;":"&amp;CHAR(34)&amp;L180&amp;CHAR(34)&amp;
", "&amp;CHAR(34)&amp;"describe"&amp;CHAR(34)&amp;": "&amp;CHAR(34)&amp;CHAR(34)&amp;
", "&amp;CHAR(34)&amp;"isnew"&amp;CHAR(34)&amp;": "&amp;CHAR(34)&amp;F180&amp;CHAR(34)&amp;
", "&amp;CHAR(34)&amp;"ptg"&amp;CHAR(34)&amp;": "&amp;IFERROR(_xlfn.XLOOKUP(B180,Country!A:A,Country!BH:BH),CHAR(34)&amp;CHAR(34))&amp;
", "&amp;CHAR(34)&amp;"links"&amp;CHAR(34)&amp;": "&amp;CHAR(34)&amp;I180&amp;CHAR(34)&amp;
"},"),"[,","[")</f>
        <v>{"couname":"Reunion","year":"2003, 2014","lvlup":"1","region":"rgn_Africa","Colors":["cl_YEL", "cl_BLU", "cl_RED"],"Items":["HasSun", "Center", "Geogrh","myrBLU","NoStar","NoBand","capi_Saint-Denis","island", "geo_CapiBeach","french","rg2_AF_East"],"Items2":["french","rg2_AF_East"],"Flag":"https://upload.wikimedia.org/wikipedia/commons/thumb/8/8e/Proposed_flag_of_Réunion_%28VAR%29.svg/300px-Proposed_flag_of_Réunion_%28VAR%29.svg.png","HDFlag":"https://upload.wikimedia.org/wikipedia/commons/thumb/8/8e/Proposed_flag_of_R%C3%A9union_%28VAR%29.svg/2560px-Proposed_flag_of_R%C3%A9union_%28VAR%29.svg.png","type":"", "describe": "", "isnew": ".", "ptg": ["pctBLA_0", "pctBLU_64", "pctGRE_0", "pctRED_25", "pctYEL_11", "pctORA_0", "pctBRO_0", "pctPUR_0", "pctWHI_0"], "links": "https://en.wikipedia.org/wiki/Flag_of_Réunion"},</v>
      </c>
      <c r="B180" s="83" t="s">
        <v>218</v>
      </c>
      <c r="C180" s="84">
        <v>1</v>
      </c>
      <c r="D180" s="95" t="s">
        <v>977</v>
      </c>
      <c r="E180" s="96" t="s">
        <v>2608</v>
      </c>
      <c r="F180" s="85" t="s">
        <v>2200</v>
      </c>
      <c r="G180" s="86" t="s">
        <v>2201</v>
      </c>
      <c r="H180" s="87"/>
      <c r="I180" s="88" t="s">
        <v>2609</v>
      </c>
      <c r="J180" s="89" t="s">
        <v>3578</v>
      </c>
      <c r="K180" s="90" t="s">
        <v>462</v>
      </c>
      <c r="L180" s="89"/>
      <c r="M180" s="91" t="s">
        <v>2610</v>
      </c>
      <c r="N180" s="116"/>
      <c r="O180" s="92" t="s">
        <v>2204</v>
      </c>
      <c r="P180" s="92" t="s">
        <v>2204</v>
      </c>
      <c r="Q180" s="92" t="s">
        <v>2204</v>
      </c>
      <c r="R180" s="92" t="s">
        <v>2204</v>
      </c>
      <c r="S180" s="92" t="s">
        <v>2204</v>
      </c>
      <c r="T180" s="92" t="s">
        <v>2204</v>
      </c>
      <c r="U180" s="92" t="s">
        <v>2204</v>
      </c>
      <c r="V180" s="92" t="s">
        <v>2204</v>
      </c>
      <c r="W180" s="92" t="s">
        <v>2204</v>
      </c>
      <c r="X180" s="92" t="s">
        <v>529</v>
      </c>
      <c r="Y180" s="92" t="s">
        <v>2204</v>
      </c>
      <c r="Z180" s="92" t="s">
        <v>2204</v>
      </c>
      <c r="AA180" s="92" t="s">
        <v>529</v>
      </c>
      <c r="AB180" s="92" t="s">
        <v>2204</v>
      </c>
      <c r="AC180" s="92" t="s">
        <v>2204</v>
      </c>
      <c r="AD180" s="92" t="s">
        <v>2204</v>
      </c>
      <c r="AE180" s="92" t="s">
        <v>2204</v>
      </c>
      <c r="AF180" s="92" t="s">
        <v>529</v>
      </c>
      <c r="AG180" s="92" t="s">
        <v>2204</v>
      </c>
      <c r="AH180" s="92" t="s">
        <v>2204</v>
      </c>
      <c r="AI180" s="92" t="s">
        <v>2204</v>
      </c>
      <c r="AJ180" s="92" t="s">
        <v>2204</v>
      </c>
      <c r="AK180" s="92" t="s">
        <v>2204</v>
      </c>
      <c r="AL180" s="92" t="s">
        <v>2204</v>
      </c>
      <c r="AM180" s="93">
        <v>0</v>
      </c>
      <c r="AN180" s="111">
        <v>0</v>
      </c>
      <c r="AO180" s="109"/>
      <c r="AP180" s="106"/>
      <c r="AQ180" s="110"/>
      <c r="AR180" s="109"/>
      <c r="AS180" s="106"/>
      <c r="AT180" s="107"/>
      <c r="AU180" s="108" t="s">
        <v>2214</v>
      </c>
      <c r="AV180" s="109" t="s">
        <v>2215</v>
      </c>
      <c r="AW180" s="106" t="s">
        <v>2214</v>
      </c>
      <c r="AX180" s="106" t="s">
        <v>2210</v>
      </c>
      <c r="AY180" s="106"/>
      <c r="AZ180" s="106"/>
      <c r="BA180" s="106"/>
      <c r="BB180" s="106"/>
      <c r="BC180" s="106"/>
      <c r="BD180" s="106"/>
      <c r="BE180" s="106"/>
      <c r="BF180" s="94" cm="1">
        <f t="array" ref="BF180">SUMPRODUCT(--(LEN(TRIM(AV180:BE180))&gt;0))</f>
        <v>3</v>
      </c>
      <c r="BG180" s="36" t="str" cm="1">
        <f t="array" ref="BG180">SUBSTITUTE(SUBSTITUTE(SUBSTITUTE("["&amp;
IFERROR(_xlfn.TEXTJOIN(", ",TRUE,IF(O180:AL180="y",CHAR(34)&amp;O$1:AL$1&amp;CHAR(34),"")),"")&amp;
","&amp;
CHAR(34)&amp;"myr"&amp;AU180&amp;CHAR(34)&amp;","&amp;_xlfn.TEXTJOIN("",TRUE,IF(AO180:AQ180&lt;&gt;"",CHAR(34)&amp;"sta"&amp;AO180:AQ180&amp;CHAR(34)&amp;",",""))&amp;
IFERROR(_xlfn.TEXTJOIN(", ",TRUE,IF(AR180:AT180&lt;&gt;"",CHAR(34)&amp;AR$1:AT$1&amp;AR180:AT180&amp;CHAR(34)&amp;",","")),"")&amp;
IF(AN180&gt;0,CHAR(34)&amp;"HasSta",CHAR(34)&amp;"NoStar")&amp;CHAR(34)&amp;","&amp;IF(AN180=1,CHAR(34)&amp;"1Stars"&amp;CHAR(34)&amp;",","")&amp;IF(AN180=2,CHAR(34)&amp;"2Stars"&amp;CHAR(34)&amp;",","")&amp;IF(AN180&gt;2,CHAR(34)&amp;"3+Star"&amp;CHAR(34)&amp;",","")&amp;
IFERROR(CHOOSE(AM180+1,"""NoBand""","","""2Bands""","""3Bands"""),"")&amp;IF(AM180&gt;3,"""4+Band""","")&amp;","&amp;
_xlfn.XLOOKUP(B180,Country!$A$2:$A$246,Country!$F$2:$F$246,"")&amp;_xlfn.XLOOKUP(B180,Country!$A$2:$A$246,Country!$G$2:$G$246,"")&amp;
"]",",]","]"),",,",","),",,",",")</f>
        <v>["HasSun", "Center", "Geogrh","myrBLU","NoStar","NoBand","capi_Saint-Denis","island", "geo_CapiBeach","french","rg2_AF_East"]</v>
      </c>
      <c r="BH180" s="65" t="s">
        <v>792</v>
      </c>
      <c r="BI180" s="36"/>
    </row>
    <row r="181" spans="1:61" x14ac:dyDescent="0.3">
      <c r="A181" s="115" t="str" cm="1">
        <f t="array" ref="A181">SUBSTITUTE("{"&amp;CHAR(34)&amp;"couname"&amp;CHAR(34)&amp;":"&amp;CHAR(34)&amp;B181&amp;CHAR(34)&amp;
(IF(H181&lt;&gt;"",","&amp;CHAR(34)&amp;"subtype"&amp;CHAR(34)&amp;":"&amp;CHAR(34)&amp;H181&amp;CHAR(34),""))&amp;
","&amp;CHAR(34)&amp;"year"&amp;CHAR(34)&amp;":"&amp;CHAR(34)&amp;M181&amp;CHAR(34)&amp;","&amp;CHAR(34)&amp;"lvlup"&amp;CHAR(34)&amp;":"&amp;CHAR(34)&amp;C181&amp;CHAR(34)&amp;
","&amp;CHAR(34)&amp;"region"&amp;CHAR(34)&amp;":"&amp;CHAR(34)&amp;"rgn_"&amp;_xlfn.XLOOKUP(B181,Country!A181:A479,Country!D181:D479&amp;CHAR(34)&amp;
","&amp;CHAR(34)&amp;"Colors"&amp;CHAR(34)&amp;":"&amp;"["&amp;_xlfn.TEXTJOIN(", ",TRUE,IF(AV181:BE181&lt;&gt;"",CHAR(34)&amp;"cl_"&amp;AV181:BE181&amp;CHAR(34),""))&amp;"]"&amp;
","&amp;CHAR(34)&amp;"Items"&amp;CHAR(34)&amp;":"&amp;BG181&amp;
","&amp;CHAR(34)&amp;"Items2"&amp;CHAR(34)&amp;":"&amp;"["&amp;_xlfn.XLOOKUP(B181,Country!A180:A479,Country!G180:G479)&amp;"]"&amp;
","&amp;CHAR(34)&amp;"Flag"&amp;CHAR(34)&amp;":"&amp;CHAR(34)&amp;D181&amp;CHAR(34)&amp;
","&amp;CHAR(34)&amp;"HDFlag"&amp;CHAR(34)&amp;":"&amp;CHAR(34)&amp;E181&amp;CHAR(34)&amp;
","&amp;CHAR(34)&amp;"type"&amp;CHAR(34)&amp;":"&amp;CHAR(34)&amp;L181&amp;CHAR(34)&amp;
", "&amp;CHAR(34)&amp;"describe"&amp;CHAR(34)&amp;": "&amp;CHAR(34)&amp;CHAR(34)&amp;
", "&amp;CHAR(34)&amp;"isnew"&amp;CHAR(34)&amp;": "&amp;CHAR(34)&amp;F181&amp;CHAR(34)&amp;
", "&amp;CHAR(34)&amp;"ptg"&amp;CHAR(34)&amp;": "&amp;IFERROR(_xlfn.XLOOKUP(B181,Country!A:A,Country!BH:BH),CHAR(34)&amp;CHAR(34))&amp;
", "&amp;CHAR(34)&amp;"links"&amp;CHAR(34)&amp;": "&amp;CHAR(34)&amp;I181&amp;CHAR(34)&amp;
"},"),"[,","[")</f>
        <v>{"couname":"Romania","year":"18434, 1848, 1866, 1989","lvlup":"1","region":"rgn_Europe","Colors":["cl_BLU", "cl_YEL", "cl_RED"],"Items":["Vertic", "OnlyBa","myrEQ","001BLU", "002YEL", "003RED","NoStar","3Bands","capi_Bucharest","top10_ping", "rg3_austrohungary", "top10_reindeer", "md_tekken7","balkan","eunion","rg2_EU_East"],"Items2":["balkan","eunion","rg2_EU_East"],"Flag":"https://i.ibb.co/RvpHHC4/Romania-Flag.png","HDFlag":"https://upload.wikimedia.org/wikipedia/commons/thumb/7/73/Flag_of_Romania.svg/2560px-Flag_of_Romania.svg.png","type":"", "describe": "", "isnew": ".", "ptg": ["pctBLA_0", "pctBLU_33", "pctGRE_0", "pctRED_33", "pctYEL_33", "pctORA_0", "pctBRO_0", "pctPUR_0", "pctWHI_0"], "links": "https://en.wikipedia.org/wiki/Flag_of_Romania"},</v>
      </c>
      <c r="B181" s="83" t="s">
        <v>219</v>
      </c>
      <c r="C181" s="84">
        <v>1</v>
      </c>
      <c r="D181" s="95" t="s">
        <v>978</v>
      </c>
      <c r="E181" s="96" t="s">
        <v>2611</v>
      </c>
      <c r="F181" s="85" t="s">
        <v>2200</v>
      </c>
      <c r="G181" s="86" t="s">
        <v>2201</v>
      </c>
      <c r="H181" s="87"/>
      <c r="I181" s="88" t="s">
        <v>2612</v>
      </c>
      <c r="J181" s="89" t="s">
        <v>3578</v>
      </c>
      <c r="K181" s="90" t="s">
        <v>463</v>
      </c>
      <c r="L181" s="89"/>
      <c r="M181" s="91" t="s">
        <v>2613</v>
      </c>
      <c r="N181" s="116"/>
      <c r="O181" s="92" t="s">
        <v>2204</v>
      </c>
      <c r="P181" s="92" t="s">
        <v>2204</v>
      </c>
      <c r="Q181" s="92" t="s">
        <v>529</v>
      </c>
      <c r="R181" s="92" t="s">
        <v>2204</v>
      </c>
      <c r="S181" s="92" t="s">
        <v>2204</v>
      </c>
      <c r="T181" s="92" t="s">
        <v>2204</v>
      </c>
      <c r="U181" s="92" t="s">
        <v>2204</v>
      </c>
      <c r="V181" s="92" t="s">
        <v>2204</v>
      </c>
      <c r="W181" s="92" t="s">
        <v>2204</v>
      </c>
      <c r="X181" s="92" t="s">
        <v>2204</v>
      </c>
      <c r="Y181" s="92" t="s">
        <v>2204</v>
      </c>
      <c r="Z181" s="92" t="s">
        <v>2204</v>
      </c>
      <c r="AA181" s="92" t="s">
        <v>2204</v>
      </c>
      <c r="AB181" s="92" t="s">
        <v>2204</v>
      </c>
      <c r="AC181" s="92" t="s">
        <v>2204</v>
      </c>
      <c r="AD181" s="92" t="s">
        <v>2204</v>
      </c>
      <c r="AE181" s="92" t="s">
        <v>529</v>
      </c>
      <c r="AF181" s="92" t="s">
        <v>2204</v>
      </c>
      <c r="AG181" s="92" t="s">
        <v>2204</v>
      </c>
      <c r="AH181" s="92" t="s">
        <v>2204</v>
      </c>
      <c r="AI181" s="92" t="s">
        <v>2204</v>
      </c>
      <c r="AJ181" s="92" t="s">
        <v>2204</v>
      </c>
      <c r="AK181" s="92" t="s">
        <v>2204</v>
      </c>
      <c r="AL181" s="92" t="s">
        <v>2204</v>
      </c>
      <c r="AM181" s="93">
        <v>3</v>
      </c>
      <c r="AN181" s="111">
        <v>0</v>
      </c>
      <c r="AO181" s="109"/>
      <c r="AP181" s="106"/>
      <c r="AQ181" s="110"/>
      <c r="AR181" s="109" t="s">
        <v>2214</v>
      </c>
      <c r="AS181" s="106" t="s">
        <v>2215</v>
      </c>
      <c r="AT181" s="107" t="s">
        <v>2210</v>
      </c>
      <c r="AU181" s="108" t="s">
        <v>2209</v>
      </c>
      <c r="AV181" s="109" t="s">
        <v>2214</v>
      </c>
      <c r="AW181" s="106" t="s">
        <v>2215</v>
      </c>
      <c r="AX181" s="106" t="s">
        <v>2210</v>
      </c>
      <c r="AY181" s="106"/>
      <c r="AZ181" s="106"/>
      <c r="BA181" s="106"/>
      <c r="BB181" s="106"/>
      <c r="BC181" s="106"/>
      <c r="BD181" s="106"/>
      <c r="BE181" s="106"/>
      <c r="BF181" s="94" cm="1">
        <f t="array" ref="BF181">SUMPRODUCT(--(LEN(TRIM(AV181:BE181))&gt;0))</f>
        <v>3</v>
      </c>
      <c r="BG181" s="36" t="str" cm="1">
        <f t="array" ref="BG181">SUBSTITUTE(SUBSTITUTE(SUBSTITUTE("["&amp;
IFERROR(_xlfn.TEXTJOIN(", ",TRUE,IF(O181:AL181="y",CHAR(34)&amp;O$1:AL$1&amp;CHAR(34),"")),"")&amp;
","&amp;
CHAR(34)&amp;"myr"&amp;AU181&amp;CHAR(34)&amp;","&amp;_xlfn.TEXTJOIN("",TRUE,IF(AO181:AQ181&lt;&gt;"",CHAR(34)&amp;"sta"&amp;AO181:AQ181&amp;CHAR(34)&amp;",",""))&amp;
IFERROR(_xlfn.TEXTJOIN(", ",TRUE,IF(AR181:AT181&lt;&gt;"",CHAR(34)&amp;AR$1:AT$1&amp;AR181:AT181&amp;CHAR(34)&amp;",","")),"")&amp;
IF(AN181&gt;0,CHAR(34)&amp;"HasSta",CHAR(34)&amp;"NoStar")&amp;CHAR(34)&amp;","&amp;IF(AN181=1,CHAR(34)&amp;"1Stars"&amp;CHAR(34)&amp;",","")&amp;IF(AN181=2,CHAR(34)&amp;"2Stars"&amp;CHAR(34)&amp;",","")&amp;IF(AN181&gt;2,CHAR(34)&amp;"3+Star"&amp;CHAR(34)&amp;",","")&amp;
IFERROR(CHOOSE(AM181+1,"""NoBand""","","""2Bands""","""3Bands"""),"")&amp;IF(AM181&gt;3,"""4+Band""","")&amp;","&amp;
_xlfn.XLOOKUP(B181,Country!$A$2:$A$246,Country!$F$2:$F$246,"")&amp;_xlfn.XLOOKUP(B181,Country!$A$2:$A$246,Country!$G$2:$G$246,"")&amp;
"]",",]","]"),",,",","),",,",",")</f>
        <v>["Vertic", "OnlyBa","myrEQ","001BLU", "002YEL", "003RED","NoStar","3Bands","capi_Bucharest","top10_ping", "rg3_austrohungary", "top10_reindeer", "md_tekken7","balkan","eunion","rg2_EU_East"]</v>
      </c>
      <c r="BH181" s="65" t="s">
        <v>791</v>
      </c>
      <c r="BI181" s="36"/>
    </row>
    <row r="182" spans="1:61" x14ac:dyDescent="0.3">
      <c r="A182" s="115" t="str" cm="1">
        <f t="array" ref="A182">SUBSTITUTE("{"&amp;CHAR(34)&amp;"couname"&amp;CHAR(34)&amp;":"&amp;CHAR(34)&amp;B182&amp;CHAR(34)&amp;
(IF(H182&lt;&gt;"",","&amp;CHAR(34)&amp;"subtype"&amp;CHAR(34)&amp;":"&amp;CHAR(34)&amp;H182&amp;CHAR(34),""))&amp;
","&amp;CHAR(34)&amp;"year"&amp;CHAR(34)&amp;":"&amp;CHAR(34)&amp;M182&amp;CHAR(34)&amp;","&amp;CHAR(34)&amp;"lvlup"&amp;CHAR(34)&amp;":"&amp;CHAR(34)&amp;C182&amp;CHAR(34)&amp;
","&amp;CHAR(34)&amp;"region"&amp;CHAR(34)&amp;":"&amp;CHAR(34)&amp;"rgn_"&amp;_xlfn.XLOOKUP(B182,Country!A182:A480,Country!D182:D480&amp;CHAR(34)&amp;
","&amp;CHAR(34)&amp;"Colors"&amp;CHAR(34)&amp;":"&amp;"["&amp;_xlfn.TEXTJOIN(", ",TRUE,IF(AV182:BE182&lt;&gt;"",CHAR(34)&amp;"cl_"&amp;AV182:BE182&amp;CHAR(34),""))&amp;"]"&amp;
","&amp;CHAR(34)&amp;"Items"&amp;CHAR(34)&amp;":"&amp;BG182&amp;
","&amp;CHAR(34)&amp;"Items2"&amp;CHAR(34)&amp;":"&amp;"["&amp;_xlfn.XLOOKUP(B182,Country!A181:A480,Country!G181:G480)&amp;"]"&amp;
","&amp;CHAR(34)&amp;"Flag"&amp;CHAR(34)&amp;":"&amp;CHAR(34)&amp;D182&amp;CHAR(34)&amp;
","&amp;CHAR(34)&amp;"HDFlag"&amp;CHAR(34)&amp;":"&amp;CHAR(34)&amp;E182&amp;CHAR(34)&amp;
","&amp;CHAR(34)&amp;"type"&amp;CHAR(34)&amp;":"&amp;CHAR(34)&amp;L182&amp;CHAR(34)&amp;
", "&amp;CHAR(34)&amp;"describe"&amp;CHAR(34)&amp;": "&amp;CHAR(34)&amp;CHAR(34)&amp;
", "&amp;CHAR(34)&amp;"isnew"&amp;CHAR(34)&amp;": "&amp;CHAR(34)&amp;F182&amp;CHAR(34)&amp;
", "&amp;CHAR(34)&amp;"ptg"&amp;CHAR(34)&amp;": "&amp;IFERROR(_xlfn.XLOOKUP(B182,Country!A:A,Country!BH:BH),CHAR(34)&amp;CHAR(34))&amp;
", "&amp;CHAR(34)&amp;"links"&amp;CHAR(34)&amp;": "&amp;CHAR(34)&amp;I182&amp;CHAR(34)&amp;
"},"),"[,","[")</f>
        <v>{"couname":"Russia","year":"1705, 1991","lvlup":"1","region":"rgn_Asia, rgn_Europe","Colors":["cl_WHI", "cl_BLU", "cl_RED"],"Items":["Horizo", "OnlyBa","myrEQ","001WHI", "002BLU", "003RED","NoStar","3Bands","capi_Moscow","locate_MI", "pol_Nuclear", "md_tekken7","bricss","soviet","rg2_EU_East"],"Items2":["bricss","soviet","rg2_EU_East"],"Flag":"https://upload.wikimedia.org/wikipedia/en/thumb/f/f3/Flag_of_Russia.svg/2560px-Flag_of_Russia.svg.png","HDFlag":"https://upload.wikimedia.org/wikipedia/en/thumb/f/f3/Flag_of_Russia.svg/2560px-Flag_of_Russia.svg.png","type":"", "describe": "", "isnew": ".", "ptg": ["pctBLA_0", "pctBLU_33", "pctGRE_0", "pctRED_33", "pctYEL_0", "pctORA_0", "pctBRO_0", "pctPUR_0", "pctWHI_33"], "links": "https://en.wikipedia.org/wiki/Flag_of_Russia"},</v>
      </c>
      <c r="B182" s="83" t="s">
        <v>220</v>
      </c>
      <c r="C182" s="84">
        <v>1</v>
      </c>
      <c r="D182" s="95" t="s">
        <v>979</v>
      </c>
      <c r="E182" s="96" t="s">
        <v>979</v>
      </c>
      <c r="F182" s="85" t="s">
        <v>2200</v>
      </c>
      <c r="G182" s="86" t="s">
        <v>2201</v>
      </c>
      <c r="H182" s="87"/>
      <c r="I182" s="88" t="s">
        <v>2614</v>
      </c>
      <c r="J182" s="89" t="s">
        <v>3578</v>
      </c>
      <c r="K182" s="90" t="s">
        <v>464</v>
      </c>
      <c r="L182" s="89"/>
      <c r="M182" s="91" t="s">
        <v>2615</v>
      </c>
      <c r="N182" s="116"/>
      <c r="O182" s="92" t="s">
        <v>2204</v>
      </c>
      <c r="P182" s="92" t="s">
        <v>529</v>
      </c>
      <c r="Q182" s="92" t="s">
        <v>2204</v>
      </c>
      <c r="R182" s="92" t="s">
        <v>2204</v>
      </c>
      <c r="S182" s="92" t="s">
        <v>2204</v>
      </c>
      <c r="T182" s="92" t="s">
        <v>2204</v>
      </c>
      <c r="U182" s="92" t="s">
        <v>2204</v>
      </c>
      <c r="V182" s="92" t="s">
        <v>2204</v>
      </c>
      <c r="W182" s="92" t="s">
        <v>2204</v>
      </c>
      <c r="X182" s="92" t="s">
        <v>2204</v>
      </c>
      <c r="Y182" s="92" t="s">
        <v>2204</v>
      </c>
      <c r="Z182" s="92" t="s">
        <v>2204</v>
      </c>
      <c r="AA182" s="92" t="s">
        <v>2204</v>
      </c>
      <c r="AB182" s="92" t="s">
        <v>2204</v>
      </c>
      <c r="AC182" s="92" t="s">
        <v>2204</v>
      </c>
      <c r="AD182" s="92" t="s">
        <v>2204</v>
      </c>
      <c r="AE182" s="92" t="s">
        <v>529</v>
      </c>
      <c r="AF182" s="92" t="s">
        <v>2204</v>
      </c>
      <c r="AG182" s="92" t="s">
        <v>2204</v>
      </c>
      <c r="AH182" s="92" t="s">
        <v>2204</v>
      </c>
      <c r="AI182" s="92" t="s">
        <v>2204</v>
      </c>
      <c r="AJ182" s="92" t="s">
        <v>2204</v>
      </c>
      <c r="AK182" s="92" t="s">
        <v>2204</v>
      </c>
      <c r="AL182" s="92" t="s">
        <v>2204</v>
      </c>
      <c r="AM182" s="93">
        <v>3</v>
      </c>
      <c r="AN182" s="111">
        <v>0</v>
      </c>
      <c r="AO182" s="109"/>
      <c r="AP182" s="106"/>
      <c r="AQ182" s="110"/>
      <c r="AR182" s="109" t="s">
        <v>2205</v>
      </c>
      <c r="AS182" s="106" t="s">
        <v>2214</v>
      </c>
      <c r="AT182" s="107" t="s">
        <v>2210</v>
      </c>
      <c r="AU182" s="108" t="s">
        <v>2209</v>
      </c>
      <c r="AV182" s="109" t="s">
        <v>2205</v>
      </c>
      <c r="AW182" s="106" t="s">
        <v>2214</v>
      </c>
      <c r="AX182" s="106" t="s">
        <v>2210</v>
      </c>
      <c r="AY182" s="106"/>
      <c r="AZ182" s="106"/>
      <c r="BA182" s="106"/>
      <c r="BB182" s="106"/>
      <c r="BC182" s="106"/>
      <c r="BD182" s="106"/>
      <c r="BE182" s="106"/>
      <c r="BF182" s="94" cm="1">
        <f t="array" ref="BF182">SUMPRODUCT(--(LEN(TRIM(AV182:BE182))&gt;0))</f>
        <v>3</v>
      </c>
      <c r="BG182" s="36" t="str" cm="1">
        <f t="array" ref="BG182">SUBSTITUTE(SUBSTITUTE(SUBSTITUTE("["&amp;
IFERROR(_xlfn.TEXTJOIN(", ",TRUE,IF(O182:AL182="y",CHAR(34)&amp;O$1:AL$1&amp;CHAR(34),"")),"")&amp;
","&amp;
CHAR(34)&amp;"myr"&amp;AU182&amp;CHAR(34)&amp;","&amp;_xlfn.TEXTJOIN("",TRUE,IF(AO182:AQ182&lt;&gt;"",CHAR(34)&amp;"sta"&amp;AO182:AQ182&amp;CHAR(34)&amp;",",""))&amp;
IFERROR(_xlfn.TEXTJOIN(", ",TRUE,IF(AR182:AT182&lt;&gt;"",CHAR(34)&amp;AR$1:AT$1&amp;AR182:AT182&amp;CHAR(34)&amp;",","")),"")&amp;
IF(AN182&gt;0,CHAR(34)&amp;"HasSta",CHAR(34)&amp;"NoStar")&amp;CHAR(34)&amp;","&amp;IF(AN182=1,CHAR(34)&amp;"1Stars"&amp;CHAR(34)&amp;",","")&amp;IF(AN182=2,CHAR(34)&amp;"2Stars"&amp;CHAR(34)&amp;",","")&amp;IF(AN182&gt;2,CHAR(34)&amp;"3+Star"&amp;CHAR(34)&amp;",","")&amp;
IFERROR(CHOOSE(AM182+1,"""NoBand""","","""2Bands""","""3Bands"""),"")&amp;IF(AM182&gt;3,"""4+Band""","")&amp;","&amp;
_xlfn.XLOOKUP(B182,Country!$A$2:$A$246,Country!$F$2:$F$246,"")&amp;_xlfn.XLOOKUP(B182,Country!$A$2:$A$246,Country!$G$2:$G$246,"")&amp;
"]",",]","]"),",,",","),",,",",")</f>
        <v>["Horizo", "OnlyBa","myrEQ","001WHI", "002BLU", "003RED","NoStar","3Bands","capi_Moscow","locate_MI", "pol_Nuclear", "md_tekken7","bricss","soviet","rg2_EU_East"]</v>
      </c>
      <c r="BH182" s="65" t="s">
        <v>796</v>
      </c>
      <c r="BI182" s="36"/>
    </row>
    <row r="183" spans="1:61" x14ac:dyDescent="0.3">
      <c r="A183" s="115" t="str" cm="1">
        <f t="array" ref="A183">SUBSTITUTE("{"&amp;CHAR(34)&amp;"couname"&amp;CHAR(34)&amp;":"&amp;CHAR(34)&amp;B183&amp;CHAR(34)&amp;
(IF(H183&lt;&gt;"",","&amp;CHAR(34)&amp;"subtype"&amp;CHAR(34)&amp;":"&amp;CHAR(34)&amp;H183&amp;CHAR(34),""))&amp;
","&amp;CHAR(34)&amp;"year"&amp;CHAR(34)&amp;":"&amp;CHAR(34)&amp;M183&amp;CHAR(34)&amp;","&amp;CHAR(34)&amp;"lvlup"&amp;CHAR(34)&amp;":"&amp;CHAR(34)&amp;C183&amp;CHAR(34)&amp;
","&amp;CHAR(34)&amp;"region"&amp;CHAR(34)&amp;":"&amp;CHAR(34)&amp;"rgn_"&amp;_xlfn.XLOOKUP(B183,Country!A183:A481,Country!D183:D481&amp;CHAR(34)&amp;
","&amp;CHAR(34)&amp;"Colors"&amp;CHAR(34)&amp;":"&amp;"["&amp;_xlfn.TEXTJOIN(", ",TRUE,IF(AV183:BE183&lt;&gt;"",CHAR(34)&amp;"cl_"&amp;AV183:BE183&amp;CHAR(34),""))&amp;"]"&amp;
","&amp;CHAR(34)&amp;"Items"&amp;CHAR(34)&amp;":"&amp;BG183&amp;
","&amp;CHAR(34)&amp;"Items2"&amp;CHAR(34)&amp;":"&amp;"["&amp;_xlfn.XLOOKUP(B183,Country!A182:A481,Country!G182:G481)&amp;"]"&amp;
","&amp;CHAR(34)&amp;"Flag"&amp;CHAR(34)&amp;":"&amp;CHAR(34)&amp;D183&amp;CHAR(34)&amp;
","&amp;CHAR(34)&amp;"HDFlag"&amp;CHAR(34)&amp;":"&amp;CHAR(34)&amp;E183&amp;CHAR(34)&amp;
","&amp;CHAR(34)&amp;"type"&amp;CHAR(34)&amp;":"&amp;CHAR(34)&amp;L183&amp;CHAR(34)&amp;
", "&amp;CHAR(34)&amp;"describe"&amp;CHAR(34)&amp;": "&amp;CHAR(34)&amp;CHAR(34)&amp;
", "&amp;CHAR(34)&amp;"isnew"&amp;CHAR(34)&amp;": "&amp;CHAR(34)&amp;F183&amp;CHAR(34)&amp;
", "&amp;CHAR(34)&amp;"ptg"&amp;CHAR(34)&amp;": "&amp;IFERROR(_xlfn.XLOOKUP(B183,Country!A:A,Country!BH:BH),CHAR(34)&amp;CHAR(34))&amp;
", "&amp;CHAR(34)&amp;"links"&amp;CHAR(34)&amp;": "&amp;CHAR(34)&amp;I183&amp;CHAR(34)&amp;
"},"),"[,","[")</f>
        <v>{"couname":"Rwanda","year":"2001","lvlup":"1","region":"rgn_Africa","Colors":["cl_BLU", "cl_YEL", "cl_GRE"],"Items":["Horizo", "Circle", "HasSun","myrBLU","001BLU", "002YEL", "003GRE","NoStar","3Bands","capi_Kigali","landlo","englis","french","rg2_AF_East"],"Items2":["englis","french","rg2_AF_East"],"Flag":"https://i.ibb.co/p1Q2qcZ/Rwanda-Flag.png","HDFlag":"https://upload.wikimedia.org/wikipedia/commons/thumb/1/17/Flag_of_Rwanda.svg/2560px-Flag_of_Rwanda.svg.png","type":"", "describe": "", "isnew": ".", "ptg": ["pctBLA_0", "pctBLU_47", "pctGRE_25", "pctRED_0", "pctYEL_28", "pctORA_0", "pctBRO_0", "pctPUR_0", "pctWHI_0"], "links": "https://en.wikipedia.org/wiki/Flag_of_Rwanda"},</v>
      </c>
      <c r="B183" s="83" t="s">
        <v>221</v>
      </c>
      <c r="C183" s="84">
        <v>1</v>
      </c>
      <c r="D183" s="95" t="s">
        <v>980</v>
      </c>
      <c r="E183" s="96" t="s">
        <v>2616</v>
      </c>
      <c r="F183" s="85" t="s">
        <v>2200</v>
      </c>
      <c r="G183" s="86" t="s">
        <v>2201</v>
      </c>
      <c r="H183" s="87"/>
      <c r="I183" s="88" t="s">
        <v>2617</v>
      </c>
      <c r="J183" s="89" t="s">
        <v>3578</v>
      </c>
      <c r="K183" s="90" t="s">
        <v>465</v>
      </c>
      <c r="L183" s="89"/>
      <c r="M183" s="91">
        <v>2001</v>
      </c>
      <c r="N183" s="116"/>
      <c r="O183" s="92" t="s">
        <v>2204</v>
      </c>
      <c r="P183" s="92" t="s">
        <v>529</v>
      </c>
      <c r="Q183" s="92" t="s">
        <v>2204</v>
      </c>
      <c r="R183" s="92" t="s">
        <v>2204</v>
      </c>
      <c r="S183" s="92" t="s">
        <v>529</v>
      </c>
      <c r="T183" s="92" t="s">
        <v>2204</v>
      </c>
      <c r="U183" s="92" t="s">
        <v>2204</v>
      </c>
      <c r="V183" s="92" t="s">
        <v>2204</v>
      </c>
      <c r="W183" s="92" t="s">
        <v>2204</v>
      </c>
      <c r="X183" s="92" t="s">
        <v>529</v>
      </c>
      <c r="Y183" s="92" t="s">
        <v>2204</v>
      </c>
      <c r="Z183" s="92" t="s">
        <v>2204</v>
      </c>
      <c r="AA183" s="92" t="s">
        <v>2204</v>
      </c>
      <c r="AB183" s="92" t="s">
        <v>2204</v>
      </c>
      <c r="AC183" s="92" t="s">
        <v>2204</v>
      </c>
      <c r="AD183" s="92" t="s">
        <v>2204</v>
      </c>
      <c r="AE183" s="92" t="s">
        <v>2204</v>
      </c>
      <c r="AF183" s="92" t="s">
        <v>2204</v>
      </c>
      <c r="AG183" s="92" t="s">
        <v>2204</v>
      </c>
      <c r="AH183" s="92" t="s">
        <v>2204</v>
      </c>
      <c r="AI183" s="92" t="s">
        <v>2204</v>
      </c>
      <c r="AJ183" s="92" t="s">
        <v>2204</v>
      </c>
      <c r="AK183" s="92" t="s">
        <v>2204</v>
      </c>
      <c r="AL183" s="92" t="s">
        <v>2204</v>
      </c>
      <c r="AM183" s="93">
        <v>3</v>
      </c>
      <c r="AN183" s="111">
        <v>0</v>
      </c>
      <c r="AO183" s="109"/>
      <c r="AP183" s="106"/>
      <c r="AQ183" s="110"/>
      <c r="AR183" s="109" t="s">
        <v>2214</v>
      </c>
      <c r="AS183" s="106" t="s">
        <v>2215</v>
      </c>
      <c r="AT183" s="107" t="s">
        <v>2211</v>
      </c>
      <c r="AU183" s="108" t="s">
        <v>2214</v>
      </c>
      <c r="AV183" s="109" t="s">
        <v>2214</v>
      </c>
      <c r="AW183" s="106" t="s">
        <v>2215</v>
      </c>
      <c r="AX183" s="106" t="s">
        <v>2211</v>
      </c>
      <c r="AY183" s="106"/>
      <c r="AZ183" s="106"/>
      <c r="BA183" s="106"/>
      <c r="BB183" s="106"/>
      <c r="BC183" s="106"/>
      <c r="BD183" s="106"/>
      <c r="BE183" s="106"/>
      <c r="BF183" s="94" cm="1">
        <f t="array" ref="BF183">SUMPRODUCT(--(LEN(TRIM(AV183:BE183))&gt;0))</f>
        <v>3</v>
      </c>
      <c r="BG183" s="36" t="str" cm="1">
        <f t="array" ref="BG183">SUBSTITUTE(SUBSTITUTE(SUBSTITUTE("["&amp;
IFERROR(_xlfn.TEXTJOIN(", ",TRUE,IF(O183:AL183="y",CHAR(34)&amp;O$1:AL$1&amp;CHAR(34),"")),"")&amp;
","&amp;
CHAR(34)&amp;"myr"&amp;AU183&amp;CHAR(34)&amp;","&amp;_xlfn.TEXTJOIN("",TRUE,IF(AO183:AQ183&lt;&gt;"",CHAR(34)&amp;"sta"&amp;AO183:AQ183&amp;CHAR(34)&amp;",",""))&amp;
IFERROR(_xlfn.TEXTJOIN(", ",TRUE,IF(AR183:AT183&lt;&gt;"",CHAR(34)&amp;AR$1:AT$1&amp;AR183:AT183&amp;CHAR(34)&amp;",","")),"")&amp;
IF(AN183&gt;0,CHAR(34)&amp;"HasSta",CHAR(34)&amp;"NoStar")&amp;CHAR(34)&amp;","&amp;IF(AN183=1,CHAR(34)&amp;"1Stars"&amp;CHAR(34)&amp;",","")&amp;IF(AN183=2,CHAR(34)&amp;"2Stars"&amp;CHAR(34)&amp;",","")&amp;IF(AN183&gt;2,CHAR(34)&amp;"3+Star"&amp;CHAR(34)&amp;",","")&amp;
IFERROR(CHOOSE(AM183+1,"""NoBand""","","""2Bands""","""3Bands"""),"")&amp;IF(AM183&gt;3,"""4+Band""","")&amp;","&amp;
_xlfn.XLOOKUP(B183,Country!$A$2:$A$246,Country!$F$2:$F$246,"")&amp;_xlfn.XLOOKUP(B183,Country!$A$2:$A$246,Country!$G$2:$G$246,"")&amp;
"]",",]","]"),",,",","),",,",",")</f>
        <v>["Horizo", "Circle", "HasSun","myrBLU","001BLU", "002YEL", "003GRE","NoStar","3Bands","capi_Kigali","landlo","englis","french","rg2_AF_East"]</v>
      </c>
      <c r="BH183" s="65" t="s">
        <v>792</v>
      </c>
      <c r="BI183" s="36"/>
    </row>
    <row r="184" spans="1:61" x14ac:dyDescent="0.3">
      <c r="A184" s="115" t="str" cm="1">
        <f t="array" ref="A184">SUBSTITUTE("{"&amp;CHAR(34)&amp;"couname"&amp;CHAR(34)&amp;":"&amp;CHAR(34)&amp;B184&amp;CHAR(34)&amp;
(IF(H184&lt;&gt;"",","&amp;CHAR(34)&amp;"subtype"&amp;CHAR(34)&amp;":"&amp;CHAR(34)&amp;H184&amp;CHAR(34),""))&amp;
","&amp;CHAR(34)&amp;"year"&amp;CHAR(34)&amp;":"&amp;CHAR(34)&amp;M184&amp;CHAR(34)&amp;","&amp;CHAR(34)&amp;"lvlup"&amp;CHAR(34)&amp;":"&amp;CHAR(34)&amp;C184&amp;CHAR(34)&amp;
","&amp;CHAR(34)&amp;"region"&amp;CHAR(34)&amp;":"&amp;CHAR(34)&amp;"rgn_"&amp;_xlfn.XLOOKUP(B184,Country!A184:A482,Country!D184:D482&amp;CHAR(34)&amp;
","&amp;CHAR(34)&amp;"Colors"&amp;CHAR(34)&amp;":"&amp;"["&amp;_xlfn.TEXTJOIN(", ",TRUE,IF(AV184:BE184&lt;&gt;"",CHAR(34)&amp;"cl_"&amp;AV184:BE184&amp;CHAR(34),""))&amp;"]"&amp;
","&amp;CHAR(34)&amp;"Items"&amp;CHAR(34)&amp;":"&amp;BG184&amp;
","&amp;CHAR(34)&amp;"Items2"&amp;CHAR(34)&amp;":"&amp;"["&amp;_xlfn.XLOOKUP(B184,Country!A183:A482,Country!G183:G482)&amp;"]"&amp;
","&amp;CHAR(34)&amp;"Flag"&amp;CHAR(34)&amp;":"&amp;CHAR(34)&amp;D184&amp;CHAR(34)&amp;
","&amp;CHAR(34)&amp;"HDFlag"&amp;CHAR(34)&amp;":"&amp;CHAR(34)&amp;E184&amp;CHAR(34)&amp;
","&amp;CHAR(34)&amp;"type"&amp;CHAR(34)&amp;":"&amp;CHAR(34)&amp;L184&amp;CHAR(34)&amp;
", "&amp;CHAR(34)&amp;"describe"&amp;CHAR(34)&amp;": "&amp;CHAR(34)&amp;CHAR(34)&amp;
", "&amp;CHAR(34)&amp;"isnew"&amp;CHAR(34)&amp;": "&amp;CHAR(34)&amp;F184&amp;CHAR(34)&amp;
", "&amp;CHAR(34)&amp;"ptg"&amp;CHAR(34)&amp;": "&amp;IFERROR(_xlfn.XLOOKUP(B184,Country!A:A,Country!BH:BH),CHAR(34)&amp;CHAR(34))&amp;
", "&amp;CHAR(34)&amp;"links"&amp;CHAR(34)&amp;": "&amp;CHAR(34)&amp;I184&amp;CHAR(34)&amp;
"},"),"[,","[")</f>
        <v>{"couname":"Saba","year":"1985","lvlup":"1","region":"rgn_North America","Colors":["cl_BLU", "cl_WHI", "cl_RED", "cl_YEL"],"Items":["Center","myrWHI","staYEL","HasSta","1Stars","NoBand","capi_The Bottom","island", "geo_CapiBeach", "ntBLYE","monarchy","englis","dutchs","rg2_Na_Caribbean"],"Items2":["monarchy","englis","dutchs","rg2_Na_Caribbean"],"Flag":"https://upload.wikimedia.org/wikipedia/commons/thumb/5/5a/Flag_of_Saba.svg/383px-Flag_of_Saba.svg.png","HDFlag":"https://upload.wikimedia.org/wikipedia/commons/thumb/5/5a/Flag_of_Saba.svg/2560px-Flag_of_Saba.svg.png","type":"", "describe": "", "isnew": ".", "ptg": ["pctBLA_0", "pctBLU_25", "pctGRE_0", "pctRED_25", "pctYEL_6", "pctORA_0", "pctBRO_0", "pctPUR_0", "pctWHI_44"], "links": "https://en.wikipedia.org/wiki/Flag_of_Saba_(island)"},</v>
      </c>
      <c r="B184" s="83" t="s">
        <v>222</v>
      </c>
      <c r="C184" s="84">
        <v>1</v>
      </c>
      <c r="D184" s="95" t="s">
        <v>981</v>
      </c>
      <c r="E184" s="96" t="s">
        <v>2618</v>
      </c>
      <c r="F184" s="85" t="s">
        <v>2200</v>
      </c>
      <c r="G184" s="86" t="s">
        <v>2201</v>
      </c>
      <c r="H184" s="87"/>
      <c r="I184" s="88" t="s">
        <v>2619</v>
      </c>
      <c r="J184" s="89" t="s">
        <v>3578</v>
      </c>
      <c r="K184" s="90" t="s">
        <v>466</v>
      </c>
      <c r="L184" s="89"/>
      <c r="M184" s="91">
        <v>1985</v>
      </c>
      <c r="N184" s="116"/>
      <c r="O184" s="92" t="s">
        <v>2204</v>
      </c>
      <c r="P184" s="92" t="s">
        <v>2204</v>
      </c>
      <c r="Q184" s="92" t="s">
        <v>2204</v>
      </c>
      <c r="R184" s="92" t="s">
        <v>2204</v>
      </c>
      <c r="S184" s="92" t="s">
        <v>2204</v>
      </c>
      <c r="T184" s="92" t="s">
        <v>2204</v>
      </c>
      <c r="U184" s="92" t="s">
        <v>2204</v>
      </c>
      <c r="V184" s="92" t="s">
        <v>2204</v>
      </c>
      <c r="W184" s="92" t="s">
        <v>2204</v>
      </c>
      <c r="X184" s="92" t="s">
        <v>2204</v>
      </c>
      <c r="Y184" s="92" t="s">
        <v>2204</v>
      </c>
      <c r="Z184" s="92" t="s">
        <v>2204</v>
      </c>
      <c r="AA184" s="92" t="s">
        <v>529</v>
      </c>
      <c r="AB184" s="92" t="s">
        <v>2204</v>
      </c>
      <c r="AC184" s="92" t="s">
        <v>2204</v>
      </c>
      <c r="AD184" s="92" t="s">
        <v>2204</v>
      </c>
      <c r="AE184" s="92" t="s">
        <v>2204</v>
      </c>
      <c r="AF184" s="92" t="s">
        <v>2204</v>
      </c>
      <c r="AG184" s="92" t="s">
        <v>2204</v>
      </c>
      <c r="AH184" s="92" t="s">
        <v>2204</v>
      </c>
      <c r="AI184" s="92" t="s">
        <v>2204</v>
      </c>
      <c r="AJ184" s="92" t="s">
        <v>2204</v>
      </c>
      <c r="AK184" s="92" t="s">
        <v>2204</v>
      </c>
      <c r="AL184" s="92" t="s">
        <v>2204</v>
      </c>
      <c r="AM184" s="93">
        <v>0</v>
      </c>
      <c r="AN184" s="111">
        <v>1</v>
      </c>
      <c r="AO184" s="109" t="s">
        <v>2215</v>
      </c>
      <c r="AP184" s="106"/>
      <c r="AQ184" s="110"/>
      <c r="AR184" s="109"/>
      <c r="AS184" s="106"/>
      <c r="AT184" s="107"/>
      <c r="AU184" s="108" t="s">
        <v>2205</v>
      </c>
      <c r="AV184" s="109" t="s">
        <v>2214</v>
      </c>
      <c r="AW184" s="106" t="s">
        <v>2205</v>
      </c>
      <c r="AX184" s="106" t="s">
        <v>2210</v>
      </c>
      <c r="AY184" s="106" t="s">
        <v>2215</v>
      </c>
      <c r="AZ184" s="106"/>
      <c r="BA184" s="106"/>
      <c r="BB184" s="106"/>
      <c r="BC184" s="106"/>
      <c r="BD184" s="106"/>
      <c r="BE184" s="106"/>
      <c r="BF184" s="94" cm="1">
        <f t="array" ref="BF184">SUMPRODUCT(--(LEN(TRIM(AV184:BE184))&gt;0))</f>
        <v>4</v>
      </c>
      <c r="BG184" s="36" t="str" cm="1">
        <f t="array" ref="BG184">SUBSTITUTE(SUBSTITUTE(SUBSTITUTE("["&amp;
IFERROR(_xlfn.TEXTJOIN(", ",TRUE,IF(O184:AL184="y",CHAR(34)&amp;O$1:AL$1&amp;CHAR(34),"")),"")&amp;
","&amp;
CHAR(34)&amp;"myr"&amp;AU184&amp;CHAR(34)&amp;","&amp;_xlfn.TEXTJOIN("",TRUE,IF(AO184:AQ184&lt;&gt;"",CHAR(34)&amp;"sta"&amp;AO184:AQ184&amp;CHAR(34)&amp;",",""))&amp;
IFERROR(_xlfn.TEXTJOIN(", ",TRUE,IF(AR184:AT184&lt;&gt;"",CHAR(34)&amp;AR$1:AT$1&amp;AR184:AT184&amp;CHAR(34)&amp;",","")),"")&amp;
IF(AN184&gt;0,CHAR(34)&amp;"HasSta",CHAR(34)&amp;"NoStar")&amp;CHAR(34)&amp;","&amp;IF(AN184=1,CHAR(34)&amp;"1Stars"&amp;CHAR(34)&amp;",","")&amp;IF(AN184=2,CHAR(34)&amp;"2Stars"&amp;CHAR(34)&amp;",","")&amp;IF(AN184&gt;2,CHAR(34)&amp;"3+Star"&amp;CHAR(34)&amp;",","")&amp;
IFERROR(CHOOSE(AM184+1,"""NoBand""","","""2Bands""","""3Bands"""),"")&amp;IF(AM184&gt;3,"""4+Band""","")&amp;","&amp;
_xlfn.XLOOKUP(B184,Country!$A$2:$A$246,Country!$F$2:$F$246,"")&amp;_xlfn.XLOOKUP(B184,Country!$A$2:$A$246,Country!$G$2:$G$246,"")&amp;
"]",",]","]"),",,",","),",,",",")</f>
        <v>["Center","myrWHI","staYEL","HasSta","1Stars","NoBand","capi_The Bottom","island", "geo_CapiBeach", "ntBLYE","monarchy","englis","dutchs","rg2_Na_Caribbean"]</v>
      </c>
      <c r="BH184" s="65" t="s">
        <v>794</v>
      </c>
      <c r="BI184" s="36"/>
    </row>
    <row r="185" spans="1:61" x14ac:dyDescent="0.3">
      <c r="A185" s="115" t="str" cm="1">
        <f t="array" ref="A185">SUBSTITUTE("{"&amp;CHAR(34)&amp;"couname"&amp;CHAR(34)&amp;":"&amp;CHAR(34)&amp;B185&amp;CHAR(34)&amp;
(IF(H185&lt;&gt;"",","&amp;CHAR(34)&amp;"subtype"&amp;CHAR(34)&amp;":"&amp;CHAR(34)&amp;H185&amp;CHAR(34),""))&amp;
","&amp;CHAR(34)&amp;"year"&amp;CHAR(34)&amp;":"&amp;CHAR(34)&amp;M185&amp;CHAR(34)&amp;","&amp;CHAR(34)&amp;"lvlup"&amp;CHAR(34)&amp;":"&amp;CHAR(34)&amp;C185&amp;CHAR(34)&amp;
","&amp;CHAR(34)&amp;"region"&amp;CHAR(34)&amp;":"&amp;CHAR(34)&amp;"rgn_"&amp;_xlfn.XLOOKUP(B185,Country!A185:A483,Country!D185:D483&amp;CHAR(34)&amp;
","&amp;CHAR(34)&amp;"Colors"&amp;CHAR(34)&amp;":"&amp;"["&amp;_xlfn.TEXTJOIN(", ",TRUE,IF(AV185:BE185&lt;&gt;"",CHAR(34)&amp;"cl_"&amp;AV185:BE185&amp;CHAR(34),""))&amp;"]"&amp;
","&amp;CHAR(34)&amp;"Items"&amp;CHAR(34)&amp;":"&amp;BG185&amp;
","&amp;CHAR(34)&amp;"Items2"&amp;CHAR(34)&amp;":"&amp;"["&amp;_xlfn.XLOOKUP(B185,Country!A184:A483,Country!G184:G483)&amp;"]"&amp;
","&amp;CHAR(34)&amp;"Flag"&amp;CHAR(34)&amp;":"&amp;CHAR(34)&amp;D185&amp;CHAR(34)&amp;
","&amp;CHAR(34)&amp;"HDFlag"&amp;CHAR(34)&amp;":"&amp;CHAR(34)&amp;E185&amp;CHAR(34)&amp;
","&amp;CHAR(34)&amp;"type"&amp;CHAR(34)&amp;":"&amp;CHAR(34)&amp;L185&amp;CHAR(34)&amp;
", "&amp;CHAR(34)&amp;"describe"&amp;CHAR(34)&amp;": "&amp;CHAR(34)&amp;CHAR(34)&amp;
", "&amp;CHAR(34)&amp;"isnew"&amp;CHAR(34)&amp;": "&amp;CHAR(34)&amp;F185&amp;CHAR(34)&amp;
", "&amp;CHAR(34)&amp;"ptg"&amp;CHAR(34)&amp;": "&amp;IFERROR(_xlfn.XLOOKUP(B185,Country!A:A,Country!BH:BH),CHAR(34)&amp;CHAR(34))&amp;
", "&amp;CHAR(34)&amp;"links"&amp;CHAR(34)&amp;": "&amp;CHAR(34)&amp;I185&amp;CHAR(34)&amp;
"},"),"[,","[")</f>
        <v>{"couname":"Saint Barthélemy","year":"2007","lvlup":"1","region":"rgn_North America","Colors":["cl_BLA", "cl_BLU", "cl_RED", "cl_YEL", "cl_BRO", "cl_WHI", "cl_GRA"],"Items":["Crosse", "Circle", "Animal", "Plants", "Texted", "Center", "Builds", "Crowns","myrWHI","NoStar","NoBand","capi_Gustavia","island", "geo_CapiBeach", "ntWHRE","french","rg2_Na_Caribbean"],"Items2":["french","rg2_Na_Caribbean"],"Flag":"https://upload.wikimedia.org/wikipedia/commons/thumb/b/b4/Flag_of_Saint_Barth%C3%A9lemy_%28local%29.svg/640px-Flag_of_Saint_Barth%C3%A9lemy_%28local%29.svg.png","HDFlag":"https://upload.wikimedia.org/wikipedia/commons/thumb/b/b4/Flag_of_Saint_Barth%C3%A9lemy_%28local%29.svg/1280px-Flag_of_Saint_Barth%C3%A9lemy_%28local%29.svg.png","type":"", "describe": "", "isnew": ".", "ptg": ["pctBLA_2", "pctBLU_3", "pctGRE_0", "pctRED_3", "pctYEL_8", "pctORA_0", "pctBRO_0", "pctPUR_0", "pctWHI_84"], "links": "https://en.m.wikipedia.org/wiki/Saint_Barth%C3%A9lemy"},</v>
      </c>
      <c r="B185" s="83" t="s">
        <v>223</v>
      </c>
      <c r="C185" s="84">
        <v>1</v>
      </c>
      <c r="D185" s="95" t="s">
        <v>982</v>
      </c>
      <c r="E185" s="96" t="s">
        <v>2620</v>
      </c>
      <c r="F185" s="85" t="s">
        <v>2200</v>
      </c>
      <c r="G185" s="86" t="s">
        <v>2201</v>
      </c>
      <c r="H185" s="87"/>
      <c r="I185" s="88" t="s">
        <v>2621</v>
      </c>
      <c r="J185" s="89">
        <v>45695</v>
      </c>
      <c r="K185" s="90" t="s">
        <v>467</v>
      </c>
      <c r="L185" s="89"/>
      <c r="M185" s="91">
        <v>2007</v>
      </c>
      <c r="N185" s="116"/>
      <c r="O185" s="92" t="s">
        <v>529</v>
      </c>
      <c r="P185" s="92" t="s">
        <v>2204</v>
      </c>
      <c r="Q185" s="92" t="s">
        <v>2204</v>
      </c>
      <c r="R185" s="92" t="s">
        <v>2204</v>
      </c>
      <c r="S185" s="92" t="s">
        <v>529</v>
      </c>
      <c r="T185" s="92" t="s">
        <v>529</v>
      </c>
      <c r="U185" s="92" t="s">
        <v>529</v>
      </c>
      <c r="V185" s="92" t="s">
        <v>529</v>
      </c>
      <c r="W185" s="92" t="s">
        <v>2204</v>
      </c>
      <c r="X185" s="92" t="s">
        <v>2204</v>
      </c>
      <c r="Y185" s="92" t="s">
        <v>2204</v>
      </c>
      <c r="Z185" s="92" t="s">
        <v>2204</v>
      </c>
      <c r="AA185" s="92" t="s">
        <v>529</v>
      </c>
      <c r="AB185" s="92" t="s">
        <v>2204</v>
      </c>
      <c r="AC185" s="92" t="s">
        <v>2204</v>
      </c>
      <c r="AD185" s="92" t="s">
        <v>2204</v>
      </c>
      <c r="AE185" s="92" t="s">
        <v>2204</v>
      </c>
      <c r="AF185" s="92" t="s">
        <v>2204</v>
      </c>
      <c r="AG185" s="92" t="s">
        <v>2204</v>
      </c>
      <c r="AH185" s="92" t="s">
        <v>529</v>
      </c>
      <c r="AI185" s="92" t="s">
        <v>2204</v>
      </c>
      <c r="AJ185" s="92" t="s">
        <v>529</v>
      </c>
      <c r="AK185" s="92" t="s">
        <v>2204</v>
      </c>
      <c r="AL185" s="92" t="s">
        <v>2204</v>
      </c>
      <c r="AM185" s="93">
        <v>0</v>
      </c>
      <c r="AN185" s="111">
        <v>0</v>
      </c>
      <c r="AO185" s="109"/>
      <c r="AP185" s="106"/>
      <c r="AQ185" s="110"/>
      <c r="AR185" s="109"/>
      <c r="AS185" s="106"/>
      <c r="AT185" s="107"/>
      <c r="AU185" s="108" t="s">
        <v>2205</v>
      </c>
      <c r="AV185" s="109" t="s">
        <v>2206</v>
      </c>
      <c r="AW185" s="106" t="s">
        <v>2214</v>
      </c>
      <c r="AX185" s="106"/>
      <c r="AY185" s="106" t="s">
        <v>2210</v>
      </c>
      <c r="AZ185" s="106" t="s">
        <v>2215</v>
      </c>
      <c r="BA185" s="106"/>
      <c r="BB185" s="106" t="s">
        <v>2223</v>
      </c>
      <c r="BC185" s="106"/>
      <c r="BD185" s="106" t="s">
        <v>2205</v>
      </c>
      <c r="BE185" s="106" t="s">
        <v>2358</v>
      </c>
      <c r="BF185" s="94" cm="1">
        <f t="array" ref="BF185">SUMPRODUCT(--(LEN(TRIM(AV185:BE185))&gt;0))</f>
        <v>7</v>
      </c>
      <c r="BG185" s="36" t="str" cm="1">
        <f t="array" ref="BG185">SUBSTITUTE(SUBSTITUTE(SUBSTITUTE("["&amp;
IFERROR(_xlfn.TEXTJOIN(", ",TRUE,IF(O185:AL185="y",CHAR(34)&amp;O$1:AL$1&amp;CHAR(34),"")),"")&amp;
","&amp;
CHAR(34)&amp;"myr"&amp;AU185&amp;CHAR(34)&amp;","&amp;_xlfn.TEXTJOIN("",TRUE,IF(AO185:AQ185&lt;&gt;"",CHAR(34)&amp;"sta"&amp;AO185:AQ185&amp;CHAR(34)&amp;",",""))&amp;
IFERROR(_xlfn.TEXTJOIN(", ",TRUE,IF(AR185:AT185&lt;&gt;"",CHAR(34)&amp;AR$1:AT$1&amp;AR185:AT185&amp;CHAR(34)&amp;",","")),"")&amp;
IF(AN185&gt;0,CHAR(34)&amp;"HasSta",CHAR(34)&amp;"NoStar")&amp;CHAR(34)&amp;","&amp;IF(AN185=1,CHAR(34)&amp;"1Stars"&amp;CHAR(34)&amp;",","")&amp;IF(AN185=2,CHAR(34)&amp;"2Stars"&amp;CHAR(34)&amp;",","")&amp;IF(AN185&gt;2,CHAR(34)&amp;"3+Star"&amp;CHAR(34)&amp;",","")&amp;
IFERROR(CHOOSE(AM185+1,"""NoBand""","","""2Bands""","""3Bands"""),"")&amp;IF(AM185&gt;3,"""4+Band""","")&amp;","&amp;
_xlfn.XLOOKUP(B185,Country!$A$2:$A$246,Country!$F$2:$F$246,"")&amp;_xlfn.XLOOKUP(B185,Country!$A$2:$A$246,Country!$G$2:$G$246,"")&amp;
"]",",]","]"),",,",","),",,",",")</f>
        <v>["Crosse", "Circle", "Animal", "Plants", "Texted", "Center", "Builds", "Crowns","myrWHI","NoStar","NoBand","capi_Gustavia","island", "geo_CapiBeach", "ntWHRE","french","rg2_Na_Caribbean"]</v>
      </c>
      <c r="BH185" s="65" t="s">
        <v>794</v>
      </c>
      <c r="BI185" s="36"/>
    </row>
    <row r="186" spans="1:61" x14ac:dyDescent="0.3">
      <c r="A186" s="115" t="str" cm="1">
        <f t="array" ref="A186">SUBSTITUTE("{"&amp;CHAR(34)&amp;"couname"&amp;CHAR(34)&amp;":"&amp;CHAR(34)&amp;B186&amp;CHAR(34)&amp;
(IF(H186&lt;&gt;"",","&amp;CHAR(34)&amp;"subtype"&amp;CHAR(34)&amp;":"&amp;CHAR(34)&amp;H186&amp;CHAR(34),""))&amp;
","&amp;CHAR(34)&amp;"year"&amp;CHAR(34)&amp;":"&amp;CHAR(34)&amp;M186&amp;CHAR(34)&amp;","&amp;CHAR(34)&amp;"lvlup"&amp;CHAR(34)&amp;":"&amp;CHAR(34)&amp;C186&amp;CHAR(34)&amp;
","&amp;CHAR(34)&amp;"region"&amp;CHAR(34)&amp;":"&amp;CHAR(34)&amp;"rgn_"&amp;_xlfn.XLOOKUP(B186,Country!A186:A484,Country!D186:D484&amp;CHAR(34)&amp;
","&amp;CHAR(34)&amp;"Colors"&amp;CHAR(34)&amp;":"&amp;"["&amp;_xlfn.TEXTJOIN(", ",TRUE,IF(AV186:BE186&lt;&gt;"",CHAR(34)&amp;"cl_"&amp;AV186:BE186&amp;CHAR(34),""))&amp;"]"&amp;
","&amp;CHAR(34)&amp;"Items"&amp;CHAR(34)&amp;":"&amp;BG186&amp;
","&amp;CHAR(34)&amp;"Items2"&amp;CHAR(34)&amp;":"&amp;"["&amp;_xlfn.XLOOKUP(B186,Country!A185:A484,Country!G185:G484)&amp;"]"&amp;
","&amp;CHAR(34)&amp;"Flag"&amp;CHAR(34)&amp;":"&amp;CHAR(34)&amp;D186&amp;CHAR(34)&amp;
","&amp;CHAR(34)&amp;"HDFlag"&amp;CHAR(34)&amp;":"&amp;CHAR(34)&amp;E186&amp;CHAR(34)&amp;
","&amp;CHAR(34)&amp;"type"&amp;CHAR(34)&amp;":"&amp;CHAR(34)&amp;L186&amp;CHAR(34)&amp;
", "&amp;CHAR(34)&amp;"describe"&amp;CHAR(34)&amp;": "&amp;CHAR(34)&amp;CHAR(34)&amp;
", "&amp;CHAR(34)&amp;"isnew"&amp;CHAR(34)&amp;": "&amp;CHAR(34)&amp;F186&amp;CHAR(34)&amp;
", "&amp;CHAR(34)&amp;"ptg"&amp;CHAR(34)&amp;": "&amp;IFERROR(_xlfn.XLOOKUP(B186,Country!A:A,Country!BH:BH),CHAR(34)&amp;CHAR(34))&amp;
", "&amp;CHAR(34)&amp;"links"&amp;CHAR(34)&amp;": "&amp;CHAR(34)&amp;I186&amp;CHAR(34)&amp;
"},"),"[,","[")</f>
        <v>{"couname":"Saint Helena","year":"1984","lvlup":"1","region":"rgn_Africa","Colors":["cl_BLU", "cl_RED", "cl_WHI", "cl_BRO", "cl_BLA", "cl_YEL"],"Items":["Crosse", "Animal", "Canton", "unjack", "Geogrh", "Ships!","myrBLU","NoStar","NoBand","capi_Jamestown","island", "geo_CapiBeach", "ntBLYE","monarchy","englis","rg2_AF_West"],"Items2":["monarchy","englis","rg2_AF_West"],"Flag":"https://upload.wikimedia.org/wikipedia/commons/thumb/0/00/Flag_of_Saint_Helena.svg/383px-Flag_of_Saint_Helena.svg.png","HDFlag":"https://upload.wikimedia.org/wikipedia/commons/thumb/0/00/Flag_of_Saint_Helena.svg/2560px-Flag_of_Saint_Helena.svg.png","type":"", "describe": "", "isnew": ".", "ptg": ["pctBLA_1", "pctBLU_75", "pctGRE_0", "pctRED_12", "pctYEL_3", "pctORA_0", "pctBRO_1", "pctPUR_0", "pctWHI_8"], "links": "https://en.wikipedia.org/wiki/Flag_of_Saint_Helena"},</v>
      </c>
      <c r="B186" s="83" t="s">
        <v>224</v>
      </c>
      <c r="C186" s="84">
        <v>1</v>
      </c>
      <c r="D186" s="95" t="s">
        <v>983</v>
      </c>
      <c r="E186" s="96" t="s">
        <v>2622</v>
      </c>
      <c r="F186" s="85" t="s">
        <v>2200</v>
      </c>
      <c r="G186" s="86" t="s">
        <v>2201</v>
      </c>
      <c r="H186" s="87"/>
      <c r="I186" s="88" t="s">
        <v>2623</v>
      </c>
      <c r="J186" s="89" t="s">
        <v>3578</v>
      </c>
      <c r="K186" s="90" t="s">
        <v>468</v>
      </c>
      <c r="L186" s="89"/>
      <c r="M186" s="91">
        <v>1984</v>
      </c>
      <c r="N186" s="116"/>
      <c r="O186" s="92" t="s">
        <v>529</v>
      </c>
      <c r="P186" s="92" t="s">
        <v>2204</v>
      </c>
      <c r="Q186" s="92" t="s">
        <v>2204</v>
      </c>
      <c r="R186" s="92" t="s">
        <v>2204</v>
      </c>
      <c r="S186" s="92" t="s">
        <v>2204</v>
      </c>
      <c r="T186" s="92" t="s">
        <v>529</v>
      </c>
      <c r="U186" s="92" t="s">
        <v>2204</v>
      </c>
      <c r="V186" s="92" t="s">
        <v>2204</v>
      </c>
      <c r="W186" s="92" t="s">
        <v>2204</v>
      </c>
      <c r="X186" s="92" t="s">
        <v>2204</v>
      </c>
      <c r="Y186" s="92" t="s">
        <v>2204</v>
      </c>
      <c r="Z186" s="92" t="s">
        <v>2204</v>
      </c>
      <c r="AA186" s="92" t="s">
        <v>2204</v>
      </c>
      <c r="AB186" s="92" t="s">
        <v>529</v>
      </c>
      <c r="AC186" s="92" t="s">
        <v>529</v>
      </c>
      <c r="AD186" s="92" t="s">
        <v>2204</v>
      </c>
      <c r="AE186" s="92" t="s">
        <v>2204</v>
      </c>
      <c r="AF186" s="92" t="s">
        <v>529</v>
      </c>
      <c r="AG186" s="92" t="s">
        <v>2204</v>
      </c>
      <c r="AH186" s="92" t="s">
        <v>2204</v>
      </c>
      <c r="AI186" s="92" t="s">
        <v>529</v>
      </c>
      <c r="AJ186" s="92" t="s">
        <v>2204</v>
      </c>
      <c r="AK186" s="92" t="s">
        <v>2204</v>
      </c>
      <c r="AL186" s="92" t="s">
        <v>2204</v>
      </c>
      <c r="AM186" s="93">
        <v>0</v>
      </c>
      <c r="AN186" s="111">
        <v>0</v>
      </c>
      <c r="AO186" s="109"/>
      <c r="AP186" s="106"/>
      <c r="AQ186" s="110"/>
      <c r="AR186" s="109"/>
      <c r="AS186" s="106"/>
      <c r="AT186" s="107"/>
      <c r="AU186" s="108" t="s">
        <v>2214</v>
      </c>
      <c r="AV186" s="109" t="s">
        <v>2214</v>
      </c>
      <c r="AW186" s="106" t="s">
        <v>2210</v>
      </c>
      <c r="AX186" s="106" t="s">
        <v>2205</v>
      </c>
      <c r="AY186" s="106" t="s">
        <v>2223</v>
      </c>
      <c r="AZ186" s="106" t="s">
        <v>2206</v>
      </c>
      <c r="BA186" s="106" t="s">
        <v>2215</v>
      </c>
      <c r="BB186" s="106"/>
      <c r="BC186" s="106"/>
      <c r="BD186" s="106"/>
      <c r="BE186" s="106"/>
      <c r="BF186" s="94" cm="1">
        <f t="array" ref="BF186">SUMPRODUCT(--(LEN(TRIM(AV186:BE186))&gt;0))</f>
        <v>6</v>
      </c>
      <c r="BG186" s="36" t="str" cm="1">
        <f t="array" ref="BG186">SUBSTITUTE(SUBSTITUTE(SUBSTITUTE("["&amp;
IFERROR(_xlfn.TEXTJOIN(", ",TRUE,IF(O186:AL186="y",CHAR(34)&amp;O$1:AL$1&amp;CHAR(34),"")),"")&amp;
","&amp;
CHAR(34)&amp;"myr"&amp;AU186&amp;CHAR(34)&amp;","&amp;_xlfn.TEXTJOIN("",TRUE,IF(AO186:AQ186&lt;&gt;"",CHAR(34)&amp;"sta"&amp;AO186:AQ186&amp;CHAR(34)&amp;",",""))&amp;
IFERROR(_xlfn.TEXTJOIN(", ",TRUE,IF(AR186:AT186&lt;&gt;"",CHAR(34)&amp;AR$1:AT$1&amp;AR186:AT186&amp;CHAR(34)&amp;",","")),"")&amp;
IF(AN186&gt;0,CHAR(34)&amp;"HasSta",CHAR(34)&amp;"NoStar")&amp;CHAR(34)&amp;","&amp;IF(AN186=1,CHAR(34)&amp;"1Stars"&amp;CHAR(34)&amp;",","")&amp;IF(AN186=2,CHAR(34)&amp;"2Stars"&amp;CHAR(34)&amp;",","")&amp;IF(AN186&gt;2,CHAR(34)&amp;"3+Star"&amp;CHAR(34)&amp;",","")&amp;
IFERROR(CHOOSE(AM186+1,"""NoBand""","","""2Bands""","""3Bands"""),"")&amp;IF(AM186&gt;3,"""4+Band""","")&amp;","&amp;
_xlfn.XLOOKUP(B186,Country!$A$2:$A$246,Country!$F$2:$F$246,"")&amp;_xlfn.XLOOKUP(B186,Country!$A$2:$A$246,Country!$G$2:$G$246,"")&amp;
"]",",]","]"),",,",","),",,",",")</f>
        <v>["Crosse", "Animal", "Canton", "unjack", "Geogrh", "Ships!","myrBLU","NoStar","NoBand","capi_Jamestown","island", "geo_CapiBeach", "ntBLYE","monarchy","englis","rg2_AF_West"]</v>
      </c>
      <c r="BH186" s="65" t="s">
        <v>792</v>
      </c>
      <c r="BI186" s="36"/>
    </row>
    <row r="187" spans="1:61" x14ac:dyDescent="0.3">
      <c r="A187" s="115" t="str" cm="1">
        <f t="array" ref="A187">SUBSTITUTE("{"&amp;CHAR(34)&amp;"couname"&amp;CHAR(34)&amp;":"&amp;CHAR(34)&amp;B187&amp;CHAR(34)&amp;
(IF(H187&lt;&gt;"",","&amp;CHAR(34)&amp;"subtype"&amp;CHAR(34)&amp;":"&amp;CHAR(34)&amp;H187&amp;CHAR(34),""))&amp;
","&amp;CHAR(34)&amp;"year"&amp;CHAR(34)&amp;":"&amp;CHAR(34)&amp;M187&amp;CHAR(34)&amp;","&amp;CHAR(34)&amp;"lvlup"&amp;CHAR(34)&amp;":"&amp;CHAR(34)&amp;C187&amp;CHAR(34)&amp;
","&amp;CHAR(34)&amp;"region"&amp;CHAR(34)&amp;":"&amp;CHAR(34)&amp;"rgn_"&amp;_xlfn.XLOOKUP(B187,Country!A187:A485,Country!D187:D485&amp;CHAR(34)&amp;
","&amp;CHAR(34)&amp;"Colors"&amp;CHAR(34)&amp;":"&amp;"["&amp;_xlfn.TEXTJOIN(", ",TRUE,IF(AV187:BE187&lt;&gt;"",CHAR(34)&amp;"cl_"&amp;AV187:BE187&amp;CHAR(34),""))&amp;"]"&amp;
","&amp;CHAR(34)&amp;"Items"&amp;CHAR(34)&amp;":"&amp;BG187&amp;
","&amp;CHAR(34)&amp;"Items2"&amp;CHAR(34)&amp;":"&amp;"["&amp;_xlfn.XLOOKUP(B187,Country!A186:A485,Country!G186:G485)&amp;"]"&amp;
","&amp;CHAR(34)&amp;"Flag"&amp;CHAR(34)&amp;":"&amp;CHAR(34)&amp;D187&amp;CHAR(34)&amp;
","&amp;CHAR(34)&amp;"HDFlag"&amp;CHAR(34)&amp;":"&amp;CHAR(34)&amp;E187&amp;CHAR(34)&amp;
","&amp;CHAR(34)&amp;"type"&amp;CHAR(34)&amp;":"&amp;CHAR(34)&amp;L187&amp;CHAR(34)&amp;
", "&amp;CHAR(34)&amp;"describe"&amp;CHAR(34)&amp;": "&amp;CHAR(34)&amp;CHAR(34)&amp;
", "&amp;CHAR(34)&amp;"isnew"&amp;CHAR(34)&amp;": "&amp;CHAR(34)&amp;F187&amp;CHAR(34)&amp;
", "&amp;CHAR(34)&amp;"ptg"&amp;CHAR(34)&amp;": "&amp;IFERROR(_xlfn.XLOOKUP(B187,Country!A:A,Country!BH:BH),CHAR(34)&amp;CHAR(34))&amp;
", "&amp;CHAR(34)&amp;"links"&amp;CHAR(34)&amp;": "&amp;CHAR(34)&amp;I187&amp;CHAR(34)&amp;
"},"),"[,","[")</f>
        <v>{"couname":"Saint Kitts and Nevis","year":"1983","lvlup":"1","region":"rgn_North America","Colors":["cl_GRE", "cl_RED", "cl_YEL", "cl_BLA", "cl_WHI"],"Items":["dgband","myrEQ","staWHI","001GRE", "002BLA", "003RED","HasSta","2Stars","4+Band","capi_Basseterre","island", "geo_CapiBeach", "ntWHRE", "ntGRRE", "ntWHYE","chopGB","monarchy","englis","rg2_Na_Caribbean"],"Items2":["chopGB","monarchy","englis","rg2_Na_Caribbean"],"Flag":"https://i.ibb.co/XJ1hgrf/Saint-Kitts-Flag.png","HDFlag":"https://upload.wikimedia.org/wikipedia/commons/thumb/f/fe/Flag_of_Saint_Kitts_and_Nevis.svg/2560px-Flag_of_Saint_Kitts_and_Nevis.svg.png","type":"", "describe": "", "isnew": ".", "ptg": ["pctBLA_29", "pctBLU_0", "pctGRE_28", "pctRED_28", "pctYEL_11", "pctORA_0", "pctBRO_0", "pctPUR_0", "pctWHI_4"], "links": "https://en.wikipedia.org/wiki/Flag_of_Saint_Kitts_and_Nevis"},</v>
      </c>
      <c r="B187" s="83" t="s">
        <v>225</v>
      </c>
      <c r="C187" s="84">
        <v>1</v>
      </c>
      <c r="D187" s="95" t="s">
        <v>984</v>
      </c>
      <c r="E187" s="96" t="s">
        <v>2624</v>
      </c>
      <c r="F187" s="85" t="s">
        <v>2200</v>
      </c>
      <c r="G187" s="86" t="s">
        <v>2201</v>
      </c>
      <c r="H187" s="87"/>
      <c r="I187" s="88" t="s">
        <v>2625</v>
      </c>
      <c r="J187" s="89" t="s">
        <v>3578</v>
      </c>
      <c r="K187" s="90" t="s">
        <v>469</v>
      </c>
      <c r="L187" s="89"/>
      <c r="M187" s="91">
        <v>1983</v>
      </c>
      <c r="N187" s="116"/>
      <c r="O187" s="92" t="s">
        <v>2204</v>
      </c>
      <c r="P187" s="92" t="s">
        <v>2204</v>
      </c>
      <c r="Q187" s="92" t="s">
        <v>2204</v>
      </c>
      <c r="R187" s="92" t="s">
        <v>529</v>
      </c>
      <c r="S187" s="92" t="s">
        <v>2204</v>
      </c>
      <c r="T187" s="92" t="s">
        <v>2204</v>
      </c>
      <c r="U187" s="92" t="s">
        <v>2204</v>
      </c>
      <c r="V187" s="92" t="s">
        <v>2204</v>
      </c>
      <c r="W187" s="92" t="s">
        <v>2204</v>
      </c>
      <c r="X187" s="92" t="s">
        <v>2204</v>
      </c>
      <c r="Y187" s="92" t="s">
        <v>2204</v>
      </c>
      <c r="Z187" s="92" t="s">
        <v>2204</v>
      </c>
      <c r="AA187" s="92" t="s">
        <v>2204</v>
      </c>
      <c r="AB187" s="92" t="s">
        <v>2204</v>
      </c>
      <c r="AC187" s="92" t="s">
        <v>2204</v>
      </c>
      <c r="AD187" s="92" t="s">
        <v>2204</v>
      </c>
      <c r="AE187" s="92" t="s">
        <v>2204</v>
      </c>
      <c r="AF187" s="92" t="s">
        <v>2204</v>
      </c>
      <c r="AG187" s="92" t="s">
        <v>2204</v>
      </c>
      <c r="AH187" s="92" t="s">
        <v>2204</v>
      </c>
      <c r="AI187" s="92" t="s">
        <v>2204</v>
      </c>
      <c r="AJ187" s="92" t="s">
        <v>2204</v>
      </c>
      <c r="AK187" s="92" t="s">
        <v>2204</v>
      </c>
      <c r="AL187" s="92" t="s">
        <v>2204</v>
      </c>
      <c r="AM187" s="93">
        <v>5</v>
      </c>
      <c r="AN187" s="111">
        <v>2</v>
      </c>
      <c r="AO187" s="109" t="s">
        <v>2205</v>
      </c>
      <c r="AP187" s="106"/>
      <c r="AQ187" s="110"/>
      <c r="AR187" s="109" t="s">
        <v>2211</v>
      </c>
      <c r="AS187" s="106" t="s">
        <v>2206</v>
      </c>
      <c r="AT187" s="107" t="s">
        <v>2210</v>
      </c>
      <c r="AU187" s="108" t="s">
        <v>2209</v>
      </c>
      <c r="AV187" s="109" t="s">
        <v>2211</v>
      </c>
      <c r="AW187" s="106" t="s">
        <v>2210</v>
      </c>
      <c r="AX187" s="106" t="s">
        <v>2215</v>
      </c>
      <c r="AY187" s="106" t="s">
        <v>2206</v>
      </c>
      <c r="AZ187" s="106" t="s">
        <v>2205</v>
      </c>
      <c r="BA187" s="106"/>
      <c r="BB187" s="106"/>
      <c r="BC187" s="106"/>
      <c r="BD187" s="106"/>
      <c r="BE187" s="106"/>
      <c r="BF187" s="94" cm="1">
        <f t="array" ref="BF187">SUMPRODUCT(--(LEN(TRIM(AV187:BE187))&gt;0))</f>
        <v>5</v>
      </c>
      <c r="BG187" s="36" t="str" cm="1">
        <f t="array" ref="BG187">SUBSTITUTE(SUBSTITUTE(SUBSTITUTE("["&amp;
IFERROR(_xlfn.TEXTJOIN(", ",TRUE,IF(O187:AL187="y",CHAR(34)&amp;O$1:AL$1&amp;CHAR(34),"")),"")&amp;
","&amp;
CHAR(34)&amp;"myr"&amp;AU187&amp;CHAR(34)&amp;","&amp;_xlfn.TEXTJOIN("",TRUE,IF(AO187:AQ187&lt;&gt;"",CHAR(34)&amp;"sta"&amp;AO187:AQ187&amp;CHAR(34)&amp;",",""))&amp;
IFERROR(_xlfn.TEXTJOIN(", ",TRUE,IF(AR187:AT187&lt;&gt;"",CHAR(34)&amp;AR$1:AT$1&amp;AR187:AT187&amp;CHAR(34)&amp;",","")),"")&amp;
IF(AN187&gt;0,CHAR(34)&amp;"HasSta",CHAR(34)&amp;"NoStar")&amp;CHAR(34)&amp;","&amp;IF(AN187=1,CHAR(34)&amp;"1Stars"&amp;CHAR(34)&amp;",","")&amp;IF(AN187=2,CHAR(34)&amp;"2Stars"&amp;CHAR(34)&amp;",","")&amp;IF(AN187&gt;2,CHAR(34)&amp;"3+Star"&amp;CHAR(34)&amp;",","")&amp;
IFERROR(CHOOSE(AM187+1,"""NoBand""","","""2Bands""","""3Bands"""),"")&amp;IF(AM187&gt;3,"""4+Band""","")&amp;","&amp;
_xlfn.XLOOKUP(B187,Country!$A$2:$A$246,Country!$F$2:$F$246,"")&amp;_xlfn.XLOOKUP(B187,Country!$A$2:$A$246,Country!$G$2:$G$246,"")&amp;
"]",",]","]"),",,",","),",,",",")</f>
        <v>["dgband","myrEQ","staWHI","001GRE", "002BLA", "003RED","HasSta","2Stars","4+Band","capi_Basseterre","island", "geo_CapiBeach", "ntWHRE", "ntGRRE", "ntWHYE","chopGB","monarchy","englis","rg2_Na_Caribbean"]</v>
      </c>
      <c r="BH187" s="65" t="s">
        <v>794</v>
      </c>
      <c r="BI187" s="36"/>
    </row>
    <row r="188" spans="1:61" x14ac:dyDescent="0.3">
      <c r="A188" s="115" t="str" cm="1">
        <f t="array" ref="A188">SUBSTITUTE("{"&amp;CHAR(34)&amp;"couname"&amp;CHAR(34)&amp;":"&amp;CHAR(34)&amp;B188&amp;CHAR(34)&amp;
(IF(H188&lt;&gt;"",","&amp;CHAR(34)&amp;"subtype"&amp;CHAR(34)&amp;":"&amp;CHAR(34)&amp;H188&amp;CHAR(34),""))&amp;
","&amp;CHAR(34)&amp;"year"&amp;CHAR(34)&amp;":"&amp;CHAR(34)&amp;M188&amp;CHAR(34)&amp;","&amp;CHAR(34)&amp;"lvlup"&amp;CHAR(34)&amp;":"&amp;CHAR(34)&amp;C188&amp;CHAR(34)&amp;
","&amp;CHAR(34)&amp;"region"&amp;CHAR(34)&amp;":"&amp;CHAR(34)&amp;"rgn_"&amp;_xlfn.XLOOKUP(B188,Country!A188:A486,Country!D188:D486&amp;CHAR(34)&amp;
","&amp;CHAR(34)&amp;"Colors"&amp;CHAR(34)&amp;":"&amp;"["&amp;_xlfn.TEXTJOIN(", ",TRUE,IF(AV188:BE188&lt;&gt;"",CHAR(34)&amp;"cl_"&amp;AV188:BE188&amp;CHAR(34),""))&amp;"]"&amp;
","&amp;CHAR(34)&amp;"Items"&amp;CHAR(34)&amp;":"&amp;BG188&amp;
","&amp;CHAR(34)&amp;"Items2"&amp;CHAR(34)&amp;":"&amp;"["&amp;_xlfn.XLOOKUP(B188,Country!A187:A486,Country!G187:G486)&amp;"]"&amp;
","&amp;CHAR(34)&amp;"Flag"&amp;CHAR(34)&amp;":"&amp;CHAR(34)&amp;D188&amp;CHAR(34)&amp;
","&amp;CHAR(34)&amp;"HDFlag"&amp;CHAR(34)&amp;":"&amp;CHAR(34)&amp;E188&amp;CHAR(34)&amp;
","&amp;CHAR(34)&amp;"type"&amp;CHAR(34)&amp;":"&amp;CHAR(34)&amp;L188&amp;CHAR(34)&amp;
", "&amp;CHAR(34)&amp;"describe"&amp;CHAR(34)&amp;": "&amp;CHAR(34)&amp;CHAR(34)&amp;
", "&amp;CHAR(34)&amp;"isnew"&amp;CHAR(34)&amp;": "&amp;CHAR(34)&amp;F188&amp;CHAR(34)&amp;
", "&amp;CHAR(34)&amp;"ptg"&amp;CHAR(34)&amp;": "&amp;IFERROR(_xlfn.XLOOKUP(B188,Country!A:A,Country!BH:BH),CHAR(34)&amp;CHAR(34))&amp;
", "&amp;CHAR(34)&amp;"links"&amp;CHAR(34)&amp;": "&amp;CHAR(34)&amp;I188&amp;CHAR(34)&amp;
"},"),"[,","[")</f>
        <v>{"couname":"Saint Lucia","year":"1967, 2002","lvlup":"1","region":"rgn_North America","Colors":["cl_WHI", "cl_BLA", "cl_YEL", "cl_BLU"],"Items":["Center", "Geogrh","myrBLU","NoStar","NoBand","capi_Castries","island", "geo_CapiBeach","chopGB","monarchy","englis","rg2_Na_Caribbean"],"Items2":["chopGB","monarchy","englis","rg2_Na_Caribbean"],"Flag":"https://i.ibb.co/J3bSB6k/Saint-Lucia-Flag.png","HDFlag":"https://upload.wikimedia.org/wikipedia/commons/thumb/9/9f/Flag_of_Saint_Lucia.svg/2560px-Flag_of_Saint_Lucia.svg.png","type":"", "describe": "", "isnew": ".", "ptg": ["pctBLA_4", "pctBLU_86", "pctGRE_0", "pctRED_0", "pctYEL_7", "pctORA_0", "pctBRO_0", "pctPUR_0", "pctWHI_3"], "links": "https://en.wikipedia.org/wiki/Flag_of_Saint_Lucia"},</v>
      </c>
      <c r="B188" s="83" t="s">
        <v>226</v>
      </c>
      <c r="C188" s="84">
        <v>1</v>
      </c>
      <c r="D188" s="95" t="s">
        <v>985</v>
      </c>
      <c r="E188" s="96" t="s">
        <v>2626</v>
      </c>
      <c r="F188" s="85" t="s">
        <v>2200</v>
      </c>
      <c r="G188" s="86" t="s">
        <v>2201</v>
      </c>
      <c r="H188" s="87"/>
      <c r="I188" s="88" t="s">
        <v>2627</v>
      </c>
      <c r="J188" s="89" t="s">
        <v>3578</v>
      </c>
      <c r="K188" s="90" t="s">
        <v>470</v>
      </c>
      <c r="L188" s="89"/>
      <c r="M188" s="91" t="s">
        <v>2628</v>
      </c>
      <c r="N188" s="116"/>
      <c r="O188" s="92" t="s">
        <v>2204</v>
      </c>
      <c r="P188" s="92" t="s">
        <v>2204</v>
      </c>
      <c r="Q188" s="92" t="s">
        <v>2204</v>
      </c>
      <c r="R188" s="92" t="s">
        <v>2204</v>
      </c>
      <c r="S188" s="92" t="s">
        <v>2204</v>
      </c>
      <c r="T188" s="92" t="s">
        <v>2204</v>
      </c>
      <c r="U188" s="92" t="s">
        <v>2204</v>
      </c>
      <c r="V188" s="92" t="s">
        <v>2204</v>
      </c>
      <c r="W188" s="92" t="s">
        <v>2204</v>
      </c>
      <c r="X188" s="92" t="s">
        <v>2204</v>
      </c>
      <c r="Y188" s="92" t="s">
        <v>2204</v>
      </c>
      <c r="Z188" s="92" t="s">
        <v>2204</v>
      </c>
      <c r="AA188" s="92" t="s">
        <v>529</v>
      </c>
      <c r="AB188" s="92" t="s">
        <v>2204</v>
      </c>
      <c r="AC188" s="92" t="s">
        <v>2204</v>
      </c>
      <c r="AD188" s="92" t="s">
        <v>2204</v>
      </c>
      <c r="AE188" s="92" t="s">
        <v>2204</v>
      </c>
      <c r="AF188" s="92" t="s">
        <v>529</v>
      </c>
      <c r="AG188" s="92" t="s">
        <v>2204</v>
      </c>
      <c r="AH188" s="92" t="s">
        <v>2204</v>
      </c>
      <c r="AI188" s="92" t="s">
        <v>2204</v>
      </c>
      <c r="AJ188" s="92" t="s">
        <v>2204</v>
      </c>
      <c r="AK188" s="92" t="s">
        <v>2204</v>
      </c>
      <c r="AL188" s="92" t="s">
        <v>2204</v>
      </c>
      <c r="AM188" s="93">
        <v>0</v>
      </c>
      <c r="AN188" s="111">
        <v>0</v>
      </c>
      <c r="AO188" s="109"/>
      <c r="AP188" s="106"/>
      <c r="AQ188" s="110"/>
      <c r="AR188" s="109"/>
      <c r="AS188" s="106"/>
      <c r="AT188" s="107"/>
      <c r="AU188" s="108" t="s">
        <v>2214</v>
      </c>
      <c r="AV188" s="109" t="s">
        <v>2205</v>
      </c>
      <c r="AW188" s="106" t="s">
        <v>2206</v>
      </c>
      <c r="AX188" s="106" t="s">
        <v>2215</v>
      </c>
      <c r="AY188" s="106" t="s">
        <v>2214</v>
      </c>
      <c r="AZ188" s="106"/>
      <c r="BA188" s="106"/>
      <c r="BB188" s="106"/>
      <c r="BC188" s="106"/>
      <c r="BD188" s="106"/>
      <c r="BE188" s="106"/>
      <c r="BF188" s="94" cm="1">
        <f t="array" ref="BF188">SUMPRODUCT(--(LEN(TRIM(AV188:BE188))&gt;0))</f>
        <v>4</v>
      </c>
      <c r="BG188" s="36" t="str" cm="1">
        <f t="array" ref="BG188">SUBSTITUTE(SUBSTITUTE(SUBSTITUTE("["&amp;
IFERROR(_xlfn.TEXTJOIN(", ",TRUE,IF(O188:AL188="y",CHAR(34)&amp;O$1:AL$1&amp;CHAR(34),"")),"")&amp;
","&amp;
CHAR(34)&amp;"myr"&amp;AU188&amp;CHAR(34)&amp;","&amp;_xlfn.TEXTJOIN("",TRUE,IF(AO188:AQ188&lt;&gt;"",CHAR(34)&amp;"sta"&amp;AO188:AQ188&amp;CHAR(34)&amp;",",""))&amp;
IFERROR(_xlfn.TEXTJOIN(", ",TRUE,IF(AR188:AT188&lt;&gt;"",CHAR(34)&amp;AR$1:AT$1&amp;AR188:AT188&amp;CHAR(34)&amp;",","")),"")&amp;
IF(AN188&gt;0,CHAR(34)&amp;"HasSta",CHAR(34)&amp;"NoStar")&amp;CHAR(34)&amp;","&amp;IF(AN188=1,CHAR(34)&amp;"1Stars"&amp;CHAR(34)&amp;",","")&amp;IF(AN188=2,CHAR(34)&amp;"2Stars"&amp;CHAR(34)&amp;",","")&amp;IF(AN188&gt;2,CHAR(34)&amp;"3+Star"&amp;CHAR(34)&amp;",","")&amp;
IFERROR(CHOOSE(AM188+1,"""NoBand""","","""2Bands""","""3Bands"""),"")&amp;IF(AM188&gt;3,"""4+Band""","")&amp;","&amp;
_xlfn.XLOOKUP(B188,Country!$A$2:$A$246,Country!$F$2:$F$246,"")&amp;_xlfn.XLOOKUP(B188,Country!$A$2:$A$246,Country!$G$2:$G$246,"")&amp;
"]",",]","]"),",,",","),",,",",")</f>
        <v>["Center", "Geogrh","myrBLU","NoStar","NoBand","capi_Castries","island", "geo_CapiBeach","chopGB","monarchy","englis","rg2_Na_Caribbean"]</v>
      </c>
      <c r="BH188" s="65" t="s">
        <v>794</v>
      </c>
      <c r="BI188" s="36"/>
    </row>
    <row r="189" spans="1:61" x14ac:dyDescent="0.3">
      <c r="A189" s="115" t="str" cm="1">
        <f t="array" ref="A189">SUBSTITUTE("{"&amp;CHAR(34)&amp;"couname"&amp;CHAR(34)&amp;":"&amp;CHAR(34)&amp;B189&amp;CHAR(34)&amp;
(IF(H189&lt;&gt;"",","&amp;CHAR(34)&amp;"subtype"&amp;CHAR(34)&amp;":"&amp;CHAR(34)&amp;H189&amp;CHAR(34),""))&amp;
","&amp;CHAR(34)&amp;"year"&amp;CHAR(34)&amp;":"&amp;CHAR(34)&amp;M189&amp;CHAR(34)&amp;","&amp;CHAR(34)&amp;"lvlup"&amp;CHAR(34)&amp;":"&amp;CHAR(34)&amp;C189&amp;CHAR(34)&amp;
","&amp;CHAR(34)&amp;"region"&amp;CHAR(34)&amp;":"&amp;CHAR(34)&amp;"rgn_"&amp;_xlfn.XLOOKUP(B189,Country!A189:A487,Country!D189:D487&amp;CHAR(34)&amp;
","&amp;CHAR(34)&amp;"Colors"&amp;CHAR(34)&amp;":"&amp;"["&amp;_xlfn.TEXTJOIN(", ",TRUE,IF(AV189:BE189&lt;&gt;"",CHAR(34)&amp;"cl_"&amp;AV189:BE189&amp;CHAR(34),""))&amp;"]"&amp;
","&amp;CHAR(34)&amp;"Items"&amp;CHAR(34)&amp;":"&amp;BG189&amp;
","&amp;CHAR(34)&amp;"Items2"&amp;CHAR(34)&amp;":"&amp;"["&amp;_xlfn.XLOOKUP(B189,Country!A188:A487,Country!G188:G487)&amp;"]"&amp;
","&amp;CHAR(34)&amp;"Flag"&amp;CHAR(34)&amp;":"&amp;CHAR(34)&amp;D189&amp;CHAR(34)&amp;
","&amp;CHAR(34)&amp;"HDFlag"&amp;CHAR(34)&amp;":"&amp;CHAR(34)&amp;E189&amp;CHAR(34)&amp;
","&amp;CHAR(34)&amp;"type"&amp;CHAR(34)&amp;":"&amp;CHAR(34)&amp;L189&amp;CHAR(34)&amp;
", "&amp;CHAR(34)&amp;"describe"&amp;CHAR(34)&amp;": "&amp;CHAR(34)&amp;CHAR(34)&amp;
", "&amp;CHAR(34)&amp;"isnew"&amp;CHAR(34)&amp;": "&amp;CHAR(34)&amp;F189&amp;CHAR(34)&amp;
", "&amp;CHAR(34)&amp;"ptg"&amp;CHAR(34)&amp;": "&amp;IFERROR(_xlfn.XLOOKUP(B189,Country!A:A,Country!BH:BH),CHAR(34)&amp;CHAR(34))&amp;
", "&amp;CHAR(34)&amp;"links"&amp;CHAR(34)&amp;": "&amp;CHAR(34)&amp;I189&amp;CHAR(34)&amp;
"},"),"[,","[")</f>
        <v>{"couname":"Saint Vincent and the Grenadines","year":"1985","lvlup":"1","region":"rgn_North America","Colors":["cl_GRE", "cl_YEL", "cl_BLU"],"Items":["Vertic","myrYEL","001BLU", "002YEL", "003GRE","NoStar","3Bands","capi_Kingstown","island", "geo_CapiBeach","chopGB","monarchy","englis","rg2_Na_Caribbean"],"Items2":["chopGB","monarchy","englis","rg2_Na_Caribbean"],"Flag":"https://i.ibb.co/fHP5kp2/Saint-Vincent-Flag.png","HDFlag":"https://upload.wikimedia.org/wikipedia/commons/thumb/6/6d/Flag_of_Saint_Vincent_and_the_Grenadines.svg/2560px-Flag_of_Saint_Vincent_and_the_Grenadines.svg.png","type":"", "describe": "", "isnew": ".", "ptg": ["pctBLA_0", "pctBLU_25", "pctGRE_31", "pctRED_0", "pctYEL_43", "pctORA_0", "pctBRO_0", "pctPUR_0", "pctWHI_0"], "links": "https://en.wikipedia.org/wiki/Flag_of_Saint_Vincent_and_the_Grenadines"},</v>
      </c>
      <c r="B189" s="83" t="s">
        <v>227</v>
      </c>
      <c r="C189" s="84">
        <v>1</v>
      </c>
      <c r="D189" s="95" t="s">
        <v>986</v>
      </c>
      <c r="E189" s="96" t="s">
        <v>2629</v>
      </c>
      <c r="F189" s="85" t="s">
        <v>2200</v>
      </c>
      <c r="G189" s="86" t="s">
        <v>2201</v>
      </c>
      <c r="H189" s="87"/>
      <c r="I189" s="88" t="s">
        <v>2630</v>
      </c>
      <c r="J189" s="89" t="s">
        <v>3578</v>
      </c>
      <c r="K189" s="90" t="s">
        <v>471</v>
      </c>
      <c r="L189" s="89"/>
      <c r="M189" s="91">
        <v>1985</v>
      </c>
      <c r="N189" s="116"/>
      <c r="O189" s="92" t="s">
        <v>2204</v>
      </c>
      <c r="P189" s="92" t="s">
        <v>2204</v>
      </c>
      <c r="Q189" s="92" t="s">
        <v>529</v>
      </c>
      <c r="R189" s="92" t="s">
        <v>2204</v>
      </c>
      <c r="S189" s="92" t="s">
        <v>2204</v>
      </c>
      <c r="T189" s="92" t="s">
        <v>2204</v>
      </c>
      <c r="U189" s="92" t="s">
        <v>2204</v>
      </c>
      <c r="V189" s="92" t="s">
        <v>2204</v>
      </c>
      <c r="W189" s="92" t="s">
        <v>2204</v>
      </c>
      <c r="X189" s="92" t="s">
        <v>2204</v>
      </c>
      <c r="Y189" s="92" t="s">
        <v>2204</v>
      </c>
      <c r="Z189" s="92" t="s">
        <v>2204</v>
      </c>
      <c r="AA189" s="92" t="s">
        <v>2204</v>
      </c>
      <c r="AB189" s="92" t="s">
        <v>2204</v>
      </c>
      <c r="AC189" s="92" t="s">
        <v>2204</v>
      </c>
      <c r="AD189" s="92" t="s">
        <v>2204</v>
      </c>
      <c r="AE189" s="92" t="s">
        <v>2204</v>
      </c>
      <c r="AF189" s="92" t="s">
        <v>2204</v>
      </c>
      <c r="AG189" s="92" t="s">
        <v>2204</v>
      </c>
      <c r="AH189" s="92" t="s">
        <v>2204</v>
      </c>
      <c r="AI189" s="92" t="s">
        <v>2204</v>
      </c>
      <c r="AJ189" s="92" t="s">
        <v>2204</v>
      </c>
      <c r="AK189" s="92" t="s">
        <v>2204</v>
      </c>
      <c r="AL189" s="92" t="s">
        <v>2204</v>
      </c>
      <c r="AM189" s="93">
        <v>3</v>
      </c>
      <c r="AN189" s="111">
        <v>0</v>
      </c>
      <c r="AO189" s="109"/>
      <c r="AP189" s="106"/>
      <c r="AQ189" s="110"/>
      <c r="AR189" s="109" t="s">
        <v>2214</v>
      </c>
      <c r="AS189" s="106" t="s">
        <v>2215</v>
      </c>
      <c r="AT189" s="107" t="s">
        <v>2211</v>
      </c>
      <c r="AU189" s="108" t="s">
        <v>2215</v>
      </c>
      <c r="AV189" s="109" t="s">
        <v>2211</v>
      </c>
      <c r="AW189" s="106" t="s">
        <v>2215</v>
      </c>
      <c r="AX189" s="106" t="s">
        <v>2214</v>
      </c>
      <c r="AY189" s="106"/>
      <c r="AZ189" s="106"/>
      <c r="BA189" s="106"/>
      <c r="BB189" s="106"/>
      <c r="BC189" s="106"/>
      <c r="BD189" s="106"/>
      <c r="BE189" s="106"/>
      <c r="BF189" s="94" cm="1">
        <f t="array" ref="BF189">SUMPRODUCT(--(LEN(TRIM(AV189:BE189))&gt;0))</f>
        <v>3</v>
      </c>
      <c r="BG189" s="36" t="str" cm="1">
        <f t="array" ref="BG189">SUBSTITUTE(SUBSTITUTE(SUBSTITUTE("["&amp;
IFERROR(_xlfn.TEXTJOIN(", ",TRUE,IF(O189:AL189="y",CHAR(34)&amp;O$1:AL$1&amp;CHAR(34),"")),"")&amp;
","&amp;
CHAR(34)&amp;"myr"&amp;AU189&amp;CHAR(34)&amp;","&amp;_xlfn.TEXTJOIN("",TRUE,IF(AO189:AQ189&lt;&gt;"",CHAR(34)&amp;"sta"&amp;AO189:AQ189&amp;CHAR(34)&amp;",",""))&amp;
IFERROR(_xlfn.TEXTJOIN(", ",TRUE,IF(AR189:AT189&lt;&gt;"",CHAR(34)&amp;AR$1:AT$1&amp;AR189:AT189&amp;CHAR(34)&amp;",","")),"")&amp;
IF(AN189&gt;0,CHAR(34)&amp;"HasSta",CHAR(34)&amp;"NoStar")&amp;CHAR(34)&amp;","&amp;IF(AN189=1,CHAR(34)&amp;"1Stars"&amp;CHAR(34)&amp;",","")&amp;IF(AN189=2,CHAR(34)&amp;"2Stars"&amp;CHAR(34)&amp;",","")&amp;IF(AN189&gt;2,CHAR(34)&amp;"3+Star"&amp;CHAR(34)&amp;",","")&amp;
IFERROR(CHOOSE(AM189+1,"""NoBand""","","""2Bands""","""3Bands"""),"")&amp;IF(AM189&gt;3,"""4+Band""","")&amp;","&amp;
_xlfn.XLOOKUP(B189,Country!$A$2:$A$246,Country!$F$2:$F$246,"")&amp;_xlfn.XLOOKUP(B189,Country!$A$2:$A$246,Country!$G$2:$G$246,"")&amp;
"]",",]","]"),",,",","),",,",",")</f>
        <v>["Vertic","myrYEL","001BLU", "002YEL", "003GRE","NoStar","3Bands","capi_Kingstown","island", "geo_CapiBeach","chopGB","monarchy","englis","rg2_Na_Caribbean"]</v>
      </c>
      <c r="BH189" s="65" t="s">
        <v>794</v>
      </c>
      <c r="BI189" s="36"/>
    </row>
    <row r="190" spans="1:61" x14ac:dyDescent="0.3">
      <c r="A190" s="115" t="str" cm="1">
        <f t="array" ref="A190">SUBSTITUTE("{"&amp;CHAR(34)&amp;"couname"&amp;CHAR(34)&amp;":"&amp;CHAR(34)&amp;B190&amp;CHAR(34)&amp;
(IF(H190&lt;&gt;"",","&amp;CHAR(34)&amp;"subtype"&amp;CHAR(34)&amp;":"&amp;CHAR(34)&amp;H190&amp;CHAR(34),""))&amp;
","&amp;CHAR(34)&amp;"year"&amp;CHAR(34)&amp;":"&amp;CHAR(34)&amp;M190&amp;CHAR(34)&amp;","&amp;CHAR(34)&amp;"lvlup"&amp;CHAR(34)&amp;":"&amp;CHAR(34)&amp;C190&amp;CHAR(34)&amp;
","&amp;CHAR(34)&amp;"region"&amp;CHAR(34)&amp;":"&amp;CHAR(34)&amp;"rgn_"&amp;_xlfn.XLOOKUP(B190,Country!A190:A488,Country!D190:D488&amp;CHAR(34)&amp;
","&amp;CHAR(34)&amp;"Colors"&amp;CHAR(34)&amp;":"&amp;"["&amp;_xlfn.TEXTJOIN(", ",TRUE,IF(AV190:BE190&lt;&gt;"",CHAR(34)&amp;"cl_"&amp;AV190:BE190&amp;CHAR(34),""))&amp;"]"&amp;
","&amp;CHAR(34)&amp;"Items"&amp;CHAR(34)&amp;":"&amp;BG190&amp;
","&amp;CHAR(34)&amp;"Items2"&amp;CHAR(34)&amp;":"&amp;"["&amp;_xlfn.XLOOKUP(B190,Country!A189:A488,Country!G189:G488)&amp;"]"&amp;
","&amp;CHAR(34)&amp;"Flag"&amp;CHAR(34)&amp;":"&amp;CHAR(34)&amp;D190&amp;CHAR(34)&amp;
","&amp;CHAR(34)&amp;"HDFlag"&amp;CHAR(34)&amp;":"&amp;CHAR(34)&amp;E190&amp;CHAR(34)&amp;
","&amp;CHAR(34)&amp;"type"&amp;CHAR(34)&amp;":"&amp;CHAR(34)&amp;L190&amp;CHAR(34)&amp;
", "&amp;CHAR(34)&amp;"describe"&amp;CHAR(34)&amp;": "&amp;CHAR(34)&amp;CHAR(34)&amp;
", "&amp;CHAR(34)&amp;"isnew"&amp;CHAR(34)&amp;": "&amp;CHAR(34)&amp;F190&amp;CHAR(34)&amp;
", "&amp;CHAR(34)&amp;"ptg"&amp;CHAR(34)&amp;": "&amp;IFERROR(_xlfn.XLOOKUP(B190,Country!A:A,Country!BH:BH),CHAR(34)&amp;CHAR(34))&amp;
", "&amp;CHAR(34)&amp;"links"&amp;CHAR(34)&amp;": "&amp;CHAR(34)&amp;I190&amp;CHAR(34)&amp;
"},"),"[,","[")</f>
        <v>{"couname":"Samoa","year":"1949, 1962","lvlup":"1","region":"rgn_Oceania","Colors":["cl_RED", "cl_BLU", "cl_WHI"],"Items":["Canton", "southc","myrRED","staWHI","HasSta","3+Star","NoBand","capi_Apia","island", "geo_CapiBeach", "ntWHRE","englis","rg2_Oc_Polynesia"],"Items2":["englis","rg2_Oc_Polynesia"],"Flag":"https://i.ibb.co/tQfV41n/Samoa-Flag.png","HDFlag":"https://upload.wikimedia.org/wikipedia/commons/thumb/3/31/Flag_of_Samoa.svg/2560px-Flag_of_Samoa.svg.png","type":"", "describe": "", "isnew": ".", "ptg": ["pctBLA_0", "pctBLU_24", "pctGRE_0", "pctRED_75", "pctYEL_0", "pctORA_0", "pctBRO_0", "pctPUR_0", "pctWHI_2"], "links": "https://en.wikipedia.org/wiki/Flag_of_Samoa"},</v>
      </c>
      <c r="B190" s="83" t="s">
        <v>228</v>
      </c>
      <c r="C190" s="84">
        <v>1</v>
      </c>
      <c r="D190" s="95" t="s">
        <v>987</v>
      </c>
      <c r="E190" s="96" t="s">
        <v>2631</v>
      </c>
      <c r="F190" s="85" t="s">
        <v>2200</v>
      </c>
      <c r="G190" s="86" t="s">
        <v>2201</v>
      </c>
      <c r="H190" s="87"/>
      <c r="I190" s="88" t="s">
        <v>2632</v>
      </c>
      <c r="J190" s="89" t="s">
        <v>3578</v>
      </c>
      <c r="K190" s="90" t="s">
        <v>472</v>
      </c>
      <c r="L190" s="89"/>
      <c r="M190" s="91" t="s">
        <v>2633</v>
      </c>
      <c r="N190" s="116"/>
      <c r="O190" s="92" t="s">
        <v>2204</v>
      </c>
      <c r="P190" s="92" t="s">
        <v>2204</v>
      </c>
      <c r="Q190" s="92" t="s">
        <v>2204</v>
      </c>
      <c r="R190" s="92" t="s">
        <v>2204</v>
      </c>
      <c r="S190" s="92" t="s">
        <v>2204</v>
      </c>
      <c r="T190" s="92" t="s">
        <v>2204</v>
      </c>
      <c r="U190" s="92" t="s">
        <v>2204</v>
      </c>
      <c r="V190" s="92" t="s">
        <v>2204</v>
      </c>
      <c r="W190" s="92" t="s">
        <v>2204</v>
      </c>
      <c r="X190" s="92" t="s">
        <v>2204</v>
      </c>
      <c r="Y190" s="92" t="s">
        <v>2204</v>
      </c>
      <c r="Z190" s="92" t="s">
        <v>2204</v>
      </c>
      <c r="AA190" s="92" t="s">
        <v>2204</v>
      </c>
      <c r="AB190" s="92" t="s">
        <v>529</v>
      </c>
      <c r="AC190" s="92" t="s">
        <v>2204</v>
      </c>
      <c r="AD190" s="92" t="s">
        <v>2204</v>
      </c>
      <c r="AE190" s="92" t="s">
        <v>2204</v>
      </c>
      <c r="AF190" s="92" t="s">
        <v>2204</v>
      </c>
      <c r="AG190" s="92" t="s">
        <v>2204</v>
      </c>
      <c r="AH190" s="92" t="s">
        <v>2204</v>
      </c>
      <c r="AI190" s="92" t="s">
        <v>2204</v>
      </c>
      <c r="AJ190" s="92" t="s">
        <v>2204</v>
      </c>
      <c r="AK190" s="92" t="s">
        <v>2204</v>
      </c>
      <c r="AL190" s="92" t="s">
        <v>529</v>
      </c>
      <c r="AM190" s="93">
        <v>0</v>
      </c>
      <c r="AN190" s="111">
        <v>5</v>
      </c>
      <c r="AO190" s="109" t="s">
        <v>2205</v>
      </c>
      <c r="AP190" s="106"/>
      <c r="AQ190" s="110"/>
      <c r="AR190" s="109"/>
      <c r="AS190" s="106"/>
      <c r="AT190" s="107"/>
      <c r="AU190" s="108" t="s">
        <v>2210</v>
      </c>
      <c r="AV190" s="109" t="s">
        <v>2210</v>
      </c>
      <c r="AW190" s="106" t="s">
        <v>2214</v>
      </c>
      <c r="AX190" s="106" t="s">
        <v>2205</v>
      </c>
      <c r="AY190" s="106"/>
      <c r="AZ190" s="106"/>
      <c r="BA190" s="106"/>
      <c r="BB190" s="106"/>
      <c r="BC190" s="106"/>
      <c r="BD190" s="106"/>
      <c r="BE190" s="106"/>
      <c r="BF190" s="94" cm="1">
        <f t="array" ref="BF190">SUMPRODUCT(--(LEN(TRIM(AV190:BE190))&gt;0))</f>
        <v>3</v>
      </c>
      <c r="BG190" s="36" t="str" cm="1">
        <f t="array" ref="BG190">SUBSTITUTE(SUBSTITUTE(SUBSTITUTE("["&amp;
IFERROR(_xlfn.TEXTJOIN(", ",TRUE,IF(O190:AL190="y",CHAR(34)&amp;O$1:AL$1&amp;CHAR(34),"")),"")&amp;
","&amp;
CHAR(34)&amp;"myr"&amp;AU190&amp;CHAR(34)&amp;","&amp;_xlfn.TEXTJOIN("",TRUE,IF(AO190:AQ190&lt;&gt;"",CHAR(34)&amp;"sta"&amp;AO190:AQ190&amp;CHAR(34)&amp;",",""))&amp;
IFERROR(_xlfn.TEXTJOIN(", ",TRUE,IF(AR190:AT190&lt;&gt;"",CHAR(34)&amp;AR$1:AT$1&amp;AR190:AT190&amp;CHAR(34)&amp;",","")),"")&amp;
IF(AN190&gt;0,CHAR(34)&amp;"HasSta",CHAR(34)&amp;"NoStar")&amp;CHAR(34)&amp;","&amp;IF(AN190=1,CHAR(34)&amp;"1Stars"&amp;CHAR(34)&amp;",","")&amp;IF(AN190=2,CHAR(34)&amp;"2Stars"&amp;CHAR(34)&amp;",","")&amp;IF(AN190&gt;2,CHAR(34)&amp;"3+Star"&amp;CHAR(34)&amp;",","")&amp;
IFERROR(CHOOSE(AM190+1,"""NoBand""","","""2Bands""","""3Bands"""),"")&amp;IF(AM190&gt;3,"""4+Band""","")&amp;","&amp;
_xlfn.XLOOKUP(B190,Country!$A$2:$A$246,Country!$F$2:$F$246,"")&amp;_xlfn.XLOOKUP(B190,Country!$A$2:$A$246,Country!$G$2:$G$246,"")&amp;
"]",",]","]"),",,",","),",,",",")</f>
        <v>["Canton", "southc","myrRED","staWHI","HasSta","3+Star","NoBand","capi_Apia","island", "geo_CapiBeach", "ntWHRE","englis","rg2_Oc_Polynesia"]</v>
      </c>
      <c r="BH190" s="65" t="s">
        <v>793</v>
      </c>
      <c r="BI190" s="36"/>
    </row>
    <row r="191" spans="1:61" x14ac:dyDescent="0.3">
      <c r="A191" s="115" t="str" cm="1">
        <f t="array" ref="A191">SUBSTITUTE("{"&amp;CHAR(34)&amp;"couname"&amp;CHAR(34)&amp;":"&amp;CHAR(34)&amp;B191&amp;CHAR(34)&amp;
(IF(H191&lt;&gt;"",","&amp;CHAR(34)&amp;"subtype"&amp;CHAR(34)&amp;":"&amp;CHAR(34)&amp;H191&amp;CHAR(34),""))&amp;
","&amp;CHAR(34)&amp;"year"&amp;CHAR(34)&amp;":"&amp;CHAR(34)&amp;M191&amp;CHAR(34)&amp;","&amp;CHAR(34)&amp;"lvlup"&amp;CHAR(34)&amp;":"&amp;CHAR(34)&amp;C191&amp;CHAR(34)&amp;
","&amp;CHAR(34)&amp;"region"&amp;CHAR(34)&amp;":"&amp;CHAR(34)&amp;"rgn_"&amp;_xlfn.XLOOKUP(B191,Country!A191:A489,Country!D191:D489&amp;CHAR(34)&amp;
","&amp;CHAR(34)&amp;"Colors"&amp;CHAR(34)&amp;":"&amp;"["&amp;_xlfn.TEXTJOIN(", ",TRUE,IF(AV191:BE191&lt;&gt;"",CHAR(34)&amp;"cl_"&amp;AV191:BE191&amp;CHAR(34),""))&amp;"]"&amp;
","&amp;CHAR(34)&amp;"Items"&amp;CHAR(34)&amp;":"&amp;BG191&amp;
","&amp;CHAR(34)&amp;"Items2"&amp;CHAR(34)&amp;":"&amp;"["&amp;_xlfn.XLOOKUP(B191,Country!A190:A489,Country!G190:G489)&amp;"]"&amp;
","&amp;CHAR(34)&amp;"Flag"&amp;CHAR(34)&amp;":"&amp;CHAR(34)&amp;D191&amp;CHAR(34)&amp;
","&amp;CHAR(34)&amp;"HDFlag"&amp;CHAR(34)&amp;":"&amp;CHAR(34)&amp;E191&amp;CHAR(34)&amp;
","&amp;CHAR(34)&amp;"type"&amp;CHAR(34)&amp;":"&amp;CHAR(34)&amp;L191&amp;CHAR(34)&amp;
", "&amp;CHAR(34)&amp;"describe"&amp;CHAR(34)&amp;": "&amp;CHAR(34)&amp;CHAR(34)&amp;
", "&amp;CHAR(34)&amp;"isnew"&amp;CHAR(34)&amp;": "&amp;CHAR(34)&amp;F191&amp;CHAR(34)&amp;
", "&amp;CHAR(34)&amp;"ptg"&amp;CHAR(34)&amp;": "&amp;IFERROR(_xlfn.XLOOKUP(B191,Country!A:A,Country!BH:BH),CHAR(34)&amp;CHAR(34))&amp;
", "&amp;CHAR(34)&amp;"links"&amp;CHAR(34)&amp;": "&amp;CHAR(34)&amp;I191&amp;CHAR(34)&amp;
"},"),"[,","[")</f>
        <v>{"couname":"San Marino","year":"2011","lvlup":"1","region":"rgn_Europe","Colors":["cl_WHI", "cl_BLU", "cl_GRE", "cl_YEL", "cl_BLA"],"Items":["Crosse", "Horizo", "Plants", "Texted", "Center", "Geogrh", "Builds", "Crowns","myrBLU","001WHI", "003BLU","NoStar","2Bands","capi_City of San Marino","landlo", "ntBLYE", "ntWHYE","rg3_romanempire","italia","rg2_Eu_South"],"Items2":["rg3_romanempire","italia","rg2_Eu_South"],"Flag":"https://i.ibb.co/rcB12qd/San-Marino-Flag.png","HDFlag":"https://upload.wikimedia.org/wikipedia/commons/thumb/b/b1/Flag_of_San_Marino.svg/2560px-Flag_of_San_Marino.svg.png","type":"", "describe": "", "isnew": ".", "ptg": ["pctBLA_1", "pctBLU_43", "pctGRE_7", "pctRED_0", "pctYEL_5", "pctORA_0", "pctBRO_0", "pctPUR_0", "pctWHI_44"], "links": "https://en.wikipedia.org/wiki/Flag_of_San_Marino"},</v>
      </c>
      <c r="B191" s="83" t="s">
        <v>229</v>
      </c>
      <c r="C191" s="84">
        <v>1</v>
      </c>
      <c r="D191" s="95" t="s">
        <v>988</v>
      </c>
      <c r="E191" s="96" t="s">
        <v>2634</v>
      </c>
      <c r="F191" s="85" t="s">
        <v>2200</v>
      </c>
      <c r="G191" s="86" t="s">
        <v>2201</v>
      </c>
      <c r="H191" s="87"/>
      <c r="I191" s="88" t="s">
        <v>2635</v>
      </c>
      <c r="J191" s="89" t="s">
        <v>3578</v>
      </c>
      <c r="K191" s="90" t="s">
        <v>473</v>
      </c>
      <c r="L191" s="89"/>
      <c r="M191" s="91">
        <v>2011</v>
      </c>
      <c r="N191" s="116"/>
      <c r="O191" s="92" t="s">
        <v>529</v>
      </c>
      <c r="P191" s="92" t="s">
        <v>529</v>
      </c>
      <c r="Q191" s="92" t="s">
        <v>2204</v>
      </c>
      <c r="R191" s="92" t="s">
        <v>2204</v>
      </c>
      <c r="S191" s="92" t="s">
        <v>2204</v>
      </c>
      <c r="T191" s="92" t="s">
        <v>2204</v>
      </c>
      <c r="U191" s="92" t="s">
        <v>529</v>
      </c>
      <c r="V191" s="92" t="s">
        <v>529</v>
      </c>
      <c r="W191" s="92" t="s">
        <v>2204</v>
      </c>
      <c r="X191" s="92" t="s">
        <v>2204</v>
      </c>
      <c r="Y191" s="92" t="s">
        <v>2204</v>
      </c>
      <c r="Z191" s="92" t="s">
        <v>2204</v>
      </c>
      <c r="AA191" s="92" t="s">
        <v>529</v>
      </c>
      <c r="AB191" s="92" t="s">
        <v>2204</v>
      </c>
      <c r="AC191" s="92" t="s">
        <v>2204</v>
      </c>
      <c r="AD191" s="92" t="s">
        <v>2204</v>
      </c>
      <c r="AE191" s="92" t="s">
        <v>2204</v>
      </c>
      <c r="AF191" s="92" t="s">
        <v>529</v>
      </c>
      <c r="AG191" s="92" t="s">
        <v>2204</v>
      </c>
      <c r="AH191" s="92" t="s">
        <v>529</v>
      </c>
      <c r="AI191" s="92" t="s">
        <v>2204</v>
      </c>
      <c r="AJ191" s="92" t="s">
        <v>529</v>
      </c>
      <c r="AK191" s="92" t="s">
        <v>2204</v>
      </c>
      <c r="AL191" s="92" t="s">
        <v>2204</v>
      </c>
      <c r="AM191" s="93">
        <v>2</v>
      </c>
      <c r="AN191" s="111">
        <v>0</v>
      </c>
      <c r="AO191" s="109"/>
      <c r="AP191" s="106"/>
      <c r="AQ191" s="110"/>
      <c r="AR191" s="109" t="s">
        <v>2205</v>
      </c>
      <c r="AS191" s="106"/>
      <c r="AT191" s="107" t="s">
        <v>2214</v>
      </c>
      <c r="AU191" s="108" t="s">
        <v>2214</v>
      </c>
      <c r="AV191" s="109" t="s">
        <v>2205</v>
      </c>
      <c r="AW191" s="106" t="s">
        <v>2214</v>
      </c>
      <c r="AX191" s="106" t="s">
        <v>2211</v>
      </c>
      <c r="AY191" s="106" t="s">
        <v>2215</v>
      </c>
      <c r="AZ191" s="106" t="s">
        <v>2206</v>
      </c>
      <c r="BA191" s="106"/>
      <c r="BB191" s="106"/>
      <c r="BC191" s="106"/>
      <c r="BD191" s="106"/>
      <c r="BE191" s="106"/>
      <c r="BF191" s="94" cm="1">
        <f t="array" ref="BF191">SUMPRODUCT(--(LEN(TRIM(AV191:BE191))&gt;0))</f>
        <v>5</v>
      </c>
      <c r="BG191" s="36" t="str" cm="1">
        <f t="array" ref="BG191">SUBSTITUTE(SUBSTITUTE(SUBSTITUTE("["&amp;
IFERROR(_xlfn.TEXTJOIN(", ",TRUE,IF(O191:AL191="y",CHAR(34)&amp;O$1:AL$1&amp;CHAR(34),"")),"")&amp;
","&amp;
CHAR(34)&amp;"myr"&amp;AU191&amp;CHAR(34)&amp;","&amp;_xlfn.TEXTJOIN("",TRUE,IF(AO191:AQ191&lt;&gt;"",CHAR(34)&amp;"sta"&amp;AO191:AQ191&amp;CHAR(34)&amp;",",""))&amp;
IFERROR(_xlfn.TEXTJOIN(", ",TRUE,IF(AR191:AT191&lt;&gt;"",CHAR(34)&amp;AR$1:AT$1&amp;AR191:AT191&amp;CHAR(34)&amp;",","")),"")&amp;
IF(AN191&gt;0,CHAR(34)&amp;"HasSta",CHAR(34)&amp;"NoStar")&amp;CHAR(34)&amp;","&amp;IF(AN191=1,CHAR(34)&amp;"1Stars"&amp;CHAR(34)&amp;",","")&amp;IF(AN191=2,CHAR(34)&amp;"2Stars"&amp;CHAR(34)&amp;",","")&amp;IF(AN191&gt;2,CHAR(34)&amp;"3+Star"&amp;CHAR(34)&amp;",","")&amp;
IFERROR(CHOOSE(AM191+1,"""NoBand""","","""2Bands""","""3Bands"""),"")&amp;IF(AM191&gt;3,"""4+Band""","")&amp;","&amp;
_xlfn.XLOOKUP(B191,Country!$A$2:$A$246,Country!$F$2:$F$246,"")&amp;_xlfn.XLOOKUP(B191,Country!$A$2:$A$246,Country!$G$2:$G$246,"")&amp;
"]",",]","]"),",,",","),",,",",")</f>
        <v>["Crosse", "Horizo", "Plants", "Texted", "Center", "Geogrh", "Builds", "Crowns","myrBLU","001WHI", "003BLU","NoStar","2Bands","capi_City of San Marino","landlo", "ntBLYE", "ntWHYE","rg3_romanempire","italia","rg2_Eu_South"]</v>
      </c>
      <c r="BH191" s="65" t="s">
        <v>791</v>
      </c>
      <c r="BI191" s="36"/>
    </row>
    <row r="192" spans="1:61" x14ac:dyDescent="0.3">
      <c r="A192" s="115" t="str" cm="1">
        <f t="array" ref="A192">SUBSTITUTE("{"&amp;CHAR(34)&amp;"couname"&amp;CHAR(34)&amp;":"&amp;CHAR(34)&amp;B192&amp;CHAR(34)&amp;
(IF(H192&lt;&gt;"",","&amp;CHAR(34)&amp;"subtype"&amp;CHAR(34)&amp;":"&amp;CHAR(34)&amp;H192&amp;CHAR(34),""))&amp;
","&amp;CHAR(34)&amp;"year"&amp;CHAR(34)&amp;":"&amp;CHAR(34)&amp;M192&amp;CHAR(34)&amp;","&amp;CHAR(34)&amp;"lvlup"&amp;CHAR(34)&amp;":"&amp;CHAR(34)&amp;C192&amp;CHAR(34)&amp;
","&amp;CHAR(34)&amp;"region"&amp;CHAR(34)&amp;":"&amp;CHAR(34)&amp;"rgn_"&amp;_xlfn.XLOOKUP(B192,Country!A192:A490,Country!D192:D490&amp;CHAR(34)&amp;
","&amp;CHAR(34)&amp;"Colors"&amp;CHAR(34)&amp;":"&amp;"["&amp;_xlfn.TEXTJOIN(", ",TRUE,IF(AV192:BE192&lt;&gt;"",CHAR(34)&amp;"cl_"&amp;AV192:BE192&amp;CHAR(34),""))&amp;"]"&amp;
","&amp;CHAR(34)&amp;"Items"&amp;CHAR(34)&amp;":"&amp;BG192&amp;
","&amp;CHAR(34)&amp;"Items2"&amp;CHAR(34)&amp;":"&amp;"["&amp;_xlfn.XLOOKUP(B192,Country!A191:A490,Country!G191:G490)&amp;"]"&amp;
","&amp;CHAR(34)&amp;"Flag"&amp;CHAR(34)&amp;":"&amp;CHAR(34)&amp;D192&amp;CHAR(34)&amp;
","&amp;CHAR(34)&amp;"HDFlag"&amp;CHAR(34)&amp;":"&amp;CHAR(34)&amp;E192&amp;CHAR(34)&amp;
","&amp;CHAR(34)&amp;"type"&amp;CHAR(34)&amp;":"&amp;CHAR(34)&amp;L192&amp;CHAR(34)&amp;
", "&amp;CHAR(34)&amp;"describe"&amp;CHAR(34)&amp;": "&amp;CHAR(34)&amp;CHAR(34)&amp;
", "&amp;CHAR(34)&amp;"isnew"&amp;CHAR(34)&amp;": "&amp;CHAR(34)&amp;F192&amp;CHAR(34)&amp;
", "&amp;CHAR(34)&amp;"ptg"&amp;CHAR(34)&amp;": "&amp;IFERROR(_xlfn.XLOOKUP(B192,Country!A:A,Country!BH:BH),CHAR(34)&amp;CHAR(34))&amp;
", "&amp;CHAR(34)&amp;"links"&amp;CHAR(34)&amp;": "&amp;CHAR(34)&amp;I192&amp;CHAR(34)&amp;
"},"),"[,","[")</f>
        <v>{"couname":"Sao Tome and Príncipe","year":"1975","lvlup":"1","region":"rgn_Africa","Colors":["cl_GRE", "cl_YEL", "cl_BLA", "cl_RED"],"Items":["Horizo", "Trside","myrGRE","staBLA","001GRE", "002YEL", "003GRE","HasSta","2Stars","3Bands","capi_São Tomé","island", "geo_CapiBeach","portug","rg2_Af_Mid"],"Items2":["portug","rg2_Af_Mid"],"Flag":"https://i.ibb.co/cgq81v2/Sao-Tome-Flag.png","HDFlag":"https://upload.wikimedia.org/wikipedia/commons/thumb/0/0a/Flag_of_S%C3%A3o_Tom%C3%A9_and_Pr%C3%ADncipe.svg/2560px-Flag_of_S%C3%A3o_Tom%C3%A9_and_Pr%C3%ADncipe.svg.png","type":"", "describe": "", "isnew": ".", "ptg": ["pctBLA_3", "pctBLU_0", "pctGRE_53", "pctRED_12", "pctYEL_31", "pctORA_0", "pctBRO_0", "pctPUR_0", "pctWHI_0"], "links": "https://en.wikipedia.org/wiki/Flag_of_São_Tomé_and_Príncipe"},</v>
      </c>
      <c r="B192" s="83" t="s">
        <v>230</v>
      </c>
      <c r="C192" s="84">
        <v>1</v>
      </c>
      <c r="D192" s="95" t="s">
        <v>989</v>
      </c>
      <c r="E192" s="96" t="s">
        <v>2636</v>
      </c>
      <c r="F192" s="85" t="s">
        <v>2200</v>
      </c>
      <c r="G192" s="86" t="s">
        <v>2201</v>
      </c>
      <c r="H192" s="87"/>
      <c r="I192" s="88" t="s">
        <v>2637</v>
      </c>
      <c r="J192" s="89" t="s">
        <v>3578</v>
      </c>
      <c r="K192" s="90" t="s">
        <v>474</v>
      </c>
      <c r="L192" s="89"/>
      <c r="M192" s="91">
        <v>1975</v>
      </c>
      <c r="N192" s="116"/>
      <c r="O192" s="92" t="s">
        <v>2204</v>
      </c>
      <c r="P192" s="92" t="s">
        <v>529</v>
      </c>
      <c r="Q192" s="92" t="s">
        <v>2204</v>
      </c>
      <c r="R192" s="92" t="s">
        <v>2204</v>
      </c>
      <c r="S192" s="92" t="s">
        <v>2204</v>
      </c>
      <c r="T192" s="92" t="s">
        <v>2204</v>
      </c>
      <c r="U192" s="92" t="s">
        <v>2204</v>
      </c>
      <c r="V192" s="92" t="s">
        <v>2204</v>
      </c>
      <c r="W192" s="92" t="s">
        <v>2204</v>
      </c>
      <c r="X192" s="92" t="s">
        <v>2204</v>
      </c>
      <c r="Y192" s="92" t="s">
        <v>2204</v>
      </c>
      <c r="Z192" s="92" t="s">
        <v>529</v>
      </c>
      <c r="AA192" s="92" t="s">
        <v>2204</v>
      </c>
      <c r="AB192" s="92" t="s">
        <v>2204</v>
      </c>
      <c r="AC192" s="92" t="s">
        <v>2204</v>
      </c>
      <c r="AD192" s="92" t="s">
        <v>2204</v>
      </c>
      <c r="AE192" s="92" t="s">
        <v>2204</v>
      </c>
      <c r="AF192" s="92" t="s">
        <v>2204</v>
      </c>
      <c r="AG192" s="92" t="s">
        <v>2204</v>
      </c>
      <c r="AH192" s="92" t="s">
        <v>2204</v>
      </c>
      <c r="AI192" s="92" t="s">
        <v>2204</v>
      </c>
      <c r="AJ192" s="92" t="s">
        <v>2204</v>
      </c>
      <c r="AK192" s="92" t="s">
        <v>2204</v>
      </c>
      <c r="AL192" s="92" t="s">
        <v>2204</v>
      </c>
      <c r="AM192" s="93">
        <v>3</v>
      </c>
      <c r="AN192" s="111">
        <v>2</v>
      </c>
      <c r="AO192" s="109" t="s">
        <v>2206</v>
      </c>
      <c r="AP192" s="106"/>
      <c r="AQ192" s="110"/>
      <c r="AR192" s="109" t="s">
        <v>2211</v>
      </c>
      <c r="AS192" s="106" t="s">
        <v>2215</v>
      </c>
      <c r="AT192" s="107" t="s">
        <v>2211</v>
      </c>
      <c r="AU192" s="108" t="s">
        <v>2211</v>
      </c>
      <c r="AV192" s="109" t="s">
        <v>2211</v>
      </c>
      <c r="AW192" s="106" t="s">
        <v>2215</v>
      </c>
      <c r="AX192" s="106" t="s">
        <v>2206</v>
      </c>
      <c r="AY192" s="106" t="s">
        <v>2210</v>
      </c>
      <c r="AZ192" s="106"/>
      <c r="BA192" s="106"/>
      <c r="BB192" s="106"/>
      <c r="BC192" s="106"/>
      <c r="BD192" s="106"/>
      <c r="BE192" s="106"/>
      <c r="BF192" s="94" cm="1">
        <f t="array" ref="BF192">SUMPRODUCT(--(LEN(TRIM(AV192:BE192))&gt;0))</f>
        <v>4</v>
      </c>
      <c r="BG192" s="36" t="str" cm="1">
        <f t="array" ref="BG192">SUBSTITUTE(SUBSTITUTE(SUBSTITUTE("["&amp;
IFERROR(_xlfn.TEXTJOIN(", ",TRUE,IF(O192:AL192="y",CHAR(34)&amp;O$1:AL$1&amp;CHAR(34),"")),"")&amp;
","&amp;
CHAR(34)&amp;"myr"&amp;AU192&amp;CHAR(34)&amp;","&amp;_xlfn.TEXTJOIN("",TRUE,IF(AO192:AQ192&lt;&gt;"",CHAR(34)&amp;"sta"&amp;AO192:AQ192&amp;CHAR(34)&amp;",",""))&amp;
IFERROR(_xlfn.TEXTJOIN(", ",TRUE,IF(AR192:AT192&lt;&gt;"",CHAR(34)&amp;AR$1:AT$1&amp;AR192:AT192&amp;CHAR(34)&amp;",","")),"")&amp;
IF(AN192&gt;0,CHAR(34)&amp;"HasSta",CHAR(34)&amp;"NoStar")&amp;CHAR(34)&amp;","&amp;IF(AN192=1,CHAR(34)&amp;"1Stars"&amp;CHAR(34)&amp;",","")&amp;IF(AN192=2,CHAR(34)&amp;"2Stars"&amp;CHAR(34)&amp;",","")&amp;IF(AN192&gt;2,CHAR(34)&amp;"3+Star"&amp;CHAR(34)&amp;",","")&amp;
IFERROR(CHOOSE(AM192+1,"""NoBand""","","""2Bands""","""3Bands"""),"")&amp;IF(AM192&gt;3,"""4+Band""","")&amp;","&amp;
_xlfn.XLOOKUP(B192,Country!$A$2:$A$246,Country!$F$2:$F$246,"")&amp;_xlfn.XLOOKUP(B192,Country!$A$2:$A$246,Country!$G$2:$G$246,"")&amp;
"]",",]","]"),",,",","),",,",",")</f>
        <v>["Horizo", "Trside","myrGRE","staBLA","001GRE", "002YEL", "003GRE","HasSta","2Stars","3Bands","capi_São Tomé","island", "geo_CapiBeach","portug","rg2_Af_Mid"]</v>
      </c>
      <c r="BH192" s="65" t="s">
        <v>792</v>
      </c>
      <c r="BI192" s="36"/>
    </row>
    <row r="193" spans="1:61" x14ac:dyDescent="0.3">
      <c r="A193" s="115" t="str" cm="1">
        <f t="array" ref="A193">SUBSTITUTE("{"&amp;CHAR(34)&amp;"couname"&amp;CHAR(34)&amp;":"&amp;CHAR(34)&amp;B193&amp;CHAR(34)&amp;
(IF(H193&lt;&gt;"",","&amp;CHAR(34)&amp;"subtype"&amp;CHAR(34)&amp;":"&amp;CHAR(34)&amp;H193&amp;CHAR(34),""))&amp;
","&amp;CHAR(34)&amp;"year"&amp;CHAR(34)&amp;":"&amp;CHAR(34)&amp;M193&amp;CHAR(34)&amp;","&amp;CHAR(34)&amp;"lvlup"&amp;CHAR(34)&amp;":"&amp;CHAR(34)&amp;C193&amp;CHAR(34)&amp;
","&amp;CHAR(34)&amp;"region"&amp;CHAR(34)&amp;":"&amp;CHAR(34)&amp;"rgn_"&amp;_xlfn.XLOOKUP(B193,Country!A193:A491,Country!D193:D491&amp;CHAR(34)&amp;
","&amp;CHAR(34)&amp;"Colors"&amp;CHAR(34)&amp;":"&amp;"["&amp;_xlfn.TEXTJOIN(", ",TRUE,IF(AV193:BE193&lt;&gt;"",CHAR(34)&amp;"cl_"&amp;AV193:BE193&amp;CHAR(34),""))&amp;"]"&amp;
","&amp;CHAR(34)&amp;"Items"&amp;CHAR(34)&amp;":"&amp;BG193&amp;
","&amp;CHAR(34)&amp;"Items2"&amp;CHAR(34)&amp;":"&amp;"["&amp;_xlfn.XLOOKUP(B193,Country!A192:A491,Country!G192:G491)&amp;"]"&amp;
","&amp;CHAR(34)&amp;"Flag"&amp;CHAR(34)&amp;":"&amp;CHAR(34)&amp;D193&amp;CHAR(34)&amp;
","&amp;CHAR(34)&amp;"HDFlag"&amp;CHAR(34)&amp;":"&amp;CHAR(34)&amp;E193&amp;CHAR(34)&amp;
","&amp;CHAR(34)&amp;"type"&amp;CHAR(34)&amp;":"&amp;CHAR(34)&amp;L193&amp;CHAR(34)&amp;
", "&amp;CHAR(34)&amp;"describe"&amp;CHAR(34)&amp;": "&amp;CHAR(34)&amp;CHAR(34)&amp;
", "&amp;CHAR(34)&amp;"isnew"&amp;CHAR(34)&amp;": "&amp;CHAR(34)&amp;F193&amp;CHAR(34)&amp;
", "&amp;CHAR(34)&amp;"ptg"&amp;CHAR(34)&amp;": "&amp;IFERROR(_xlfn.XLOOKUP(B193,Country!A:A,Country!BH:BH),CHAR(34)&amp;CHAR(34))&amp;
", "&amp;CHAR(34)&amp;"links"&amp;CHAR(34)&amp;": "&amp;CHAR(34)&amp;I193&amp;CHAR(34)&amp;
"},"),"[,","[")</f>
        <v>{"couname":"Saudi Arabia","year":"1744, 1937, 1973","lvlup":"1","region":"rgn_Asia","Colors":["cl_GRE", "cl_WHI"],"Items":["Texted", "Weapon", "Center","myrGRE","NoStar","NoBand","capi_Riyadh","top30_camel", "md_tekken7","monarchy","arabic","rg2_AS_West"],"Items2":["monarchy","arabic","rg2_AS_West"],"Flag":"https://i.ibb.co/4N1WLGK/Saudi-Arabia-Flag.png","HDFlag":"https://upload.wikimedia.org/wikipedia/commons/thumb/0/0d/Flag_of_Saudi_Arabia.svg/2560px-Flag_of_Saudi_Arabia.svg.png","type":"", "describe": "", "isnew": ".", "ptg": ["pctBLA_0", "pctBLU_0", "pctGRE_92", "pctRED_0", "pctYEL_0", "pctORA_0", "pctBRO_0", "pctPUR_0", "pctWHI_8"], "links": "https://en.wikipedia.org/wiki/Flag_of_Saudi_Arabia"},</v>
      </c>
      <c r="B193" s="83" t="s">
        <v>231</v>
      </c>
      <c r="C193" s="84">
        <v>1</v>
      </c>
      <c r="D193" s="95" t="s">
        <v>990</v>
      </c>
      <c r="E193" s="96" t="s">
        <v>2638</v>
      </c>
      <c r="F193" s="85" t="s">
        <v>2200</v>
      </c>
      <c r="G193" s="86" t="s">
        <v>2201</v>
      </c>
      <c r="H193" s="87"/>
      <c r="I193" s="88" t="s">
        <v>2639</v>
      </c>
      <c r="J193" s="89" t="s">
        <v>3578</v>
      </c>
      <c r="K193" s="90" t="s">
        <v>475</v>
      </c>
      <c r="L193" s="89"/>
      <c r="M193" s="91" t="s">
        <v>2640</v>
      </c>
      <c r="N193" s="116"/>
      <c r="O193" s="92" t="s">
        <v>2204</v>
      </c>
      <c r="P193" s="92" t="s">
        <v>2204</v>
      </c>
      <c r="Q193" s="92" t="s">
        <v>2204</v>
      </c>
      <c r="R193" s="92" t="s">
        <v>2204</v>
      </c>
      <c r="S193" s="92" t="s">
        <v>2204</v>
      </c>
      <c r="T193" s="92" t="s">
        <v>2204</v>
      </c>
      <c r="U193" s="92" t="s">
        <v>2204</v>
      </c>
      <c r="V193" s="92" t="s">
        <v>529</v>
      </c>
      <c r="W193" s="92" t="s">
        <v>529</v>
      </c>
      <c r="X193" s="92" t="s">
        <v>2204</v>
      </c>
      <c r="Y193" s="92" t="s">
        <v>2204</v>
      </c>
      <c r="Z193" s="92" t="s">
        <v>2204</v>
      </c>
      <c r="AA193" s="92" t="s">
        <v>529</v>
      </c>
      <c r="AB193" s="92" t="s">
        <v>2204</v>
      </c>
      <c r="AC193" s="92" t="s">
        <v>2204</v>
      </c>
      <c r="AD193" s="92" t="s">
        <v>2204</v>
      </c>
      <c r="AE193" s="92" t="s">
        <v>2204</v>
      </c>
      <c r="AF193" s="92" t="s">
        <v>2204</v>
      </c>
      <c r="AG193" s="92" t="s">
        <v>2204</v>
      </c>
      <c r="AH193" s="92" t="s">
        <v>2204</v>
      </c>
      <c r="AI193" s="92" t="s">
        <v>2204</v>
      </c>
      <c r="AJ193" s="92" t="s">
        <v>2204</v>
      </c>
      <c r="AK193" s="92" t="s">
        <v>2204</v>
      </c>
      <c r="AL193" s="92" t="s">
        <v>2204</v>
      </c>
      <c r="AM193" s="93">
        <v>0</v>
      </c>
      <c r="AN193" s="111">
        <v>0</v>
      </c>
      <c r="AO193" s="109"/>
      <c r="AP193" s="106"/>
      <c r="AQ193" s="110"/>
      <c r="AR193" s="109"/>
      <c r="AS193" s="106"/>
      <c r="AT193" s="107"/>
      <c r="AU193" s="108" t="s">
        <v>2211</v>
      </c>
      <c r="AV193" s="109" t="s">
        <v>2211</v>
      </c>
      <c r="AW193" s="106" t="s">
        <v>2205</v>
      </c>
      <c r="AX193" s="106"/>
      <c r="AY193" s="106"/>
      <c r="AZ193" s="106"/>
      <c r="BA193" s="106"/>
      <c r="BB193" s="106"/>
      <c r="BC193" s="106"/>
      <c r="BD193" s="106"/>
      <c r="BE193" s="106"/>
      <c r="BF193" s="94" cm="1">
        <f t="array" ref="BF193">SUMPRODUCT(--(LEN(TRIM(AV193:BE193))&gt;0))</f>
        <v>2</v>
      </c>
      <c r="BG193" s="36" t="str" cm="1">
        <f t="array" ref="BG193">SUBSTITUTE(SUBSTITUTE(SUBSTITUTE("["&amp;
IFERROR(_xlfn.TEXTJOIN(", ",TRUE,IF(O193:AL193="y",CHAR(34)&amp;O$1:AL$1&amp;CHAR(34),"")),"")&amp;
","&amp;
CHAR(34)&amp;"myr"&amp;AU193&amp;CHAR(34)&amp;","&amp;_xlfn.TEXTJOIN("",TRUE,IF(AO193:AQ193&lt;&gt;"",CHAR(34)&amp;"sta"&amp;AO193:AQ193&amp;CHAR(34)&amp;",",""))&amp;
IFERROR(_xlfn.TEXTJOIN(", ",TRUE,IF(AR193:AT193&lt;&gt;"",CHAR(34)&amp;AR$1:AT$1&amp;AR193:AT193&amp;CHAR(34)&amp;",","")),"")&amp;
IF(AN193&gt;0,CHAR(34)&amp;"HasSta",CHAR(34)&amp;"NoStar")&amp;CHAR(34)&amp;","&amp;IF(AN193=1,CHAR(34)&amp;"1Stars"&amp;CHAR(34)&amp;",","")&amp;IF(AN193=2,CHAR(34)&amp;"2Stars"&amp;CHAR(34)&amp;",","")&amp;IF(AN193&gt;2,CHAR(34)&amp;"3+Star"&amp;CHAR(34)&amp;",","")&amp;
IFERROR(CHOOSE(AM193+1,"""NoBand""","","""2Bands""","""3Bands"""),"")&amp;IF(AM193&gt;3,"""4+Band""","")&amp;","&amp;
_xlfn.XLOOKUP(B193,Country!$A$2:$A$246,Country!$F$2:$F$246,"")&amp;_xlfn.XLOOKUP(B193,Country!$A$2:$A$246,Country!$G$2:$G$246,"")&amp;
"]",",]","]"),",,",","),",,",",")</f>
        <v>["Texted", "Weapon", "Center","myrGRE","NoStar","NoBand","capi_Riyadh","top30_camel", "md_tekken7","monarchy","arabic","rg2_AS_West"]</v>
      </c>
      <c r="BH193" s="65" t="s">
        <v>790</v>
      </c>
      <c r="BI193" s="36"/>
    </row>
    <row r="194" spans="1:61" x14ac:dyDescent="0.3">
      <c r="A194" s="115" t="str" cm="1">
        <f t="array" ref="A194">SUBSTITUTE("{"&amp;CHAR(34)&amp;"couname"&amp;CHAR(34)&amp;":"&amp;CHAR(34)&amp;B194&amp;CHAR(34)&amp;
(IF(H194&lt;&gt;"",","&amp;CHAR(34)&amp;"subtype"&amp;CHAR(34)&amp;":"&amp;CHAR(34)&amp;H194&amp;CHAR(34),""))&amp;
","&amp;CHAR(34)&amp;"year"&amp;CHAR(34)&amp;":"&amp;CHAR(34)&amp;M194&amp;CHAR(34)&amp;","&amp;CHAR(34)&amp;"lvlup"&amp;CHAR(34)&amp;":"&amp;CHAR(34)&amp;C194&amp;CHAR(34)&amp;
","&amp;CHAR(34)&amp;"region"&amp;CHAR(34)&amp;":"&amp;CHAR(34)&amp;"rgn_"&amp;_xlfn.XLOOKUP(B194,Country!A194:A492,Country!D194:D492&amp;CHAR(34)&amp;
","&amp;CHAR(34)&amp;"Colors"&amp;CHAR(34)&amp;":"&amp;"["&amp;_xlfn.TEXTJOIN(", ",TRUE,IF(AV194:BE194&lt;&gt;"",CHAR(34)&amp;"cl_"&amp;AV194:BE194&amp;CHAR(34),""))&amp;"]"&amp;
","&amp;CHAR(34)&amp;"Items"&amp;CHAR(34)&amp;":"&amp;BG194&amp;
","&amp;CHAR(34)&amp;"Items2"&amp;CHAR(34)&amp;":"&amp;"["&amp;_xlfn.XLOOKUP(B194,Country!A193:A492,Country!G193:G492)&amp;"]"&amp;
","&amp;CHAR(34)&amp;"Flag"&amp;CHAR(34)&amp;":"&amp;CHAR(34)&amp;D194&amp;CHAR(34)&amp;
","&amp;CHAR(34)&amp;"HDFlag"&amp;CHAR(34)&amp;":"&amp;CHAR(34)&amp;E194&amp;CHAR(34)&amp;
","&amp;CHAR(34)&amp;"type"&amp;CHAR(34)&amp;":"&amp;CHAR(34)&amp;L194&amp;CHAR(34)&amp;
", "&amp;CHAR(34)&amp;"describe"&amp;CHAR(34)&amp;": "&amp;CHAR(34)&amp;CHAR(34)&amp;
", "&amp;CHAR(34)&amp;"isnew"&amp;CHAR(34)&amp;": "&amp;CHAR(34)&amp;F194&amp;CHAR(34)&amp;
", "&amp;CHAR(34)&amp;"ptg"&amp;CHAR(34)&amp;": "&amp;IFERROR(_xlfn.XLOOKUP(B194,Country!A:A,Country!BH:BH),CHAR(34)&amp;CHAR(34))&amp;
", "&amp;CHAR(34)&amp;"links"&amp;CHAR(34)&amp;": "&amp;CHAR(34)&amp;I194&amp;CHAR(34)&amp;
"},"),"[,","[")</f>
        <v>{"couname":"Scotland","year":"1542","lvlup":"1","region":"rgn_Europe","Colors":["cl_BLU", "cl_WHI"],"Items":["Crosse", "dgband", "Trside", "Center", "OnlyBa", "Rotate","myrBLU","NoStar","2Bands","capi_Edinburgh","island", "locate_MI","monarchy","englis","rg2_Eu_North"],"Items2":["monarchy","englis","rg2_Eu_North"],"Flag":"https://i.ibb.co/QHDVKtn/Scotland-Flag.png","HDFlag":"https://upload.wikimedia.org/wikipedia/commons/thumb/1/10/Flag_of_Scotland.svg/2560px-Flag_of_Scotland.svg.png","type":"", "describe": "", "isnew": ".", "ptg": ["pctBLA_0", "pctBLU_58", "pctGRE_0", "pctRED_0", "pctYEL_0", "pctORA_0", "pctBRO_0", "pctPUR_0", "pctWHI_42"], "links": "https://en.wikipedia.org/wiki/Flag_of_Scotland"},</v>
      </c>
      <c r="B194" s="83" t="s">
        <v>232</v>
      </c>
      <c r="C194" s="84">
        <v>1</v>
      </c>
      <c r="D194" s="95" t="s">
        <v>991</v>
      </c>
      <c r="E194" s="96" t="s">
        <v>2641</v>
      </c>
      <c r="F194" s="85" t="s">
        <v>2200</v>
      </c>
      <c r="G194" s="86" t="s">
        <v>2201</v>
      </c>
      <c r="H194" s="87"/>
      <c r="I194" s="88" t="s">
        <v>2642</v>
      </c>
      <c r="J194" s="89" t="s">
        <v>3578</v>
      </c>
      <c r="K194" s="90" t="s">
        <v>476</v>
      </c>
      <c r="L194" s="89"/>
      <c r="M194" s="91">
        <v>1542</v>
      </c>
      <c r="N194" s="116"/>
      <c r="O194" s="92" t="s">
        <v>529</v>
      </c>
      <c r="P194" s="92" t="s">
        <v>2204</v>
      </c>
      <c r="Q194" s="92" t="s">
        <v>2204</v>
      </c>
      <c r="R194" s="92" t="s">
        <v>529</v>
      </c>
      <c r="S194" s="92" t="s">
        <v>2204</v>
      </c>
      <c r="T194" s="92" t="s">
        <v>2204</v>
      </c>
      <c r="U194" s="92" t="s">
        <v>2204</v>
      </c>
      <c r="V194" s="92" t="s">
        <v>2204</v>
      </c>
      <c r="W194" s="92" t="s">
        <v>2204</v>
      </c>
      <c r="X194" s="92" t="s">
        <v>2204</v>
      </c>
      <c r="Y194" s="92" t="s">
        <v>2204</v>
      </c>
      <c r="Z194" s="92" t="s">
        <v>529</v>
      </c>
      <c r="AA194" s="92" t="s">
        <v>529</v>
      </c>
      <c r="AB194" s="92" t="s">
        <v>2204</v>
      </c>
      <c r="AC194" s="92" t="s">
        <v>2204</v>
      </c>
      <c r="AD194" s="92" t="s">
        <v>2204</v>
      </c>
      <c r="AE194" s="92" t="s">
        <v>529</v>
      </c>
      <c r="AF194" s="92" t="s">
        <v>2204</v>
      </c>
      <c r="AG194" s="92" t="s">
        <v>2204</v>
      </c>
      <c r="AH194" s="92" t="s">
        <v>2204</v>
      </c>
      <c r="AI194" s="92" t="s">
        <v>2204</v>
      </c>
      <c r="AJ194" s="92" t="s">
        <v>2204</v>
      </c>
      <c r="AK194" s="92" t="s">
        <v>529</v>
      </c>
      <c r="AL194" s="92" t="s">
        <v>2204</v>
      </c>
      <c r="AM194" s="93">
        <v>2</v>
      </c>
      <c r="AN194" s="111">
        <v>0</v>
      </c>
      <c r="AO194" s="109"/>
      <c r="AP194" s="106"/>
      <c r="AQ194" s="110"/>
      <c r="AR194" s="109"/>
      <c r="AS194" s="106"/>
      <c r="AT194" s="107"/>
      <c r="AU194" s="108" t="s">
        <v>2214</v>
      </c>
      <c r="AV194" s="109" t="s">
        <v>2214</v>
      </c>
      <c r="AW194" s="106" t="s">
        <v>2205</v>
      </c>
      <c r="AX194" s="106"/>
      <c r="AY194" s="106"/>
      <c r="AZ194" s="106"/>
      <c r="BA194" s="106"/>
      <c r="BB194" s="106"/>
      <c r="BC194" s="106"/>
      <c r="BD194" s="106"/>
      <c r="BE194" s="106"/>
      <c r="BF194" s="94" cm="1">
        <f t="array" ref="BF194">SUMPRODUCT(--(LEN(TRIM(AV194:BE194))&gt;0))</f>
        <v>2</v>
      </c>
      <c r="BG194" s="36" t="str" cm="1">
        <f t="array" ref="BG194">SUBSTITUTE(SUBSTITUTE(SUBSTITUTE("["&amp;
IFERROR(_xlfn.TEXTJOIN(", ",TRUE,IF(O194:AL194="y",CHAR(34)&amp;O$1:AL$1&amp;CHAR(34),"")),"")&amp;
","&amp;
CHAR(34)&amp;"myr"&amp;AU194&amp;CHAR(34)&amp;","&amp;_xlfn.TEXTJOIN("",TRUE,IF(AO194:AQ194&lt;&gt;"",CHAR(34)&amp;"sta"&amp;AO194:AQ194&amp;CHAR(34)&amp;",",""))&amp;
IFERROR(_xlfn.TEXTJOIN(", ",TRUE,IF(AR194:AT194&lt;&gt;"",CHAR(34)&amp;AR$1:AT$1&amp;AR194:AT194&amp;CHAR(34)&amp;",","")),"")&amp;
IF(AN194&gt;0,CHAR(34)&amp;"HasSta",CHAR(34)&amp;"NoStar")&amp;CHAR(34)&amp;","&amp;IF(AN194=1,CHAR(34)&amp;"1Stars"&amp;CHAR(34)&amp;",","")&amp;IF(AN194=2,CHAR(34)&amp;"2Stars"&amp;CHAR(34)&amp;",","")&amp;IF(AN194&gt;2,CHAR(34)&amp;"3+Star"&amp;CHAR(34)&amp;",","")&amp;
IFERROR(CHOOSE(AM194+1,"""NoBand""","","""2Bands""","""3Bands"""),"")&amp;IF(AM194&gt;3,"""4+Band""","")&amp;","&amp;
_xlfn.XLOOKUP(B194,Country!$A$2:$A$246,Country!$F$2:$F$246,"")&amp;_xlfn.XLOOKUP(B194,Country!$A$2:$A$246,Country!$G$2:$G$246,"")&amp;
"]",",]","]"),",,",","),",,",",")</f>
        <v>["Crosse", "dgband", "Trside", "Center", "OnlyBa", "Rotate","myrBLU","NoStar","2Bands","capi_Edinburgh","island", "locate_MI","monarchy","englis","rg2_Eu_North"]</v>
      </c>
      <c r="BH194" s="65" t="s">
        <v>791</v>
      </c>
      <c r="BI194" s="36"/>
    </row>
    <row r="195" spans="1:61" x14ac:dyDescent="0.3">
      <c r="A195" s="115" t="str" cm="1">
        <f t="array" ref="A195">SUBSTITUTE("{"&amp;CHAR(34)&amp;"couname"&amp;CHAR(34)&amp;":"&amp;CHAR(34)&amp;B195&amp;CHAR(34)&amp;
(IF(H195&lt;&gt;"",","&amp;CHAR(34)&amp;"subtype"&amp;CHAR(34)&amp;":"&amp;CHAR(34)&amp;H195&amp;CHAR(34),""))&amp;
","&amp;CHAR(34)&amp;"year"&amp;CHAR(34)&amp;":"&amp;CHAR(34)&amp;M195&amp;CHAR(34)&amp;","&amp;CHAR(34)&amp;"lvlup"&amp;CHAR(34)&amp;":"&amp;CHAR(34)&amp;C195&amp;CHAR(34)&amp;
","&amp;CHAR(34)&amp;"region"&amp;CHAR(34)&amp;":"&amp;CHAR(34)&amp;"rgn_"&amp;_xlfn.XLOOKUP(B195,Country!A195:A493,Country!D195:D493&amp;CHAR(34)&amp;
","&amp;CHAR(34)&amp;"Colors"&amp;CHAR(34)&amp;":"&amp;"["&amp;_xlfn.TEXTJOIN(", ",TRUE,IF(AV195:BE195&lt;&gt;"",CHAR(34)&amp;"cl_"&amp;AV195:BE195&amp;CHAR(34),""))&amp;"]"&amp;
","&amp;CHAR(34)&amp;"Items"&amp;CHAR(34)&amp;":"&amp;BG195&amp;
","&amp;CHAR(34)&amp;"Items2"&amp;CHAR(34)&amp;":"&amp;"["&amp;_xlfn.XLOOKUP(B195,Country!A194:A493,Country!G194:G493)&amp;"]"&amp;
","&amp;CHAR(34)&amp;"Flag"&amp;CHAR(34)&amp;":"&amp;CHAR(34)&amp;D195&amp;CHAR(34)&amp;
","&amp;CHAR(34)&amp;"HDFlag"&amp;CHAR(34)&amp;":"&amp;CHAR(34)&amp;E195&amp;CHAR(34)&amp;
","&amp;CHAR(34)&amp;"type"&amp;CHAR(34)&amp;":"&amp;CHAR(34)&amp;L195&amp;CHAR(34)&amp;
", "&amp;CHAR(34)&amp;"describe"&amp;CHAR(34)&amp;": "&amp;CHAR(34)&amp;CHAR(34)&amp;
", "&amp;CHAR(34)&amp;"isnew"&amp;CHAR(34)&amp;": "&amp;CHAR(34)&amp;F195&amp;CHAR(34)&amp;
", "&amp;CHAR(34)&amp;"ptg"&amp;CHAR(34)&amp;": "&amp;IFERROR(_xlfn.XLOOKUP(B195,Country!A:A,Country!BH:BH),CHAR(34)&amp;CHAR(34))&amp;
", "&amp;CHAR(34)&amp;"links"&amp;CHAR(34)&amp;": "&amp;CHAR(34)&amp;I195&amp;CHAR(34)&amp;
"},"),"[,","[")</f>
        <v>{"couname":"Senegal","year":"1960","lvlup":"1","region":"rgn_Africa","Colors":["cl_GRE", "cl_YEL", "cl_RED"],"Items":["Vertic", "Center","myrGRE","staGRE","001GRE", "002YEL", "003RED","HasSta","1Stars","3Bands","capi_Dakar","geo_CapiBeach", "ntGRRE","french","rg2_AF_West"],"Items2":["french","rg2_AF_West"],"Flag":"https://i.ibb.co/3ztM5LQ/Senegal-Flag.png","HDFlag":"https://upload.wikimedia.org/wikipedia/commons/thumb/f/fd/Flag_of_Senegal.svg/2560px-Flag_of_Senegal.svg.png","type":"", "describe": "", "isnew": ".", "ptg": ["pctBLA_0", "pctBLU_0", "pctGRE_35", "pctRED_33", "pctYEL_31", "pctORA_0", "pctBRO_0", "pctPUR_0", "pctWHI_0"], "links": "https://en.wikipedia.org/wiki/Flag_of_Senegal"},</v>
      </c>
      <c r="B195" s="83" t="s">
        <v>233</v>
      </c>
      <c r="C195" s="84">
        <v>1</v>
      </c>
      <c r="D195" s="95" t="s">
        <v>992</v>
      </c>
      <c r="E195" s="96" t="s">
        <v>2643</v>
      </c>
      <c r="F195" s="85" t="s">
        <v>2200</v>
      </c>
      <c r="G195" s="86" t="s">
        <v>2201</v>
      </c>
      <c r="H195" s="87"/>
      <c r="I195" s="88" t="s">
        <v>2644</v>
      </c>
      <c r="J195" s="89" t="s">
        <v>3578</v>
      </c>
      <c r="K195" s="90" t="s">
        <v>477</v>
      </c>
      <c r="L195" s="89"/>
      <c r="M195" s="91">
        <v>1960</v>
      </c>
      <c r="N195" s="116"/>
      <c r="O195" s="92" t="s">
        <v>2204</v>
      </c>
      <c r="P195" s="92" t="s">
        <v>2204</v>
      </c>
      <c r="Q195" s="92" t="s">
        <v>529</v>
      </c>
      <c r="R195" s="92" t="s">
        <v>2204</v>
      </c>
      <c r="S195" s="92" t="s">
        <v>2204</v>
      </c>
      <c r="T195" s="92" t="s">
        <v>2204</v>
      </c>
      <c r="U195" s="92" t="s">
        <v>2204</v>
      </c>
      <c r="V195" s="92" t="s">
        <v>2204</v>
      </c>
      <c r="W195" s="92" t="s">
        <v>2204</v>
      </c>
      <c r="X195" s="92" t="s">
        <v>2204</v>
      </c>
      <c r="Y195" s="92" t="s">
        <v>2204</v>
      </c>
      <c r="Z195" s="92" t="s">
        <v>2204</v>
      </c>
      <c r="AA195" s="92" t="s">
        <v>529</v>
      </c>
      <c r="AB195" s="92" t="s">
        <v>2204</v>
      </c>
      <c r="AC195" s="92" t="s">
        <v>2204</v>
      </c>
      <c r="AD195" s="92" t="s">
        <v>2204</v>
      </c>
      <c r="AE195" s="92" t="s">
        <v>2204</v>
      </c>
      <c r="AF195" s="92" t="s">
        <v>2204</v>
      </c>
      <c r="AG195" s="92" t="s">
        <v>2204</v>
      </c>
      <c r="AH195" s="92" t="s">
        <v>2204</v>
      </c>
      <c r="AI195" s="92" t="s">
        <v>2204</v>
      </c>
      <c r="AJ195" s="92" t="s">
        <v>2204</v>
      </c>
      <c r="AK195" s="92" t="s">
        <v>2204</v>
      </c>
      <c r="AL195" s="92" t="s">
        <v>2204</v>
      </c>
      <c r="AM195" s="93">
        <v>3</v>
      </c>
      <c r="AN195" s="111">
        <v>1</v>
      </c>
      <c r="AO195" s="109" t="s">
        <v>2211</v>
      </c>
      <c r="AP195" s="106"/>
      <c r="AQ195" s="110"/>
      <c r="AR195" s="109" t="s">
        <v>2211</v>
      </c>
      <c r="AS195" s="106" t="s">
        <v>2215</v>
      </c>
      <c r="AT195" s="107" t="s">
        <v>2210</v>
      </c>
      <c r="AU195" s="108" t="s">
        <v>2211</v>
      </c>
      <c r="AV195" s="109" t="s">
        <v>2211</v>
      </c>
      <c r="AW195" s="106" t="s">
        <v>2215</v>
      </c>
      <c r="AX195" s="106" t="s">
        <v>2210</v>
      </c>
      <c r="AY195" s="106"/>
      <c r="AZ195" s="106"/>
      <c r="BA195" s="106"/>
      <c r="BB195" s="106"/>
      <c r="BC195" s="106"/>
      <c r="BD195" s="106"/>
      <c r="BE195" s="106"/>
      <c r="BF195" s="94" cm="1">
        <f t="array" ref="BF195">SUMPRODUCT(--(LEN(TRIM(AV195:BE195))&gt;0))</f>
        <v>3</v>
      </c>
      <c r="BG195" s="36" t="str" cm="1">
        <f t="array" ref="BG195">SUBSTITUTE(SUBSTITUTE(SUBSTITUTE("["&amp;
IFERROR(_xlfn.TEXTJOIN(", ",TRUE,IF(O195:AL195="y",CHAR(34)&amp;O$1:AL$1&amp;CHAR(34),"")),"")&amp;
","&amp;
CHAR(34)&amp;"myr"&amp;AU195&amp;CHAR(34)&amp;","&amp;_xlfn.TEXTJOIN("",TRUE,IF(AO195:AQ195&lt;&gt;"",CHAR(34)&amp;"sta"&amp;AO195:AQ195&amp;CHAR(34)&amp;",",""))&amp;
IFERROR(_xlfn.TEXTJOIN(", ",TRUE,IF(AR195:AT195&lt;&gt;"",CHAR(34)&amp;AR$1:AT$1&amp;AR195:AT195&amp;CHAR(34)&amp;",","")),"")&amp;
IF(AN195&gt;0,CHAR(34)&amp;"HasSta",CHAR(34)&amp;"NoStar")&amp;CHAR(34)&amp;","&amp;IF(AN195=1,CHAR(34)&amp;"1Stars"&amp;CHAR(34)&amp;",","")&amp;IF(AN195=2,CHAR(34)&amp;"2Stars"&amp;CHAR(34)&amp;",","")&amp;IF(AN195&gt;2,CHAR(34)&amp;"3+Star"&amp;CHAR(34)&amp;",","")&amp;
IFERROR(CHOOSE(AM195+1,"""NoBand""","","""2Bands""","""3Bands"""),"")&amp;IF(AM195&gt;3,"""4+Band""","")&amp;","&amp;
_xlfn.XLOOKUP(B195,Country!$A$2:$A$246,Country!$F$2:$F$246,"")&amp;_xlfn.XLOOKUP(B195,Country!$A$2:$A$246,Country!$G$2:$G$246,"")&amp;
"]",",]","]"),",,",","),",,",",")</f>
        <v>["Vertic", "Center","myrGRE","staGRE","001GRE", "002YEL", "003RED","HasSta","1Stars","3Bands","capi_Dakar","geo_CapiBeach", "ntGRRE","french","rg2_AF_West"]</v>
      </c>
      <c r="BH195" s="65" t="s">
        <v>792</v>
      </c>
      <c r="BI195" s="36"/>
    </row>
    <row r="196" spans="1:61" x14ac:dyDescent="0.3">
      <c r="A196" s="115" t="str" cm="1">
        <f t="array" ref="A196">SUBSTITUTE("{"&amp;CHAR(34)&amp;"couname"&amp;CHAR(34)&amp;":"&amp;CHAR(34)&amp;B196&amp;CHAR(34)&amp;
(IF(H196&lt;&gt;"",","&amp;CHAR(34)&amp;"subtype"&amp;CHAR(34)&amp;":"&amp;CHAR(34)&amp;H196&amp;CHAR(34),""))&amp;
","&amp;CHAR(34)&amp;"year"&amp;CHAR(34)&amp;":"&amp;CHAR(34)&amp;M196&amp;CHAR(34)&amp;","&amp;CHAR(34)&amp;"lvlup"&amp;CHAR(34)&amp;":"&amp;CHAR(34)&amp;C196&amp;CHAR(34)&amp;
","&amp;CHAR(34)&amp;"region"&amp;CHAR(34)&amp;":"&amp;CHAR(34)&amp;"rgn_"&amp;_xlfn.XLOOKUP(B196,Country!A196:A494,Country!D196:D494&amp;CHAR(34)&amp;
","&amp;CHAR(34)&amp;"Colors"&amp;CHAR(34)&amp;":"&amp;"["&amp;_xlfn.TEXTJOIN(", ",TRUE,IF(AV196:BE196&lt;&gt;"",CHAR(34)&amp;"cl_"&amp;AV196:BE196&amp;CHAR(34),""))&amp;"]"&amp;
","&amp;CHAR(34)&amp;"Items"&amp;CHAR(34)&amp;":"&amp;BG196&amp;
","&amp;CHAR(34)&amp;"Items2"&amp;CHAR(34)&amp;":"&amp;"["&amp;_xlfn.XLOOKUP(B196,Country!A195:A494,Country!G195:G494)&amp;"]"&amp;
","&amp;CHAR(34)&amp;"Flag"&amp;CHAR(34)&amp;":"&amp;CHAR(34)&amp;D196&amp;CHAR(34)&amp;
","&amp;CHAR(34)&amp;"HDFlag"&amp;CHAR(34)&amp;":"&amp;CHAR(34)&amp;E196&amp;CHAR(34)&amp;
","&amp;CHAR(34)&amp;"type"&amp;CHAR(34)&amp;":"&amp;CHAR(34)&amp;L196&amp;CHAR(34)&amp;
", "&amp;CHAR(34)&amp;"describe"&amp;CHAR(34)&amp;": "&amp;CHAR(34)&amp;CHAR(34)&amp;
", "&amp;CHAR(34)&amp;"isnew"&amp;CHAR(34)&amp;": "&amp;CHAR(34)&amp;F196&amp;CHAR(34)&amp;
", "&amp;CHAR(34)&amp;"ptg"&amp;CHAR(34)&amp;": "&amp;IFERROR(_xlfn.XLOOKUP(B196,Country!A:A,Country!BH:BH),CHAR(34)&amp;CHAR(34))&amp;
", "&amp;CHAR(34)&amp;"links"&amp;CHAR(34)&amp;": "&amp;CHAR(34)&amp;I196&amp;CHAR(34)&amp;
"},"),"[,","[")</f>
        <v>{"couname":"Serbia","year":"2004, 2010","lvlup":"1","region":"rgn_Europe","Colors":["cl_RED", "cl_WHI", "cl_BLU", "cl_YEL", "cl_BLA"],"Items":["Crosse", "Horizo", "Animal", "Crowns","myrRED","001RED", "002BLU", "003WHI","NoStar","3Bands","capi_Belgrade","landlo", "rg3_austrohungary", "ntBLYE", "ntWHYE","balkan","rg2_Eu_South"],"Items2":["balkan","rg2_Eu_South"],"Flag":"https://i.ibb.co/r67twDJ/Serbia-Flag.png","HDFlag":"https://upload.wikimedia.org/wikipedia/commons/thumb/f/ff/Flag_of_Serbia.svg/2560px-Flag_of_Serbia.svg.png","type":"", "describe": "", "isnew": ".", "ptg": ["pctBLA_1", "pctBLU_24", "pctGRE_0", "pctRED_32", "pctYEL_7", "pctORA_0", "pctBRO_0", "pctPUR_0", "pctWHI_36"], "links": "https://en.wikipedia.org/wiki/Flag_of_Serbia"},</v>
      </c>
      <c r="B196" s="83" t="s">
        <v>234</v>
      </c>
      <c r="C196" s="84">
        <v>1</v>
      </c>
      <c r="D196" s="95" t="s">
        <v>993</v>
      </c>
      <c r="E196" s="96" t="s">
        <v>2645</v>
      </c>
      <c r="F196" s="85" t="s">
        <v>2200</v>
      </c>
      <c r="G196" s="86" t="s">
        <v>2201</v>
      </c>
      <c r="H196" s="87"/>
      <c r="I196" s="88" t="s">
        <v>2646</v>
      </c>
      <c r="J196" s="89" t="s">
        <v>3578</v>
      </c>
      <c r="K196" s="90" t="s">
        <v>478</v>
      </c>
      <c r="L196" s="89"/>
      <c r="M196" s="91" t="s">
        <v>2647</v>
      </c>
      <c r="N196" s="116"/>
      <c r="O196" s="92" t="s">
        <v>529</v>
      </c>
      <c r="P196" s="92" t="s">
        <v>529</v>
      </c>
      <c r="Q196" s="92" t="s">
        <v>2204</v>
      </c>
      <c r="R196" s="92" t="s">
        <v>2204</v>
      </c>
      <c r="S196" s="92" t="s">
        <v>2204</v>
      </c>
      <c r="T196" s="92" t="s">
        <v>529</v>
      </c>
      <c r="U196" s="92" t="s">
        <v>2204</v>
      </c>
      <c r="V196" s="92" t="s">
        <v>2204</v>
      </c>
      <c r="W196" s="92" t="s">
        <v>2204</v>
      </c>
      <c r="X196" s="92" t="s">
        <v>2204</v>
      </c>
      <c r="Y196" s="92" t="s">
        <v>2204</v>
      </c>
      <c r="Z196" s="92" t="s">
        <v>2204</v>
      </c>
      <c r="AA196" s="92" t="s">
        <v>2204</v>
      </c>
      <c r="AB196" s="92" t="s">
        <v>2204</v>
      </c>
      <c r="AC196" s="92" t="s">
        <v>2204</v>
      </c>
      <c r="AD196" s="92" t="s">
        <v>2204</v>
      </c>
      <c r="AE196" s="92" t="s">
        <v>2204</v>
      </c>
      <c r="AF196" s="92" t="s">
        <v>2204</v>
      </c>
      <c r="AG196" s="92" t="s">
        <v>2204</v>
      </c>
      <c r="AH196" s="92" t="s">
        <v>2204</v>
      </c>
      <c r="AI196" s="92" t="s">
        <v>2204</v>
      </c>
      <c r="AJ196" s="92" t="s">
        <v>529</v>
      </c>
      <c r="AK196" s="92" t="s">
        <v>2204</v>
      </c>
      <c r="AL196" s="92" t="s">
        <v>2204</v>
      </c>
      <c r="AM196" s="93">
        <v>3</v>
      </c>
      <c r="AN196" s="111">
        <v>0</v>
      </c>
      <c r="AO196" s="109"/>
      <c r="AP196" s="106"/>
      <c r="AQ196" s="110"/>
      <c r="AR196" s="109" t="s">
        <v>2210</v>
      </c>
      <c r="AS196" s="106" t="s">
        <v>2214</v>
      </c>
      <c r="AT196" s="107" t="s">
        <v>2205</v>
      </c>
      <c r="AU196" s="108" t="s">
        <v>2210</v>
      </c>
      <c r="AV196" s="109" t="s">
        <v>2210</v>
      </c>
      <c r="AW196" s="106" t="s">
        <v>2205</v>
      </c>
      <c r="AX196" s="106" t="s">
        <v>2214</v>
      </c>
      <c r="AY196" s="106" t="s">
        <v>2215</v>
      </c>
      <c r="AZ196" s="106" t="s">
        <v>2206</v>
      </c>
      <c r="BA196" s="106"/>
      <c r="BB196" s="106"/>
      <c r="BC196" s="106"/>
      <c r="BD196" s="106"/>
      <c r="BE196" s="106"/>
      <c r="BF196" s="94" cm="1">
        <f t="array" ref="BF196">SUMPRODUCT(--(LEN(TRIM(AV196:BE196))&gt;0))</f>
        <v>5</v>
      </c>
      <c r="BG196" s="36" t="str" cm="1">
        <f t="array" ref="BG196">SUBSTITUTE(SUBSTITUTE(SUBSTITUTE("["&amp;
IFERROR(_xlfn.TEXTJOIN(", ",TRUE,IF(O196:AL196="y",CHAR(34)&amp;O$1:AL$1&amp;CHAR(34),"")),"")&amp;
","&amp;
CHAR(34)&amp;"myr"&amp;AU196&amp;CHAR(34)&amp;","&amp;_xlfn.TEXTJOIN("",TRUE,IF(AO196:AQ196&lt;&gt;"",CHAR(34)&amp;"sta"&amp;AO196:AQ196&amp;CHAR(34)&amp;",",""))&amp;
IFERROR(_xlfn.TEXTJOIN(", ",TRUE,IF(AR196:AT196&lt;&gt;"",CHAR(34)&amp;AR$1:AT$1&amp;AR196:AT196&amp;CHAR(34)&amp;",","")),"")&amp;
IF(AN196&gt;0,CHAR(34)&amp;"HasSta",CHAR(34)&amp;"NoStar")&amp;CHAR(34)&amp;","&amp;IF(AN196=1,CHAR(34)&amp;"1Stars"&amp;CHAR(34)&amp;",","")&amp;IF(AN196=2,CHAR(34)&amp;"2Stars"&amp;CHAR(34)&amp;",","")&amp;IF(AN196&gt;2,CHAR(34)&amp;"3+Star"&amp;CHAR(34)&amp;",","")&amp;
IFERROR(CHOOSE(AM196+1,"""NoBand""","","""2Bands""","""3Bands"""),"")&amp;IF(AM196&gt;3,"""4+Band""","")&amp;","&amp;
_xlfn.XLOOKUP(B196,Country!$A$2:$A$246,Country!$F$2:$F$246,"")&amp;_xlfn.XLOOKUP(B196,Country!$A$2:$A$246,Country!$G$2:$G$246,"")&amp;
"]",",]","]"),",,",","),",,",",")</f>
        <v>["Crosse", "Horizo", "Animal", "Crowns","myrRED","001RED", "002BLU", "003WHI","NoStar","3Bands","capi_Belgrade","landlo", "rg3_austrohungary", "ntBLYE", "ntWHYE","balkan","rg2_Eu_South"]</v>
      </c>
      <c r="BH196" s="65" t="s">
        <v>791</v>
      </c>
      <c r="BI196" s="36"/>
    </row>
    <row r="197" spans="1:61" x14ac:dyDescent="0.3">
      <c r="A197" s="115" t="str" cm="1">
        <f t="array" ref="A197">SUBSTITUTE("{"&amp;CHAR(34)&amp;"couname"&amp;CHAR(34)&amp;":"&amp;CHAR(34)&amp;B197&amp;CHAR(34)&amp;
(IF(H197&lt;&gt;"",","&amp;CHAR(34)&amp;"subtype"&amp;CHAR(34)&amp;":"&amp;CHAR(34)&amp;H197&amp;CHAR(34),""))&amp;
","&amp;CHAR(34)&amp;"year"&amp;CHAR(34)&amp;":"&amp;CHAR(34)&amp;M197&amp;CHAR(34)&amp;","&amp;CHAR(34)&amp;"lvlup"&amp;CHAR(34)&amp;":"&amp;CHAR(34)&amp;C197&amp;CHAR(34)&amp;
","&amp;CHAR(34)&amp;"region"&amp;CHAR(34)&amp;":"&amp;CHAR(34)&amp;"rgn_"&amp;_xlfn.XLOOKUP(B197,Country!A197:A495,Country!D197:D495&amp;CHAR(34)&amp;
","&amp;CHAR(34)&amp;"Colors"&amp;CHAR(34)&amp;":"&amp;"["&amp;_xlfn.TEXTJOIN(", ",TRUE,IF(AV197:BE197&lt;&gt;"",CHAR(34)&amp;"cl_"&amp;AV197:BE197&amp;CHAR(34),""))&amp;"]"&amp;
","&amp;CHAR(34)&amp;"Items"&amp;CHAR(34)&amp;":"&amp;BG197&amp;
","&amp;CHAR(34)&amp;"Items2"&amp;CHAR(34)&amp;":"&amp;"["&amp;_xlfn.XLOOKUP(B197,Country!A196:A495,Country!G196:G495)&amp;"]"&amp;
","&amp;CHAR(34)&amp;"Flag"&amp;CHAR(34)&amp;":"&amp;CHAR(34)&amp;D197&amp;CHAR(34)&amp;
","&amp;CHAR(34)&amp;"HDFlag"&amp;CHAR(34)&amp;":"&amp;CHAR(34)&amp;E197&amp;CHAR(34)&amp;
","&amp;CHAR(34)&amp;"type"&amp;CHAR(34)&amp;":"&amp;CHAR(34)&amp;L197&amp;CHAR(34)&amp;
", "&amp;CHAR(34)&amp;"describe"&amp;CHAR(34)&amp;": "&amp;CHAR(34)&amp;CHAR(34)&amp;
", "&amp;CHAR(34)&amp;"isnew"&amp;CHAR(34)&amp;": "&amp;CHAR(34)&amp;F197&amp;CHAR(34)&amp;
", "&amp;CHAR(34)&amp;"ptg"&amp;CHAR(34)&amp;": "&amp;IFERROR(_xlfn.XLOOKUP(B197,Country!A:A,Country!BH:BH),CHAR(34)&amp;CHAR(34))&amp;
", "&amp;CHAR(34)&amp;"links"&amp;CHAR(34)&amp;": "&amp;CHAR(34)&amp;I197&amp;CHAR(34)&amp;
"},"),"[,","[")</f>
        <v>{"couname":"Seychelles","year":"1996","lvlup":"1","region":"rgn_Africa","Colors":["cl_BLU", "cl_YEL", "cl_RED", "cl_WHI", "cl_GRE"],"Items":["dgband", "OnlyBa","myrRED","001BLU", "002RED", "003GRE","NoStar","4+Band","capi_Victoria","island", "geo_CapiBeach", "ntGRRE", "ntGRYE", "ntWHYE","chopGB","englis","french","rg2_AF_East"],"Items2":["chopGB","englis","french","rg2_AF_East"],"Flag":"https://i.ibb.co/Wc1xM5r/Seychelles-Flag.png","HDFlag":"https://upload.wikimedia.org/wikipedia/commons/thumb/f/fc/Flag_of_Seychelles.svg/2560px-Flag_of_Seychelles.svg.png","type":"", "describe": "", "isnew": ".", "ptg": ["pctBLA_0", "pctBLU_16", "pctGRE_17", "pctRED_34", "pctYEL_16", "pctORA_0", "pctBRO_0", "pctPUR_0", "pctWHI_16"], "links": "https://en.wikipedia.org/wiki/Flag_of_Seychelles"},</v>
      </c>
      <c r="B197" s="83" t="s">
        <v>235</v>
      </c>
      <c r="C197" s="84">
        <v>1</v>
      </c>
      <c r="D197" s="95" t="s">
        <v>994</v>
      </c>
      <c r="E197" s="96" t="s">
        <v>2648</v>
      </c>
      <c r="F197" s="85" t="s">
        <v>2200</v>
      </c>
      <c r="G197" s="86" t="s">
        <v>2201</v>
      </c>
      <c r="H197" s="87"/>
      <c r="I197" s="88" t="s">
        <v>2649</v>
      </c>
      <c r="J197" s="89" t="s">
        <v>3578</v>
      </c>
      <c r="K197" s="90" t="s">
        <v>479</v>
      </c>
      <c r="L197" s="89"/>
      <c r="M197" s="91">
        <v>1996</v>
      </c>
      <c r="N197" s="116"/>
      <c r="O197" s="92" t="s">
        <v>2204</v>
      </c>
      <c r="P197" s="92" t="s">
        <v>2204</v>
      </c>
      <c r="Q197" s="92" t="s">
        <v>2204</v>
      </c>
      <c r="R197" s="92" t="s">
        <v>529</v>
      </c>
      <c r="S197" s="92" t="s">
        <v>2204</v>
      </c>
      <c r="T197" s="92" t="s">
        <v>2204</v>
      </c>
      <c r="U197" s="92" t="s">
        <v>2204</v>
      </c>
      <c r="V197" s="92" t="s">
        <v>2204</v>
      </c>
      <c r="W197" s="92" t="s">
        <v>2204</v>
      </c>
      <c r="X197" s="92" t="s">
        <v>2204</v>
      </c>
      <c r="Y197" s="92" t="s">
        <v>2204</v>
      </c>
      <c r="Z197" s="92" t="s">
        <v>2204</v>
      </c>
      <c r="AA197" s="92" t="s">
        <v>2204</v>
      </c>
      <c r="AB197" s="92" t="s">
        <v>2204</v>
      </c>
      <c r="AC197" s="92" t="s">
        <v>2204</v>
      </c>
      <c r="AD197" s="92" t="s">
        <v>2204</v>
      </c>
      <c r="AE197" s="92" t="s">
        <v>529</v>
      </c>
      <c r="AF197" s="92" t="s">
        <v>2204</v>
      </c>
      <c r="AG197" s="92" t="s">
        <v>2204</v>
      </c>
      <c r="AH197" s="92" t="s">
        <v>2204</v>
      </c>
      <c r="AI197" s="92" t="s">
        <v>2204</v>
      </c>
      <c r="AJ197" s="92" t="s">
        <v>2204</v>
      </c>
      <c r="AK197" s="92" t="s">
        <v>2204</v>
      </c>
      <c r="AL197" s="92" t="s">
        <v>2204</v>
      </c>
      <c r="AM197" s="93">
        <v>5</v>
      </c>
      <c r="AN197" s="111">
        <v>0</v>
      </c>
      <c r="AO197" s="109"/>
      <c r="AP197" s="106"/>
      <c r="AQ197" s="110"/>
      <c r="AR197" s="109" t="s">
        <v>2214</v>
      </c>
      <c r="AS197" s="106" t="s">
        <v>2210</v>
      </c>
      <c r="AT197" s="107" t="s">
        <v>2211</v>
      </c>
      <c r="AU197" s="108" t="s">
        <v>2210</v>
      </c>
      <c r="AV197" s="109" t="s">
        <v>2214</v>
      </c>
      <c r="AW197" s="106" t="s">
        <v>2215</v>
      </c>
      <c r="AX197" s="106" t="s">
        <v>2210</v>
      </c>
      <c r="AY197" s="106" t="s">
        <v>2205</v>
      </c>
      <c r="AZ197" s="106" t="s">
        <v>2211</v>
      </c>
      <c r="BA197" s="106"/>
      <c r="BB197" s="106"/>
      <c r="BC197" s="106"/>
      <c r="BD197" s="106"/>
      <c r="BE197" s="106"/>
      <c r="BF197" s="94" cm="1">
        <f t="array" ref="BF197">SUMPRODUCT(--(LEN(TRIM(AV197:BE197))&gt;0))</f>
        <v>5</v>
      </c>
      <c r="BG197" s="36" t="str" cm="1">
        <f t="array" ref="BG197">SUBSTITUTE(SUBSTITUTE(SUBSTITUTE("["&amp;
IFERROR(_xlfn.TEXTJOIN(", ",TRUE,IF(O197:AL197="y",CHAR(34)&amp;O$1:AL$1&amp;CHAR(34),"")),"")&amp;
","&amp;
CHAR(34)&amp;"myr"&amp;AU197&amp;CHAR(34)&amp;","&amp;_xlfn.TEXTJOIN("",TRUE,IF(AO197:AQ197&lt;&gt;"",CHAR(34)&amp;"sta"&amp;AO197:AQ197&amp;CHAR(34)&amp;",",""))&amp;
IFERROR(_xlfn.TEXTJOIN(", ",TRUE,IF(AR197:AT197&lt;&gt;"",CHAR(34)&amp;AR$1:AT$1&amp;AR197:AT197&amp;CHAR(34)&amp;",","")),"")&amp;
IF(AN197&gt;0,CHAR(34)&amp;"HasSta",CHAR(34)&amp;"NoStar")&amp;CHAR(34)&amp;","&amp;IF(AN197=1,CHAR(34)&amp;"1Stars"&amp;CHAR(34)&amp;",","")&amp;IF(AN197=2,CHAR(34)&amp;"2Stars"&amp;CHAR(34)&amp;",","")&amp;IF(AN197&gt;2,CHAR(34)&amp;"3+Star"&amp;CHAR(34)&amp;",","")&amp;
IFERROR(CHOOSE(AM197+1,"""NoBand""","","""2Bands""","""3Bands"""),"")&amp;IF(AM197&gt;3,"""4+Band""","")&amp;","&amp;
_xlfn.XLOOKUP(B197,Country!$A$2:$A$246,Country!$F$2:$F$246,"")&amp;_xlfn.XLOOKUP(B197,Country!$A$2:$A$246,Country!$G$2:$G$246,"")&amp;
"]",",]","]"),",,",","),",,",",")</f>
        <v>["dgband", "OnlyBa","myrRED","001BLU", "002RED", "003GRE","NoStar","4+Band","capi_Victoria","island", "geo_CapiBeach", "ntGRRE", "ntGRYE", "ntWHYE","chopGB","englis","french","rg2_AF_East"]</v>
      </c>
      <c r="BH197" s="65" t="s">
        <v>792</v>
      </c>
      <c r="BI197" s="36"/>
    </row>
    <row r="198" spans="1:61" x14ac:dyDescent="0.3">
      <c r="A198" s="115" t="str" cm="1">
        <f t="array" ref="A198">SUBSTITUTE("{"&amp;CHAR(34)&amp;"couname"&amp;CHAR(34)&amp;":"&amp;CHAR(34)&amp;B198&amp;CHAR(34)&amp;
(IF(H198&lt;&gt;"",","&amp;CHAR(34)&amp;"subtype"&amp;CHAR(34)&amp;":"&amp;CHAR(34)&amp;H198&amp;CHAR(34),""))&amp;
","&amp;CHAR(34)&amp;"year"&amp;CHAR(34)&amp;":"&amp;CHAR(34)&amp;M198&amp;CHAR(34)&amp;","&amp;CHAR(34)&amp;"lvlup"&amp;CHAR(34)&amp;":"&amp;CHAR(34)&amp;C198&amp;CHAR(34)&amp;
","&amp;CHAR(34)&amp;"region"&amp;CHAR(34)&amp;":"&amp;CHAR(34)&amp;"rgn_"&amp;_xlfn.XLOOKUP(B198,Country!A198:A496,Country!D198:D496&amp;CHAR(34)&amp;
","&amp;CHAR(34)&amp;"Colors"&amp;CHAR(34)&amp;":"&amp;"["&amp;_xlfn.TEXTJOIN(", ",TRUE,IF(AV198:BE198&lt;&gt;"",CHAR(34)&amp;"cl_"&amp;AV198:BE198&amp;CHAR(34),""))&amp;"]"&amp;
","&amp;CHAR(34)&amp;"Items"&amp;CHAR(34)&amp;":"&amp;BG198&amp;
","&amp;CHAR(34)&amp;"Items2"&amp;CHAR(34)&amp;":"&amp;"["&amp;_xlfn.XLOOKUP(B198,Country!A197:A496,Country!G197:G496)&amp;"]"&amp;
","&amp;CHAR(34)&amp;"Flag"&amp;CHAR(34)&amp;":"&amp;CHAR(34)&amp;D198&amp;CHAR(34)&amp;
","&amp;CHAR(34)&amp;"HDFlag"&amp;CHAR(34)&amp;":"&amp;CHAR(34)&amp;E198&amp;CHAR(34)&amp;
","&amp;CHAR(34)&amp;"type"&amp;CHAR(34)&amp;":"&amp;CHAR(34)&amp;L198&amp;CHAR(34)&amp;
", "&amp;CHAR(34)&amp;"describe"&amp;CHAR(34)&amp;": "&amp;CHAR(34)&amp;CHAR(34)&amp;
", "&amp;CHAR(34)&amp;"isnew"&amp;CHAR(34)&amp;": "&amp;CHAR(34)&amp;F198&amp;CHAR(34)&amp;
", "&amp;CHAR(34)&amp;"ptg"&amp;CHAR(34)&amp;": "&amp;IFERROR(_xlfn.XLOOKUP(B198,Country!A:A,Country!BH:BH),CHAR(34)&amp;CHAR(34))&amp;
", "&amp;CHAR(34)&amp;"links"&amp;CHAR(34)&amp;": "&amp;CHAR(34)&amp;I198&amp;CHAR(34)&amp;
"},"),"[,","[")</f>
        <v>{"couname":"Sierra Leone","year":"1961","lvlup":"1","region":"rgn_Africa","Colors":["cl_GRE", "cl_WHI", "cl_BLU"],"Items":["Horizo", "OnlyBa","myrEQ","001GRE", "002WHI", "003BLU","NoStar","3Bands","capi_Freetown","geo_CapiBeach","chopGB","englis","rg2_AF_West"],"Items2":["chopGB","englis","rg2_AF_West"],"Flag":"https://i.ibb.co/wy3yWcs/Sierra-Leone-Flag.png","HDFlag":"https://upload.wikimedia.org/wikipedia/commons/thumb/1/17/Flag_of_Sierra_Leone.svg/2560px-Flag_of_Sierra_Leone.svg.png","type":"", "describe": "", "isnew": ".", "ptg": ["pctBLA_0", "pctBLU_33", "pctGRE_33", "pctRED_0", "pctYEL_0", "pctORA_0", "pctBRO_0", "pctPUR_0", "pctWHI_33"], "links": "https://en.wikipedia.org/wiki/Flag_of_Sierra_Leone"},</v>
      </c>
      <c r="B198" s="83" t="s">
        <v>236</v>
      </c>
      <c r="C198" s="84">
        <v>1</v>
      </c>
      <c r="D198" s="95" t="s">
        <v>995</v>
      </c>
      <c r="E198" s="96" t="s">
        <v>2650</v>
      </c>
      <c r="F198" s="85" t="s">
        <v>2200</v>
      </c>
      <c r="G198" s="86" t="s">
        <v>2201</v>
      </c>
      <c r="H198" s="87"/>
      <c r="I198" s="88" t="s">
        <v>2651</v>
      </c>
      <c r="J198" s="89" t="s">
        <v>3578</v>
      </c>
      <c r="K198" s="90" t="s">
        <v>480</v>
      </c>
      <c r="L198" s="89"/>
      <c r="M198" s="91">
        <v>1961</v>
      </c>
      <c r="N198" s="116"/>
      <c r="O198" s="92" t="s">
        <v>2204</v>
      </c>
      <c r="P198" s="92" t="s">
        <v>529</v>
      </c>
      <c r="Q198" s="92" t="s">
        <v>2204</v>
      </c>
      <c r="R198" s="92" t="s">
        <v>2204</v>
      </c>
      <c r="S198" s="92" t="s">
        <v>2204</v>
      </c>
      <c r="T198" s="92" t="s">
        <v>2204</v>
      </c>
      <c r="U198" s="92" t="s">
        <v>2204</v>
      </c>
      <c r="V198" s="92" t="s">
        <v>2204</v>
      </c>
      <c r="W198" s="92" t="s">
        <v>2204</v>
      </c>
      <c r="X198" s="92" t="s">
        <v>2204</v>
      </c>
      <c r="Y198" s="92" t="s">
        <v>2204</v>
      </c>
      <c r="Z198" s="92" t="s">
        <v>2204</v>
      </c>
      <c r="AA198" s="92" t="s">
        <v>2204</v>
      </c>
      <c r="AB198" s="92" t="s">
        <v>2204</v>
      </c>
      <c r="AC198" s="92" t="s">
        <v>2204</v>
      </c>
      <c r="AD198" s="92" t="s">
        <v>2204</v>
      </c>
      <c r="AE198" s="92" t="s">
        <v>529</v>
      </c>
      <c r="AF198" s="92" t="s">
        <v>2204</v>
      </c>
      <c r="AG198" s="92" t="s">
        <v>2204</v>
      </c>
      <c r="AH198" s="92" t="s">
        <v>2204</v>
      </c>
      <c r="AI198" s="92" t="s">
        <v>2204</v>
      </c>
      <c r="AJ198" s="92" t="s">
        <v>2204</v>
      </c>
      <c r="AK198" s="92" t="s">
        <v>2204</v>
      </c>
      <c r="AL198" s="92" t="s">
        <v>2204</v>
      </c>
      <c r="AM198" s="93">
        <v>3</v>
      </c>
      <c r="AN198" s="111">
        <v>0</v>
      </c>
      <c r="AO198" s="109"/>
      <c r="AP198" s="106"/>
      <c r="AQ198" s="110"/>
      <c r="AR198" s="109" t="s">
        <v>2211</v>
      </c>
      <c r="AS198" s="106" t="s">
        <v>2205</v>
      </c>
      <c r="AT198" s="107" t="s">
        <v>2214</v>
      </c>
      <c r="AU198" s="108" t="s">
        <v>2209</v>
      </c>
      <c r="AV198" s="109" t="s">
        <v>2211</v>
      </c>
      <c r="AW198" s="106" t="s">
        <v>2205</v>
      </c>
      <c r="AX198" s="106" t="s">
        <v>2214</v>
      </c>
      <c r="AY198" s="106"/>
      <c r="AZ198" s="106"/>
      <c r="BA198" s="106"/>
      <c r="BB198" s="106"/>
      <c r="BC198" s="106"/>
      <c r="BD198" s="106"/>
      <c r="BE198" s="106"/>
      <c r="BF198" s="94" cm="1">
        <f t="array" ref="BF198">SUMPRODUCT(--(LEN(TRIM(AV198:BE198))&gt;0))</f>
        <v>3</v>
      </c>
      <c r="BG198" s="36" t="str" cm="1">
        <f t="array" ref="BG198">SUBSTITUTE(SUBSTITUTE(SUBSTITUTE("["&amp;
IFERROR(_xlfn.TEXTJOIN(", ",TRUE,IF(O198:AL198="y",CHAR(34)&amp;O$1:AL$1&amp;CHAR(34),"")),"")&amp;
","&amp;
CHAR(34)&amp;"myr"&amp;AU198&amp;CHAR(34)&amp;","&amp;_xlfn.TEXTJOIN("",TRUE,IF(AO198:AQ198&lt;&gt;"",CHAR(34)&amp;"sta"&amp;AO198:AQ198&amp;CHAR(34)&amp;",",""))&amp;
IFERROR(_xlfn.TEXTJOIN(", ",TRUE,IF(AR198:AT198&lt;&gt;"",CHAR(34)&amp;AR$1:AT$1&amp;AR198:AT198&amp;CHAR(34)&amp;",","")),"")&amp;
IF(AN198&gt;0,CHAR(34)&amp;"HasSta",CHAR(34)&amp;"NoStar")&amp;CHAR(34)&amp;","&amp;IF(AN198=1,CHAR(34)&amp;"1Stars"&amp;CHAR(34)&amp;",","")&amp;IF(AN198=2,CHAR(34)&amp;"2Stars"&amp;CHAR(34)&amp;",","")&amp;IF(AN198&gt;2,CHAR(34)&amp;"3+Star"&amp;CHAR(34)&amp;",","")&amp;
IFERROR(CHOOSE(AM198+1,"""NoBand""","","""2Bands""","""3Bands"""),"")&amp;IF(AM198&gt;3,"""4+Band""","")&amp;","&amp;
_xlfn.XLOOKUP(B198,Country!$A$2:$A$246,Country!$F$2:$F$246,"")&amp;_xlfn.XLOOKUP(B198,Country!$A$2:$A$246,Country!$G$2:$G$246,"")&amp;
"]",",]","]"),",,",","),",,",",")</f>
        <v>["Horizo", "OnlyBa","myrEQ","001GRE", "002WHI", "003BLU","NoStar","3Bands","capi_Freetown","geo_CapiBeach","chopGB","englis","rg2_AF_West"]</v>
      </c>
      <c r="BH198" s="65" t="s">
        <v>792</v>
      </c>
      <c r="BI198" s="36"/>
    </row>
    <row r="199" spans="1:61" x14ac:dyDescent="0.3">
      <c r="A199" s="115" t="str" cm="1">
        <f t="array" ref="A199">SUBSTITUTE("{"&amp;CHAR(34)&amp;"couname"&amp;CHAR(34)&amp;":"&amp;CHAR(34)&amp;B199&amp;CHAR(34)&amp;
(IF(H199&lt;&gt;"",","&amp;CHAR(34)&amp;"subtype"&amp;CHAR(34)&amp;":"&amp;CHAR(34)&amp;H199&amp;CHAR(34),""))&amp;
","&amp;CHAR(34)&amp;"year"&amp;CHAR(34)&amp;":"&amp;CHAR(34)&amp;M199&amp;CHAR(34)&amp;","&amp;CHAR(34)&amp;"lvlup"&amp;CHAR(34)&amp;":"&amp;CHAR(34)&amp;C199&amp;CHAR(34)&amp;
","&amp;CHAR(34)&amp;"region"&amp;CHAR(34)&amp;":"&amp;CHAR(34)&amp;"rgn_"&amp;_xlfn.XLOOKUP(B199,Country!A199:A497,Country!D199:D497&amp;CHAR(34)&amp;
","&amp;CHAR(34)&amp;"Colors"&amp;CHAR(34)&amp;":"&amp;"["&amp;_xlfn.TEXTJOIN(", ",TRUE,IF(AV199:BE199&lt;&gt;"",CHAR(34)&amp;"cl_"&amp;AV199:BE199&amp;CHAR(34),""))&amp;"]"&amp;
","&amp;CHAR(34)&amp;"Items"&amp;CHAR(34)&amp;":"&amp;BG199&amp;
","&amp;CHAR(34)&amp;"Items2"&amp;CHAR(34)&amp;":"&amp;"["&amp;_xlfn.XLOOKUP(B199,Country!A198:A497,Country!G198:G497)&amp;"]"&amp;
","&amp;CHAR(34)&amp;"Flag"&amp;CHAR(34)&amp;":"&amp;CHAR(34)&amp;D199&amp;CHAR(34)&amp;
","&amp;CHAR(34)&amp;"HDFlag"&amp;CHAR(34)&amp;":"&amp;CHAR(34)&amp;E199&amp;CHAR(34)&amp;
","&amp;CHAR(34)&amp;"type"&amp;CHAR(34)&amp;":"&amp;CHAR(34)&amp;L199&amp;CHAR(34)&amp;
", "&amp;CHAR(34)&amp;"describe"&amp;CHAR(34)&amp;": "&amp;CHAR(34)&amp;CHAR(34)&amp;
", "&amp;CHAR(34)&amp;"isnew"&amp;CHAR(34)&amp;": "&amp;CHAR(34)&amp;F199&amp;CHAR(34)&amp;
", "&amp;CHAR(34)&amp;"ptg"&amp;CHAR(34)&amp;": "&amp;IFERROR(_xlfn.XLOOKUP(B199,Country!A:A,Country!BH:BH),CHAR(34)&amp;CHAR(34))&amp;
", "&amp;CHAR(34)&amp;"links"&amp;CHAR(34)&amp;": "&amp;CHAR(34)&amp;I199&amp;CHAR(34)&amp;
"},"),"[,","[")</f>
        <v>{"couname":"Singapore","year":"1959, 1965","lvlup":"1","region":"rgn_Asia","Colors":["cl_RED", "cl_WHI"],"Items":["Horizo", "IsMoon", "Canton","myrWHI","staWHI","001RED", "003WHI","HasSta","3+Star","2Bands","capi_Singapore","island", "top10_airlines", "geo_CapiBeach","chopGB","englis","chines","rg2_AS_SouthEast"],"Items2":["chopGB","englis","chines","rg2_AS_SouthEast"],"Flag":"https://i.ibb.co/vdzDRTc/Singapore-Flag.png","HDFlag":"https://upload.wikimedia.org/wikipedia/commons/thumb/4/48/Flag_of_Singapore.svg/2560px-Flag_of_Singapore.svg.png","type":"", "describe": "", "isnew": ".", "ptg": ["pctBLA_0", "pctBLU_0", "pctGRE_0", "pctRED_47", "pctYEL_0", "pctORA_0", "pctBRO_0", "pctPUR_0", "pctWHI_53"], "links": "https://en.wikipedia.org/wiki/Flag_of_Singapore"},</v>
      </c>
      <c r="B199" s="83" t="s">
        <v>237</v>
      </c>
      <c r="C199" s="84">
        <v>1</v>
      </c>
      <c r="D199" s="95" t="s">
        <v>996</v>
      </c>
      <c r="E199" s="96" t="s">
        <v>2652</v>
      </c>
      <c r="F199" s="85" t="s">
        <v>2200</v>
      </c>
      <c r="G199" s="86" t="s">
        <v>2201</v>
      </c>
      <c r="H199" s="87"/>
      <c r="I199" s="88" t="s">
        <v>2653</v>
      </c>
      <c r="J199" s="89" t="s">
        <v>3578</v>
      </c>
      <c r="K199" s="90" t="s">
        <v>481</v>
      </c>
      <c r="L199" s="89"/>
      <c r="M199" s="91" t="s">
        <v>2654</v>
      </c>
      <c r="N199" s="116"/>
      <c r="O199" s="92" t="s">
        <v>2204</v>
      </c>
      <c r="P199" s="92" t="s">
        <v>529</v>
      </c>
      <c r="Q199" s="92" t="s">
        <v>2204</v>
      </c>
      <c r="R199" s="92" t="s">
        <v>2204</v>
      </c>
      <c r="S199" s="92" t="s">
        <v>2204</v>
      </c>
      <c r="T199" s="92" t="s">
        <v>2204</v>
      </c>
      <c r="U199" s="92" t="s">
        <v>2204</v>
      </c>
      <c r="V199" s="92" t="s">
        <v>2204</v>
      </c>
      <c r="W199" s="92" t="s">
        <v>2204</v>
      </c>
      <c r="X199" s="92" t="s">
        <v>2204</v>
      </c>
      <c r="Y199" s="92" t="s">
        <v>529</v>
      </c>
      <c r="Z199" s="92" t="s">
        <v>2204</v>
      </c>
      <c r="AA199" s="92" t="s">
        <v>2204</v>
      </c>
      <c r="AB199" s="92" t="s">
        <v>529</v>
      </c>
      <c r="AC199" s="92" t="s">
        <v>2204</v>
      </c>
      <c r="AD199" s="92" t="s">
        <v>2204</v>
      </c>
      <c r="AE199" s="92" t="s">
        <v>2204</v>
      </c>
      <c r="AF199" s="92" t="s">
        <v>2204</v>
      </c>
      <c r="AG199" s="92" t="s">
        <v>2204</v>
      </c>
      <c r="AH199" s="92" t="s">
        <v>2204</v>
      </c>
      <c r="AI199" s="92" t="s">
        <v>2204</v>
      </c>
      <c r="AJ199" s="92" t="s">
        <v>2204</v>
      </c>
      <c r="AK199" s="92" t="s">
        <v>2204</v>
      </c>
      <c r="AL199" s="92" t="s">
        <v>2204</v>
      </c>
      <c r="AM199" s="93">
        <v>2</v>
      </c>
      <c r="AN199" s="111">
        <v>5</v>
      </c>
      <c r="AO199" s="109" t="s">
        <v>2205</v>
      </c>
      <c r="AP199" s="106"/>
      <c r="AQ199" s="110"/>
      <c r="AR199" s="109" t="s">
        <v>2210</v>
      </c>
      <c r="AS199" s="106"/>
      <c r="AT199" s="107" t="s">
        <v>2205</v>
      </c>
      <c r="AU199" s="108" t="s">
        <v>2205</v>
      </c>
      <c r="AV199" s="109" t="s">
        <v>2210</v>
      </c>
      <c r="AW199" s="106" t="s">
        <v>2205</v>
      </c>
      <c r="AX199" s="106"/>
      <c r="AY199" s="106"/>
      <c r="AZ199" s="106"/>
      <c r="BA199" s="106"/>
      <c r="BB199" s="106"/>
      <c r="BC199" s="106"/>
      <c r="BD199" s="106"/>
      <c r="BE199" s="106"/>
      <c r="BF199" s="94" cm="1">
        <f t="array" ref="BF199">SUMPRODUCT(--(LEN(TRIM(AV199:BE199))&gt;0))</f>
        <v>2</v>
      </c>
      <c r="BG199" s="36" t="str" cm="1">
        <f t="array" ref="BG199">SUBSTITUTE(SUBSTITUTE(SUBSTITUTE("["&amp;
IFERROR(_xlfn.TEXTJOIN(", ",TRUE,IF(O199:AL199="y",CHAR(34)&amp;O$1:AL$1&amp;CHAR(34),"")),"")&amp;
","&amp;
CHAR(34)&amp;"myr"&amp;AU199&amp;CHAR(34)&amp;","&amp;_xlfn.TEXTJOIN("",TRUE,IF(AO199:AQ199&lt;&gt;"",CHAR(34)&amp;"sta"&amp;AO199:AQ199&amp;CHAR(34)&amp;",",""))&amp;
IFERROR(_xlfn.TEXTJOIN(", ",TRUE,IF(AR199:AT199&lt;&gt;"",CHAR(34)&amp;AR$1:AT$1&amp;AR199:AT199&amp;CHAR(34)&amp;",","")),"")&amp;
IF(AN199&gt;0,CHAR(34)&amp;"HasSta",CHAR(34)&amp;"NoStar")&amp;CHAR(34)&amp;","&amp;IF(AN199=1,CHAR(34)&amp;"1Stars"&amp;CHAR(34)&amp;",","")&amp;IF(AN199=2,CHAR(34)&amp;"2Stars"&amp;CHAR(34)&amp;",","")&amp;IF(AN199&gt;2,CHAR(34)&amp;"3+Star"&amp;CHAR(34)&amp;",","")&amp;
IFERROR(CHOOSE(AM199+1,"""NoBand""","","""2Bands""","""3Bands"""),"")&amp;IF(AM199&gt;3,"""4+Band""","")&amp;","&amp;
_xlfn.XLOOKUP(B199,Country!$A$2:$A$246,Country!$F$2:$F$246,"")&amp;_xlfn.XLOOKUP(B199,Country!$A$2:$A$246,Country!$G$2:$G$246,"")&amp;
"]",",]","]"),",,",","),",,",",")</f>
        <v>["Horizo", "IsMoon", "Canton","myrWHI","staWHI","001RED", "003WHI","HasSta","3+Star","2Bands","capi_Singapore","island", "top10_airlines", "geo_CapiBeach","chopGB","englis","chines","rg2_AS_SouthEast"]</v>
      </c>
      <c r="BH199" s="65" t="s">
        <v>790</v>
      </c>
      <c r="BI199" s="36"/>
    </row>
    <row r="200" spans="1:61" x14ac:dyDescent="0.3">
      <c r="A200" s="115" t="str" cm="1">
        <f t="array" ref="A200">SUBSTITUTE("{"&amp;CHAR(34)&amp;"couname"&amp;CHAR(34)&amp;":"&amp;CHAR(34)&amp;B200&amp;CHAR(34)&amp;
(IF(H200&lt;&gt;"",","&amp;CHAR(34)&amp;"subtype"&amp;CHAR(34)&amp;":"&amp;CHAR(34)&amp;H200&amp;CHAR(34),""))&amp;
","&amp;CHAR(34)&amp;"year"&amp;CHAR(34)&amp;":"&amp;CHAR(34)&amp;M200&amp;CHAR(34)&amp;","&amp;CHAR(34)&amp;"lvlup"&amp;CHAR(34)&amp;":"&amp;CHAR(34)&amp;C200&amp;CHAR(34)&amp;
","&amp;CHAR(34)&amp;"region"&amp;CHAR(34)&amp;":"&amp;CHAR(34)&amp;"rgn_"&amp;_xlfn.XLOOKUP(B200,Country!A200:A498,Country!D200:D498&amp;CHAR(34)&amp;
","&amp;CHAR(34)&amp;"Colors"&amp;CHAR(34)&amp;":"&amp;"["&amp;_xlfn.TEXTJOIN(", ",TRUE,IF(AV200:BE200&lt;&gt;"",CHAR(34)&amp;"cl_"&amp;AV200:BE200&amp;CHAR(34),""))&amp;"]"&amp;
","&amp;CHAR(34)&amp;"Items"&amp;CHAR(34)&amp;":"&amp;BG200&amp;
","&amp;CHAR(34)&amp;"Items2"&amp;CHAR(34)&amp;":"&amp;"["&amp;_xlfn.XLOOKUP(B200,Country!A199:A498,Country!G199:G498)&amp;"]"&amp;
","&amp;CHAR(34)&amp;"Flag"&amp;CHAR(34)&amp;":"&amp;CHAR(34)&amp;D200&amp;CHAR(34)&amp;
","&amp;CHAR(34)&amp;"HDFlag"&amp;CHAR(34)&amp;":"&amp;CHAR(34)&amp;E200&amp;CHAR(34)&amp;
","&amp;CHAR(34)&amp;"type"&amp;CHAR(34)&amp;":"&amp;CHAR(34)&amp;L200&amp;CHAR(34)&amp;
", "&amp;CHAR(34)&amp;"describe"&amp;CHAR(34)&amp;": "&amp;CHAR(34)&amp;CHAR(34)&amp;
", "&amp;CHAR(34)&amp;"isnew"&amp;CHAR(34)&amp;": "&amp;CHAR(34)&amp;F200&amp;CHAR(34)&amp;
", "&amp;CHAR(34)&amp;"ptg"&amp;CHAR(34)&amp;": "&amp;IFERROR(_xlfn.XLOOKUP(B200,Country!A:A,Country!BH:BH),CHAR(34)&amp;CHAR(34))&amp;
", "&amp;CHAR(34)&amp;"links"&amp;CHAR(34)&amp;": "&amp;CHAR(34)&amp;I200&amp;CHAR(34)&amp;
"},"),"[,","[")</f>
        <v>{"couname":"Sint Eustatius","year":"2004","lvlup":"1","region":"rgn_North America","Colors":["cl_BLU", "cl_RED", "cl_YEL", "cl_WHI", "cl_GRE"],"Items":["Horizo", "Vertic", "Center", "Geogrh","myrBLU","staYEL","HasSta","1Stars","2Bands","capi_Oranjestad","island", "geo_CapiBeach", "ntGRYE", "ntBLYE","monarchy","englis","dutchs","rg2_Na_Caribbean"],"Items2":["monarchy","englis","dutchs","rg2_Na_Caribbean"],"Flag":"https://upload.wikimedia.org/wikipedia/commons/thumb/0/08/Flag_of_Sint_Eustatius.svg/383px-Flag_of_Sint_Eustatius.svg.png","HDFlag":"https://upload.wikimedia.org/wikipedia/commons/thumb/0/08/Flag_of_Sint_Eustatius.svg/2560px-Flag_of_Sint_Eustatius.svg.png","type":"", "describe": "", "isnew": ".", "ptg": ["pctBLA_0", "pctBLU_68", "pctGRE_3", "pctRED_19", "pctYEL_2", "pctORA_0", "pctBRO_0", "pctPUR_0", "pctWHI_8"], "links": "https://en.wikipedia.org/wiki/Flag_of_Sint_Eustatius"},</v>
      </c>
      <c r="B200" s="83" t="s">
        <v>238</v>
      </c>
      <c r="C200" s="84">
        <v>1</v>
      </c>
      <c r="D200" s="95" t="s">
        <v>997</v>
      </c>
      <c r="E200" s="96" t="s">
        <v>2655</v>
      </c>
      <c r="F200" s="85" t="s">
        <v>2200</v>
      </c>
      <c r="G200" s="86" t="s">
        <v>2201</v>
      </c>
      <c r="H200" s="87"/>
      <c r="I200" s="88" t="s">
        <v>2656</v>
      </c>
      <c r="J200" s="89" t="s">
        <v>3578</v>
      </c>
      <c r="K200" s="90" t="s">
        <v>482</v>
      </c>
      <c r="L200" s="89"/>
      <c r="M200" s="91">
        <v>2004</v>
      </c>
      <c r="N200" s="116"/>
      <c r="O200" s="92" t="s">
        <v>2204</v>
      </c>
      <c r="P200" s="92" t="s">
        <v>529</v>
      </c>
      <c r="Q200" s="92" t="s">
        <v>529</v>
      </c>
      <c r="R200" s="92" t="s">
        <v>2204</v>
      </c>
      <c r="S200" s="92" t="s">
        <v>2204</v>
      </c>
      <c r="T200" s="92" t="s">
        <v>2204</v>
      </c>
      <c r="U200" s="92" t="s">
        <v>2204</v>
      </c>
      <c r="V200" s="92" t="s">
        <v>2204</v>
      </c>
      <c r="W200" s="92" t="s">
        <v>2204</v>
      </c>
      <c r="X200" s="92" t="s">
        <v>2204</v>
      </c>
      <c r="Y200" s="92" t="s">
        <v>2204</v>
      </c>
      <c r="Z200" s="92" t="s">
        <v>2204</v>
      </c>
      <c r="AA200" s="92" t="s">
        <v>529</v>
      </c>
      <c r="AB200" s="92" t="s">
        <v>2204</v>
      </c>
      <c r="AC200" s="92" t="s">
        <v>2204</v>
      </c>
      <c r="AD200" s="92" t="s">
        <v>2204</v>
      </c>
      <c r="AE200" s="92" t="s">
        <v>2204</v>
      </c>
      <c r="AF200" s="92" t="s">
        <v>529</v>
      </c>
      <c r="AG200" s="92" t="s">
        <v>2204</v>
      </c>
      <c r="AH200" s="92" t="s">
        <v>2204</v>
      </c>
      <c r="AI200" s="92" t="s">
        <v>2204</v>
      </c>
      <c r="AJ200" s="92" t="s">
        <v>2204</v>
      </c>
      <c r="AK200" s="92" t="s">
        <v>2204</v>
      </c>
      <c r="AL200" s="92" t="s">
        <v>2204</v>
      </c>
      <c r="AM200" s="93">
        <v>2</v>
      </c>
      <c r="AN200" s="111">
        <v>1</v>
      </c>
      <c r="AO200" s="109" t="s">
        <v>2215</v>
      </c>
      <c r="AP200" s="106"/>
      <c r="AQ200" s="110"/>
      <c r="AR200" s="109"/>
      <c r="AS200" s="106"/>
      <c r="AT200" s="107"/>
      <c r="AU200" s="108" t="s">
        <v>2214</v>
      </c>
      <c r="AV200" s="109" t="s">
        <v>2214</v>
      </c>
      <c r="AW200" s="106" t="s">
        <v>2210</v>
      </c>
      <c r="AX200" s="106" t="s">
        <v>2215</v>
      </c>
      <c r="AY200" s="106" t="s">
        <v>2205</v>
      </c>
      <c r="AZ200" s="106" t="s">
        <v>2211</v>
      </c>
      <c r="BA200" s="106"/>
      <c r="BB200" s="106"/>
      <c r="BC200" s="106"/>
      <c r="BD200" s="106"/>
      <c r="BE200" s="106"/>
      <c r="BF200" s="94" cm="1">
        <f t="array" ref="BF200">SUMPRODUCT(--(LEN(TRIM(AV200:BE200))&gt;0))</f>
        <v>5</v>
      </c>
      <c r="BG200" s="36" t="str" cm="1">
        <f t="array" ref="BG200">SUBSTITUTE(SUBSTITUTE(SUBSTITUTE("["&amp;
IFERROR(_xlfn.TEXTJOIN(", ",TRUE,IF(O200:AL200="y",CHAR(34)&amp;O$1:AL$1&amp;CHAR(34),"")),"")&amp;
","&amp;
CHAR(34)&amp;"myr"&amp;AU200&amp;CHAR(34)&amp;","&amp;_xlfn.TEXTJOIN("",TRUE,IF(AO200:AQ200&lt;&gt;"",CHAR(34)&amp;"sta"&amp;AO200:AQ200&amp;CHAR(34)&amp;",",""))&amp;
IFERROR(_xlfn.TEXTJOIN(", ",TRUE,IF(AR200:AT200&lt;&gt;"",CHAR(34)&amp;AR$1:AT$1&amp;AR200:AT200&amp;CHAR(34)&amp;",","")),"")&amp;
IF(AN200&gt;0,CHAR(34)&amp;"HasSta",CHAR(34)&amp;"NoStar")&amp;CHAR(34)&amp;","&amp;IF(AN200=1,CHAR(34)&amp;"1Stars"&amp;CHAR(34)&amp;",","")&amp;IF(AN200=2,CHAR(34)&amp;"2Stars"&amp;CHAR(34)&amp;",","")&amp;IF(AN200&gt;2,CHAR(34)&amp;"3+Star"&amp;CHAR(34)&amp;",","")&amp;
IFERROR(CHOOSE(AM200+1,"""NoBand""","","""2Bands""","""3Bands"""),"")&amp;IF(AM200&gt;3,"""4+Band""","")&amp;","&amp;
_xlfn.XLOOKUP(B200,Country!$A$2:$A$246,Country!$F$2:$F$246,"")&amp;_xlfn.XLOOKUP(B200,Country!$A$2:$A$246,Country!$G$2:$G$246,"")&amp;
"]",",]","]"),",,",","),",,",",")</f>
        <v>["Horizo", "Vertic", "Center", "Geogrh","myrBLU","staYEL","HasSta","1Stars","2Bands","capi_Oranjestad","island", "geo_CapiBeach", "ntGRYE", "ntBLYE","monarchy","englis","dutchs","rg2_Na_Caribbean"]</v>
      </c>
      <c r="BH200" s="65" t="s">
        <v>794</v>
      </c>
      <c r="BI200" s="36"/>
    </row>
    <row r="201" spans="1:61" x14ac:dyDescent="0.3">
      <c r="A201" s="115" t="str" cm="1">
        <f t="array" ref="A201">SUBSTITUTE("{"&amp;CHAR(34)&amp;"couname"&amp;CHAR(34)&amp;":"&amp;CHAR(34)&amp;B201&amp;CHAR(34)&amp;
(IF(H201&lt;&gt;"",","&amp;CHAR(34)&amp;"subtype"&amp;CHAR(34)&amp;":"&amp;CHAR(34)&amp;H201&amp;CHAR(34),""))&amp;
","&amp;CHAR(34)&amp;"year"&amp;CHAR(34)&amp;":"&amp;CHAR(34)&amp;M201&amp;CHAR(34)&amp;","&amp;CHAR(34)&amp;"lvlup"&amp;CHAR(34)&amp;":"&amp;CHAR(34)&amp;C201&amp;CHAR(34)&amp;
","&amp;CHAR(34)&amp;"region"&amp;CHAR(34)&amp;":"&amp;CHAR(34)&amp;"rgn_"&amp;_xlfn.XLOOKUP(B201,Country!A201:A499,Country!D201:D499&amp;CHAR(34)&amp;
","&amp;CHAR(34)&amp;"Colors"&amp;CHAR(34)&amp;":"&amp;"["&amp;_xlfn.TEXTJOIN(", ",TRUE,IF(AV201:BE201&lt;&gt;"",CHAR(34)&amp;"cl_"&amp;AV201:BE201&amp;CHAR(34),""))&amp;"]"&amp;
","&amp;CHAR(34)&amp;"Items"&amp;CHAR(34)&amp;":"&amp;BG201&amp;
","&amp;CHAR(34)&amp;"Items2"&amp;CHAR(34)&amp;":"&amp;"["&amp;_xlfn.XLOOKUP(B201,Country!A200:A499,Country!G200:G499)&amp;"]"&amp;
","&amp;CHAR(34)&amp;"Flag"&amp;CHAR(34)&amp;":"&amp;CHAR(34)&amp;D201&amp;CHAR(34)&amp;
","&amp;CHAR(34)&amp;"HDFlag"&amp;CHAR(34)&amp;":"&amp;CHAR(34)&amp;E201&amp;CHAR(34)&amp;
","&amp;CHAR(34)&amp;"type"&amp;CHAR(34)&amp;":"&amp;CHAR(34)&amp;L201&amp;CHAR(34)&amp;
", "&amp;CHAR(34)&amp;"describe"&amp;CHAR(34)&amp;": "&amp;CHAR(34)&amp;CHAR(34)&amp;
", "&amp;CHAR(34)&amp;"isnew"&amp;CHAR(34)&amp;": "&amp;CHAR(34)&amp;F201&amp;CHAR(34)&amp;
", "&amp;CHAR(34)&amp;"ptg"&amp;CHAR(34)&amp;": "&amp;IFERROR(_xlfn.XLOOKUP(B201,Country!A:A,Country!BH:BH),CHAR(34)&amp;CHAR(34))&amp;
", "&amp;CHAR(34)&amp;"links"&amp;CHAR(34)&amp;": "&amp;CHAR(34)&amp;I201&amp;CHAR(34)&amp;
"},"),"[,","[")</f>
        <v>{"couname":"Sint Maarten","year":"1985","lvlup":"1","region":"rgn_North America","Colors":["cl_BLU", "cl_RED", "cl_WHI", "cl_YEL", "cl_GRE", "cl_BLA", "cl_BRO"],"Items":["Horizo", "Animal", "Plants", "Texted", "HasSun", "Trside", "Builds","myrEQ","001RED", "003BLU","NoStar","2Bands","capi_Philipsburg","island", "geo_CapiBeach", "ntGRRE", "ntGRYE", "ntBLYE", "ntWHYE","monarchy","englis","dutchs","rg2_Na_Caribbean"],"Items2":["monarchy","englis","dutchs","rg2_Na_Caribbean"],"Flag":"https://upload.wikimedia.org/wikipedia/commons/thumb/d/d3/Flag_of_Sint_Maarten.svg/383px-Flag_of_Sint_Maarten.svg.png","HDFlag":"https://upload.wikimedia.org/wikipedia/commons/thumb/d/d3/Flag_of_Sint_Maarten.svg/2560px-Flag_of_Sint_Maarten.svg.png","type":"", "describe": "", "isnew": ".", "ptg": ["pctBLA_1", "pctBLU_40", "pctGRE_1", "pctRED_40", "pctYEL_1", "pctORA_0", "pctBRO_1", "pctPUR_0", "pctWHI_16"], "links": "https://en.wikipedia.org/wiki/Flag_of_Sint_Maarten"},</v>
      </c>
      <c r="B201" s="83" t="s">
        <v>239</v>
      </c>
      <c r="C201" s="84">
        <v>1</v>
      </c>
      <c r="D201" s="95" t="s">
        <v>998</v>
      </c>
      <c r="E201" s="96" t="s">
        <v>2657</v>
      </c>
      <c r="F201" s="85" t="s">
        <v>2200</v>
      </c>
      <c r="G201" s="86" t="s">
        <v>2201</v>
      </c>
      <c r="H201" s="87"/>
      <c r="I201" s="88" t="s">
        <v>2658</v>
      </c>
      <c r="J201" s="89" t="s">
        <v>3578</v>
      </c>
      <c r="K201" s="90" t="s">
        <v>483</v>
      </c>
      <c r="L201" s="89"/>
      <c r="M201" s="91">
        <v>1985</v>
      </c>
      <c r="N201" s="116"/>
      <c r="O201" s="92" t="s">
        <v>2204</v>
      </c>
      <c r="P201" s="92" t="s">
        <v>529</v>
      </c>
      <c r="Q201" s="92" t="s">
        <v>2204</v>
      </c>
      <c r="R201" s="92" t="s">
        <v>2204</v>
      </c>
      <c r="S201" s="92" t="s">
        <v>2204</v>
      </c>
      <c r="T201" s="92" t="s">
        <v>529</v>
      </c>
      <c r="U201" s="92" t="s">
        <v>529</v>
      </c>
      <c r="V201" s="92" t="s">
        <v>529</v>
      </c>
      <c r="W201" s="92" t="s">
        <v>2204</v>
      </c>
      <c r="X201" s="92" t="s">
        <v>529</v>
      </c>
      <c r="Y201" s="92" t="s">
        <v>2204</v>
      </c>
      <c r="Z201" s="92" t="s">
        <v>529</v>
      </c>
      <c r="AA201" s="92" t="s">
        <v>2204</v>
      </c>
      <c r="AB201" s="92" t="s">
        <v>2204</v>
      </c>
      <c r="AC201" s="92" t="s">
        <v>2204</v>
      </c>
      <c r="AD201" s="92" t="s">
        <v>2204</v>
      </c>
      <c r="AE201" s="92" t="s">
        <v>2204</v>
      </c>
      <c r="AF201" s="92" t="s">
        <v>2204</v>
      </c>
      <c r="AG201" s="92" t="s">
        <v>2204</v>
      </c>
      <c r="AH201" s="92" t="s">
        <v>529</v>
      </c>
      <c r="AI201" s="92" t="s">
        <v>2204</v>
      </c>
      <c r="AJ201" s="92" t="s">
        <v>2204</v>
      </c>
      <c r="AK201" s="92" t="s">
        <v>2204</v>
      </c>
      <c r="AL201" s="92" t="s">
        <v>2204</v>
      </c>
      <c r="AM201" s="93">
        <v>2</v>
      </c>
      <c r="AN201" s="111">
        <v>0</v>
      </c>
      <c r="AO201" s="109"/>
      <c r="AP201" s="106"/>
      <c r="AQ201" s="110"/>
      <c r="AR201" s="109" t="s">
        <v>2210</v>
      </c>
      <c r="AS201" s="106"/>
      <c r="AT201" s="107" t="s">
        <v>2214</v>
      </c>
      <c r="AU201" s="108" t="s">
        <v>2209</v>
      </c>
      <c r="AV201" s="109" t="s">
        <v>2214</v>
      </c>
      <c r="AW201" s="106" t="s">
        <v>2210</v>
      </c>
      <c r="AX201" s="106" t="s">
        <v>2205</v>
      </c>
      <c r="AY201" s="106" t="s">
        <v>2215</v>
      </c>
      <c r="AZ201" s="106" t="s">
        <v>2211</v>
      </c>
      <c r="BA201" s="106" t="s">
        <v>2206</v>
      </c>
      <c r="BB201" s="106" t="s">
        <v>2223</v>
      </c>
      <c r="BC201" s="106"/>
      <c r="BD201" s="106"/>
      <c r="BE201" s="106"/>
      <c r="BF201" s="94" cm="1">
        <f t="array" ref="BF201">SUMPRODUCT(--(LEN(TRIM(AV201:BE201))&gt;0))</f>
        <v>7</v>
      </c>
      <c r="BG201" s="36" t="str" cm="1">
        <f t="array" ref="BG201">SUBSTITUTE(SUBSTITUTE(SUBSTITUTE("["&amp;
IFERROR(_xlfn.TEXTJOIN(", ",TRUE,IF(O201:AL201="y",CHAR(34)&amp;O$1:AL$1&amp;CHAR(34),"")),"")&amp;
","&amp;
CHAR(34)&amp;"myr"&amp;AU201&amp;CHAR(34)&amp;","&amp;_xlfn.TEXTJOIN("",TRUE,IF(AO201:AQ201&lt;&gt;"",CHAR(34)&amp;"sta"&amp;AO201:AQ201&amp;CHAR(34)&amp;",",""))&amp;
IFERROR(_xlfn.TEXTJOIN(", ",TRUE,IF(AR201:AT201&lt;&gt;"",CHAR(34)&amp;AR$1:AT$1&amp;AR201:AT201&amp;CHAR(34)&amp;",","")),"")&amp;
IF(AN201&gt;0,CHAR(34)&amp;"HasSta",CHAR(34)&amp;"NoStar")&amp;CHAR(34)&amp;","&amp;IF(AN201=1,CHAR(34)&amp;"1Stars"&amp;CHAR(34)&amp;",","")&amp;IF(AN201=2,CHAR(34)&amp;"2Stars"&amp;CHAR(34)&amp;",","")&amp;IF(AN201&gt;2,CHAR(34)&amp;"3+Star"&amp;CHAR(34)&amp;",","")&amp;
IFERROR(CHOOSE(AM201+1,"""NoBand""","","""2Bands""","""3Bands"""),"")&amp;IF(AM201&gt;3,"""4+Band""","")&amp;","&amp;
_xlfn.XLOOKUP(B201,Country!$A$2:$A$246,Country!$F$2:$F$246,"")&amp;_xlfn.XLOOKUP(B201,Country!$A$2:$A$246,Country!$G$2:$G$246,"")&amp;
"]",",]","]"),",,",","),",,",",")</f>
        <v>["Horizo", "Animal", "Plants", "Texted", "HasSun", "Trside", "Builds","myrEQ","001RED", "003BLU","NoStar","2Bands","capi_Philipsburg","island", "geo_CapiBeach", "ntGRRE", "ntGRYE", "ntBLYE", "ntWHYE","monarchy","englis","dutchs","rg2_Na_Caribbean"]</v>
      </c>
      <c r="BH201" s="65" t="s">
        <v>794</v>
      </c>
      <c r="BI201" s="36"/>
    </row>
    <row r="202" spans="1:61" x14ac:dyDescent="0.3">
      <c r="A202" s="115" t="str" cm="1">
        <f t="array" ref="A202">SUBSTITUTE("{"&amp;CHAR(34)&amp;"couname"&amp;CHAR(34)&amp;":"&amp;CHAR(34)&amp;B202&amp;CHAR(34)&amp;
(IF(H202&lt;&gt;"",","&amp;CHAR(34)&amp;"subtype"&amp;CHAR(34)&amp;":"&amp;CHAR(34)&amp;H202&amp;CHAR(34),""))&amp;
","&amp;CHAR(34)&amp;"year"&amp;CHAR(34)&amp;":"&amp;CHAR(34)&amp;M202&amp;CHAR(34)&amp;","&amp;CHAR(34)&amp;"lvlup"&amp;CHAR(34)&amp;":"&amp;CHAR(34)&amp;C202&amp;CHAR(34)&amp;
","&amp;CHAR(34)&amp;"region"&amp;CHAR(34)&amp;":"&amp;CHAR(34)&amp;"rgn_"&amp;_xlfn.XLOOKUP(B202,Country!A202:A500,Country!D202:D500&amp;CHAR(34)&amp;
","&amp;CHAR(34)&amp;"Colors"&amp;CHAR(34)&amp;":"&amp;"["&amp;_xlfn.TEXTJOIN(", ",TRUE,IF(AV202:BE202&lt;&gt;"",CHAR(34)&amp;"cl_"&amp;AV202:BE202&amp;CHAR(34),""))&amp;"]"&amp;
","&amp;CHAR(34)&amp;"Items"&amp;CHAR(34)&amp;":"&amp;BG202&amp;
","&amp;CHAR(34)&amp;"Items2"&amp;CHAR(34)&amp;":"&amp;"["&amp;_xlfn.XLOOKUP(B202,Country!A201:A500,Country!G201:G500)&amp;"]"&amp;
","&amp;CHAR(34)&amp;"Flag"&amp;CHAR(34)&amp;":"&amp;CHAR(34)&amp;D202&amp;CHAR(34)&amp;
","&amp;CHAR(34)&amp;"HDFlag"&amp;CHAR(34)&amp;":"&amp;CHAR(34)&amp;E202&amp;CHAR(34)&amp;
","&amp;CHAR(34)&amp;"type"&amp;CHAR(34)&amp;":"&amp;CHAR(34)&amp;L202&amp;CHAR(34)&amp;
", "&amp;CHAR(34)&amp;"describe"&amp;CHAR(34)&amp;": "&amp;CHAR(34)&amp;CHAR(34)&amp;
", "&amp;CHAR(34)&amp;"isnew"&amp;CHAR(34)&amp;": "&amp;CHAR(34)&amp;F202&amp;CHAR(34)&amp;
", "&amp;CHAR(34)&amp;"ptg"&amp;CHAR(34)&amp;": "&amp;IFERROR(_xlfn.XLOOKUP(B202,Country!A:A,Country!BH:BH),CHAR(34)&amp;CHAR(34))&amp;
", "&amp;CHAR(34)&amp;"links"&amp;CHAR(34)&amp;": "&amp;CHAR(34)&amp;I202&amp;CHAR(34)&amp;
"},"),"[,","[")</f>
        <v>{"couname":"Slovakia","year":"1992","lvlup":"1","region":"rgn_Europe","Colors":["cl_RED", "cl_WHI", "cl_BLU"],"Items":["Crosse", "Horizo", "Geogrh","myrRED","001WHI", "002BLU", "003RED","NoStar","3Bands","capi_Bratislava","landlo", "rg3_austrohungary","eunion","rg2_EU_East"],"Items2":["eunion","rg2_EU_East"],"Flag":"https://i.ibb.co/RPSxxH8/Slovakia-Flag.png","HDFlag":"https://upload.wikimedia.org/wikipedia/commons/thumb/e/e6/Flag_of_Slovakia.svg/2560px-Flag_of_Slovakia.svg.png","type":"", "describe": "", "isnew": ".", "ptg": ["pctBLA_0", "pctBLU_26", "pctGRE_0", "pctRED_40", "pctYEL_0", "pctORA_0", "pctBRO_0", "pctPUR_0", "pctWHI_34"], "links": "https://en.wikipedia.org/wiki/Flag_of_Slovakia"},</v>
      </c>
      <c r="B202" s="83" t="s">
        <v>240</v>
      </c>
      <c r="C202" s="84">
        <v>1</v>
      </c>
      <c r="D202" s="95" t="s">
        <v>999</v>
      </c>
      <c r="E202" s="96" t="s">
        <v>2659</v>
      </c>
      <c r="F202" s="85" t="s">
        <v>2200</v>
      </c>
      <c r="G202" s="86" t="s">
        <v>2201</v>
      </c>
      <c r="H202" s="87"/>
      <c r="I202" s="88" t="s">
        <v>2660</v>
      </c>
      <c r="J202" s="89" t="s">
        <v>3578</v>
      </c>
      <c r="K202" s="90" t="s">
        <v>484</v>
      </c>
      <c r="L202" s="89"/>
      <c r="M202" s="91">
        <v>1992</v>
      </c>
      <c r="N202" s="116"/>
      <c r="O202" s="92" t="s">
        <v>529</v>
      </c>
      <c r="P202" s="92" t="s">
        <v>529</v>
      </c>
      <c r="Q202" s="92" t="s">
        <v>2204</v>
      </c>
      <c r="R202" s="92" t="s">
        <v>2204</v>
      </c>
      <c r="S202" s="92" t="s">
        <v>2204</v>
      </c>
      <c r="T202" s="92" t="s">
        <v>2204</v>
      </c>
      <c r="U202" s="92" t="s">
        <v>2204</v>
      </c>
      <c r="V202" s="92" t="s">
        <v>2204</v>
      </c>
      <c r="W202" s="92" t="s">
        <v>2204</v>
      </c>
      <c r="X202" s="92" t="s">
        <v>2204</v>
      </c>
      <c r="Y202" s="92" t="s">
        <v>2204</v>
      </c>
      <c r="Z202" s="92" t="s">
        <v>2204</v>
      </c>
      <c r="AA202" s="92" t="s">
        <v>2204</v>
      </c>
      <c r="AB202" s="92" t="s">
        <v>2204</v>
      </c>
      <c r="AC202" s="92" t="s">
        <v>2204</v>
      </c>
      <c r="AD202" s="92" t="s">
        <v>2204</v>
      </c>
      <c r="AE202" s="92" t="s">
        <v>2204</v>
      </c>
      <c r="AF202" s="92" t="s">
        <v>529</v>
      </c>
      <c r="AG202" s="92" t="s">
        <v>2204</v>
      </c>
      <c r="AH202" s="92" t="s">
        <v>2204</v>
      </c>
      <c r="AI202" s="92" t="s">
        <v>2204</v>
      </c>
      <c r="AJ202" s="92" t="s">
        <v>2204</v>
      </c>
      <c r="AK202" s="92" t="s">
        <v>2204</v>
      </c>
      <c r="AL202" s="92" t="s">
        <v>2204</v>
      </c>
      <c r="AM202" s="93">
        <v>3</v>
      </c>
      <c r="AN202" s="111">
        <v>0</v>
      </c>
      <c r="AO202" s="109"/>
      <c r="AP202" s="106"/>
      <c r="AQ202" s="110"/>
      <c r="AR202" s="109" t="s">
        <v>2205</v>
      </c>
      <c r="AS202" s="106" t="s">
        <v>2214</v>
      </c>
      <c r="AT202" s="107" t="s">
        <v>2210</v>
      </c>
      <c r="AU202" s="108" t="s">
        <v>2210</v>
      </c>
      <c r="AV202" s="109" t="s">
        <v>2210</v>
      </c>
      <c r="AW202" s="106" t="s">
        <v>2205</v>
      </c>
      <c r="AX202" s="106" t="s">
        <v>2214</v>
      </c>
      <c r="AY202" s="106"/>
      <c r="AZ202" s="106"/>
      <c r="BA202" s="106"/>
      <c r="BB202" s="106"/>
      <c r="BC202" s="106"/>
      <c r="BD202" s="106"/>
      <c r="BE202" s="106"/>
      <c r="BF202" s="94" cm="1">
        <f t="array" ref="BF202">SUMPRODUCT(--(LEN(TRIM(AV202:BE202))&gt;0))</f>
        <v>3</v>
      </c>
      <c r="BG202" s="36" t="str" cm="1">
        <f t="array" ref="BG202">SUBSTITUTE(SUBSTITUTE(SUBSTITUTE("["&amp;
IFERROR(_xlfn.TEXTJOIN(", ",TRUE,IF(O202:AL202="y",CHAR(34)&amp;O$1:AL$1&amp;CHAR(34),"")),"")&amp;
","&amp;
CHAR(34)&amp;"myr"&amp;AU202&amp;CHAR(34)&amp;","&amp;_xlfn.TEXTJOIN("",TRUE,IF(AO202:AQ202&lt;&gt;"",CHAR(34)&amp;"sta"&amp;AO202:AQ202&amp;CHAR(34)&amp;",",""))&amp;
IFERROR(_xlfn.TEXTJOIN(", ",TRUE,IF(AR202:AT202&lt;&gt;"",CHAR(34)&amp;AR$1:AT$1&amp;AR202:AT202&amp;CHAR(34)&amp;",","")),"")&amp;
IF(AN202&gt;0,CHAR(34)&amp;"HasSta",CHAR(34)&amp;"NoStar")&amp;CHAR(34)&amp;","&amp;IF(AN202=1,CHAR(34)&amp;"1Stars"&amp;CHAR(34)&amp;",","")&amp;IF(AN202=2,CHAR(34)&amp;"2Stars"&amp;CHAR(34)&amp;",","")&amp;IF(AN202&gt;2,CHAR(34)&amp;"3+Star"&amp;CHAR(34)&amp;",","")&amp;
IFERROR(CHOOSE(AM202+1,"""NoBand""","","""2Bands""","""3Bands"""),"")&amp;IF(AM202&gt;3,"""4+Band""","")&amp;","&amp;
_xlfn.XLOOKUP(B202,Country!$A$2:$A$246,Country!$F$2:$F$246,"")&amp;_xlfn.XLOOKUP(B202,Country!$A$2:$A$246,Country!$G$2:$G$246,"")&amp;
"]",",]","]"),",,",","),",,",",")</f>
        <v>["Crosse", "Horizo", "Geogrh","myrRED","001WHI", "002BLU", "003RED","NoStar","3Bands","capi_Bratislava","landlo", "rg3_austrohungary","eunion","rg2_EU_East"]</v>
      </c>
      <c r="BH202" s="65" t="s">
        <v>791</v>
      </c>
      <c r="BI202" s="36"/>
    </row>
    <row r="203" spans="1:61" x14ac:dyDescent="0.3">
      <c r="A203" s="115" t="str" cm="1">
        <f t="array" ref="A203">SUBSTITUTE("{"&amp;CHAR(34)&amp;"couname"&amp;CHAR(34)&amp;":"&amp;CHAR(34)&amp;B203&amp;CHAR(34)&amp;
(IF(H203&lt;&gt;"",","&amp;CHAR(34)&amp;"subtype"&amp;CHAR(34)&amp;":"&amp;CHAR(34)&amp;H203&amp;CHAR(34),""))&amp;
","&amp;CHAR(34)&amp;"year"&amp;CHAR(34)&amp;":"&amp;CHAR(34)&amp;M203&amp;CHAR(34)&amp;","&amp;CHAR(34)&amp;"lvlup"&amp;CHAR(34)&amp;":"&amp;CHAR(34)&amp;C203&amp;CHAR(34)&amp;
","&amp;CHAR(34)&amp;"region"&amp;CHAR(34)&amp;":"&amp;CHAR(34)&amp;"rgn_"&amp;_xlfn.XLOOKUP(B203,Country!A203:A501,Country!D203:D501&amp;CHAR(34)&amp;
","&amp;CHAR(34)&amp;"Colors"&amp;CHAR(34)&amp;":"&amp;"["&amp;_xlfn.TEXTJOIN(", ",TRUE,IF(AV203:BE203&lt;&gt;"",CHAR(34)&amp;"cl_"&amp;AV203:BE203&amp;CHAR(34),""))&amp;"]"&amp;
","&amp;CHAR(34)&amp;"Items"&amp;CHAR(34)&amp;":"&amp;BG203&amp;
","&amp;CHAR(34)&amp;"Items2"&amp;CHAR(34)&amp;":"&amp;"["&amp;_xlfn.XLOOKUP(B203,Country!A202:A501,Country!G202:G501)&amp;"]"&amp;
","&amp;CHAR(34)&amp;"Flag"&amp;CHAR(34)&amp;":"&amp;CHAR(34)&amp;D203&amp;CHAR(34)&amp;
","&amp;CHAR(34)&amp;"HDFlag"&amp;CHAR(34)&amp;":"&amp;CHAR(34)&amp;E203&amp;CHAR(34)&amp;
","&amp;CHAR(34)&amp;"type"&amp;CHAR(34)&amp;":"&amp;CHAR(34)&amp;L203&amp;CHAR(34)&amp;
", "&amp;CHAR(34)&amp;"describe"&amp;CHAR(34)&amp;": "&amp;CHAR(34)&amp;CHAR(34)&amp;
", "&amp;CHAR(34)&amp;"isnew"&amp;CHAR(34)&amp;": "&amp;CHAR(34)&amp;F203&amp;CHAR(34)&amp;
", "&amp;CHAR(34)&amp;"ptg"&amp;CHAR(34)&amp;": "&amp;IFERROR(_xlfn.XLOOKUP(B203,Country!A:A,Country!BH:BH),CHAR(34)&amp;CHAR(34))&amp;
", "&amp;CHAR(34)&amp;"links"&amp;CHAR(34)&amp;": "&amp;CHAR(34)&amp;I203&amp;CHAR(34)&amp;
"},"),"[,","[")</f>
        <v>{"couname":"Slovenia","year":"1991","lvlup":"1","region":"rgn_Europe","Colors":["cl_RED", "cl_WHI", "cl_BLU", "cl_YEL"],"Items":["Horizo", "Canton", "Geogrh","myrBLU","staYEL","001WHI", "002BLU", "003RED","HasSta","3+Star","3Bands","capi_Ljubljana","rg3_austrohungary", "pol_samesx", "ntWHYE","balkan","rg3_romanempire","eunion","rg2_Eu_South"],"Items2":["balkan","rg3_romanempire","eunion","rg2_Eu_South"],"Flag":"https://i.ibb.co/ZhNvfpM/Slovenia-Flag.png","HDFlag":"https://upload.wikimedia.org/wikipedia/commons/thumb/f/f0/Flag_of_Slovenia.svg/2560px-Flag_of_Slovenia.svg.png","type":"", "describe": "", "isnew": ".", "ptg": ["pctBLA_0", "pctBLU_35", "pctGRE_0", "pctRED_33", "pctYEL_2", "pctORA_0", "pctBRO_0", "pctPUR_0", "pctWHI_31"], "links": "https://en.wikipedia.org/wiki/Flag_of_Slovenia"},</v>
      </c>
      <c r="B203" s="83" t="s">
        <v>241</v>
      </c>
      <c r="C203" s="84">
        <v>1</v>
      </c>
      <c r="D203" s="95" t="s">
        <v>1000</v>
      </c>
      <c r="E203" s="96" t="s">
        <v>2661</v>
      </c>
      <c r="F203" s="85" t="s">
        <v>2200</v>
      </c>
      <c r="G203" s="86" t="s">
        <v>2201</v>
      </c>
      <c r="H203" s="87"/>
      <c r="I203" s="88" t="s">
        <v>2662</v>
      </c>
      <c r="J203" s="89" t="s">
        <v>3578</v>
      </c>
      <c r="K203" s="90" t="s">
        <v>485</v>
      </c>
      <c r="L203" s="89"/>
      <c r="M203" s="91">
        <v>1991</v>
      </c>
      <c r="N203" s="116"/>
      <c r="O203" s="92" t="s">
        <v>2204</v>
      </c>
      <c r="P203" s="92" t="s">
        <v>529</v>
      </c>
      <c r="Q203" s="92" t="s">
        <v>2204</v>
      </c>
      <c r="R203" s="92" t="s">
        <v>2204</v>
      </c>
      <c r="S203" s="92" t="s">
        <v>2204</v>
      </c>
      <c r="T203" s="92" t="s">
        <v>2204</v>
      </c>
      <c r="U203" s="92" t="s">
        <v>2204</v>
      </c>
      <c r="V203" s="92" t="s">
        <v>2204</v>
      </c>
      <c r="W203" s="92" t="s">
        <v>2204</v>
      </c>
      <c r="X203" s="92" t="s">
        <v>2204</v>
      </c>
      <c r="Y203" s="92" t="s">
        <v>2204</v>
      </c>
      <c r="Z203" s="92" t="s">
        <v>2204</v>
      </c>
      <c r="AA203" s="92" t="s">
        <v>2204</v>
      </c>
      <c r="AB203" s="92" t="s">
        <v>529</v>
      </c>
      <c r="AC203" s="92" t="s">
        <v>2204</v>
      </c>
      <c r="AD203" s="92" t="s">
        <v>2204</v>
      </c>
      <c r="AE203" s="92" t="s">
        <v>2204</v>
      </c>
      <c r="AF203" s="92" t="s">
        <v>529</v>
      </c>
      <c r="AG203" s="92" t="s">
        <v>2204</v>
      </c>
      <c r="AH203" s="92" t="s">
        <v>2204</v>
      </c>
      <c r="AI203" s="92" t="s">
        <v>2204</v>
      </c>
      <c r="AJ203" s="92" t="s">
        <v>2204</v>
      </c>
      <c r="AK203" s="92" t="s">
        <v>2204</v>
      </c>
      <c r="AL203" s="92" t="s">
        <v>2204</v>
      </c>
      <c r="AM203" s="93">
        <v>3</v>
      </c>
      <c r="AN203" s="111">
        <v>3</v>
      </c>
      <c r="AO203" s="109" t="s">
        <v>2215</v>
      </c>
      <c r="AP203" s="106"/>
      <c r="AQ203" s="110"/>
      <c r="AR203" s="109" t="s">
        <v>2205</v>
      </c>
      <c r="AS203" s="106" t="s">
        <v>2214</v>
      </c>
      <c r="AT203" s="107" t="s">
        <v>2210</v>
      </c>
      <c r="AU203" s="108" t="s">
        <v>2214</v>
      </c>
      <c r="AV203" s="109" t="s">
        <v>2210</v>
      </c>
      <c r="AW203" s="106" t="s">
        <v>2205</v>
      </c>
      <c r="AX203" s="106" t="s">
        <v>2214</v>
      </c>
      <c r="AY203" s="106" t="s">
        <v>2215</v>
      </c>
      <c r="AZ203" s="106"/>
      <c r="BA203" s="106"/>
      <c r="BB203" s="106"/>
      <c r="BC203" s="106"/>
      <c r="BD203" s="106"/>
      <c r="BE203" s="106"/>
      <c r="BF203" s="94" cm="1">
        <f t="array" ref="BF203">SUMPRODUCT(--(LEN(TRIM(AV203:BE203))&gt;0))</f>
        <v>4</v>
      </c>
      <c r="BG203" s="36" t="str" cm="1">
        <f t="array" ref="BG203">SUBSTITUTE(SUBSTITUTE(SUBSTITUTE("["&amp;
IFERROR(_xlfn.TEXTJOIN(", ",TRUE,IF(O203:AL203="y",CHAR(34)&amp;O$1:AL$1&amp;CHAR(34),"")),"")&amp;
","&amp;
CHAR(34)&amp;"myr"&amp;AU203&amp;CHAR(34)&amp;","&amp;_xlfn.TEXTJOIN("",TRUE,IF(AO203:AQ203&lt;&gt;"",CHAR(34)&amp;"sta"&amp;AO203:AQ203&amp;CHAR(34)&amp;",",""))&amp;
IFERROR(_xlfn.TEXTJOIN(", ",TRUE,IF(AR203:AT203&lt;&gt;"",CHAR(34)&amp;AR$1:AT$1&amp;AR203:AT203&amp;CHAR(34)&amp;",","")),"")&amp;
IF(AN203&gt;0,CHAR(34)&amp;"HasSta",CHAR(34)&amp;"NoStar")&amp;CHAR(34)&amp;","&amp;IF(AN203=1,CHAR(34)&amp;"1Stars"&amp;CHAR(34)&amp;",","")&amp;IF(AN203=2,CHAR(34)&amp;"2Stars"&amp;CHAR(34)&amp;",","")&amp;IF(AN203&gt;2,CHAR(34)&amp;"3+Star"&amp;CHAR(34)&amp;",","")&amp;
IFERROR(CHOOSE(AM203+1,"""NoBand""","","""2Bands""","""3Bands"""),"")&amp;IF(AM203&gt;3,"""4+Band""","")&amp;","&amp;
_xlfn.XLOOKUP(B203,Country!$A$2:$A$246,Country!$F$2:$F$246,"")&amp;_xlfn.XLOOKUP(B203,Country!$A$2:$A$246,Country!$G$2:$G$246,"")&amp;
"]",",]","]"),",,",","),",,",",")</f>
        <v>["Horizo", "Canton", "Geogrh","myrBLU","staYEL","001WHI", "002BLU", "003RED","HasSta","3+Star","3Bands","capi_Ljubljana","rg3_austrohungary", "pol_samesx", "ntWHYE","balkan","rg3_romanempire","eunion","rg2_Eu_South"]</v>
      </c>
      <c r="BH203" s="65" t="s">
        <v>791</v>
      </c>
      <c r="BI203" s="36"/>
    </row>
    <row r="204" spans="1:61" x14ac:dyDescent="0.3">
      <c r="A204" s="115" t="str" cm="1">
        <f t="array" ref="A204">SUBSTITUTE("{"&amp;CHAR(34)&amp;"couname"&amp;CHAR(34)&amp;":"&amp;CHAR(34)&amp;B204&amp;CHAR(34)&amp;
(IF(H204&lt;&gt;"",","&amp;CHAR(34)&amp;"subtype"&amp;CHAR(34)&amp;":"&amp;CHAR(34)&amp;H204&amp;CHAR(34),""))&amp;
","&amp;CHAR(34)&amp;"year"&amp;CHAR(34)&amp;":"&amp;CHAR(34)&amp;M204&amp;CHAR(34)&amp;","&amp;CHAR(34)&amp;"lvlup"&amp;CHAR(34)&amp;":"&amp;CHAR(34)&amp;C204&amp;CHAR(34)&amp;
","&amp;CHAR(34)&amp;"region"&amp;CHAR(34)&amp;":"&amp;CHAR(34)&amp;"rgn_"&amp;_xlfn.XLOOKUP(B204,Country!A204:A502,Country!D204:D502&amp;CHAR(34)&amp;
","&amp;CHAR(34)&amp;"Colors"&amp;CHAR(34)&amp;":"&amp;"["&amp;_xlfn.TEXTJOIN(", ",TRUE,IF(AV204:BE204&lt;&gt;"",CHAR(34)&amp;"cl_"&amp;AV204:BE204&amp;CHAR(34),""))&amp;"]"&amp;
","&amp;CHAR(34)&amp;"Items"&amp;CHAR(34)&amp;":"&amp;BG204&amp;
","&amp;CHAR(34)&amp;"Items2"&amp;CHAR(34)&amp;":"&amp;"["&amp;_xlfn.XLOOKUP(B204,Country!A203:A502,Country!G203:G502)&amp;"]"&amp;
","&amp;CHAR(34)&amp;"Flag"&amp;CHAR(34)&amp;":"&amp;CHAR(34)&amp;D204&amp;CHAR(34)&amp;
","&amp;CHAR(34)&amp;"HDFlag"&amp;CHAR(34)&amp;":"&amp;CHAR(34)&amp;E204&amp;CHAR(34)&amp;
","&amp;CHAR(34)&amp;"type"&amp;CHAR(34)&amp;":"&amp;CHAR(34)&amp;L204&amp;CHAR(34)&amp;
", "&amp;CHAR(34)&amp;"describe"&amp;CHAR(34)&amp;": "&amp;CHAR(34)&amp;CHAR(34)&amp;
", "&amp;CHAR(34)&amp;"isnew"&amp;CHAR(34)&amp;": "&amp;CHAR(34)&amp;F204&amp;CHAR(34)&amp;
", "&amp;CHAR(34)&amp;"ptg"&amp;CHAR(34)&amp;": "&amp;IFERROR(_xlfn.XLOOKUP(B204,Country!A:A,Country!BH:BH),CHAR(34)&amp;CHAR(34))&amp;
", "&amp;CHAR(34)&amp;"links"&amp;CHAR(34)&amp;": "&amp;CHAR(34)&amp;I204&amp;CHAR(34)&amp;
"},"),"[,","[")</f>
        <v>{"couname":"Solomon Islands","year":"1977","lvlup":"1","region":"rgn_Oceania","Colors":["cl_BLU", "cl_YEL", "cl_GRE", "cl_WHI"],"Items":["dgband","myrGRE","staWHI","001BLU", "002YEL", "003GRE","HasSta","3+Star","3Bands","capi_Honiara","island", "geo_CapiBeach", "ntWHYE","chopGB","monarchy","englis","rg2_OC_Melanesia"],"Items2":["chopGB","monarchy","englis","rg2_OC_Melanesia"],"Flag":"https://i.ibb.co/C7T6z7q/Solomon-Islands-Flag.png","HDFlag":"https://upload.wikimedia.org/wikipedia/commons/thumb/7/74/Flag_of_the_Solomon_Islands.svg/2560px-Flag_of_the_Solomon_Islands.svg.png","type":"", "describe": "", "isnew": ".", "ptg": ["pctBLA_0", "pctBLU_42", "pctGRE_46", "pctRED_0", "pctYEL_10", "pctORA_0", "pctBRO_0", "pctPUR_0", "pctWHI_2"], "links": "https://en.wikipedia.org/wiki/Flag_of_Solomon_Islands"},</v>
      </c>
      <c r="B204" s="83" t="s">
        <v>242</v>
      </c>
      <c r="C204" s="84">
        <v>1</v>
      </c>
      <c r="D204" s="95" t="s">
        <v>1001</v>
      </c>
      <c r="E204" s="96" t="s">
        <v>2663</v>
      </c>
      <c r="F204" s="85" t="s">
        <v>2200</v>
      </c>
      <c r="G204" s="86" t="s">
        <v>2201</v>
      </c>
      <c r="H204" s="87"/>
      <c r="I204" s="88" t="s">
        <v>2664</v>
      </c>
      <c r="J204" s="89" t="s">
        <v>3578</v>
      </c>
      <c r="K204" s="90" t="s">
        <v>486</v>
      </c>
      <c r="L204" s="89"/>
      <c r="M204" s="91">
        <v>1977</v>
      </c>
      <c r="N204" s="116"/>
      <c r="O204" s="92" t="s">
        <v>2204</v>
      </c>
      <c r="P204" s="92" t="s">
        <v>2204</v>
      </c>
      <c r="Q204" s="92" t="s">
        <v>2204</v>
      </c>
      <c r="R204" s="92" t="s">
        <v>529</v>
      </c>
      <c r="S204" s="92" t="s">
        <v>2204</v>
      </c>
      <c r="T204" s="92" t="s">
        <v>2204</v>
      </c>
      <c r="U204" s="92" t="s">
        <v>2204</v>
      </c>
      <c r="V204" s="92" t="s">
        <v>2204</v>
      </c>
      <c r="W204" s="92" t="s">
        <v>2204</v>
      </c>
      <c r="X204" s="92" t="s">
        <v>2204</v>
      </c>
      <c r="Y204" s="92" t="s">
        <v>2204</v>
      </c>
      <c r="Z204" s="92" t="s">
        <v>2204</v>
      </c>
      <c r="AA204" s="92" t="s">
        <v>2204</v>
      </c>
      <c r="AB204" s="92" t="s">
        <v>2204</v>
      </c>
      <c r="AC204" s="92" t="s">
        <v>2204</v>
      </c>
      <c r="AD204" s="92" t="s">
        <v>2204</v>
      </c>
      <c r="AE204" s="92" t="s">
        <v>2204</v>
      </c>
      <c r="AF204" s="92" t="s">
        <v>2204</v>
      </c>
      <c r="AG204" s="92" t="s">
        <v>2204</v>
      </c>
      <c r="AH204" s="92" t="s">
        <v>2204</v>
      </c>
      <c r="AI204" s="92" t="s">
        <v>2204</v>
      </c>
      <c r="AJ204" s="92" t="s">
        <v>2204</v>
      </c>
      <c r="AK204" s="92" t="s">
        <v>2204</v>
      </c>
      <c r="AL204" s="92" t="s">
        <v>2204</v>
      </c>
      <c r="AM204" s="93">
        <v>3</v>
      </c>
      <c r="AN204" s="111">
        <v>5</v>
      </c>
      <c r="AO204" s="109" t="s">
        <v>2205</v>
      </c>
      <c r="AP204" s="106"/>
      <c r="AQ204" s="110"/>
      <c r="AR204" s="109" t="s">
        <v>2214</v>
      </c>
      <c r="AS204" s="106" t="s">
        <v>2215</v>
      </c>
      <c r="AT204" s="107" t="s">
        <v>2211</v>
      </c>
      <c r="AU204" s="108" t="s">
        <v>2211</v>
      </c>
      <c r="AV204" s="109" t="s">
        <v>2214</v>
      </c>
      <c r="AW204" s="106" t="s">
        <v>2215</v>
      </c>
      <c r="AX204" s="106" t="s">
        <v>2211</v>
      </c>
      <c r="AY204" s="106" t="s">
        <v>2205</v>
      </c>
      <c r="AZ204" s="106"/>
      <c r="BA204" s="106"/>
      <c r="BB204" s="106"/>
      <c r="BC204" s="106"/>
      <c r="BD204" s="106"/>
      <c r="BE204" s="106"/>
      <c r="BF204" s="94" cm="1">
        <f t="array" ref="BF204">SUMPRODUCT(--(LEN(TRIM(AV204:BE204))&gt;0))</f>
        <v>4</v>
      </c>
      <c r="BG204" s="36" t="str" cm="1">
        <f t="array" ref="BG204">SUBSTITUTE(SUBSTITUTE(SUBSTITUTE("["&amp;
IFERROR(_xlfn.TEXTJOIN(", ",TRUE,IF(O204:AL204="y",CHAR(34)&amp;O$1:AL$1&amp;CHAR(34),"")),"")&amp;
","&amp;
CHAR(34)&amp;"myr"&amp;AU204&amp;CHAR(34)&amp;","&amp;_xlfn.TEXTJOIN("",TRUE,IF(AO204:AQ204&lt;&gt;"",CHAR(34)&amp;"sta"&amp;AO204:AQ204&amp;CHAR(34)&amp;",",""))&amp;
IFERROR(_xlfn.TEXTJOIN(", ",TRUE,IF(AR204:AT204&lt;&gt;"",CHAR(34)&amp;AR$1:AT$1&amp;AR204:AT204&amp;CHAR(34)&amp;",","")),"")&amp;
IF(AN204&gt;0,CHAR(34)&amp;"HasSta",CHAR(34)&amp;"NoStar")&amp;CHAR(34)&amp;","&amp;IF(AN204=1,CHAR(34)&amp;"1Stars"&amp;CHAR(34)&amp;",","")&amp;IF(AN204=2,CHAR(34)&amp;"2Stars"&amp;CHAR(34)&amp;",","")&amp;IF(AN204&gt;2,CHAR(34)&amp;"3+Star"&amp;CHAR(34)&amp;",","")&amp;
IFERROR(CHOOSE(AM204+1,"""NoBand""","","""2Bands""","""3Bands"""),"")&amp;IF(AM204&gt;3,"""4+Band""","")&amp;","&amp;
_xlfn.XLOOKUP(B204,Country!$A$2:$A$246,Country!$F$2:$F$246,"")&amp;_xlfn.XLOOKUP(B204,Country!$A$2:$A$246,Country!$G$2:$G$246,"")&amp;
"]",",]","]"),",,",","),",,",",")</f>
        <v>["dgband","myrGRE","staWHI","001BLU", "002YEL", "003GRE","HasSta","3+Star","3Bands","capi_Honiara","island", "geo_CapiBeach", "ntWHYE","chopGB","monarchy","englis","rg2_OC_Melanesia"]</v>
      </c>
      <c r="BH204" s="65" t="s">
        <v>793</v>
      </c>
      <c r="BI204" s="36"/>
    </row>
    <row r="205" spans="1:61" x14ac:dyDescent="0.3">
      <c r="A205" s="115" t="str" cm="1">
        <f t="array" ref="A205">SUBSTITUTE("{"&amp;CHAR(34)&amp;"couname"&amp;CHAR(34)&amp;":"&amp;CHAR(34)&amp;B205&amp;CHAR(34)&amp;
(IF(H205&lt;&gt;"",","&amp;CHAR(34)&amp;"subtype"&amp;CHAR(34)&amp;":"&amp;CHAR(34)&amp;H205&amp;CHAR(34),""))&amp;
","&amp;CHAR(34)&amp;"year"&amp;CHAR(34)&amp;":"&amp;CHAR(34)&amp;M205&amp;CHAR(34)&amp;","&amp;CHAR(34)&amp;"lvlup"&amp;CHAR(34)&amp;":"&amp;CHAR(34)&amp;C205&amp;CHAR(34)&amp;
","&amp;CHAR(34)&amp;"region"&amp;CHAR(34)&amp;":"&amp;CHAR(34)&amp;"rgn_"&amp;_xlfn.XLOOKUP(B205,Country!A205:A503,Country!D205:D503&amp;CHAR(34)&amp;
","&amp;CHAR(34)&amp;"Colors"&amp;CHAR(34)&amp;":"&amp;"["&amp;_xlfn.TEXTJOIN(", ",TRUE,IF(AV205:BE205&lt;&gt;"",CHAR(34)&amp;"cl_"&amp;AV205:BE205&amp;CHAR(34),""))&amp;"]"&amp;
","&amp;CHAR(34)&amp;"Items"&amp;CHAR(34)&amp;":"&amp;BG205&amp;
","&amp;CHAR(34)&amp;"Items2"&amp;CHAR(34)&amp;":"&amp;"["&amp;_xlfn.XLOOKUP(B205,Country!A204:A503,Country!G204:G503)&amp;"]"&amp;
","&amp;CHAR(34)&amp;"Flag"&amp;CHAR(34)&amp;":"&amp;CHAR(34)&amp;D205&amp;CHAR(34)&amp;
","&amp;CHAR(34)&amp;"HDFlag"&amp;CHAR(34)&amp;":"&amp;CHAR(34)&amp;E205&amp;CHAR(34)&amp;
","&amp;CHAR(34)&amp;"type"&amp;CHAR(34)&amp;":"&amp;CHAR(34)&amp;L205&amp;CHAR(34)&amp;
", "&amp;CHAR(34)&amp;"describe"&amp;CHAR(34)&amp;": "&amp;CHAR(34)&amp;CHAR(34)&amp;
", "&amp;CHAR(34)&amp;"isnew"&amp;CHAR(34)&amp;": "&amp;CHAR(34)&amp;F205&amp;CHAR(34)&amp;
", "&amp;CHAR(34)&amp;"ptg"&amp;CHAR(34)&amp;": "&amp;IFERROR(_xlfn.XLOOKUP(B205,Country!A:A,Country!BH:BH),CHAR(34)&amp;CHAR(34))&amp;
", "&amp;CHAR(34)&amp;"links"&amp;CHAR(34)&amp;": "&amp;CHAR(34)&amp;I205&amp;CHAR(34)&amp;
"},"),"[,","[")</f>
        <v>{"couname":"Somalia","year":"1954","lvlup":"1","region":"rgn_Africa","Colors":["cl_BLU", "cl_WHI"],"Items":["Center","myrBLU","staWHI","HasSta","1Stars","NoBand","capi_Mogadishu","top30_camel", "geo_CapiBeach","arabic","rg2_AF_East"],"Items2":["arabic","rg2_AF_East"],"Flag":"https://i.ibb.co/0qX5fdM/Somalia-Flag.png","HDFlag":"https://upload.wikimedia.org/wikipedia/commons/thumb/a/a0/Flag_of_Somalia.svg/2560px-Flag_of_Somalia.svg.png","type":"", "describe": "", "isnew": ".", "ptg": ["pctBLA_0", "pctBLU_95", "pctGRE_0", "pctRED_0", "pctYEL_0", "pctORA_0", "pctBRO_0", "pctPUR_0", "pctWHI_5"], "links": "https://en.wikipedia.org/wiki/Flag_of_Somalia"},</v>
      </c>
      <c r="B205" s="83" t="s">
        <v>243</v>
      </c>
      <c r="C205" s="84">
        <v>1</v>
      </c>
      <c r="D205" s="95" t="s">
        <v>1002</v>
      </c>
      <c r="E205" s="96" t="s">
        <v>2665</v>
      </c>
      <c r="F205" s="85" t="s">
        <v>2200</v>
      </c>
      <c r="G205" s="86" t="s">
        <v>2201</v>
      </c>
      <c r="H205" s="87"/>
      <c r="I205" s="88" t="s">
        <v>2666</v>
      </c>
      <c r="J205" s="89" t="s">
        <v>3578</v>
      </c>
      <c r="K205" s="90" t="s">
        <v>487</v>
      </c>
      <c r="L205" s="89"/>
      <c r="M205" s="91">
        <v>1954</v>
      </c>
      <c r="N205" s="116"/>
      <c r="O205" s="92" t="s">
        <v>2204</v>
      </c>
      <c r="P205" s="92" t="s">
        <v>2204</v>
      </c>
      <c r="Q205" s="92" t="s">
        <v>2204</v>
      </c>
      <c r="R205" s="92" t="s">
        <v>2204</v>
      </c>
      <c r="S205" s="92" t="s">
        <v>2204</v>
      </c>
      <c r="T205" s="92" t="s">
        <v>2204</v>
      </c>
      <c r="U205" s="92" t="s">
        <v>2204</v>
      </c>
      <c r="V205" s="92" t="s">
        <v>2204</v>
      </c>
      <c r="W205" s="92" t="s">
        <v>2204</v>
      </c>
      <c r="X205" s="92" t="s">
        <v>2204</v>
      </c>
      <c r="Y205" s="92" t="s">
        <v>2204</v>
      </c>
      <c r="Z205" s="92" t="s">
        <v>2204</v>
      </c>
      <c r="AA205" s="92" t="s">
        <v>529</v>
      </c>
      <c r="AB205" s="92" t="s">
        <v>2204</v>
      </c>
      <c r="AC205" s="92" t="s">
        <v>2204</v>
      </c>
      <c r="AD205" s="92" t="s">
        <v>2204</v>
      </c>
      <c r="AE205" s="92" t="s">
        <v>2204</v>
      </c>
      <c r="AF205" s="92" t="s">
        <v>2204</v>
      </c>
      <c r="AG205" s="92" t="s">
        <v>2204</v>
      </c>
      <c r="AH205" s="92" t="s">
        <v>2204</v>
      </c>
      <c r="AI205" s="92" t="s">
        <v>2204</v>
      </c>
      <c r="AJ205" s="92" t="s">
        <v>2204</v>
      </c>
      <c r="AK205" s="92" t="s">
        <v>2204</v>
      </c>
      <c r="AL205" s="92" t="s">
        <v>2204</v>
      </c>
      <c r="AM205" s="93">
        <v>0</v>
      </c>
      <c r="AN205" s="111">
        <v>1</v>
      </c>
      <c r="AO205" s="109" t="s">
        <v>2205</v>
      </c>
      <c r="AP205" s="106"/>
      <c r="AQ205" s="110"/>
      <c r="AR205" s="109"/>
      <c r="AS205" s="106"/>
      <c r="AT205" s="107"/>
      <c r="AU205" s="108" t="s">
        <v>2214</v>
      </c>
      <c r="AV205" s="109" t="s">
        <v>2214</v>
      </c>
      <c r="AW205" s="106" t="s">
        <v>2205</v>
      </c>
      <c r="AX205" s="106"/>
      <c r="AY205" s="106"/>
      <c r="AZ205" s="106"/>
      <c r="BA205" s="106"/>
      <c r="BB205" s="106"/>
      <c r="BC205" s="106"/>
      <c r="BD205" s="106"/>
      <c r="BE205" s="106"/>
      <c r="BF205" s="94" cm="1">
        <f t="array" ref="BF205">SUMPRODUCT(--(LEN(TRIM(AV205:BE205))&gt;0))</f>
        <v>2</v>
      </c>
      <c r="BG205" s="36" t="str" cm="1">
        <f t="array" ref="BG205">SUBSTITUTE(SUBSTITUTE(SUBSTITUTE("["&amp;
IFERROR(_xlfn.TEXTJOIN(", ",TRUE,IF(O205:AL205="y",CHAR(34)&amp;O$1:AL$1&amp;CHAR(34),"")),"")&amp;
","&amp;
CHAR(34)&amp;"myr"&amp;AU205&amp;CHAR(34)&amp;","&amp;_xlfn.TEXTJOIN("",TRUE,IF(AO205:AQ205&lt;&gt;"",CHAR(34)&amp;"sta"&amp;AO205:AQ205&amp;CHAR(34)&amp;",",""))&amp;
IFERROR(_xlfn.TEXTJOIN(", ",TRUE,IF(AR205:AT205&lt;&gt;"",CHAR(34)&amp;AR$1:AT$1&amp;AR205:AT205&amp;CHAR(34)&amp;",","")),"")&amp;
IF(AN205&gt;0,CHAR(34)&amp;"HasSta",CHAR(34)&amp;"NoStar")&amp;CHAR(34)&amp;","&amp;IF(AN205=1,CHAR(34)&amp;"1Stars"&amp;CHAR(34)&amp;",","")&amp;IF(AN205=2,CHAR(34)&amp;"2Stars"&amp;CHAR(34)&amp;",","")&amp;IF(AN205&gt;2,CHAR(34)&amp;"3+Star"&amp;CHAR(34)&amp;",","")&amp;
IFERROR(CHOOSE(AM205+1,"""NoBand""","","""2Bands""","""3Bands"""),"")&amp;IF(AM205&gt;3,"""4+Band""","")&amp;","&amp;
_xlfn.XLOOKUP(B205,Country!$A$2:$A$246,Country!$F$2:$F$246,"")&amp;_xlfn.XLOOKUP(B205,Country!$A$2:$A$246,Country!$G$2:$G$246,"")&amp;
"]",",]","]"),",,",","),",,",",")</f>
        <v>["Center","myrBLU","staWHI","HasSta","1Stars","NoBand","capi_Mogadishu","top30_camel", "geo_CapiBeach","arabic","rg2_AF_East"]</v>
      </c>
      <c r="BH205" s="65" t="s">
        <v>792</v>
      </c>
      <c r="BI205" s="36"/>
    </row>
    <row r="206" spans="1:61" x14ac:dyDescent="0.3">
      <c r="A206" s="115" t="str" cm="1">
        <f t="array" ref="A206">SUBSTITUTE("{"&amp;CHAR(34)&amp;"couname"&amp;CHAR(34)&amp;":"&amp;CHAR(34)&amp;B206&amp;CHAR(34)&amp;
(IF(H206&lt;&gt;"",","&amp;CHAR(34)&amp;"subtype"&amp;CHAR(34)&amp;":"&amp;CHAR(34)&amp;H206&amp;CHAR(34),""))&amp;
","&amp;CHAR(34)&amp;"year"&amp;CHAR(34)&amp;":"&amp;CHAR(34)&amp;M206&amp;CHAR(34)&amp;","&amp;CHAR(34)&amp;"lvlup"&amp;CHAR(34)&amp;":"&amp;CHAR(34)&amp;C206&amp;CHAR(34)&amp;
","&amp;CHAR(34)&amp;"region"&amp;CHAR(34)&amp;":"&amp;CHAR(34)&amp;"rgn_"&amp;_xlfn.XLOOKUP(B206,Country!A206:A504,Country!D206:D504&amp;CHAR(34)&amp;
","&amp;CHAR(34)&amp;"Colors"&amp;CHAR(34)&amp;":"&amp;"["&amp;_xlfn.TEXTJOIN(", ",TRUE,IF(AV206:BE206&lt;&gt;"",CHAR(34)&amp;"cl_"&amp;AV206:BE206&amp;CHAR(34),""))&amp;"]"&amp;
","&amp;CHAR(34)&amp;"Items"&amp;CHAR(34)&amp;":"&amp;BG206&amp;
","&amp;CHAR(34)&amp;"Items2"&amp;CHAR(34)&amp;":"&amp;"["&amp;_xlfn.XLOOKUP(B206,Country!A205:A504,Country!G205:G504)&amp;"]"&amp;
","&amp;CHAR(34)&amp;"Flag"&amp;CHAR(34)&amp;":"&amp;CHAR(34)&amp;D206&amp;CHAR(34)&amp;
","&amp;CHAR(34)&amp;"HDFlag"&amp;CHAR(34)&amp;":"&amp;CHAR(34)&amp;E206&amp;CHAR(34)&amp;
","&amp;CHAR(34)&amp;"type"&amp;CHAR(34)&amp;":"&amp;CHAR(34)&amp;L206&amp;CHAR(34)&amp;
", "&amp;CHAR(34)&amp;"describe"&amp;CHAR(34)&amp;": "&amp;CHAR(34)&amp;CHAR(34)&amp;
", "&amp;CHAR(34)&amp;"isnew"&amp;CHAR(34)&amp;": "&amp;CHAR(34)&amp;F206&amp;CHAR(34)&amp;
", "&amp;CHAR(34)&amp;"ptg"&amp;CHAR(34)&amp;": "&amp;IFERROR(_xlfn.XLOOKUP(B206,Country!A:A,Country!BH:BH),CHAR(34)&amp;CHAR(34))&amp;
", "&amp;CHAR(34)&amp;"links"&amp;CHAR(34)&amp;": "&amp;CHAR(34)&amp;I206&amp;CHAR(34)&amp;
"},"),"[,","[")</f>
        <v>{"couname":"South Africa","year":"1994","lvlup":"1","region":"rgn_Africa","Colors":["cl_BLA", "cl_YEL", "cl_GRE", "cl_BLU", "cl_RED", "cl_WHI"],"Items":["Horizo", "Trside","myrGRE","001RED", "002GRE", "003BLU","NoStar","4+Band","capi_Pretoria, Cape Town, Bloemfontein","pol_samesx", "geo_CapiBeach", "ntGRRE", "ntBLYE", "ntWHYE","bricss","chopGB","englis","rg2_AF_South"],"Items2":["bricss","chopGB","englis","rg2_AF_South"],"Flag":"https://i.ibb.co/VQ3fwGS/South-Africa-Flag.png","HDFlag":"https://upload.wikimedia.org/wikipedia/commons/thumb/a/af/Flag_of_South_Africa.svg/2560px-Flag_of_South_Africa.svg.png","type":"", "describe": "", "isnew": ".", "ptg": ["pctBLA_9", "pctBLU_21", "pctGRE_31", "pctRED_21", "pctYEL_6", "pctORA_0", "pctBRO_0", "pctPUR_0", "pctWHI_12"], "links": "https://en.wikipedia.org/wiki/Flag_of_South_Africa"},</v>
      </c>
      <c r="B206" s="83" t="s">
        <v>244</v>
      </c>
      <c r="C206" s="84">
        <v>1</v>
      </c>
      <c r="D206" s="95" t="s">
        <v>1003</v>
      </c>
      <c r="E206" s="96" t="s">
        <v>2667</v>
      </c>
      <c r="F206" s="85" t="s">
        <v>2200</v>
      </c>
      <c r="G206" s="86" t="s">
        <v>2201</v>
      </c>
      <c r="H206" s="87"/>
      <c r="I206" s="88" t="s">
        <v>2668</v>
      </c>
      <c r="J206" s="89" t="s">
        <v>3578</v>
      </c>
      <c r="K206" s="90" t="s">
        <v>488</v>
      </c>
      <c r="L206" s="89"/>
      <c r="M206" s="91">
        <v>1994</v>
      </c>
      <c r="N206" s="116"/>
      <c r="O206" s="92" t="s">
        <v>2204</v>
      </c>
      <c r="P206" s="92" t="s">
        <v>529</v>
      </c>
      <c r="Q206" s="92" t="s">
        <v>2204</v>
      </c>
      <c r="R206" s="92" t="s">
        <v>2204</v>
      </c>
      <c r="S206" s="92" t="s">
        <v>2204</v>
      </c>
      <c r="T206" s="92" t="s">
        <v>2204</v>
      </c>
      <c r="U206" s="92" t="s">
        <v>2204</v>
      </c>
      <c r="V206" s="92" t="s">
        <v>2204</v>
      </c>
      <c r="W206" s="92" t="s">
        <v>2204</v>
      </c>
      <c r="X206" s="92" t="s">
        <v>2204</v>
      </c>
      <c r="Y206" s="92" t="s">
        <v>2204</v>
      </c>
      <c r="Z206" s="92" t="s">
        <v>529</v>
      </c>
      <c r="AA206" s="92" t="s">
        <v>2204</v>
      </c>
      <c r="AB206" s="92" t="s">
        <v>2204</v>
      </c>
      <c r="AC206" s="92" t="s">
        <v>2204</v>
      </c>
      <c r="AD206" s="92" t="s">
        <v>2204</v>
      </c>
      <c r="AE206" s="92" t="s">
        <v>2204</v>
      </c>
      <c r="AF206" s="92" t="s">
        <v>2204</v>
      </c>
      <c r="AG206" s="92" t="s">
        <v>2204</v>
      </c>
      <c r="AH206" s="92" t="s">
        <v>2204</v>
      </c>
      <c r="AI206" s="92" t="s">
        <v>2204</v>
      </c>
      <c r="AJ206" s="92" t="s">
        <v>2204</v>
      </c>
      <c r="AK206" s="92" t="s">
        <v>2204</v>
      </c>
      <c r="AL206" s="92" t="s">
        <v>2204</v>
      </c>
      <c r="AM206" s="93">
        <v>6</v>
      </c>
      <c r="AN206" s="111">
        <v>0</v>
      </c>
      <c r="AO206" s="109"/>
      <c r="AP206" s="106"/>
      <c r="AQ206" s="110"/>
      <c r="AR206" s="109" t="s">
        <v>2210</v>
      </c>
      <c r="AS206" s="106" t="s">
        <v>2211</v>
      </c>
      <c r="AT206" s="107" t="s">
        <v>2214</v>
      </c>
      <c r="AU206" s="108" t="s">
        <v>2211</v>
      </c>
      <c r="AV206" s="109" t="s">
        <v>2206</v>
      </c>
      <c r="AW206" s="106" t="s">
        <v>2215</v>
      </c>
      <c r="AX206" s="106" t="s">
        <v>2211</v>
      </c>
      <c r="AY206" s="106" t="s">
        <v>2214</v>
      </c>
      <c r="AZ206" s="106" t="s">
        <v>2210</v>
      </c>
      <c r="BA206" s="106" t="s">
        <v>2205</v>
      </c>
      <c r="BB206" s="106"/>
      <c r="BC206" s="106"/>
      <c r="BD206" s="106"/>
      <c r="BE206" s="106"/>
      <c r="BF206" s="94" cm="1">
        <f t="array" ref="BF206">SUMPRODUCT(--(LEN(TRIM(AV206:BE206))&gt;0))</f>
        <v>6</v>
      </c>
      <c r="BG206" s="36" t="str" cm="1">
        <f t="array" ref="BG206">SUBSTITUTE(SUBSTITUTE(SUBSTITUTE("["&amp;
IFERROR(_xlfn.TEXTJOIN(", ",TRUE,IF(O206:AL206="y",CHAR(34)&amp;O$1:AL$1&amp;CHAR(34),"")),"")&amp;
","&amp;
CHAR(34)&amp;"myr"&amp;AU206&amp;CHAR(34)&amp;","&amp;_xlfn.TEXTJOIN("",TRUE,IF(AO206:AQ206&lt;&gt;"",CHAR(34)&amp;"sta"&amp;AO206:AQ206&amp;CHAR(34)&amp;",",""))&amp;
IFERROR(_xlfn.TEXTJOIN(", ",TRUE,IF(AR206:AT206&lt;&gt;"",CHAR(34)&amp;AR$1:AT$1&amp;AR206:AT206&amp;CHAR(34)&amp;",","")),"")&amp;
IF(AN206&gt;0,CHAR(34)&amp;"HasSta",CHAR(34)&amp;"NoStar")&amp;CHAR(34)&amp;","&amp;IF(AN206=1,CHAR(34)&amp;"1Stars"&amp;CHAR(34)&amp;",","")&amp;IF(AN206=2,CHAR(34)&amp;"2Stars"&amp;CHAR(34)&amp;",","")&amp;IF(AN206&gt;2,CHAR(34)&amp;"3+Star"&amp;CHAR(34)&amp;",","")&amp;
IFERROR(CHOOSE(AM206+1,"""NoBand""","","""2Bands""","""3Bands"""),"")&amp;IF(AM206&gt;3,"""4+Band""","")&amp;","&amp;
_xlfn.XLOOKUP(B206,Country!$A$2:$A$246,Country!$F$2:$F$246,"")&amp;_xlfn.XLOOKUP(B206,Country!$A$2:$A$246,Country!$G$2:$G$246,"")&amp;
"]",",]","]"),",,",","),",,",",")</f>
        <v>["Horizo", "Trside","myrGRE","001RED", "002GRE", "003BLU","NoStar","4+Band","capi_Pretoria, Cape Town, Bloemfontein","pol_samesx", "geo_CapiBeach", "ntGRRE", "ntBLYE", "ntWHYE","bricss","chopGB","englis","rg2_AF_South"]</v>
      </c>
      <c r="BH206" s="65" t="s">
        <v>792</v>
      </c>
      <c r="BI206" s="36"/>
    </row>
    <row r="207" spans="1:61" x14ac:dyDescent="0.3">
      <c r="A207" s="115" t="str" cm="1">
        <f t="array" ref="A207">SUBSTITUTE("{"&amp;CHAR(34)&amp;"couname"&amp;CHAR(34)&amp;":"&amp;CHAR(34)&amp;B207&amp;CHAR(34)&amp;
(IF(H207&lt;&gt;"",","&amp;CHAR(34)&amp;"subtype"&amp;CHAR(34)&amp;":"&amp;CHAR(34)&amp;H207&amp;CHAR(34),""))&amp;
","&amp;CHAR(34)&amp;"year"&amp;CHAR(34)&amp;":"&amp;CHAR(34)&amp;M207&amp;CHAR(34)&amp;","&amp;CHAR(34)&amp;"lvlup"&amp;CHAR(34)&amp;":"&amp;CHAR(34)&amp;C207&amp;CHAR(34)&amp;
","&amp;CHAR(34)&amp;"region"&amp;CHAR(34)&amp;":"&amp;CHAR(34)&amp;"rgn_"&amp;_xlfn.XLOOKUP(B207,Country!A207:A505,Country!D207:D505&amp;CHAR(34)&amp;
","&amp;CHAR(34)&amp;"Colors"&amp;CHAR(34)&amp;":"&amp;"["&amp;_xlfn.TEXTJOIN(", ",TRUE,IF(AV207:BE207&lt;&gt;"",CHAR(34)&amp;"cl_"&amp;AV207:BE207&amp;CHAR(34),""))&amp;"]"&amp;
","&amp;CHAR(34)&amp;"Items"&amp;CHAR(34)&amp;":"&amp;BG207&amp;
","&amp;CHAR(34)&amp;"Items2"&amp;CHAR(34)&amp;":"&amp;"["&amp;_xlfn.XLOOKUP(B207,Country!A206:A505,Country!G206:G505)&amp;"]"&amp;
","&amp;CHAR(34)&amp;"Flag"&amp;CHAR(34)&amp;":"&amp;CHAR(34)&amp;D207&amp;CHAR(34)&amp;
","&amp;CHAR(34)&amp;"HDFlag"&amp;CHAR(34)&amp;":"&amp;CHAR(34)&amp;E207&amp;CHAR(34)&amp;
","&amp;CHAR(34)&amp;"type"&amp;CHAR(34)&amp;":"&amp;CHAR(34)&amp;L207&amp;CHAR(34)&amp;
", "&amp;CHAR(34)&amp;"describe"&amp;CHAR(34)&amp;": "&amp;CHAR(34)&amp;CHAR(34)&amp;
", "&amp;CHAR(34)&amp;"isnew"&amp;CHAR(34)&amp;": "&amp;CHAR(34)&amp;F207&amp;CHAR(34)&amp;
", "&amp;CHAR(34)&amp;"ptg"&amp;CHAR(34)&amp;": "&amp;IFERROR(_xlfn.XLOOKUP(B207,Country!A:A,Country!BH:BH),CHAR(34)&amp;CHAR(34))&amp;
", "&amp;CHAR(34)&amp;"links"&amp;CHAR(34)&amp;": "&amp;CHAR(34)&amp;I207&amp;CHAR(34)&amp;
"},"),"[,","[")</f>
        <v>{"couname":"South Korea","year":"1883, 1942, 1948, 1949, 2011","lvlup":"1","region":"rgn_Asia","Colors":["cl_RED", "cl_WHI", "cl_BLU", "cl_BLA"],"Items":["Circle", "Center","myrWHI","NoStar","NoBand","capi_Seoul","top10_ping", "md_tekken7","rg2_AS_East"],"Items2":["rg2_AS_East"],"Flag":"https://i.ibb.co/HgCFtRv/South-Korea-Flag.png","HDFlag":"https://upload.wikimedia.org/wikipedia/commons/thumb/0/09/Flag_of_South_Korea.svg/2560px-Flag_of_South_Korea.svg.png","type":"", "describe": "", "isnew": ".", "ptg": ["pctBLA_9", "pctBLU_6", "pctGRE_0", "pctRED_6", "pctYEL_0", "pctORA_0", "pctBRO_0", "pctPUR_0", "pctWHI_79"], "links": "https://en.wikipedia.org/wiki/Flag_of_South_Korea"},</v>
      </c>
      <c r="B207" s="83" t="s">
        <v>245</v>
      </c>
      <c r="C207" s="84">
        <v>1</v>
      </c>
      <c r="D207" s="95" t="s">
        <v>1004</v>
      </c>
      <c r="E207" s="96" t="s">
        <v>2669</v>
      </c>
      <c r="F207" s="85" t="s">
        <v>2200</v>
      </c>
      <c r="G207" s="86" t="s">
        <v>2201</v>
      </c>
      <c r="H207" s="87"/>
      <c r="I207" s="88" t="s">
        <v>2670</v>
      </c>
      <c r="J207" s="89" t="s">
        <v>3578</v>
      </c>
      <c r="K207" s="90" t="s">
        <v>489</v>
      </c>
      <c r="L207" s="89"/>
      <c r="M207" s="91" t="s">
        <v>2671</v>
      </c>
      <c r="N207" s="116"/>
      <c r="O207" s="92" t="s">
        <v>2204</v>
      </c>
      <c r="P207" s="92" t="s">
        <v>2204</v>
      </c>
      <c r="Q207" s="92" t="s">
        <v>2204</v>
      </c>
      <c r="R207" s="92" t="s">
        <v>2204</v>
      </c>
      <c r="S207" s="92" t="s">
        <v>529</v>
      </c>
      <c r="T207" s="92" t="s">
        <v>2204</v>
      </c>
      <c r="U207" s="92" t="s">
        <v>2204</v>
      </c>
      <c r="V207" s="92" t="s">
        <v>2204</v>
      </c>
      <c r="W207" s="92" t="s">
        <v>2204</v>
      </c>
      <c r="X207" s="92" t="s">
        <v>2204</v>
      </c>
      <c r="Y207" s="92" t="s">
        <v>2204</v>
      </c>
      <c r="Z207" s="92" t="s">
        <v>2204</v>
      </c>
      <c r="AA207" s="92" t="s">
        <v>529</v>
      </c>
      <c r="AB207" s="92" t="s">
        <v>2204</v>
      </c>
      <c r="AC207" s="92" t="s">
        <v>2204</v>
      </c>
      <c r="AD207" s="92" t="s">
        <v>2204</v>
      </c>
      <c r="AE207" s="92" t="s">
        <v>2204</v>
      </c>
      <c r="AF207" s="92" t="s">
        <v>2204</v>
      </c>
      <c r="AG207" s="92" t="s">
        <v>2204</v>
      </c>
      <c r="AH207" s="92" t="s">
        <v>2204</v>
      </c>
      <c r="AI207" s="92" t="s">
        <v>2204</v>
      </c>
      <c r="AJ207" s="92" t="s">
        <v>2204</v>
      </c>
      <c r="AK207" s="92" t="s">
        <v>2204</v>
      </c>
      <c r="AL207" s="92" t="s">
        <v>2204</v>
      </c>
      <c r="AM207" s="93">
        <v>0</v>
      </c>
      <c r="AN207" s="111">
        <v>0</v>
      </c>
      <c r="AO207" s="109"/>
      <c r="AP207" s="106"/>
      <c r="AQ207" s="110"/>
      <c r="AR207" s="109"/>
      <c r="AS207" s="106"/>
      <c r="AT207" s="107"/>
      <c r="AU207" s="108" t="s">
        <v>2205</v>
      </c>
      <c r="AV207" s="109" t="s">
        <v>2210</v>
      </c>
      <c r="AW207" s="106" t="s">
        <v>2205</v>
      </c>
      <c r="AX207" s="106" t="s">
        <v>2214</v>
      </c>
      <c r="AY207" s="106" t="s">
        <v>2206</v>
      </c>
      <c r="AZ207" s="106"/>
      <c r="BA207" s="106"/>
      <c r="BB207" s="106"/>
      <c r="BC207" s="106"/>
      <c r="BD207" s="106"/>
      <c r="BE207" s="106"/>
      <c r="BF207" s="94" cm="1">
        <f t="array" ref="BF207">SUMPRODUCT(--(LEN(TRIM(AV207:BE207))&gt;0))</f>
        <v>4</v>
      </c>
      <c r="BG207" s="36" t="str" cm="1">
        <f t="array" ref="BG207">SUBSTITUTE(SUBSTITUTE(SUBSTITUTE("["&amp;
IFERROR(_xlfn.TEXTJOIN(", ",TRUE,IF(O207:AL207="y",CHAR(34)&amp;O$1:AL$1&amp;CHAR(34),"")),"")&amp;
","&amp;
CHAR(34)&amp;"myr"&amp;AU207&amp;CHAR(34)&amp;","&amp;_xlfn.TEXTJOIN("",TRUE,IF(AO207:AQ207&lt;&gt;"",CHAR(34)&amp;"sta"&amp;AO207:AQ207&amp;CHAR(34)&amp;",",""))&amp;
IFERROR(_xlfn.TEXTJOIN(", ",TRUE,IF(AR207:AT207&lt;&gt;"",CHAR(34)&amp;AR$1:AT$1&amp;AR207:AT207&amp;CHAR(34)&amp;",","")),"")&amp;
IF(AN207&gt;0,CHAR(34)&amp;"HasSta",CHAR(34)&amp;"NoStar")&amp;CHAR(34)&amp;","&amp;IF(AN207=1,CHAR(34)&amp;"1Stars"&amp;CHAR(34)&amp;",","")&amp;IF(AN207=2,CHAR(34)&amp;"2Stars"&amp;CHAR(34)&amp;",","")&amp;IF(AN207&gt;2,CHAR(34)&amp;"3+Star"&amp;CHAR(34)&amp;",","")&amp;
IFERROR(CHOOSE(AM207+1,"""NoBand""","","""2Bands""","""3Bands"""),"")&amp;IF(AM207&gt;3,"""4+Band""","")&amp;","&amp;
_xlfn.XLOOKUP(B207,Country!$A$2:$A$246,Country!$F$2:$F$246,"")&amp;_xlfn.XLOOKUP(B207,Country!$A$2:$A$246,Country!$G$2:$G$246,"")&amp;
"]",",]","]"),",,",","),",,",",")</f>
        <v>["Circle", "Center","myrWHI","NoStar","NoBand","capi_Seoul","top10_ping", "md_tekken7","rg2_AS_East"]</v>
      </c>
      <c r="BH207" s="65" t="s">
        <v>790</v>
      </c>
      <c r="BI207" s="36"/>
    </row>
    <row r="208" spans="1:61" x14ac:dyDescent="0.3">
      <c r="A208" s="115" t="str" cm="1">
        <f t="array" ref="A208">SUBSTITUTE("{"&amp;CHAR(34)&amp;"couname"&amp;CHAR(34)&amp;":"&amp;CHAR(34)&amp;B208&amp;CHAR(34)&amp;
(IF(H208&lt;&gt;"",","&amp;CHAR(34)&amp;"subtype"&amp;CHAR(34)&amp;":"&amp;CHAR(34)&amp;H208&amp;CHAR(34),""))&amp;
","&amp;CHAR(34)&amp;"year"&amp;CHAR(34)&amp;":"&amp;CHAR(34)&amp;M208&amp;CHAR(34)&amp;","&amp;CHAR(34)&amp;"lvlup"&amp;CHAR(34)&amp;":"&amp;CHAR(34)&amp;C208&amp;CHAR(34)&amp;
","&amp;CHAR(34)&amp;"region"&amp;CHAR(34)&amp;":"&amp;CHAR(34)&amp;"rgn_"&amp;_xlfn.XLOOKUP(B208,Country!A208:A506,Country!D208:D506&amp;CHAR(34)&amp;
","&amp;CHAR(34)&amp;"Colors"&amp;CHAR(34)&amp;":"&amp;"["&amp;_xlfn.TEXTJOIN(", ",TRUE,IF(AV208:BE208&lt;&gt;"",CHAR(34)&amp;"cl_"&amp;AV208:BE208&amp;CHAR(34),""))&amp;"]"&amp;
","&amp;CHAR(34)&amp;"Items"&amp;CHAR(34)&amp;":"&amp;BG208&amp;
","&amp;CHAR(34)&amp;"Items2"&amp;CHAR(34)&amp;":"&amp;"["&amp;_xlfn.XLOOKUP(B208,Country!A207:A506,Country!G207:G506)&amp;"]"&amp;
","&amp;CHAR(34)&amp;"Flag"&amp;CHAR(34)&amp;":"&amp;CHAR(34)&amp;D208&amp;CHAR(34)&amp;
","&amp;CHAR(34)&amp;"HDFlag"&amp;CHAR(34)&amp;":"&amp;CHAR(34)&amp;E208&amp;CHAR(34)&amp;
","&amp;CHAR(34)&amp;"type"&amp;CHAR(34)&amp;":"&amp;CHAR(34)&amp;L208&amp;CHAR(34)&amp;
", "&amp;CHAR(34)&amp;"describe"&amp;CHAR(34)&amp;": "&amp;CHAR(34)&amp;CHAR(34)&amp;
", "&amp;CHAR(34)&amp;"isnew"&amp;CHAR(34)&amp;": "&amp;CHAR(34)&amp;F208&amp;CHAR(34)&amp;
", "&amp;CHAR(34)&amp;"ptg"&amp;CHAR(34)&amp;": "&amp;IFERROR(_xlfn.XLOOKUP(B208,Country!A:A,Country!BH:BH),CHAR(34)&amp;CHAR(34))&amp;
", "&amp;CHAR(34)&amp;"links"&amp;CHAR(34)&amp;": "&amp;CHAR(34)&amp;I208&amp;CHAR(34)&amp;
"},"),"[,","[")</f>
        <v>{"couname":"South Sudan","year":"2011, 2023","lvlup":"1","region":"rgn_Africa","Colors":["cl_BLU", "cl_YEL", "cl_BLA", "cl_RED", "cl_GRE", "cl_WHI"],"Items":["Horizo", "Trside","myrEQ","staYEL","001BLA", "002RED", "003GRE","HasSta","1Stars","4+Band","capi_Juba","landlo", "ntGRRE", "ntGRYE", "ntWHYE","englis","rg2_AF_East"],"Items2":["englis","rg2_AF_East"],"Flag":"https://i.ibb.co/hFhLmF9/South-Sudan-Flag.png","HDFlag":"https://upload.wikimedia.org/wikipedia/commons/thumb/7/7a/Flag_of_South_Sudan.svg/2560px-Flag_of_South_Sudan.svg.png","type":"", "describe": "", "isnew": ".", "ptg": ["pctBLA_25", "pctBLU_20", "pctGRE_25", "pctRED_20", "pctYEL_2", "pctORA_0", "pctBRO_0", "pctPUR_0", "pctWHI_8"], "links": "https://en.wikipedia.org/wiki/Flag_of_South_Sudan"},</v>
      </c>
      <c r="B208" s="83" t="s">
        <v>246</v>
      </c>
      <c r="C208" s="84">
        <v>1</v>
      </c>
      <c r="D208" s="95" t="s">
        <v>1005</v>
      </c>
      <c r="E208" s="96" t="s">
        <v>2672</v>
      </c>
      <c r="F208" s="85" t="s">
        <v>2200</v>
      </c>
      <c r="G208" s="86" t="s">
        <v>2201</v>
      </c>
      <c r="H208" s="87"/>
      <c r="I208" s="88" t="s">
        <v>2673</v>
      </c>
      <c r="J208" s="89" t="s">
        <v>3578</v>
      </c>
      <c r="K208" s="90" t="s">
        <v>490</v>
      </c>
      <c r="L208" s="89"/>
      <c r="M208" s="91" t="s">
        <v>2674</v>
      </c>
      <c r="N208" s="116"/>
      <c r="O208" s="92" t="s">
        <v>2204</v>
      </c>
      <c r="P208" s="92" t="s">
        <v>529</v>
      </c>
      <c r="Q208" s="92" t="s">
        <v>2204</v>
      </c>
      <c r="R208" s="92" t="s">
        <v>2204</v>
      </c>
      <c r="S208" s="92" t="s">
        <v>2204</v>
      </c>
      <c r="T208" s="92" t="s">
        <v>2204</v>
      </c>
      <c r="U208" s="92" t="s">
        <v>2204</v>
      </c>
      <c r="V208" s="92" t="s">
        <v>2204</v>
      </c>
      <c r="W208" s="92" t="s">
        <v>2204</v>
      </c>
      <c r="X208" s="92" t="s">
        <v>2204</v>
      </c>
      <c r="Y208" s="92" t="s">
        <v>2204</v>
      </c>
      <c r="Z208" s="92" t="s">
        <v>529</v>
      </c>
      <c r="AA208" s="92" t="s">
        <v>2204</v>
      </c>
      <c r="AB208" s="92" t="s">
        <v>2204</v>
      </c>
      <c r="AC208" s="92" t="s">
        <v>2204</v>
      </c>
      <c r="AD208" s="92" t="s">
        <v>2204</v>
      </c>
      <c r="AE208" s="92" t="s">
        <v>2204</v>
      </c>
      <c r="AF208" s="92" t="s">
        <v>2204</v>
      </c>
      <c r="AG208" s="92" t="s">
        <v>2204</v>
      </c>
      <c r="AH208" s="92" t="s">
        <v>2204</v>
      </c>
      <c r="AI208" s="92" t="s">
        <v>2204</v>
      </c>
      <c r="AJ208" s="92" t="s">
        <v>2204</v>
      </c>
      <c r="AK208" s="92" t="s">
        <v>2204</v>
      </c>
      <c r="AL208" s="92" t="s">
        <v>2204</v>
      </c>
      <c r="AM208" s="93">
        <v>5</v>
      </c>
      <c r="AN208" s="111">
        <v>1</v>
      </c>
      <c r="AO208" s="109" t="s">
        <v>2215</v>
      </c>
      <c r="AP208" s="106"/>
      <c r="AQ208" s="110"/>
      <c r="AR208" s="109" t="s">
        <v>2206</v>
      </c>
      <c r="AS208" s="106" t="s">
        <v>2210</v>
      </c>
      <c r="AT208" s="107" t="s">
        <v>2211</v>
      </c>
      <c r="AU208" s="108" t="s">
        <v>2209</v>
      </c>
      <c r="AV208" s="109" t="s">
        <v>2214</v>
      </c>
      <c r="AW208" s="106" t="s">
        <v>2215</v>
      </c>
      <c r="AX208" s="106" t="s">
        <v>2206</v>
      </c>
      <c r="AY208" s="106" t="s">
        <v>2210</v>
      </c>
      <c r="AZ208" s="106" t="s">
        <v>2211</v>
      </c>
      <c r="BA208" s="106" t="s">
        <v>2205</v>
      </c>
      <c r="BB208" s="106"/>
      <c r="BC208" s="106"/>
      <c r="BD208" s="106"/>
      <c r="BE208" s="106"/>
      <c r="BF208" s="94" cm="1">
        <f t="array" ref="BF208">SUMPRODUCT(--(LEN(TRIM(AV208:BE208))&gt;0))</f>
        <v>6</v>
      </c>
      <c r="BG208" s="36" t="str" cm="1">
        <f t="array" ref="BG208">SUBSTITUTE(SUBSTITUTE(SUBSTITUTE("["&amp;
IFERROR(_xlfn.TEXTJOIN(", ",TRUE,IF(O208:AL208="y",CHAR(34)&amp;O$1:AL$1&amp;CHAR(34),"")),"")&amp;
","&amp;
CHAR(34)&amp;"myr"&amp;AU208&amp;CHAR(34)&amp;","&amp;_xlfn.TEXTJOIN("",TRUE,IF(AO208:AQ208&lt;&gt;"",CHAR(34)&amp;"sta"&amp;AO208:AQ208&amp;CHAR(34)&amp;",",""))&amp;
IFERROR(_xlfn.TEXTJOIN(", ",TRUE,IF(AR208:AT208&lt;&gt;"",CHAR(34)&amp;AR$1:AT$1&amp;AR208:AT208&amp;CHAR(34)&amp;",","")),"")&amp;
IF(AN208&gt;0,CHAR(34)&amp;"HasSta",CHAR(34)&amp;"NoStar")&amp;CHAR(34)&amp;","&amp;IF(AN208=1,CHAR(34)&amp;"1Stars"&amp;CHAR(34)&amp;",","")&amp;IF(AN208=2,CHAR(34)&amp;"2Stars"&amp;CHAR(34)&amp;",","")&amp;IF(AN208&gt;2,CHAR(34)&amp;"3+Star"&amp;CHAR(34)&amp;",","")&amp;
IFERROR(CHOOSE(AM208+1,"""NoBand""","","""2Bands""","""3Bands"""),"")&amp;IF(AM208&gt;3,"""4+Band""","")&amp;","&amp;
_xlfn.XLOOKUP(B208,Country!$A$2:$A$246,Country!$F$2:$F$246,"")&amp;_xlfn.XLOOKUP(B208,Country!$A$2:$A$246,Country!$G$2:$G$246,"")&amp;
"]",",]","]"),",,",","),",,",",")</f>
        <v>["Horizo", "Trside","myrEQ","staYEL","001BLA", "002RED", "003GRE","HasSta","1Stars","4+Band","capi_Juba","landlo", "ntGRRE", "ntGRYE", "ntWHYE","englis","rg2_AF_East"]</v>
      </c>
      <c r="BH208" s="65" t="s">
        <v>792</v>
      </c>
      <c r="BI208" s="36"/>
    </row>
    <row r="209" spans="1:61" x14ac:dyDescent="0.3">
      <c r="A209" s="115" t="str" cm="1">
        <f t="array" ref="A209">SUBSTITUTE("{"&amp;CHAR(34)&amp;"couname"&amp;CHAR(34)&amp;":"&amp;CHAR(34)&amp;B209&amp;CHAR(34)&amp;
(IF(H209&lt;&gt;"",","&amp;CHAR(34)&amp;"subtype"&amp;CHAR(34)&amp;":"&amp;CHAR(34)&amp;H209&amp;CHAR(34),""))&amp;
","&amp;CHAR(34)&amp;"year"&amp;CHAR(34)&amp;":"&amp;CHAR(34)&amp;M209&amp;CHAR(34)&amp;","&amp;CHAR(34)&amp;"lvlup"&amp;CHAR(34)&amp;":"&amp;CHAR(34)&amp;C209&amp;CHAR(34)&amp;
","&amp;CHAR(34)&amp;"region"&amp;CHAR(34)&amp;":"&amp;CHAR(34)&amp;"rgn_"&amp;_xlfn.XLOOKUP(B209,Country!A209:A507,Country!D209:D507&amp;CHAR(34)&amp;
","&amp;CHAR(34)&amp;"Colors"&amp;CHAR(34)&amp;":"&amp;"["&amp;_xlfn.TEXTJOIN(", ",TRUE,IF(AV209:BE209&lt;&gt;"",CHAR(34)&amp;"cl_"&amp;AV209:BE209&amp;CHAR(34),""))&amp;"]"&amp;
","&amp;CHAR(34)&amp;"Items"&amp;CHAR(34)&amp;":"&amp;BG209&amp;
","&amp;CHAR(34)&amp;"Items2"&amp;CHAR(34)&amp;":"&amp;"["&amp;_xlfn.XLOOKUP(B209,Country!A208:A507,Country!G208:G507)&amp;"]"&amp;
","&amp;CHAR(34)&amp;"Flag"&amp;CHAR(34)&amp;":"&amp;CHAR(34)&amp;D209&amp;CHAR(34)&amp;
","&amp;CHAR(34)&amp;"HDFlag"&amp;CHAR(34)&amp;":"&amp;CHAR(34)&amp;E209&amp;CHAR(34)&amp;
","&amp;CHAR(34)&amp;"type"&amp;CHAR(34)&amp;":"&amp;CHAR(34)&amp;L209&amp;CHAR(34)&amp;
", "&amp;CHAR(34)&amp;"describe"&amp;CHAR(34)&amp;": "&amp;CHAR(34)&amp;CHAR(34)&amp;
", "&amp;CHAR(34)&amp;"isnew"&amp;CHAR(34)&amp;": "&amp;CHAR(34)&amp;F209&amp;CHAR(34)&amp;
", "&amp;CHAR(34)&amp;"ptg"&amp;CHAR(34)&amp;": "&amp;IFERROR(_xlfn.XLOOKUP(B209,Country!A:A,Country!BH:BH),CHAR(34)&amp;CHAR(34))&amp;
", "&amp;CHAR(34)&amp;"links"&amp;CHAR(34)&amp;": "&amp;CHAR(34)&amp;I209&amp;CHAR(34)&amp;
"},"),"[,","[")</f>
        <v>{"couname":"Spain","year":"1981","lvlup":"1","region":"rgn_Europe","Colors":["cl_RED", "cl_YEL", "cl_BLU", "cl_WHI", "cl_GRE", "cl_PUR"],"Items":["Crosse", "Horizo", "Circle", "Animal", "Plants", "Texted", "Builds", "Crowns","myrRED","001RED", "002YEL", "003RED","NoStar","3Bands","capi_Madrid","locate_MI", "md_acreed123", "pol_samesx", "pol_pope", "md_tekken7", "ntGRRE", "ntBLYE", "ntWHYE","rg3_romanempire","eunion","monarchy","spanis","rg2_Eu_South"],"Items2":["rg3_romanempire","eunion","monarchy","spanis","rg2_Eu_South"],"Flag":"https://i.ibb.co/sbKvDGG/Spain-Flag.png","HDFlag":"https://upload.wikimedia.org/wikipedia/en/thumb/9/9a/Flag_of_Spain.svg/2560px-Flag_of_Spain.svg.png","type":"", "describe": "", "isnew": ".", "ptg": ["pctBLA_1", "pctBLU_2", "pctGRE_1", "pctRED_55", "pctYEL_40", "pctORA_0", "pctBRO_0", "pctPUR_1", "pctWHI_0"], "links": "https://en.wikipedia.org/wiki/Flag_of_Spain"},</v>
      </c>
      <c r="B209" s="83" t="s">
        <v>247</v>
      </c>
      <c r="C209" s="84">
        <v>1</v>
      </c>
      <c r="D209" s="95" t="s">
        <v>1006</v>
      </c>
      <c r="E209" s="96" t="s">
        <v>2675</v>
      </c>
      <c r="F209" s="85" t="s">
        <v>2200</v>
      </c>
      <c r="G209" s="86" t="s">
        <v>2201</v>
      </c>
      <c r="H209" s="87"/>
      <c r="I209" s="88" t="s">
        <v>2676</v>
      </c>
      <c r="J209" s="89" t="s">
        <v>3578</v>
      </c>
      <c r="K209" s="90" t="s">
        <v>491</v>
      </c>
      <c r="L209" s="89"/>
      <c r="M209" s="91">
        <v>1981</v>
      </c>
      <c r="N209" s="116"/>
      <c r="O209" s="92" t="s">
        <v>529</v>
      </c>
      <c r="P209" s="92" t="s">
        <v>529</v>
      </c>
      <c r="Q209" s="92" t="s">
        <v>2204</v>
      </c>
      <c r="R209" s="92" t="s">
        <v>2204</v>
      </c>
      <c r="S209" s="92" t="s">
        <v>529</v>
      </c>
      <c r="T209" s="92" t="s">
        <v>529</v>
      </c>
      <c r="U209" s="92" t="s">
        <v>529</v>
      </c>
      <c r="V209" s="92" t="s">
        <v>529</v>
      </c>
      <c r="W209" s="92" t="s">
        <v>2204</v>
      </c>
      <c r="X209" s="92" t="s">
        <v>2204</v>
      </c>
      <c r="Y209" s="92" t="s">
        <v>2204</v>
      </c>
      <c r="Z209" s="92" t="s">
        <v>2204</v>
      </c>
      <c r="AA209" s="92" t="s">
        <v>2204</v>
      </c>
      <c r="AB209" s="92" t="s">
        <v>2204</v>
      </c>
      <c r="AC209" s="92" t="s">
        <v>2204</v>
      </c>
      <c r="AD209" s="92" t="s">
        <v>2204</v>
      </c>
      <c r="AE209" s="92" t="s">
        <v>2204</v>
      </c>
      <c r="AF209" s="92" t="s">
        <v>2204</v>
      </c>
      <c r="AG209" s="92" t="s">
        <v>2204</v>
      </c>
      <c r="AH209" s="92" t="s">
        <v>529</v>
      </c>
      <c r="AI209" s="92" t="s">
        <v>2204</v>
      </c>
      <c r="AJ209" s="92" t="s">
        <v>529</v>
      </c>
      <c r="AK209" s="92" t="s">
        <v>2204</v>
      </c>
      <c r="AL209" s="92" t="s">
        <v>2204</v>
      </c>
      <c r="AM209" s="93">
        <v>3</v>
      </c>
      <c r="AN209" s="111">
        <v>0</v>
      </c>
      <c r="AO209" s="109"/>
      <c r="AP209" s="106"/>
      <c r="AQ209" s="110"/>
      <c r="AR209" s="109" t="s">
        <v>2210</v>
      </c>
      <c r="AS209" s="106" t="s">
        <v>2215</v>
      </c>
      <c r="AT209" s="107" t="s">
        <v>2210</v>
      </c>
      <c r="AU209" s="108" t="s">
        <v>2210</v>
      </c>
      <c r="AV209" s="109" t="s">
        <v>2210</v>
      </c>
      <c r="AW209" s="106" t="s">
        <v>2215</v>
      </c>
      <c r="AX209" s="106" t="s">
        <v>2214</v>
      </c>
      <c r="AY209" s="106" t="s">
        <v>2205</v>
      </c>
      <c r="AZ209" s="106" t="s">
        <v>2211</v>
      </c>
      <c r="BA209" s="106" t="s">
        <v>2350</v>
      </c>
      <c r="BB209" s="106"/>
      <c r="BC209" s="106"/>
      <c r="BD209" s="106"/>
      <c r="BE209" s="106"/>
      <c r="BF209" s="94" cm="1">
        <f t="array" ref="BF209">SUMPRODUCT(--(LEN(TRIM(AV209:BE209))&gt;0))</f>
        <v>6</v>
      </c>
      <c r="BG209" s="36" t="str" cm="1">
        <f t="array" ref="BG209">SUBSTITUTE(SUBSTITUTE(SUBSTITUTE("["&amp;
IFERROR(_xlfn.TEXTJOIN(", ",TRUE,IF(O209:AL209="y",CHAR(34)&amp;O$1:AL$1&amp;CHAR(34),"")),"")&amp;
","&amp;
CHAR(34)&amp;"myr"&amp;AU209&amp;CHAR(34)&amp;","&amp;_xlfn.TEXTJOIN("",TRUE,IF(AO209:AQ209&lt;&gt;"",CHAR(34)&amp;"sta"&amp;AO209:AQ209&amp;CHAR(34)&amp;",",""))&amp;
IFERROR(_xlfn.TEXTJOIN(", ",TRUE,IF(AR209:AT209&lt;&gt;"",CHAR(34)&amp;AR$1:AT$1&amp;AR209:AT209&amp;CHAR(34)&amp;",","")),"")&amp;
IF(AN209&gt;0,CHAR(34)&amp;"HasSta",CHAR(34)&amp;"NoStar")&amp;CHAR(34)&amp;","&amp;IF(AN209=1,CHAR(34)&amp;"1Stars"&amp;CHAR(34)&amp;",","")&amp;IF(AN209=2,CHAR(34)&amp;"2Stars"&amp;CHAR(34)&amp;",","")&amp;IF(AN209&gt;2,CHAR(34)&amp;"3+Star"&amp;CHAR(34)&amp;",","")&amp;
IFERROR(CHOOSE(AM209+1,"""NoBand""","","""2Bands""","""3Bands"""),"")&amp;IF(AM209&gt;3,"""4+Band""","")&amp;","&amp;
_xlfn.XLOOKUP(B209,Country!$A$2:$A$246,Country!$F$2:$F$246,"")&amp;_xlfn.XLOOKUP(B209,Country!$A$2:$A$246,Country!$G$2:$G$246,"")&amp;
"]",",]","]"),",,",","),",,",",")</f>
        <v>["Crosse", "Horizo", "Circle", "Animal", "Plants", "Texted", "Builds", "Crowns","myrRED","001RED", "002YEL", "003RED","NoStar","3Bands","capi_Madrid","locate_MI", "md_acreed123", "pol_samesx", "pol_pope", "md_tekken7", "ntGRRE", "ntBLYE", "ntWHYE","rg3_romanempire","eunion","monarchy","spanis","rg2_Eu_South"]</v>
      </c>
      <c r="BH209" s="65" t="s">
        <v>791</v>
      </c>
      <c r="BI209" s="36"/>
    </row>
    <row r="210" spans="1:61" x14ac:dyDescent="0.3">
      <c r="A210" s="115" t="str" cm="1">
        <f t="array" ref="A210">SUBSTITUTE("{"&amp;CHAR(34)&amp;"couname"&amp;CHAR(34)&amp;":"&amp;CHAR(34)&amp;B210&amp;CHAR(34)&amp;
(IF(H210&lt;&gt;"",","&amp;CHAR(34)&amp;"subtype"&amp;CHAR(34)&amp;":"&amp;CHAR(34)&amp;H210&amp;CHAR(34),""))&amp;
","&amp;CHAR(34)&amp;"year"&amp;CHAR(34)&amp;":"&amp;CHAR(34)&amp;M210&amp;CHAR(34)&amp;","&amp;CHAR(34)&amp;"lvlup"&amp;CHAR(34)&amp;":"&amp;CHAR(34)&amp;C210&amp;CHAR(34)&amp;
","&amp;CHAR(34)&amp;"region"&amp;CHAR(34)&amp;":"&amp;CHAR(34)&amp;"rgn_"&amp;_xlfn.XLOOKUP(B210,Country!A210:A508,Country!D210:D508&amp;CHAR(34)&amp;
","&amp;CHAR(34)&amp;"Colors"&amp;CHAR(34)&amp;":"&amp;"["&amp;_xlfn.TEXTJOIN(", ",TRUE,IF(AV210:BE210&lt;&gt;"",CHAR(34)&amp;"cl_"&amp;AV210:BE210&amp;CHAR(34),""))&amp;"]"&amp;
","&amp;CHAR(34)&amp;"Items"&amp;CHAR(34)&amp;":"&amp;BG210&amp;
","&amp;CHAR(34)&amp;"Items2"&amp;CHAR(34)&amp;":"&amp;"["&amp;_xlfn.XLOOKUP(B210,Country!A209:A508,Country!G209:G508)&amp;"]"&amp;
","&amp;CHAR(34)&amp;"Flag"&amp;CHAR(34)&amp;":"&amp;CHAR(34)&amp;D210&amp;CHAR(34)&amp;
","&amp;CHAR(34)&amp;"HDFlag"&amp;CHAR(34)&amp;":"&amp;CHAR(34)&amp;E210&amp;CHAR(34)&amp;
","&amp;CHAR(34)&amp;"type"&amp;CHAR(34)&amp;":"&amp;CHAR(34)&amp;L210&amp;CHAR(34)&amp;
", "&amp;CHAR(34)&amp;"describe"&amp;CHAR(34)&amp;": "&amp;CHAR(34)&amp;CHAR(34)&amp;
", "&amp;CHAR(34)&amp;"isnew"&amp;CHAR(34)&amp;": "&amp;CHAR(34)&amp;F210&amp;CHAR(34)&amp;
", "&amp;CHAR(34)&amp;"ptg"&amp;CHAR(34)&amp;": "&amp;IFERROR(_xlfn.XLOOKUP(B210,Country!A:A,Country!BH:BH),CHAR(34)&amp;CHAR(34))&amp;
", "&amp;CHAR(34)&amp;"links"&amp;CHAR(34)&amp;": "&amp;CHAR(34)&amp;I210&amp;CHAR(34)&amp;
"},"),"[,","[")</f>
        <v>{"couname":"Sri Lanka","year":"1972","lvlup":"1","region":"rgn_Asia","Colors":["cl_YEL", "cl_RED", "cl_GRE", "cl_ORA", "cl_BLA"],"Items":["Vertic", "Animal", "Plants", "Weapon","myrYEL","001GRE", "003ORA","NoStar","2Bands","capi_Sri Jayawardenepura Kotte, Colombo","island", "geo_CapiBeach", "ntGRRE","chopGB","rg2_As_SouthOnly"],"Items2":["chopGB","rg2_As_SouthOnly"],"Flag":"https://i.ibb.co/zxcMwLH/Sri-Lanka-Flag.png","HDFlag":"https://upload.wikimedia.org/wikipedia/commons/thumb/1/11/Flag_of_Sri_Lanka.svg/2560px-Flag_of_Sri_Lanka.svg.png","type":"", "describe": "", "isnew": ".", "ptg": ["pctBLA_1", "pctBLU_0", "pctGRE_15", "pctRED_30", "pctYEL_40", "pctORA_15", "pctBRO_0", "pctPUR_0", "pctWHI_0"], "links": "https://en.wikipedia.org/wiki/Flag_of_Sri_Lanka"},</v>
      </c>
      <c r="B210" s="83" t="s">
        <v>248</v>
      </c>
      <c r="C210" s="84">
        <v>1</v>
      </c>
      <c r="D210" s="95" t="s">
        <v>1007</v>
      </c>
      <c r="E210" s="96" t="s">
        <v>2677</v>
      </c>
      <c r="F210" s="85" t="s">
        <v>2200</v>
      </c>
      <c r="G210" s="86" t="s">
        <v>2201</v>
      </c>
      <c r="H210" s="87"/>
      <c r="I210" s="88" t="s">
        <v>2678</v>
      </c>
      <c r="J210" s="89" t="s">
        <v>3578</v>
      </c>
      <c r="K210" s="90" t="s">
        <v>492</v>
      </c>
      <c r="L210" s="89"/>
      <c r="M210" s="91">
        <v>1972</v>
      </c>
      <c r="N210" s="116"/>
      <c r="O210" s="92" t="s">
        <v>2204</v>
      </c>
      <c r="P210" s="92" t="s">
        <v>2204</v>
      </c>
      <c r="Q210" s="92" t="s">
        <v>529</v>
      </c>
      <c r="R210" s="92" t="s">
        <v>2204</v>
      </c>
      <c r="S210" s="92" t="s">
        <v>2204</v>
      </c>
      <c r="T210" s="92" t="s">
        <v>529</v>
      </c>
      <c r="U210" s="92" t="s">
        <v>529</v>
      </c>
      <c r="V210" s="92" t="s">
        <v>2204</v>
      </c>
      <c r="W210" s="92" t="s">
        <v>529</v>
      </c>
      <c r="X210" s="92" t="s">
        <v>2204</v>
      </c>
      <c r="Y210" s="92" t="s">
        <v>2204</v>
      </c>
      <c r="Z210" s="92" t="s">
        <v>2204</v>
      </c>
      <c r="AA210" s="92" t="s">
        <v>2204</v>
      </c>
      <c r="AB210" s="92" t="s">
        <v>2204</v>
      </c>
      <c r="AC210" s="92" t="s">
        <v>2204</v>
      </c>
      <c r="AD210" s="92" t="s">
        <v>2204</v>
      </c>
      <c r="AE210" s="92" t="s">
        <v>2204</v>
      </c>
      <c r="AF210" s="92" t="s">
        <v>2204</v>
      </c>
      <c r="AG210" s="92" t="s">
        <v>2204</v>
      </c>
      <c r="AH210" s="92" t="s">
        <v>2204</v>
      </c>
      <c r="AI210" s="92" t="s">
        <v>2204</v>
      </c>
      <c r="AJ210" s="92" t="s">
        <v>2204</v>
      </c>
      <c r="AK210" s="92" t="s">
        <v>2204</v>
      </c>
      <c r="AL210" s="92" t="s">
        <v>2204</v>
      </c>
      <c r="AM210" s="93">
        <v>2</v>
      </c>
      <c r="AN210" s="111">
        <v>0</v>
      </c>
      <c r="AO210" s="109"/>
      <c r="AP210" s="106"/>
      <c r="AQ210" s="110"/>
      <c r="AR210" s="109" t="s">
        <v>2211</v>
      </c>
      <c r="AS210" s="106"/>
      <c r="AT210" s="107" t="s">
        <v>2231</v>
      </c>
      <c r="AU210" s="108" t="s">
        <v>2215</v>
      </c>
      <c r="AV210" s="109" t="s">
        <v>2215</v>
      </c>
      <c r="AW210" s="106" t="s">
        <v>2210</v>
      </c>
      <c r="AX210" s="106" t="s">
        <v>2211</v>
      </c>
      <c r="AY210" s="106" t="s">
        <v>2231</v>
      </c>
      <c r="AZ210" s="106" t="s">
        <v>2206</v>
      </c>
      <c r="BA210" s="106"/>
      <c r="BB210" s="106"/>
      <c r="BC210" s="106"/>
      <c r="BD210" s="106"/>
      <c r="BE210" s="106"/>
      <c r="BF210" s="94" cm="1">
        <f t="array" ref="BF210">SUMPRODUCT(--(LEN(TRIM(AV210:BE210))&gt;0))</f>
        <v>5</v>
      </c>
      <c r="BG210" s="36" t="str" cm="1">
        <f t="array" ref="BG210">SUBSTITUTE(SUBSTITUTE(SUBSTITUTE("["&amp;
IFERROR(_xlfn.TEXTJOIN(", ",TRUE,IF(O210:AL210="y",CHAR(34)&amp;O$1:AL$1&amp;CHAR(34),"")),"")&amp;
","&amp;
CHAR(34)&amp;"myr"&amp;AU210&amp;CHAR(34)&amp;","&amp;_xlfn.TEXTJOIN("",TRUE,IF(AO210:AQ210&lt;&gt;"",CHAR(34)&amp;"sta"&amp;AO210:AQ210&amp;CHAR(34)&amp;",",""))&amp;
IFERROR(_xlfn.TEXTJOIN(", ",TRUE,IF(AR210:AT210&lt;&gt;"",CHAR(34)&amp;AR$1:AT$1&amp;AR210:AT210&amp;CHAR(34)&amp;",","")),"")&amp;
IF(AN210&gt;0,CHAR(34)&amp;"HasSta",CHAR(34)&amp;"NoStar")&amp;CHAR(34)&amp;","&amp;IF(AN210=1,CHAR(34)&amp;"1Stars"&amp;CHAR(34)&amp;",","")&amp;IF(AN210=2,CHAR(34)&amp;"2Stars"&amp;CHAR(34)&amp;",","")&amp;IF(AN210&gt;2,CHAR(34)&amp;"3+Star"&amp;CHAR(34)&amp;",","")&amp;
IFERROR(CHOOSE(AM210+1,"""NoBand""","","""2Bands""","""3Bands"""),"")&amp;IF(AM210&gt;3,"""4+Band""","")&amp;","&amp;
_xlfn.XLOOKUP(B210,Country!$A$2:$A$246,Country!$F$2:$F$246,"")&amp;_xlfn.XLOOKUP(B210,Country!$A$2:$A$246,Country!$G$2:$G$246,"")&amp;
"]",",]","]"),",,",","),",,",",")</f>
        <v>["Vertic", "Animal", "Plants", "Weapon","myrYEL","001GRE", "003ORA","NoStar","2Bands","capi_Sri Jayawardenepura Kotte, Colombo","island", "geo_CapiBeach", "ntGRRE","chopGB","rg2_As_SouthOnly"]</v>
      </c>
      <c r="BH210" s="65" t="s">
        <v>790</v>
      </c>
      <c r="BI210" s="36"/>
    </row>
    <row r="211" spans="1:61" x14ac:dyDescent="0.3">
      <c r="A211" s="115" t="str" cm="1">
        <f t="array" ref="A211">SUBSTITUTE("{"&amp;CHAR(34)&amp;"couname"&amp;CHAR(34)&amp;":"&amp;CHAR(34)&amp;B211&amp;CHAR(34)&amp;
(IF(H211&lt;&gt;"",","&amp;CHAR(34)&amp;"subtype"&amp;CHAR(34)&amp;":"&amp;CHAR(34)&amp;H211&amp;CHAR(34),""))&amp;
","&amp;CHAR(34)&amp;"year"&amp;CHAR(34)&amp;":"&amp;CHAR(34)&amp;M211&amp;CHAR(34)&amp;","&amp;CHAR(34)&amp;"lvlup"&amp;CHAR(34)&amp;":"&amp;CHAR(34)&amp;C211&amp;CHAR(34)&amp;
","&amp;CHAR(34)&amp;"region"&amp;CHAR(34)&amp;":"&amp;CHAR(34)&amp;"rgn_"&amp;_xlfn.XLOOKUP(B211,Country!A211:A509,Country!D211:D509&amp;CHAR(34)&amp;
","&amp;CHAR(34)&amp;"Colors"&amp;CHAR(34)&amp;":"&amp;"["&amp;_xlfn.TEXTJOIN(", ",TRUE,IF(AV211:BE211&lt;&gt;"",CHAR(34)&amp;"cl_"&amp;AV211:BE211&amp;CHAR(34),""))&amp;"]"&amp;
","&amp;CHAR(34)&amp;"Items"&amp;CHAR(34)&amp;":"&amp;BG211&amp;
","&amp;CHAR(34)&amp;"Items2"&amp;CHAR(34)&amp;":"&amp;"["&amp;_xlfn.XLOOKUP(B211,Country!A210:A509,Country!G210:G509)&amp;"]"&amp;
","&amp;CHAR(34)&amp;"Flag"&amp;CHAR(34)&amp;":"&amp;CHAR(34)&amp;D211&amp;CHAR(34)&amp;
","&amp;CHAR(34)&amp;"HDFlag"&amp;CHAR(34)&amp;":"&amp;CHAR(34)&amp;E211&amp;CHAR(34)&amp;
","&amp;CHAR(34)&amp;"type"&amp;CHAR(34)&amp;":"&amp;CHAR(34)&amp;L211&amp;CHAR(34)&amp;
", "&amp;CHAR(34)&amp;"describe"&amp;CHAR(34)&amp;": "&amp;CHAR(34)&amp;CHAR(34)&amp;
", "&amp;CHAR(34)&amp;"isnew"&amp;CHAR(34)&amp;": "&amp;CHAR(34)&amp;F211&amp;CHAR(34)&amp;
", "&amp;CHAR(34)&amp;"ptg"&amp;CHAR(34)&amp;": "&amp;IFERROR(_xlfn.XLOOKUP(B211,Country!A:A,Country!BH:BH),CHAR(34)&amp;CHAR(34))&amp;
", "&amp;CHAR(34)&amp;"links"&amp;CHAR(34)&amp;": "&amp;CHAR(34)&amp;I211&amp;CHAR(34)&amp;
"},"),"[,","[")</f>
        <v>{"couname":"St Pierre et Miquelon","year":"1982","lvlup":"1","region":"rgn_North America","Colors":["cl_BLU", "cl_YEL", "cl_WHI", "cl_BLA", "cl_RED", "cl_GRE"],"Items":["Crosse", "Circle", "Animal", "Canton", "Ships!","myrBLU","NoStar","NoBand","capi_Saint-Pierre","island", "geo_CapiBeach", "ntGRYE", "ntBLYE", "ntWHYE","french","rg2_AM_North"],"Items2":["french","rg2_AM_North"],"Flag":"https://upload.wikimedia.org/wikipedia/commons/thumb/7/74/Flag_of_Saint-Pierre_and_Miquelon.svg/480px-Flag_of_Saint-Pierre_and_Miquelon.svg.png","HDFlag":"https://upload.wikimedia.org/wikipedia/commons/thumb/7/74/Flag_of_Saint-Pierre_and_Miquelon.svg/2560px-Flag_of_Saint-Pierre_and_Miquelon.svg.png","type":"", "describe": "", "isnew": ".", "ptg": ["pctBLA_2", "pctBLU_48", "pctGRE_8", "pctRED_10", "pctYEL_17", "pctORA_0", "pctBRO_0", "pctPUR_0", "pctWHI_14"], "links": "https://en.wikipedia.org/wiki/Flag_of_Saint_Pierre_and_Miquelon"},</v>
      </c>
      <c r="B211" s="83" t="s">
        <v>249</v>
      </c>
      <c r="C211" s="84">
        <v>1</v>
      </c>
      <c r="D211" s="95" t="s">
        <v>1008</v>
      </c>
      <c r="E211" s="96" t="s">
        <v>2679</v>
      </c>
      <c r="F211" s="85" t="s">
        <v>2200</v>
      </c>
      <c r="G211" s="86" t="s">
        <v>2201</v>
      </c>
      <c r="H211" s="87"/>
      <c r="I211" s="88" t="s">
        <v>2680</v>
      </c>
      <c r="J211" s="89" t="s">
        <v>3578</v>
      </c>
      <c r="K211" s="90" t="s">
        <v>493</v>
      </c>
      <c r="L211" s="89"/>
      <c r="M211" s="91">
        <v>1982</v>
      </c>
      <c r="N211" s="116"/>
      <c r="O211" s="92" t="s">
        <v>529</v>
      </c>
      <c r="P211" s="92" t="s">
        <v>2204</v>
      </c>
      <c r="Q211" s="92" t="s">
        <v>2204</v>
      </c>
      <c r="R211" s="92" t="s">
        <v>2204</v>
      </c>
      <c r="S211" s="92" t="s">
        <v>529</v>
      </c>
      <c r="T211" s="92" t="s">
        <v>529</v>
      </c>
      <c r="U211" s="92" t="s">
        <v>2204</v>
      </c>
      <c r="V211" s="92" t="s">
        <v>2204</v>
      </c>
      <c r="W211" s="92" t="s">
        <v>2204</v>
      </c>
      <c r="X211" s="92" t="s">
        <v>2204</v>
      </c>
      <c r="Y211" s="92" t="s">
        <v>2204</v>
      </c>
      <c r="Z211" s="92" t="s">
        <v>2204</v>
      </c>
      <c r="AA211" s="92" t="s">
        <v>2204</v>
      </c>
      <c r="AB211" s="92" t="s">
        <v>529</v>
      </c>
      <c r="AC211" s="92" t="s">
        <v>2204</v>
      </c>
      <c r="AD211" s="92" t="s">
        <v>2204</v>
      </c>
      <c r="AE211" s="92" t="s">
        <v>2204</v>
      </c>
      <c r="AF211" s="92" t="s">
        <v>2204</v>
      </c>
      <c r="AG211" s="92" t="s">
        <v>2204</v>
      </c>
      <c r="AH211" s="92" t="s">
        <v>2204</v>
      </c>
      <c r="AI211" s="92" t="s">
        <v>529</v>
      </c>
      <c r="AJ211" s="92" t="s">
        <v>2204</v>
      </c>
      <c r="AK211" s="92" t="s">
        <v>2204</v>
      </c>
      <c r="AL211" s="92" t="s">
        <v>2204</v>
      </c>
      <c r="AM211" s="93">
        <v>0</v>
      </c>
      <c r="AN211" s="111">
        <v>0</v>
      </c>
      <c r="AO211" s="109"/>
      <c r="AP211" s="106"/>
      <c r="AQ211" s="110"/>
      <c r="AR211" s="109"/>
      <c r="AS211" s="106"/>
      <c r="AT211" s="107"/>
      <c r="AU211" s="108" t="s">
        <v>2214</v>
      </c>
      <c r="AV211" s="109" t="s">
        <v>2214</v>
      </c>
      <c r="AW211" s="106" t="s">
        <v>2215</v>
      </c>
      <c r="AX211" s="106" t="s">
        <v>2205</v>
      </c>
      <c r="AY211" s="106" t="s">
        <v>2206</v>
      </c>
      <c r="AZ211" s="106" t="s">
        <v>2210</v>
      </c>
      <c r="BA211" s="106" t="s">
        <v>2211</v>
      </c>
      <c r="BB211" s="106"/>
      <c r="BC211" s="106"/>
      <c r="BD211" s="106"/>
      <c r="BE211" s="106"/>
      <c r="BF211" s="94" cm="1">
        <f t="array" ref="BF211">SUMPRODUCT(--(LEN(TRIM(AV211:BE211))&gt;0))</f>
        <v>6</v>
      </c>
      <c r="BG211" s="36" t="str" cm="1">
        <f t="array" ref="BG211">SUBSTITUTE(SUBSTITUTE(SUBSTITUTE("["&amp;
IFERROR(_xlfn.TEXTJOIN(", ",TRUE,IF(O211:AL211="y",CHAR(34)&amp;O$1:AL$1&amp;CHAR(34),"")),"")&amp;
","&amp;
CHAR(34)&amp;"myr"&amp;AU211&amp;CHAR(34)&amp;","&amp;_xlfn.TEXTJOIN("",TRUE,IF(AO211:AQ211&lt;&gt;"",CHAR(34)&amp;"sta"&amp;AO211:AQ211&amp;CHAR(34)&amp;",",""))&amp;
IFERROR(_xlfn.TEXTJOIN(", ",TRUE,IF(AR211:AT211&lt;&gt;"",CHAR(34)&amp;AR$1:AT$1&amp;AR211:AT211&amp;CHAR(34)&amp;",","")),"")&amp;
IF(AN211&gt;0,CHAR(34)&amp;"HasSta",CHAR(34)&amp;"NoStar")&amp;CHAR(34)&amp;","&amp;IF(AN211=1,CHAR(34)&amp;"1Stars"&amp;CHAR(34)&amp;",","")&amp;IF(AN211=2,CHAR(34)&amp;"2Stars"&amp;CHAR(34)&amp;",","")&amp;IF(AN211&gt;2,CHAR(34)&amp;"3+Star"&amp;CHAR(34)&amp;",","")&amp;
IFERROR(CHOOSE(AM211+1,"""NoBand""","","""2Bands""","""3Bands"""),"")&amp;IF(AM211&gt;3,"""4+Band""","")&amp;","&amp;
_xlfn.XLOOKUP(B211,Country!$A$2:$A$246,Country!$F$2:$F$246,"")&amp;_xlfn.XLOOKUP(B211,Country!$A$2:$A$246,Country!$G$2:$G$246,"")&amp;
"]",",]","]"),",,",","),",,",",")</f>
        <v>["Crosse", "Circle", "Animal", "Canton", "Ships!","myrBLU","NoStar","NoBand","capi_Saint-Pierre","island", "geo_CapiBeach", "ntGRYE", "ntBLYE", "ntWHYE","french","rg2_AM_North"]</v>
      </c>
      <c r="BH211" s="65" t="s">
        <v>794</v>
      </c>
      <c r="BI211" s="36"/>
    </row>
    <row r="212" spans="1:61" x14ac:dyDescent="0.3">
      <c r="A212" s="115" t="str" cm="1">
        <f t="array" ref="A212">SUBSTITUTE("{"&amp;CHAR(34)&amp;"couname"&amp;CHAR(34)&amp;":"&amp;CHAR(34)&amp;B212&amp;CHAR(34)&amp;
(IF(H212&lt;&gt;"",","&amp;CHAR(34)&amp;"subtype"&amp;CHAR(34)&amp;":"&amp;CHAR(34)&amp;H212&amp;CHAR(34),""))&amp;
","&amp;CHAR(34)&amp;"year"&amp;CHAR(34)&amp;":"&amp;CHAR(34)&amp;M212&amp;CHAR(34)&amp;","&amp;CHAR(34)&amp;"lvlup"&amp;CHAR(34)&amp;":"&amp;CHAR(34)&amp;C212&amp;CHAR(34)&amp;
","&amp;CHAR(34)&amp;"region"&amp;CHAR(34)&amp;":"&amp;CHAR(34)&amp;"rgn_"&amp;_xlfn.XLOOKUP(B212,Country!A212:A510,Country!D212:D510&amp;CHAR(34)&amp;
","&amp;CHAR(34)&amp;"Colors"&amp;CHAR(34)&amp;":"&amp;"["&amp;_xlfn.TEXTJOIN(", ",TRUE,IF(AV212:BE212&lt;&gt;"",CHAR(34)&amp;"cl_"&amp;AV212:BE212&amp;CHAR(34),""))&amp;"]"&amp;
","&amp;CHAR(34)&amp;"Items"&amp;CHAR(34)&amp;":"&amp;BG212&amp;
","&amp;CHAR(34)&amp;"Items2"&amp;CHAR(34)&amp;":"&amp;"["&amp;_xlfn.XLOOKUP(B212,Country!A211:A510,Country!G211:G510)&amp;"]"&amp;
","&amp;CHAR(34)&amp;"Flag"&amp;CHAR(34)&amp;":"&amp;CHAR(34)&amp;D212&amp;CHAR(34)&amp;
","&amp;CHAR(34)&amp;"HDFlag"&amp;CHAR(34)&amp;":"&amp;CHAR(34)&amp;E212&amp;CHAR(34)&amp;
","&amp;CHAR(34)&amp;"type"&amp;CHAR(34)&amp;":"&amp;CHAR(34)&amp;L212&amp;CHAR(34)&amp;
", "&amp;CHAR(34)&amp;"describe"&amp;CHAR(34)&amp;": "&amp;CHAR(34)&amp;CHAR(34)&amp;
", "&amp;CHAR(34)&amp;"isnew"&amp;CHAR(34)&amp;": "&amp;CHAR(34)&amp;F212&amp;CHAR(34)&amp;
", "&amp;CHAR(34)&amp;"ptg"&amp;CHAR(34)&amp;": "&amp;IFERROR(_xlfn.XLOOKUP(B212,Country!A:A,Country!BH:BH),CHAR(34)&amp;CHAR(34))&amp;
", "&amp;CHAR(34)&amp;"links"&amp;CHAR(34)&amp;": "&amp;CHAR(34)&amp;I212&amp;CHAR(34)&amp;
"},"),"[,","[")</f>
        <v>{"couname":"Sudan","year":"1970","lvlup":"1","region":"rgn_Africa","Colors":["cl_RED", "cl_BLA", "cl_WHI", "cl_GRE"],"Items":["Horizo", "Trside","myrEQ","001RED", "002WHI", "003BLA","NoStar","3Bands","capi_Khartoum","top30_camel","chopGB","englis","arabic","rg2_Af_North"],"Items2":["chopGB","englis","arabic","rg2_Af_North"],"Flag":"https://i.ibb.co/sW5DNd4/Sudan-Flag.png","HDFlag":"https://upload.wikimedia.org/wikipedia/commons/thumb/0/01/Flag_of_Sudan.svg/2560px-Flag_of_Sudan.svg.png","type":"", "describe": "", "isnew": ".", "ptg": ["pctBLA_30", "pctBLU_0", "pctGRE_17", "pctRED_30", "pctYEL_0", "pctORA_0", "pctBRO_0", "pctPUR_0", "pctWHI_22"], "links": "https://en.wikipedia.org/wiki/Flag_of_Sudan"},</v>
      </c>
      <c r="B212" s="83" t="s">
        <v>250</v>
      </c>
      <c r="C212" s="84">
        <v>1</v>
      </c>
      <c r="D212" s="95" t="s">
        <v>1009</v>
      </c>
      <c r="E212" s="96" t="s">
        <v>2681</v>
      </c>
      <c r="F212" s="85" t="s">
        <v>2200</v>
      </c>
      <c r="G212" s="86" t="s">
        <v>2201</v>
      </c>
      <c r="H212" s="87"/>
      <c r="I212" s="88" t="s">
        <v>2682</v>
      </c>
      <c r="J212" s="89" t="s">
        <v>3578</v>
      </c>
      <c r="K212" s="90" t="s">
        <v>494</v>
      </c>
      <c r="L212" s="89"/>
      <c r="M212" s="91">
        <v>1970</v>
      </c>
      <c r="N212" s="116"/>
      <c r="O212" s="92" t="s">
        <v>2204</v>
      </c>
      <c r="P212" s="92" t="s">
        <v>529</v>
      </c>
      <c r="Q212" s="92" t="s">
        <v>2204</v>
      </c>
      <c r="R212" s="92" t="s">
        <v>2204</v>
      </c>
      <c r="S212" s="92" t="s">
        <v>2204</v>
      </c>
      <c r="T212" s="92" t="s">
        <v>2204</v>
      </c>
      <c r="U212" s="92" t="s">
        <v>2204</v>
      </c>
      <c r="V212" s="92" t="s">
        <v>2204</v>
      </c>
      <c r="W212" s="92" t="s">
        <v>2204</v>
      </c>
      <c r="X212" s="92" t="s">
        <v>2204</v>
      </c>
      <c r="Y212" s="92" t="s">
        <v>2204</v>
      </c>
      <c r="Z212" s="92" t="s">
        <v>529</v>
      </c>
      <c r="AA212" s="92" t="s">
        <v>2204</v>
      </c>
      <c r="AB212" s="92" t="s">
        <v>2204</v>
      </c>
      <c r="AC212" s="92" t="s">
        <v>2204</v>
      </c>
      <c r="AD212" s="92" t="s">
        <v>2204</v>
      </c>
      <c r="AE212" s="92" t="s">
        <v>2204</v>
      </c>
      <c r="AF212" s="92" t="s">
        <v>2204</v>
      </c>
      <c r="AG212" s="92" t="s">
        <v>2204</v>
      </c>
      <c r="AH212" s="92" t="s">
        <v>2204</v>
      </c>
      <c r="AI212" s="92" t="s">
        <v>2204</v>
      </c>
      <c r="AJ212" s="92" t="s">
        <v>2204</v>
      </c>
      <c r="AK212" s="92" t="s">
        <v>2204</v>
      </c>
      <c r="AL212" s="92" t="s">
        <v>2204</v>
      </c>
      <c r="AM212" s="93">
        <v>3</v>
      </c>
      <c r="AN212" s="111">
        <v>0</v>
      </c>
      <c r="AO212" s="109"/>
      <c r="AP212" s="106"/>
      <c r="AQ212" s="110"/>
      <c r="AR212" s="109" t="s">
        <v>2210</v>
      </c>
      <c r="AS212" s="106" t="s">
        <v>2205</v>
      </c>
      <c r="AT212" s="107" t="s">
        <v>2206</v>
      </c>
      <c r="AU212" s="108" t="s">
        <v>2209</v>
      </c>
      <c r="AV212" s="109" t="s">
        <v>2210</v>
      </c>
      <c r="AW212" s="106" t="s">
        <v>2206</v>
      </c>
      <c r="AX212" s="106" t="s">
        <v>2205</v>
      </c>
      <c r="AY212" s="106" t="s">
        <v>2211</v>
      </c>
      <c r="AZ212" s="106"/>
      <c r="BA212" s="106"/>
      <c r="BB212" s="106"/>
      <c r="BC212" s="106"/>
      <c r="BD212" s="106"/>
      <c r="BE212" s="106"/>
      <c r="BF212" s="94" cm="1">
        <f t="array" ref="BF212">SUMPRODUCT(--(LEN(TRIM(AV212:BE212))&gt;0))</f>
        <v>4</v>
      </c>
      <c r="BG212" s="36" t="str" cm="1">
        <f t="array" ref="BG212">SUBSTITUTE(SUBSTITUTE(SUBSTITUTE("["&amp;
IFERROR(_xlfn.TEXTJOIN(", ",TRUE,IF(O212:AL212="y",CHAR(34)&amp;O$1:AL$1&amp;CHAR(34),"")),"")&amp;
","&amp;
CHAR(34)&amp;"myr"&amp;AU212&amp;CHAR(34)&amp;","&amp;_xlfn.TEXTJOIN("",TRUE,IF(AO212:AQ212&lt;&gt;"",CHAR(34)&amp;"sta"&amp;AO212:AQ212&amp;CHAR(34)&amp;",",""))&amp;
IFERROR(_xlfn.TEXTJOIN(", ",TRUE,IF(AR212:AT212&lt;&gt;"",CHAR(34)&amp;AR$1:AT$1&amp;AR212:AT212&amp;CHAR(34)&amp;",","")),"")&amp;
IF(AN212&gt;0,CHAR(34)&amp;"HasSta",CHAR(34)&amp;"NoStar")&amp;CHAR(34)&amp;","&amp;IF(AN212=1,CHAR(34)&amp;"1Stars"&amp;CHAR(34)&amp;",","")&amp;IF(AN212=2,CHAR(34)&amp;"2Stars"&amp;CHAR(34)&amp;",","")&amp;IF(AN212&gt;2,CHAR(34)&amp;"3+Star"&amp;CHAR(34)&amp;",","")&amp;
IFERROR(CHOOSE(AM212+1,"""NoBand""","","""2Bands""","""3Bands"""),"")&amp;IF(AM212&gt;3,"""4+Band""","")&amp;","&amp;
_xlfn.XLOOKUP(B212,Country!$A$2:$A$246,Country!$F$2:$F$246,"")&amp;_xlfn.XLOOKUP(B212,Country!$A$2:$A$246,Country!$G$2:$G$246,"")&amp;
"]",",]","]"),",,",","),",,",",")</f>
        <v>["Horizo", "Trside","myrEQ","001RED", "002WHI", "003BLA","NoStar","3Bands","capi_Khartoum","top30_camel","chopGB","englis","arabic","rg2_Af_North"]</v>
      </c>
      <c r="BH212" s="65" t="s">
        <v>792</v>
      </c>
      <c r="BI212" s="36"/>
    </row>
    <row r="213" spans="1:61" x14ac:dyDescent="0.3">
      <c r="A213" s="115" t="str" cm="1">
        <f t="array" ref="A213">SUBSTITUTE("{"&amp;CHAR(34)&amp;"couname"&amp;CHAR(34)&amp;":"&amp;CHAR(34)&amp;B213&amp;CHAR(34)&amp;
(IF(H213&lt;&gt;"",","&amp;CHAR(34)&amp;"subtype"&amp;CHAR(34)&amp;":"&amp;CHAR(34)&amp;H213&amp;CHAR(34),""))&amp;
","&amp;CHAR(34)&amp;"year"&amp;CHAR(34)&amp;":"&amp;CHAR(34)&amp;M213&amp;CHAR(34)&amp;","&amp;CHAR(34)&amp;"lvlup"&amp;CHAR(34)&amp;":"&amp;CHAR(34)&amp;C213&amp;CHAR(34)&amp;
","&amp;CHAR(34)&amp;"region"&amp;CHAR(34)&amp;":"&amp;CHAR(34)&amp;"rgn_"&amp;_xlfn.XLOOKUP(B213,Country!A213:A511,Country!D213:D511&amp;CHAR(34)&amp;
","&amp;CHAR(34)&amp;"Colors"&amp;CHAR(34)&amp;":"&amp;"["&amp;_xlfn.TEXTJOIN(", ",TRUE,IF(AV213:BE213&lt;&gt;"",CHAR(34)&amp;"cl_"&amp;AV213:BE213&amp;CHAR(34),""))&amp;"]"&amp;
","&amp;CHAR(34)&amp;"Items"&amp;CHAR(34)&amp;":"&amp;BG213&amp;
","&amp;CHAR(34)&amp;"Items2"&amp;CHAR(34)&amp;":"&amp;"["&amp;_xlfn.XLOOKUP(B213,Country!A212:A511,Country!G212:G511)&amp;"]"&amp;
","&amp;CHAR(34)&amp;"Flag"&amp;CHAR(34)&amp;":"&amp;CHAR(34)&amp;D213&amp;CHAR(34)&amp;
","&amp;CHAR(34)&amp;"HDFlag"&amp;CHAR(34)&amp;":"&amp;CHAR(34)&amp;E213&amp;CHAR(34)&amp;
","&amp;CHAR(34)&amp;"type"&amp;CHAR(34)&amp;":"&amp;CHAR(34)&amp;L213&amp;CHAR(34)&amp;
", "&amp;CHAR(34)&amp;"describe"&amp;CHAR(34)&amp;": "&amp;CHAR(34)&amp;CHAR(34)&amp;
", "&amp;CHAR(34)&amp;"isnew"&amp;CHAR(34)&amp;": "&amp;CHAR(34)&amp;F213&amp;CHAR(34)&amp;
", "&amp;CHAR(34)&amp;"ptg"&amp;CHAR(34)&amp;": "&amp;IFERROR(_xlfn.XLOOKUP(B213,Country!A:A,Country!BH:BH),CHAR(34)&amp;CHAR(34))&amp;
", "&amp;CHAR(34)&amp;"links"&amp;CHAR(34)&amp;": "&amp;CHAR(34)&amp;I213&amp;CHAR(34)&amp;
"},"),"[,","[")</f>
        <v>{"couname":"Suriname","year":"1975","lvlup":"1","region":"rgn_South America","Colors":["cl_GRE", "cl_WHI", "cl_RED", "cl_YEL"],"Items":["Horizo", "Center","myrGRE","staYEL","001GRE", "002RED", "003GRE","HasSta","1Stars","4+Band","capi_Paramaribo","ntGRRE", "ntGRYE", "ntWHYE","dutchs","rg2_AM_South"],"Items2":["dutchs","rg2_AM_South"],"Flag":"https://i.ibb.co/5Ks9qPr/Suriname-Flag.png","HDFlag":"https://upload.wikimedia.org/wikipedia/commons/thumb/6/60/Flag_of_Suriname.svg/2560px-Flag_of_Suriname.svg.png","type":"", "describe": "", "isnew": ".", "ptg": ["pctBLA_0", "pctBLU_0", "pctGRE_40", "pctRED_37", "pctYEL_3", "pctORA_0", "pctBRO_0", "pctPUR_0", "pctWHI_20"], "links": "https://en.wikipedia.org/wiki/Flag_of_Suriname"},</v>
      </c>
      <c r="B213" s="83" t="s">
        <v>251</v>
      </c>
      <c r="C213" s="84">
        <v>1</v>
      </c>
      <c r="D213" s="95" t="s">
        <v>1010</v>
      </c>
      <c r="E213" s="96" t="s">
        <v>2683</v>
      </c>
      <c r="F213" s="85" t="s">
        <v>2200</v>
      </c>
      <c r="G213" s="86" t="s">
        <v>2201</v>
      </c>
      <c r="H213" s="87"/>
      <c r="I213" s="88" t="s">
        <v>2684</v>
      </c>
      <c r="J213" s="89" t="s">
        <v>3578</v>
      </c>
      <c r="K213" s="90" t="s">
        <v>495</v>
      </c>
      <c r="L213" s="89"/>
      <c r="M213" s="91">
        <v>1975</v>
      </c>
      <c r="N213" s="116"/>
      <c r="O213" s="92" t="s">
        <v>2204</v>
      </c>
      <c r="P213" s="92" t="s">
        <v>529</v>
      </c>
      <c r="Q213" s="92" t="s">
        <v>2204</v>
      </c>
      <c r="R213" s="92" t="s">
        <v>2204</v>
      </c>
      <c r="S213" s="92" t="s">
        <v>2204</v>
      </c>
      <c r="T213" s="92" t="s">
        <v>2204</v>
      </c>
      <c r="U213" s="92" t="s">
        <v>2204</v>
      </c>
      <c r="V213" s="92" t="s">
        <v>2204</v>
      </c>
      <c r="W213" s="92" t="s">
        <v>2204</v>
      </c>
      <c r="X213" s="92" t="s">
        <v>2204</v>
      </c>
      <c r="Y213" s="92" t="s">
        <v>2204</v>
      </c>
      <c r="Z213" s="92" t="s">
        <v>2204</v>
      </c>
      <c r="AA213" s="92" t="s">
        <v>529</v>
      </c>
      <c r="AB213" s="92" t="s">
        <v>2204</v>
      </c>
      <c r="AC213" s="92" t="s">
        <v>2204</v>
      </c>
      <c r="AD213" s="92" t="s">
        <v>2204</v>
      </c>
      <c r="AE213" s="92" t="s">
        <v>2204</v>
      </c>
      <c r="AF213" s="92" t="s">
        <v>2204</v>
      </c>
      <c r="AG213" s="92" t="s">
        <v>2204</v>
      </c>
      <c r="AH213" s="92" t="s">
        <v>2204</v>
      </c>
      <c r="AI213" s="92" t="s">
        <v>2204</v>
      </c>
      <c r="AJ213" s="92" t="s">
        <v>2204</v>
      </c>
      <c r="AK213" s="92" t="s">
        <v>2204</v>
      </c>
      <c r="AL213" s="92" t="s">
        <v>2204</v>
      </c>
      <c r="AM213" s="93">
        <v>5</v>
      </c>
      <c r="AN213" s="111">
        <v>1</v>
      </c>
      <c r="AO213" s="109" t="s">
        <v>2215</v>
      </c>
      <c r="AP213" s="106"/>
      <c r="AQ213" s="110"/>
      <c r="AR213" s="109" t="s">
        <v>2211</v>
      </c>
      <c r="AS213" s="106" t="s">
        <v>2210</v>
      </c>
      <c r="AT213" s="107" t="s">
        <v>2211</v>
      </c>
      <c r="AU213" s="108" t="s">
        <v>2211</v>
      </c>
      <c r="AV213" s="109" t="s">
        <v>2211</v>
      </c>
      <c r="AW213" s="106" t="s">
        <v>2205</v>
      </c>
      <c r="AX213" s="106" t="s">
        <v>2210</v>
      </c>
      <c r="AY213" s="106" t="s">
        <v>2215</v>
      </c>
      <c r="AZ213" s="106"/>
      <c r="BA213" s="106"/>
      <c r="BB213" s="106"/>
      <c r="BC213" s="106"/>
      <c r="BD213" s="106"/>
      <c r="BE213" s="106"/>
      <c r="BF213" s="94" cm="1">
        <f t="array" ref="BF213">SUMPRODUCT(--(LEN(TRIM(AV213:BE213))&gt;0))</f>
        <v>4</v>
      </c>
      <c r="BG213" s="36" t="str" cm="1">
        <f t="array" ref="BG213">SUBSTITUTE(SUBSTITUTE(SUBSTITUTE("["&amp;
IFERROR(_xlfn.TEXTJOIN(", ",TRUE,IF(O213:AL213="y",CHAR(34)&amp;O$1:AL$1&amp;CHAR(34),"")),"")&amp;
","&amp;
CHAR(34)&amp;"myr"&amp;AU213&amp;CHAR(34)&amp;","&amp;_xlfn.TEXTJOIN("",TRUE,IF(AO213:AQ213&lt;&gt;"",CHAR(34)&amp;"sta"&amp;AO213:AQ213&amp;CHAR(34)&amp;",",""))&amp;
IFERROR(_xlfn.TEXTJOIN(", ",TRUE,IF(AR213:AT213&lt;&gt;"",CHAR(34)&amp;AR$1:AT$1&amp;AR213:AT213&amp;CHAR(34)&amp;",","")),"")&amp;
IF(AN213&gt;0,CHAR(34)&amp;"HasSta",CHAR(34)&amp;"NoStar")&amp;CHAR(34)&amp;","&amp;IF(AN213=1,CHAR(34)&amp;"1Stars"&amp;CHAR(34)&amp;",","")&amp;IF(AN213=2,CHAR(34)&amp;"2Stars"&amp;CHAR(34)&amp;",","")&amp;IF(AN213&gt;2,CHAR(34)&amp;"3+Star"&amp;CHAR(34)&amp;",","")&amp;
IFERROR(CHOOSE(AM213+1,"""NoBand""","","""2Bands""","""3Bands"""),"")&amp;IF(AM213&gt;3,"""4+Band""","")&amp;","&amp;
_xlfn.XLOOKUP(B213,Country!$A$2:$A$246,Country!$F$2:$F$246,"")&amp;_xlfn.XLOOKUP(B213,Country!$A$2:$A$246,Country!$G$2:$G$246,"")&amp;
"]",",]","]"),",,",","),",,",",")</f>
        <v>["Horizo", "Center","myrGRE","staYEL","001GRE", "002RED", "003GRE","HasSta","1Stars","4+Band","capi_Paramaribo","ntGRRE", "ntGRYE", "ntWHYE","dutchs","rg2_AM_South"]</v>
      </c>
      <c r="BH213" s="65" t="s">
        <v>795</v>
      </c>
      <c r="BI213" s="36"/>
    </row>
    <row r="214" spans="1:61" x14ac:dyDescent="0.3">
      <c r="A214" s="115" t="str" cm="1">
        <f t="array" ref="A214">SUBSTITUTE("{"&amp;CHAR(34)&amp;"couname"&amp;CHAR(34)&amp;":"&amp;CHAR(34)&amp;B214&amp;CHAR(34)&amp;
(IF(H214&lt;&gt;"",","&amp;CHAR(34)&amp;"subtype"&amp;CHAR(34)&amp;":"&amp;CHAR(34)&amp;H214&amp;CHAR(34),""))&amp;
","&amp;CHAR(34)&amp;"year"&amp;CHAR(34)&amp;":"&amp;CHAR(34)&amp;M214&amp;CHAR(34)&amp;","&amp;CHAR(34)&amp;"lvlup"&amp;CHAR(34)&amp;":"&amp;CHAR(34)&amp;C214&amp;CHAR(34)&amp;
","&amp;CHAR(34)&amp;"region"&amp;CHAR(34)&amp;":"&amp;CHAR(34)&amp;"rgn_"&amp;_xlfn.XLOOKUP(B214,Country!A214:A512,Country!D214:D512&amp;CHAR(34)&amp;
","&amp;CHAR(34)&amp;"Colors"&amp;CHAR(34)&amp;":"&amp;"["&amp;_xlfn.TEXTJOIN(", ",TRUE,IF(AV214:BE214&lt;&gt;"",CHAR(34)&amp;"cl_"&amp;AV214:BE214&amp;CHAR(34),""))&amp;"]"&amp;
","&amp;CHAR(34)&amp;"Items"&amp;CHAR(34)&amp;":"&amp;BG214&amp;
","&amp;CHAR(34)&amp;"Items2"&amp;CHAR(34)&amp;":"&amp;"["&amp;_xlfn.XLOOKUP(B214,Country!A213:A512,Country!G213:G512)&amp;"]"&amp;
","&amp;CHAR(34)&amp;"Flag"&amp;CHAR(34)&amp;":"&amp;CHAR(34)&amp;D214&amp;CHAR(34)&amp;
","&amp;CHAR(34)&amp;"HDFlag"&amp;CHAR(34)&amp;":"&amp;CHAR(34)&amp;E214&amp;CHAR(34)&amp;
","&amp;CHAR(34)&amp;"type"&amp;CHAR(34)&amp;":"&amp;CHAR(34)&amp;L214&amp;CHAR(34)&amp;
", "&amp;CHAR(34)&amp;"describe"&amp;CHAR(34)&amp;": "&amp;CHAR(34)&amp;CHAR(34)&amp;
", "&amp;CHAR(34)&amp;"isnew"&amp;CHAR(34)&amp;": "&amp;CHAR(34)&amp;F214&amp;CHAR(34)&amp;
", "&amp;CHAR(34)&amp;"ptg"&amp;CHAR(34)&amp;": "&amp;IFERROR(_xlfn.XLOOKUP(B214,Country!A:A,Country!BH:BH),CHAR(34)&amp;CHAR(34))&amp;
", "&amp;CHAR(34)&amp;"links"&amp;CHAR(34)&amp;": "&amp;CHAR(34)&amp;I214&amp;CHAR(34)&amp;
"},"),"[,","[")</f>
        <v>{"couname":"Sweden","year":"1906","lvlup":"1","region":"rgn_Europe","Colors":["cl_YEL", "cl_BLU"],"Items":["Crosse", "Horizo", "Vertic", "Nordic", "OnlyBa","myrBLU","NoStar","2Bands","capi_Stockholm","top10_reindeer", "pol_samesx", "geo_CapiBeach", "md_tekken7","eunion","monarchy","rg2_Eu_North"],"Items2":["eunion","monarchy","rg2_Eu_North"],"Flag":"https://i.ibb.co/XxHJpLD/Sweden-Flag.png","HDFlag":"https://upload.wikimedia.org/wikipedia/en/thumb/4/4c/Flag_of_Sweden.svg/2560px-Flag_of_Sweden.svg.png","type":"", "describe": "", "isnew": ".", "ptg": ["pctBLA_0", "pctBLU_70", "pctGRE_0", "pctRED_0", "pctYEL_30", "pctORA_0", "pctBRO_0", "pctPUR_0", "pctWHI_0"], "links": "https://en.wikipedia.org/wiki/Flag_of_Sweden"},</v>
      </c>
      <c r="B214" s="83" t="s">
        <v>252</v>
      </c>
      <c r="C214" s="84">
        <v>1</v>
      </c>
      <c r="D214" s="95" t="s">
        <v>1011</v>
      </c>
      <c r="E214" s="96" t="s">
        <v>2685</v>
      </c>
      <c r="F214" s="85" t="s">
        <v>2200</v>
      </c>
      <c r="G214" s="86" t="s">
        <v>2201</v>
      </c>
      <c r="H214" s="87"/>
      <c r="I214" s="88" t="s">
        <v>2686</v>
      </c>
      <c r="J214" s="89" t="s">
        <v>3578</v>
      </c>
      <c r="K214" s="90" t="s">
        <v>496</v>
      </c>
      <c r="L214" s="89"/>
      <c r="M214" s="91">
        <v>1906</v>
      </c>
      <c r="N214" s="116"/>
      <c r="O214" s="92" t="s">
        <v>529</v>
      </c>
      <c r="P214" s="92" t="s">
        <v>529</v>
      </c>
      <c r="Q214" s="92" t="s">
        <v>529</v>
      </c>
      <c r="R214" s="92" t="s">
        <v>2204</v>
      </c>
      <c r="S214" s="92" t="s">
        <v>2204</v>
      </c>
      <c r="T214" s="92" t="s">
        <v>2204</v>
      </c>
      <c r="U214" s="92" t="s">
        <v>2204</v>
      </c>
      <c r="V214" s="92" t="s">
        <v>2204</v>
      </c>
      <c r="W214" s="92" t="s">
        <v>2204</v>
      </c>
      <c r="X214" s="92" t="s">
        <v>2204</v>
      </c>
      <c r="Y214" s="92" t="s">
        <v>2204</v>
      </c>
      <c r="Z214" s="92" t="s">
        <v>2204</v>
      </c>
      <c r="AA214" s="92" t="s">
        <v>2204</v>
      </c>
      <c r="AB214" s="92" t="s">
        <v>2204</v>
      </c>
      <c r="AC214" s="92" t="s">
        <v>2204</v>
      </c>
      <c r="AD214" s="92" t="s">
        <v>529</v>
      </c>
      <c r="AE214" s="92" t="s">
        <v>529</v>
      </c>
      <c r="AF214" s="92" t="s">
        <v>2204</v>
      </c>
      <c r="AG214" s="92" t="s">
        <v>2204</v>
      </c>
      <c r="AH214" s="92" t="s">
        <v>2204</v>
      </c>
      <c r="AI214" s="92" t="s">
        <v>2204</v>
      </c>
      <c r="AJ214" s="92" t="s">
        <v>2204</v>
      </c>
      <c r="AK214" s="92" t="s">
        <v>2204</v>
      </c>
      <c r="AL214" s="92" t="s">
        <v>2204</v>
      </c>
      <c r="AM214" s="93">
        <v>2</v>
      </c>
      <c r="AN214" s="111">
        <v>0</v>
      </c>
      <c r="AO214" s="109"/>
      <c r="AP214" s="106"/>
      <c r="AQ214" s="110"/>
      <c r="AR214" s="109"/>
      <c r="AS214" s="106"/>
      <c r="AT214" s="107"/>
      <c r="AU214" s="108" t="s">
        <v>2214</v>
      </c>
      <c r="AV214" s="109" t="s">
        <v>2215</v>
      </c>
      <c r="AW214" s="106" t="s">
        <v>2214</v>
      </c>
      <c r="AX214" s="106"/>
      <c r="AY214" s="106"/>
      <c r="AZ214" s="106"/>
      <c r="BA214" s="106"/>
      <c r="BB214" s="106"/>
      <c r="BC214" s="106"/>
      <c r="BD214" s="106"/>
      <c r="BE214" s="106"/>
      <c r="BF214" s="94" cm="1">
        <f t="array" ref="BF214">SUMPRODUCT(--(LEN(TRIM(AV214:BE214))&gt;0))</f>
        <v>2</v>
      </c>
      <c r="BG214" s="36" t="str" cm="1">
        <f t="array" ref="BG214">SUBSTITUTE(SUBSTITUTE(SUBSTITUTE("["&amp;
IFERROR(_xlfn.TEXTJOIN(", ",TRUE,IF(O214:AL214="y",CHAR(34)&amp;O$1:AL$1&amp;CHAR(34),"")),"")&amp;
","&amp;
CHAR(34)&amp;"myr"&amp;AU214&amp;CHAR(34)&amp;","&amp;_xlfn.TEXTJOIN("",TRUE,IF(AO214:AQ214&lt;&gt;"",CHAR(34)&amp;"sta"&amp;AO214:AQ214&amp;CHAR(34)&amp;",",""))&amp;
IFERROR(_xlfn.TEXTJOIN(", ",TRUE,IF(AR214:AT214&lt;&gt;"",CHAR(34)&amp;AR$1:AT$1&amp;AR214:AT214&amp;CHAR(34)&amp;",","")),"")&amp;
IF(AN214&gt;0,CHAR(34)&amp;"HasSta",CHAR(34)&amp;"NoStar")&amp;CHAR(34)&amp;","&amp;IF(AN214=1,CHAR(34)&amp;"1Stars"&amp;CHAR(34)&amp;",","")&amp;IF(AN214=2,CHAR(34)&amp;"2Stars"&amp;CHAR(34)&amp;",","")&amp;IF(AN214&gt;2,CHAR(34)&amp;"3+Star"&amp;CHAR(34)&amp;",","")&amp;
IFERROR(CHOOSE(AM214+1,"""NoBand""","","""2Bands""","""3Bands"""),"")&amp;IF(AM214&gt;3,"""4+Band""","")&amp;","&amp;
_xlfn.XLOOKUP(B214,Country!$A$2:$A$246,Country!$F$2:$F$246,"")&amp;_xlfn.XLOOKUP(B214,Country!$A$2:$A$246,Country!$G$2:$G$246,"")&amp;
"]",",]","]"),",,",","),",,",",")</f>
        <v>["Crosse", "Horizo", "Vertic", "Nordic", "OnlyBa","myrBLU","NoStar","2Bands","capi_Stockholm","top10_reindeer", "pol_samesx", "geo_CapiBeach", "md_tekken7","eunion","monarchy","rg2_Eu_North"]</v>
      </c>
      <c r="BH214" s="65" t="s">
        <v>791</v>
      </c>
      <c r="BI214" s="36"/>
    </row>
    <row r="215" spans="1:61" x14ac:dyDescent="0.3">
      <c r="A215" s="115" t="str" cm="1">
        <f t="array" ref="A215">SUBSTITUTE("{"&amp;CHAR(34)&amp;"couname"&amp;CHAR(34)&amp;":"&amp;CHAR(34)&amp;B215&amp;CHAR(34)&amp;
(IF(H215&lt;&gt;"",","&amp;CHAR(34)&amp;"subtype"&amp;CHAR(34)&amp;":"&amp;CHAR(34)&amp;H215&amp;CHAR(34),""))&amp;
","&amp;CHAR(34)&amp;"year"&amp;CHAR(34)&amp;":"&amp;CHAR(34)&amp;M215&amp;CHAR(34)&amp;","&amp;CHAR(34)&amp;"lvlup"&amp;CHAR(34)&amp;":"&amp;CHAR(34)&amp;C215&amp;CHAR(34)&amp;
","&amp;CHAR(34)&amp;"region"&amp;CHAR(34)&amp;":"&amp;CHAR(34)&amp;"rgn_"&amp;_xlfn.XLOOKUP(B215,Country!A215:A513,Country!D215:D513&amp;CHAR(34)&amp;
","&amp;CHAR(34)&amp;"Colors"&amp;CHAR(34)&amp;":"&amp;"["&amp;_xlfn.TEXTJOIN(", ",TRUE,IF(AV215:BE215&lt;&gt;"",CHAR(34)&amp;"cl_"&amp;AV215:BE215&amp;CHAR(34),""))&amp;"]"&amp;
","&amp;CHAR(34)&amp;"Items"&amp;CHAR(34)&amp;":"&amp;BG215&amp;
","&amp;CHAR(34)&amp;"Items2"&amp;CHAR(34)&amp;":"&amp;"["&amp;_xlfn.XLOOKUP(B215,Country!A214:A513,Country!G214:G513)&amp;"]"&amp;
","&amp;CHAR(34)&amp;"Flag"&amp;CHAR(34)&amp;":"&amp;CHAR(34)&amp;D215&amp;CHAR(34)&amp;
","&amp;CHAR(34)&amp;"HDFlag"&amp;CHAR(34)&amp;":"&amp;CHAR(34)&amp;E215&amp;CHAR(34)&amp;
","&amp;CHAR(34)&amp;"type"&amp;CHAR(34)&amp;":"&amp;CHAR(34)&amp;L215&amp;CHAR(34)&amp;
", "&amp;CHAR(34)&amp;"describe"&amp;CHAR(34)&amp;": "&amp;CHAR(34)&amp;CHAR(34)&amp;
", "&amp;CHAR(34)&amp;"isnew"&amp;CHAR(34)&amp;": "&amp;CHAR(34)&amp;F215&amp;CHAR(34)&amp;
", "&amp;CHAR(34)&amp;"ptg"&amp;CHAR(34)&amp;": "&amp;IFERROR(_xlfn.XLOOKUP(B215,Country!A:A,Country!BH:BH),CHAR(34)&amp;CHAR(34))&amp;
", "&amp;CHAR(34)&amp;"links"&amp;CHAR(34)&amp;": "&amp;CHAR(34)&amp;I215&amp;CHAR(34)&amp;
"},"),"[,","[")</f>
        <v>{"couname":"Switzerland","year":"1841","lvlup":"1","region":"rgn_Europe","Colors":["cl_RED", "cl_WHI"],"Items":["Crosse", "Center", "Rotate","myrRED","NoStar","NoBand","capi_Bern","landlo", "top10_airlines", "pol_samesx","rg3_romanempire","french","italia","german","rg2_EU_West"],"Items2":["rg3_romanempire","french","italia","german","rg2_EU_West"],"Flag":"https://i.ibb.co/1MC38kV/Switzerland-Flag.png","HDFlag":"https://upload.wikimedia.org/wikipedia/commons/thumb/f/f3/Flag_of_Switzerland.svg/2048px-Flag_of_Switzerland.svg.png","type":"", "describe": "", "isnew": ".", "ptg": ["pctBLA_0", "pctBLU_0", "pctGRE_0", "pctRED_79", "pctYEL_0", "pctORA_0", "pctBRO_0", "pctPUR_0", "pctWHI_21"], "links": "https://en.wikipedia.org/wiki/Flag_of_Switzerland"},</v>
      </c>
      <c r="B215" s="83" t="s">
        <v>253</v>
      </c>
      <c r="C215" s="84">
        <v>1</v>
      </c>
      <c r="D215" s="95" t="s">
        <v>1012</v>
      </c>
      <c r="E215" s="96" t="s">
        <v>2687</v>
      </c>
      <c r="F215" s="85" t="s">
        <v>2200</v>
      </c>
      <c r="G215" s="86" t="s">
        <v>2201</v>
      </c>
      <c r="H215" s="87"/>
      <c r="I215" s="88" t="s">
        <v>2688</v>
      </c>
      <c r="J215" s="89" t="s">
        <v>3578</v>
      </c>
      <c r="K215" s="90" t="s">
        <v>497</v>
      </c>
      <c r="L215" s="89"/>
      <c r="M215" s="91">
        <v>1841</v>
      </c>
      <c r="N215" s="116"/>
      <c r="O215" s="92" t="s">
        <v>529</v>
      </c>
      <c r="P215" s="92" t="s">
        <v>2204</v>
      </c>
      <c r="Q215" s="92" t="s">
        <v>2204</v>
      </c>
      <c r="R215" s="92" t="s">
        <v>2204</v>
      </c>
      <c r="S215" s="92" t="s">
        <v>2204</v>
      </c>
      <c r="T215" s="92" t="s">
        <v>2204</v>
      </c>
      <c r="U215" s="92" t="s">
        <v>2204</v>
      </c>
      <c r="V215" s="92" t="s">
        <v>2204</v>
      </c>
      <c r="W215" s="92" t="s">
        <v>2204</v>
      </c>
      <c r="X215" s="92" t="s">
        <v>2204</v>
      </c>
      <c r="Y215" s="92" t="s">
        <v>2204</v>
      </c>
      <c r="Z215" s="92" t="s">
        <v>2204</v>
      </c>
      <c r="AA215" s="92" t="s">
        <v>529</v>
      </c>
      <c r="AB215" s="92" t="s">
        <v>2204</v>
      </c>
      <c r="AC215" s="92" t="s">
        <v>2204</v>
      </c>
      <c r="AD215" s="92" t="s">
        <v>2204</v>
      </c>
      <c r="AE215" s="92" t="s">
        <v>2204</v>
      </c>
      <c r="AF215" s="92" t="s">
        <v>2204</v>
      </c>
      <c r="AG215" s="92" t="s">
        <v>2204</v>
      </c>
      <c r="AH215" s="92" t="s">
        <v>2204</v>
      </c>
      <c r="AI215" s="92" t="s">
        <v>2204</v>
      </c>
      <c r="AJ215" s="92" t="s">
        <v>2204</v>
      </c>
      <c r="AK215" s="92" t="s">
        <v>529</v>
      </c>
      <c r="AL215" s="92" t="s">
        <v>2204</v>
      </c>
      <c r="AM215" s="93">
        <v>0</v>
      </c>
      <c r="AN215" s="111">
        <v>0</v>
      </c>
      <c r="AO215" s="109"/>
      <c r="AP215" s="106"/>
      <c r="AQ215" s="110"/>
      <c r="AR215" s="109"/>
      <c r="AS215" s="106"/>
      <c r="AT215" s="107"/>
      <c r="AU215" s="108" t="s">
        <v>2210</v>
      </c>
      <c r="AV215" s="109" t="s">
        <v>2210</v>
      </c>
      <c r="AW215" s="106" t="s">
        <v>2205</v>
      </c>
      <c r="AX215" s="106"/>
      <c r="AY215" s="106"/>
      <c r="AZ215" s="106"/>
      <c r="BA215" s="106"/>
      <c r="BB215" s="106"/>
      <c r="BC215" s="106"/>
      <c r="BD215" s="106"/>
      <c r="BE215" s="106"/>
      <c r="BF215" s="94" cm="1">
        <f t="array" ref="BF215">SUMPRODUCT(--(LEN(TRIM(AV215:BE215))&gt;0))</f>
        <v>2</v>
      </c>
      <c r="BG215" s="36" t="str" cm="1">
        <f t="array" ref="BG215">SUBSTITUTE(SUBSTITUTE(SUBSTITUTE("["&amp;
IFERROR(_xlfn.TEXTJOIN(", ",TRUE,IF(O215:AL215="y",CHAR(34)&amp;O$1:AL$1&amp;CHAR(34),"")),"")&amp;
","&amp;
CHAR(34)&amp;"myr"&amp;AU215&amp;CHAR(34)&amp;","&amp;_xlfn.TEXTJOIN("",TRUE,IF(AO215:AQ215&lt;&gt;"",CHAR(34)&amp;"sta"&amp;AO215:AQ215&amp;CHAR(34)&amp;",",""))&amp;
IFERROR(_xlfn.TEXTJOIN(", ",TRUE,IF(AR215:AT215&lt;&gt;"",CHAR(34)&amp;AR$1:AT$1&amp;AR215:AT215&amp;CHAR(34)&amp;",","")),"")&amp;
IF(AN215&gt;0,CHAR(34)&amp;"HasSta",CHAR(34)&amp;"NoStar")&amp;CHAR(34)&amp;","&amp;IF(AN215=1,CHAR(34)&amp;"1Stars"&amp;CHAR(34)&amp;",","")&amp;IF(AN215=2,CHAR(34)&amp;"2Stars"&amp;CHAR(34)&amp;",","")&amp;IF(AN215&gt;2,CHAR(34)&amp;"3+Star"&amp;CHAR(34)&amp;",","")&amp;
IFERROR(CHOOSE(AM215+1,"""NoBand""","","""2Bands""","""3Bands"""),"")&amp;IF(AM215&gt;3,"""4+Band""","")&amp;","&amp;
_xlfn.XLOOKUP(B215,Country!$A$2:$A$246,Country!$F$2:$F$246,"")&amp;_xlfn.XLOOKUP(B215,Country!$A$2:$A$246,Country!$G$2:$G$246,"")&amp;
"]",",]","]"),",,",","),",,",",")</f>
        <v>["Crosse", "Center", "Rotate","myrRED","NoStar","NoBand","capi_Bern","landlo", "top10_airlines", "pol_samesx","rg3_romanempire","french","italia","german","rg2_EU_West"]</v>
      </c>
      <c r="BH215" s="65" t="s">
        <v>791</v>
      </c>
      <c r="BI215" s="36"/>
    </row>
    <row r="216" spans="1:61" x14ac:dyDescent="0.3">
      <c r="A216" s="115" t="str" cm="1">
        <f t="array" ref="A216">SUBSTITUTE("{"&amp;CHAR(34)&amp;"couname"&amp;CHAR(34)&amp;":"&amp;CHAR(34)&amp;B216&amp;CHAR(34)&amp;
(IF(H216&lt;&gt;"",","&amp;CHAR(34)&amp;"subtype"&amp;CHAR(34)&amp;":"&amp;CHAR(34)&amp;H216&amp;CHAR(34),""))&amp;
","&amp;CHAR(34)&amp;"year"&amp;CHAR(34)&amp;":"&amp;CHAR(34)&amp;M216&amp;CHAR(34)&amp;","&amp;CHAR(34)&amp;"lvlup"&amp;CHAR(34)&amp;":"&amp;CHAR(34)&amp;C216&amp;CHAR(34)&amp;
","&amp;CHAR(34)&amp;"region"&amp;CHAR(34)&amp;":"&amp;CHAR(34)&amp;"rgn_"&amp;_xlfn.XLOOKUP(B216,Country!A216:A514,Country!D216:D514&amp;CHAR(34)&amp;
","&amp;CHAR(34)&amp;"Colors"&amp;CHAR(34)&amp;":"&amp;"["&amp;_xlfn.TEXTJOIN(", ",TRUE,IF(AV216:BE216&lt;&gt;"",CHAR(34)&amp;"cl_"&amp;AV216:BE216&amp;CHAR(34),""))&amp;"]"&amp;
","&amp;CHAR(34)&amp;"Items"&amp;CHAR(34)&amp;":"&amp;BG216&amp;
","&amp;CHAR(34)&amp;"Items2"&amp;CHAR(34)&amp;":"&amp;"["&amp;_xlfn.XLOOKUP(B216,Country!A215:A514,Country!G215:G514)&amp;"]"&amp;
","&amp;CHAR(34)&amp;"Flag"&amp;CHAR(34)&amp;":"&amp;CHAR(34)&amp;D216&amp;CHAR(34)&amp;
","&amp;CHAR(34)&amp;"HDFlag"&amp;CHAR(34)&amp;":"&amp;CHAR(34)&amp;E216&amp;CHAR(34)&amp;
","&amp;CHAR(34)&amp;"type"&amp;CHAR(34)&amp;":"&amp;CHAR(34)&amp;L216&amp;CHAR(34)&amp;
", "&amp;CHAR(34)&amp;"describe"&amp;CHAR(34)&amp;": "&amp;CHAR(34)&amp;CHAR(34)&amp;
", "&amp;CHAR(34)&amp;"isnew"&amp;CHAR(34)&amp;": "&amp;CHAR(34)&amp;F216&amp;CHAR(34)&amp;
", "&amp;CHAR(34)&amp;"ptg"&amp;CHAR(34)&amp;": "&amp;IFERROR(_xlfn.XLOOKUP(B216,Country!A:A,Country!BH:BH),CHAR(34)&amp;CHAR(34))&amp;
", "&amp;CHAR(34)&amp;"links"&amp;CHAR(34)&amp;": "&amp;CHAR(34)&amp;I216&amp;CHAR(34)&amp;
"},"),"[,","[")</f>
        <v>{"couname":"Syria","year":"2024","lvlup":"1","region":"rgn_Asia","Colors":["cl_GRE", "cl_WHI", "cl_BLA", "cl_RED"],"Items":["Horizo", "Center","myrEQ","staRED","001GRE", "002WHI", "003BLA","HasSta","3+Star","3Bands","capi_Damascus","md_acreed123", "pol_pope", "ntGRRE","arabic","rg2_AS_West"],"Items2":["arabic","rg2_AS_West"],"Flag":"https://upload.wikimedia.org/wikipedia/commons/thumb/5/54/Flag_of_Syria_%282025-%29.svg/640px-Flag_of_Syria_%282025-%29.svg.png","HDFlag":"https://upload.wikimedia.org/wikipedia/commons/thumb/5/54/Flag_of_Syria_%282025-%29.svg/2560px-Flag_of_Syria_%282025-%29.svg.png","type":"", "describe": "", "isnew": ".", "ptg": ["pctBLA_34", "pctBLU_0", "pctGRE_34", "pctRED_5", "pctYEL_0", "pctORA_0", "pctBRO_0", "pctPUR_0", "pctWHI_27"], "links": "https://en.wikipedia.org/wiki/Flag_of_Syria"},</v>
      </c>
      <c r="B216" s="83" t="s">
        <v>254</v>
      </c>
      <c r="C216" s="84">
        <v>1</v>
      </c>
      <c r="D216" s="95" t="s">
        <v>1013</v>
      </c>
      <c r="E216" s="96" t="s">
        <v>2689</v>
      </c>
      <c r="F216" s="85" t="s">
        <v>2200</v>
      </c>
      <c r="G216" s="86" t="s">
        <v>2201</v>
      </c>
      <c r="H216" s="87"/>
      <c r="I216" s="88" t="s">
        <v>2690</v>
      </c>
      <c r="J216" s="89" t="s">
        <v>3578</v>
      </c>
      <c r="K216" s="90" t="s">
        <v>498</v>
      </c>
      <c r="L216" s="89"/>
      <c r="M216" s="91">
        <v>2024</v>
      </c>
      <c r="N216" s="116"/>
      <c r="O216" s="92" t="s">
        <v>2204</v>
      </c>
      <c r="P216" s="92" t="s">
        <v>529</v>
      </c>
      <c r="Q216" s="92" t="s">
        <v>2204</v>
      </c>
      <c r="R216" s="92" t="s">
        <v>2204</v>
      </c>
      <c r="S216" s="92" t="s">
        <v>2204</v>
      </c>
      <c r="T216" s="92" t="s">
        <v>2204</v>
      </c>
      <c r="U216" s="92" t="s">
        <v>2204</v>
      </c>
      <c r="V216" s="92" t="s">
        <v>2204</v>
      </c>
      <c r="W216" s="92" t="s">
        <v>2204</v>
      </c>
      <c r="X216" s="92" t="s">
        <v>2204</v>
      </c>
      <c r="Y216" s="92" t="s">
        <v>2204</v>
      </c>
      <c r="Z216" s="92" t="s">
        <v>2204</v>
      </c>
      <c r="AA216" s="92" t="s">
        <v>529</v>
      </c>
      <c r="AB216" s="92" t="s">
        <v>2204</v>
      </c>
      <c r="AC216" s="92" t="s">
        <v>2204</v>
      </c>
      <c r="AD216" s="92" t="s">
        <v>2204</v>
      </c>
      <c r="AE216" s="92" t="s">
        <v>2204</v>
      </c>
      <c r="AF216" s="92" t="s">
        <v>2204</v>
      </c>
      <c r="AG216" s="92" t="s">
        <v>2204</v>
      </c>
      <c r="AH216" s="92" t="s">
        <v>2204</v>
      </c>
      <c r="AI216" s="92" t="s">
        <v>2204</v>
      </c>
      <c r="AJ216" s="92" t="s">
        <v>2204</v>
      </c>
      <c r="AK216" s="92" t="s">
        <v>2204</v>
      </c>
      <c r="AL216" s="92" t="s">
        <v>2204</v>
      </c>
      <c r="AM216" s="93">
        <v>3</v>
      </c>
      <c r="AN216" s="111">
        <v>3</v>
      </c>
      <c r="AO216" s="109" t="s">
        <v>2210</v>
      </c>
      <c r="AP216" s="106"/>
      <c r="AQ216" s="110"/>
      <c r="AR216" s="109" t="s">
        <v>2211</v>
      </c>
      <c r="AS216" s="106" t="s">
        <v>2205</v>
      </c>
      <c r="AT216" s="107" t="s">
        <v>2206</v>
      </c>
      <c r="AU216" s="108" t="s">
        <v>2209</v>
      </c>
      <c r="AV216" s="109" t="s">
        <v>2211</v>
      </c>
      <c r="AW216" s="106" t="s">
        <v>2205</v>
      </c>
      <c r="AX216" s="106" t="s">
        <v>2206</v>
      </c>
      <c r="AY216" s="106" t="s">
        <v>2210</v>
      </c>
      <c r="AZ216" s="106"/>
      <c r="BA216" s="106"/>
      <c r="BB216" s="106"/>
      <c r="BC216" s="106"/>
      <c r="BD216" s="106"/>
      <c r="BE216" s="106"/>
      <c r="BF216" s="94" cm="1">
        <f t="array" ref="BF216">SUMPRODUCT(--(LEN(TRIM(AV216:BE216))&gt;0))</f>
        <v>4</v>
      </c>
      <c r="BG216" s="36" t="str" cm="1">
        <f t="array" ref="BG216">SUBSTITUTE(SUBSTITUTE(SUBSTITUTE("["&amp;
IFERROR(_xlfn.TEXTJOIN(", ",TRUE,IF(O216:AL216="y",CHAR(34)&amp;O$1:AL$1&amp;CHAR(34),"")),"")&amp;
","&amp;
CHAR(34)&amp;"myr"&amp;AU216&amp;CHAR(34)&amp;","&amp;_xlfn.TEXTJOIN("",TRUE,IF(AO216:AQ216&lt;&gt;"",CHAR(34)&amp;"sta"&amp;AO216:AQ216&amp;CHAR(34)&amp;",",""))&amp;
IFERROR(_xlfn.TEXTJOIN(", ",TRUE,IF(AR216:AT216&lt;&gt;"",CHAR(34)&amp;AR$1:AT$1&amp;AR216:AT216&amp;CHAR(34)&amp;",","")),"")&amp;
IF(AN216&gt;0,CHAR(34)&amp;"HasSta",CHAR(34)&amp;"NoStar")&amp;CHAR(34)&amp;","&amp;IF(AN216=1,CHAR(34)&amp;"1Stars"&amp;CHAR(34)&amp;",","")&amp;IF(AN216=2,CHAR(34)&amp;"2Stars"&amp;CHAR(34)&amp;",","")&amp;IF(AN216&gt;2,CHAR(34)&amp;"3+Star"&amp;CHAR(34)&amp;",","")&amp;
IFERROR(CHOOSE(AM216+1,"""NoBand""","","""2Bands""","""3Bands"""),"")&amp;IF(AM216&gt;3,"""4+Band""","")&amp;","&amp;
_xlfn.XLOOKUP(B216,Country!$A$2:$A$246,Country!$F$2:$F$246,"")&amp;_xlfn.XLOOKUP(B216,Country!$A$2:$A$246,Country!$G$2:$G$246,"")&amp;
"]",",]","]"),",,",","),",,",",")</f>
        <v>["Horizo", "Center","myrEQ","staRED","001GRE", "002WHI", "003BLA","HasSta","3+Star","3Bands","capi_Damascus","md_acreed123", "pol_pope", "ntGRRE","arabic","rg2_AS_West"]</v>
      </c>
      <c r="BH216" s="65" t="s">
        <v>790</v>
      </c>
      <c r="BI216" s="36"/>
    </row>
    <row r="217" spans="1:61" x14ac:dyDescent="0.3">
      <c r="A217" s="115" t="str" cm="1">
        <f t="array" ref="A217">SUBSTITUTE("{"&amp;CHAR(34)&amp;"couname"&amp;CHAR(34)&amp;":"&amp;CHAR(34)&amp;B217&amp;CHAR(34)&amp;
(IF(H217&lt;&gt;"",","&amp;CHAR(34)&amp;"subtype"&amp;CHAR(34)&amp;":"&amp;CHAR(34)&amp;H217&amp;CHAR(34),""))&amp;
","&amp;CHAR(34)&amp;"year"&amp;CHAR(34)&amp;":"&amp;CHAR(34)&amp;M217&amp;CHAR(34)&amp;","&amp;CHAR(34)&amp;"lvlup"&amp;CHAR(34)&amp;":"&amp;CHAR(34)&amp;C217&amp;CHAR(34)&amp;
","&amp;CHAR(34)&amp;"region"&amp;CHAR(34)&amp;":"&amp;CHAR(34)&amp;"rgn_"&amp;_xlfn.XLOOKUP(B217,Country!A217:A515,Country!D217:D515&amp;CHAR(34)&amp;
","&amp;CHAR(34)&amp;"Colors"&amp;CHAR(34)&amp;":"&amp;"["&amp;_xlfn.TEXTJOIN(", ",TRUE,IF(AV217:BE217&lt;&gt;"",CHAR(34)&amp;"cl_"&amp;AV217:BE217&amp;CHAR(34),""))&amp;"]"&amp;
","&amp;CHAR(34)&amp;"Items"&amp;CHAR(34)&amp;":"&amp;BG217&amp;
","&amp;CHAR(34)&amp;"Items2"&amp;CHAR(34)&amp;":"&amp;"["&amp;_xlfn.XLOOKUP(B217,Country!A216:A515,Country!G216:G515)&amp;"]"&amp;
","&amp;CHAR(34)&amp;"Flag"&amp;CHAR(34)&amp;":"&amp;CHAR(34)&amp;D217&amp;CHAR(34)&amp;
","&amp;CHAR(34)&amp;"HDFlag"&amp;CHAR(34)&amp;":"&amp;CHAR(34)&amp;E217&amp;CHAR(34)&amp;
","&amp;CHAR(34)&amp;"type"&amp;CHAR(34)&amp;":"&amp;CHAR(34)&amp;L217&amp;CHAR(34)&amp;
", "&amp;CHAR(34)&amp;"describe"&amp;CHAR(34)&amp;": "&amp;CHAR(34)&amp;CHAR(34)&amp;
", "&amp;CHAR(34)&amp;"isnew"&amp;CHAR(34)&amp;": "&amp;CHAR(34)&amp;F217&amp;CHAR(34)&amp;
", "&amp;CHAR(34)&amp;"ptg"&amp;CHAR(34)&amp;": "&amp;IFERROR(_xlfn.XLOOKUP(B217,Country!A:A,Country!BH:BH),CHAR(34)&amp;CHAR(34))&amp;
", "&amp;CHAR(34)&amp;"links"&amp;CHAR(34)&amp;": "&amp;CHAR(34)&amp;I217&amp;CHAR(34)&amp;
"},"),"[,","[")</f>
        <v>{"couname":"Taiwan","year":"1945","lvlup":"1","region":"rgn_Asia","Colors":["cl_BLU", "cl_RED", "cl_WHI"],"Items":["Circle", "HasSun", "Canton","myrRED","NoStar","NoBand","capi_Taipei","island", "top10_airlines", "top10_ping", "pol_samesx", "geo_CapiBeach", "ntWHRE","chines","rg2_AS_East"],"Items2":["chines","rg2_AS_East"],"Flag":"https://upload.wikimedia.org/wikipedia/commons/thumb/7/72/Flag_of_the_Republic_of_China.svg/383px-Flag_of_the_Republic_of_China.svg.png","HDFlag":"https://upload.wikimedia.org/wikipedia/commons/thumb/7/72/Flag_of_the_Republic_of_China.svg/2560px-Flag_of_the_Republic_of_China.svg.png","type":"", "describe": "", "isnew": ".", "ptg": ["pctBLA_0", "pctBLU_22", "pctGRE_0", "pctRED_75", "pctYEL_0", "pctORA_0", "pctBRO_0", "pctPUR_0", "pctWHI_3"], "links": "https://en.wikipedia.org/wiki/Flag_of_the_Republic_of_China"},</v>
      </c>
      <c r="B217" s="83" t="s">
        <v>255</v>
      </c>
      <c r="C217" s="84">
        <v>1</v>
      </c>
      <c r="D217" s="95" t="s">
        <v>1014</v>
      </c>
      <c r="E217" s="96" t="s">
        <v>2691</v>
      </c>
      <c r="F217" s="85" t="s">
        <v>2200</v>
      </c>
      <c r="G217" s="86" t="s">
        <v>2201</v>
      </c>
      <c r="H217" s="87"/>
      <c r="I217" s="88" t="s">
        <v>2692</v>
      </c>
      <c r="J217" s="89" t="s">
        <v>3578</v>
      </c>
      <c r="K217" s="90" t="s">
        <v>499</v>
      </c>
      <c r="L217" s="89"/>
      <c r="M217" s="91">
        <v>1945</v>
      </c>
      <c r="N217" s="116"/>
      <c r="O217" s="92" t="s">
        <v>2204</v>
      </c>
      <c r="P217" s="92" t="s">
        <v>2204</v>
      </c>
      <c r="Q217" s="92" t="s">
        <v>2204</v>
      </c>
      <c r="R217" s="92" t="s">
        <v>2204</v>
      </c>
      <c r="S217" s="92" t="s">
        <v>529</v>
      </c>
      <c r="T217" s="92" t="s">
        <v>2204</v>
      </c>
      <c r="U217" s="92" t="s">
        <v>2204</v>
      </c>
      <c r="V217" s="92" t="s">
        <v>2204</v>
      </c>
      <c r="W217" s="92" t="s">
        <v>2204</v>
      </c>
      <c r="X217" s="92" t="s">
        <v>529</v>
      </c>
      <c r="Y217" s="92" t="s">
        <v>2204</v>
      </c>
      <c r="Z217" s="92" t="s">
        <v>2204</v>
      </c>
      <c r="AA217" s="92" t="s">
        <v>2204</v>
      </c>
      <c r="AB217" s="92" t="s">
        <v>529</v>
      </c>
      <c r="AC217" s="92" t="s">
        <v>2204</v>
      </c>
      <c r="AD217" s="92" t="s">
        <v>2204</v>
      </c>
      <c r="AE217" s="92" t="s">
        <v>2204</v>
      </c>
      <c r="AF217" s="92" t="s">
        <v>2204</v>
      </c>
      <c r="AG217" s="92" t="s">
        <v>2204</v>
      </c>
      <c r="AH217" s="92" t="s">
        <v>2204</v>
      </c>
      <c r="AI217" s="92" t="s">
        <v>2204</v>
      </c>
      <c r="AJ217" s="92" t="s">
        <v>2204</v>
      </c>
      <c r="AK217" s="92" t="s">
        <v>2204</v>
      </c>
      <c r="AL217" s="92" t="s">
        <v>2204</v>
      </c>
      <c r="AM217" s="93">
        <v>0</v>
      </c>
      <c r="AN217" s="111">
        <v>0</v>
      </c>
      <c r="AO217" s="109"/>
      <c r="AP217" s="106"/>
      <c r="AQ217" s="110"/>
      <c r="AR217" s="109"/>
      <c r="AS217" s="106"/>
      <c r="AT217" s="107"/>
      <c r="AU217" s="108" t="s">
        <v>2210</v>
      </c>
      <c r="AV217" s="109" t="s">
        <v>2214</v>
      </c>
      <c r="AW217" s="106" t="s">
        <v>2210</v>
      </c>
      <c r="AX217" s="106" t="s">
        <v>2205</v>
      </c>
      <c r="AY217" s="106"/>
      <c r="AZ217" s="106"/>
      <c r="BA217" s="106"/>
      <c r="BB217" s="106"/>
      <c r="BC217" s="106"/>
      <c r="BD217" s="106"/>
      <c r="BE217" s="106"/>
      <c r="BF217" s="94" cm="1">
        <f t="array" ref="BF217">SUMPRODUCT(--(LEN(TRIM(AV217:BE217))&gt;0))</f>
        <v>3</v>
      </c>
      <c r="BG217" s="36" t="str" cm="1">
        <f t="array" ref="BG217">SUBSTITUTE(SUBSTITUTE(SUBSTITUTE("["&amp;
IFERROR(_xlfn.TEXTJOIN(", ",TRUE,IF(O217:AL217="y",CHAR(34)&amp;O$1:AL$1&amp;CHAR(34),"")),"")&amp;
","&amp;
CHAR(34)&amp;"myr"&amp;AU217&amp;CHAR(34)&amp;","&amp;_xlfn.TEXTJOIN("",TRUE,IF(AO217:AQ217&lt;&gt;"",CHAR(34)&amp;"sta"&amp;AO217:AQ217&amp;CHAR(34)&amp;",",""))&amp;
IFERROR(_xlfn.TEXTJOIN(", ",TRUE,IF(AR217:AT217&lt;&gt;"",CHAR(34)&amp;AR$1:AT$1&amp;AR217:AT217&amp;CHAR(34)&amp;",","")),"")&amp;
IF(AN217&gt;0,CHAR(34)&amp;"HasSta",CHAR(34)&amp;"NoStar")&amp;CHAR(34)&amp;","&amp;IF(AN217=1,CHAR(34)&amp;"1Stars"&amp;CHAR(34)&amp;",","")&amp;IF(AN217=2,CHAR(34)&amp;"2Stars"&amp;CHAR(34)&amp;",","")&amp;IF(AN217&gt;2,CHAR(34)&amp;"3+Star"&amp;CHAR(34)&amp;",","")&amp;
IFERROR(CHOOSE(AM217+1,"""NoBand""","","""2Bands""","""3Bands"""),"")&amp;IF(AM217&gt;3,"""4+Band""","")&amp;","&amp;
_xlfn.XLOOKUP(B217,Country!$A$2:$A$246,Country!$F$2:$F$246,"")&amp;_xlfn.XLOOKUP(B217,Country!$A$2:$A$246,Country!$G$2:$G$246,"")&amp;
"]",",]","]"),",,",","),",,",",")</f>
        <v>["Circle", "HasSun", "Canton","myrRED","NoStar","NoBand","capi_Taipei","island", "top10_airlines", "top10_ping", "pol_samesx", "geo_CapiBeach", "ntWHRE","chines","rg2_AS_East"]</v>
      </c>
      <c r="BH217" s="65" t="s">
        <v>790</v>
      </c>
      <c r="BI217" s="36"/>
    </row>
    <row r="218" spans="1:61" x14ac:dyDescent="0.3">
      <c r="A218" s="115" t="str" cm="1">
        <f t="array" ref="A218">SUBSTITUTE("{"&amp;CHAR(34)&amp;"couname"&amp;CHAR(34)&amp;":"&amp;CHAR(34)&amp;B218&amp;CHAR(34)&amp;
(IF(H218&lt;&gt;"",","&amp;CHAR(34)&amp;"subtype"&amp;CHAR(34)&amp;":"&amp;CHAR(34)&amp;H218&amp;CHAR(34),""))&amp;
","&amp;CHAR(34)&amp;"year"&amp;CHAR(34)&amp;":"&amp;CHAR(34)&amp;M218&amp;CHAR(34)&amp;","&amp;CHAR(34)&amp;"lvlup"&amp;CHAR(34)&amp;":"&amp;CHAR(34)&amp;C218&amp;CHAR(34)&amp;
","&amp;CHAR(34)&amp;"region"&amp;CHAR(34)&amp;":"&amp;CHAR(34)&amp;"rgn_"&amp;_xlfn.XLOOKUP(B218,Country!A218:A516,Country!D218:D516&amp;CHAR(34)&amp;
","&amp;CHAR(34)&amp;"Colors"&amp;CHAR(34)&amp;":"&amp;"["&amp;_xlfn.TEXTJOIN(", ",TRUE,IF(AV218:BE218&lt;&gt;"",CHAR(34)&amp;"cl_"&amp;AV218:BE218&amp;CHAR(34),""))&amp;"]"&amp;
","&amp;CHAR(34)&amp;"Items"&amp;CHAR(34)&amp;":"&amp;BG218&amp;
","&amp;CHAR(34)&amp;"Items2"&amp;CHAR(34)&amp;":"&amp;"["&amp;_xlfn.XLOOKUP(B218,Country!A217:A516,Country!G217:G516)&amp;"]"&amp;
","&amp;CHAR(34)&amp;"Flag"&amp;CHAR(34)&amp;":"&amp;CHAR(34)&amp;D218&amp;CHAR(34)&amp;
","&amp;CHAR(34)&amp;"HDFlag"&amp;CHAR(34)&amp;":"&amp;CHAR(34)&amp;E218&amp;CHAR(34)&amp;
","&amp;CHAR(34)&amp;"type"&amp;CHAR(34)&amp;":"&amp;CHAR(34)&amp;L218&amp;CHAR(34)&amp;
", "&amp;CHAR(34)&amp;"describe"&amp;CHAR(34)&amp;": "&amp;CHAR(34)&amp;CHAR(34)&amp;
", "&amp;CHAR(34)&amp;"isnew"&amp;CHAR(34)&amp;": "&amp;CHAR(34)&amp;F218&amp;CHAR(34)&amp;
", "&amp;CHAR(34)&amp;"ptg"&amp;CHAR(34)&amp;": "&amp;IFERROR(_xlfn.XLOOKUP(B218,Country!A:A,Country!BH:BH),CHAR(34)&amp;CHAR(34))&amp;
", "&amp;CHAR(34)&amp;"links"&amp;CHAR(34)&amp;": "&amp;CHAR(34)&amp;I218&amp;CHAR(34)&amp;
"},"),"[,","[")</f>
        <v>{"couname":"Tajikistan","year":"1992","lvlup":"1","region":"rgn_Asia","Colors":["cl_RED", "cl_WHI", "cl_GRE", "cl_YEL"],"Items":["Horizo", "Center", "Crowns","myrEQ","staYEL","001RED", "002WHI", "003GRE","HasSta","3+Star","3Bands","capi_Dushanbe","landlo", "ntGRRE", "ntGRYE","soviet","rg2_AS_Central"],"Items2":["soviet","rg2_AS_Central"],"Flag":"https://i.ibb.co/S0QvG5z/Tajikistan-Flag.png","HDFlag":"https://upload.wikimedia.org/wikipedia/commons/thumb/d/d0/Flag_of_Tajikistan.svg/2560px-Flag_of_Tajikistan.svg.png","type":"", "describe": "", "isnew": ".", "ptg": ["pctBLA_0", "pctBLU_0", "pctGRE_29", "pctRED_29", "pctYEL_2", "pctORA_0", "pctBRO_0", "pctPUR_0", "pctWHI_40"], "links": "https://en.wikipedia.org/wiki/Flag_of_Tajikistan"},</v>
      </c>
      <c r="B218" s="83" t="s">
        <v>256</v>
      </c>
      <c r="C218" s="84">
        <v>1</v>
      </c>
      <c r="D218" s="95" t="s">
        <v>1015</v>
      </c>
      <c r="E218" s="96" t="s">
        <v>2693</v>
      </c>
      <c r="F218" s="85" t="s">
        <v>2200</v>
      </c>
      <c r="G218" s="86" t="s">
        <v>2201</v>
      </c>
      <c r="H218" s="87"/>
      <c r="I218" s="88" t="s">
        <v>2694</v>
      </c>
      <c r="J218" s="89" t="s">
        <v>3578</v>
      </c>
      <c r="K218" s="90" t="s">
        <v>500</v>
      </c>
      <c r="L218" s="89"/>
      <c r="M218" s="91">
        <v>1992</v>
      </c>
      <c r="N218" s="116"/>
      <c r="O218" s="92" t="s">
        <v>2204</v>
      </c>
      <c r="P218" s="92" t="s">
        <v>529</v>
      </c>
      <c r="Q218" s="92" t="s">
        <v>2204</v>
      </c>
      <c r="R218" s="92" t="s">
        <v>2204</v>
      </c>
      <c r="S218" s="92" t="s">
        <v>2204</v>
      </c>
      <c r="T218" s="92" t="s">
        <v>2204</v>
      </c>
      <c r="U218" s="92" t="s">
        <v>2204</v>
      </c>
      <c r="V218" s="92" t="s">
        <v>2204</v>
      </c>
      <c r="W218" s="92" t="s">
        <v>2204</v>
      </c>
      <c r="X218" s="92" t="s">
        <v>2204</v>
      </c>
      <c r="Y218" s="92" t="s">
        <v>2204</v>
      </c>
      <c r="Z218" s="92" t="s">
        <v>2204</v>
      </c>
      <c r="AA218" s="92" t="s">
        <v>529</v>
      </c>
      <c r="AB218" s="92" t="s">
        <v>2204</v>
      </c>
      <c r="AC218" s="92" t="s">
        <v>2204</v>
      </c>
      <c r="AD218" s="92" t="s">
        <v>2204</v>
      </c>
      <c r="AE218" s="92" t="s">
        <v>2204</v>
      </c>
      <c r="AF218" s="92" t="s">
        <v>2204</v>
      </c>
      <c r="AG218" s="92" t="s">
        <v>2204</v>
      </c>
      <c r="AH218" s="92" t="s">
        <v>2204</v>
      </c>
      <c r="AI218" s="92" t="s">
        <v>2204</v>
      </c>
      <c r="AJ218" s="92" t="s">
        <v>529</v>
      </c>
      <c r="AK218" s="92" t="s">
        <v>2204</v>
      </c>
      <c r="AL218" s="92" t="s">
        <v>2204</v>
      </c>
      <c r="AM218" s="93">
        <v>3</v>
      </c>
      <c r="AN218" s="111">
        <v>7</v>
      </c>
      <c r="AO218" s="109" t="s">
        <v>2215</v>
      </c>
      <c r="AP218" s="106"/>
      <c r="AQ218" s="110"/>
      <c r="AR218" s="109" t="s">
        <v>2210</v>
      </c>
      <c r="AS218" s="106" t="s">
        <v>2205</v>
      </c>
      <c r="AT218" s="107" t="s">
        <v>2211</v>
      </c>
      <c r="AU218" s="108" t="s">
        <v>2209</v>
      </c>
      <c r="AV218" s="109" t="s">
        <v>2210</v>
      </c>
      <c r="AW218" s="106" t="s">
        <v>2205</v>
      </c>
      <c r="AX218" s="106" t="s">
        <v>2211</v>
      </c>
      <c r="AY218" s="106" t="s">
        <v>2215</v>
      </c>
      <c r="AZ218" s="106"/>
      <c r="BA218" s="106"/>
      <c r="BB218" s="106"/>
      <c r="BC218" s="106"/>
      <c r="BD218" s="106"/>
      <c r="BE218" s="106"/>
      <c r="BF218" s="94" cm="1">
        <f t="array" ref="BF218">SUMPRODUCT(--(LEN(TRIM(AV218:BE218))&gt;0))</f>
        <v>4</v>
      </c>
      <c r="BG218" s="36" t="str" cm="1">
        <f t="array" ref="BG218">SUBSTITUTE(SUBSTITUTE(SUBSTITUTE("["&amp;
IFERROR(_xlfn.TEXTJOIN(", ",TRUE,IF(O218:AL218="y",CHAR(34)&amp;O$1:AL$1&amp;CHAR(34),"")),"")&amp;
","&amp;
CHAR(34)&amp;"myr"&amp;AU218&amp;CHAR(34)&amp;","&amp;_xlfn.TEXTJOIN("",TRUE,IF(AO218:AQ218&lt;&gt;"",CHAR(34)&amp;"sta"&amp;AO218:AQ218&amp;CHAR(34)&amp;",",""))&amp;
IFERROR(_xlfn.TEXTJOIN(", ",TRUE,IF(AR218:AT218&lt;&gt;"",CHAR(34)&amp;AR$1:AT$1&amp;AR218:AT218&amp;CHAR(34)&amp;",","")),"")&amp;
IF(AN218&gt;0,CHAR(34)&amp;"HasSta",CHAR(34)&amp;"NoStar")&amp;CHAR(34)&amp;","&amp;IF(AN218=1,CHAR(34)&amp;"1Stars"&amp;CHAR(34)&amp;",","")&amp;IF(AN218=2,CHAR(34)&amp;"2Stars"&amp;CHAR(34)&amp;",","")&amp;IF(AN218&gt;2,CHAR(34)&amp;"3+Star"&amp;CHAR(34)&amp;",","")&amp;
IFERROR(CHOOSE(AM218+1,"""NoBand""","","""2Bands""","""3Bands"""),"")&amp;IF(AM218&gt;3,"""4+Band""","")&amp;","&amp;
_xlfn.XLOOKUP(B218,Country!$A$2:$A$246,Country!$F$2:$F$246,"")&amp;_xlfn.XLOOKUP(B218,Country!$A$2:$A$246,Country!$G$2:$G$246,"")&amp;
"]",",]","]"),",,",","),",,",",")</f>
        <v>["Horizo", "Center", "Crowns","myrEQ","staYEL","001RED", "002WHI", "003GRE","HasSta","3+Star","3Bands","capi_Dushanbe","landlo", "ntGRRE", "ntGRYE","soviet","rg2_AS_Central"]</v>
      </c>
      <c r="BH218" s="65" t="s">
        <v>790</v>
      </c>
      <c r="BI218" s="36"/>
    </row>
    <row r="219" spans="1:61" x14ac:dyDescent="0.3">
      <c r="A219" s="115" t="str" cm="1">
        <f t="array" ref="A219">SUBSTITUTE("{"&amp;CHAR(34)&amp;"couname"&amp;CHAR(34)&amp;":"&amp;CHAR(34)&amp;B219&amp;CHAR(34)&amp;
(IF(H219&lt;&gt;"",","&amp;CHAR(34)&amp;"subtype"&amp;CHAR(34)&amp;":"&amp;CHAR(34)&amp;H219&amp;CHAR(34),""))&amp;
","&amp;CHAR(34)&amp;"year"&amp;CHAR(34)&amp;":"&amp;CHAR(34)&amp;M219&amp;CHAR(34)&amp;","&amp;CHAR(34)&amp;"lvlup"&amp;CHAR(34)&amp;":"&amp;CHAR(34)&amp;C219&amp;CHAR(34)&amp;
","&amp;CHAR(34)&amp;"region"&amp;CHAR(34)&amp;":"&amp;CHAR(34)&amp;"rgn_"&amp;_xlfn.XLOOKUP(B219,Country!A219:A517,Country!D219:D517&amp;CHAR(34)&amp;
","&amp;CHAR(34)&amp;"Colors"&amp;CHAR(34)&amp;":"&amp;"["&amp;_xlfn.TEXTJOIN(", ",TRUE,IF(AV219:BE219&lt;&gt;"",CHAR(34)&amp;"cl_"&amp;AV219:BE219&amp;CHAR(34),""))&amp;"]"&amp;
","&amp;CHAR(34)&amp;"Items"&amp;CHAR(34)&amp;":"&amp;BG219&amp;
","&amp;CHAR(34)&amp;"Items2"&amp;CHAR(34)&amp;":"&amp;"["&amp;_xlfn.XLOOKUP(B219,Country!A218:A517,Country!G218:G517)&amp;"]"&amp;
","&amp;CHAR(34)&amp;"Flag"&amp;CHAR(34)&amp;":"&amp;CHAR(34)&amp;D219&amp;CHAR(34)&amp;
","&amp;CHAR(34)&amp;"HDFlag"&amp;CHAR(34)&amp;":"&amp;CHAR(34)&amp;E219&amp;CHAR(34)&amp;
","&amp;CHAR(34)&amp;"type"&amp;CHAR(34)&amp;":"&amp;CHAR(34)&amp;L219&amp;CHAR(34)&amp;
", "&amp;CHAR(34)&amp;"describe"&amp;CHAR(34)&amp;": "&amp;CHAR(34)&amp;CHAR(34)&amp;
", "&amp;CHAR(34)&amp;"isnew"&amp;CHAR(34)&amp;": "&amp;CHAR(34)&amp;F219&amp;CHAR(34)&amp;
", "&amp;CHAR(34)&amp;"ptg"&amp;CHAR(34)&amp;": "&amp;IFERROR(_xlfn.XLOOKUP(B219,Country!A:A,Country!BH:BH),CHAR(34)&amp;CHAR(34))&amp;
", "&amp;CHAR(34)&amp;"links"&amp;CHAR(34)&amp;": "&amp;CHAR(34)&amp;I219&amp;CHAR(34)&amp;
"},"),"[,","[")</f>
        <v>{"couname":"Tanzania","year":"1964","lvlup":"1","region":"rgn_Africa","Colors":["cl_GRE", "cl_YEL", "cl_BLA", "cl_BLU"],"Items":["dgband", "OnlyBa","myrEQ","001GRE", "002BLA", "003BLU","NoStar","4+Band","capi_Dodoma","englis","rg2_AF_East"],"Items2":["englis","rg2_AF_East"],"Flag":"https://i.ibb.co/G5Sv3wk/Tanzania-Flag.png","HDFlag":"https://upload.wikimedia.org/wikipedia/commons/thumb/3/38/Flag_of_Tanzania.svg/2560px-Flag_of_Tanzania.svg.png","type":"", "describe": "", "isnew": ".", "ptg": ["pctBLA_29", "pctBLU_30", "pctGRE_30", "pctRED_0", "pctYEL_12", "pctORA_0", "pctBRO_0", "pctPUR_0", "pctWHI_0"], "links": "https://en.wikipedia.org/wiki/Flag_of_Tanzania"},</v>
      </c>
      <c r="B219" s="83" t="s">
        <v>257</v>
      </c>
      <c r="C219" s="84">
        <v>1</v>
      </c>
      <c r="D219" s="95" t="s">
        <v>1016</v>
      </c>
      <c r="E219" s="96" t="s">
        <v>2695</v>
      </c>
      <c r="F219" s="85" t="s">
        <v>2200</v>
      </c>
      <c r="G219" s="86" t="s">
        <v>2201</v>
      </c>
      <c r="H219" s="87"/>
      <c r="I219" s="88" t="s">
        <v>2696</v>
      </c>
      <c r="J219" s="89" t="s">
        <v>3578</v>
      </c>
      <c r="K219" s="90" t="s">
        <v>501</v>
      </c>
      <c r="L219" s="89"/>
      <c r="M219" s="91">
        <v>1964</v>
      </c>
      <c r="N219" s="116"/>
      <c r="O219" s="92" t="s">
        <v>2204</v>
      </c>
      <c r="P219" s="92" t="s">
        <v>2204</v>
      </c>
      <c r="Q219" s="92" t="s">
        <v>2204</v>
      </c>
      <c r="R219" s="92" t="s">
        <v>529</v>
      </c>
      <c r="S219" s="92" t="s">
        <v>2204</v>
      </c>
      <c r="T219" s="92" t="s">
        <v>2204</v>
      </c>
      <c r="U219" s="92" t="s">
        <v>2204</v>
      </c>
      <c r="V219" s="92" t="s">
        <v>2204</v>
      </c>
      <c r="W219" s="92" t="s">
        <v>2204</v>
      </c>
      <c r="X219" s="92" t="s">
        <v>2204</v>
      </c>
      <c r="Y219" s="92" t="s">
        <v>2204</v>
      </c>
      <c r="Z219" s="92" t="s">
        <v>2204</v>
      </c>
      <c r="AA219" s="92" t="s">
        <v>2204</v>
      </c>
      <c r="AB219" s="92" t="s">
        <v>2204</v>
      </c>
      <c r="AC219" s="92" t="s">
        <v>2204</v>
      </c>
      <c r="AD219" s="92" t="s">
        <v>2204</v>
      </c>
      <c r="AE219" s="92" t="s">
        <v>529</v>
      </c>
      <c r="AF219" s="92" t="s">
        <v>2204</v>
      </c>
      <c r="AG219" s="92" t="s">
        <v>2204</v>
      </c>
      <c r="AH219" s="92" t="s">
        <v>2204</v>
      </c>
      <c r="AI219" s="92" t="s">
        <v>2204</v>
      </c>
      <c r="AJ219" s="92" t="s">
        <v>2204</v>
      </c>
      <c r="AK219" s="92" t="s">
        <v>2204</v>
      </c>
      <c r="AL219" s="92" t="s">
        <v>2204</v>
      </c>
      <c r="AM219" s="93">
        <v>5</v>
      </c>
      <c r="AN219" s="111">
        <v>0</v>
      </c>
      <c r="AO219" s="109"/>
      <c r="AP219" s="106"/>
      <c r="AQ219" s="110"/>
      <c r="AR219" s="109" t="s">
        <v>2211</v>
      </c>
      <c r="AS219" s="106" t="s">
        <v>2206</v>
      </c>
      <c r="AT219" s="107" t="s">
        <v>2214</v>
      </c>
      <c r="AU219" s="108" t="s">
        <v>2209</v>
      </c>
      <c r="AV219" s="109" t="s">
        <v>2211</v>
      </c>
      <c r="AW219" s="106" t="s">
        <v>2215</v>
      </c>
      <c r="AX219" s="106" t="s">
        <v>2206</v>
      </c>
      <c r="AY219" s="106" t="s">
        <v>2214</v>
      </c>
      <c r="AZ219" s="106"/>
      <c r="BA219" s="106"/>
      <c r="BB219" s="106"/>
      <c r="BC219" s="106"/>
      <c r="BD219" s="106"/>
      <c r="BE219" s="106"/>
      <c r="BF219" s="94" cm="1">
        <f t="array" ref="BF219">SUMPRODUCT(--(LEN(TRIM(AV219:BE219))&gt;0))</f>
        <v>4</v>
      </c>
      <c r="BG219" s="36" t="str" cm="1">
        <f t="array" ref="BG219">SUBSTITUTE(SUBSTITUTE(SUBSTITUTE("["&amp;
IFERROR(_xlfn.TEXTJOIN(", ",TRUE,IF(O219:AL219="y",CHAR(34)&amp;O$1:AL$1&amp;CHAR(34),"")),"")&amp;
","&amp;
CHAR(34)&amp;"myr"&amp;AU219&amp;CHAR(34)&amp;","&amp;_xlfn.TEXTJOIN("",TRUE,IF(AO219:AQ219&lt;&gt;"",CHAR(34)&amp;"sta"&amp;AO219:AQ219&amp;CHAR(34)&amp;",",""))&amp;
IFERROR(_xlfn.TEXTJOIN(", ",TRUE,IF(AR219:AT219&lt;&gt;"",CHAR(34)&amp;AR$1:AT$1&amp;AR219:AT219&amp;CHAR(34)&amp;",","")),"")&amp;
IF(AN219&gt;0,CHAR(34)&amp;"HasSta",CHAR(34)&amp;"NoStar")&amp;CHAR(34)&amp;","&amp;IF(AN219=1,CHAR(34)&amp;"1Stars"&amp;CHAR(34)&amp;",","")&amp;IF(AN219=2,CHAR(34)&amp;"2Stars"&amp;CHAR(34)&amp;",","")&amp;IF(AN219&gt;2,CHAR(34)&amp;"3+Star"&amp;CHAR(34)&amp;",","")&amp;
IFERROR(CHOOSE(AM219+1,"""NoBand""","","""2Bands""","""3Bands"""),"")&amp;IF(AM219&gt;3,"""4+Band""","")&amp;","&amp;
_xlfn.XLOOKUP(B219,Country!$A$2:$A$246,Country!$F$2:$F$246,"")&amp;_xlfn.XLOOKUP(B219,Country!$A$2:$A$246,Country!$G$2:$G$246,"")&amp;
"]",",]","]"),",,",","),",,",",")</f>
        <v>["dgband", "OnlyBa","myrEQ","001GRE", "002BLA", "003BLU","NoStar","4+Band","capi_Dodoma","englis","rg2_AF_East"]</v>
      </c>
      <c r="BH219" s="65" t="s">
        <v>792</v>
      </c>
      <c r="BI219" s="36"/>
    </row>
    <row r="220" spans="1:61" x14ac:dyDescent="0.3">
      <c r="A220" s="115" t="str" cm="1">
        <f t="array" ref="A220">SUBSTITUTE("{"&amp;CHAR(34)&amp;"couname"&amp;CHAR(34)&amp;":"&amp;CHAR(34)&amp;B220&amp;CHAR(34)&amp;
(IF(H220&lt;&gt;"",","&amp;CHAR(34)&amp;"subtype"&amp;CHAR(34)&amp;":"&amp;CHAR(34)&amp;H220&amp;CHAR(34),""))&amp;
","&amp;CHAR(34)&amp;"year"&amp;CHAR(34)&amp;":"&amp;CHAR(34)&amp;M220&amp;CHAR(34)&amp;","&amp;CHAR(34)&amp;"lvlup"&amp;CHAR(34)&amp;":"&amp;CHAR(34)&amp;C220&amp;CHAR(34)&amp;
","&amp;CHAR(34)&amp;"region"&amp;CHAR(34)&amp;":"&amp;CHAR(34)&amp;"rgn_"&amp;_xlfn.XLOOKUP(B220,Country!A220:A518,Country!D220:D518&amp;CHAR(34)&amp;
","&amp;CHAR(34)&amp;"Colors"&amp;CHAR(34)&amp;":"&amp;"["&amp;_xlfn.TEXTJOIN(", ",TRUE,IF(AV220:BE220&lt;&gt;"",CHAR(34)&amp;"cl_"&amp;AV220:BE220&amp;CHAR(34),""))&amp;"]"&amp;
","&amp;CHAR(34)&amp;"Items"&amp;CHAR(34)&amp;":"&amp;BG220&amp;
","&amp;CHAR(34)&amp;"Items2"&amp;CHAR(34)&amp;":"&amp;"["&amp;_xlfn.XLOOKUP(B220,Country!A219:A518,Country!G219:G518)&amp;"]"&amp;
","&amp;CHAR(34)&amp;"Flag"&amp;CHAR(34)&amp;":"&amp;CHAR(34)&amp;D220&amp;CHAR(34)&amp;
","&amp;CHAR(34)&amp;"HDFlag"&amp;CHAR(34)&amp;":"&amp;CHAR(34)&amp;E220&amp;CHAR(34)&amp;
","&amp;CHAR(34)&amp;"type"&amp;CHAR(34)&amp;":"&amp;CHAR(34)&amp;L220&amp;CHAR(34)&amp;
", "&amp;CHAR(34)&amp;"describe"&amp;CHAR(34)&amp;": "&amp;CHAR(34)&amp;CHAR(34)&amp;
", "&amp;CHAR(34)&amp;"isnew"&amp;CHAR(34)&amp;": "&amp;CHAR(34)&amp;F220&amp;CHAR(34)&amp;
", "&amp;CHAR(34)&amp;"ptg"&amp;CHAR(34)&amp;": "&amp;IFERROR(_xlfn.XLOOKUP(B220,Country!A:A,Country!BH:BH),CHAR(34)&amp;CHAR(34))&amp;
", "&amp;CHAR(34)&amp;"links"&amp;CHAR(34)&amp;": "&amp;CHAR(34)&amp;I220&amp;CHAR(34)&amp;
"},"),"[,","[")</f>
        <v>{"couname":"Thailand","year":"1917","lvlup":"1","region":"rgn_Asia","Colors":["cl_RED", "cl_WHI", "cl_BLU"],"Items":["Horizo", "OnlyBa", "Rotate","myrEQ","001RED", "002BLU", "003RED","NoStar","4+Band","capi_Bangkok","pol_samesx", "md_tekken7","monarchy","rg2_AS_SouthEast"],"Items2":["monarchy","rg2_AS_SouthEast"],"Flag":"https://i.ibb.co/2v2nr4m/Thailand-Flag.png","HDFlag":"https://upload.wikimedia.org/wikipedia/commons/thumb/a/a9/Flag_of_Thailand.svg/2560px-Flag_of_Thailand.svg.png","type":"", "describe": "", "isnew": ".", "ptg": ["pctBLA_0", "pctBLU_34", "pctGRE_0", "pctRED_34", "pctYEL_0", "pctORA_0", "pctBRO_0", "pctPUR_0", "pctWHI_32"], "links": "https://en.wikipedia.org/wiki/Flag_of_Thailand"},</v>
      </c>
      <c r="B220" s="83" t="s">
        <v>258</v>
      </c>
      <c r="C220" s="84">
        <v>1</v>
      </c>
      <c r="D220" s="95" t="s">
        <v>1017</v>
      </c>
      <c r="E220" s="96" t="s">
        <v>2697</v>
      </c>
      <c r="F220" s="85" t="s">
        <v>2200</v>
      </c>
      <c r="G220" s="86" t="s">
        <v>2201</v>
      </c>
      <c r="H220" s="87"/>
      <c r="I220" s="88" t="s">
        <v>2698</v>
      </c>
      <c r="J220" s="89" t="s">
        <v>3578</v>
      </c>
      <c r="K220" s="90" t="s">
        <v>502</v>
      </c>
      <c r="L220" s="89"/>
      <c r="M220" s="91">
        <v>1917</v>
      </c>
      <c r="N220" s="116"/>
      <c r="O220" s="92" t="s">
        <v>2204</v>
      </c>
      <c r="P220" s="92" t="s">
        <v>529</v>
      </c>
      <c r="Q220" s="92" t="s">
        <v>2204</v>
      </c>
      <c r="R220" s="92" t="s">
        <v>2204</v>
      </c>
      <c r="S220" s="92" t="s">
        <v>2204</v>
      </c>
      <c r="T220" s="92" t="s">
        <v>2204</v>
      </c>
      <c r="U220" s="92" t="s">
        <v>2204</v>
      </c>
      <c r="V220" s="92" t="s">
        <v>2204</v>
      </c>
      <c r="W220" s="92" t="s">
        <v>2204</v>
      </c>
      <c r="X220" s="92" t="s">
        <v>2204</v>
      </c>
      <c r="Y220" s="92" t="s">
        <v>2204</v>
      </c>
      <c r="Z220" s="92" t="s">
        <v>2204</v>
      </c>
      <c r="AA220" s="92" t="s">
        <v>2204</v>
      </c>
      <c r="AB220" s="92" t="s">
        <v>2204</v>
      </c>
      <c r="AC220" s="92" t="s">
        <v>2204</v>
      </c>
      <c r="AD220" s="92" t="s">
        <v>2204</v>
      </c>
      <c r="AE220" s="92" t="s">
        <v>529</v>
      </c>
      <c r="AF220" s="92" t="s">
        <v>2204</v>
      </c>
      <c r="AG220" s="92" t="s">
        <v>2204</v>
      </c>
      <c r="AH220" s="92" t="s">
        <v>2204</v>
      </c>
      <c r="AI220" s="92" t="s">
        <v>2204</v>
      </c>
      <c r="AJ220" s="92" t="s">
        <v>2204</v>
      </c>
      <c r="AK220" s="92" t="s">
        <v>529</v>
      </c>
      <c r="AL220" s="92" t="s">
        <v>2204</v>
      </c>
      <c r="AM220" s="93">
        <v>5</v>
      </c>
      <c r="AN220" s="111">
        <v>0</v>
      </c>
      <c r="AO220" s="109"/>
      <c r="AP220" s="106"/>
      <c r="AQ220" s="110"/>
      <c r="AR220" s="109" t="s">
        <v>2210</v>
      </c>
      <c r="AS220" s="106" t="s">
        <v>2214</v>
      </c>
      <c r="AT220" s="107" t="s">
        <v>2210</v>
      </c>
      <c r="AU220" s="108" t="s">
        <v>2209</v>
      </c>
      <c r="AV220" s="109" t="s">
        <v>2210</v>
      </c>
      <c r="AW220" s="106" t="s">
        <v>2205</v>
      </c>
      <c r="AX220" s="106" t="s">
        <v>2214</v>
      </c>
      <c r="AY220" s="106"/>
      <c r="AZ220" s="106"/>
      <c r="BA220" s="106"/>
      <c r="BB220" s="106"/>
      <c r="BC220" s="106"/>
      <c r="BD220" s="106"/>
      <c r="BE220" s="106"/>
      <c r="BF220" s="94" cm="1">
        <f t="array" ref="BF220">SUMPRODUCT(--(LEN(TRIM(AV220:BE220))&gt;0))</f>
        <v>3</v>
      </c>
      <c r="BG220" s="36" t="str" cm="1">
        <f t="array" ref="BG220">SUBSTITUTE(SUBSTITUTE(SUBSTITUTE("["&amp;
IFERROR(_xlfn.TEXTJOIN(", ",TRUE,IF(O220:AL220="y",CHAR(34)&amp;O$1:AL$1&amp;CHAR(34),"")),"")&amp;
","&amp;
CHAR(34)&amp;"myr"&amp;AU220&amp;CHAR(34)&amp;","&amp;_xlfn.TEXTJOIN("",TRUE,IF(AO220:AQ220&lt;&gt;"",CHAR(34)&amp;"sta"&amp;AO220:AQ220&amp;CHAR(34)&amp;",",""))&amp;
IFERROR(_xlfn.TEXTJOIN(", ",TRUE,IF(AR220:AT220&lt;&gt;"",CHAR(34)&amp;AR$1:AT$1&amp;AR220:AT220&amp;CHAR(34)&amp;",","")),"")&amp;
IF(AN220&gt;0,CHAR(34)&amp;"HasSta",CHAR(34)&amp;"NoStar")&amp;CHAR(34)&amp;","&amp;IF(AN220=1,CHAR(34)&amp;"1Stars"&amp;CHAR(34)&amp;",","")&amp;IF(AN220=2,CHAR(34)&amp;"2Stars"&amp;CHAR(34)&amp;",","")&amp;IF(AN220&gt;2,CHAR(34)&amp;"3+Star"&amp;CHAR(34)&amp;",","")&amp;
IFERROR(CHOOSE(AM220+1,"""NoBand""","","""2Bands""","""3Bands"""),"")&amp;IF(AM220&gt;3,"""4+Band""","")&amp;","&amp;
_xlfn.XLOOKUP(B220,Country!$A$2:$A$246,Country!$F$2:$F$246,"")&amp;_xlfn.XLOOKUP(B220,Country!$A$2:$A$246,Country!$G$2:$G$246,"")&amp;
"]",",]","]"),",,",","),",,",",")</f>
        <v>["Horizo", "OnlyBa", "Rotate","myrEQ","001RED", "002BLU", "003RED","NoStar","4+Band","capi_Bangkok","pol_samesx", "md_tekken7","monarchy","rg2_AS_SouthEast"]</v>
      </c>
      <c r="BH220" s="65" t="s">
        <v>790</v>
      </c>
      <c r="BI220" s="36"/>
    </row>
    <row r="221" spans="1:61" x14ac:dyDescent="0.3">
      <c r="A221" s="115" t="str" cm="1">
        <f t="array" ref="A221">SUBSTITUTE("{"&amp;CHAR(34)&amp;"couname"&amp;CHAR(34)&amp;":"&amp;CHAR(34)&amp;B221&amp;CHAR(34)&amp;
(IF(H221&lt;&gt;"",","&amp;CHAR(34)&amp;"subtype"&amp;CHAR(34)&amp;":"&amp;CHAR(34)&amp;H221&amp;CHAR(34),""))&amp;
","&amp;CHAR(34)&amp;"year"&amp;CHAR(34)&amp;":"&amp;CHAR(34)&amp;M221&amp;CHAR(34)&amp;","&amp;CHAR(34)&amp;"lvlup"&amp;CHAR(34)&amp;":"&amp;CHAR(34)&amp;C221&amp;CHAR(34)&amp;
","&amp;CHAR(34)&amp;"region"&amp;CHAR(34)&amp;":"&amp;CHAR(34)&amp;"rgn_"&amp;_xlfn.XLOOKUP(B221,Country!A221:A519,Country!D221:D519&amp;CHAR(34)&amp;
","&amp;CHAR(34)&amp;"Colors"&amp;CHAR(34)&amp;":"&amp;"["&amp;_xlfn.TEXTJOIN(", ",TRUE,IF(AV221:BE221&lt;&gt;"",CHAR(34)&amp;"cl_"&amp;AV221:BE221&amp;CHAR(34),""))&amp;"]"&amp;
","&amp;CHAR(34)&amp;"Items"&amp;CHAR(34)&amp;":"&amp;BG221&amp;
","&amp;CHAR(34)&amp;"Items2"&amp;CHAR(34)&amp;":"&amp;"["&amp;_xlfn.XLOOKUP(B221,Country!A220:A519,Country!G220:G519)&amp;"]"&amp;
","&amp;CHAR(34)&amp;"Flag"&amp;CHAR(34)&amp;":"&amp;CHAR(34)&amp;D221&amp;CHAR(34)&amp;
","&amp;CHAR(34)&amp;"HDFlag"&amp;CHAR(34)&amp;":"&amp;CHAR(34)&amp;E221&amp;CHAR(34)&amp;
","&amp;CHAR(34)&amp;"type"&amp;CHAR(34)&amp;":"&amp;CHAR(34)&amp;L221&amp;CHAR(34)&amp;
", "&amp;CHAR(34)&amp;"describe"&amp;CHAR(34)&amp;": "&amp;CHAR(34)&amp;CHAR(34)&amp;
", "&amp;CHAR(34)&amp;"isnew"&amp;CHAR(34)&amp;": "&amp;CHAR(34)&amp;F221&amp;CHAR(34)&amp;
", "&amp;CHAR(34)&amp;"ptg"&amp;CHAR(34)&amp;": "&amp;IFERROR(_xlfn.XLOOKUP(B221,Country!A:A,Country!BH:BH),CHAR(34)&amp;CHAR(34))&amp;
", "&amp;CHAR(34)&amp;"links"&amp;CHAR(34)&amp;": "&amp;CHAR(34)&amp;I221&amp;CHAR(34)&amp;
"},"),"[,","[")</f>
        <v>{"couname":"Timor-Leste","year":"1975, 2002","lvlup":"1","region":"rgn_Asia","Colors":["cl_RED", "cl_BLA", "cl_YEL", "cl_WHI"],"Items":["Trside","myrRED","staWHI","HasSta","1Stars","NoBand","capi_Dili","island", "geo_CapiBeach", "ntWHRE", "ntWHYE","portug","rg2_AS_SouthEast"],"Items2":["portug","rg2_AS_SouthEast"],"Flag":"https://upload.wikimedia.org/wikipedia/commons/thumb/2/26/Flag_of_East_Timor.svg/2560px-Flag_of_East_Timor.svg.png","HDFlag":"https://upload.wikimedia.org/wikipedia/commons/thumb/2/26/Flag_of_East_Timor.svg/2560px-Flag_of_East_Timor.svg.png","type":"", "describe": "", "isnew": ".", "ptg": ["pctBLA_15", "pctBLU_0", "pctGRE_0", "pctRED_75", "pctYEL_9", "pctORA_0", "pctBRO_0", "pctPUR_0", "pctWHI_2"], "links": "https://en.wikipedia.org/wiki/Flag_of_East_Timor"},</v>
      </c>
      <c r="B221" s="83" t="s">
        <v>259</v>
      </c>
      <c r="C221" s="84">
        <v>1</v>
      </c>
      <c r="D221" s="95" t="s">
        <v>1018</v>
      </c>
      <c r="E221" s="96" t="s">
        <v>1018</v>
      </c>
      <c r="F221" s="85" t="s">
        <v>2200</v>
      </c>
      <c r="G221" s="86" t="s">
        <v>2201</v>
      </c>
      <c r="H221" s="87"/>
      <c r="I221" s="88" t="s">
        <v>2699</v>
      </c>
      <c r="J221" s="89" t="s">
        <v>3578</v>
      </c>
      <c r="K221" s="90" t="s">
        <v>503</v>
      </c>
      <c r="L221" s="89"/>
      <c r="M221" s="91" t="s">
        <v>2700</v>
      </c>
      <c r="N221" s="116"/>
      <c r="O221" s="92" t="s">
        <v>2204</v>
      </c>
      <c r="P221" s="92" t="s">
        <v>2204</v>
      </c>
      <c r="Q221" s="92" t="s">
        <v>2204</v>
      </c>
      <c r="R221" s="92" t="s">
        <v>2204</v>
      </c>
      <c r="S221" s="92" t="s">
        <v>2204</v>
      </c>
      <c r="T221" s="92" t="s">
        <v>2204</v>
      </c>
      <c r="U221" s="92" t="s">
        <v>2204</v>
      </c>
      <c r="V221" s="92" t="s">
        <v>2204</v>
      </c>
      <c r="W221" s="92" t="s">
        <v>2204</v>
      </c>
      <c r="X221" s="92" t="s">
        <v>2204</v>
      </c>
      <c r="Y221" s="92" t="s">
        <v>2204</v>
      </c>
      <c r="Z221" s="92" t="s">
        <v>529</v>
      </c>
      <c r="AA221" s="92" t="s">
        <v>2204</v>
      </c>
      <c r="AB221" s="92" t="s">
        <v>2204</v>
      </c>
      <c r="AC221" s="92" t="s">
        <v>2204</v>
      </c>
      <c r="AD221" s="92" t="s">
        <v>2204</v>
      </c>
      <c r="AE221" s="92" t="s">
        <v>2204</v>
      </c>
      <c r="AF221" s="92" t="s">
        <v>2204</v>
      </c>
      <c r="AG221" s="92" t="s">
        <v>2204</v>
      </c>
      <c r="AH221" s="92" t="s">
        <v>2204</v>
      </c>
      <c r="AI221" s="92" t="s">
        <v>2204</v>
      </c>
      <c r="AJ221" s="92" t="s">
        <v>2204</v>
      </c>
      <c r="AK221" s="92" t="s">
        <v>2204</v>
      </c>
      <c r="AL221" s="92" t="s">
        <v>2204</v>
      </c>
      <c r="AM221" s="93">
        <v>0</v>
      </c>
      <c r="AN221" s="111">
        <v>1</v>
      </c>
      <c r="AO221" s="109" t="s">
        <v>2205</v>
      </c>
      <c r="AP221" s="106"/>
      <c r="AQ221" s="110"/>
      <c r="AR221" s="109"/>
      <c r="AS221" s="106"/>
      <c r="AT221" s="107"/>
      <c r="AU221" s="108" t="s">
        <v>2210</v>
      </c>
      <c r="AV221" s="109" t="s">
        <v>2210</v>
      </c>
      <c r="AW221" s="106" t="s">
        <v>2206</v>
      </c>
      <c r="AX221" s="106" t="s">
        <v>2215</v>
      </c>
      <c r="AY221" s="106" t="s">
        <v>2205</v>
      </c>
      <c r="AZ221" s="106"/>
      <c r="BA221" s="106"/>
      <c r="BB221" s="106"/>
      <c r="BC221" s="106"/>
      <c r="BD221" s="106"/>
      <c r="BE221" s="106"/>
      <c r="BF221" s="94" cm="1">
        <f t="array" ref="BF221">SUMPRODUCT(--(LEN(TRIM(AV221:BE221))&gt;0))</f>
        <v>4</v>
      </c>
      <c r="BG221" s="36" t="str" cm="1">
        <f t="array" ref="BG221">SUBSTITUTE(SUBSTITUTE(SUBSTITUTE("["&amp;
IFERROR(_xlfn.TEXTJOIN(", ",TRUE,IF(O221:AL221="y",CHAR(34)&amp;O$1:AL$1&amp;CHAR(34),"")),"")&amp;
","&amp;
CHAR(34)&amp;"myr"&amp;AU221&amp;CHAR(34)&amp;","&amp;_xlfn.TEXTJOIN("",TRUE,IF(AO221:AQ221&lt;&gt;"",CHAR(34)&amp;"sta"&amp;AO221:AQ221&amp;CHAR(34)&amp;",",""))&amp;
IFERROR(_xlfn.TEXTJOIN(", ",TRUE,IF(AR221:AT221&lt;&gt;"",CHAR(34)&amp;AR$1:AT$1&amp;AR221:AT221&amp;CHAR(34)&amp;",","")),"")&amp;
IF(AN221&gt;0,CHAR(34)&amp;"HasSta",CHAR(34)&amp;"NoStar")&amp;CHAR(34)&amp;","&amp;IF(AN221=1,CHAR(34)&amp;"1Stars"&amp;CHAR(34)&amp;",","")&amp;IF(AN221=2,CHAR(34)&amp;"2Stars"&amp;CHAR(34)&amp;",","")&amp;IF(AN221&gt;2,CHAR(34)&amp;"3+Star"&amp;CHAR(34)&amp;",","")&amp;
IFERROR(CHOOSE(AM221+1,"""NoBand""","","""2Bands""","""3Bands"""),"")&amp;IF(AM221&gt;3,"""4+Band""","")&amp;","&amp;
_xlfn.XLOOKUP(B221,Country!$A$2:$A$246,Country!$F$2:$F$246,"")&amp;_xlfn.XLOOKUP(B221,Country!$A$2:$A$246,Country!$G$2:$G$246,"")&amp;
"]",",]","]"),",,",","),",,",",")</f>
        <v>["Trside","myrRED","staWHI","HasSta","1Stars","NoBand","capi_Dili","island", "geo_CapiBeach", "ntWHRE", "ntWHYE","portug","rg2_AS_SouthEast"]</v>
      </c>
      <c r="BH221" s="65" t="s">
        <v>790</v>
      </c>
      <c r="BI221" s="36"/>
    </row>
    <row r="222" spans="1:61" x14ac:dyDescent="0.3">
      <c r="A222" s="115" t="str" cm="1">
        <f t="array" ref="A222">SUBSTITUTE("{"&amp;CHAR(34)&amp;"couname"&amp;CHAR(34)&amp;":"&amp;CHAR(34)&amp;B222&amp;CHAR(34)&amp;
(IF(H222&lt;&gt;"",","&amp;CHAR(34)&amp;"subtype"&amp;CHAR(34)&amp;":"&amp;CHAR(34)&amp;H222&amp;CHAR(34),""))&amp;
","&amp;CHAR(34)&amp;"year"&amp;CHAR(34)&amp;":"&amp;CHAR(34)&amp;M222&amp;CHAR(34)&amp;","&amp;CHAR(34)&amp;"lvlup"&amp;CHAR(34)&amp;":"&amp;CHAR(34)&amp;C222&amp;CHAR(34)&amp;
","&amp;CHAR(34)&amp;"region"&amp;CHAR(34)&amp;":"&amp;CHAR(34)&amp;"rgn_"&amp;_xlfn.XLOOKUP(B222,Country!A222:A520,Country!D222:D520&amp;CHAR(34)&amp;
","&amp;CHAR(34)&amp;"Colors"&amp;CHAR(34)&amp;":"&amp;"["&amp;_xlfn.TEXTJOIN(", ",TRUE,IF(AV222:BE222&lt;&gt;"",CHAR(34)&amp;"cl_"&amp;AV222:BE222&amp;CHAR(34),""))&amp;"]"&amp;
","&amp;CHAR(34)&amp;"Items"&amp;CHAR(34)&amp;":"&amp;BG222&amp;
","&amp;CHAR(34)&amp;"Items2"&amp;CHAR(34)&amp;":"&amp;"["&amp;_xlfn.XLOOKUP(B222,Country!A221:A520,Country!G221:G520)&amp;"]"&amp;
","&amp;CHAR(34)&amp;"Flag"&amp;CHAR(34)&amp;":"&amp;CHAR(34)&amp;D222&amp;CHAR(34)&amp;
","&amp;CHAR(34)&amp;"HDFlag"&amp;CHAR(34)&amp;":"&amp;CHAR(34)&amp;E222&amp;CHAR(34)&amp;
","&amp;CHAR(34)&amp;"type"&amp;CHAR(34)&amp;":"&amp;CHAR(34)&amp;L222&amp;CHAR(34)&amp;
", "&amp;CHAR(34)&amp;"describe"&amp;CHAR(34)&amp;": "&amp;CHAR(34)&amp;CHAR(34)&amp;
", "&amp;CHAR(34)&amp;"isnew"&amp;CHAR(34)&amp;": "&amp;CHAR(34)&amp;F222&amp;CHAR(34)&amp;
", "&amp;CHAR(34)&amp;"ptg"&amp;CHAR(34)&amp;": "&amp;IFERROR(_xlfn.XLOOKUP(B222,Country!A:A,Country!BH:BH),CHAR(34)&amp;CHAR(34))&amp;
", "&amp;CHAR(34)&amp;"links"&amp;CHAR(34)&amp;": "&amp;CHAR(34)&amp;I222&amp;CHAR(34)&amp;
"},"),"[,","[")</f>
        <v>{"couname":"Togo","year":"1960","lvlup":"1","region":"rgn_Africa","Colors":["cl_GRE", "cl_YEL", "cl_RED", "cl_WHI"],"Items":["Horizo", "Canton","myrGRE","staWHI","001GRE", "002GRE", "003GRE","HasSta","1Stars","4+Band","capi_Lomé","geo_CapiBeach", "ntWHYE","french","rg2_AF_West"],"Items2":["french","rg2_AF_West"],"Flag":"https://i.ibb.co/Z89CzBV/Togo-Flag.png","HDFlag":"https://upload.wikimedia.org/wikipedia/commons/thumb/6/68/Flag_of_Togo.svg/2560px-Flag_of_Togo.svg.png","type":"", "describe": "", "isnew": ".", "ptg": ["pctBLA_0", "pctBLU_0", "pctGRE_46", "pctRED_20", "pctYEL_32", "pctORA_0", "pctBRO_0", "pctPUR_0", "pctWHI_2"], "links": "https://en.wikipedia.org/wiki/Flag_of_Togo"},</v>
      </c>
      <c r="B222" s="83" t="s">
        <v>260</v>
      </c>
      <c r="C222" s="84">
        <v>1</v>
      </c>
      <c r="D222" s="95" t="s">
        <v>1019</v>
      </c>
      <c r="E222" s="96" t="s">
        <v>2701</v>
      </c>
      <c r="F222" s="85" t="s">
        <v>2200</v>
      </c>
      <c r="G222" s="86" t="s">
        <v>2201</v>
      </c>
      <c r="H222" s="87"/>
      <c r="I222" s="88" t="s">
        <v>2702</v>
      </c>
      <c r="J222" s="89" t="s">
        <v>3578</v>
      </c>
      <c r="K222" s="90" t="s">
        <v>504</v>
      </c>
      <c r="L222" s="89"/>
      <c r="M222" s="91">
        <v>1960</v>
      </c>
      <c r="N222" s="116"/>
      <c r="O222" s="92" t="s">
        <v>2204</v>
      </c>
      <c r="P222" s="92" t="s">
        <v>529</v>
      </c>
      <c r="Q222" s="92" t="s">
        <v>2204</v>
      </c>
      <c r="R222" s="92" t="s">
        <v>2204</v>
      </c>
      <c r="S222" s="92" t="s">
        <v>2204</v>
      </c>
      <c r="T222" s="92" t="s">
        <v>2204</v>
      </c>
      <c r="U222" s="92" t="s">
        <v>2204</v>
      </c>
      <c r="V222" s="92" t="s">
        <v>2204</v>
      </c>
      <c r="W222" s="92" t="s">
        <v>2204</v>
      </c>
      <c r="X222" s="92" t="s">
        <v>2204</v>
      </c>
      <c r="Y222" s="92" t="s">
        <v>2204</v>
      </c>
      <c r="Z222" s="92" t="s">
        <v>2204</v>
      </c>
      <c r="AA222" s="92" t="s">
        <v>2204</v>
      </c>
      <c r="AB222" s="92" t="s">
        <v>529</v>
      </c>
      <c r="AC222" s="92" t="s">
        <v>2204</v>
      </c>
      <c r="AD222" s="92" t="s">
        <v>2204</v>
      </c>
      <c r="AE222" s="92" t="s">
        <v>2204</v>
      </c>
      <c r="AF222" s="92" t="s">
        <v>2204</v>
      </c>
      <c r="AG222" s="92" t="s">
        <v>2204</v>
      </c>
      <c r="AH222" s="92" t="s">
        <v>2204</v>
      </c>
      <c r="AI222" s="92" t="s">
        <v>2204</v>
      </c>
      <c r="AJ222" s="92" t="s">
        <v>2204</v>
      </c>
      <c r="AK222" s="92" t="s">
        <v>2204</v>
      </c>
      <c r="AL222" s="92" t="s">
        <v>2204</v>
      </c>
      <c r="AM222" s="93">
        <v>5</v>
      </c>
      <c r="AN222" s="111">
        <v>1</v>
      </c>
      <c r="AO222" s="109" t="s">
        <v>2205</v>
      </c>
      <c r="AP222" s="106"/>
      <c r="AQ222" s="110"/>
      <c r="AR222" s="109" t="s">
        <v>2211</v>
      </c>
      <c r="AS222" s="106" t="s">
        <v>2211</v>
      </c>
      <c r="AT222" s="107" t="s">
        <v>2211</v>
      </c>
      <c r="AU222" s="108" t="s">
        <v>2211</v>
      </c>
      <c r="AV222" s="109" t="s">
        <v>2211</v>
      </c>
      <c r="AW222" s="106" t="s">
        <v>2215</v>
      </c>
      <c r="AX222" s="106" t="s">
        <v>2210</v>
      </c>
      <c r="AY222" s="106" t="s">
        <v>2205</v>
      </c>
      <c r="AZ222" s="106"/>
      <c r="BA222" s="106"/>
      <c r="BB222" s="106"/>
      <c r="BC222" s="106"/>
      <c r="BD222" s="106"/>
      <c r="BE222" s="106"/>
      <c r="BF222" s="94" cm="1">
        <f t="array" ref="BF222">SUMPRODUCT(--(LEN(TRIM(AV222:BE222))&gt;0))</f>
        <v>4</v>
      </c>
      <c r="BG222" s="36" t="str" cm="1">
        <f t="array" ref="BG222">SUBSTITUTE(SUBSTITUTE(SUBSTITUTE("["&amp;
IFERROR(_xlfn.TEXTJOIN(", ",TRUE,IF(O222:AL222="y",CHAR(34)&amp;O$1:AL$1&amp;CHAR(34),"")),"")&amp;
","&amp;
CHAR(34)&amp;"myr"&amp;AU222&amp;CHAR(34)&amp;","&amp;_xlfn.TEXTJOIN("",TRUE,IF(AO222:AQ222&lt;&gt;"",CHAR(34)&amp;"sta"&amp;AO222:AQ222&amp;CHAR(34)&amp;",",""))&amp;
IFERROR(_xlfn.TEXTJOIN(", ",TRUE,IF(AR222:AT222&lt;&gt;"",CHAR(34)&amp;AR$1:AT$1&amp;AR222:AT222&amp;CHAR(34)&amp;",","")),"")&amp;
IF(AN222&gt;0,CHAR(34)&amp;"HasSta",CHAR(34)&amp;"NoStar")&amp;CHAR(34)&amp;","&amp;IF(AN222=1,CHAR(34)&amp;"1Stars"&amp;CHAR(34)&amp;",","")&amp;IF(AN222=2,CHAR(34)&amp;"2Stars"&amp;CHAR(34)&amp;",","")&amp;IF(AN222&gt;2,CHAR(34)&amp;"3+Star"&amp;CHAR(34)&amp;",","")&amp;
IFERROR(CHOOSE(AM222+1,"""NoBand""","","""2Bands""","""3Bands"""),"")&amp;IF(AM222&gt;3,"""4+Band""","")&amp;","&amp;
_xlfn.XLOOKUP(B222,Country!$A$2:$A$246,Country!$F$2:$F$246,"")&amp;_xlfn.XLOOKUP(B222,Country!$A$2:$A$246,Country!$G$2:$G$246,"")&amp;
"]",",]","]"),",,",","),",,",",")</f>
        <v>["Horizo", "Canton","myrGRE","staWHI","001GRE", "002GRE", "003GRE","HasSta","1Stars","4+Band","capi_Lomé","geo_CapiBeach", "ntWHYE","french","rg2_AF_West"]</v>
      </c>
      <c r="BH222" s="65" t="s">
        <v>792</v>
      </c>
      <c r="BI222" s="36"/>
    </row>
    <row r="223" spans="1:61" x14ac:dyDescent="0.3">
      <c r="A223" s="115" t="str" cm="1">
        <f t="array" ref="A223">SUBSTITUTE("{"&amp;CHAR(34)&amp;"couname"&amp;CHAR(34)&amp;":"&amp;CHAR(34)&amp;B223&amp;CHAR(34)&amp;
(IF(H223&lt;&gt;"",","&amp;CHAR(34)&amp;"subtype"&amp;CHAR(34)&amp;":"&amp;CHAR(34)&amp;H223&amp;CHAR(34),""))&amp;
","&amp;CHAR(34)&amp;"year"&amp;CHAR(34)&amp;":"&amp;CHAR(34)&amp;M223&amp;CHAR(34)&amp;","&amp;CHAR(34)&amp;"lvlup"&amp;CHAR(34)&amp;":"&amp;CHAR(34)&amp;C223&amp;CHAR(34)&amp;
","&amp;CHAR(34)&amp;"region"&amp;CHAR(34)&amp;":"&amp;CHAR(34)&amp;"rgn_"&amp;_xlfn.XLOOKUP(B223,Country!A223:A521,Country!D223:D521&amp;CHAR(34)&amp;
","&amp;CHAR(34)&amp;"Colors"&amp;CHAR(34)&amp;":"&amp;"["&amp;_xlfn.TEXTJOIN(", ",TRUE,IF(AV223:BE223&lt;&gt;"",CHAR(34)&amp;"cl_"&amp;AV223:BE223&amp;CHAR(34),""))&amp;"]"&amp;
","&amp;CHAR(34)&amp;"Items"&amp;CHAR(34)&amp;":"&amp;BG223&amp;
","&amp;CHAR(34)&amp;"Items2"&amp;CHAR(34)&amp;":"&amp;"["&amp;_xlfn.XLOOKUP(B223,Country!A222:A521,Country!G222:G521)&amp;"]"&amp;
","&amp;CHAR(34)&amp;"Flag"&amp;CHAR(34)&amp;":"&amp;CHAR(34)&amp;D223&amp;CHAR(34)&amp;
","&amp;CHAR(34)&amp;"HDFlag"&amp;CHAR(34)&amp;":"&amp;CHAR(34)&amp;E223&amp;CHAR(34)&amp;
","&amp;CHAR(34)&amp;"type"&amp;CHAR(34)&amp;":"&amp;CHAR(34)&amp;L223&amp;CHAR(34)&amp;
", "&amp;CHAR(34)&amp;"describe"&amp;CHAR(34)&amp;": "&amp;CHAR(34)&amp;CHAR(34)&amp;
", "&amp;CHAR(34)&amp;"isnew"&amp;CHAR(34)&amp;": "&amp;CHAR(34)&amp;F223&amp;CHAR(34)&amp;
", "&amp;CHAR(34)&amp;"ptg"&amp;CHAR(34)&amp;": "&amp;IFERROR(_xlfn.XLOOKUP(B223,Country!A:A,Country!BH:BH),CHAR(34)&amp;CHAR(34))&amp;
", "&amp;CHAR(34)&amp;"links"&amp;CHAR(34)&amp;": "&amp;CHAR(34)&amp;I223&amp;CHAR(34)&amp;
"},"),"[,","[")</f>
        <v>{"couname":"Tonga","year":"1875","lvlup":"1","region":"rgn_Oceania","Colors":["cl_RED", "cl_WHI"],"Items":["Crosse", "Canton","myrRED","NoStar","NoBand","capi_Nuku'alofa","island", "geo_CapiBeach","chopGB","monarchy","englis","rg2_Oc_Polynesia"],"Items2":["chopGB","monarchy","englis","rg2_Oc_Polynesia"],"Flag":"https://i.ibb.co/QMQsXwX/Tonga-Flag.png","HDFlag":"https://upload.wikimedia.org/wikipedia/commons/thumb/9/9a/Flag_of_Tonga.svg/2560px-Flag_of_Tonga.svg.png","type":"", "describe": "", "isnew": ".", "ptg": ["pctBLA_0", "pctBLU_0", "pctGRE_0", "pctRED_83", "pctYEL_0", "pctORA_0", "pctBRO_0", "pctPUR_0", "pctWHI_17"], "links": "https://en.wikipedia.org/wiki/Flag_of_Tonga"},</v>
      </c>
      <c r="B223" s="83" t="s">
        <v>261</v>
      </c>
      <c r="C223" s="84">
        <v>1</v>
      </c>
      <c r="D223" s="95" t="s">
        <v>1020</v>
      </c>
      <c r="E223" s="96" t="s">
        <v>2703</v>
      </c>
      <c r="F223" s="85" t="s">
        <v>2200</v>
      </c>
      <c r="G223" s="86" t="s">
        <v>2201</v>
      </c>
      <c r="H223" s="87"/>
      <c r="I223" s="88" t="s">
        <v>2704</v>
      </c>
      <c r="J223" s="89" t="s">
        <v>3578</v>
      </c>
      <c r="K223" s="90" t="s">
        <v>505</v>
      </c>
      <c r="L223" s="89"/>
      <c r="M223" s="91">
        <v>1875</v>
      </c>
      <c r="N223" s="116"/>
      <c r="O223" s="92" t="s">
        <v>529</v>
      </c>
      <c r="P223" s="92" t="s">
        <v>2204</v>
      </c>
      <c r="Q223" s="92" t="s">
        <v>2204</v>
      </c>
      <c r="R223" s="92" t="s">
        <v>2204</v>
      </c>
      <c r="S223" s="92" t="s">
        <v>2204</v>
      </c>
      <c r="T223" s="92" t="s">
        <v>2204</v>
      </c>
      <c r="U223" s="92" t="s">
        <v>2204</v>
      </c>
      <c r="V223" s="92" t="s">
        <v>2204</v>
      </c>
      <c r="W223" s="92" t="s">
        <v>2204</v>
      </c>
      <c r="X223" s="92" t="s">
        <v>2204</v>
      </c>
      <c r="Y223" s="92" t="s">
        <v>2204</v>
      </c>
      <c r="Z223" s="92" t="s">
        <v>2204</v>
      </c>
      <c r="AA223" s="92" t="s">
        <v>2204</v>
      </c>
      <c r="AB223" s="92" t="s">
        <v>529</v>
      </c>
      <c r="AC223" s="92" t="s">
        <v>2204</v>
      </c>
      <c r="AD223" s="92" t="s">
        <v>2204</v>
      </c>
      <c r="AE223" s="92" t="s">
        <v>2204</v>
      </c>
      <c r="AF223" s="92" t="s">
        <v>2204</v>
      </c>
      <c r="AG223" s="92" t="s">
        <v>2204</v>
      </c>
      <c r="AH223" s="92" t="s">
        <v>2204</v>
      </c>
      <c r="AI223" s="92" t="s">
        <v>2204</v>
      </c>
      <c r="AJ223" s="92" t="s">
        <v>2204</v>
      </c>
      <c r="AK223" s="92" t="s">
        <v>2204</v>
      </c>
      <c r="AL223" s="92" t="s">
        <v>2204</v>
      </c>
      <c r="AM223" s="93">
        <v>0</v>
      </c>
      <c r="AN223" s="111">
        <v>0</v>
      </c>
      <c r="AO223" s="109"/>
      <c r="AP223" s="106"/>
      <c r="AQ223" s="110"/>
      <c r="AR223" s="109"/>
      <c r="AS223" s="106"/>
      <c r="AT223" s="107"/>
      <c r="AU223" s="108" t="s">
        <v>2210</v>
      </c>
      <c r="AV223" s="109" t="s">
        <v>2210</v>
      </c>
      <c r="AW223" s="106" t="s">
        <v>2205</v>
      </c>
      <c r="AX223" s="106"/>
      <c r="AY223" s="106"/>
      <c r="AZ223" s="106"/>
      <c r="BA223" s="106"/>
      <c r="BB223" s="106"/>
      <c r="BC223" s="106"/>
      <c r="BD223" s="106"/>
      <c r="BE223" s="106"/>
      <c r="BF223" s="94" cm="1">
        <f t="array" ref="BF223">SUMPRODUCT(--(LEN(TRIM(AV223:BE223))&gt;0))</f>
        <v>2</v>
      </c>
      <c r="BG223" s="36" t="str" cm="1">
        <f t="array" ref="BG223">SUBSTITUTE(SUBSTITUTE(SUBSTITUTE("["&amp;
IFERROR(_xlfn.TEXTJOIN(", ",TRUE,IF(O223:AL223="y",CHAR(34)&amp;O$1:AL$1&amp;CHAR(34),"")),"")&amp;
","&amp;
CHAR(34)&amp;"myr"&amp;AU223&amp;CHAR(34)&amp;","&amp;_xlfn.TEXTJOIN("",TRUE,IF(AO223:AQ223&lt;&gt;"",CHAR(34)&amp;"sta"&amp;AO223:AQ223&amp;CHAR(34)&amp;",",""))&amp;
IFERROR(_xlfn.TEXTJOIN(", ",TRUE,IF(AR223:AT223&lt;&gt;"",CHAR(34)&amp;AR$1:AT$1&amp;AR223:AT223&amp;CHAR(34)&amp;",","")),"")&amp;
IF(AN223&gt;0,CHAR(34)&amp;"HasSta",CHAR(34)&amp;"NoStar")&amp;CHAR(34)&amp;","&amp;IF(AN223=1,CHAR(34)&amp;"1Stars"&amp;CHAR(34)&amp;",","")&amp;IF(AN223=2,CHAR(34)&amp;"2Stars"&amp;CHAR(34)&amp;",","")&amp;IF(AN223&gt;2,CHAR(34)&amp;"3+Star"&amp;CHAR(34)&amp;",","")&amp;
IFERROR(CHOOSE(AM223+1,"""NoBand""","","""2Bands""","""3Bands"""),"")&amp;IF(AM223&gt;3,"""4+Band""","")&amp;","&amp;
_xlfn.XLOOKUP(B223,Country!$A$2:$A$246,Country!$F$2:$F$246,"")&amp;_xlfn.XLOOKUP(B223,Country!$A$2:$A$246,Country!$G$2:$G$246,"")&amp;
"]",",]","]"),",,",","),",,",",")</f>
        <v>["Crosse", "Canton","myrRED","NoStar","NoBand","capi_Nuku'alofa","island", "geo_CapiBeach","chopGB","monarchy","englis","rg2_Oc_Polynesia"]</v>
      </c>
      <c r="BH223" s="65" t="s">
        <v>793</v>
      </c>
      <c r="BI223" s="36"/>
    </row>
    <row r="224" spans="1:61" x14ac:dyDescent="0.3">
      <c r="A224" s="115" t="str" cm="1">
        <f t="array" ref="A224">SUBSTITUTE("{"&amp;CHAR(34)&amp;"couname"&amp;CHAR(34)&amp;":"&amp;CHAR(34)&amp;B224&amp;CHAR(34)&amp;
(IF(H224&lt;&gt;"",","&amp;CHAR(34)&amp;"subtype"&amp;CHAR(34)&amp;":"&amp;CHAR(34)&amp;H224&amp;CHAR(34),""))&amp;
","&amp;CHAR(34)&amp;"year"&amp;CHAR(34)&amp;":"&amp;CHAR(34)&amp;M224&amp;CHAR(34)&amp;","&amp;CHAR(34)&amp;"lvlup"&amp;CHAR(34)&amp;":"&amp;CHAR(34)&amp;C224&amp;CHAR(34)&amp;
","&amp;CHAR(34)&amp;"region"&amp;CHAR(34)&amp;":"&amp;CHAR(34)&amp;"rgn_"&amp;_xlfn.XLOOKUP(B224,Country!A224:A522,Country!D224:D522&amp;CHAR(34)&amp;
","&amp;CHAR(34)&amp;"Colors"&amp;CHAR(34)&amp;":"&amp;"["&amp;_xlfn.TEXTJOIN(", ",TRUE,IF(AV224:BE224&lt;&gt;"",CHAR(34)&amp;"cl_"&amp;AV224:BE224&amp;CHAR(34),""))&amp;"]"&amp;
","&amp;CHAR(34)&amp;"Items"&amp;CHAR(34)&amp;":"&amp;BG224&amp;
","&amp;CHAR(34)&amp;"Items2"&amp;CHAR(34)&amp;":"&amp;"["&amp;_xlfn.XLOOKUP(B224,Country!A223:A522,Country!G223:G522)&amp;"]"&amp;
","&amp;CHAR(34)&amp;"Flag"&amp;CHAR(34)&amp;":"&amp;CHAR(34)&amp;D224&amp;CHAR(34)&amp;
","&amp;CHAR(34)&amp;"HDFlag"&amp;CHAR(34)&amp;":"&amp;CHAR(34)&amp;E224&amp;CHAR(34)&amp;
","&amp;CHAR(34)&amp;"type"&amp;CHAR(34)&amp;":"&amp;CHAR(34)&amp;L224&amp;CHAR(34)&amp;
", "&amp;CHAR(34)&amp;"describe"&amp;CHAR(34)&amp;": "&amp;CHAR(34)&amp;CHAR(34)&amp;
", "&amp;CHAR(34)&amp;"isnew"&amp;CHAR(34)&amp;": "&amp;CHAR(34)&amp;F224&amp;CHAR(34)&amp;
", "&amp;CHAR(34)&amp;"ptg"&amp;CHAR(34)&amp;": "&amp;IFERROR(_xlfn.XLOOKUP(B224,Country!A:A,Country!BH:BH),CHAR(34)&amp;CHAR(34))&amp;
", "&amp;CHAR(34)&amp;"links"&amp;CHAR(34)&amp;": "&amp;CHAR(34)&amp;I224&amp;CHAR(34)&amp;
"},"),"[,","[")</f>
        <v>{"couname":"Trinidad and Tobago","year":"1962","lvlup":"1","region":"rgn_North America","Colors":["cl_BLA", "cl_WHI", "cl_RED"],"Items":["dgband", "OnlyBa", "Rotate","myrRED","001RED", "002BLA", "003RED","NoStar","4+Band","capi_Port of Spain","island", "geo_CapiBeach","chopGB","englis","rg2_Na_Caribbean"],"Items2":["chopGB","englis","rg2_Na_Caribbean"],"Flag":"https://i.ibb.co/vVT5Hs9/Trinidad-Flag.png","HDFlag":"https://upload.wikimedia.org/wikipedia/commons/thumb/6/64/Flag_of_Trinidad_and_Tobago.svg/2560px-Flag_of_Trinidad_and_Tobago.svg.png","type":"", "describe": "", "isnew": ".", "ptg": ["pctBLA_20", "pctBLU_0", "pctGRE_0", "pctRED_70", "pctYEL_0", "pctORA_0", "pctBRO_0", "pctPUR_0", "pctWHI_10"], "links": "https://en.wikipedia.org/wiki/Flag_of_Trinidad_and_Tobago"},</v>
      </c>
      <c r="B224" s="83" t="s">
        <v>262</v>
      </c>
      <c r="C224" s="84">
        <v>1</v>
      </c>
      <c r="D224" s="95" t="s">
        <v>1021</v>
      </c>
      <c r="E224" s="96" t="s">
        <v>2705</v>
      </c>
      <c r="F224" s="85" t="s">
        <v>2200</v>
      </c>
      <c r="G224" s="86" t="s">
        <v>2201</v>
      </c>
      <c r="H224" s="87"/>
      <c r="I224" s="88" t="s">
        <v>2706</v>
      </c>
      <c r="J224" s="89" t="s">
        <v>3578</v>
      </c>
      <c r="K224" s="90" t="s">
        <v>506</v>
      </c>
      <c r="L224" s="89"/>
      <c r="M224" s="91">
        <v>1962</v>
      </c>
      <c r="N224" s="116"/>
      <c r="O224" s="92" t="s">
        <v>2204</v>
      </c>
      <c r="P224" s="92" t="s">
        <v>2204</v>
      </c>
      <c r="Q224" s="92" t="s">
        <v>2204</v>
      </c>
      <c r="R224" s="92" t="s">
        <v>529</v>
      </c>
      <c r="S224" s="92" t="s">
        <v>2204</v>
      </c>
      <c r="T224" s="92" t="s">
        <v>2204</v>
      </c>
      <c r="U224" s="92" t="s">
        <v>2204</v>
      </c>
      <c r="V224" s="92" t="s">
        <v>2204</v>
      </c>
      <c r="W224" s="92" t="s">
        <v>2204</v>
      </c>
      <c r="X224" s="92" t="s">
        <v>2204</v>
      </c>
      <c r="Y224" s="92" t="s">
        <v>2204</v>
      </c>
      <c r="Z224" s="92" t="s">
        <v>2204</v>
      </c>
      <c r="AA224" s="92" t="s">
        <v>2204</v>
      </c>
      <c r="AB224" s="92" t="s">
        <v>2204</v>
      </c>
      <c r="AC224" s="92" t="s">
        <v>2204</v>
      </c>
      <c r="AD224" s="92" t="s">
        <v>2204</v>
      </c>
      <c r="AE224" s="92" t="s">
        <v>529</v>
      </c>
      <c r="AF224" s="92" t="s">
        <v>2204</v>
      </c>
      <c r="AG224" s="92" t="s">
        <v>2204</v>
      </c>
      <c r="AH224" s="92" t="s">
        <v>2204</v>
      </c>
      <c r="AI224" s="92" t="s">
        <v>2204</v>
      </c>
      <c r="AJ224" s="92" t="s">
        <v>2204</v>
      </c>
      <c r="AK224" s="92" t="s">
        <v>529</v>
      </c>
      <c r="AL224" s="92" t="s">
        <v>2204</v>
      </c>
      <c r="AM224" s="93">
        <v>5</v>
      </c>
      <c r="AN224" s="111">
        <v>0</v>
      </c>
      <c r="AO224" s="109"/>
      <c r="AP224" s="106"/>
      <c r="AQ224" s="110"/>
      <c r="AR224" s="109" t="s">
        <v>2210</v>
      </c>
      <c r="AS224" s="106" t="s">
        <v>2206</v>
      </c>
      <c r="AT224" s="107" t="s">
        <v>2210</v>
      </c>
      <c r="AU224" s="108" t="s">
        <v>2210</v>
      </c>
      <c r="AV224" s="109" t="s">
        <v>2206</v>
      </c>
      <c r="AW224" s="106" t="s">
        <v>2205</v>
      </c>
      <c r="AX224" s="106" t="s">
        <v>2210</v>
      </c>
      <c r="AY224" s="106"/>
      <c r="AZ224" s="106"/>
      <c r="BA224" s="106"/>
      <c r="BB224" s="106"/>
      <c r="BC224" s="106"/>
      <c r="BD224" s="106"/>
      <c r="BE224" s="106"/>
      <c r="BF224" s="94" cm="1">
        <f t="array" ref="BF224">SUMPRODUCT(--(LEN(TRIM(AV224:BE224))&gt;0))</f>
        <v>3</v>
      </c>
      <c r="BG224" s="36" t="str" cm="1">
        <f t="array" ref="BG224">SUBSTITUTE(SUBSTITUTE(SUBSTITUTE("["&amp;
IFERROR(_xlfn.TEXTJOIN(", ",TRUE,IF(O224:AL224="y",CHAR(34)&amp;O$1:AL$1&amp;CHAR(34),"")),"")&amp;
","&amp;
CHAR(34)&amp;"myr"&amp;AU224&amp;CHAR(34)&amp;","&amp;_xlfn.TEXTJOIN("",TRUE,IF(AO224:AQ224&lt;&gt;"",CHAR(34)&amp;"sta"&amp;AO224:AQ224&amp;CHAR(34)&amp;",",""))&amp;
IFERROR(_xlfn.TEXTJOIN(", ",TRUE,IF(AR224:AT224&lt;&gt;"",CHAR(34)&amp;AR$1:AT$1&amp;AR224:AT224&amp;CHAR(34)&amp;",","")),"")&amp;
IF(AN224&gt;0,CHAR(34)&amp;"HasSta",CHAR(34)&amp;"NoStar")&amp;CHAR(34)&amp;","&amp;IF(AN224=1,CHAR(34)&amp;"1Stars"&amp;CHAR(34)&amp;",","")&amp;IF(AN224=2,CHAR(34)&amp;"2Stars"&amp;CHAR(34)&amp;",","")&amp;IF(AN224&gt;2,CHAR(34)&amp;"3+Star"&amp;CHAR(34)&amp;",","")&amp;
IFERROR(CHOOSE(AM224+1,"""NoBand""","","""2Bands""","""3Bands"""),"")&amp;IF(AM224&gt;3,"""4+Band""","")&amp;","&amp;
_xlfn.XLOOKUP(B224,Country!$A$2:$A$246,Country!$F$2:$F$246,"")&amp;_xlfn.XLOOKUP(B224,Country!$A$2:$A$246,Country!$G$2:$G$246,"")&amp;
"]",",]","]"),",,",","),",,",",")</f>
        <v>["dgband", "OnlyBa", "Rotate","myrRED","001RED", "002BLA", "003RED","NoStar","4+Band","capi_Port of Spain","island", "geo_CapiBeach","chopGB","englis","rg2_Na_Caribbean"]</v>
      </c>
      <c r="BH224" s="65" t="s">
        <v>794</v>
      </c>
      <c r="BI224" s="36"/>
    </row>
    <row r="225" spans="1:61" x14ac:dyDescent="0.3">
      <c r="A225" s="115" t="str" cm="1">
        <f t="array" ref="A225">SUBSTITUTE("{"&amp;CHAR(34)&amp;"couname"&amp;CHAR(34)&amp;":"&amp;CHAR(34)&amp;B225&amp;CHAR(34)&amp;
(IF(H225&lt;&gt;"",","&amp;CHAR(34)&amp;"subtype"&amp;CHAR(34)&amp;":"&amp;CHAR(34)&amp;H225&amp;CHAR(34),""))&amp;
","&amp;CHAR(34)&amp;"year"&amp;CHAR(34)&amp;":"&amp;CHAR(34)&amp;M225&amp;CHAR(34)&amp;","&amp;CHAR(34)&amp;"lvlup"&amp;CHAR(34)&amp;":"&amp;CHAR(34)&amp;C225&amp;CHAR(34)&amp;
","&amp;CHAR(34)&amp;"region"&amp;CHAR(34)&amp;":"&amp;CHAR(34)&amp;"rgn_"&amp;_xlfn.XLOOKUP(B225,Country!A225:A523,Country!D225:D523&amp;CHAR(34)&amp;
","&amp;CHAR(34)&amp;"Colors"&amp;CHAR(34)&amp;":"&amp;"["&amp;_xlfn.TEXTJOIN(", ",TRUE,IF(AV225:BE225&lt;&gt;"",CHAR(34)&amp;"cl_"&amp;AV225:BE225&amp;CHAR(34),""))&amp;"]"&amp;
","&amp;CHAR(34)&amp;"Items"&amp;CHAR(34)&amp;":"&amp;BG225&amp;
","&amp;CHAR(34)&amp;"Items2"&amp;CHAR(34)&amp;":"&amp;"["&amp;_xlfn.XLOOKUP(B225,Country!A224:A523,Country!G224:G523)&amp;"]"&amp;
","&amp;CHAR(34)&amp;"Flag"&amp;CHAR(34)&amp;":"&amp;CHAR(34)&amp;D225&amp;CHAR(34)&amp;
","&amp;CHAR(34)&amp;"HDFlag"&amp;CHAR(34)&amp;":"&amp;CHAR(34)&amp;E225&amp;CHAR(34)&amp;
","&amp;CHAR(34)&amp;"type"&amp;CHAR(34)&amp;":"&amp;CHAR(34)&amp;L225&amp;CHAR(34)&amp;
", "&amp;CHAR(34)&amp;"describe"&amp;CHAR(34)&amp;": "&amp;CHAR(34)&amp;CHAR(34)&amp;
", "&amp;CHAR(34)&amp;"isnew"&amp;CHAR(34)&amp;": "&amp;CHAR(34)&amp;F225&amp;CHAR(34)&amp;
", "&amp;CHAR(34)&amp;"ptg"&amp;CHAR(34)&amp;": "&amp;IFERROR(_xlfn.XLOOKUP(B225,Country!A:A,Country!BH:BH),CHAR(34)&amp;CHAR(34))&amp;
", "&amp;CHAR(34)&amp;"links"&amp;CHAR(34)&amp;": "&amp;CHAR(34)&amp;I225&amp;CHAR(34)&amp;
"},"),"[,","[")</f>
        <v>{"couname":"Tunisia","year":"1831","lvlup":"1","region":"rgn_Africa","Colors":["cl_RED", "cl_WHI"],"Items":["Circle", "IsMoon", "Center","myrRED","staRED","HasSta","1Stars","NoBand","capi_Tunis","top30_camel", "pol_pope", "geo_CapiBeach","arabic","rg2_Af_North"],"Items2":["arabic","rg2_Af_North"],"Flag":"https://i.ibb.co/6vYvyJR/Tunisia-Flag.png","HDFlag":"https://upload.wikimedia.org/wikipedia/commons/thumb/c/ce/Flag_of_Tunisia.svg/2560px-Flag_of_Tunisia.svg.png","type":"", "describe": "", "isnew": ".", "ptg": ["pctBLA_0", "pctBLU_0", "pctGRE_0", "pctRED_90", "pctYEL_0", "pctORA_0", "pctBRO_0", "pctPUR_0", "pctWHI_10"], "links": "https://en.wikipedia.org/wiki/Flag_of_Tunisia"},</v>
      </c>
      <c r="B225" s="83" t="s">
        <v>263</v>
      </c>
      <c r="C225" s="84">
        <v>1</v>
      </c>
      <c r="D225" s="95" t="s">
        <v>1022</v>
      </c>
      <c r="E225" s="96" t="s">
        <v>2707</v>
      </c>
      <c r="F225" s="85" t="s">
        <v>2200</v>
      </c>
      <c r="G225" s="86" t="s">
        <v>2201</v>
      </c>
      <c r="H225" s="87"/>
      <c r="I225" s="88" t="s">
        <v>2708</v>
      </c>
      <c r="J225" s="89" t="s">
        <v>3578</v>
      </c>
      <c r="K225" s="90" t="s">
        <v>507</v>
      </c>
      <c r="L225" s="89"/>
      <c r="M225" s="91">
        <v>1831</v>
      </c>
      <c r="N225" s="116"/>
      <c r="O225" s="92" t="s">
        <v>2204</v>
      </c>
      <c r="P225" s="92" t="s">
        <v>2204</v>
      </c>
      <c r="Q225" s="92" t="s">
        <v>2204</v>
      </c>
      <c r="R225" s="92" t="s">
        <v>2204</v>
      </c>
      <c r="S225" s="92" t="s">
        <v>529</v>
      </c>
      <c r="T225" s="92" t="s">
        <v>2204</v>
      </c>
      <c r="U225" s="92" t="s">
        <v>2204</v>
      </c>
      <c r="V225" s="92" t="s">
        <v>2204</v>
      </c>
      <c r="W225" s="92" t="s">
        <v>2204</v>
      </c>
      <c r="X225" s="92" t="s">
        <v>2204</v>
      </c>
      <c r="Y225" s="92" t="s">
        <v>529</v>
      </c>
      <c r="Z225" s="92" t="s">
        <v>2204</v>
      </c>
      <c r="AA225" s="92" t="s">
        <v>529</v>
      </c>
      <c r="AB225" s="92" t="s">
        <v>2204</v>
      </c>
      <c r="AC225" s="92" t="s">
        <v>2204</v>
      </c>
      <c r="AD225" s="92" t="s">
        <v>2204</v>
      </c>
      <c r="AE225" s="92" t="s">
        <v>2204</v>
      </c>
      <c r="AF225" s="92" t="s">
        <v>2204</v>
      </c>
      <c r="AG225" s="92" t="s">
        <v>2204</v>
      </c>
      <c r="AH225" s="92" t="s">
        <v>2204</v>
      </c>
      <c r="AI225" s="92" t="s">
        <v>2204</v>
      </c>
      <c r="AJ225" s="92" t="s">
        <v>2204</v>
      </c>
      <c r="AK225" s="92" t="s">
        <v>2204</v>
      </c>
      <c r="AL225" s="92" t="s">
        <v>2204</v>
      </c>
      <c r="AM225" s="93">
        <v>0</v>
      </c>
      <c r="AN225" s="111">
        <v>1</v>
      </c>
      <c r="AO225" s="109" t="s">
        <v>2210</v>
      </c>
      <c r="AP225" s="106"/>
      <c r="AQ225" s="110"/>
      <c r="AR225" s="109"/>
      <c r="AS225" s="106"/>
      <c r="AT225" s="107"/>
      <c r="AU225" s="108" t="s">
        <v>2210</v>
      </c>
      <c r="AV225" s="109" t="s">
        <v>2210</v>
      </c>
      <c r="AW225" s="106" t="s">
        <v>2205</v>
      </c>
      <c r="AX225" s="106"/>
      <c r="AY225" s="106"/>
      <c r="AZ225" s="106"/>
      <c r="BA225" s="106"/>
      <c r="BB225" s="106"/>
      <c r="BC225" s="106"/>
      <c r="BD225" s="106"/>
      <c r="BE225" s="106"/>
      <c r="BF225" s="94" cm="1">
        <f t="array" ref="BF225">SUMPRODUCT(--(LEN(TRIM(AV225:BE225))&gt;0))</f>
        <v>2</v>
      </c>
      <c r="BG225" s="36" t="str" cm="1">
        <f t="array" ref="BG225">SUBSTITUTE(SUBSTITUTE(SUBSTITUTE("["&amp;
IFERROR(_xlfn.TEXTJOIN(", ",TRUE,IF(O225:AL225="y",CHAR(34)&amp;O$1:AL$1&amp;CHAR(34),"")),"")&amp;
","&amp;
CHAR(34)&amp;"myr"&amp;AU225&amp;CHAR(34)&amp;","&amp;_xlfn.TEXTJOIN("",TRUE,IF(AO225:AQ225&lt;&gt;"",CHAR(34)&amp;"sta"&amp;AO225:AQ225&amp;CHAR(34)&amp;",",""))&amp;
IFERROR(_xlfn.TEXTJOIN(", ",TRUE,IF(AR225:AT225&lt;&gt;"",CHAR(34)&amp;AR$1:AT$1&amp;AR225:AT225&amp;CHAR(34)&amp;",","")),"")&amp;
IF(AN225&gt;0,CHAR(34)&amp;"HasSta",CHAR(34)&amp;"NoStar")&amp;CHAR(34)&amp;","&amp;IF(AN225=1,CHAR(34)&amp;"1Stars"&amp;CHAR(34)&amp;",","")&amp;IF(AN225=2,CHAR(34)&amp;"2Stars"&amp;CHAR(34)&amp;",","")&amp;IF(AN225&gt;2,CHAR(34)&amp;"3+Star"&amp;CHAR(34)&amp;",","")&amp;
IFERROR(CHOOSE(AM225+1,"""NoBand""","","""2Bands""","""3Bands"""),"")&amp;IF(AM225&gt;3,"""4+Band""","")&amp;","&amp;
_xlfn.XLOOKUP(B225,Country!$A$2:$A$246,Country!$F$2:$F$246,"")&amp;_xlfn.XLOOKUP(B225,Country!$A$2:$A$246,Country!$G$2:$G$246,"")&amp;
"]",",]","]"),",,",","),",,",",")</f>
        <v>["Circle", "IsMoon", "Center","myrRED","staRED","HasSta","1Stars","NoBand","capi_Tunis","top30_camel", "pol_pope", "geo_CapiBeach","arabic","rg2_Af_North"]</v>
      </c>
      <c r="BH225" s="65" t="s">
        <v>792</v>
      </c>
      <c r="BI225" s="36"/>
    </row>
    <row r="226" spans="1:61" x14ac:dyDescent="0.3">
      <c r="A226" s="115" t="str" cm="1">
        <f t="array" ref="A226">SUBSTITUTE("{"&amp;CHAR(34)&amp;"couname"&amp;CHAR(34)&amp;":"&amp;CHAR(34)&amp;B226&amp;CHAR(34)&amp;
(IF(H226&lt;&gt;"",","&amp;CHAR(34)&amp;"subtype"&amp;CHAR(34)&amp;":"&amp;CHAR(34)&amp;H226&amp;CHAR(34),""))&amp;
","&amp;CHAR(34)&amp;"year"&amp;CHAR(34)&amp;":"&amp;CHAR(34)&amp;M226&amp;CHAR(34)&amp;","&amp;CHAR(34)&amp;"lvlup"&amp;CHAR(34)&amp;":"&amp;CHAR(34)&amp;C226&amp;CHAR(34)&amp;
","&amp;CHAR(34)&amp;"region"&amp;CHAR(34)&amp;":"&amp;CHAR(34)&amp;"rgn_"&amp;_xlfn.XLOOKUP(B226,Country!A226:A524,Country!D226:D524&amp;CHAR(34)&amp;
","&amp;CHAR(34)&amp;"Colors"&amp;CHAR(34)&amp;":"&amp;"["&amp;_xlfn.TEXTJOIN(", ",TRUE,IF(AV226:BE226&lt;&gt;"",CHAR(34)&amp;"cl_"&amp;AV226:BE226&amp;CHAR(34),""))&amp;"]"&amp;
","&amp;CHAR(34)&amp;"Items"&amp;CHAR(34)&amp;":"&amp;BG226&amp;
","&amp;CHAR(34)&amp;"Items2"&amp;CHAR(34)&amp;":"&amp;"["&amp;_xlfn.XLOOKUP(B226,Country!A225:A524,Country!G225:G524)&amp;"]"&amp;
","&amp;CHAR(34)&amp;"Flag"&amp;CHAR(34)&amp;":"&amp;CHAR(34)&amp;D226&amp;CHAR(34)&amp;
","&amp;CHAR(34)&amp;"HDFlag"&amp;CHAR(34)&amp;":"&amp;CHAR(34)&amp;E226&amp;CHAR(34)&amp;
","&amp;CHAR(34)&amp;"type"&amp;CHAR(34)&amp;":"&amp;CHAR(34)&amp;L226&amp;CHAR(34)&amp;
", "&amp;CHAR(34)&amp;"describe"&amp;CHAR(34)&amp;": "&amp;CHAR(34)&amp;CHAR(34)&amp;
", "&amp;CHAR(34)&amp;"isnew"&amp;CHAR(34)&amp;": "&amp;CHAR(34)&amp;F226&amp;CHAR(34)&amp;
", "&amp;CHAR(34)&amp;"ptg"&amp;CHAR(34)&amp;": "&amp;IFERROR(_xlfn.XLOOKUP(B226,Country!A:A,Country!BH:BH),CHAR(34)&amp;CHAR(34))&amp;
", "&amp;CHAR(34)&amp;"links"&amp;CHAR(34)&amp;": "&amp;CHAR(34)&amp;I226&amp;CHAR(34)&amp;
"},"),"[,","[")</f>
        <v>{"couname":"Turkey","year":"1844, 1936","lvlup":"1","region":"rgn_Asia, rgn_Europe","Colors":["cl_RED", "cl_WHI"],"Items":["IsMoon","myrRED","staWHI","HasSta","1Stars","NoBand","capi_Ankara","top10_airlines", "md_acreed123", "pol_pope","balkan","rg2_AS_West"],"Items2":["balkan","rg2_AS_West"],"Flag":"https://upload.wikimedia.org/wikipedia/commons/thumb/b/b4/Flag_of_Turkey.svg/2560px-Flag_of_Turkey.svg.png","HDFlag":"https://upload.wikimedia.org/wikipedia/commons/thumb/b/b4/Flag_of_Turkey.svg/2560px-Flag_of_Turkey.svg.png","type":"", "describe": "", "isnew": ".", "ptg": ["pctBLA_0", "pctBLU_0", "pctGRE_0", "pctRED_93", "pctYEL_0", "pctORA_0", "pctBRO_0", "pctPUR_0", "pctWHI_7"], "links": "https://en.wikipedia.org/wiki/Flag_of_Turkey"},</v>
      </c>
      <c r="B226" s="83" t="s">
        <v>264</v>
      </c>
      <c r="C226" s="84">
        <v>1</v>
      </c>
      <c r="D226" s="95" t="s">
        <v>1023</v>
      </c>
      <c r="E226" s="96" t="s">
        <v>1023</v>
      </c>
      <c r="F226" s="85" t="s">
        <v>2200</v>
      </c>
      <c r="G226" s="86" t="s">
        <v>2201</v>
      </c>
      <c r="H226" s="87"/>
      <c r="I226" s="88" t="s">
        <v>2709</v>
      </c>
      <c r="J226" s="89" t="s">
        <v>3578</v>
      </c>
      <c r="K226" s="90" t="s">
        <v>508</v>
      </c>
      <c r="L226" s="89"/>
      <c r="M226" s="91" t="s">
        <v>2710</v>
      </c>
      <c r="N226" s="116"/>
      <c r="O226" s="92" t="s">
        <v>2204</v>
      </c>
      <c r="P226" s="92" t="s">
        <v>2204</v>
      </c>
      <c r="Q226" s="92" t="s">
        <v>2204</v>
      </c>
      <c r="R226" s="92" t="s">
        <v>2204</v>
      </c>
      <c r="S226" s="92" t="s">
        <v>2204</v>
      </c>
      <c r="T226" s="92" t="s">
        <v>2204</v>
      </c>
      <c r="U226" s="92" t="s">
        <v>2204</v>
      </c>
      <c r="V226" s="92" t="s">
        <v>2204</v>
      </c>
      <c r="W226" s="92" t="s">
        <v>2204</v>
      </c>
      <c r="X226" s="92" t="s">
        <v>2204</v>
      </c>
      <c r="Y226" s="92" t="s">
        <v>529</v>
      </c>
      <c r="Z226" s="92" t="s">
        <v>2204</v>
      </c>
      <c r="AA226" s="92" t="s">
        <v>2204</v>
      </c>
      <c r="AB226" s="92" t="s">
        <v>2204</v>
      </c>
      <c r="AC226" s="92" t="s">
        <v>2204</v>
      </c>
      <c r="AD226" s="92" t="s">
        <v>2204</v>
      </c>
      <c r="AE226" s="92" t="s">
        <v>2204</v>
      </c>
      <c r="AF226" s="92" t="s">
        <v>2204</v>
      </c>
      <c r="AG226" s="92" t="s">
        <v>2204</v>
      </c>
      <c r="AH226" s="92" t="s">
        <v>2204</v>
      </c>
      <c r="AI226" s="92" t="s">
        <v>2204</v>
      </c>
      <c r="AJ226" s="92" t="s">
        <v>2204</v>
      </c>
      <c r="AK226" s="92" t="s">
        <v>2204</v>
      </c>
      <c r="AL226" s="92" t="s">
        <v>2204</v>
      </c>
      <c r="AM226" s="93">
        <v>0</v>
      </c>
      <c r="AN226" s="111">
        <v>1</v>
      </c>
      <c r="AO226" s="109" t="s">
        <v>2205</v>
      </c>
      <c r="AP226" s="106"/>
      <c r="AQ226" s="110"/>
      <c r="AR226" s="109"/>
      <c r="AS226" s="106"/>
      <c r="AT226" s="107"/>
      <c r="AU226" s="108" t="s">
        <v>2210</v>
      </c>
      <c r="AV226" s="109" t="s">
        <v>2210</v>
      </c>
      <c r="AW226" s="106" t="s">
        <v>2205</v>
      </c>
      <c r="AX226" s="106"/>
      <c r="AY226" s="106"/>
      <c r="AZ226" s="106"/>
      <c r="BA226" s="106"/>
      <c r="BB226" s="106"/>
      <c r="BC226" s="106"/>
      <c r="BD226" s="106"/>
      <c r="BE226" s="106"/>
      <c r="BF226" s="94" cm="1">
        <f t="array" ref="BF226">SUMPRODUCT(--(LEN(TRIM(AV226:BE226))&gt;0))</f>
        <v>2</v>
      </c>
      <c r="BG226" s="36" t="str" cm="1">
        <f t="array" ref="BG226">SUBSTITUTE(SUBSTITUTE(SUBSTITUTE("["&amp;
IFERROR(_xlfn.TEXTJOIN(", ",TRUE,IF(O226:AL226="y",CHAR(34)&amp;O$1:AL$1&amp;CHAR(34),"")),"")&amp;
","&amp;
CHAR(34)&amp;"myr"&amp;AU226&amp;CHAR(34)&amp;","&amp;_xlfn.TEXTJOIN("",TRUE,IF(AO226:AQ226&lt;&gt;"",CHAR(34)&amp;"sta"&amp;AO226:AQ226&amp;CHAR(34)&amp;",",""))&amp;
IFERROR(_xlfn.TEXTJOIN(", ",TRUE,IF(AR226:AT226&lt;&gt;"",CHAR(34)&amp;AR$1:AT$1&amp;AR226:AT226&amp;CHAR(34)&amp;",","")),"")&amp;
IF(AN226&gt;0,CHAR(34)&amp;"HasSta",CHAR(34)&amp;"NoStar")&amp;CHAR(34)&amp;","&amp;IF(AN226=1,CHAR(34)&amp;"1Stars"&amp;CHAR(34)&amp;",","")&amp;IF(AN226=2,CHAR(34)&amp;"2Stars"&amp;CHAR(34)&amp;",","")&amp;IF(AN226&gt;2,CHAR(34)&amp;"3+Star"&amp;CHAR(34)&amp;",","")&amp;
IFERROR(CHOOSE(AM226+1,"""NoBand""","","""2Bands""","""3Bands"""),"")&amp;IF(AM226&gt;3,"""4+Band""","")&amp;","&amp;
_xlfn.XLOOKUP(B226,Country!$A$2:$A$246,Country!$F$2:$F$246,"")&amp;_xlfn.XLOOKUP(B226,Country!$A$2:$A$246,Country!$G$2:$G$246,"")&amp;
"]",",]","]"),",,",","),",,",",")</f>
        <v>["IsMoon","myrRED","staWHI","HasSta","1Stars","NoBand","capi_Ankara","top10_airlines", "md_acreed123", "pol_pope","balkan","rg2_AS_West"]</v>
      </c>
      <c r="BH226" s="65" t="s">
        <v>796</v>
      </c>
      <c r="BI226" s="36"/>
    </row>
    <row r="227" spans="1:61" x14ac:dyDescent="0.3">
      <c r="A227" s="115" t="str" cm="1">
        <f t="array" ref="A227">SUBSTITUTE("{"&amp;CHAR(34)&amp;"couname"&amp;CHAR(34)&amp;":"&amp;CHAR(34)&amp;B227&amp;CHAR(34)&amp;
(IF(H227&lt;&gt;"",","&amp;CHAR(34)&amp;"subtype"&amp;CHAR(34)&amp;":"&amp;CHAR(34)&amp;H227&amp;CHAR(34),""))&amp;
","&amp;CHAR(34)&amp;"year"&amp;CHAR(34)&amp;":"&amp;CHAR(34)&amp;M227&amp;CHAR(34)&amp;","&amp;CHAR(34)&amp;"lvlup"&amp;CHAR(34)&amp;":"&amp;CHAR(34)&amp;C227&amp;CHAR(34)&amp;
","&amp;CHAR(34)&amp;"region"&amp;CHAR(34)&amp;":"&amp;CHAR(34)&amp;"rgn_"&amp;_xlfn.XLOOKUP(B227,Country!A227:A525,Country!D227:D525&amp;CHAR(34)&amp;
","&amp;CHAR(34)&amp;"Colors"&amp;CHAR(34)&amp;":"&amp;"["&amp;_xlfn.TEXTJOIN(", ",TRUE,IF(AV227:BE227&lt;&gt;"",CHAR(34)&amp;"cl_"&amp;AV227:BE227&amp;CHAR(34),""))&amp;"]"&amp;
","&amp;CHAR(34)&amp;"Items"&amp;CHAR(34)&amp;":"&amp;BG227&amp;
","&amp;CHAR(34)&amp;"Items2"&amp;CHAR(34)&amp;":"&amp;"["&amp;_xlfn.XLOOKUP(B227,Country!A226:A525,Country!G226:G525)&amp;"]"&amp;
","&amp;CHAR(34)&amp;"Flag"&amp;CHAR(34)&amp;":"&amp;CHAR(34)&amp;D227&amp;CHAR(34)&amp;
","&amp;CHAR(34)&amp;"HDFlag"&amp;CHAR(34)&amp;":"&amp;CHAR(34)&amp;E227&amp;CHAR(34)&amp;
","&amp;CHAR(34)&amp;"type"&amp;CHAR(34)&amp;":"&amp;CHAR(34)&amp;L227&amp;CHAR(34)&amp;
", "&amp;CHAR(34)&amp;"describe"&amp;CHAR(34)&amp;": "&amp;CHAR(34)&amp;CHAR(34)&amp;
", "&amp;CHAR(34)&amp;"isnew"&amp;CHAR(34)&amp;": "&amp;CHAR(34)&amp;F227&amp;CHAR(34)&amp;
", "&amp;CHAR(34)&amp;"ptg"&amp;CHAR(34)&amp;": "&amp;IFERROR(_xlfn.XLOOKUP(B227,Country!A:A,Country!BH:BH),CHAR(34)&amp;CHAR(34))&amp;
", "&amp;CHAR(34)&amp;"links"&amp;CHAR(34)&amp;": "&amp;CHAR(34)&amp;I227&amp;CHAR(34)&amp;
"},"),"[,","[")</f>
        <v>{"couname":"Turkmenistan","year":"1992, 2001","lvlup":"1","region":"rgn_Asia","Colors":["cl_GRE", "cl_WHI", "cl_RED", "cl_YEL"],"Items":["Vertic", "Plants", "IsMoon","myrGRE","staWHI","001GRE", "003GRE","HasSta","3+Star","3Bands","capi_Ashgabat","landlo", "top30_camel", "ntWHRE", "ntGRYE", "ntWHYE","soviet","rg2_AS_Central"],"Items2":["soviet","rg2_AS_Central"],"Flag":"https://i.ibb.co/svvmkS4/Turkmenistan-Flag.png","HDFlag":"https://upload.wikimedia.org/wikipedia/commons/thumb/1/1b/Flag_of_Turkmenistan.svg/2560px-Flag_of_Turkmenistan.svg.png","type":"", "describe": "", "isnew": ".", "ptg": ["pctBLA_0", "pctBLU_0", "pctGRE_82", "pctRED_7", "pctYEL_4", "pctORA_0", "pctBRO_0", "pctPUR_0", "pctWHI_6"], "links": "https://en.wikipedia.org/wiki/Flag_of_Turkmenistan"},</v>
      </c>
      <c r="B227" s="83" t="s">
        <v>265</v>
      </c>
      <c r="C227" s="84">
        <v>1</v>
      </c>
      <c r="D227" s="95" t="s">
        <v>1024</v>
      </c>
      <c r="E227" s="96" t="s">
        <v>2711</v>
      </c>
      <c r="F227" s="85" t="s">
        <v>2200</v>
      </c>
      <c r="G227" s="86" t="s">
        <v>2201</v>
      </c>
      <c r="H227" s="87"/>
      <c r="I227" s="88" t="s">
        <v>2712</v>
      </c>
      <c r="J227" s="89" t="s">
        <v>3578</v>
      </c>
      <c r="K227" s="90" t="s">
        <v>509</v>
      </c>
      <c r="L227" s="89"/>
      <c r="M227" s="91" t="s">
        <v>2713</v>
      </c>
      <c r="N227" s="116"/>
      <c r="O227" s="92" t="s">
        <v>2204</v>
      </c>
      <c r="P227" s="92" t="s">
        <v>2204</v>
      </c>
      <c r="Q227" s="92" t="s">
        <v>529</v>
      </c>
      <c r="R227" s="92" t="s">
        <v>2204</v>
      </c>
      <c r="S227" s="92" t="s">
        <v>2204</v>
      </c>
      <c r="T227" s="92" t="s">
        <v>2204</v>
      </c>
      <c r="U227" s="92" t="s">
        <v>529</v>
      </c>
      <c r="V227" s="92" t="s">
        <v>2204</v>
      </c>
      <c r="W227" s="92" t="s">
        <v>2204</v>
      </c>
      <c r="X227" s="92" t="s">
        <v>2204</v>
      </c>
      <c r="Y227" s="92" t="s">
        <v>529</v>
      </c>
      <c r="Z227" s="92" t="s">
        <v>2204</v>
      </c>
      <c r="AA227" s="92" t="s">
        <v>2204</v>
      </c>
      <c r="AB227" s="92" t="s">
        <v>2204</v>
      </c>
      <c r="AC227" s="92" t="s">
        <v>2204</v>
      </c>
      <c r="AD227" s="92" t="s">
        <v>2204</v>
      </c>
      <c r="AE227" s="92" t="s">
        <v>2204</v>
      </c>
      <c r="AF227" s="92" t="s">
        <v>2204</v>
      </c>
      <c r="AG227" s="92" t="s">
        <v>2204</v>
      </c>
      <c r="AH227" s="92" t="s">
        <v>2204</v>
      </c>
      <c r="AI227" s="92" t="s">
        <v>2204</v>
      </c>
      <c r="AJ227" s="92" t="s">
        <v>2204</v>
      </c>
      <c r="AK227" s="92" t="s">
        <v>2204</v>
      </c>
      <c r="AL227" s="92" t="s">
        <v>2204</v>
      </c>
      <c r="AM227" s="93">
        <v>3</v>
      </c>
      <c r="AN227" s="111">
        <v>5</v>
      </c>
      <c r="AO227" s="109" t="s">
        <v>2205</v>
      </c>
      <c r="AP227" s="106"/>
      <c r="AQ227" s="110"/>
      <c r="AR227" s="109" t="s">
        <v>2211</v>
      </c>
      <c r="AS227" s="106"/>
      <c r="AT227" s="107" t="s">
        <v>2211</v>
      </c>
      <c r="AU227" s="108" t="s">
        <v>2211</v>
      </c>
      <c r="AV227" s="109" t="s">
        <v>2211</v>
      </c>
      <c r="AW227" s="106" t="s">
        <v>2205</v>
      </c>
      <c r="AX227" s="106" t="s">
        <v>2210</v>
      </c>
      <c r="AY227" s="106" t="s">
        <v>2215</v>
      </c>
      <c r="AZ227" s="106"/>
      <c r="BA227" s="106"/>
      <c r="BB227" s="106"/>
      <c r="BC227" s="106"/>
      <c r="BD227" s="106"/>
      <c r="BE227" s="106"/>
      <c r="BF227" s="94" cm="1">
        <f t="array" ref="BF227">SUMPRODUCT(--(LEN(TRIM(AV227:BE227))&gt;0))</f>
        <v>4</v>
      </c>
      <c r="BG227" s="36" t="str" cm="1">
        <f t="array" ref="BG227">SUBSTITUTE(SUBSTITUTE(SUBSTITUTE("["&amp;
IFERROR(_xlfn.TEXTJOIN(", ",TRUE,IF(O227:AL227="y",CHAR(34)&amp;O$1:AL$1&amp;CHAR(34),"")),"")&amp;
","&amp;
CHAR(34)&amp;"myr"&amp;AU227&amp;CHAR(34)&amp;","&amp;_xlfn.TEXTJOIN("",TRUE,IF(AO227:AQ227&lt;&gt;"",CHAR(34)&amp;"sta"&amp;AO227:AQ227&amp;CHAR(34)&amp;",",""))&amp;
IFERROR(_xlfn.TEXTJOIN(", ",TRUE,IF(AR227:AT227&lt;&gt;"",CHAR(34)&amp;AR$1:AT$1&amp;AR227:AT227&amp;CHAR(34)&amp;",","")),"")&amp;
IF(AN227&gt;0,CHAR(34)&amp;"HasSta",CHAR(34)&amp;"NoStar")&amp;CHAR(34)&amp;","&amp;IF(AN227=1,CHAR(34)&amp;"1Stars"&amp;CHAR(34)&amp;",","")&amp;IF(AN227=2,CHAR(34)&amp;"2Stars"&amp;CHAR(34)&amp;",","")&amp;IF(AN227&gt;2,CHAR(34)&amp;"3+Star"&amp;CHAR(34)&amp;",","")&amp;
IFERROR(CHOOSE(AM227+1,"""NoBand""","","""2Bands""","""3Bands"""),"")&amp;IF(AM227&gt;3,"""4+Band""","")&amp;","&amp;
_xlfn.XLOOKUP(B227,Country!$A$2:$A$246,Country!$F$2:$F$246,"")&amp;_xlfn.XLOOKUP(B227,Country!$A$2:$A$246,Country!$G$2:$G$246,"")&amp;
"]",",]","]"),",,",","),",,",",")</f>
        <v>["Vertic", "Plants", "IsMoon","myrGRE","staWHI","001GRE", "003GRE","HasSta","3+Star","3Bands","capi_Ashgabat","landlo", "top30_camel", "ntWHRE", "ntGRYE", "ntWHYE","soviet","rg2_AS_Central"]</v>
      </c>
      <c r="BH227" s="65" t="s">
        <v>790</v>
      </c>
      <c r="BI227" s="36"/>
    </row>
    <row r="228" spans="1:61" x14ac:dyDescent="0.3">
      <c r="A228" s="115" t="str" cm="1">
        <f t="array" ref="A228">SUBSTITUTE("{"&amp;CHAR(34)&amp;"couname"&amp;CHAR(34)&amp;":"&amp;CHAR(34)&amp;B228&amp;CHAR(34)&amp;
(IF(H228&lt;&gt;"",","&amp;CHAR(34)&amp;"subtype"&amp;CHAR(34)&amp;":"&amp;CHAR(34)&amp;H228&amp;CHAR(34),""))&amp;
","&amp;CHAR(34)&amp;"year"&amp;CHAR(34)&amp;":"&amp;CHAR(34)&amp;M228&amp;CHAR(34)&amp;","&amp;CHAR(34)&amp;"lvlup"&amp;CHAR(34)&amp;":"&amp;CHAR(34)&amp;C228&amp;CHAR(34)&amp;
","&amp;CHAR(34)&amp;"region"&amp;CHAR(34)&amp;":"&amp;CHAR(34)&amp;"rgn_"&amp;_xlfn.XLOOKUP(B228,Country!A228:A526,Country!D228:D526&amp;CHAR(34)&amp;
","&amp;CHAR(34)&amp;"Colors"&amp;CHAR(34)&amp;":"&amp;"["&amp;_xlfn.TEXTJOIN(", ",TRUE,IF(AV228:BE228&lt;&gt;"",CHAR(34)&amp;"cl_"&amp;AV228:BE228&amp;CHAR(34),""))&amp;"]"&amp;
","&amp;CHAR(34)&amp;"Items"&amp;CHAR(34)&amp;":"&amp;BG228&amp;
","&amp;CHAR(34)&amp;"Items2"&amp;CHAR(34)&amp;":"&amp;"["&amp;_xlfn.XLOOKUP(B228,Country!A227:A526,Country!G227:G526)&amp;"]"&amp;
","&amp;CHAR(34)&amp;"Flag"&amp;CHAR(34)&amp;":"&amp;CHAR(34)&amp;D228&amp;CHAR(34)&amp;
","&amp;CHAR(34)&amp;"HDFlag"&amp;CHAR(34)&amp;":"&amp;CHAR(34)&amp;E228&amp;CHAR(34)&amp;
","&amp;CHAR(34)&amp;"type"&amp;CHAR(34)&amp;":"&amp;CHAR(34)&amp;L228&amp;CHAR(34)&amp;
", "&amp;CHAR(34)&amp;"describe"&amp;CHAR(34)&amp;": "&amp;CHAR(34)&amp;CHAR(34)&amp;
", "&amp;CHAR(34)&amp;"isnew"&amp;CHAR(34)&amp;": "&amp;CHAR(34)&amp;F228&amp;CHAR(34)&amp;
", "&amp;CHAR(34)&amp;"ptg"&amp;CHAR(34)&amp;": "&amp;IFERROR(_xlfn.XLOOKUP(B228,Country!A:A,Country!BH:BH),CHAR(34)&amp;CHAR(34))&amp;
", "&amp;CHAR(34)&amp;"links"&amp;CHAR(34)&amp;": "&amp;CHAR(34)&amp;I228&amp;CHAR(34)&amp;
"},"),"[,","[")</f>
        <v>{"couname":"Turks and Caicos Islands","year":"1968","lvlup":"1","region":"rgn_North America","Colors":["cl_BLU", "cl_RED", "cl_WHI", "cl_YEL", "cl_GRE", "cl_BLA", "cl_BRO", "cl_PUR"],"Items":["Crosse", "Animal", "Plants", "Canton", "unjack","myrBLU","NoStar","NoBand","capi_Cockburn Town","island", "geo_CapiBeach", "ntGRRE", "ntGRYE", "ntBLYE", "ntWHYE","monarchy","englis","rg2_Na_Caribbean"],"Items2":["monarchy","englis","rg2_Na_Caribbean"],"Flag":"https://i.ibb.co/vHFqCfh/Turks-Caicos-Flag.png","HDFlag":"https://upload.wikimedia.org/wikipedia/commons/thumb/a/a0/Flag_of_the_Turks_and_Caicos_Islands.svg/2560px-Flag_of_the_Turks_and_Caicos_Islands.svg.png","type":"", "describe": "", "isnew": ".", "ptg": ["pctBLA_1", "pctBLU_72", "pctGRE_2", "pctRED_8", "pctYEL_5", "pctORA_1", "pctBRO_2", "pctPUR_2", "pctWHI_7"], "links": "https://en.wikipedia.org/wiki/Flag_of_the_Turks_and_Caicos_Islands"},</v>
      </c>
      <c r="B228" s="83" t="s">
        <v>266</v>
      </c>
      <c r="C228" s="84">
        <v>1</v>
      </c>
      <c r="D228" s="95" t="s">
        <v>1025</v>
      </c>
      <c r="E228" s="96" t="s">
        <v>2714</v>
      </c>
      <c r="F228" s="85" t="s">
        <v>2200</v>
      </c>
      <c r="G228" s="86" t="s">
        <v>2201</v>
      </c>
      <c r="H228" s="87"/>
      <c r="I228" s="88" t="s">
        <v>2715</v>
      </c>
      <c r="J228" s="89" t="s">
        <v>3578</v>
      </c>
      <c r="K228" s="90" t="s">
        <v>510</v>
      </c>
      <c r="L228" s="89"/>
      <c r="M228" s="91">
        <v>1968</v>
      </c>
      <c r="N228" s="116"/>
      <c r="O228" s="92" t="s">
        <v>529</v>
      </c>
      <c r="P228" s="92" t="s">
        <v>2204</v>
      </c>
      <c r="Q228" s="92" t="s">
        <v>2204</v>
      </c>
      <c r="R228" s="92" t="s">
        <v>2204</v>
      </c>
      <c r="S228" s="92" t="s">
        <v>2204</v>
      </c>
      <c r="T228" s="92" t="s">
        <v>529</v>
      </c>
      <c r="U228" s="92" t="s">
        <v>529</v>
      </c>
      <c r="V228" s="92" t="s">
        <v>2204</v>
      </c>
      <c r="W228" s="92" t="s">
        <v>2204</v>
      </c>
      <c r="X228" s="92" t="s">
        <v>2204</v>
      </c>
      <c r="Y228" s="92" t="s">
        <v>2204</v>
      </c>
      <c r="Z228" s="92" t="s">
        <v>2204</v>
      </c>
      <c r="AA228" s="92" t="s">
        <v>2204</v>
      </c>
      <c r="AB228" s="92" t="s">
        <v>529</v>
      </c>
      <c r="AC228" s="92" t="s">
        <v>529</v>
      </c>
      <c r="AD228" s="92" t="s">
        <v>2204</v>
      </c>
      <c r="AE228" s="92" t="s">
        <v>2204</v>
      </c>
      <c r="AF228" s="92" t="s">
        <v>2204</v>
      </c>
      <c r="AG228" s="92" t="s">
        <v>2204</v>
      </c>
      <c r="AH228" s="92" t="s">
        <v>2204</v>
      </c>
      <c r="AI228" s="92" t="s">
        <v>2204</v>
      </c>
      <c r="AJ228" s="92" t="s">
        <v>2204</v>
      </c>
      <c r="AK228" s="92" t="s">
        <v>2204</v>
      </c>
      <c r="AL228" s="92" t="s">
        <v>2204</v>
      </c>
      <c r="AM228" s="93">
        <v>0</v>
      </c>
      <c r="AN228" s="111">
        <v>0</v>
      </c>
      <c r="AO228" s="109"/>
      <c r="AP228" s="106"/>
      <c r="AQ228" s="110"/>
      <c r="AR228" s="109"/>
      <c r="AS228" s="106"/>
      <c r="AT228" s="107"/>
      <c r="AU228" s="108" t="s">
        <v>2214</v>
      </c>
      <c r="AV228" s="109" t="s">
        <v>2214</v>
      </c>
      <c r="AW228" s="106" t="s">
        <v>2210</v>
      </c>
      <c r="AX228" s="106" t="s">
        <v>2205</v>
      </c>
      <c r="AY228" s="106" t="s">
        <v>2215</v>
      </c>
      <c r="AZ228" s="106" t="s">
        <v>2211</v>
      </c>
      <c r="BA228" s="106" t="s">
        <v>2206</v>
      </c>
      <c r="BB228" s="106" t="s">
        <v>2223</v>
      </c>
      <c r="BC228" s="106" t="s">
        <v>2350</v>
      </c>
      <c r="BD228" s="106"/>
      <c r="BE228" s="106"/>
      <c r="BF228" s="94" cm="1">
        <f t="array" ref="BF228">SUMPRODUCT(--(LEN(TRIM(AV228:BE228))&gt;0))</f>
        <v>8</v>
      </c>
      <c r="BG228" s="36" t="str" cm="1">
        <f t="array" ref="BG228">SUBSTITUTE(SUBSTITUTE(SUBSTITUTE("["&amp;
IFERROR(_xlfn.TEXTJOIN(", ",TRUE,IF(O228:AL228="y",CHAR(34)&amp;O$1:AL$1&amp;CHAR(34),"")),"")&amp;
","&amp;
CHAR(34)&amp;"myr"&amp;AU228&amp;CHAR(34)&amp;","&amp;_xlfn.TEXTJOIN("",TRUE,IF(AO228:AQ228&lt;&gt;"",CHAR(34)&amp;"sta"&amp;AO228:AQ228&amp;CHAR(34)&amp;",",""))&amp;
IFERROR(_xlfn.TEXTJOIN(", ",TRUE,IF(AR228:AT228&lt;&gt;"",CHAR(34)&amp;AR$1:AT$1&amp;AR228:AT228&amp;CHAR(34)&amp;",","")),"")&amp;
IF(AN228&gt;0,CHAR(34)&amp;"HasSta",CHAR(34)&amp;"NoStar")&amp;CHAR(34)&amp;","&amp;IF(AN228=1,CHAR(34)&amp;"1Stars"&amp;CHAR(34)&amp;",","")&amp;IF(AN228=2,CHAR(34)&amp;"2Stars"&amp;CHAR(34)&amp;",","")&amp;IF(AN228&gt;2,CHAR(34)&amp;"3+Star"&amp;CHAR(34)&amp;",","")&amp;
IFERROR(CHOOSE(AM228+1,"""NoBand""","","""2Bands""","""3Bands"""),"")&amp;IF(AM228&gt;3,"""4+Band""","")&amp;","&amp;
_xlfn.XLOOKUP(B228,Country!$A$2:$A$246,Country!$F$2:$F$246,"")&amp;_xlfn.XLOOKUP(B228,Country!$A$2:$A$246,Country!$G$2:$G$246,"")&amp;
"]",",]","]"),",,",","),",,",",")</f>
        <v>["Crosse", "Animal", "Plants", "Canton", "unjack","myrBLU","NoStar","NoBand","capi_Cockburn Town","island", "geo_CapiBeach", "ntGRRE", "ntGRYE", "ntBLYE", "ntWHYE","monarchy","englis","rg2_Na_Caribbean"]</v>
      </c>
      <c r="BH228" s="65" t="s">
        <v>794</v>
      </c>
      <c r="BI228" s="36"/>
    </row>
    <row r="229" spans="1:61" x14ac:dyDescent="0.3">
      <c r="A229" s="115" t="str" cm="1">
        <f t="array" ref="A229">SUBSTITUTE("{"&amp;CHAR(34)&amp;"couname"&amp;CHAR(34)&amp;":"&amp;CHAR(34)&amp;B229&amp;CHAR(34)&amp;
(IF(H229&lt;&gt;"",","&amp;CHAR(34)&amp;"subtype"&amp;CHAR(34)&amp;":"&amp;CHAR(34)&amp;H229&amp;CHAR(34),""))&amp;
","&amp;CHAR(34)&amp;"year"&amp;CHAR(34)&amp;":"&amp;CHAR(34)&amp;M229&amp;CHAR(34)&amp;","&amp;CHAR(34)&amp;"lvlup"&amp;CHAR(34)&amp;":"&amp;CHAR(34)&amp;C229&amp;CHAR(34)&amp;
","&amp;CHAR(34)&amp;"region"&amp;CHAR(34)&amp;":"&amp;CHAR(34)&amp;"rgn_"&amp;_xlfn.XLOOKUP(B229,Country!A229:A527,Country!D229:D527&amp;CHAR(34)&amp;
","&amp;CHAR(34)&amp;"Colors"&amp;CHAR(34)&amp;":"&amp;"["&amp;_xlfn.TEXTJOIN(", ",TRUE,IF(AV229:BE229&lt;&gt;"",CHAR(34)&amp;"cl_"&amp;AV229:BE229&amp;CHAR(34),""))&amp;"]"&amp;
","&amp;CHAR(34)&amp;"Items"&amp;CHAR(34)&amp;":"&amp;BG229&amp;
","&amp;CHAR(34)&amp;"Items2"&amp;CHAR(34)&amp;":"&amp;"["&amp;_xlfn.XLOOKUP(B229,Country!A228:A527,Country!G228:G527)&amp;"]"&amp;
","&amp;CHAR(34)&amp;"Flag"&amp;CHAR(34)&amp;":"&amp;CHAR(34)&amp;D229&amp;CHAR(34)&amp;
","&amp;CHAR(34)&amp;"HDFlag"&amp;CHAR(34)&amp;":"&amp;CHAR(34)&amp;E229&amp;CHAR(34)&amp;
","&amp;CHAR(34)&amp;"type"&amp;CHAR(34)&amp;":"&amp;CHAR(34)&amp;L229&amp;CHAR(34)&amp;
", "&amp;CHAR(34)&amp;"describe"&amp;CHAR(34)&amp;": "&amp;CHAR(34)&amp;CHAR(34)&amp;
", "&amp;CHAR(34)&amp;"isnew"&amp;CHAR(34)&amp;": "&amp;CHAR(34)&amp;F229&amp;CHAR(34)&amp;
", "&amp;CHAR(34)&amp;"ptg"&amp;CHAR(34)&amp;": "&amp;IFERROR(_xlfn.XLOOKUP(B229,Country!A:A,Country!BH:BH),CHAR(34)&amp;CHAR(34))&amp;
", "&amp;CHAR(34)&amp;"links"&amp;CHAR(34)&amp;": "&amp;CHAR(34)&amp;I229&amp;CHAR(34)&amp;
"},"),"[,","[")</f>
        <v>{"couname":"Tuvalu","year":"1978, 1997","lvlup":"1","region":"rgn_Oceania","Colors":["cl_RED", "cl_WHI", "cl_BLU", "cl_YEL"],"Items":["Crosse", "Canton", "unjack","myrBLU","staYEL","HasSta","3+Star","NoBand","capi_Funafuti","island", "geo_CapiBeach", "ntWHYE","chopGB","monarchy","rg2_Oc_Polynesia"],"Items2":["chopGB","monarchy","rg2_Oc_Polynesia"],"Flag":"https://i.ibb.co/RQ3gYR5/Tuvalu-Flag.png","HDFlag":"https://upload.wikimedia.org/wikipedia/commons/thumb/3/38/Flag_of_Tuvalu.svg/2560px-Flag_of_Tuvalu.svg.png","type":"", "describe": "", "isnew": ".", "ptg": ["pctBLA_0", "pctBLU_77", "pctGRE_0", "pctRED_8", "pctYEL_4", "pctORA_0", "pctBRO_0", "pctPUR_0", "pctWHI_10"], "links": "https://en.wikipedia.org/wiki/Flag_of_Tuvalu"},</v>
      </c>
      <c r="B229" s="83" t="s">
        <v>267</v>
      </c>
      <c r="C229" s="84">
        <v>1</v>
      </c>
      <c r="D229" s="95" t="s">
        <v>1026</v>
      </c>
      <c r="E229" s="96" t="s">
        <v>2716</v>
      </c>
      <c r="F229" s="85" t="s">
        <v>2200</v>
      </c>
      <c r="G229" s="86" t="s">
        <v>2201</v>
      </c>
      <c r="H229" s="87"/>
      <c r="I229" s="88" t="s">
        <v>2717</v>
      </c>
      <c r="J229" s="89" t="s">
        <v>3578</v>
      </c>
      <c r="K229" s="90" t="s">
        <v>511</v>
      </c>
      <c r="L229" s="89"/>
      <c r="M229" s="91" t="s">
        <v>2718</v>
      </c>
      <c r="N229" s="116"/>
      <c r="O229" s="92" t="s">
        <v>529</v>
      </c>
      <c r="P229" s="92" t="s">
        <v>2204</v>
      </c>
      <c r="Q229" s="92" t="s">
        <v>2204</v>
      </c>
      <c r="R229" s="92" t="s">
        <v>2204</v>
      </c>
      <c r="S229" s="92" t="s">
        <v>2204</v>
      </c>
      <c r="T229" s="92" t="s">
        <v>2204</v>
      </c>
      <c r="U229" s="92" t="s">
        <v>2204</v>
      </c>
      <c r="V229" s="92" t="s">
        <v>2204</v>
      </c>
      <c r="W229" s="92" t="s">
        <v>2204</v>
      </c>
      <c r="X229" s="92" t="s">
        <v>2204</v>
      </c>
      <c r="Y229" s="92" t="s">
        <v>2204</v>
      </c>
      <c r="Z229" s="92" t="s">
        <v>2204</v>
      </c>
      <c r="AA229" s="92" t="s">
        <v>2204</v>
      </c>
      <c r="AB229" s="92" t="s">
        <v>529</v>
      </c>
      <c r="AC229" s="92" t="s">
        <v>529</v>
      </c>
      <c r="AD229" s="92" t="s">
        <v>2204</v>
      </c>
      <c r="AE229" s="92" t="s">
        <v>2204</v>
      </c>
      <c r="AF229" s="92" t="s">
        <v>2204</v>
      </c>
      <c r="AG229" s="92" t="s">
        <v>2204</v>
      </c>
      <c r="AH229" s="92" t="s">
        <v>2204</v>
      </c>
      <c r="AI229" s="92" t="s">
        <v>2204</v>
      </c>
      <c r="AJ229" s="92" t="s">
        <v>2204</v>
      </c>
      <c r="AK229" s="92" t="s">
        <v>2204</v>
      </c>
      <c r="AL229" s="92" t="s">
        <v>2204</v>
      </c>
      <c r="AM229" s="93">
        <v>0</v>
      </c>
      <c r="AN229" s="111">
        <v>9</v>
      </c>
      <c r="AO229" s="109" t="s">
        <v>2215</v>
      </c>
      <c r="AP229" s="106"/>
      <c r="AQ229" s="110"/>
      <c r="AR229" s="109"/>
      <c r="AS229" s="106"/>
      <c r="AT229" s="107"/>
      <c r="AU229" s="108" t="s">
        <v>2214</v>
      </c>
      <c r="AV229" s="109" t="s">
        <v>2210</v>
      </c>
      <c r="AW229" s="106" t="s">
        <v>2205</v>
      </c>
      <c r="AX229" s="106" t="s">
        <v>2214</v>
      </c>
      <c r="AY229" s="106" t="s">
        <v>2215</v>
      </c>
      <c r="AZ229" s="106"/>
      <c r="BA229" s="106"/>
      <c r="BB229" s="106"/>
      <c r="BC229" s="106"/>
      <c r="BD229" s="106"/>
      <c r="BE229" s="106"/>
      <c r="BF229" s="94" cm="1">
        <f t="array" ref="BF229">SUMPRODUCT(--(LEN(TRIM(AV229:BE229))&gt;0))</f>
        <v>4</v>
      </c>
      <c r="BG229" s="36" t="str" cm="1">
        <f t="array" ref="BG229">SUBSTITUTE(SUBSTITUTE(SUBSTITUTE("["&amp;
IFERROR(_xlfn.TEXTJOIN(", ",TRUE,IF(O229:AL229="y",CHAR(34)&amp;O$1:AL$1&amp;CHAR(34),"")),"")&amp;
","&amp;
CHAR(34)&amp;"myr"&amp;AU229&amp;CHAR(34)&amp;","&amp;_xlfn.TEXTJOIN("",TRUE,IF(AO229:AQ229&lt;&gt;"",CHAR(34)&amp;"sta"&amp;AO229:AQ229&amp;CHAR(34)&amp;",",""))&amp;
IFERROR(_xlfn.TEXTJOIN(", ",TRUE,IF(AR229:AT229&lt;&gt;"",CHAR(34)&amp;AR$1:AT$1&amp;AR229:AT229&amp;CHAR(34)&amp;",","")),"")&amp;
IF(AN229&gt;0,CHAR(34)&amp;"HasSta",CHAR(34)&amp;"NoStar")&amp;CHAR(34)&amp;","&amp;IF(AN229=1,CHAR(34)&amp;"1Stars"&amp;CHAR(34)&amp;",","")&amp;IF(AN229=2,CHAR(34)&amp;"2Stars"&amp;CHAR(34)&amp;",","")&amp;IF(AN229&gt;2,CHAR(34)&amp;"3+Star"&amp;CHAR(34)&amp;",","")&amp;
IFERROR(CHOOSE(AM229+1,"""NoBand""","","""2Bands""","""3Bands"""),"")&amp;IF(AM229&gt;3,"""4+Band""","")&amp;","&amp;
_xlfn.XLOOKUP(B229,Country!$A$2:$A$246,Country!$F$2:$F$246,"")&amp;_xlfn.XLOOKUP(B229,Country!$A$2:$A$246,Country!$G$2:$G$246,"")&amp;
"]",",]","]"),",,",","),",,",",")</f>
        <v>["Crosse", "Canton", "unjack","myrBLU","staYEL","HasSta","3+Star","NoBand","capi_Funafuti","island", "geo_CapiBeach", "ntWHYE","chopGB","monarchy","rg2_Oc_Polynesia"]</v>
      </c>
      <c r="BH229" s="65" t="s">
        <v>793</v>
      </c>
      <c r="BI229" s="36"/>
    </row>
    <row r="230" spans="1:61" x14ac:dyDescent="0.3">
      <c r="A230" s="115" t="str" cm="1">
        <f t="array" ref="A230">SUBSTITUTE("{"&amp;CHAR(34)&amp;"couname"&amp;CHAR(34)&amp;":"&amp;CHAR(34)&amp;B230&amp;CHAR(34)&amp;
(IF(H230&lt;&gt;"",","&amp;CHAR(34)&amp;"subtype"&amp;CHAR(34)&amp;":"&amp;CHAR(34)&amp;H230&amp;CHAR(34),""))&amp;
","&amp;CHAR(34)&amp;"year"&amp;CHAR(34)&amp;":"&amp;CHAR(34)&amp;M230&amp;CHAR(34)&amp;","&amp;CHAR(34)&amp;"lvlup"&amp;CHAR(34)&amp;":"&amp;CHAR(34)&amp;C230&amp;CHAR(34)&amp;
","&amp;CHAR(34)&amp;"region"&amp;CHAR(34)&amp;":"&amp;CHAR(34)&amp;"rgn_"&amp;_xlfn.XLOOKUP(B230,Country!A230:A528,Country!D230:D528&amp;CHAR(34)&amp;
","&amp;CHAR(34)&amp;"Colors"&amp;CHAR(34)&amp;":"&amp;"["&amp;_xlfn.TEXTJOIN(", ",TRUE,IF(AV230:BE230&lt;&gt;"",CHAR(34)&amp;"cl_"&amp;AV230:BE230&amp;CHAR(34),""))&amp;"]"&amp;
","&amp;CHAR(34)&amp;"Items"&amp;CHAR(34)&amp;":"&amp;BG230&amp;
","&amp;CHAR(34)&amp;"Items2"&amp;CHAR(34)&amp;":"&amp;"["&amp;_xlfn.XLOOKUP(B230,Country!A229:A528,Country!G229:G528)&amp;"]"&amp;
","&amp;CHAR(34)&amp;"Flag"&amp;CHAR(34)&amp;":"&amp;CHAR(34)&amp;D230&amp;CHAR(34)&amp;
","&amp;CHAR(34)&amp;"HDFlag"&amp;CHAR(34)&amp;":"&amp;CHAR(34)&amp;E230&amp;CHAR(34)&amp;
","&amp;CHAR(34)&amp;"type"&amp;CHAR(34)&amp;":"&amp;CHAR(34)&amp;L230&amp;CHAR(34)&amp;
", "&amp;CHAR(34)&amp;"describe"&amp;CHAR(34)&amp;": "&amp;CHAR(34)&amp;CHAR(34)&amp;
", "&amp;CHAR(34)&amp;"isnew"&amp;CHAR(34)&amp;": "&amp;CHAR(34)&amp;F230&amp;CHAR(34)&amp;
", "&amp;CHAR(34)&amp;"ptg"&amp;CHAR(34)&amp;": "&amp;IFERROR(_xlfn.XLOOKUP(B230,Country!A:A,Country!BH:BH),CHAR(34)&amp;CHAR(34))&amp;
", "&amp;CHAR(34)&amp;"links"&amp;CHAR(34)&amp;": "&amp;CHAR(34)&amp;I230&amp;CHAR(34)&amp;
"},"),"[,","[")</f>
        <v>{"couname":"Uganda","year":"1962","lvlup":"1","region":"rgn_Africa","Colors":["cl_YEL", "cl_RED", "cl_BLA", "cl_WHI"],"Items":["Horizo", "Circle", "Animal", "Center","myrYEL","001BLA", "003RED","NoStar","4+Band","capi_Kampala","landlo", "ntWHYE","chopGB","englis","rg2_AF_East"],"Items2":["chopGB","englis","rg2_AF_East"],"Flag":"https://i.ibb.co/L5QVYHq/Uganda-Flag.png","HDFlag":"https://upload.wikimedia.org/wikipedia/commons/thumb/4/4e/Flag_of_Uganda.svg/2560px-Flag_of_Uganda.svg.png","type":"", "describe": "", "isnew": ".", "ptg": ["pctBLA_30", "pctBLU_0", "pctGRE_0", "pctRED_30", "pctYEL_36", "pctORA_0", "pctBRO_0", "pctPUR_0", "pctWHI_4"], "links": "https://en.wikipedia.org/wiki/Flag_of_Uganda"},</v>
      </c>
      <c r="B230" s="83" t="s">
        <v>268</v>
      </c>
      <c r="C230" s="84">
        <v>1</v>
      </c>
      <c r="D230" s="95" t="s">
        <v>1027</v>
      </c>
      <c r="E230" s="96" t="s">
        <v>2719</v>
      </c>
      <c r="F230" s="85" t="s">
        <v>2200</v>
      </c>
      <c r="G230" s="86" t="s">
        <v>2201</v>
      </c>
      <c r="H230" s="87"/>
      <c r="I230" s="88" t="s">
        <v>2720</v>
      </c>
      <c r="J230" s="89" t="s">
        <v>3578</v>
      </c>
      <c r="K230" s="90" t="s">
        <v>512</v>
      </c>
      <c r="L230" s="89"/>
      <c r="M230" s="91">
        <v>1962</v>
      </c>
      <c r="N230" s="116"/>
      <c r="O230" s="92" t="s">
        <v>2204</v>
      </c>
      <c r="P230" s="92" t="s">
        <v>529</v>
      </c>
      <c r="Q230" s="92" t="s">
        <v>2204</v>
      </c>
      <c r="R230" s="92" t="s">
        <v>2204</v>
      </c>
      <c r="S230" s="92" t="s">
        <v>529</v>
      </c>
      <c r="T230" s="92" t="s">
        <v>529</v>
      </c>
      <c r="U230" s="92" t="s">
        <v>2204</v>
      </c>
      <c r="V230" s="92" t="s">
        <v>2204</v>
      </c>
      <c r="W230" s="92" t="s">
        <v>2204</v>
      </c>
      <c r="X230" s="92" t="s">
        <v>2204</v>
      </c>
      <c r="Y230" s="92" t="s">
        <v>2204</v>
      </c>
      <c r="Z230" s="92" t="s">
        <v>2204</v>
      </c>
      <c r="AA230" s="92" t="s">
        <v>529</v>
      </c>
      <c r="AB230" s="92" t="s">
        <v>2204</v>
      </c>
      <c r="AC230" s="92" t="s">
        <v>2204</v>
      </c>
      <c r="AD230" s="92" t="s">
        <v>2204</v>
      </c>
      <c r="AE230" s="92" t="s">
        <v>2204</v>
      </c>
      <c r="AF230" s="92" t="s">
        <v>2204</v>
      </c>
      <c r="AG230" s="92" t="s">
        <v>2204</v>
      </c>
      <c r="AH230" s="92" t="s">
        <v>2204</v>
      </c>
      <c r="AI230" s="92" t="s">
        <v>2204</v>
      </c>
      <c r="AJ230" s="92" t="s">
        <v>2204</v>
      </c>
      <c r="AK230" s="92" t="s">
        <v>2204</v>
      </c>
      <c r="AL230" s="92" t="s">
        <v>2204</v>
      </c>
      <c r="AM230" s="93">
        <v>6</v>
      </c>
      <c r="AN230" s="111">
        <v>0</v>
      </c>
      <c r="AO230" s="109"/>
      <c r="AP230" s="106"/>
      <c r="AQ230" s="110"/>
      <c r="AR230" s="109" t="s">
        <v>2206</v>
      </c>
      <c r="AS230" s="106"/>
      <c r="AT230" s="107" t="s">
        <v>2210</v>
      </c>
      <c r="AU230" s="108" t="s">
        <v>2215</v>
      </c>
      <c r="AV230" s="109" t="s">
        <v>2215</v>
      </c>
      <c r="AW230" s="106" t="s">
        <v>2210</v>
      </c>
      <c r="AX230" s="106" t="s">
        <v>2206</v>
      </c>
      <c r="AY230" s="106" t="s">
        <v>2205</v>
      </c>
      <c r="AZ230" s="106"/>
      <c r="BA230" s="106"/>
      <c r="BB230" s="106"/>
      <c r="BC230" s="106"/>
      <c r="BD230" s="106"/>
      <c r="BE230" s="106"/>
      <c r="BF230" s="94" cm="1">
        <f t="array" ref="BF230">SUMPRODUCT(--(LEN(TRIM(AV230:BE230))&gt;0))</f>
        <v>4</v>
      </c>
      <c r="BG230" s="36" t="str" cm="1">
        <f t="array" ref="BG230">SUBSTITUTE(SUBSTITUTE(SUBSTITUTE("["&amp;
IFERROR(_xlfn.TEXTJOIN(", ",TRUE,IF(O230:AL230="y",CHAR(34)&amp;O$1:AL$1&amp;CHAR(34),"")),"")&amp;
","&amp;
CHAR(34)&amp;"myr"&amp;AU230&amp;CHAR(34)&amp;","&amp;_xlfn.TEXTJOIN("",TRUE,IF(AO230:AQ230&lt;&gt;"",CHAR(34)&amp;"sta"&amp;AO230:AQ230&amp;CHAR(34)&amp;",",""))&amp;
IFERROR(_xlfn.TEXTJOIN(", ",TRUE,IF(AR230:AT230&lt;&gt;"",CHAR(34)&amp;AR$1:AT$1&amp;AR230:AT230&amp;CHAR(34)&amp;",","")),"")&amp;
IF(AN230&gt;0,CHAR(34)&amp;"HasSta",CHAR(34)&amp;"NoStar")&amp;CHAR(34)&amp;","&amp;IF(AN230=1,CHAR(34)&amp;"1Stars"&amp;CHAR(34)&amp;",","")&amp;IF(AN230=2,CHAR(34)&amp;"2Stars"&amp;CHAR(34)&amp;",","")&amp;IF(AN230&gt;2,CHAR(34)&amp;"3+Star"&amp;CHAR(34)&amp;",","")&amp;
IFERROR(CHOOSE(AM230+1,"""NoBand""","","""2Bands""","""3Bands"""),"")&amp;IF(AM230&gt;3,"""4+Band""","")&amp;","&amp;
_xlfn.XLOOKUP(B230,Country!$A$2:$A$246,Country!$F$2:$F$246,"")&amp;_xlfn.XLOOKUP(B230,Country!$A$2:$A$246,Country!$G$2:$G$246,"")&amp;
"]",",]","]"),",,",","),",,",",")</f>
        <v>["Horizo", "Circle", "Animal", "Center","myrYEL","001BLA", "003RED","NoStar","4+Band","capi_Kampala","landlo", "ntWHYE","chopGB","englis","rg2_AF_East"]</v>
      </c>
      <c r="BH230" s="65" t="s">
        <v>792</v>
      </c>
      <c r="BI230" s="36"/>
    </row>
    <row r="231" spans="1:61" x14ac:dyDescent="0.3">
      <c r="A231" s="115" t="str" cm="1">
        <f t="array" ref="A231">SUBSTITUTE("{"&amp;CHAR(34)&amp;"couname"&amp;CHAR(34)&amp;":"&amp;CHAR(34)&amp;B231&amp;CHAR(34)&amp;
(IF(H231&lt;&gt;"",","&amp;CHAR(34)&amp;"subtype"&amp;CHAR(34)&amp;":"&amp;CHAR(34)&amp;H231&amp;CHAR(34),""))&amp;
","&amp;CHAR(34)&amp;"year"&amp;CHAR(34)&amp;":"&amp;CHAR(34)&amp;M231&amp;CHAR(34)&amp;","&amp;CHAR(34)&amp;"lvlup"&amp;CHAR(34)&amp;":"&amp;CHAR(34)&amp;C231&amp;CHAR(34)&amp;
","&amp;CHAR(34)&amp;"region"&amp;CHAR(34)&amp;":"&amp;CHAR(34)&amp;"rgn_"&amp;_xlfn.XLOOKUP(B231,Country!A231:A529,Country!D231:D529&amp;CHAR(34)&amp;
","&amp;CHAR(34)&amp;"Colors"&amp;CHAR(34)&amp;":"&amp;"["&amp;_xlfn.TEXTJOIN(", ",TRUE,IF(AV231:BE231&lt;&gt;"",CHAR(34)&amp;"cl_"&amp;AV231:BE231&amp;CHAR(34),""))&amp;"]"&amp;
","&amp;CHAR(34)&amp;"Items"&amp;CHAR(34)&amp;":"&amp;BG231&amp;
","&amp;CHAR(34)&amp;"Items2"&amp;CHAR(34)&amp;":"&amp;"["&amp;_xlfn.XLOOKUP(B231,Country!A230:A529,Country!G230:G529)&amp;"]"&amp;
","&amp;CHAR(34)&amp;"Flag"&amp;CHAR(34)&amp;":"&amp;CHAR(34)&amp;D231&amp;CHAR(34)&amp;
","&amp;CHAR(34)&amp;"HDFlag"&amp;CHAR(34)&amp;":"&amp;CHAR(34)&amp;E231&amp;CHAR(34)&amp;
","&amp;CHAR(34)&amp;"type"&amp;CHAR(34)&amp;":"&amp;CHAR(34)&amp;L231&amp;CHAR(34)&amp;
", "&amp;CHAR(34)&amp;"describe"&amp;CHAR(34)&amp;": "&amp;CHAR(34)&amp;CHAR(34)&amp;
", "&amp;CHAR(34)&amp;"isnew"&amp;CHAR(34)&amp;": "&amp;CHAR(34)&amp;F231&amp;CHAR(34)&amp;
", "&amp;CHAR(34)&amp;"ptg"&amp;CHAR(34)&amp;": "&amp;IFERROR(_xlfn.XLOOKUP(B231,Country!A:A,Country!BH:BH),CHAR(34)&amp;CHAR(34))&amp;
", "&amp;CHAR(34)&amp;"links"&amp;CHAR(34)&amp;": "&amp;CHAR(34)&amp;I231&amp;CHAR(34)&amp;
"},"),"[,","[")</f>
        <v>{"couname":"Ukraine","year":"1918, 1992","lvlup":"1","region":"rgn_Europe","Colors":["cl_YEL", "cl_BLU"],"Items":["Horizo", "OnlyBa","myrEQ","001BLU", "003YEL","NoStar","2Bands","capi_Kyiv","rg3_austrohungary","soviet","rg2_EU_East"],"Items2":["soviet","rg2_EU_East"],"Flag":"https://i.ibb.co/NjWkCz7/Ukraine-Flag.png","HDFlag":"https://upload.wikimedia.org/wikipedia/commons/thumb/4/49/Flag_of_Ukraine.svg/2560px-Flag_of_Ukraine.svg.png","type":"", "describe": "", "isnew": ".", "ptg": ["pctBLA_0", "pctBLU_50", "pctGRE_0", "pctRED_0", "pctYEL_50", "pctORA_0", "pctBRO_0", "pctPUR_0", "pctWHI_0"], "links": "https://en.wikipedia.org/wiki/Flag_of_Ukraine"},</v>
      </c>
      <c r="B231" s="83" t="s">
        <v>269</v>
      </c>
      <c r="C231" s="84">
        <v>1</v>
      </c>
      <c r="D231" s="95" t="s">
        <v>1028</v>
      </c>
      <c r="E231" s="96" t="s">
        <v>2721</v>
      </c>
      <c r="F231" s="85" t="s">
        <v>2200</v>
      </c>
      <c r="G231" s="86" t="s">
        <v>2201</v>
      </c>
      <c r="H231" s="87"/>
      <c r="I231" s="88" t="s">
        <v>2722</v>
      </c>
      <c r="J231" s="89" t="s">
        <v>3578</v>
      </c>
      <c r="K231" s="90" t="s">
        <v>513</v>
      </c>
      <c r="L231" s="89"/>
      <c r="M231" s="91" t="s">
        <v>2723</v>
      </c>
      <c r="N231" s="116"/>
      <c r="O231" s="92" t="s">
        <v>2204</v>
      </c>
      <c r="P231" s="92" t="s">
        <v>529</v>
      </c>
      <c r="Q231" s="92" t="s">
        <v>2204</v>
      </c>
      <c r="R231" s="92" t="s">
        <v>2204</v>
      </c>
      <c r="S231" s="92" t="s">
        <v>2204</v>
      </c>
      <c r="T231" s="92" t="s">
        <v>2204</v>
      </c>
      <c r="U231" s="92" t="s">
        <v>2204</v>
      </c>
      <c r="V231" s="92" t="s">
        <v>2204</v>
      </c>
      <c r="W231" s="92" t="s">
        <v>2204</v>
      </c>
      <c r="X231" s="92" t="s">
        <v>2204</v>
      </c>
      <c r="Y231" s="92" t="s">
        <v>2204</v>
      </c>
      <c r="Z231" s="92" t="s">
        <v>2204</v>
      </c>
      <c r="AA231" s="92" t="s">
        <v>2204</v>
      </c>
      <c r="AB231" s="92" t="s">
        <v>2204</v>
      </c>
      <c r="AC231" s="92" t="s">
        <v>2204</v>
      </c>
      <c r="AD231" s="92" t="s">
        <v>2204</v>
      </c>
      <c r="AE231" s="92" t="s">
        <v>529</v>
      </c>
      <c r="AF231" s="92" t="s">
        <v>2204</v>
      </c>
      <c r="AG231" s="92" t="s">
        <v>2204</v>
      </c>
      <c r="AH231" s="92" t="s">
        <v>2204</v>
      </c>
      <c r="AI231" s="92" t="s">
        <v>2204</v>
      </c>
      <c r="AJ231" s="92" t="s">
        <v>2204</v>
      </c>
      <c r="AK231" s="92" t="s">
        <v>2204</v>
      </c>
      <c r="AL231" s="92" t="s">
        <v>2204</v>
      </c>
      <c r="AM231" s="93">
        <v>2</v>
      </c>
      <c r="AN231" s="111">
        <v>0</v>
      </c>
      <c r="AO231" s="109"/>
      <c r="AP231" s="106"/>
      <c r="AQ231" s="110"/>
      <c r="AR231" s="109" t="s">
        <v>2214</v>
      </c>
      <c r="AS231" s="106"/>
      <c r="AT231" s="107" t="s">
        <v>2215</v>
      </c>
      <c r="AU231" s="108" t="s">
        <v>2209</v>
      </c>
      <c r="AV231" s="109" t="s">
        <v>2215</v>
      </c>
      <c r="AW231" s="106" t="s">
        <v>2214</v>
      </c>
      <c r="AX231" s="106"/>
      <c r="AY231" s="106"/>
      <c r="AZ231" s="106"/>
      <c r="BA231" s="106"/>
      <c r="BB231" s="106"/>
      <c r="BC231" s="106"/>
      <c r="BD231" s="106"/>
      <c r="BE231" s="106"/>
      <c r="BF231" s="94" cm="1">
        <f t="array" ref="BF231">SUMPRODUCT(--(LEN(TRIM(AV231:BE231))&gt;0))</f>
        <v>2</v>
      </c>
      <c r="BG231" s="36" t="str" cm="1">
        <f t="array" ref="BG231">SUBSTITUTE(SUBSTITUTE(SUBSTITUTE("["&amp;
IFERROR(_xlfn.TEXTJOIN(", ",TRUE,IF(O231:AL231="y",CHAR(34)&amp;O$1:AL$1&amp;CHAR(34),"")),"")&amp;
","&amp;
CHAR(34)&amp;"myr"&amp;AU231&amp;CHAR(34)&amp;","&amp;_xlfn.TEXTJOIN("",TRUE,IF(AO231:AQ231&lt;&gt;"",CHAR(34)&amp;"sta"&amp;AO231:AQ231&amp;CHAR(34)&amp;",",""))&amp;
IFERROR(_xlfn.TEXTJOIN(", ",TRUE,IF(AR231:AT231&lt;&gt;"",CHAR(34)&amp;AR$1:AT$1&amp;AR231:AT231&amp;CHAR(34)&amp;",","")),"")&amp;
IF(AN231&gt;0,CHAR(34)&amp;"HasSta",CHAR(34)&amp;"NoStar")&amp;CHAR(34)&amp;","&amp;IF(AN231=1,CHAR(34)&amp;"1Stars"&amp;CHAR(34)&amp;",","")&amp;IF(AN231=2,CHAR(34)&amp;"2Stars"&amp;CHAR(34)&amp;",","")&amp;IF(AN231&gt;2,CHAR(34)&amp;"3+Star"&amp;CHAR(34)&amp;",","")&amp;
IFERROR(CHOOSE(AM231+1,"""NoBand""","","""2Bands""","""3Bands"""),"")&amp;IF(AM231&gt;3,"""4+Band""","")&amp;","&amp;
_xlfn.XLOOKUP(B231,Country!$A$2:$A$246,Country!$F$2:$F$246,"")&amp;_xlfn.XLOOKUP(B231,Country!$A$2:$A$246,Country!$G$2:$G$246,"")&amp;
"]",",]","]"),",,",","),",,",",")</f>
        <v>["Horizo", "OnlyBa","myrEQ","001BLU", "003YEL","NoStar","2Bands","capi_Kyiv","rg3_austrohungary","soviet","rg2_EU_East"]</v>
      </c>
      <c r="BH231" s="65" t="s">
        <v>791</v>
      </c>
      <c r="BI231" s="36"/>
    </row>
    <row r="232" spans="1:61" x14ac:dyDescent="0.3">
      <c r="A232" s="115" t="str" cm="1">
        <f t="array" ref="A232">SUBSTITUTE("{"&amp;CHAR(34)&amp;"couname"&amp;CHAR(34)&amp;":"&amp;CHAR(34)&amp;B232&amp;CHAR(34)&amp;
(IF(H232&lt;&gt;"",","&amp;CHAR(34)&amp;"subtype"&amp;CHAR(34)&amp;":"&amp;CHAR(34)&amp;H232&amp;CHAR(34),""))&amp;
","&amp;CHAR(34)&amp;"year"&amp;CHAR(34)&amp;":"&amp;CHAR(34)&amp;M232&amp;CHAR(34)&amp;","&amp;CHAR(34)&amp;"lvlup"&amp;CHAR(34)&amp;":"&amp;CHAR(34)&amp;C232&amp;CHAR(34)&amp;
","&amp;CHAR(34)&amp;"region"&amp;CHAR(34)&amp;":"&amp;CHAR(34)&amp;"rgn_"&amp;_xlfn.XLOOKUP(B232,Country!A232:A530,Country!D232:D530&amp;CHAR(34)&amp;
","&amp;CHAR(34)&amp;"Colors"&amp;CHAR(34)&amp;":"&amp;"["&amp;_xlfn.TEXTJOIN(", ",TRUE,IF(AV232:BE232&lt;&gt;"",CHAR(34)&amp;"cl_"&amp;AV232:BE232&amp;CHAR(34),""))&amp;"]"&amp;
","&amp;CHAR(34)&amp;"Items"&amp;CHAR(34)&amp;":"&amp;BG232&amp;
","&amp;CHAR(34)&amp;"Items2"&amp;CHAR(34)&amp;":"&amp;"["&amp;_xlfn.XLOOKUP(B232,Country!A231:A530,Country!G231:G530)&amp;"]"&amp;
","&amp;CHAR(34)&amp;"Flag"&amp;CHAR(34)&amp;":"&amp;CHAR(34)&amp;D232&amp;CHAR(34)&amp;
","&amp;CHAR(34)&amp;"HDFlag"&amp;CHAR(34)&amp;":"&amp;CHAR(34)&amp;E232&amp;CHAR(34)&amp;
","&amp;CHAR(34)&amp;"type"&amp;CHAR(34)&amp;":"&amp;CHAR(34)&amp;L232&amp;CHAR(34)&amp;
", "&amp;CHAR(34)&amp;"describe"&amp;CHAR(34)&amp;": "&amp;CHAR(34)&amp;CHAR(34)&amp;
", "&amp;CHAR(34)&amp;"isnew"&amp;CHAR(34)&amp;": "&amp;CHAR(34)&amp;F232&amp;CHAR(34)&amp;
", "&amp;CHAR(34)&amp;"ptg"&amp;CHAR(34)&amp;": "&amp;IFERROR(_xlfn.XLOOKUP(B232,Country!A:A,Country!BH:BH),CHAR(34)&amp;CHAR(34))&amp;
", "&amp;CHAR(34)&amp;"links"&amp;CHAR(34)&amp;": "&amp;CHAR(34)&amp;I232&amp;CHAR(34)&amp;
"},"),"[,","[")</f>
        <v>{"couname":"United Arab Emirates","year":"1971","lvlup":"1","region":"rgn_Asia","Colors":["cl_RED", "cl_WHI", "cl_GRE", "cl_BLA"],"Items":["Horizo", "Vertic", "OnlyBa","myrEQ","003BLA","NoStar","4+Band","capi_Abu Dhabi","locate_MI", "top10_airlines", "top30_camel", "geo_CapiBeach","bricss","chopGB","monarchy","arabic","rg2_AS_West"],"Items2":["bricss","chopGB","monarchy","arabic","rg2_AS_West"],"Flag":"https://i.ibb.co/0y2h03Y/UAE-Flag.png","HDFlag":"https://upload.wikimedia.org/wikipedia/commons/thumb/c/cb/Flag_of_the_United_Arab_Emirates.svg/2560px-Flag_of_the_United_Arab_Emirates.svg.png","type":"", "describe": "", "isnew": ".", "ptg": ["pctBLA_25", "pctBLU_0", "pctGRE_25", "pctRED_25", "pctYEL_0", "pctORA_0", "pctBRO_0", "pctPUR_0", "pctWHI_25"], "links": "https://en.wikipedia.org/wiki/Flag_of_the_United_Arab_Emirates"},</v>
      </c>
      <c r="B232" s="83" t="s">
        <v>270</v>
      </c>
      <c r="C232" s="84">
        <v>1</v>
      </c>
      <c r="D232" s="95" t="s">
        <v>1029</v>
      </c>
      <c r="E232" s="96" t="s">
        <v>2724</v>
      </c>
      <c r="F232" s="85" t="s">
        <v>2200</v>
      </c>
      <c r="G232" s="86" t="s">
        <v>2201</v>
      </c>
      <c r="H232" s="87"/>
      <c r="I232" s="88" t="s">
        <v>2725</v>
      </c>
      <c r="J232" s="89" t="s">
        <v>3578</v>
      </c>
      <c r="K232" s="90" t="s">
        <v>514</v>
      </c>
      <c r="L232" s="89"/>
      <c r="M232" s="91">
        <v>1971</v>
      </c>
      <c r="N232" s="116"/>
      <c r="O232" s="92" t="s">
        <v>2204</v>
      </c>
      <c r="P232" s="92" t="s">
        <v>529</v>
      </c>
      <c r="Q232" s="92" t="s">
        <v>529</v>
      </c>
      <c r="R232" s="92" t="s">
        <v>2204</v>
      </c>
      <c r="S232" s="92" t="s">
        <v>2204</v>
      </c>
      <c r="T232" s="92" t="s">
        <v>2204</v>
      </c>
      <c r="U232" s="92" t="s">
        <v>2204</v>
      </c>
      <c r="V232" s="92" t="s">
        <v>2204</v>
      </c>
      <c r="W232" s="92" t="s">
        <v>2204</v>
      </c>
      <c r="X232" s="92" t="s">
        <v>2204</v>
      </c>
      <c r="Y232" s="92" t="s">
        <v>2204</v>
      </c>
      <c r="Z232" s="92" t="s">
        <v>2204</v>
      </c>
      <c r="AA232" s="92" t="s">
        <v>2204</v>
      </c>
      <c r="AB232" s="92" t="s">
        <v>2204</v>
      </c>
      <c r="AC232" s="92" t="s">
        <v>2204</v>
      </c>
      <c r="AD232" s="92" t="s">
        <v>2204</v>
      </c>
      <c r="AE232" s="92" t="s">
        <v>529</v>
      </c>
      <c r="AF232" s="92" t="s">
        <v>2204</v>
      </c>
      <c r="AG232" s="92" t="s">
        <v>2204</v>
      </c>
      <c r="AH232" s="92" t="s">
        <v>2204</v>
      </c>
      <c r="AI232" s="92" t="s">
        <v>2204</v>
      </c>
      <c r="AJ232" s="92" t="s">
        <v>2204</v>
      </c>
      <c r="AK232" s="92" t="s">
        <v>2204</v>
      </c>
      <c r="AL232" s="92" t="s">
        <v>2204</v>
      </c>
      <c r="AM232" s="93">
        <v>4</v>
      </c>
      <c r="AN232" s="111">
        <v>0</v>
      </c>
      <c r="AO232" s="109"/>
      <c r="AP232" s="106"/>
      <c r="AQ232" s="110"/>
      <c r="AR232" s="109"/>
      <c r="AS232" s="106"/>
      <c r="AT232" s="107" t="s">
        <v>2206</v>
      </c>
      <c r="AU232" s="108" t="s">
        <v>2209</v>
      </c>
      <c r="AV232" s="109" t="s">
        <v>2210</v>
      </c>
      <c r="AW232" s="106" t="s">
        <v>2205</v>
      </c>
      <c r="AX232" s="106" t="s">
        <v>2211</v>
      </c>
      <c r="AY232" s="106" t="s">
        <v>2206</v>
      </c>
      <c r="AZ232" s="106"/>
      <c r="BA232" s="106"/>
      <c r="BB232" s="106"/>
      <c r="BC232" s="106"/>
      <c r="BD232" s="106"/>
      <c r="BE232" s="106"/>
      <c r="BF232" s="94" cm="1">
        <f t="array" ref="BF232">SUMPRODUCT(--(LEN(TRIM(AV232:BE232))&gt;0))</f>
        <v>4</v>
      </c>
      <c r="BG232" s="36" t="str" cm="1">
        <f t="array" ref="BG232">SUBSTITUTE(SUBSTITUTE(SUBSTITUTE("["&amp;
IFERROR(_xlfn.TEXTJOIN(", ",TRUE,IF(O232:AL232="y",CHAR(34)&amp;O$1:AL$1&amp;CHAR(34),"")),"")&amp;
","&amp;
CHAR(34)&amp;"myr"&amp;AU232&amp;CHAR(34)&amp;","&amp;_xlfn.TEXTJOIN("",TRUE,IF(AO232:AQ232&lt;&gt;"",CHAR(34)&amp;"sta"&amp;AO232:AQ232&amp;CHAR(34)&amp;",",""))&amp;
IFERROR(_xlfn.TEXTJOIN(", ",TRUE,IF(AR232:AT232&lt;&gt;"",CHAR(34)&amp;AR$1:AT$1&amp;AR232:AT232&amp;CHAR(34)&amp;",","")),"")&amp;
IF(AN232&gt;0,CHAR(34)&amp;"HasSta",CHAR(34)&amp;"NoStar")&amp;CHAR(34)&amp;","&amp;IF(AN232=1,CHAR(34)&amp;"1Stars"&amp;CHAR(34)&amp;",","")&amp;IF(AN232=2,CHAR(34)&amp;"2Stars"&amp;CHAR(34)&amp;",","")&amp;IF(AN232&gt;2,CHAR(34)&amp;"3+Star"&amp;CHAR(34)&amp;",","")&amp;
IFERROR(CHOOSE(AM232+1,"""NoBand""","","""2Bands""","""3Bands"""),"")&amp;IF(AM232&gt;3,"""4+Band""","")&amp;","&amp;
_xlfn.XLOOKUP(B232,Country!$A$2:$A$246,Country!$F$2:$F$246,"")&amp;_xlfn.XLOOKUP(B232,Country!$A$2:$A$246,Country!$G$2:$G$246,"")&amp;
"]",",]","]"),",,",","),",,",",")</f>
        <v>["Horizo", "Vertic", "OnlyBa","myrEQ","003BLA","NoStar","4+Band","capi_Abu Dhabi","locate_MI", "top10_airlines", "top30_camel", "geo_CapiBeach","bricss","chopGB","monarchy","arabic","rg2_AS_West"]</v>
      </c>
      <c r="BH232" s="65" t="s">
        <v>790</v>
      </c>
      <c r="BI232" s="36"/>
    </row>
    <row r="233" spans="1:61" x14ac:dyDescent="0.3">
      <c r="A233" s="115" t="str" cm="1">
        <f t="array" ref="A233">SUBSTITUTE("{"&amp;CHAR(34)&amp;"couname"&amp;CHAR(34)&amp;":"&amp;CHAR(34)&amp;B233&amp;CHAR(34)&amp;
(IF(H233&lt;&gt;"",","&amp;CHAR(34)&amp;"subtype"&amp;CHAR(34)&amp;":"&amp;CHAR(34)&amp;H233&amp;CHAR(34),""))&amp;
","&amp;CHAR(34)&amp;"year"&amp;CHAR(34)&amp;":"&amp;CHAR(34)&amp;M233&amp;CHAR(34)&amp;","&amp;CHAR(34)&amp;"lvlup"&amp;CHAR(34)&amp;":"&amp;CHAR(34)&amp;C233&amp;CHAR(34)&amp;
","&amp;CHAR(34)&amp;"region"&amp;CHAR(34)&amp;":"&amp;CHAR(34)&amp;"rgn_"&amp;_xlfn.XLOOKUP(B233,Country!A233:A531,Country!D233:D531&amp;CHAR(34)&amp;
","&amp;CHAR(34)&amp;"Colors"&amp;CHAR(34)&amp;":"&amp;"["&amp;_xlfn.TEXTJOIN(", ",TRUE,IF(AV233:BE233&lt;&gt;"",CHAR(34)&amp;"cl_"&amp;AV233:BE233&amp;CHAR(34),""))&amp;"]"&amp;
","&amp;CHAR(34)&amp;"Items"&amp;CHAR(34)&amp;":"&amp;BG233&amp;
","&amp;CHAR(34)&amp;"Items2"&amp;CHAR(34)&amp;":"&amp;"["&amp;_xlfn.XLOOKUP(B233,Country!A232:A531,Country!G232:G531)&amp;"]"&amp;
","&amp;CHAR(34)&amp;"Flag"&amp;CHAR(34)&amp;":"&amp;CHAR(34)&amp;D233&amp;CHAR(34)&amp;
","&amp;CHAR(34)&amp;"HDFlag"&amp;CHAR(34)&amp;":"&amp;CHAR(34)&amp;E233&amp;CHAR(34)&amp;
","&amp;CHAR(34)&amp;"type"&amp;CHAR(34)&amp;":"&amp;CHAR(34)&amp;L233&amp;CHAR(34)&amp;
", "&amp;CHAR(34)&amp;"describe"&amp;CHAR(34)&amp;": "&amp;CHAR(34)&amp;CHAR(34)&amp;
", "&amp;CHAR(34)&amp;"isnew"&amp;CHAR(34)&amp;": "&amp;CHAR(34)&amp;F233&amp;CHAR(34)&amp;
", "&amp;CHAR(34)&amp;"ptg"&amp;CHAR(34)&amp;": "&amp;IFERROR(_xlfn.XLOOKUP(B233,Country!A:A,Country!BH:BH),CHAR(34)&amp;CHAR(34))&amp;
", "&amp;CHAR(34)&amp;"links"&amp;CHAR(34)&amp;": "&amp;CHAR(34)&amp;I233&amp;CHAR(34)&amp;
"},"),"[,","[")</f>
        <v>{"couname":"United Kingdom","year":"1707","lvlup":"1","region":"rgn_Europe","Colors":["cl_RED", "cl_WHI", "cl_BLU"],"Items":["Crosse", "Horizo", "Vertic", "dgband", "Center", "OnlyBa", "Rotate","myrRED","NoStar","4+Band","capi_London","island", "locate_MI", "pol_Nuclear", "md_acreed123", "pol_samesx", "md_tekken7","monarchy","englis","rg2_Eu_North"],"Items2":["monarchy","englis","rg2_Eu_North"],"Flag":"https://upload.wikimedia.org/wikipedia/commons/thumb/a/a5/Flag_of_the_United_Kingdom_%281-2%29.svg/383px-Flag_of_the_United_Kingdom_%281-2%29.svg.png","HDFlag":"https://upload.wikimedia.org/wikipedia/commons/thumb/a/a5/Flag_of_the_United_Kingdom_%281-2%29.svg/2560px-Flag_of_the_United_Kingdom_%281-2%29.svg.png","type":"", "describe": "", "isnew": ".", "ptg": ["pctBLA_0", "pctBLU_29", "pctGRE_0", "pctRED_38", "pctYEL_0", "pctORA_0", "pctBRO_0", "pctPUR_0", "pctWHI_33"], "links": "https://en.wikipedia.org/wiki/Flag_of_Great_Britain"},</v>
      </c>
      <c r="B233" s="83" t="s">
        <v>271</v>
      </c>
      <c r="C233" s="84">
        <v>1</v>
      </c>
      <c r="D233" s="95" t="s">
        <v>1030</v>
      </c>
      <c r="E233" s="96" t="s">
        <v>2726</v>
      </c>
      <c r="F233" s="85" t="s">
        <v>2200</v>
      </c>
      <c r="G233" s="86" t="s">
        <v>2201</v>
      </c>
      <c r="H233" s="87"/>
      <c r="I233" s="88" t="s">
        <v>2727</v>
      </c>
      <c r="J233" s="89" t="s">
        <v>3578</v>
      </c>
      <c r="K233" s="90" t="s">
        <v>515</v>
      </c>
      <c r="L233" s="89"/>
      <c r="M233" s="91">
        <v>1707</v>
      </c>
      <c r="N233" s="116"/>
      <c r="O233" s="92" t="s">
        <v>529</v>
      </c>
      <c r="P233" s="92" t="s">
        <v>529</v>
      </c>
      <c r="Q233" s="92" t="s">
        <v>529</v>
      </c>
      <c r="R233" s="92" t="s">
        <v>529</v>
      </c>
      <c r="S233" s="92" t="s">
        <v>2204</v>
      </c>
      <c r="T233" s="92" t="s">
        <v>2204</v>
      </c>
      <c r="U233" s="92" t="s">
        <v>2204</v>
      </c>
      <c r="V233" s="92" t="s">
        <v>2204</v>
      </c>
      <c r="W233" s="92" t="s">
        <v>2204</v>
      </c>
      <c r="X233" s="92" t="s">
        <v>2204</v>
      </c>
      <c r="Y233" s="92" t="s">
        <v>2204</v>
      </c>
      <c r="Z233" s="92" t="s">
        <v>2204</v>
      </c>
      <c r="AA233" s="92" t="s">
        <v>529</v>
      </c>
      <c r="AB233" s="92" t="s">
        <v>2204</v>
      </c>
      <c r="AC233" s="92" t="s">
        <v>2204</v>
      </c>
      <c r="AD233" s="92" t="s">
        <v>2204</v>
      </c>
      <c r="AE233" s="92" t="s">
        <v>529</v>
      </c>
      <c r="AF233" s="92" t="s">
        <v>2204</v>
      </c>
      <c r="AG233" s="92" t="s">
        <v>2204</v>
      </c>
      <c r="AH233" s="92" t="s">
        <v>2204</v>
      </c>
      <c r="AI233" s="92" t="s">
        <v>2204</v>
      </c>
      <c r="AJ233" s="92" t="s">
        <v>2204</v>
      </c>
      <c r="AK233" s="92" t="s">
        <v>529</v>
      </c>
      <c r="AL233" s="92" t="s">
        <v>2204</v>
      </c>
      <c r="AM233" s="93">
        <v>5</v>
      </c>
      <c r="AN233" s="111">
        <v>0</v>
      </c>
      <c r="AO233" s="109"/>
      <c r="AP233" s="106"/>
      <c r="AQ233" s="110"/>
      <c r="AR233" s="109"/>
      <c r="AS233" s="106"/>
      <c r="AT233" s="107"/>
      <c r="AU233" s="108" t="s">
        <v>2210</v>
      </c>
      <c r="AV233" s="109" t="s">
        <v>2210</v>
      </c>
      <c r="AW233" s="106" t="s">
        <v>2205</v>
      </c>
      <c r="AX233" s="106" t="s">
        <v>2214</v>
      </c>
      <c r="AY233" s="106"/>
      <c r="AZ233" s="106"/>
      <c r="BA233" s="106"/>
      <c r="BB233" s="106"/>
      <c r="BC233" s="106"/>
      <c r="BD233" s="106"/>
      <c r="BE233" s="106"/>
      <c r="BF233" s="94" cm="1">
        <f t="array" ref="BF233">SUMPRODUCT(--(LEN(TRIM(AV233:BE233))&gt;0))</f>
        <v>3</v>
      </c>
      <c r="BG233" s="36" t="str" cm="1">
        <f t="array" ref="BG233">SUBSTITUTE(SUBSTITUTE(SUBSTITUTE("["&amp;
IFERROR(_xlfn.TEXTJOIN(", ",TRUE,IF(O233:AL233="y",CHAR(34)&amp;O$1:AL$1&amp;CHAR(34),"")),"")&amp;
","&amp;
CHAR(34)&amp;"myr"&amp;AU233&amp;CHAR(34)&amp;","&amp;_xlfn.TEXTJOIN("",TRUE,IF(AO233:AQ233&lt;&gt;"",CHAR(34)&amp;"sta"&amp;AO233:AQ233&amp;CHAR(34)&amp;",",""))&amp;
IFERROR(_xlfn.TEXTJOIN(", ",TRUE,IF(AR233:AT233&lt;&gt;"",CHAR(34)&amp;AR$1:AT$1&amp;AR233:AT233&amp;CHAR(34)&amp;",","")),"")&amp;
IF(AN233&gt;0,CHAR(34)&amp;"HasSta",CHAR(34)&amp;"NoStar")&amp;CHAR(34)&amp;","&amp;IF(AN233=1,CHAR(34)&amp;"1Stars"&amp;CHAR(34)&amp;",","")&amp;IF(AN233=2,CHAR(34)&amp;"2Stars"&amp;CHAR(34)&amp;",","")&amp;IF(AN233&gt;2,CHAR(34)&amp;"3+Star"&amp;CHAR(34)&amp;",","")&amp;
IFERROR(CHOOSE(AM233+1,"""NoBand""","","""2Bands""","""3Bands"""),"")&amp;IF(AM233&gt;3,"""4+Band""","")&amp;","&amp;
_xlfn.XLOOKUP(B233,Country!$A$2:$A$246,Country!$F$2:$F$246,"")&amp;_xlfn.XLOOKUP(B233,Country!$A$2:$A$246,Country!$G$2:$G$246,"")&amp;
"]",",]","]"),",,",","),",,",",")</f>
        <v>["Crosse", "Horizo", "Vertic", "dgband", "Center", "OnlyBa", "Rotate","myrRED","NoStar","4+Band","capi_London","island", "locate_MI", "pol_Nuclear", "md_acreed123", "pol_samesx", "md_tekken7","monarchy","englis","rg2_Eu_North"]</v>
      </c>
      <c r="BH233" s="65" t="s">
        <v>791</v>
      </c>
      <c r="BI233" s="36"/>
    </row>
    <row r="234" spans="1:61" x14ac:dyDescent="0.3">
      <c r="A234" s="115" t="str" cm="1">
        <f t="array" ref="A234">SUBSTITUTE("{"&amp;CHAR(34)&amp;"couname"&amp;CHAR(34)&amp;":"&amp;CHAR(34)&amp;B234&amp;CHAR(34)&amp;
(IF(H234&lt;&gt;"",","&amp;CHAR(34)&amp;"subtype"&amp;CHAR(34)&amp;":"&amp;CHAR(34)&amp;H234&amp;CHAR(34),""))&amp;
","&amp;CHAR(34)&amp;"year"&amp;CHAR(34)&amp;":"&amp;CHAR(34)&amp;M234&amp;CHAR(34)&amp;","&amp;CHAR(34)&amp;"lvlup"&amp;CHAR(34)&amp;":"&amp;CHAR(34)&amp;C234&amp;CHAR(34)&amp;
","&amp;CHAR(34)&amp;"region"&amp;CHAR(34)&amp;":"&amp;CHAR(34)&amp;"rgn_"&amp;_xlfn.XLOOKUP(B234,Country!A234:A532,Country!D234:D532&amp;CHAR(34)&amp;
","&amp;CHAR(34)&amp;"Colors"&amp;CHAR(34)&amp;":"&amp;"["&amp;_xlfn.TEXTJOIN(", ",TRUE,IF(AV234:BE234&lt;&gt;"",CHAR(34)&amp;"cl_"&amp;AV234:BE234&amp;CHAR(34),""))&amp;"]"&amp;
","&amp;CHAR(34)&amp;"Items"&amp;CHAR(34)&amp;":"&amp;BG234&amp;
","&amp;CHAR(34)&amp;"Items2"&amp;CHAR(34)&amp;":"&amp;"["&amp;_xlfn.XLOOKUP(B234,Country!A233:A532,Country!G233:G532)&amp;"]"&amp;
","&amp;CHAR(34)&amp;"Flag"&amp;CHAR(34)&amp;":"&amp;CHAR(34)&amp;D234&amp;CHAR(34)&amp;
","&amp;CHAR(34)&amp;"HDFlag"&amp;CHAR(34)&amp;":"&amp;CHAR(34)&amp;E234&amp;CHAR(34)&amp;
","&amp;CHAR(34)&amp;"type"&amp;CHAR(34)&amp;":"&amp;CHAR(34)&amp;L234&amp;CHAR(34)&amp;
", "&amp;CHAR(34)&amp;"describe"&amp;CHAR(34)&amp;": "&amp;CHAR(34)&amp;CHAR(34)&amp;
", "&amp;CHAR(34)&amp;"isnew"&amp;CHAR(34)&amp;": "&amp;CHAR(34)&amp;F234&amp;CHAR(34)&amp;
", "&amp;CHAR(34)&amp;"ptg"&amp;CHAR(34)&amp;": "&amp;IFERROR(_xlfn.XLOOKUP(B234,Country!A:A,Country!BH:BH),CHAR(34)&amp;CHAR(34))&amp;
", "&amp;CHAR(34)&amp;"links"&amp;CHAR(34)&amp;": "&amp;CHAR(34)&amp;I234&amp;CHAR(34)&amp;
"},"),"[,","[")</f>
        <v>{"couname":"United States","year":"1960","lvlup":"1","region":"rgn_North America","Colors":["cl_RED", "cl_WHI", "cl_BLU"],"Items":["Horizo", "Canton","myrRED","staWHI","001RED", "002RED", "003RED","HasSta","3+Star","4+Band","capi_Washington, D.C. (District of Columbia)","kokomo", "locate_MI", "pol_Nuclear", "top10_reindeer", "md_acreed123", "pol_samesx", "pol_pope", "md_tekken7","chopGB","englis","rg2_AM_North"],"Items2":["chopGB","englis","rg2_AM_North"],"Flag":"https://i.ibb.co/2nMDyx6/USA-Flag.png","HDFlag":"https://upload.wikimedia.org/wikipedia/en/thumb/a/a4/Flag_of_the_United_States.svg/2560px-Flag_of_the_United_States.svg.png","type":"", "describe": "", "isnew": ".", "ptg": ["pctBLA_0", "pctBLU_19", "pctGRE_0", "pctRED_42", "pctYEL_0", "pctORA_0", "pctBRO_0", "pctPUR_0", "pctWHI_40"], "links": "https://en.wikipedia.org/wiki/Flag_of_United_States"},</v>
      </c>
      <c r="B234" s="83" t="s">
        <v>272</v>
      </c>
      <c r="C234" s="84">
        <v>1</v>
      </c>
      <c r="D234" s="95" t="s">
        <v>1031</v>
      </c>
      <c r="E234" s="96" t="s">
        <v>2728</v>
      </c>
      <c r="F234" s="85" t="s">
        <v>2200</v>
      </c>
      <c r="G234" s="86" t="s">
        <v>2201</v>
      </c>
      <c r="H234" s="87"/>
      <c r="I234" s="88" t="s">
        <v>2729</v>
      </c>
      <c r="J234" s="89" t="s">
        <v>3578</v>
      </c>
      <c r="K234" s="90" t="s">
        <v>516</v>
      </c>
      <c r="L234" s="89"/>
      <c r="M234" s="91">
        <v>1960</v>
      </c>
      <c r="N234" s="116"/>
      <c r="O234" s="92" t="s">
        <v>2204</v>
      </c>
      <c r="P234" s="92" t="s">
        <v>529</v>
      </c>
      <c r="Q234" s="92" t="s">
        <v>2204</v>
      </c>
      <c r="R234" s="92" t="s">
        <v>2204</v>
      </c>
      <c r="S234" s="92" t="s">
        <v>2204</v>
      </c>
      <c r="T234" s="92" t="s">
        <v>2204</v>
      </c>
      <c r="U234" s="92" t="s">
        <v>2204</v>
      </c>
      <c r="V234" s="92" t="s">
        <v>2204</v>
      </c>
      <c r="W234" s="92" t="s">
        <v>2204</v>
      </c>
      <c r="X234" s="92" t="s">
        <v>2204</v>
      </c>
      <c r="Y234" s="92" t="s">
        <v>2204</v>
      </c>
      <c r="Z234" s="92" t="s">
        <v>2204</v>
      </c>
      <c r="AA234" s="92" t="s">
        <v>2204</v>
      </c>
      <c r="AB234" s="92" t="s">
        <v>529</v>
      </c>
      <c r="AC234" s="92" t="s">
        <v>2204</v>
      </c>
      <c r="AD234" s="92" t="s">
        <v>2204</v>
      </c>
      <c r="AE234" s="92" t="s">
        <v>2204</v>
      </c>
      <c r="AF234" s="92" t="s">
        <v>2204</v>
      </c>
      <c r="AG234" s="92" t="s">
        <v>2204</v>
      </c>
      <c r="AH234" s="92" t="s">
        <v>2204</v>
      </c>
      <c r="AI234" s="92" t="s">
        <v>2204</v>
      </c>
      <c r="AJ234" s="92" t="s">
        <v>2204</v>
      </c>
      <c r="AK234" s="92" t="s">
        <v>2204</v>
      </c>
      <c r="AL234" s="92" t="s">
        <v>2204</v>
      </c>
      <c r="AM234" s="93">
        <v>13</v>
      </c>
      <c r="AN234" s="111">
        <v>50</v>
      </c>
      <c r="AO234" s="109" t="s">
        <v>2205</v>
      </c>
      <c r="AP234" s="106"/>
      <c r="AQ234" s="110"/>
      <c r="AR234" s="109" t="s">
        <v>2210</v>
      </c>
      <c r="AS234" s="106" t="s">
        <v>2210</v>
      </c>
      <c r="AT234" s="107" t="s">
        <v>2210</v>
      </c>
      <c r="AU234" s="108" t="s">
        <v>2210</v>
      </c>
      <c r="AV234" s="109" t="s">
        <v>2210</v>
      </c>
      <c r="AW234" s="106" t="s">
        <v>2205</v>
      </c>
      <c r="AX234" s="106" t="s">
        <v>2214</v>
      </c>
      <c r="AY234" s="106"/>
      <c r="AZ234" s="106"/>
      <c r="BA234" s="106"/>
      <c r="BB234" s="106"/>
      <c r="BC234" s="106"/>
      <c r="BD234" s="106"/>
      <c r="BE234" s="106"/>
      <c r="BF234" s="94" cm="1">
        <f t="array" ref="BF234">SUMPRODUCT(--(LEN(TRIM(AV234:BE234))&gt;0))</f>
        <v>3</v>
      </c>
      <c r="BG234" s="36" t="str" cm="1">
        <f t="array" ref="BG234">SUBSTITUTE(SUBSTITUTE(SUBSTITUTE("["&amp;
IFERROR(_xlfn.TEXTJOIN(", ",TRUE,IF(O234:AL234="y",CHAR(34)&amp;O$1:AL$1&amp;CHAR(34),"")),"")&amp;
","&amp;
CHAR(34)&amp;"myr"&amp;AU234&amp;CHAR(34)&amp;","&amp;_xlfn.TEXTJOIN("",TRUE,IF(AO234:AQ234&lt;&gt;"",CHAR(34)&amp;"sta"&amp;AO234:AQ234&amp;CHAR(34)&amp;",",""))&amp;
IFERROR(_xlfn.TEXTJOIN(", ",TRUE,IF(AR234:AT234&lt;&gt;"",CHAR(34)&amp;AR$1:AT$1&amp;AR234:AT234&amp;CHAR(34)&amp;",","")),"")&amp;
IF(AN234&gt;0,CHAR(34)&amp;"HasSta",CHAR(34)&amp;"NoStar")&amp;CHAR(34)&amp;","&amp;IF(AN234=1,CHAR(34)&amp;"1Stars"&amp;CHAR(34)&amp;",","")&amp;IF(AN234=2,CHAR(34)&amp;"2Stars"&amp;CHAR(34)&amp;",","")&amp;IF(AN234&gt;2,CHAR(34)&amp;"3+Star"&amp;CHAR(34)&amp;",","")&amp;
IFERROR(CHOOSE(AM234+1,"""NoBand""","","""2Bands""","""3Bands"""),"")&amp;IF(AM234&gt;3,"""4+Band""","")&amp;","&amp;
_xlfn.XLOOKUP(B234,Country!$A$2:$A$246,Country!$F$2:$F$246,"")&amp;_xlfn.XLOOKUP(B234,Country!$A$2:$A$246,Country!$G$2:$G$246,"")&amp;
"]",",]","]"),",,",","),",,",",")</f>
        <v>["Horizo", "Canton","myrRED","staWHI","001RED", "002RED", "003RED","HasSta","3+Star","4+Band","capi_Washington, D.C. (District of Columbia)","kokomo", "locate_MI", "pol_Nuclear", "top10_reindeer", "md_acreed123", "pol_samesx", "pol_pope", "md_tekken7","chopGB","englis","rg2_AM_North"]</v>
      </c>
      <c r="BH234" s="65" t="s">
        <v>794</v>
      </c>
      <c r="BI234" s="36"/>
    </row>
    <row r="235" spans="1:61" x14ac:dyDescent="0.3">
      <c r="A235" s="115" t="str" cm="1">
        <f t="array" ref="A235">SUBSTITUTE("{"&amp;CHAR(34)&amp;"couname"&amp;CHAR(34)&amp;":"&amp;CHAR(34)&amp;B235&amp;CHAR(34)&amp;
(IF(H235&lt;&gt;"",","&amp;CHAR(34)&amp;"subtype"&amp;CHAR(34)&amp;":"&amp;CHAR(34)&amp;H235&amp;CHAR(34),""))&amp;
","&amp;CHAR(34)&amp;"year"&amp;CHAR(34)&amp;":"&amp;CHAR(34)&amp;M235&amp;CHAR(34)&amp;","&amp;CHAR(34)&amp;"lvlup"&amp;CHAR(34)&amp;":"&amp;CHAR(34)&amp;C235&amp;CHAR(34)&amp;
","&amp;CHAR(34)&amp;"region"&amp;CHAR(34)&amp;":"&amp;CHAR(34)&amp;"rgn_"&amp;_xlfn.XLOOKUP(B235,Country!A235:A533,Country!D235:D533&amp;CHAR(34)&amp;
","&amp;CHAR(34)&amp;"Colors"&amp;CHAR(34)&amp;":"&amp;"["&amp;_xlfn.TEXTJOIN(", ",TRUE,IF(AV235:BE235&lt;&gt;"",CHAR(34)&amp;"cl_"&amp;AV235:BE235&amp;CHAR(34),""))&amp;"]"&amp;
","&amp;CHAR(34)&amp;"Items"&amp;CHAR(34)&amp;":"&amp;BG235&amp;
","&amp;CHAR(34)&amp;"Items2"&amp;CHAR(34)&amp;":"&amp;"["&amp;_xlfn.XLOOKUP(B235,Country!A234:A533,Country!G234:G533)&amp;"]"&amp;
","&amp;CHAR(34)&amp;"Flag"&amp;CHAR(34)&amp;":"&amp;CHAR(34)&amp;D235&amp;CHAR(34)&amp;
","&amp;CHAR(34)&amp;"HDFlag"&amp;CHAR(34)&amp;":"&amp;CHAR(34)&amp;E235&amp;CHAR(34)&amp;
","&amp;CHAR(34)&amp;"type"&amp;CHAR(34)&amp;":"&amp;CHAR(34)&amp;L235&amp;CHAR(34)&amp;
", "&amp;CHAR(34)&amp;"describe"&amp;CHAR(34)&amp;": "&amp;CHAR(34)&amp;CHAR(34)&amp;
", "&amp;CHAR(34)&amp;"isnew"&amp;CHAR(34)&amp;": "&amp;CHAR(34)&amp;F235&amp;CHAR(34)&amp;
", "&amp;CHAR(34)&amp;"ptg"&amp;CHAR(34)&amp;": "&amp;IFERROR(_xlfn.XLOOKUP(B235,Country!A:A,Country!BH:BH),CHAR(34)&amp;CHAR(34))&amp;
", "&amp;CHAR(34)&amp;"links"&amp;CHAR(34)&amp;": "&amp;CHAR(34)&amp;I235&amp;CHAR(34)&amp;
"},"),"[,","[")</f>
        <v>{"couname":"United States Virgin Islands","year":"1921","lvlup":"1","region":"rgn_North America","Colors":["cl_YEL", "cl_WHI", "cl_BLU", "cl_RED", "cl_GRE", "cl_BLA"],"Items":["Animal", "Plants", "Texted", "Weapon", "Center","myrWHI","NoStar","NoBand","capi_Charlotte Amalie","island", "geo_CapiBeach", "ntGRRE", "ntGRYE", "ntWHYE","englis","rg2_Na_Caribbean"],"Items2":["englis","rg2_Na_Caribbean"],"Flag":"https://upload.wikimedia.org/wikipedia/commons/thumb/f/f8/Flag_of_the_United_States_Virgin_Islands.svg/383px-Flag_of_the_United_States_Virgin_Islands.svg.png","HDFlag":"https://upload.wikimedia.org/wikipedia/commons/thumb/f/f8/Flag_of_the_United_States_Virgin_Islands.svg/2560px-Flag_of_the_United_States_Virgin_Islands.svg.png","type":"", "describe": "", "isnew": ".", "ptg": ["pctBLA_1", "pctBLU_5", "pctGRE_3", "pctRED_3", "pctYEL_18", "pctORA_0", "pctBRO_0", "pctPUR_0", "pctWHI_70"], "links": "https://en.wikipedia.org/wiki/Flag_of_the_United_States_Virgin_Islands"},</v>
      </c>
      <c r="B235" s="83" t="s">
        <v>273</v>
      </c>
      <c r="C235" s="84">
        <v>1</v>
      </c>
      <c r="D235" s="95" t="s">
        <v>1032</v>
      </c>
      <c r="E235" s="96" t="s">
        <v>2730</v>
      </c>
      <c r="F235" s="85" t="s">
        <v>2200</v>
      </c>
      <c r="G235" s="86" t="s">
        <v>2201</v>
      </c>
      <c r="H235" s="87"/>
      <c r="I235" s="88" t="s">
        <v>2731</v>
      </c>
      <c r="J235" s="89" t="s">
        <v>3578</v>
      </c>
      <c r="K235" s="90" t="s">
        <v>517</v>
      </c>
      <c r="L235" s="89"/>
      <c r="M235" s="91">
        <v>1921</v>
      </c>
      <c r="N235" s="116"/>
      <c r="O235" s="92" t="s">
        <v>2204</v>
      </c>
      <c r="P235" s="92" t="s">
        <v>2204</v>
      </c>
      <c r="Q235" s="92" t="s">
        <v>2204</v>
      </c>
      <c r="R235" s="92" t="s">
        <v>2204</v>
      </c>
      <c r="S235" s="92" t="s">
        <v>2204</v>
      </c>
      <c r="T235" s="92" t="s">
        <v>529</v>
      </c>
      <c r="U235" s="92" t="s">
        <v>529</v>
      </c>
      <c r="V235" s="92" t="s">
        <v>529</v>
      </c>
      <c r="W235" s="92" t="s">
        <v>529</v>
      </c>
      <c r="X235" s="92" t="s">
        <v>2204</v>
      </c>
      <c r="Y235" s="92" t="s">
        <v>2204</v>
      </c>
      <c r="Z235" s="92" t="s">
        <v>2204</v>
      </c>
      <c r="AA235" s="92" t="s">
        <v>529</v>
      </c>
      <c r="AB235" s="92" t="s">
        <v>2204</v>
      </c>
      <c r="AC235" s="92" t="s">
        <v>2204</v>
      </c>
      <c r="AD235" s="92" t="s">
        <v>2204</v>
      </c>
      <c r="AE235" s="92" t="s">
        <v>2204</v>
      </c>
      <c r="AF235" s="92" t="s">
        <v>2204</v>
      </c>
      <c r="AG235" s="92" t="s">
        <v>2204</v>
      </c>
      <c r="AH235" s="92" t="s">
        <v>2204</v>
      </c>
      <c r="AI235" s="92" t="s">
        <v>2204</v>
      </c>
      <c r="AJ235" s="92" t="s">
        <v>2204</v>
      </c>
      <c r="AK235" s="92" t="s">
        <v>2204</v>
      </c>
      <c r="AL235" s="92" t="s">
        <v>2204</v>
      </c>
      <c r="AM235" s="93">
        <v>0</v>
      </c>
      <c r="AN235" s="111">
        <v>0</v>
      </c>
      <c r="AO235" s="109"/>
      <c r="AP235" s="106"/>
      <c r="AQ235" s="110"/>
      <c r="AR235" s="109"/>
      <c r="AS235" s="106"/>
      <c r="AT235" s="107"/>
      <c r="AU235" s="108" t="s">
        <v>2205</v>
      </c>
      <c r="AV235" s="109" t="s">
        <v>2215</v>
      </c>
      <c r="AW235" s="106" t="s">
        <v>2205</v>
      </c>
      <c r="AX235" s="106" t="s">
        <v>2214</v>
      </c>
      <c r="AY235" s="106" t="s">
        <v>2210</v>
      </c>
      <c r="AZ235" s="106" t="s">
        <v>2211</v>
      </c>
      <c r="BA235" s="106" t="s">
        <v>2206</v>
      </c>
      <c r="BB235" s="106"/>
      <c r="BC235" s="106"/>
      <c r="BD235" s="106"/>
      <c r="BE235" s="106"/>
      <c r="BF235" s="94" cm="1">
        <f t="array" ref="BF235">SUMPRODUCT(--(LEN(TRIM(AV235:BE235))&gt;0))</f>
        <v>6</v>
      </c>
      <c r="BG235" s="36" t="str" cm="1">
        <f t="array" ref="BG235">SUBSTITUTE(SUBSTITUTE(SUBSTITUTE("["&amp;
IFERROR(_xlfn.TEXTJOIN(", ",TRUE,IF(O235:AL235="y",CHAR(34)&amp;O$1:AL$1&amp;CHAR(34),"")),"")&amp;
","&amp;
CHAR(34)&amp;"myr"&amp;AU235&amp;CHAR(34)&amp;","&amp;_xlfn.TEXTJOIN("",TRUE,IF(AO235:AQ235&lt;&gt;"",CHAR(34)&amp;"sta"&amp;AO235:AQ235&amp;CHAR(34)&amp;",",""))&amp;
IFERROR(_xlfn.TEXTJOIN(", ",TRUE,IF(AR235:AT235&lt;&gt;"",CHAR(34)&amp;AR$1:AT$1&amp;AR235:AT235&amp;CHAR(34)&amp;",","")),"")&amp;
IF(AN235&gt;0,CHAR(34)&amp;"HasSta",CHAR(34)&amp;"NoStar")&amp;CHAR(34)&amp;","&amp;IF(AN235=1,CHAR(34)&amp;"1Stars"&amp;CHAR(34)&amp;",","")&amp;IF(AN235=2,CHAR(34)&amp;"2Stars"&amp;CHAR(34)&amp;",","")&amp;IF(AN235&gt;2,CHAR(34)&amp;"3+Star"&amp;CHAR(34)&amp;",","")&amp;
IFERROR(CHOOSE(AM235+1,"""NoBand""","","""2Bands""","""3Bands"""),"")&amp;IF(AM235&gt;3,"""4+Band""","")&amp;","&amp;
_xlfn.XLOOKUP(B235,Country!$A$2:$A$246,Country!$F$2:$F$246,"")&amp;_xlfn.XLOOKUP(B235,Country!$A$2:$A$246,Country!$G$2:$G$246,"")&amp;
"]",",]","]"),",,",","),",,",",")</f>
        <v>["Animal", "Plants", "Texted", "Weapon", "Center","myrWHI","NoStar","NoBand","capi_Charlotte Amalie","island", "geo_CapiBeach", "ntGRRE", "ntGRYE", "ntWHYE","englis","rg2_Na_Caribbean"]</v>
      </c>
      <c r="BH235" s="65" t="s">
        <v>794</v>
      </c>
      <c r="BI235" s="36"/>
    </row>
    <row r="236" spans="1:61" x14ac:dyDescent="0.3">
      <c r="A236" s="115" t="str" cm="1">
        <f t="array" ref="A236">SUBSTITUTE("{"&amp;CHAR(34)&amp;"couname"&amp;CHAR(34)&amp;":"&amp;CHAR(34)&amp;B236&amp;CHAR(34)&amp;
(IF(H236&lt;&gt;"",","&amp;CHAR(34)&amp;"subtype"&amp;CHAR(34)&amp;":"&amp;CHAR(34)&amp;H236&amp;CHAR(34),""))&amp;
","&amp;CHAR(34)&amp;"year"&amp;CHAR(34)&amp;":"&amp;CHAR(34)&amp;M236&amp;CHAR(34)&amp;","&amp;CHAR(34)&amp;"lvlup"&amp;CHAR(34)&amp;":"&amp;CHAR(34)&amp;C236&amp;CHAR(34)&amp;
","&amp;CHAR(34)&amp;"region"&amp;CHAR(34)&amp;":"&amp;CHAR(34)&amp;"rgn_"&amp;_xlfn.XLOOKUP(B236,Country!A236:A534,Country!D236:D534&amp;CHAR(34)&amp;
","&amp;CHAR(34)&amp;"Colors"&amp;CHAR(34)&amp;":"&amp;"["&amp;_xlfn.TEXTJOIN(", ",TRUE,IF(AV236:BE236&lt;&gt;"",CHAR(34)&amp;"cl_"&amp;AV236:BE236&amp;CHAR(34),""))&amp;"]"&amp;
","&amp;CHAR(34)&amp;"Items"&amp;CHAR(34)&amp;":"&amp;BG236&amp;
","&amp;CHAR(34)&amp;"Items2"&amp;CHAR(34)&amp;":"&amp;"["&amp;_xlfn.XLOOKUP(B236,Country!A235:A534,Country!G235:G534)&amp;"]"&amp;
","&amp;CHAR(34)&amp;"Flag"&amp;CHAR(34)&amp;":"&amp;CHAR(34)&amp;D236&amp;CHAR(34)&amp;
","&amp;CHAR(34)&amp;"HDFlag"&amp;CHAR(34)&amp;":"&amp;CHAR(34)&amp;E236&amp;CHAR(34)&amp;
","&amp;CHAR(34)&amp;"type"&amp;CHAR(34)&amp;":"&amp;CHAR(34)&amp;L236&amp;CHAR(34)&amp;
", "&amp;CHAR(34)&amp;"describe"&amp;CHAR(34)&amp;": "&amp;CHAR(34)&amp;CHAR(34)&amp;
", "&amp;CHAR(34)&amp;"isnew"&amp;CHAR(34)&amp;": "&amp;CHAR(34)&amp;F236&amp;CHAR(34)&amp;
", "&amp;CHAR(34)&amp;"ptg"&amp;CHAR(34)&amp;": "&amp;IFERROR(_xlfn.XLOOKUP(B236,Country!A:A,Country!BH:BH),CHAR(34)&amp;CHAR(34))&amp;
", "&amp;CHAR(34)&amp;"links"&amp;CHAR(34)&amp;": "&amp;CHAR(34)&amp;I236&amp;CHAR(34)&amp;
"},"),"[,","[")</f>
        <v>{"couname":"Uruguay","year":"1828, 1830","lvlup":"1","region":"rgn_South America","Colors":["cl_BLU", "cl_WHI", "cl_YEL"],"Items":["Horizo", "Circle", "HasSun", "Canton", "Humans","myrWHI","001WHI", "002WHI", "003WHI","NoStar","4+Band","capi_Montevideo","pol_samesx", "geo_CapiBeach", "ntBLYE","spanis","rg2_AM_South"],"Items2":["spanis","rg2_AM_South"],"Flag":"https://i.ibb.co/cLPFZhg/Uruguay-Flag.png","HDFlag":"https://upload.wikimedia.org/wikipedia/commons/thumb/f/fe/Flag_of_Uruguay.svg/2560px-Flag_of_Uruguay.svg.png","type":"", "describe": "", "isnew": ".", "ptg": ["pctBLA_0", "pctBLU_33", "pctGRE_0", "pctRED_0", "pctYEL_5", "pctORA_0", "pctBRO_0", "pctPUR_0", "pctWHI_63"], "links": "https://en.wikipedia.org/wiki/Flag_of_Uruguay"},</v>
      </c>
      <c r="B236" s="83" t="s">
        <v>274</v>
      </c>
      <c r="C236" s="84">
        <v>1</v>
      </c>
      <c r="D236" s="95" t="s">
        <v>1033</v>
      </c>
      <c r="E236" s="96" t="s">
        <v>2732</v>
      </c>
      <c r="F236" s="85" t="s">
        <v>2200</v>
      </c>
      <c r="G236" s="86" t="s">
        <v>2201</v>
      </c>
      <c r="H236" s="87"/>
      <c r="I236" s="88" t="s">
        <v>2733</v>
      </c>
      <c r="J236" s="89" t="s">
        <v>3578</v>
      </c>
      <c r="K236" s="90" t="s">
        <v>518</v>
      </c>
      <c r="L236" s="89"/>
      <c r="M236" s="91" t="s">
        <v>2734</v>
      </c>
      <c r="N236" s="116"/>
      <c r="O236" s="92" t="s">
        <v>2204</v>
      </c>
      <c r="P236" s="92" t="s">
        <v>529</v>
      </c>
      <c r="Q236" s="92" t="s">
        <v>2204</v>
      </c>
      <c r="R236" s="92" t="s">
        <v>2204</v>
      </c>
      <c r="S236" s="92" t="s">
        <v>529</v>
      </c>
      <c r="T236" s="92" t="s">
        <v>2204</v>
      </c>
      <c r="U236" s="92" t="s">
        <v>2204</v>
      </c>
      <c r="V236" s="92" t="s">
        <v>2204</v>
      </c>
      <c r="W236" s="92" t="s">
        <v>2204</v>
      </c>
      <c r="X236" s="92" t="s">
        <v>529</v>
      </c>
      <c r="Y236" s="92" t="s">
        <v>2204</v>
      </c>
      <c r="Z236" s="92" t="s">
        <v>2204</v>
      </c>
      <c r="AA236" s="92" t="s">
        <v>2204</v>
      </c>
      <c r="AB236" s="92" t="s">
        <v>529</v>
      </c>
      <c r="AC236" s="92" t="s">
        <v>2204</v>
      </c>
      <c r="AD236" s="92" t="s">
        <v>2204</v>
      </c>
      <c r="AE236" s="92" t="s">
        <v>2204</v>
      </c>
      <c r="AF236" s="92" t="s">
        <v>2204</v>
      </c>
      <c r="AG236" s="92" t="s">
        <v>529</v>
      </c>
      <c r="AH236" s="92" t="s">
        <v>2204</v>
      </c>
      <c r="AI236" s="92" t="s">
        <v>2204</v>
      </c>
      <c r="AJ236" s="92" t="s">
        <v>2204</v>
      </c>
      <c r="AK236" s="92" t="s">
        <v>2204</v>
      </c>
      <c r="AL236" s="92" t="s">
        <v>2204</v>
      </c>
      <c r="AM236" s="93">
        <v>9</v>
      </c>
      <c r="AN236" s="111">
        <v>0</v>
      </c>
      <c r="AO236" s="109"/>
      <c r="AP236" s="106"/>
      <c r="AQ236" s="110"/>
      <c r="AR236" s="109" t="s">
        <v>2205</v>
      </c>
      <c r="AS236" s="106" t="s">
        <v>2205</v>
      </c>
      <c r="AT236" s="107" t="s">
        <v>2205</v>
      </c>
      <c r="AU236" s="108" t="s">
        <v>2205</v>
      </c>
      <c r="AV236" s="109" t="s">
        <v>2214</v>
      </c>
      <c r="AW236" s="106" t="s">
        <v>2205</v>
      </c>
      <c r="AX236" s="106" t="s">
        <v>2215</v>
      </c>
      <c r="AY236" s="106"/>
      <c r="AZ236" s="106"/>
      <c r="BA236" s="106"/>
      <c r="BB236" s="106"/>
      <c r="BC236" s="106"/>
      <c r="BD236" s="106"/>
      <c r="BE236" s="106"/>
      <c r="BF236" s="94" cm="1">
        <f t="array" ref="BF236">SUMPRODUCT(--(LEN(TRIM(AV236:BE236))&gt;0))</f>
        <v>3</v>
      </c>
      <c r="BG236" s="36" t="str" cm="1">
        <f t="array" ref="BG236">SUBSTITUTE(SUBSTITUTE(SUBSTITUTE("["&amp;
IFERROR(_xlfn.TEXTJOIN(", ",TRUE,IF(O236:AL236="y",CHAR(34)&amp;O$1:AL$1&amp;CHAR(34),"")),"")&amp;
","&amp;
CHAR(34)&amp;"myr"&amp;AU236&amp;CHAR(34)&amp;","&amp;_xlfn.TEXTJOIN("",TRUE,IF(AO236:AQ236&lt;&gt;"",CHAR(34)&amp;"sta"&amp;AO236:AQ236&amp;CHAR(34)&amp;",",""))&amp;
IFERROR(_xlfn.TEXTJOIN(", ",TRUE,IF(AR236:AT236&lt;&gt;"",CHAR(34)&amp;AR$1:AT$1&amp;AR236:AT236&amp;CHAR(34)&amp;",","")),"")&amp;
IF(AN236&gt;0,CHAR(34)&amp;"HasSta",CHAR(34)&amp;"NoStar")&amp;CHAR(34)&amp;","&amp;IF(AN236=1,CHAR(34)&amp;"1Stars"&amp;CHAR(34)&amp;",","")&amp;IF(AN236=2,CHAR(34)&amp;"2Stars"&amp;CHAR(34)&amp;",","")&amp;IF(AN236&gt;2,CHAR(34)&amp;"3+Star"&amp;CHAR(34)&amp;",","")&amp;
IFERROR(CHOOSE(AM236+1,"""NoBand""","","""2Bands""","""3Bands"""),"")&amp;IF(AM236&gt;3,"""4+Band""","")&amp;","&amp;
_xlfn.XLOOKUP(B236,Country!$A$2:$A$246,Country!$F$2:$F$246,"")&amp;_xlfn.XLOOKUP(B236,Country!$A$2:$A$246,Country!$G$2:$G$246,"")&amp;
"]",",]","]"),",,",","),",,",",")</f>
        <v>["Horizo", "Circle", "HasSun", "Canton", "Humans","myrWHI","001WHI", "002WHI", "003WHI","NoStar","4+Band","capi_Montevideo","pol_samesx", "geo_CapiBeach", "ntBLYE","spanis","rg2_AM_South"]</v>
      </c>
      <c r="BH236" s="65" t="s">
        <v>795</v>
      </c>
      <c r="BI236" s="36"/>
    </row>
    <row r="237" spans="1:61" x14ac:dyDescent="0.3">
      <c r="A237" s="115" t="str" cm="1">
        <f t="array" ref="A237">SUBSTITUTE("{"&amp;CHAR(34)&amp;"couname"&amp;CHAR(34)&amp;":"&amp;CHAR(34)&amp;B237&amp;CHAR(34)&amp;
(IF(H237&lt;&gt;"",","&amp;CHAR(34)&amp;"subtype"&amp;CHAR(34)&amp;":"&amp;CHAR(34)&amp;H237&amp;CHAR(34),""))&amp;
","&amp;CHAR(34)&amp;"year"&amp;CHAR(34)&amp;":"&amp;CHAR(34)&amp;M237&amp;CHAR(34)&amp;","&amp;CHAR(34)&amp;"lvlup"&amp;CHAR(34)&amp;":"&amp;CHAR(34)&amp;C237&amp;CHAR(34)&amp;
","&amp;CHAR(34)&amp;"region"&amp;CHAR(34)&amp;":"&amp;CHAR(34)&amp;"rgn_"&amp;_xlfn.XLOOKUP(B237,Country!A237:A535,Country!D237:D535&amp;CHAR(34)&amp;
","&amp;CHAR(34)&amp;"Colors"&amp;CHAR(34)&amp;":"&amp;"["&amp;_xlfn.TEXTJOIN(", ",TRUE,IF(AV237:BE237&lt;&gt;"",CHAR(34)&amp;"cl_"&amp;AV237:BE237&amp;CHAR(34),""))&amp;"]"&amp;
","&amp;CHAR(34)&amp;"Items"&amp;CHAR(34)&amp;":"&amp;BG237&amp;
","&amp;CHAR(34)&amp;"Items2"&amp;CHAR(34)&amp;":"&amp;"["&amp;_xlfn.XLOOKUP(B237,Country!A236:A535,Country!G236:G535)&amp;"]"&amp;
","&amp;CHAR(34)&amp;"Flag"&amp;CHAR(34)&amp;":"&amp;CHAR(34)&amp;D237&amp;CHAR(34)&amp;
","&amp;CHAR(34)&amp;"HDFlag"&amp;CHAR(34)&amp;":"&amp;CHAR(34)&amp;E237&amp;CHAR(34)&amp;
","&amp;CHAR(34)&amp;"type"&amp;CHAR(34)&amp;":"&amp;CHAR(34)&amp;L237&amp;CHAR(34)&amp;
", "&amp;CHAR(34)&amp;"describe"&amp;CHAR(34)&amp;": "&amp;CHAR(34)&amp;CHAR(34)&amp;
", "&amp;CHAR(34)&amp;"isnew"&amp;CHAR(34)&amp;": "&amp;CHAR(34)&amp;F237&amp;CHAR(34)&amp;
", "&amp;CHAR(34)&amp;"ptg"&amp;CHAR(34)&amp;": "&amp;IFERROR(_xlfn.XLOOKUP(B237,Country!A:A,Country!BH:BH),CHAR(34)&amp;CHAR(34))&amp;
", "&amp;CHAR(34)&amp;"links"&amp;CHAR(34)&amp;": "&amp;CHAR(34)&amp;I237&amp;CHAR(34)&amp;
"},"),"[,","[")</f>
        <v>{"couname":"Uzbekistan","year":"1991","lvlup":"1","region":"rgn_Asia","Colors":["cl_BLU", "cl_RED", "cl_WHI", "cl_GRE"],"Items":["Horizo", "IsMoon","myrWHI","staWHI","001BLU", "002WHI", "003GRE","HasSta","3+Star","4+Band","capi_Tashkent","landlo","soviet","rg2_AS_Central"],"Items2":["soviet","rg2_AS_Central"],"Flag":"https://i.ibb.co/FxN3YBZ/Uzbekistan-Flag.png","HDFlag":"https://upload.wikimedia.org/wikipedia/commons/thumb/8/84/Flag_of_Uzbekistan.svg/2560px-Flag_of_Uzbekistan.svg.png","type":"", "describe": "", "isnew": ".", "ptg": ["pctBLA_0", "pctBLU_31", "pctGRE_32", "pctRED_4", "pctYEL_0", "pctORA_0", "pctBRO_0", "pctPUR_0", "pctWHI_33"], "links": "https://en.wikipedia.org/wiki/Flag_of_Uzbekistan"},</v>
      </c>
      <c r="B237" s="83" t="s">
        <v>275</v>
      </c>
      <c r="C237" s="84">
        <v>1</v>
      </c>
      <c r="D237" s="95" t="s">
        <v>1034</v>
      </c>
      <c r="E237" s="96" t="s">
        <v>2735</v>
      </c>
      <c r="F237" s="85" t="s">
        <v>2200</v>
      </c>
      <c r="G237" s="86" t="s">
        <v>2201</v>
      </c>
      <c r="H237" s="87"/>
      <c r="I237" s="88" t="s">
        <v>2736</v>
      </c>
      <c r="J237" s="89" t="s">
        <v>3578</v>
      </c>
      <c r="K237" s="90" t="s">
        <v>519</v>
      </c>
      <c r="L237" s="89"/>
      <c r="M237" s="91">
        <v>1991</v>
      </c>
      <c r="N237" s="116"/>
      <c r="O237" s="92" t="s">
        <v>2204</v>
      </c>
      <c r="P237" s="92" t="s">
        <v>529</v>
      </c>
      <c r="Q237" s="92" t="s">
        <v>2204</v>
      </c>
      <c r="R237" s="92" t="s">
        <v>2204</v>
      </c>
      <c r="S237" s="92" t="s">
        <v>2204</v>
      </c>
      <c r="T237" s="92" t="s">
        <v>2204</v>
      </c>
      <c r="U237" s="92" t="s">
        <v>2204</v>
      </c>
      <c r="V237" s="92" t="s">
        <v>2204</v>
      </c>
      <c r="W237" s="92" t="s">
        <v>2204</v>
      </c>
      <c r="X237" s="92" t="s">
        <v>2204</v>
      </c>
      <c r="Y237" s="92" t="s">
        <v>529</v>
      </c>
      <c r="Z237" s="92" t="s">
        <v>2204</v>
      </c>
      <c r="AA237" s="92" t="s">
        <v>2204</v>
      </c>
      <c r="AB237" s="92" t="s">
        <v>2204</v>
      </c>
      <c r="AC237" s="92" t="s">
        <v>2204</v>
      </c>
      <c r="AD237" s="92" t="s">
        <v>2204</v>
      </c>
      <c r="AE237" s="92" t="s">
        <v>2204</v>
      </c>
      <c r="AF237" s="92" t="s">
        <v>2204</v>
      </c>
      <c r="AG237" s="92" t="s">
        <v>2204</v>
      </c>
      <c r="AH237" s="92" t="s">
        <v>2204</v>
      </c>
      <c r="AI237" s="92" t="s">
        <v>2204</v>
      </c>
      <c r="AJ237" s="92" t="s">
        <v>2204</v>
      </c>
      <c r="AK237" s="92" t="s">
        <v>2204</v>
      </c>
      <c r="AL237" s="92" t="s">
        <v>2204</v>
      </c>
      <c r="AM237" s="93">
        <v>5</v>
      </c>
      <c r="AN237" s="111">
        <v>12</v>
      </c>
      <c r="AO237" s="109" t="s">
        <v>2205</v>
      </c>
      <c r="AP237" s="106"/>
      <c r="AQ237" s="110"/>
      <c r="AR237" s="109" t="s">
        <v>2214</v>
      </c>
      <c r="AS237" s="106" t="s">
        <v>2205</v>
      </c>
      <c r="AT237" s="107" t="s">
        <v>2211</v>
      </c>
      <c r="AU237" s="108" t="s">
        <v>2205</v>
      </c>
      <c r="AV237" s="109" t="s">
        <v>2214</v>
      </c>
      <c r="AW237" s="106" t="s">
        <v>2210</v>
      </c>
      <c r="AX237" s="106" t="s">
        <v>2205</v>
      </c>
      <c r="AY237" s="106" t="s">
        <v>2211</v>
      </c>
      <c r="AZ237" s="106"/>
      <c r="BA237" s="106"/>
      <c r="BB237" s="106"/>
      <c r="BC237" s="106"/>
      <c r="BD237" s="106"/>
      <c r="BE237" s="106"/>
      <c r="BF237" s="94" cm="1">
        <f t="array" ref="BF237">SUMPRODUCT(--(LEN(TRIM(AV237:BE237))&gt;0))</f>
        <v>4</v>
      </c>
      <c r="BG237" s="36" t="str" cm="1">
        <f t="array" ref="BG237">SUBSTITUTE(SUBSTITUTE(SUBSTITUTE("["&amp;
IFERROR(_xlfn.TEXTJOIN(", ",TRUE,IF(O237:AL237="y",CHAR(34)&amp;O$1:AL$1&amp;CHAR(34),"")),"")&amp;
","&amp;
CHAR(34)&amp;"myr"&amp;AU237&amp;CHAR(34)&amp;","&amp;_xlfn.TEXTJOIN("",TRUE,IF(AO237:AQ237&lt;&gt;"",CHAR(34)&amp;"sta"&amp;AO237:AQ237&amp;CHAR(34)&amp;",",""))&amp;
IFERROR(_xlfn.TEXTJOIN(", ",TRUE,IF(AR237:AT237&lt;&gt;"",CHAR(34)&amp;AR$1:AT$1&amp;AR237:AT237&amp;CHAR(34)&amp;",","")),"")&amp;
IF(AN237&gt;0,CHAR(34)&amp;"HasSta",CHAR(34)&amp;"NoStar")&amp;CHAR(34)&amp;","&amp;IF(AN237=1,CHAR(34)&amp;"1Stars"&amp;CHAR(34)&amp;",","")&amp;IF(AN237=2,CHAR(34)&amp;"2Stars"&amp;CHAR(34)&amp;",","")&amp;IF(AN237&gt;2,CHAR(34)&amp;"3+Star"&amp;CHAR(34)&amp;",","")&amp;
IFERROR(CHOOSE(AM237+1,"""NoBand""","","""2Bands""","""3Bands"""),"")&amp;IF(AM237&gt;3,"""4+Band""","")&amp;","&amp;
_xlfn.XLOOKUP(B237,Country!$A$2:$A$246,Country!$F$2:$F$246,"")&amp;_xlfn.XLOOKUP(B237,Country!$A$2:$A$246,Country!$G$2:$G$246,"")&amp;
"]",",]","]"),",,",","),",,",",")</f>
        <v>["Horizo", "IsMoon","myrWHI","staWHI","001BLU", "002WHI", "003GRE","HasSta","3+Star","4+Band","capi_Tashkent","landlo","soviet","rg2_AS_Central"]</v>
      </c>
      <c r="BH237" s="65" t="s">
        <v>790</v>
      </c>
      <c r="BI237" s="36"/>
    </row>
    <row r="238" spans="1:61" x14ac:dyDescent="0.3">
      <c r="A238" s="115" t="str" cm="1">
        <f t="array" ref="A238">SUBSTITUTE("{"&amp;CHAR(34)&amp;"couname"&amp;CHAR(34)&amp;":"&amp;CHAR(34)&amp;B238&amp;CHAR(34)&amp;
(IF(H238&lt;&gt;"",","&amp;CHAR(34)&amp;"subtype"&amp;CHAR(34)&amp;":"&amp;CHAR(34)&amp;H238&amp;CHAR(34),""))&amp;
","&amp;CHAR(34)&amp;"year"&amp;CHAR(34)&amp;":"&amp;CHAR(34)&amp;M238&amp;CHAR(34)&amp;","&amp;CHAR(34)&amp;"lvlup"&amp;CHAR(34)&amp;":"&amp;CHAR(34)&amp;C238&amp;CHAR(34)&amp;
","&amp;CHAR(34)&amp;"region"&amp;CHAR(34)&amp;":"&amp;CHAR(34)&amp;"rgn_"&amp;_xlfn.XLOOKUP(B238,Country!A238:A536,Country!D238:D536&amp;CHAR(34)&amp;
","&amp;CHAR(34)&amp;"Colors"&amp;CHAR(34)&amp;":"&amp;"["&amp;_xlfn.TEXTJOIN(", ",TRUE,IF(AV238:BE238&lt;&gt;"",CHAR(34)&amp;"cl_"&amp;AV238:BE238&amp;CHAR(34),""))&amp;"]"&amp;
","&amp;CHAR(34)&amp;"Items"&amp;CHAR(34)&amp;":"&amp;BG238&amp;
","&amp;CHAR(34)&amp;"Items2"&amp;CHAR(34)&amp;":"&amp;"["&amp;_xlfn.XLOOKUP(B238,Country!A237:A536,Country!G237:G536)&amp;"]"&amp;
","&amp;CHAR(34)&amp;"Flag"&amp;CHAR(34)&amp;":"&amp;CHAR(34)&amp;D238&amp;CHAR(34)&amp;
","&amp;CHAR(34)&amp;"HDFlag"&amp;CHAR(34)&amp;":"&amp;CHAR(34)&amp;E238&amp;CHAR(34)&amp;
","&amp;CHAR(34)&amp;"type"&amp;CHAR(34)&amp;":"&amp;CHAR(34)&amp;L238&amp;CHAR(34)&amp;
", "&amp;CHAR(34)&amp;"describe"&amp;CHAR(34)&amp;": "&amp;CHAR(34)&amp;CHAR(34)&amp;
", "&amp;CHAR(34)&amp;"isnew"&amp;CHAR(34)&amp;": "&amp;CHAR(34)&amp;F238&amp;CHAR(34)&amp;
", "&amp;CHAR(34)&amp;"ptg"&amp;CHAR(34)&amp;": "&amp;IFERROR(_xlfn.XLOOKUP(B238,Country!A:A,Country!BH:BH),CHAR(34)&amp;CHAR(34))&amp;
", "&amp;CHAR(34)&amp;"links"&amp;CHAR(34)&amp;": "&amp;CHAR(34)&amp;I238&amp;CHAR(34)&amp;
"},"),"[,","[")</f>
        <v>{"couname":"Vanuatu","year":"1980","lvlup":"1","region":"rgn_Oceania","Colors":["cl_RED", "cl_GRE", "cl_BLA", "cl_YEL"],"Items":["Horizo", "Circle", "Animal", "Plants", "Trside","myrEQ","001RED", "002YEL", "003GRE","NoStar","4+Band","capi_Port Vila","island", "geo_CapiBeach", "ntGRRE", "ntGRYE","chopGB","englis","french","rg2_OC_Melanesia"],"Items2":["chopGB","englis","french","rg2_OC_Melanesia"],"Flag":"https://i.ibb.co/J5QQTYW/Vanuatu-Flag.png","HDFlag":"https://upload.wikimedia.org/wikipedia/commons/thumb/b/bc/Flag_of_Vanuatu.svg/2560px-Flag_of_Vanuatu.svg.png","type":"", "describe": "", "isnew": ".", "ptg": ["pctBLA_24", "pctBLU_0", "pctGRE_32", "pctRED_32", "pctYEL_12", "pctORA_0", "pctBRO_0", "pctPUR_0", "pctWHI_0"], "links": "https://en.wikipedia.org/wiki/Flag_of_Vanuatu"},</v>
      </c>
      <c r="B238" s="83" t="s">
        <v>276</v>
      </c>
      <c r="C238" s="84">
        <v>1</v>
      </c>
      <c r="D238" s="95" t="s">
        <v>1035</v>
      </c>
      <c r="E238" s="96" t="s">
        <v>2737</v>
      </c>
      <c r="F238" s="85" t="s">
        <v>2200</v>
      </c>
      <c r="G238" s="86" t="s">
        <v>2201</v>
      </c>
      <c r="H238" s="87"/>
      <c r="I238" s="88" t="s">
        <v>2738</v>
      </c>
      <c r="J238" s="89" t="s">
        <v>3578</v>
      </c>
      <c r="K238" s="90" t="s">
        <v>520</v>
      </c>
      <c r="L238" s="89"/>
      <c r="M238" s="91">
        <v>1980</v>
      </c>
      <c r="N238" s="116"/>
      <c r="O238" s="92" t="s">
        <v>2204</v>
      </c>
      <c r="P238" s="92" t="s">
        <v>529</v>
      </c>
      <c r="Q238" s="92" t="s">
        <v>2204</v>
      </c>
      <c r="R238" s="92" t="s">
        <v>2204</v>
      </c>
      <c r="S238" s="92" t="s">
        <v>529</v>
      </c>
      <c r="T238" s="92" t="s">
        <v>529</v>
      </c>
      <c r="U238" s="92" t="s">
        <v>529</v>
      </c>
      <c r="V238" s="92" t="s">
        <v>2204</v>
      </c>
      <c r="W238" s="92" t="s">
        <v>2204</v>
      </c>
      <c r="X238" s="92" t="s">
        <v>2204</v>
      </c>
      <c r="Y238" s="92" t="s">
        <v>2204</v>
      </c>
      <c r="Z238" s="92" t="s">
        <v>529</v>
      </c>
      <c r="AA238" s="92" t="s">
        <v>2204</v>
      </c>
      <c r="AB238" s="92" t="s">
        <v>2204</v>
      </c>
      <c r="AC238" s="92" t="s">
        <v>2204</v>
      </c>
      <c r="AD238" s="92" t="s">
        <v>2204</v>
      </c>
      <c r="AE238" s="92" t="s">
        <v>2204</v>
      </c>
      <c r="AF238" s="92" t="s">
        <v>2204</v>
      </c>
      <c r="AG238" s="92" t="s">
        <v>2204</v>
      </c>
      <c r="AH238" s="92" t="s">
        <v>2204</v>
      </c>
      <c r="AI238" s="92" t="s">
        <v>2204</v>
      </c>
      <c r="AJ238" s="92" t="s">
        <v>2204</v>
      </c>
      <c r="AK238" s="92" t="s">
        <v>2204</v>
      </c>
      <c r="AL238" s="92" t="s">
        <v>2204</v>
      </c>
      <c r="AM238" s="93">
        <v>5</v>
      </c>
      <c r="AN238" s="111">
        <v>0</v>
      </c>
      <c r="AO238" s="109"/>
      <c r="AP238" s="106"/>
      <c r="AQ238" s="110"/>
      <c r="AR238" s="109" t="s">
        <v>2210</v>
      </c>
      <c r="AS238" s="106" t="s">
        <v>2215</v>
      </c>
      <c r="AT238" s="107" t="s">
        <v>2211</v>
      </c>
      <c r="AU238" s="108" t="s">
        <v>2209</v>
      </c>
      <c r="AV238" s="109" t="s">
        <v>2210</v>
      </c>
      <c r="AW238" s="106" t="s">
        <v>2211</v>
      </c>
      <c r="AX238" s="106" t="s">
        <v>2206</v>
      </c>
      <c r="AY238" s="106" t="s">
        <v>2215</v>
      </c>
      <c r="AZ238" s="106"/>
      <c r="BA238" s="106"/>
      <c r="BB238" s="106"/>
      <c r="BC238" s="106"/>
      <c r="BD238" s="106"/>
      <c r="BE238" s="106"/>
      <c r="BF238" s="94" cm="1">
        <f t="array" ref="BF238">SUMPRODUCT(--(LEN(TRIM(AV238:BE238))&gt;0))</f>
        <v>4</v>
      </c>
      <c r="BG238" s="36" t="str" cm="1">
        <f t="array" ref="BG238">SUBSTITUTE(SUBSTITUTE(SUBSTITUTE("["&amp;
IFERROR(_xlfn.TEXTJOIN(", ",TRUE,IF(O238:AL238="y",CHAR(34)&amp;O$1:AL$1&amp;CHAR(34),"")),"")&amp;
","&amp;
CHAR(34)&amp;"myr"&amp;AU238&amp;CHAR(34)&amp;","&amp;_xlfn.TEXTJOIN("",TRUE,IF(AO238:AQ238&lt;&gt;"",CHAR(34)&amp;"sta"&amp;AO238:AQ238&amp;CHAR(34)&amp;",",""))&amp;
IFERROR(_xlfn.TEXTJOIN(", ",TRUE,IF(AR238:AT238&lt;&gt;"",CHAR(34)&amp;AR$1:AT$1&amp;AR238:AT238&amp;CHAR(34)&amp;",","")),"")&amp;
IF(AN238&gt;0,CHAR(34)&amp;"HasSta",CHAR(34)&amp;"NoStar")&amp;CHAR(34)&amp;","&amp;IF(AN238=1,CHAR(34)&amp;"1Stars"&amp;CHAR(34)&amp;",","")&amp;IF(AN238=2,CHAR(34)&amp;"2Stars"&amp;CHAR(34)&amp;",","")&amp;IF(AN238&gt;2,CHAR(34)&amp;"3+Star"&amp;CHAR(34)&amp;",","")&amp;
IFERROR(CHOOSE(AM238+1,"""NoBand""","","""2Bands""","""3Bands"""),"")&amp;IF(AM238&gt;3,"""4+Band""","")&amp;","&amp;
_xlfn.XLOOKUP(B238,Country!$A$2:$A$246,Country!$F$2:$F$246,"")&amp;_xlfn.XLOOKUP(B238,Country!$A$2:$A$246,Country!$G$2:$G$246,"")&amp;
"]",",]","]"),",,",","),",,",",")</f>
        <v>["Horizo", "Circle", "Animal", "Plants", "Trside","myrEQ","001RED", "002YEL", "003GRE","NoStar","4+Band","capi_Port Vila","island", "geo_CapiBeach", "ntGRRE", "ntGRYE","chopGB","englis","french","rg2_OC_Melanesia"]</v>
      </c>
      <c r="BH238" s="65" t="s">
        <v>793</v>
      </c>
      <c r="BI238" s="36"/>
    </row>
    <row r="239" spans="1:61" x14ac:dyDescent="0.3">
      <c r="A239" s="115" t="str" cm="1">
        <f t="array" ref="A239">SUBSTITUTE("{"&amp;CHAR(34)&amp;"couname"&amp;CHAR(34)&amp;":"&amp;CHAR(34)&amp;B239&amp;CHAR(34)&amp;
(IF(H239&lt;&gt;"",","&amp;CHAR(34)&amp;"subtype"&amp;CHAR(34)&amp;":"&amp;CHAR(34)&amp;H239&amp;CHAR(34),""))&amp;
","&amp;CHAR(34)&amp;"year"&amp;CHAR(34)&amp;":"&amp;CHAR(34)&amp;M239&amp;CHAR(34)&amp;","&amp;CHAR(34)&amp;"lvlup"&amp;CHAR(34)&amp;":"&amp;CHAR(34)&amp;C239&amp;CHAR(34)&amp;
","&amp;CHAR(34)&amp;"region"&amp;CHAR(34)&amp;":"&amp;CHAR(34)&amp;"rgn_"&amp;_xlfn.XLOOKUP(B239,Country!A239:A537,Country!D239:D537&amp;CHAR(34)&amp;
","&amp;CHAR(34)&amp;"Colors"&amp;CHAR(34)&amp;":"&amp;"["&amp;_xlfn.TEXTJOIN(", ",TRUE,IF(AV239:BE239&lt;&gt;"",CHAR(34)&amp;"cl_"&amp;AV239:BE239&amp;CHAR(34),""))&amp;"]"&amp;
","&amp;CHAR(34)&amp;"Items"&amp;CHAR(34)&amp;":"&amp;BG239&amp;
","&amp;CHAR(34)&amp;"Items2"&amp;CHAR(34)&amp;":"&amp;"["&amp;_xlfn.XLOOKUP(B239,Country!A238:A537,Country!G238:G537)&amp;"]"&amp;
","&amp;CHAR(34)&amp;"Flag"&amp;CHAR(34)&amp;":"&amp;CHAR(34)&amp;D239&amp;CHAR(34)&amp;
","&amp;CHAR(34)&amp;"HDFlag"&amp;CHAR(34)&amp;":"&amp;CHAR(34)&amp;E239&amp;CHAR(34)&amp;
","&amp;CHAR(34)&amp;"type"&amp;CHAR(34)&amp;":"&amp;CHAR(34)&amp;L239&amp;CHAR(34)&amp;
", "&amp;CHAR(34)&amp;"describe"&amp;CHAR(34)&amp;": "&amp;CHAR(34)&amp;CHAR(34)&amp;
", "&amp;CHAR(34)&amp;"isnew"&amp;CHAR(34)&amp;": "&amp;CHAR(34)&amp;F239&amp;CHAR(34)&amp;
", "&amp;CHAR(34)&amp;"ptg"&amp;CHAR(34)&amp;": "&amp;IFERROR(_xlfn.XLOOKUP(B239,Country!A:A,Country!BH:BH),CHAR(34)&amp;CHAR(34))&amp;
", "&amp;CHAR(34)&amp;"links"&amp;CHAR(34)&amp;": "&amp;CHAR(34)&amp;I239&amp;CHAR(34)&amp;
"},"),"[,","[")</f>
        <v>{"couname":"Vatican City","year":"1929","lvlup":"1","region":"rgn_Europe","Colors":["cl_YEL", "cl_WHI", "cl_RED", "cl_BLA", "cl_GRA"],"Items":["Crosse", "Vertic", "Circle", "Crowns","myrYEL","001YEL", "003WHI","NoStar","2Bands","capi_Vatican City","landlo", "locate_MI", "md_acreed123","rg3_romanempire","monarchy","italia","rg2_Eu_South"],"Items2":["rg3_romanempire","monarchy","italia","rg2_Eu_South"],"Flag":"https://i.ibb.co/jDQ6ycM/Vatican-Flag.png","HDFlag":"https://upload.wikimedia.org/wikipedia/commons/thumb/b/b3/Flag_of_Vatican_City_%282023%E2%80%93present%29.svg/2048px-Flag_of_Vatican_City_%282023%E2%80%93present%29.svg.png","type":"", "describe": "", "isnew": ".", "ptg": ["pctBLA_1", "pctBLU_0", "pctGRE_0", "pctRED_2", "pctYEL_56", "pctORA_0", "pctBRO_0", "pctPUR_0", "pctWHI_40"], "links": "https://en.wikipedia.org/wiki/Flag_of_Vatican_City"},</v>
      </c>
      <c r="B239" s="83" t="s">
        <v>277</v>
      </c>
      <c r="C239" s="84">
        <v>1</v>
      </c>
      <c r="D239" s="95" t="s">
        <v>1036</v>
      </c>
      <c r="E239" s="96" t="s">
        <v>2739</v>
      </c>
      <c r="F239" s="85" t="s">
        <v>2200</v>
      </c>
      <c r="G239" s="86" t="s">
        <v>2201</v>
      </c>
      <c r="H239" s="87"/>
      <c r="I239" s="88" t="s">
        <v>2740</v>
      </c>
      <c r="J239" s="89" t="s">
        <v>3578</v>
      </c>
      <c r="K239" s="90" t="s">
        <v>521</v>
      </c>
      <c r="L239" s="89"/>
      <c r="M239" s="91">
        <v>1929</v>
      </c>
      <c r="N239" s="116"/>
      <c r="O239" s="92" t="s">
        <v>529</v>
      </c>
      <c r="P239" s="92" t="s">
        <v>2204</v>
      </c>
      <c r="Q239" s="92" t="s">
        <v>529</v>
      </c>
      <c r="R239" s="92" t="s">
        <v>2204</v>
      </c>
      <c r="S239" s="92" t="s">
        <v>529</v>
      </c>
      <c r="T239" s="92" t="s">
        <v>2204</v>
      </c>
      <c r="U239" s="92" t="s">
        <v>2204</v>
      </c>
      <c r="V239" s="92" t="s">
        <v>2204</v>
      </c>
      <c r="W239" s="92" t="s">
        <v>2204</v>
      </c>
      <c r="X239" s="92" t="s">
        <v>2204</v>
      </c>
      <c r="Y239" s="92" t="s">
        <v>2204</v>
      </c>
      <c r="Z239" s="92" t="s">
        <v>2204</v>
      </c>
      <c r="AA239" s="92" t="s">
        <v>2204</v>
      </c>
      <c r="AB239" s="92" t="s">
        <v>2204</v>
      </c>
      <c r="AC239" s="92" t="s">
        <v>2204</v>
      </c>
      <c r="AD239" s="92" t="s">
        <v>2204</v>
      </c>
      <c r="AE239" s="92" t="s">
        <v>2204</v>
      </c>
      <c r="AF239" s="92" t="s">
        <v>2204</v>
      </c>
      <c r="AG239" s="92" t="s">
        <v>2204</v>
      </c>
      <c r="AH239" s="92" t="s">
        <v>2204</v>
      </c>
      <c r="AI239" s="92" t="s">
        <v>2204</v>
      </c>
      <c r="AJ239" s="92" t="s">
        <v>529</v>
      </c>
      <c r="AK239" s="92" t="s">
        <v>2204</v>
      </c>
      <c r="AL239" s="92" t="s">
        <v>2204</v>
      </c>
      <c r="AM239" s="93">
        <v>2</v>
      </c>
      <c r="AN239" s="111">
        <v>0</v>
      </c>
      <c r="AO239" s="109"/>
      <c r="AP239" s="106"/>
      <c r="AQ239" s="110"/>
      <c r="AR239" s="109" t="s">
        <v>2215</v>
      </c>
      <c r="AS239" s="106"/>
      <c r="AT239" s="107" t="s">
        <v>2205</v>
      </c>
      <c r="AU239" s="108" t="s">
        <v>2215</v>
      </c>
      <c r="AV239" s="109" t="s">
        <v>2215</v>
      </c>
      <c r="AW239" s="106" t="s">
        <v>2205</v>
      </c>
      <c r="AX239" s="106" t="s">
        <v>2210</v>
      </c>
      <c r="AY239" s="106" t="s">
        <v>2206</v>
      </c>
      <c r="AZ239" s="106" t="s">
        <v>2358</v>
      </c>
      <c r="BA239" s="106"/>
      <c r="BB239" s="106"/>
      <c r="BC239" s="106"/>
      <c r="BD239" s="106"/>
      <c r="BE239" s="106"/>
      <c r="BF239" s="94" cm="1">
        <f t="array" ref="BF239">SUMPRODUCT(--(LEN(TRIM(AV239:BE239))&gt;0))</f>
        <v>5</v>
      </c>
      <c r="BG239" s="36" t="str" cm="1">
        <f t="array" ref="BG239">SUBSTITUTE(SUBSTITUTE(SUBSTITUTE("["&amp;
IFERROR(_xlfn.TEXTJOIN(", ",TRUE,IF(O239:AL239="y",CHAR(34)&amp;O$1:AL$1&amp;CHAR(34),"")),"")&amp;
","&amp;
CHAR(34)&amp;"myr"&amp;AU239&amp;CHAR(34)&amp;","&amp;_xlfn.TEXTJOIN("",TRUE,IF(AO239:AQ239&lt;&gt;"",CHAR(34)&amp;"sta"&amp;AO239:AQ239&amp;CHAR(34)&amp;",",""))&amp;
IFERROR(_xlfn.TEXTJOIN(", ",TRUE,IF(AR239:AT239&lt;&gt;"",CHAR(34)&amp;AR$1:AT$1&amp;AR239:AT239&amp;CHAR(34)&amp;",","")),"")&amp;
IF(AN239&gt;0,CHAR(34)&amp;"HasSta",CHAR(34)&amp;"NoStar")&amp;CHAR(34)&amp;","&amp;IF(AN239=1,CHAR(34)&amp;"1Stars"&amp;CHAR(34)&amp;",","")&amp;IF(AN239=2,CHAR(34)&amp;"2Stars"&amp;CHAR(34)&amp;",","")&amp;IF(AN239&gt;2,CHAR(34)&amp;"3+Star"&amp;CHAR(34)&amp;",","")&amp;
IFERROR(CHOOSE(AM239+1,"""NoBand""","","""2Bands""","""3Bands"""),"")&amp;IF(AM239&gt;3,"""4+Band""","")&amp;","&amp;
_xlfn.XLOOKUP(B239,Country!$A$2:$A$246,Country!$F$2:$F$246,"")&amp;_xlfn.XLOOKUP(B239,Country!$A$2:$A$246,Country!$G$2:$G$246,"")&amp;
"]",",]","]"),",,",","),",,",",")</f>
        <v>["Crosse", "Vertic", "Circle", "Crowns","myrYEL","001YEL", "003WHI","NoStar","2Bands","capi_Vatican City","landlo", "locate_MI", "md_acreed123","rg3_romanempire","monarchy","italia","rg2_Eu_South"]</v>
      </c>
      <c r="BH239" s="65" t="s">
        <v>791</v>
      </c>
      <c r="BI239" s="36"/>
    </row>
    <row r="240" spans="1:61" x14ac:dyDescent="0.3">
      <c r="A240" s="115" t="str" cm="1">
        <f t="array" ref="A240">SUBSTITUTE("{"&amp;CHAR(34)&amp;"couname"&amp;CHAR(34)&amp;":"&amp;CHAR(34)&amp;B240&amp;CHAR(34)&amp;
(IF(H240&lt;&gt;"",","&amp;CHAR(34)&amp;"subtype"&amp;CHAR(34)&amp;":"&amp;CHAR(34)&amp;H240&amp;CHAR(34),""))&amp;
","&amp;CHAR(34)&amp;"year"&amp;CHAR(34)&amp;":"&amp;CHAR(34)&amp;M240&amp;CHAR(34)&amp;","&amp;CHAR(34)&amp;"lvlup"&amp;CHAR(34)&amp;":"&amp;CHAR(34)&amp;C240&amp;CHAR(34)&amp;
","&amp;CHAR(34)&amp;"region"&amp;CHAR(34)&amp;":"&amp;CHAR(34)&amp;"rgn_"&amp;_xlfn.XLOOKUP(B240,Country!A240:A538,Country!D240:D538&amp;CHAR(34)&amp;
","&amp;CHAR(34)&amp;"Colors"&amp;CHAR(34)&amp;":"&amp;"["&amp;_xlfn.TEXTJOIN(", ",TRUE,IF(AV240:BE240&lt;&gt;"",CHAR(34)&amp;"cl_"&amp;AV240:BE240&amp;CHAR(34),""))&amp;"]"&amp;
","&amp;CHAR(34)&amp;"Items"&amp;CHAR(34)&amp;":"&amp;BG240&amp;
","&amp;CHAR(34)&amp;"Items2"&amp;CHAR(34)&amp;":"&amp;"["&amp;_xlfn.XLOOKUP(B240,Country!A239:A538,Country!G239:G538)&amp;"]"&amp;
","&amp;CHAR(34)&amp;"Flag"&amp;CHAR(34)&amp;":"&amp;CHAR(34)&amp;D240&amp;CHAR(34)&amp;
","&amp;CHAR(34)&amp;"HDFlag"&amp;CHAR(34)&amp;":"&amp;CHAR(34)&amp;E240&amp;CHAR(34)&amp;
","&amp;CHAR(34)&amp;"type"&amp;CHAR(34)&amp;":"&amp;CHAR(34)&amp;L240&amp;CHAR(34)&amp;
", "&amp;CHAR(34)&amp;"describe"&amp;CHAR(34)&amp;": "&amp;CHAR(34)&amp;CHAR(34)&amp;
", "&amp;CHAR(34)&amp;"isnew"&amp;CHAR(34)&amp;": "&amp;CHAR(34)&amp;F240&amp;CHAR(34)&amp;
", "&amp;CHAR(34)&amp;"ptg"&amp;CHAR(34)&amp;": "&amp;IFERROR(_xlfn.XLOOKUP(B240,Country!A:A,Country!BH:BH),CHAR(34)&amp;CHAR(34))&amp;
", "&amp;CHAR(34)&amp;"links"&amp;CHAR(34)&amp;": "&amp;CHAR(34)&amp;I240&amp;CHAR(34)&amp;
"},"),"[,","[")</f>
        <v>{"couname":"Venezuela","year":"2006","lvlup":"1","region":"rgn_South America","Colors":["cl_YEL", "cl_BLU", "cl_RED", "cl_WHI"],"Items":["Horizo", "Center","myrEQ","staWHI","001YEL", "002BLU", "003RED","HasSta","3+Star","3Bands","capi_Caracas","ntWHYE","spanis","rg2_AM_South"],"Items2":["spanis","rg2_AM_South"],"Flag":"https://i.ibb.co/FnjCzQh/Venezuela-Flag.png","HDFlag":"https://upload.wikimedia.org/wikipedia/commons/thumb/0/06/Flag_of_Venezuela.svg/2560px-Flag_of_Venezuela.svg.png","type":"", "describe": "", "isnew": ".", "ptg": ["pctBLA_0", "pctBLU_30", "pctGRE_0", "pctRED_34", "pctYEL_34", "pctORA_0", "pctBRO_0", "pctPUR_0", "pctWHI_2"], "links": "https://en.wikipedia.org/wiki/Flag_of_Venezuela"},</v>
      </c>
      <c r="B240" s="83" t="s">
        <v>278</v>
      </c>
      <c r="C240" s="84">
        <v>1</v>
      </c>
      <c r="D240" s="95" t="s">
        <v>1037</v>
      </c>
      <c r="E240" s="96" t="s">
        <v>2741</v>
      </c>
      <c r="F240" s="85" t="s">
        <v>2200</v>
      </c>
      <c r="G240" s="86" t="s">
        <v>2201</v>
      </c>
      <c r="H240" s="87"/>
      <c r="I240" s="88" t="s">
        <v>2742</v>
      </c>
      <c r="J240" s="89" t="s">
        <v>3578</v>
      </c>
      <c r="K240" s="90" t="s">
        <v>522</v>
      </c>
      <c r="L240" s="89"/>
      <c r="M240" s="91">
        <v>2006</v>
      </c>
      <c r="N240" s="116"/>
      <c r="O240" s="92" t="s">
        <v>2204</v>
      </c>
      <c r="P240" s="92" t="s">
        <v>529</v>
      </c>
      <c r="Q240" s="92" t="s">
        <v>2204</v>
      </c>
      <c r="R240" s="92" t="s">
        <v>2204</v>
      </c>
      <c r="S240" s="92" t="s">
        <v>2204</v>
      </c>
      <c r="T240" s="92" t="s">
        <v>2204</v>
      </c>
      <c r="U240" s="92" t="s">
        <v>2204</v>
      </c>
      <c r="V240" s="92" t="s">
        <v>2204</v>
      </c>
      <c r="W240" s="92" t="s">
        <v>2204</v>
      </c>
      <c r="X240" s="92" t="s">
        <v>2204</v>
      </c>
      <c r="Y240" s="92" t="s">
        <v>2204</v>
      </c>
      <c r="Z240" s="92" t="s">
        <v>2204</v>
      </c>
      <c r="AA240" s="92" t="s">
        <v>529</v>
      </c>
      <c r="AB240" s="92" t="s">
        <v>2204</v>
      </c>
      <c r="AC240" s="92" t="s">
        <v>2204</v>
      </c>
      <c r="AD240" s="92" t="s">
        <v>2204</v>
      </c>
      <c r="AE240" s="92" t="s">
        <v>2204</v>
      </c>
      <c r="AF240" s="92" t="s">
        <v>2204</v>
      </c>
      <c r="AG240" s="92" t="s">
        <v>2204</v>
      </c>
      <c r="AH240" s="92" t="s">
        <v>2204</v>
      </c>
      <c r="AI240" s="92" t="s">
        <v>2204</v>
      </c>
      <c r="AJ240" s="92" t="s">
        <v>2204</v>
      </c>
      <c r="AK240" s="92" t="s">
        <v>2204</v>
      </c>
      <c r="AL240" s="92" t="s">
        <v>2204</v>
      </c>
      <c r="AM240" s="93">
        <v>3</v>
      </c>
      <c r="AN240" s="111">
        <v>8</v>
      </c>
      <c r="AO240" s="109" t="s">
        <v>2205</v>
      </c>
      <c r="AP240" s="106"/>
      <c r="AQ240" s="110"/>
      <c r="AR240" s="109" t="s">
        <v>2215</v>
      </c>
      <c r="AS240" s="106" t="s">
        <v>2214</v>
      </c>
      <c r="AT240" s="107" t="s">
        <v>2210</v>
      </c>
      <c r="AU240" s="108" t="s">
        <v>2209</v>
      </c>
      <c r="AV240" s="109" t="s">
        <v>2215</v>
      </c>
      <c r="AW240" s="106" t="s">
        <v>2214</v>
      </c>
      <c r="AX240" s="106" t="s">
        <v>2210</v>
      </c>
      <c r="AY240" s="106" t="s">
        <v>2205</v>
      </c>
      <c r="AZ240" s="106"/>
      <c r="BA240" s="106"/>
      <c r="BB240" s="106"/>
      <c r="BC240" s="106"/>
      <c r="BD240" s="106"/>
      <c r="BE240" s="106"/>
      <c r="BF240" s="94" cm="1">
        <f t="array" ref="BF240">SUMPRODUCT(--(LEN(TRIM(AV240:BE240))&gt;0))</f>
        <v>4</v>
      </c>
      <c r="BG240" s="36" t="str" cm="1">
        <f t="array" ref="BG240">SUBSTITUTE(SUBSTITUTE(SUBSTITUTE("["&amp;
IFERROR(_xlfn.TEXTJOIN(", ",TRUE,IF(O240:AL240="y",CHAR(34)&amp;O$1:AL$1&amp;CHAR(34),"")),"")&amp;
","&amp;
CHAR(34)&amp;"myr"&amp;AU240&amp;CHAR(34)&amp;","&amp;_xlfn.TEXTJOIN("",TRUE,IF(AO240:AQ240&lt;&gt;"",CHAR(34)&amp;"sta"&amp;AO240:AQ240&amp;CHAR(34)&amp;",",""))&amp;
IFERROR(_xlfn.TEXTJOIN(", ",TRUE,IF(AR240:AT240&lt;&gt;"",CHAR(34)&amp;AR$1:AT$1&amp;AR240:AT240&amp;CHAR(34)&amp;",","")),"")&amp;
IF(AN240&gt;0,CHAR(34)&amp;"HasSta",CHAR(34)&amp;"NoStar")&amp;CHAR(34)&amp;","&amp;IF(AN240=1,CHAR(34)&amp;"1Stars"&amp;CHAR(34)&amp;",","")&amp;IF(AN240=2,CHAR(34)&amp;"2Stars"&amp;CHAR(34)&amp;",","")&amp;IF(AN240&gt;2,CHAR(34)&amp;"3+Star"&amp;CHAR(34)&amp;",","")&amp;
IFERROR(CHOOSE(AM240+1,"""NoBand""","","""2Bands""","""3Bands"""),"")&amp;IF(AM240&gt;3,"""4+Band""","")&amp;","&amp;
_xlfn.XLOOKUP(B240,Country!$A$2:$A$246,Country!$F$2:$F$246,"")&amp;_xlfn.XLOOKUP(B240,Country!$A$2:$A$246,Country!$G$2:$G$246,"")&amp;
"]",",]","]"),",,",","),",,",",")</f>
        <v>["Horizo", "Center","myrEQ","staWHI","001YEL", "002BLU", "003RED","HasSta","3+Star","3Bands","capi_Caracas","ntWHYE","spanis","rg2_AM_South"]</v>
      </c>
      <c r="BH240" s="65" t="s">
        <v>795</v>
      </c>
      <c r="BI240" s="36"/>
    </row>
    <row r="241" spans="1:61" x14ac:dyDescent="0.3">
      <c r="A241" s="115" t="str" cm="1">
        <f t="array" ref="A241">SUBSTITUTE("{"&amp;CHAR(34)&amp;"couname"&amp;CHAR(34)&amp;":"&amp;CHAR(34)&amp;B241&amp;CHAR(34)&amp;
(IF(H241&lt;&gt;"",","&amp;CHAR(34)&amp;"subtype"&amp;CHAR(34)&amp;":"&amp;CHAR(34)&amp;H241&amp;CHAR(34),""))&amp;
","&amp;CHAR(34)&amp;"year"&amp;CHAR(34)&amp;":"&amp;CHAR(34)&amp;M241&amp;CHAR(34)&amp;","&amp;CHAR(34)&amp;"lvlup"&amp;CHAR(34)&amp;":"&amp;CHAR(34)&amp;C241&amp;CHAR(34)&amp;
","&amp;CHAR(34)&amp;"region"&amp;CHAR(34)&amp;":"&amp;CHAR(34)&amp;"rgn_"&amp;_xlfn.XLOOKUP(B241,Country!A241:A539,Country!D241:D539&amp;CHAR(34)&amp;
","&amp;CHAR(34)&amp;"Colors"&amp;CHAR(34)&amp;":"&amp;"["&amp;_xlfn.TEXTJOIN(", ",TRUE,IF(AV241:BE241&lt;&gt;"",CHAR(34)&amp;"cl_"&amp;AV241:BE241&amp;CHAR(34),""))&amp;"]"&amp;
","&amp;CHAR(34)&amp;"Items"&amp;CHAR(34)&amp;":"&amp;BG241&amp;
","&amp;CHAR(34)&amp;"Items2"&amp;CHAR(34)&amp;":"&amp;"["&amp;_xlfn.XLOOKUP(B241,Country!A240:A539,Country!G240:G539)&amp;"]"&amp;
","&amp;CHAR(34)&amp;"Flag"&amp;CHAR(34)&amp;":"&amp;CHAR(34)&amp;D241&amp;CHAR(34)&amp;
","&amp;CHAR(34)&amp;"HDFlag"&amp;CHAR(34)&amp;":"&amp;CHAR(34)&amp;E241&amp;CHAR(34)&amp;
","&amp;CHAR(34)&amp;"type"&amp;CHAR(34)&amp;":"&amp;CHAR(34)&amp;L241&amp;CHAR(34)&amp;
", "&amp;CHAR(34)&amp;"describe"&amp;CHAR(34)&amp;": "&amp;CHAR(34)&amp;CHAR(34)&amp;
", "&amp;CHAR(34)&amp;"isnew"&amp;CHAR(34)&amp;": "&amp;CHAR(34)&amp;F241&amp;CHAR(34)&amp;
", "&amp;CHAR(34)&amp;"ptg"&amp;CHAR(34)&amp;": "&amp;IFERROR(_xlfn.XLOOKUP(B241,Country!A:A,Country!BH:BH),CHAR(34)&amp;CHAR(34))&amp;
", "&amp;CHAR(34)&amp;"links"&amp;CHAR(34)&amp;": "&amp;CHAR(34)&amp;I241&amp;CHAR(34)&amp;
"},"),"[,","[")</f>
        <v>{"couname":"Vietnam","year":"1940, 1955","lvlup":"1","region":"rgn_Asia","Colors":["cl_RED", "cl_YEL"],"Items":["Center","myrRED","staYEL","HasSta","1Stars","NoBand","capi_Hanoi","rg2_AS_SouthEast"],"Items2":["rg2_AS_SouthEast"],"Flag":"https://i.ibb.co/ZNrqkJR/Vietnam-Flag.png","HDFlag":"https://upload.wikimedia.org/wikipedia/commons/thumb/2/21/Flag_of_Vietnam.svg/2560px-Flag_of_Vietnam.svg.png","type":"", "describe": "", "isnew": ".", "ptg": ["pctBLA_0", "pctBLU_0", "pctGRE_0", "pctRED_93", "pctYEL_7", "pctORA_0", "pctBRO_0", "pctPUR_0", "pctWHI_0"], "links": "https://en.wikipedia.org/wiki/Flag_of_Vietnam"},</v>
      </c>
      <c r="B241" s="83" t="s">
        <v>279</v>
      </c>
      <c r="C241" s="84">
        <v>1</v>
      </c>
      <c r="D241" s="95" t="s">
        <v>1038</v>
      </c>
      <c r="E241" s="96" t="s">
        <v>2743</v>
      </c>
      <c r="F241" s="85" t="s">
        <v>2200</v>
      </c>
      <c r="G241" s="86" t="s">
        <v>2201</v>
      </c>
      <c r="H241" s="87"/>
      <c r="I241" s="88" t="s">
        <v>2744</v>
      </c>
      <c r="J241" s="89" t="s">
        <v>3578</v>
      </c>
      <c r="K241" s="90" t="s">
        <v>523</v>
      </c>
      <c r="L241" s="89"/>
      <c r="M241" s="91" t="s">
        <v>2745</v>
      </c>
      <c r="N241" s="116"/>
      <c r="O241" s="92" t="s">
        <v>2204</v>
      </c>
      <c r="P241" s="92" t="s">
        <v>2204</v>
      </c>
      <c r="Q241" s="92" t="s">
        <v>2204</v>
      </c>
      <c r="R241" s="92" t="s">
        <v>2204</v>
      </c>
      <c r="S241" s="92" t="s">
        <v>2204</v>
      </c>
      <c r="T241" s="92" t="s">
        <v>2204</v>
      </c>
      <c r="U241" s="92" t="s">
        <v>2204</v>
      </c>
      <c r="V241" s="92" t="s">
        <v>2204</v>
      </c>
      <c r="W241" s="92" t="s">
        <v>2204</v>
      </c>
      <c r="X241" s="92" t="s">
        <v>2204</v>
      </c>
      <c r="Y241" s="92" t="s">
        <v>2204</v>
      </c>
      <c r="Z241" s="92" t="s">
        <v>2204</v>
      </c>
      <c r="AA241" s="92" t="s">
        <v>529</v>
      </c>
      <c r="AB241" s="92" t="s">
        <v>2204</v>
      </c>
      <c r="AC241" s="92" t="s">
        <v>2204</v>
      </c>
      <c r="AD241" s="92" t="s">
        <v>2204</v>
      </c>
      <c r="AE241" s="92" t="s">
        <v>2204</v>
      </c>
      <c r="AF241" s="92" t="s">
        <v>2204</v>
      </c>
      <c r="AG241" s="92" t="s">
        <v>2204</v>
      </c>
      <c r="AH241" s="92" t="s">
        <v>2204</v>
      </c>
      <c r="AI241" s="92" t="s">
        <v>2204</v>
      </c>
      <c r="AJ241" s="92" t="s">
        <v>2204</v>
      </c>
      <c r="AK241" s="92" t="s">
        <v>2204</v>
      </c>
      <c r="AL241" s="92" t="s">
        <v>2204</v>
      </c>
      <c r="AM241" s="93">
        <v>0</v>
      </c>
      <c r="AN241" s="111">
        <v>1</v>
      </c>
      <c r="AO241" s="109" t="s">
        <v>2215</v>
      </c>
      <c r="AP241" s="106"/>
      <c r="AQ241" s="110"/>
      <c r="AR241" s="109"/>
      <c r="AS241" s="106"/>
      <c r="AT241" s="107"/>
      <c r="AU241" s="108" t="s">
        <v>2210</v>
      </c>
      <c r="AV241" s="109" t="s">
        <v>2210</v>
      </c>
      <c r="AW241" s="106" t="s">
        <v>2215</v>
      </c>
      <c r="AX241" s="106"/>
      <c r="AY241" s="106"/>
      <c r="AZ241" s="106"/>
      <c r="BA241" s="106"/>
      <c r="BB241" s="106"/>
      <c r="BC241" s="106"/>
      <c r="BD241" s="106"/>
      <c r="BE241" s="106"/>
      <c r="BF241" s="94" cm="1">
        <f t="array" ref="BF241">SUMPRODUCT(--(LEN(TRIM(AV241:BE241))&gt;0))</f>
        <v>2</v>
      </c>
      <c r="BG241" s="36" t="str" cm="1">
        <f t="array" ref="BG241">SUBSTITUTE(SUBSTITUTE(SUBSTITUTE("["&amp;
IFERROR(_xlfn.TEXTJOIN(", ",TRUE,IF(O241:AL241="y",CHAR(34)&amp;O$1:AL$1&amp;CHAR(34),"")),"")&amp;
","&amp;
CHAR(34)&amp;"myr"&amp;AU241&amp;CHAR(34)&amp;","&amp;_xlfn.TEXTJOIN("",TRUE,IF(AO241:AQ241&lt;&gt;"",CHAR(34)&amp;"sta"&amp;AO241:AQ241&amp;CHAR(34)&amp;",",""))&amp;
IFERROR(_xlfn.TEXTJOIN(", ",TRUE,IF(AR241:AT241&lt;&gt;"",CHAR(34)&amp;AR$1:AT$1&amp;AR241:AT241&amp;CHAR(34)&amp;",","")),"")&amp;
IF(AN241&gt;0,CHAR(34)&amp;"HasSta",CHAR(34)&amp;"NoStar")&amp;CHAR(34)&amp;","&amp;IF(AN241=1,CHAR(34)&amp;"1Stars"&amp;CHAR(34)&amp;",","")&amp;IF(AN241=2,CHAR(34)&amp;"2Stars"&amp;CHAR(34)&amp;",","")&amp;IF(AN241&gt;2,CHAR(34)&amp;"3+Star"&amp;CHAR(34)&amp;",","")&amp;
IFERROR(CHOOSE(AM241+1,"""NoBand""","","""2Bands""","""3Bands"""),"")&amp;IF(AM241&gt;3,"""4+Band""","")&amp;","&amp;
_xlfn.XLOOKUP(B241,Country!$A$2:$A$246,Country!$F$2:$F$246,"")&amp;_xlfn.XLOOKUP(B241,Country!$A$2:$A$246,Country!$G$2:$G$246,"")&amp;
"]",",]","]"),",,",","),",,",",")</f>
        <v>["Center","myrRED","staYEL","HasSta","1Stars","NoBand","capi_Hanoi","rg2_AS_SouthEast"]</v>
      </c>
      <c r="BH241" s="65" t="s">
        <v>790</v>
      </c>
      <c r="BI241" s="36"/>
    </row>
    <row r="242" spans="1:61" x14ac:dyDescent="0.3">
      <c r="A242" s="115" t="str" cm="1">
        <f t="array" ref="A242">SUBSTITUTE("{"&amp;CHAR(34)&amp;"couname"&amp;CHAR(34)&amp;":"&amp;CHAR(34)&amp;B242&amp;CHAR(34)&amp;
(IF(H242&lt;&gt;"",","&amp;CHAR(34)&amp;"subtype"&amp;CHAR(34)&amp;":"&amp;CHAR(34)&amp;H242&amp;CHAR(34),""))&amp;
","&amp;CHAR(34)&amp;"year"&amp;CHAR(34)&amp;":"&amp;CHAR(34)&amp;M242&amp;CHAR(34)&amp;","&amp;CHAR(34)&amp;"lvlup"&amp;CHAR(34)&amp;":"&amp;CHAR(34)&amp;C242&amp;CHAR(34)&amp;
","&amp;CHAR(34)&amp;"region"&amp;CHAR(34)&amp;":"&amp;CHAR(34)&amp;"rgn_"&amp;_xlfn.XLOOKUP(B242,Country!A242:A540,Country!D242:D540&amp;CHAR(34)&amp;
","&amp;CHAR(34)&amp;"Colors"&amp;CHAR(34)&amp;":"&amp;"["&amp;_xlfn.TEXTJOIN(", ",TRUE,IF(AV242:BE242&lt;&gt;"",CHAR(34)&amp;"cl_"&amp;AV242:BE242&amp;CHAR(34),""))&amp;"]"&amp;
","&amp;CHAR(34)&amp;"Items"&amp;CHAR(34)&amp;":"&amp;BG242&amp;
","&amp;CHAR(34)&amp;"Items2"&amp;CHAR(34)&amp;":"&amp;"["&amp;_xlfn.XLOOKUP(B242,Country!A241:A540,Country!G241:G540)&amp;"]"&amp;
","&amp;CHAR(34)&amp;"Flag"&amp;CHAR(34)&amp;":"&amp;CHAR(34)&amp;D242&amp;CHAR(34)&amp;
","&amp;CHAR(34)&amp;"HDFlag"&amp;CHAR(34)&amp;":"&amp;CHAR(34)&amp;E242&amp;CHAR(34)&amp;
","&amp;CHAR(34)&amp;"type"&amp;CHAR(34)&amp;":"&amp;CHAR(34)&amp;L242&amp;CHAR(34)&amp;
", "&amp;CHAR(34)&amp;"describe"&amp;CHAR(34)&amp;": "&amp;CHAR(34)&amp;CHAR(34)&amp;
", "&amp;CHAR(34)&amp;"isnew"&amp;CHAR(34)&amp;": "&amp;CHAR(34)&amp;F242&amp;CHAR(34)&amp;
", "&amp;CHAR(34)&amp;"ptg"&amp;CHAR(34)&amp;": "&amp;IFERROR(_xlfn.XLOOKUP(B242,Country!A:A,Country!BH:BH),CHAR(34)&amp;CHAR(34))&amp;
", "&amp;CHAR(34)&amp;"links"&amp;CHAR(34)&amp;": "&amp;CHAR(34)&amp;I242&amp;CHAR(34)&amp;
"},"),"[,","[")</f>
        <v>{"couname":"Wales","year":"1959","lvlup":"1","region":"rgn_Europe","Colors":["cl_GRE", "cl_WHI", "cl_RED", "cl_BLA"],"Items":["Horizo", "Animal", "Center","myrEQ","001WHI", "003GRE","NoStar","2Bands","capi_Cardiff","island", "geo_CapiBeach", "ntWHRE", "ntGRRE","monarchy","englis","rg2_Eu_North"],"Items2":["monarchy","englis","rg2_Eu_North"],"Flag":"https://i.ibb.co/TmKmLSr/Wales-Flag.png","HDFlag":"https://upload.wikimedia.org/wikipedia/commons/thumb/d/dc/Flag_of_Wales.svg/2560px-Flag_of_Wales.svg.png","type":"", "describe": "", "isnew": ".", "ptg": ["pctBLA_2", "pctBLU_0", "pctGRE_33", "pctRED_32", "pctYEL_0", "pctORA_0", "pctBRO_0", "pctPUR_0", "pctWHI_32"], "links": "https://en.wikipedia.org/wiki/Flag_of_Wales"},</v>
      </c>
      <c r="B242" s="83" t="s">
        <v>280</v>
      </c>
      <c r="C242" s="84">
        <v>1</v>
      </c>
      <c r="D242" s="95" t="s">
        <v>1039</v>
      </c>
      <c r="E242" s="96" t="s">
        <v>2746</v>
      </c>
      <c r="F242" s="85" t="s">
        <v>2200</v>
      </c>
      <c r="G242" s="86" t="s">
        <v>2201</v>
      </c>
      <c r="H242" s="87"/>
      <c r="I242" s="88" t="s">
        <v>2747</v>
      </c>
      <c r="J242" s="89" t="s">
        <v>3578</v>
      </c>
      <c r="K242" s="90" t="s">
        <v>524</v>
      </c>
      <c r="L242" s="89"/>
      <c r="M242" s="91">
        <v>1959</v>
      </c>
      <c r="N242" s="116"/>
      <c r="O242" s="92" t="s">
        <v>2204</v>
      </c>
      <c r="P242" s="92" t="s">
        <v>529</v>
      </c>
      <c r="Q242" s="92" t="s">
        <v>2204</v>
      </c>
      <c r="R242" s="92" t="s">
        <v>2204</v>
      </c>
      <c r="S242" s="92" t="s">
        <v>2204</v>
      </c>
      <c r="T242" s="92" t="s">
        <v>529</v>
      </c>
      <c r="U242" s="92" t="s">
        <v>2204</v>
      </c>
      <c r="V242" s="92" t="s">
        <v>2204</v>
      </c>
      <c r="W242" s="92" t="s">
        <v>2204</v>
      </c>
      <c r="X242" s="92" t="s">
        <v>2204</v>
      </c>
      <c r="Y242" s="92" t="s">
        <v>2204</v>
      </c>
      <c r="Z242" s="92" t="s">
        <v>2204</v>
      </c>
      <c r="AA242" s="92" t="s">
        <v>529</v>
      </c>
      <c r="AB242" s="92" t="s">
        <v>2204</v>
      </c>
      <c r="AC242" s="92" t="s">
        <v>2204</v>
      </c>
      <c r="AD242" s="92" t="s">
        <v>2204</v>
      </c>
      <c r="AE242" s="92" t="s">
        <v>2204</v>
      </c>
      <c r="AF242" s="92" t="s">
        <v>2204</v>
      </c>
      <c r="AG242" s="92" t="s">
        <v>2204</v>
      </c>
      <c r="AH242" s="92" t="s">
        <v>2204</v>
      </c>
      <c r="AI242" s="92" t="s">
        <v>2204</v>
      </c>
      <c r="AJ242" s="92" t="s">
        <v>2204</v>
      </c>
      <c r="AK242" s="92" t="s">
        <v>2204</v>
      </c>
      <c r="AL242" s="92" t="s">
        <v>2204</v>
      </c>
      <c r="AM242" s="93">
        <v>2</v>
      </c>
      <c r="AN242" s="111">
        <v>0</v>
      </c>
      <c r="AO242" s="109"/>
      <c r="AP242" s="106"/>
      <c r="AQ242" s="110"/>
      <c r="AR242" s="109" t="s">
        <v>2205</v>
      </c>
      <c r="AS242" s="106"/>
      <c r="AT242" s="107" t="s">
        <v>2211</v>
      </c>
      <c r="AU242" s="108" t="s">
        <v>2209</v>
      </c>
      <c r="AV242" s="109" t="s">
        <v>2211</v>
      </c>
      <c r="AW242" s="106" t="s">
        <v>2205</v>
      </c>
      <c r="AX242" s="106" t="s">
        <v>2210</v>
      </c>
      <c r="AY242" s="106" t="s">
        <v>2206</v>
      </c>
      <c r="AZ242" s="106"/>
      <c r="BA242" s="106"/>
      <c r="BB242" s="106"/>
      <c r="BC242" s="106"/>
      <c r="BD242" s="106"/>
      <c r="BE242" s="106"/>
      <c r="BF242" s="94" cm="1">
        <f t="array" ref="BF242">SUMPRODUCT(--(LEN(TRIM(AV242:BE242))&gt;0))</f>
        <v>4</v>
      </c>
      <c r="BG242" s="36" t="str" cm="1">
        <f t="array" ref="BG242">SUBSTITUTE(SUBSTITUTE(SUBSTITUTE("["&amp;
IFERROR(_xlfn.TEXTJOIN(", ",TRUE,IF(O242:AL242="y",CHAR(34)&amp;O$1:AL$1&amp;CHAR(34),"")),"")&amp;
","&amp;
CHAR(34)&amp;"myr"&amp;AU242&amp;CHAR(34)&amp;","&amp;_xlfn.TEXTJOIN("",TRUE,IF(AO242:AQ242&lt;&gt;"",CHAR(34)&amp;"sta"&amp;AO242:AQ242&amp;CHAR(34)&amp;",",""))&amp;
IFERROR(_xlfn.TEXTJOIN(", ",TRUE,IF(AR242:AT242&lt;&gt;"",CHAR(34)&amp;AR$1:AT$1&amp;AR242:AT242&amp;CHAR(34)&amp;",","")),"")&amp;
IF(AN242&gt;0,CHAR(34)&amp;"HasSta",CHAR(34)&amp;"NoStar")&amp;CHAR(34)&amp;","&amp;IF(AN242=1,CHAR(34)&amp;"1Stars"&amp;CHAR(34)&amp;",","")&amp;IF(AN242=2,CHAR(34)&amp;"2Stars"&amp;CHAR(34)&amp;",","")&amp;IF(AN242&gt;2,CHAR(34)&amp;"3+Star"&amp;CHAR(34)&amp;",","")&amp;
IFERROR(CHOOSE(AM242+1,"""NoBand""","","""2Bands""","""3Bands"""),"")&amp;IF(AM242&gt;3,"""4+Band""","")&amp;","&amp;
_xlfn.XLOOKUP(B242,Country!$A$2:$A$246,Country!$F$2:$F$246,"")&amp;_xlfn.XLOOKUP(B242,Country!$A$2:$A$246,Country!$G$2:$G$246,"")&amp;
"]",",]","]"),",,",","),",,",",")</f>
        <v>["Horizo", "Animal", "Center","myrEQ","001WHI", "003GRE","NoStar","2Bands","capi_Cardiff","island", "geo_CapiBeach", "ntWHRE", "ntGRRE","monarchy","englis","rg2_Eu_North"]</v>
      </c>
      <c r="BH242" s="65" t="s">
        <v>791</v>
      </c>
      <c r="BI242" s="36"/>
    </row>
    <row r="243" spans="1:61" x14ac:dyDescent="0.3">
      <c r="A243" s="115" t="str" cm="1">
        <f t="array" ref="A243">SUBSTITUTE("{"&amp;CHAR(34)&amp;"couname"&amp;CHAR(34)&amp;":"&amp;CHAR(34)&amp;B243&amp;CHAR(34)&amp;
(IF(H243&lt;&gt;"",","&amp;CHAR(34)&amp;"subtype"&amp;CHAR(34)&amp;":"&amp;CHAR(34)&amp;H243&amp;CHAR(34),""))&amp;
","&amp;CHAR(34)&amp;"year"&amp;CHAR(34)&amp;":"&amp;CHAR(34)&amp;M243&amp;CHAR(34)&amp;","&amp;CHAR(34)&amp;"lvlup"&amp;CHAR(34)&amp;":"&amp;CHAR(34)&amp;C243&amp;CHAR(34)&amp;
","&amp;CHAR(34)&amp;"region"&amp;CHAR(34)&amp;":"&amp;CHAR(34)&amp;"rgn_"&amp;_xlfn.XLOOKUP(B243,Country!A243:A541,Country!D243:D541&amp;CHAR(34)&amp;
","&amp;CHAR(34)&amp;"Colors"&amp;CHAR(34)&amp;":"&amp;"["&amp;_xlfn.TEXTJOIN(", ",TRUE,IF(AV243:BE243&lt;&gt;"",CHAR(34)&amp;"cl_"&amp;AV243:BE243&amp;CHAR(34),""))&amp;"]"&amp;
","&amp;CHAR(34)&amp;"Items"&amp;CHAR(34)&amp;":"&amp;BG243&amp;
","&amp;CHAR(34)&amp;"Items2"&amp;CHAR(34)&amp;":"&amp;"["&amp;_xlfn.XLOOKUP(B243,Country!A242:A541,Country!G242:G541)&amp;"]"&amp;
","&amp;CHAR(34)&amp;"Flag"&amp;CHAR(34)&amp;":"&amp;CHAR(34)&amp;D243&amp;CHAR(34)&amp;
","&amp;CHAR(34)&amp;"HDFlag"&amp;CHAR(34)&amp;":"&amp;CHAR(34)&amp;E243&amp;CHAR(34)&amp;
","&amp;CHAR(34)&amp;"type"&amp;CHAR(34)&amp;":"&amp;CHAR(34)&amp;L243&amp;CHAR(34)&amp;
", "&amp;CHAR(34)&amp;"describe"&amp;CHAR(34)&amp;": "&amp;CHAR(34)&amp;CHAR(34)&amp;
", "&amp;CHAR(34)&amp;"isnew"&amp;CHAR(34)&amp;": "&amp;CHAR(34)&amp;F243&amp;CHAR(34)&amp;
", "&amp;CHAR(34)&amp;"ptg"&amp;CHAR(34)&amp;": "&amp;IFERROR(_xlfn.XLOOKUP(B243,Country!A:A,Country!BH:BH),CHAR(34)&amp;CHAR(34))&amp;
", "&amp;CHAR(34)&amp;"links"&amp;CHAR(34)&amp;": "&amp;CHAR(34)&amp;I243&amp;CHAR(34)&amp;
"},"),"[,","[")</f>
        <v>{"couname":"Wallis and Futuna","year":"1960","lvlup":"1","region":"rgn_Oceania","Colors":["cl_RED", "cl_WHI", "cl_BLU"],"Items":["Crosse", "Canton","myrRED","NoStar","NoBand","capi_Mata Utu","island", "geo_CapiBeach","monarchy","french","rg2_Oc_Polynesia"],"Items2":["monarchy","french","rg2_Oc_Polynesia"],"Flag":"https://upload.wikimedia.org/wikipedia/commons/thumb/d/d2/Flag_of_Wallis_and_Futuna.svg/300px-Flag_of_Wallis_and_Futuna.svg.png","HDFlag":"https://upload.wikimedia.org/wikipedia/commons/thumb/d/d2/Flag_of_Wallis_and_Futuna.svg/2560px-Flag_of_Wallis_and_Futuna.svg.png","type":"", "describe": "", "isnew": ".", "ptg": ["pctBLA_0", "pctBLU_5", "pctGRE_0", "pctRED_85", "pctYEL_0", "pctORA_0", "pctBRO_0", "pctPUR_0", "pctWHI_10"], "links": "https://en.wikipedia.org/wiki/Flag_of_Wallis_and_Futuna"},</v>
      </c>
      <c r="B243" s="83" t="s">
        <v>281</v>
      </c>
      <c r="C243" s="84">
        <v>1</v>
      </c>
      <c r="D243" s="95" t="s">
        <v>1040</v>
      </c>
      <c r="E243" s="96" t="s">
        <v>2748</v>
      </c>
      <c r="F243" s="85" t="s">
        <v>2200</v>
      </c>
      <c r="G243" s="86" t="s">
        <v>2201</v>
      </c>
      <c r="H243" s="87"/>
      <c r="I243" s="88" t="s">
        <v>2749</v>
      </c>
      <c r="J243" s="89" t="s">
        <v>3578</v>
      </c>
      <c r="K243" s="90" t="s">
        <v>525</v>
      </c>
      <c r="L243" s="89"/>
      <c r="M243" s="91">
        <v>1960</v>
      </c>
      <c r="N243" s="116"/>
      <c r="O243" s="92" t="s">
        <v>529</v>
      </c>
      <c r="P243" s="92" t="s">
        <v>2204</v>
      </c>
      <c r="Q243" s="92" t="s">
        <v>2204</v>
      </c>
      <c r="R243" s="92" t="s">
        <v>2204</v>
      </c>
      <c r="S243" s="92" t="s">
        <v>2204</v>
      </c>
      <c r="T243" s="92" t="s">
        <v>2204</v>
      </c>
      <c r="U243" s="92" t="s">
        <v>2204</v>
      </c>
      <c r="V243" s="92" t="s">
        <v>2204</v>
      </c>
      <c r="W243" s="92" t="s">
        <v>2204</v>
      </c>
      <c r="X243" s="92" t="s">
        <v>2204</v>
      </c>
      <c r="Y243" s="92" t="s">
        <v>2204</v>
      </c>
      <c r="Z243" s="92" t="s">
        <v>2204</v>
      </c>
      <c r="AA243" s="92" t="s">
        <v>2204</v>
      </c>
      <c r="AB243" s="92" t="s">
        <v>529</v>
      </c>
      <c r="AC243" s="92" t="s">
        <v>2204</v>
      </c>
      <c r="AD243" s="92" t="s">
        <v>2204</v>
      </c>
      <c r="AE243" s="92" t="s">
        <v>2204</v>
      </c>
      <c r="AF243" s="92" t="s">
        <v>2204</v>
      </c>
      <c r="AG243" s="92" t="s">
        <v>2204</v>
      </c>
      <c r="AH243" s="92" t="s">
        <v>2204</v>
      </c>
      <c r="AI243" s="92" t="s">
        <v>2204</v>
      </c>
      <c r="AJ243" s="92" t="s">
        <v>2204</v>
      </c>
      <c r="AK243" s="92" t="s">
        <v>2204</v>
      </c>
      <c r="AL243" s="92" t="s">
        <v>2204</v>
      </c>
      <c r="AM243" s="93">
        <v>0</v>
      </c>
      <c r="AN243" s="111">
        <v>0</v>
      </c>
      <c r="AO243" s="109"/>
      <c r="AP243" s="106"/>
      <c r="AQ243" s="110"/>
      <c r="AR243" s="109"/>
      <c r="AS243" s="106"/>
      <c r="AT243" s="107"/>
      <c r="AU243" s="108" t="s">
        <v>2210</v>
      </c>
      <c r="AV243" s="109" t="s">
        <v>2210</v>
      </c>
      <c r="AW243" s="106" t="s">
        <v>2205</v>
      </c>
      <c r="AX243" s="106" t="s">
        <v>2214</v>
      </c>
      <c r="AY243" s="106"/>
      <c r="AZ243" s="106"/>
      <c r="BA243" s="106"/>
      <c r="BB243" s="106"/>
      <c r="BC243" s="106"/>
      <c r="BD243" s="106"/>
      <c r="BE243" s="106"/>
      <c r="BF243" s="94" cm="1">
        <f t="array" ref="BF243">SUMPRODUCT(--(LEN(TRIM(AV243:BE243))&gt;0))</f>
        <v>3</v>
      </c>
      <c r="BG243" s="36" t="str" cm="1">
        <f t="array" ref="BG243">SUBSTITUTE(SUBSTITUTE(SUBSTITUTE("["&amp;
IFERROR(_xlfn.TEXTJOIN(", ",TRUE,IF(O243:AL243="y",CHAR(34)&amp;O$1:AL$1&amp;CHAR(34),"")),"")&amp;
","&amp;
CHAR(34)&amp;"myr"&amp;AU243&amp;CHAR(34)&amp;","&amp;_xlfn.TEXTJOIN("",TRUE,IF(AO243:AQ243&lt;&gt;"",CHAR(34)&amp;"sta"&amp;AO243:AQ243&amp;CHAR(34)&amp;",",""))&amp;
IFERROR(_xlfn.TEXTJOIN(", ",TRUE,IF(AR243:AT243&lt;&gt;"",CHAR(34)&amp;AR$1:AT$1&amp;AR243:AT243&amp;CHAR(34)&amp;",","")),"")&amp;
IF(AN243&gt;0,CHAR(34)&amp;"HasSta",CHAR(34)&amp;"NoStar")&amp;CHAR(34)&amp;","&amp;IF(AN243=1,CHAR(34)&amp;"1Stars"&amp;CHAR(34)&amp;",","")&amp;IF(AN243=2,CHAR(34)&amp;"2Stars"&amp;CHAR(34)&amp;",","")&amp;IF(AN243&gt;2,CHAR(34)&amp;"3+Star"&amp;CHAR(34)&amp;",","")&amp;
IFERROR(CHOOSE(AM243+1,"""NoBand""","","""2Bands""","""3Bands"""),"")&amp;IF(AM243&gt;3,"""4+Band""","")&amp;","&amp;
_xlfn.XLOOKUP(B243,Country!$A$2:$A$246,Country!$F$2:$F$246,"")&amp;_xlfn.XLOOKUP(B243,Country!$A$2:$A$246,Country!$G$2:$G$246,"")&amp;
"]",",]","]"),",,",","),",,",",")</f>
        <v>["Crosse", "Canton","myrRED","NoStar","NoBand","capi_Mata Utu","island", "geo_CapiBeach","monarchy","french","rg2_Oc_Polynesia"]</v>
      </c>
      <c r="BH243" s="65" t="s">
        <v>793</v>
      </c>
      <c r="BI243" s="36"/>
    </row>
    <row r="244" spans="1:61" x14ac:dyDescent="0.3">
      <c r="A244" s="115" t="str" cm="1">
        <f t="array" ref="A244">SUBSTITUTE("{"&amp;CHAR(34)&amp;"couname"&amp;CHAR(34)&amp;":"&amp;CHAR(34)&amp;B244&amp;CHAR(34)&amp;
(IF(H244&lt;&gt;"",","&amp;CHAR(34)&amp;"subtype"&amp;CHAR(34)&amp;":"&amp;CHAR(34)&amp;H244&amp;CHAR(34),""))&amp;
","&amp;CHAR(34)&amp;"year"&amp;CHAR(34)&amp;":"&amp;CHAR(34)&amp;M244&amp;CHAR(34)&amp;","&amp;CHAR(34)&amp;"lvlup"&amp;CHAR(34)&amp;":"&amp;CHAR(34)&amp;C244&amp;CHAR(34)&amp;
","&amp;CHAR(34)&amp;"region"&amp;CHAR(34)&amp;":"&amp;CHAR(34)&amp;"rgn_"&amp;_xlfn.XLOOKUP(B244,Country!A244:A542,Country!D244:D542&amp;CHAR(34)&amp;
","&amp;CHAR(34)&amp;"Colors"&amp;CHAR(34)&amp;":"&amp;"["&amp;_xlfn.TEXTJOIN(", ",TRUE,IF(AV244:BE244&lt;&gt;"",CHAR(34)&amp;"cl_"&amp;AV244:BE244&amp;CHAR(34),""))&amp;"]"&amp;
","&amp;CHAR(34)&amp;"Items"&amp;CHAR(34)&amp;":"&amp;BG244&amp;
","&amp;CHAR(34)&amp;"Items2"&amp;CHAR(34)&amp;":"&amp;"["&amp;_xlfn.XLOOKUP(B244,Country!A243:A542,Country!G243:G542)&amp;"]"&amp;
","&amp;CHAR(34)&amp;"Flag"&amp;CHAR(34)&amp;":"&amp;CHAR(34)&amp;D244&amp;CHAR(34)&amp;
","&amp;CHAR(34)&amp;"HDFlag"&amp;CHAR(34)&amp;":"&amp;CHAR(34)&amp;E244&amp;CHAR(34)&amp;
","&amp;CHAR(34)&amp;"type"&amp;CHAR(34)&amp;":"&amp;CHAR(34)&amp;L244&amp;CHAR(34)&amp;
", "&amp;CHAR(34)&amp;"describe"&amp;CHAR(34)&amp;": "&amp;CHAR(34)&amp;CHAR(34)&amp;
", "&amp;CHAR(34)&amp;"isnew"&amp;CHAR(34)&amp;": "&amp;CHAR(34)&amp;F244&amp;CHAR(34)&amp;
", "&amp;CHAR(34)&amp;"ptg"&amp;CHAR(34)&amp;": "&amp;IFERROR(_xlfn.XLOOKUP(B244,Country!A:A,Country!BH:BH),CHAR(34)&amp;CHAR(34))&amp;
", "&amp;CHAR(34)&amp;"links"&amp;CHAR(34)&amp;": "&amp;CHAR(34)&amp;I244&amp;CHAR(34)&amp;
"},"),"[,","[")</f>
        <v>{"couname":"Yemen","year":"1990","lvlup":"1","region":"rgn_Asia","Colors":["cl_BLA", "cl_WHI", "cl_RED"],"Items":["Horizo", "OnlyBa","myrEQ","001RED", "002WHI", "003BLA","NoStar","3Bands","capi_Sana'a","locate_MI", "top30_camel","chopGB","arabic","rg2_AS_West"],"Items2":["chopGB","arabic","rg2_AS_West"],"Flag":"https://i.ibb.co/y0jkbBL/Yemen-Flag.png","HDFlag":"https://upload.wikimedia.org/wikipedia/commons/thumb/8/89/Flag_of_Yemen.svg/2560px-Flag_of_Yemen.svg.png","type":"", "describe": "", "isnew": ".", "ptg": ["pctBLA_33", "pctBLU_0", "pctGRE_0", "pctRED_33", "pctYEL_0", "pctORA_0", "pctBRO_0", "pctPUR_0", "pctWHI_33"], "links": "https://en.wikipedia.org/wiki/Flag_of_Yemen"},</v>
      </c>
      <c r="B244" s="83" t="s">
        <v>282</v>
      </c>
      <c r="C244" s="84">
        <v>1</v>
      </c>
      <c r="D244" s="95" t="s">
        <v>1041</v>
      </c>
      <c r="E244" s="96" t="s">
        <v>2750</v>
      </c>
      <c r="F244" s="85" t="s">
        <v>2200</v>
      </c>
      <c r="G244" s="86" t="s">
        <v>2201</v>
      </c>
      <c r="H244" s="87"/>
      <c r="I244" s="88" t="s">
        <v>2751</v>
      </c>
      <c r="J244" s="89" t="s">
        <v>3578</v>
      </c>
      <c r="K244" s="90" t="s">
        <v>526</v>
      </c>
      <c r="L244" s="89"/>
      <c r="M244" s="91">
        <v>1990</v>
      </c>
      <c r="N244" s="116"/>
      <c r="O244" s="92" t="s">
        <v>2204</v>
      </c>
      <c r="P244" s="92" t="s">
        <v>529</v>
      </c>
      <c r="Q244" s="92" t="s">
        <v>2204</v>
      </c>
      <c r="R244" s="92" t="s">
        <v>2204</v>
      </c>
      <c r="S244" s="92" t="s">
        <v>2204</v>
      </c>
      <c r="T244" s="92" t="s">
        <v>2204</v>
      </c>
      <c r="U244" s="92" t="s">
        <v>2204</v>
      </c>
      <c r="V244" s="92" t="s">
        <v>2204</v>
      </c>
      <c r="W244" s="92" t="s">
        <v>2204</v>
      </c>
      <c r="X244" s="92" t="s">
        <v>2204</v>
      </c>
      <c r="Y244" s="92" t="s">
        <v>2204</v>
      </c>
      <c r="Z244" s="92" t="s">
        <v>2204</v>
      </c>
      <c r="AA244" s="92" t="s">
        <v>2204</v>
      </c>
      <c r="AB244" s="92" t="s">
        <v>2204</v>
      </c>
      <c r="AC244" s="92" t="s">
        <v>2204</v>
      </c>
      <c r="AD244" s="92" t="s">
        <v>2204</v>
      </c>
      <c r="AE244" s="92" t="s">
        <v>529</v>
      </c>
      <c r="AF244" s="92" t="s">
        <v>2204</v>
      </c>
      <c r="AG244" s="92" t="s">
        <v>2204</v>
      </c>
      <c r="AH244" s="92" t="s">
        <v>2204</v>
      </c>
      <c r="AI244" s="92" t="s">
        <v>2204</v>
      </c>
      <c r="AJ244" s="92" t="s">
        <v>2204</v>
      </c>
      <c r="AK244" s="92" t="s">
        <v>2204</v>
      </c>
      <c r="AL244" s="92" t="s">
        <v>2204</v>
      </c>
      <c r="AM244" s="93">
        <v>3</v>
      </c>
      <c r="AN244" s="111">
        <v>0</v>
      </c>
      <c r="AO244" s="109"/>
      <c r="AP244" s="106"/>
      <c r="AQ244" s="110"/>
      <c r="AR244" s="109" t="s">
        <v>2210</v>
      </c>
      <c r="AS244" s="106" t="s">
        <v>2205</v>
      </c>
      <c r="AT244" s="107" t="s">
        <v>2206</v>
      </c>
      <c r="AU244" s="108" t="s">
        <v>2209</v>
      </c>
      <c r="AV244" s="109" t="s">
        <v>2206</v>
      </c>
      <c r="AW244" s="106" t="s">
        <v>2205</v>
      </c>
      <c r="AX244" s="106" t="s">
        <v>2210</v>
      </c>
      <c r="AY244" s="106"/>
      <c r="AZ244" s="106"/>
      <c r="BA244" s="106"/>
      <c r="BB244" s="106"/>
      <c r="BC244" s="106"/>
      <c r="BD244" s="106"/>
      <c r="BE244" s="106"/>
      <c r="BF244" s="94" cm="1">
        <f t="array" ref="BF244">SUMPRODUCT(--(LEN(TRIM(AV244:BE244))&gt;0))</f>
        <v>3</v>
      </c>
      <c r="BG244" s="36" t="str" cm="1">
        <f t="array" ref="BG244">SUBSTITUTE(SUBSTITUTE(SUBSTITUTE("["&amp;
IFERROR(_xlfn.TEXTJOIN(", ",TRUE,IF(O244:AL244="y",CHAR(34)&amp;O$1:AL$1&amp;CHAR(34),"")),"")&amp;
","&amp;
CHAR(34)&amp;"myr"&amp;AU244&amp;CHAR(34)&amp;","&amp;_xlfn.TEXTJOIN("",TRUE,IF(AO244:AQ244&lt;&gt;"",CHAR(34)&amp;"sta"&amp;AO244:AQ244&amp;CHAR(34)&amp;",",""))&amp;
IFERROR(_xlfn.TEXTJOIN(", ",TRUE,IF(AR244:AT244&lt;&gt;"",CHAR(34)&amp;AR$1:AT$1&amp;AR244:AT244&amp;CHAR(34)&amp;",","")),"")&amp;
IF(AN244&gt;0,CHAR(34)&amp;"HasSta",CHAR(34)&amp;"NoStar")&amp;CHAR(34)&amp;","&amp;IF(AN244=1,CHAR(34)&amp;"1Stars"&amp;CHAR(34)&amp;",","")&amp;IF(AN244=2,CHAR(34)&amp;"2Stars"&amp;CHAR(34)&amp;",","")&amp;IF(AN244&gt;2,CHAR(34)&amp;"3+Star"&amp;CHAR(34)&amp;",","")&amp;
IFERROR(CHOOSE(AM244+1,"""NoBand""","","""2Bands""","""3Bands"""),"")&amp;IF(AM244&gt;3,"""4+Band""","")&amp;","&amp;
_xlfn.XLOOKUP(B244,Country!$A$2:$A$246,Country!$F$2:$F$246,"")&amp;_xlfn.XLOOKUP(B244,Country!$A$2:$A$246,Country!$G$2:$G$246,"")&amp;
"]",",]","]"),",,",","),",,",",")</f>
        <v>["Horizo", "OnlyBa","myrEQ","001RED", "002WHI", "003BLA","NoStar","3Bands","capi_Sana'a","locate_MI", "top30_camel","chopGB","arabic","rg2_AS_West"]</v>
      </c>
      <c r="BH244" s="65" t="s">
        <v>790</v>
      </c>
      <c r="BI244" s="36"/>
    </row>
    <row r="245" spans="1:61" x14ac:dyDescent="0.3">
      <c r="A245" s="115" t="str" cm="1">
        <f t="array" ref="A245">SUBSTITUTE("{"&amp;CHAR(34)&amp;"couname"&amp;CHAR(34)&amp;":"&amp;CHAR(34)&amp;B245&amp;CHAR(34)&amp;
(IF(H245&lt;&gt;"",","&amp;CHAR(34)&amp;"subtype"&amp;CHAR(34)&amp;":"&amp;CHAR(34)&amp;H245&amp;CHAR(34),""))&amp;
","&amp;CHAR(34)&amp;"year"&amp;CHAR(34)&amp;":"&amp;CHAR(34)&amp;M245&amp;CHAR(34)&amp;","&amp;CHAR(34)&amp;"lvlup"&amp;CHAR(34)&amp;":"&amp;CHAR(34)&amp;C245&amp;CHAR(34)&amp;
","&amp;CHAR(34)&amp;"region"&amp;CHAR(34)&amp;":"&amp;CHAR(34)&amp;"rgn_"&amp;_xlfn.XLOOKUP(B245,Country!A245:A543,Country!D245:D543&amp;CHAR(34)&amp;
","&amp;CHAR(34)&amp;"Colors"&amp;CHAR(34)&amp;":"&amp;"["&amp;_xlfn.TEXTJOIN(", ",TRUE,IF(AV245:BE245&lt;&gt;"",CHAR(34)&amp;"cl_"&amp;AV245:BE245&amp;CHAR(34),""))&amp;"]"&amp;
","&amp;CHAR(34)&amp;"Items"&amp;CHAR(34)&amp;":"&amp;BG245&amp;
","&amp;CHAR(34)&amp;"Items2"&amp;CHAR(34)&amp;":"&amp;"["&amp;_xlfn.XLOOKUP(B245,Country!A244:A543,Country!G244:G543)&amp;"]"&amp;
","&amp;CHAR(34)&amp;"Flag"&amp;CHAR(34)&amp;":"&amp;CHAR(34)&amp;D245&amp;CHAR(34)&amp;
","&amp;CHAR(34)&amp;"HDFlag"&amp;CHAR(34)&amp;":"&amp;CHAR(34)&amp;E245&amp;CHAR(34)&amp;
","&amp;CHAR(34)&amp;"type"&amp;CHAR(34)&amp;":"&amp;CHAR(34)&amp;L245&amp;CHAR(34)&amp;
", "&amp;CHAR(34)&amp;"describe"&amp;CHAR(34)&amp;": "&amp;CHAR(34)&amp;CHAR(34)&amp;
", "&amp;CHAR(34)&amp;"isnew"&amp;CHAR(34)&amp;": "&amp;CHAR(34)&amp;F245&amp;CHAR(34)&amp;
", "&amp;CHAR(34)&amp;"ptg"&amp;CHAR(34)&amp;": "&amp;IFERROR(_xlfn.XLOOKUP(B245,Country!A:A,Country!BH:BH),CHAR(34)&amp;CHAR(34))&amp;
", "&amp;CHAR(34)&amp;"links"&amp;CHAR(34)&amp;": "&amp;CHAR(34)&amp;I245&amp;CHAR(34)&amp;
"},"),"[,","[")</f>
        <v>{"couname":"Zambia","year":"1964, 1996","lvlup":"1","region":"rgn_Africa","Colors":["cl_GRE", "cl_ORA", "cl_BLA", "cl_RED"],"Items":["Vertic", "Animal","myrGRE","001RED", "002BLA", "003ORA","NoStar","3Bands","capi_Lusaka","landlo","chopGB","englis","rg2_AF_East"],"Items2":["chopGB","englis","rg2_AF_East"],"Flag":"https://i.ibb.co/W3WDd74/Zambia-Flag.png","HDFlag":"https://upload.wikimedia.org/wikipedia/commons/thumb/0/06/Flag_of_Zambia.svg/2560px-Flag_of_Zambia.svg.png","type":"", "describe": "", "isnew": ".", "ptg": ["pctBLA_8", "pctBLU_0", "pctGRE_74", "pctRED_7", "pctYEL_0", "pctORA_10", "pctBRO_0", "pctPUR_0", "pctWHI_0"], "links": "https://en.wikipedia.org/wiki/Flag_of_Zambia"},</v>
      </c>
      <c r="B245" s="83" t="s">
        <v>283</v>
      </c>
      <c r="C245" s="84">
        <v>1</v>
      </c>
      <c r="D245" s="95" t="s">
        <v>1042</v>
      </c>
      <c r="E245" s="96" t="s">
        <v>2752</v>
      </c>
      <c r="F245" s="85" t="s">
        <v>2200</v>
      </c>
      <c r="G245" s="86" t="s">
        <v>2201</v>
      </c>
      <c r="H245" s="87"/>
      <c r="I245" s="88" t="s">
        <v>2753</v>
      </c>
      <c r="J245" s="89" t="s">
        <v>3578</v>
      </c>
      <c r="K245" s="90" t="s">
        <v>527</v>
      </c>
      <c r="L245" s="89"/>
      <c r="M245" s="91" t="s">
        <v>2754</v>
      </c>
      <c r="N245" s="116"/>
      <c r="O245" s="92" t="s">
        <v>2204</v>
      </c>
      <c r="P245" s="92" t="s">
        <v>2204</v>
      </c>
      <c r="Q245" s="92" t="s">
        <v>529</v>
      </c>
      <c r="R245" s="92" t="s">
        <v>2204</v>
      </c>
      <c r="S245" s="92" t="s">
        <v>2204</v>
      </c>
      <c r="T245" s="92" t="s">
        <v>529</v>
      </c>
      <c r="U245" s="92" t="s">
        <v>2204</v>
      </c>
      <c r="V245" s="92" t="s">
        <v>2204</v>
      </c>
      <c r="W245" s="92" t="s">
        <v>2204</v>
      </c>
      <c r="X245" s="92" t="s">
        <v>2204</v>
      </c>
      <c r="Y245" s="92" t="s">
        <v>2204</v>
      </c>
      <c r="Z245" s="92" t="s">
        <v>2204</v>
      </c>
      <c r="AA245" s="92" t="s">
        <v>2204</v>
      </c>
      <c r="AB245" s="92" t="s">
        <v>2204</v>
      </c>
      <c r="AC245" s="92" t="s">
        <v>2204</v>
      </c>
      <c r="AD245" s="92" t="s">
        <v>2204</v>
      </c>
      <c r="AE245" s="92" t="s">
        <v>2204</v>
      </c>
      <c r="AF245" s="92" t="s">
        <v>2204</v>
      </c>
      <c r="AG245" s="92" t="s">
        <v>2204</v>
      </c>
      <c r="AH245" s="92" t="s">
        <v>2204</v>
      </c>
      <c r="AI245" s="92" t="s">
        <v>2204</v>
      </c>
      <c r="AJ245" s="92" t="s">
        <v>2204</v>
      </c>
      <c r="AK245" s="92" t="s">
        <v>2204</v>
      </c>
      <c r="AL245" s="92" t="s">
        <v>2204</v>
      </c>
      <c r="AM245" s="93">
        <v>3</v>
      </c>
      <c r="AN245" s="111">
        <v>0</v>
      </c>
      <c r="AO245" s="109"/>
      <c r="AP245" s="106"/>
      <c r="AQ245" s="110"/>
      <c r="AR245" s="109" t="s">
        <v>2210</v>
      </c>
      <c r="AS245" s="106" t="s">
        <v>2206</v>
      </c>
      <c r="AT245" s="107" t="s">
        <v>2231</v>
      </c>
      <c r="AU245" s="108" t="s">
        <v>2211</v>
      </c>
      <c r="AV245" s="109" t="s">
        <v>2211</v>
      </c>
      <c r="AW245" s="106"/>
      <c r="AX245" s="106" t="s">
        <v>2231</v>
      </c>
      <c r="AY245" s="106" t="s">
        <v>2206</v>
      </c>
      <c r="AZ245" s="106" t="s">
        <v>2210</v>
      </c>
      <c r="BA245" s="106"/>
      <c r="BB245" s="106"/>
      <c r="BC245" s="106"/>
      <c r="BD245" s="106"/>
      <c r="BE245" s="106"/>
      <c r="BF245" s="94" cm="1">
        <f t="array" ref="BF245">SUMPRODUCT(--(LEN(TRIM(AV245:BE245))&gt;0))</f>
        <v>4</v>
      </c>
      <c r="BG245" s="36" t="str" cm="1">
        <f t="array" ref="BG245">SUBSTITUTE(SUBSTITUTE(SUBSTITUTE("["&amp;
IFERROR(_xlfn.TEXTJOIN(", ",TRUE,IF(O245:AL245="y",CHAR(34)&amp;O$1:AL$1&amp;CHAR(34),"")),"")&amp;
","&amp;
CHAR(34)&amp;"myr"&amp;AU245&amp;CHAR(34)&amp;","&amp;_xlfn.TEXTJOIN("",TRUE,IF(AO245:AQ245&lt;&gt;"",CHAR(34)&amp;"sta"&amp;AO245:AQ245&amp;CHAR(34)&amp;",",""))&amp;
IFERROR(_xlfn.TEXTJOIN(", ",TRUE,IF(AR245:AT245&lt;&gt;"",CHAR(34)&amp;AR$1:AT$1&amp;AR245:AT245&amp;CHAR(34)&amp;",","")),"")&amp;
IF(AN245&gt;0,CHAR(34)&amp;"HasSta",CHAR(34)&amp;"NoStar")&amp;CHAR(34)&amp;","&amp;IF(AN245=1,CHAR(34)&amp;"1Stars"&amp;CHAR(34)&amp;",","")&amp;IF(AN245=2,CHAR(34)&amp;"2Stars"&amp;CHAR(34)&amp;",","")&amp;IF(AN245&gt;2,CHAR(34)&amp;"3+Star"&amp;CHAR(34)&amp;",","")&amp;
IFERROR(CHOOSE(AM245+1,"""NoBand""","","""2Bands""","""3Bands"""),"")&amp;IF(AM245&gt;3,"""4+Band""","")&amp;","&amp;
_xlfn.XLOOKUP(B245,Country!$A$2:$A$246,Country!$F$2:$F$246,"")&amp;_xlfn.XLOOKUP(B245,Country!$A$2:$A$246,Country!$G$2:$G$246,"")&amp;
"]",",]","]"),",,",","),",,",",")</f>
        <v>["Vertic", "Animal","myrGRE","001RED", "002BLA", "003ORA","NoStar","3Bands","capi_Lusaka","landlo","chopGB","englis","rg2_AF_East"]</v>
      </c>
      <c r="BH245" s="65" t="s">
        <v>792</v>
      </c>
      <c r="BI245" s="36"/>
    </row>
    <row r="246" spans="1:61" x14ac:dyDescent="0.3">
      <c r="A246" s="115" t="str" cm="1">
        <f t="array" ref="A246">SUBSTITUTE("{"&amp;CHAR(34)&amp;"couname"&amp;CHAR(34)&amp;":"&amp;CHAR(34)&amp;B246&amp;CHAR(34)&amp;
(IF(H246&lt;&gt;"",","&amp;CHAR(34)&amp;"subtype"&amp;CHAR(34)&amp;":"&amp;CHAR(34)&amp;H246&amp;CHAR(34),""))&amp;
","&amp;CHAR(34)&amp;"year"&amp;CHAR(34)&amp;":"&amp;CHAR(34)&amp;M246&amp;CHAR(34)&amp;","&amp;CHAR(34)&amp;"lvlup"&amp;CHAR(34)&amp;":"&amp;CHAR(34)&amp;C246&amp;CHAR(34)&amp;
","&amp;CHAR(34)&amp;"region"&amp;CHAR(34)&amp;":"&amp;CHAR(34)&amp;"rgn_"&amp;_xlfn.XLOOKUP(B246,Country!A246:A544,Country!D246:D544&amp;CHAR(34)&amp;
","&amp;CHAR(34)&amp;"Colors"&amp;CHAR(34)&amp;":"&amp;"["&amp;_xlfn.TEXTJOIN(", ",TRUE,IF(AV246:BE246&lt;&gt;"",CHAR(34)&amp;"cl_"&amp;AV246:BE246&amp;CHAR(34),""))&amp;"]"&amp;
","&amp;CHAR(34)&amp;"Items"&amp;CHAR(34)&amp;":"&amp;BG246&amp;
","&amp;CHAR(34)&amp;"Items2"&amp;CHAR(34)&amp;":"&amp;"["&amp;_xlfn.XLOOKUP(B246,Country!A245:A544,Country!G245:G544)&amp;"]"&amp;
","&amp;CHAR(34)&amp;"Flag"&amp;CHAR(34)&amp;":"&amp;CHAR(34)&amp;D246&amp;CHAR(34)&amp;
","&amp;CHAR(34)&amp;"HDFlag"&amp;CHAR(34)&amp;":"&amp;CHAR(34)&amp;E246&amp;CHAR(34)&amp;
","&amp;CHAR(34)&amp;"type"&amp;CHAR(34)&amp;":"&amp;CHAR(34)&amp;L246&amp;CHAR(34)&amp;
", "&amp;CHAR(34)&amp;"describe"&amp;CHAR(34)&amp;": "&amp;CHAR(34)&amp;CHAR(34)&amp;
", "&amp;CHAR(34)&amp;"isnew"&amp;CHAR(34)&amp;": "&amp;CHAR(34)&amp;F246&amp;CHAR(34)&amp;
", "&amp;CHAR(34)&amp;"ptg"&amp;CHAR(34)&amp;": "&amp;IFERROR(_xlfn.XLOOKUP(B246,Country!A:A,Country!BH:BH),CHAR(34)&amp;CHAR(34))&amp;
", "&amp;CHAR(34)&amp;"links"&amp;CHAR(34)&amp;": "&amp;CHAR(34)&amp;I246&amp;CHAR(34)&amp;
"},"),"[,","[")</f>
        <v>{"couname":"Zimbabwe","year":"1980","lvlup":"1","region":"rgn_Africa","Colors":["cl_GRE", "cl_YEL", "cl_RED", "cl_BLA", "cl_WHI"],"Items":["Horizo", "Animal", "Trside","myrYEL","staRED","001GRE", "002BLA", "003GRE","HasSta","1Stars","4+Band","capi_Harare","landlo", "ntWHYE","chopGB","englis","rg2_AF_East"],"Items2":["chopGB","englis","rg2_AF_East"],"Flag":"https://i.ibb.co/fpkxVZq/Zimbabwe-Flag.png","HDFlag":"https://upload.wikimedia.org/wikipedia/commons/thumb/6/6a/Flag_of_Zimbabwe.svg/2560px-Flag_of_Zimbabwe.svg.png","type":"", "describe": "", "isnew": ".", "ptg": ["pctBLA_12", "pctBLU_0", "pctGRE_25", "pctRED_21", "pctYEL_28", "pctORA_0", "pctBRO_0", "pctPUR_0", "pctWHI_14"], "links": "https://en.wikipedia.org/wiki/Flag_of_Zimbabwe"},</v>
      </c>
      <c r="B246" s="83" t="s">
        <v>284</v>
      </c>
      <c r="C246" s="84">
        <v>1</v>
      </c>
      <c r="D246" s="95" t="s">
        <v>1043</v>
      </c>
      <c r="E246" s="96" t="s">
        <v>2755</v>
      </c>
      <c r="F246" s="85" t="s">
        <v>2200</v>
      </c>
      <c r="G246" s="86" t="s">
        <v>2201</v>
      </c>
      <c r="H246" s="87"/>
      <c r="I246" s="88" t="s">
        <v>2756</v>
      </c>
      <c r="J246" s="89" t="s">
        <v>3578</v>
      </c>
      <c r="K246" s="90" t="s">
        <v>528</v>
      </c>
      <c r="L246" s="89"/>
      <c r="M246" s="91">
        <v>1980</v>
      </c>
      <c r="N246" s="116"/>
      <c r="O246" s="92" t="s">
        <v>2204</v>
      </c>
      <c r="P246" s="92" t="s">
        <v>529</v>
      </c>
      <c r="Q246" s="92" t="s">
        <v>2204</v>
      </c>
      <c r="R246" s="92" t="s">
        <v>2204</v>
      </c>
      <c r="S246" s="92" t="s">
        <v>2204</v>
      </c>
      <c r="T246" s="92" t="s">
        <v>529</v>
      </c>
      <c r="U246" s="92" t="s">
        <v>2204</v>
      </c>
      <c r="V246" s="92" t="s">
        <v>2204</v>
      </c>
      <c r="W246" s="92" t="s">
        <v>2204</v>
      </c>
      <c r="X246" s="92" t="s">
        <v>2204</v>
      </c>
      <c r="Y246" s="92" t="s">
        <v>2204</v>
      </c>
      <c r="Z246" s="92" t="s">
        <v>529</v>
      </c>
      <c r="AA246" s="92" t="s">
        <v>2204</v>
      </c>
      <c r="AB246" s="92" t="s">
        <v>2204</v>
      </c>
      <c r="AC246" s="92" t="s">
        <v>2204</v>
      </c>
      <c r="AD246" s="92" t="s">
        <v>2204</v>
      </c>
      <c r="AE246" s="92" t="s">
        <v>2204</v>
      </c>
      <c r="AF246" s="92" t="s">
        <v>2204</v>
      </c>
      <c r="AG246" s="92" t="s">
        <v>2204</v>
      </c>
      <c r="AH246" s="92" t="s">
        <v>2204</v>
      </c>
      <c r="AI246" s="92" t="s">
        <v>2204</v>
      </c>
      <c r="AJ246" s="92" t="s">
        <v>2204</v>
      </c>
      <c r="AK246" s="92" t="s">
        <v>2204</v>
      </c>
      <c r="AL246" s="92" t="s">
        <v>2204</v>
      </c>
      <c r="AM246" s="93">
        <v>7</v>
      </c>
      <c r="AN246" s="111">
        <v>1</v>
      </c>
      <c r="AO246" s="109" t="s">
        <v>2210</v>
      </c>
      <c r="AP246" s="106"/>
      <c r="AQ246" s="110"/>
      <c r="AR246" s="109" t="s">
        <v>2211</v>
      </c>
      <c r="AS246" s="106" t="s">
        <v>2206</v>
      </c>
      <c r="AT246" s="107" t="s">
        <v>2211</v>
      </c>
      <c r="AU246" s="108" t="s">
        <v>2215</v>
      </c>
      <c r="AV246" s="109" t="s">
        <v>2211</v>
      </c>
      <c r="AW246" s="106" t="s">
        <v>2215</v>
      </c>
      <c r="AX246" s="106" t="s">
        <v>2210</v>
      </c>
      <c r="AY246" s="106" t="s">
        <v>2206</v>
      </c>
      <c r="AZ246" s="106" t="s">
        <v>2205</v>
      </c>
      <c r="BA246" s="106"/>
      <c r="BB246" s="106"/>
      <c r="BC246" s="106"/>
      <c r="BD246" s="106"/>
      <c r="BE246" s="106"/>
      <c r="BF246" s="94" cm="1">
        <f t="array" ref="BF246">SUMPRODUCT(--(LEN(TRIM(AV246:BE246))&gt;0))</f>
        <v>5</v>
      </c>
      <c r="BG246" s="36" t="str" cm="1">
        <f t="array" ref="BG246">SUBSTITUTE(SUBSTITUTE(SUBSTITUTE("["&amp;
IFERROR(_xlfn.TEXTJOIN(", ",TRUE,IF(O246:AL246="y",CHAR(34)&amp;O$1:AL$1&amp;CHAR(34),"")),"")&amp;
","&amp;
CHAR(34)&amp;"myr"&amp;AU246&amp;CHAR(34)&amp;","&amp;_xlfn.TEXTJOIN("",TRUE,IF(AO246:AQ246&lt;&gt;"",CHAR(34)&amp;"sta"&amp;AO246:AQ246&amp;CHAR(34)&amp;",",""))&amp;
IFERROR(_xlfn.TEXTJOIN(", ",TRUE,IF(AR246:AT246&lt;&gt;"",CHAR(34)&amp;AR$1:AT$1&amp;AR246:AT246&amp;CHAR(34)&amp;",","")),"")&amp;
IF(AN246&gt;0,CHAR(34)&amp;"HasSta",CHAR(34)&amp;"NoStar")&amp;CHAR(34)&amp;","&amp;IF(AN246=1,CHAR(34)&amp;"1Stars"&amp;CHAR(34)&amp;",","")&amp;IF(AN246=2,CHAR(34)&amp;"2Stars"&amp;CHAR(34)&amp;",","")&amp;IF(AN246&gt;2,CHAR(34)&amp;"3+Star"&amp;CHAR(34)&amp;",","")&amp;
IFERROR(CHOOSE(AM246+1,"""NoBand""","","""2Bands""","""3Bands"""),"")&amp;IF(AM246&gt;3,"""4+Band""","")&amp;","&amp;
_xlfn.XLOOKUP(B246,Country!$A$2:$A$246,Country!$F$2:$F$246,"")&amp;_xlfn.XLOOKUP(B246,Country!$A$2:$A$246,Country!$G$2:$G$246,"")&amp;
"]",",]","]"),",,",","),",,",",")</f>
        <v>["Horizo", "Animal", "Trside","myrYEL","staRED","001GRE", "002BLA", "003GRE","HasSta","1Stars","4+Band","capi_Harare","landlo", "ntWHYE","chopGB","englis","rg2_AF_East"]</v>
      </c>
      <c r="BH246" s="65" t="s">
        <v>792</v>
      </c>
      <c r="BI246" s="36"/>
    </row>
  </sheetData>
  <phoneticPr fontId="29" type="noConversion"/>
  <conditionalFormatting sqref="B2:B246">
    <cfRule type="expression" dxfId="28" priority="16">
      <formula>C2=1</formula>
    </cfRule>
    <cfRule type="expression" dxfId="27" priority="17">
      <formula>C2 = "2b"</formula>
    </cfRule>
    <cfRule type="expression" dxfId="26" priority="18">
      <formula>LEFT(C2,1)="2"</formula>
    </cfRule>
    <cfRule type="expression" dxfId="25" priority="19">
      <formula>LEFT(C2,1)="3"</formula>
    </cfRule>
  </conditionalFormatting>
  <conditionalFormatting sqref="O2:AL246">
    <cfRule type="cellIs" dxfId="24" priority="15" stopIfTrue="1" operator="equal">
      <formula>"n"</formula>
    </cfRule>
    <cfRule type="cellIs" dxfId="23" priority="20" operator="equal">
      <formula>"y"</formula>
    </cfRule>
  </conditionalFormatting>
  <conditionalFormatting sqref="S2:T246 W2:X246">
    <cfRule type="containsText" dxfId="22" priority="26" operator="containsText" text="y">
      <formula>NOT(ISERROR(SEARCH(("y"),(W2))))</formula>
    </cfRule>
  </conditionalFormatting>
  <conditionalFormatting sqref="AA2:AC246">
    <cfRule type="containsText" dxfId="21" priority="30" operator="containsText" text="y">
      <formula>NOT(ISERROR(SEARCH(("y"),(AG2))))</formula>
    </cfRule>
  </conditionalFormatting>
  <conditionalFormatting sqref="AG2:AJ246">
    <cfRule type="containsText" dxfId="20" priority="28" operator="containsText" text="y">
      <formula>NOT(ISERROR(SEARCH(("y"),(AN2))))</formula>
    </cfRule>
  </conditionalFormatting>
  <conditionalFormatting sqref="AM2:AM246 AO2:BE246">
    <cfRule type="containsText" dxfId="19" priority="7" stopIfTrue="1" operator="containsText" text="GRE">
      <formula>NOT(ISERROR(SEARCH(("GRE"),(AM2))))</formula>
    </cfRule>
    <cfRule type="containsText" dxfId="18" priority="8" stopIfTrue="1" operator="containsText" text="ORA">
      <formula>NOT(ISERROR(SEARCH(("ORA"),(AM2))))</formula>
    </cfRule>
    <cfRule type="containsText" dxfId="17" priority="9" stopIfTrue="1" operator="containsText" text="YEL">
      <formula>NOT(ISERROR(SEARCH(("YEL"),(AM2))))</formula>
    </cfRule>
    <cfRule type="containsText" dxfId="16" priority="10" stopIfTrue="1" operator="containsText" text="GRA">
      <formula>NOT(ISERROR(SEARCH(("GRA"),(AM2))))</formula>
    </cfRule>
  </conditionalFormatting>
  <conditionalFormatting sqref="AO2:AP246 AR2:AS246 AV2:BE246">
    <cfRule type="containsBlanks" dxfId="15" priority="13">
      <formula>LEN(TRIM(AP2))=0</formula>
    </cfRule>
  </conditionalFormatting>
  <conditionalFormatting sqref="AO2:AP246">
    <cfRule type="containsBlanks" dxfId="14" priority="11">
      <formula>LEN(TRIM(AP2))=0</formula>
    </cfRule>
    <cfRule type="containsText" dxfId="13" priority="14" operator="containsText" text="EQ">
      <formula>NOT(ISERROR(SEARCH(("EQ"),(AP2))))</formula>
    </cfRule>
  </conditionalFormatting>
  <conditionalFormatting sqref="AO2:BE246 AM2:AM246">
    <cfRule type="containsText" dxfId="12" priority="6" stopIfTrue="1" operator="containsText" text="BLU">
      <formula>NOT(ISERROR(SEARCH(("BLU"),(AM2))))</formula>
    </cfRule>
    <cfRule type="containsText" dxfId="11" priority="12" stopIfTrue="1" operator="containsText" text="PUR">
      <formula>NOT(ISERROR(SEARCH(("PUR"),(AM2))))</formula>
    </cfRule>
    <cfRule type="containsText" dxfId="10" priority="21" stopIfTrue="1" operator="containsText" text="BRO">
      <formula>NOT(ISERROR(SEARCH(("BRO"),(AM2))))</formula>
    </cfRule>
  </conditionalFormatting>
  <conditionalFormatting sqref="AO2:BE246">
    <cfRule type="cellIs" dxfId="9" priority="1" stopIfTrue="1" operator="equal">
      <formula>"WHI"</formula>
    </cfRule>
    <cfRule type="cellIs" dxfId="8" priority="3" stopIfTrue="1" operator="equal">
      <formula>""</formula>
    </cfRule>
    <cfRule type="cellIs" dxfId="7" priority="4" stopIfTrue="1" operator="equal">
      <formula>"BLA"</formula>
    </cfRule>
    <cfRule type="cellIs" dxfId="6" priority="5" stopIfTrue="1" operator="equal">
      <formula>"RED"</formula>
    </cfRule>
  </conditionalFormatting>
  <conditionalFormatting sqref="AQ2:AQ246 AU2:AU246">
    <cfRule type="containsText" dxfId="5" priority="22" stopIfTrue="1" operator="containsText" text="EQ">
      <formula>NOT(ISERROR(SEARCH(("EQ"),(#REF!))))</formula>
    </cfRule>
  </conditionalFormatting>
  <conditionalFormatting sqref="AQ2:AQ246">
    <cfRule type="containsBlanks" dxfId="4" priority="23">
      <formula>LEN(TRIM(#REF!))=0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16FA6-F736-4878-96F9-0812857A189E}">
  <sheetPr>
    <tabColor theme="5" tint="0.79998168889431442"/>
    <outlinePr summaryBelow="0" summaryRight="0"/>
  </sheetPr>
  <dimension ref="A1:AH1453"/>
  <sheetViews>
    <sheetView topLeftCell="B1" zoomScale="70" zoomScaleNormal="70" workbookViewId="0">
      <pane ySplit="1" topLeftCell="A22" activePane="bottomLeft" state="frozen"/>
      <selection pane="bottomLeft" activeCell="W2" sqref="W2"/>
    </sheetView>
  </sheetViews>
  <sheetFormatPr defaultColWidth="12.6640625" defaultRowHeight="15.75" customHeight="1" x14ac:dyDescent="0.3"/>
  <cols>
    <col min="1" max="1" width="18.77734375" style="43" bestFit="1" customWidth="1"/>
    <col min="2" max="2" width="3.44140625" style="43" customWidth="1"/>
    <col min="3" max="4" width="5" style="43" customWidth="1"/>
    <col min="5" max="11" width="12.6640625" style="43"/>
    <col min="12" max="12" width="14.6640625" style="43" customWidth="1"/>
    <col min="13" max="13" width="4.88671875" style="43" customWidth="1"/>
    <col min="14" max="14" width="6.33203125" style="43" customWidth="1"/>
    <col min="15" max="15" width="6" style="43" customWidth="1"/>
    <col min="16" max="16" width="54.77734375" style="43" customWidth="1"/>
    <col min="17" max="17" width="8.5546875" style="43" bestFit="1" customWidth="1"/>
    <col min="18" max="21" width="3.44140625" style="43" customWidth="1"/>
    <col min="22" max="22" width="3.109375" style="43" customWidth="1"/>
    <col min="23" max="23" width="65.44140625" style="43" customWidth="1"/>
    <col min="24" max="24" width="42" style="43" customWidth="1"/>
    <col min="25" max="25" width="64.77734375" style="43" customWidth="1"/>
    <col min="26" max="16384" width="12.6640625" style="43"/>
  </cols>
  <sheetData>
    <row r="1" spans="1:34" ht="18" customHeight="1" x14ac:dyDescent="0.3">
      <c r="A1" s="41" t="s">
        <v>3005</v>
      </c>
      <c r="B1" s="41" t="s">
        <v>3006</v>
      </c>
      <c r="C1" s="41"/>
      <c r="D1" s="41" t="s">
        <v>3007</v>
      </c>
      <c r="E1" s="41" t="s">
        <v>3008</v>
      </c>
      <c r="F1" s="41" t="s">
        <v>3009</v>
      </c>
      <c r="G1" s="41"/>
      <c r="H1" s="41"/>
      <c r="I1" s="41" t="s">
        <v>3010</v>
      </c>
      <c r="J1" s="41"/>
      <c r="K1" s="41"/>
      <c r="L1" s="41" t="s">
        <v>3011</v>
      </c>
      <c r="M1" s="42" t="s">
        <v>3012</v>
      </c>
      <c r="N1" s="41" t="s">
        <v>3013</v>
      </c>
      <c r="O1" s="41" t="s">
        <v>3012</v>
      </c>
      <c r="P1" s="41" t="s">
        <v>3014</v>
      </c>
      <c r="Q1" s="41" t="s">
        <v>3015</v>
      </c>
      <c r="R1" s="41"/>
      <c r="S1" s="41" t="s">
        <v>3016</v>
      </c>
      <c r="T1" s="41" t="s">
        <v>3017</v>
      </c>
      <c r="U1" s="41"/>
      <c r="V1" s="41"/>
      <c r="W1" s="41"/>
      <c r="X1" s="41"/>
      <c r="Y1" s="41"/>
      <c r="Z1" s="41"/>
      <c r="AA1" s="41"/>
      <c r="AB1" s="41"/>
      <c r="AC1" s="41"/>
      <c r="AD1" s="41"/>
      <c r="AE1" s="41"/>
      <c r="AF1" s="41"/>
      <c r="AG1" s="41"/>
      <c r="AH1" s="41"/>
    </row>
    <row r="2" spans="1:34" ht="18" customHeight="1" x14ac:dyDescent="0.3">
      <c r="A2" s="44">
        <f>"07/03/2024"+ROW(A2)-2</f>
        <v>45358</v>
      </c>
      <c r="B2" s="45">
        <f t="shared" ref="B2:B256" si="0">WEEKDAY(A2,2)</f>
        <v>4</v>
      </c>
      <c r="C2" s="46" t="str">
        <f t="shared" ref="C2:C256" si="1">"puzzle1 = "&amp;W2</f>
        <v>puzzle1 = [{"order":"1","ctry":"Spain","rate":"7.6","dff":"Med","cmnt":["My boyfriend helped me be a legend ","the one that started it all"],"prow":["Horizo","3Bands","rgn_Europe"],"pcolumn":["cl_RED","cl_YEL","cl_RED, cl_YEL"]}],</v>
      </c>
      <c r="D2" s="47">
        <f t="shared" ref="D2:D256" si="2">ROW(D2)-1</f>
        <v>1</v>
      </c>
      <c r="E2" s="48" t="s">
        <v>247</v>
      </c>
      <c r="F2" s="49" t="s">
        <v>1497</v>
      </c>
      <c r="G2" s="50" t="s">
        <v>1489</v>
      </c>
      <c r="H2" s="50" t="s">
        <v>1067</v>
      </c>
      <c r="I2" s="50" t="s">
        <v>1101</v>
      </c>
      <c r="J2" s="50" t="s">
        <v>1107</v>
      </c>
      <c r="K2" s="50" t="s">
        <v>1167</v>
      </c>
      <c r="L2" s="48" t="str" cm="1">
        <f t="array" ref="L2">IF(LEFT(E2,1)&lt;&gt;"[", _xlfn.TEXTJOIN(", ", TRUE, IF($E$2:$E$1438=E2, ROW($E$2:$E$1438)-1, "")), "")</f>
        <v>1, 303</v>
      </c>
      <c r="M2" s="48" cm="1">
        <f t="array" ref="M2">IF(
  IFERROR(INDEX(_xlfn.TEXTSPLIT(L2, ", "), COUNTA(_xlfn.TEXTSPLIT(L2, ", "))) - INDEX(_xlfn.TEXTSPLIT(L2, ", "), COUNTA(_xlfn.TEXTSPLIT(L2, ", ")) - 1), 0) &gt; 0,
  IFERROR(INDEX(_xlfn.TEXTSPLIT(L2, ", "), COUNTA(_xlfn.TEXTSPLIT(L2, ", "))) - INDEX(_xlfn.TEXTSPLIT(L2, ", "), COUNTA(_xlfn.TEXTSPLIT(L2, ", ")) - 1), ""),
  ""
)</f>
        <v>302</v>
      </c>
      <c r="N2" s="51" t="str">
        <f>IFERROR(TEXT(AVERAGEIF(Rates!B:B, D2, Rates!C:C), "0.0"), "")</f>
        <v>7.6</v>
      </c>
      <c r="O2" s="52" t="str">
        <f>IFERROR(
    IF(
        AVERAGEIF(Rates!B:B, D2, Rates!F:F) &lt; 1.2,
        "Easy",
        IF(
            AVERAGEIF(Rates!B:B, D2, Rates!F:F) &gt; 2.2,
            "Hard",
            "Med"
        )
    ),
    ""
)</f>
        <v>Med</v>
      </c>
      <c r="P2" s="50" t="str" cm="1">
        <f t="array" ref="P2">_xlfn.TEXTJOIN(",", TRUE, IF((Rates!$B$1:$B$11000 = D2) * (Rates!$E$1:$E$11000 &lt;&gt; ""), CHAR(34) &amp; Rates!$E$1:$E$11000&amp; CHAR(34), ""))</f>
        <v>"My boyfriend helped me be a legend ","the one that started it all"</v>
      </c>
      <c r="Q2" s="50">
        <f>COUNTIF(Categories!A:A, H2) + COUNTIF(Categories!A:A, I2) + COUNTIF(Categories!A:A, J2) + COUNTIF(Categories!A:A, K2) + COUNTIF(Categories!A:A, F2) + COUNTIF(Categories!A:A, G2) + T2</f>
        <v>6</v>
      </c>
      <c r="R2" s="50"/>
      <c r="S2" s="50" t="str">
        <f>_xlfn.TEXTJOIN("", TRUE, F2:K2)</f>
        <v>Horizo3Bandsrgn_Europecl_REDcl_YELcl_RED, cl_YEL</v>
      </c>
      <c r="T2" s="50">
        <f t="shared" ref="T2:T256" si="3">(LEN(S2)-LEN(SUBSTITUTE(S2,"with_","")))/LEN("with_") + (LEN(S2)-LEN(SUBSTITUTE(S2,"pct_","")))/LEN("pct_") + (LEN(S2)-LEN(SUBSTITUTE(S2,"capi_","")))/LEN("capi_")</f>
        <v>0</v>
      </c>
      <c r="U2" s="50" t="s">
        <v>3018</v>
      </c>
      <c r="V2" s="50" t="str">
        <f t="shared" ref="V2:V256" si="4">SUBSTITUTE(U2,"31",D2)&amp;E2&amp;CHAR(34)&amp;","</f>
        <v>[{"order":"1","ctry":"Spain",</v>
      </c>
      <c r="W2" s="53" t="str">
        <f t="shared" ref="W2:W256" si="5">V2&amp;Z2&amp;AA2&amp;AB2&amp;X2&amp;Y2&amp;"],"</f>
        <v>[{"order":"1","ctry":"Spain","rate":"7.6","dff":"Med","cmnt":["My boyfriend helped me be a legend ","the one that started it all"],"prow":["Horizo","3Bands","rgn_Europe"],"pcolumn":["cl_RED","cl_YEL","cl_RED, cl_YEL"]}],</v>
      </c>
      <c r="X2" s="48" t="str" cm="1">
        <f t="array" ref="X2">CHAR(34) &amp; "prow" &amp; CHAR(34) &amp; ":["
&amp; _xlfn.TEXTJOIN(",", TRUE, CHAR(34) &amp; F2:H2 &amp; CHAR(34))
&amp; "],"</f>
        <v>"prow":["Horizo","3Bands","rgn_Europe"],</v>
      </c>
      <c r="Y2" s="48" t="str" cm="1">
        <f t="array" ref="Y2">CHAR(34) &amp; "pcolumn" &amp; CHAR(34) &amp; ":["
&amp; _xlfn.TEXTJOIN(",", TRUE, CHAR(34) &amp; I2:K2 &amp; CHAR(34))
&amp; "]}"</f>
        <v>"pcolumn":["cl_RED","cl_YEL","cl_RED, cl_YEL"]}</v>
      </c>
      <c r="Z2" s="54" t="str">
        <f t="shared" ref="Z2:Z256" si="6">CHAR(34)&amp;"rate"&amp;CHAR(34)&amp;":"&amp;CHAR(34)&amp;N2&amp;CHAR(34)&amp;","</f>
        <v>"rate":"7.6",</v>
      </c>
      <c r="AA2" s="54" t="str">
        <f t="shared" ref="AA2:AA256" si="7">CHAR(34)&amp;"dff"&amp;CHAR(34)&amp;":"&amp;CHAR(34)&amp;O2&amp;CHAR(34)&amp;","</f>
        <v>"dff":"Med",</v>
      </c>
      <c r="AB2" s="54" t="str">
        <f t="shared" ref="AB2:AB256" si="8">CHAR(34)&amp;"cmnt"&amp;CHAR(34)&amp;":["&amp;P2&amp;"],"</f>
        <v>"cmnt":["My boyfriend helped me be a legend ","the one that started it all"],</v>
      </c>
      <c r="AC2" s="54"/>
      <c r="AD2" s="54"/>
      <c r="AE2" s="54"/>
      <c r="AF2" s="54"/>
      <c r="AG2" s="54"/>
      <c r="AH2" s="54"/>
    </row>
    <row r="3" spans="1:34" ht="18" customHeight="1" x14ac:dyDescent="0.3">
      <c r="A3" s="44">
        <f t="shared" ref="A3:A66" si="9">"07/03/2024"+ROW(A3)-2</f>
        <v>45359</v>
      </c>
      <c r="B3" s="45">
        <f t="shared" si="0"/>
        <v>5</v>
      </c>
      <c r="C3" s="46" t="str">
        <f t="shared" si="1"/>
        <v>puzzle1 = [{"order":"2","ctry":"Italy","rate":"9.3","dff":"Easy","cmnt":[],"prow":["3Bands","Vertic","rgn_Europe"],"pcolumn":["cl_GRE","cl_RED","cl_WHI"]}],</v>
      </c>
      <c r="D3" s="47">
        <f t="shared" si="2"/>
        <v>2</v>
      </c>
      <c r="E3" s="48" t="s">
        <v>146</v>
      </c>
      <c r="F3" s="49" t="s">
        <v>1489</v>
      </c>
      <c r="G3" s="50" t="s">
        <v>1501</v>
      </c>
      <c r="H3" s="50" t="s">
        <v>1067</v>
      </c>
      <c r="I3" s="50" t="s">
        <v>1095</v>
      </c>
      <c r="J3" s="50" t="s">
        <v>1101</v>
      </c>
      <c r="K3" s="50" t="s">
        <v>1104</v>
      </c>
      <c r="L3" s="48" t="str" cm="1">
        <f t="array" ref="L3">IF(LEFT(E3,1)&lt;&gt;"[", _xlfn.TEXTJOIN(", ", TRUE, IF($E$2:$E$1438=E3, ROW($E$2:$E$1438)-1, "")), "")</f>
        <v>2, 412, 568</v>
      </c>
      <c r="M3" s="48" cm="1">
        <f t="array" ref="M3">IF(
  IFERROR(INDEX(_xlfn.TEXTSPLIT(L3, ", "), COUNTA(_xlfn.TEXTSPLIT(L3, ", "))) - INDEX(_xlfn.TEXTSPLIT(L3, ", "), COUNTA(_xlfn.TEXTSPLIT(L3, ", ")) - 1), 0) &gt; 0,
  IFERROR(INDEX(_xlfn.TEXTSPLIT(L3, ", "), COUNTA(_xlfn.TEXTSPLIT(L3, ", "))) - INDEX(_xlfn.TEXTSPLIT(L3, ", "), COUNTA(_xlfn.TEXTSPLIT(L3, ", ")) - 1), ""),
  ""
)</f>
        <v>156</v>
      </c>
      <c r="N3" s="51" t="str">
        <f>IFERROR(TEXT(AVERAGEIF(Rates!B:B, D3, Rates!C:C), "0.0"), "")</f>
        <v>9.3</v>
      </c>
      <c r="O3" s="52" t="str">
        <f>IFERROR(
    IF(
        AVERAGEIF(Rates!B:B, D3, Rates!F:F) &lt; 1.2,
        "Easy",
        IF(
            AVERAGEIF(Rates!B:B, D3, Rates!F:F) &gt; 2.2,
            "Hard",
            "Med"
        )
    ),
    ""
)</f>
        <v>Easy</v>
      </c>
      <c r="P3" s="50" t="str" cm="1">
        <f t="array" ref="P3">_xlfn.TEXTJOIN(",", TRUE, IF((Rates!$B$1:$B$11000 = D3) * (Rates!$E$1:$E$11000 &lt;&gt; ""), CHAR(34) &amp; Rates!$E$1:$E$11000&amp; CHAR(34), ""))</f>
        <v/>
      </c>
      <c r="Q3" s="50">
        <f>COUNTIF(Categories!A:A, H3) + COUNTIF(Categories!A:A, I3) + COUNTIF(Categories!A:A, J3) + COUNTIF(Categories!A:A, K3) + COUNTIF(Categories!A:A, F3) + COUNTIF(Categories!A:A, G3) + T3</f>
        <v>6</v>
      </c>
      <c r="R3" s="50"/>
      <c r="S3" s="50" t="str">
        <f t="shared" ref="S3:S66" si="10">_xlfn.TEXTJOIN("", TRUE, F3:K3)</f>
        <v>3BandsVerticrgn_Europecl_GREcl_REDcl_WHI</v>
      </c>
      <c r="T3" s="50">
        <f t="shared" si="3"/>
        <v>0</v>
      </c>
      <c r="U3" s="50" t="s">
        <v>3018</v>
      </c>
      <c r="V3" s="50" t="str">
        <f t="shared" si="4"/>
        <v>[{"order":"2","ctry":"Italy",</v>
      </c>
      <c r="W3" s="53" t="str">
        <f t="shared" si="5"/>
        <v>[{"order":"2","ctry":"Italy","rate":"9.3","dff":"Easy","cmnt":[],"prow":["3Bands","Vertic","rgn_Europe"],"pcolumn":["cl_GRE","cl_RED","cl_WHI"]}],</v>
      </c>
      <c r="X3" s="48" t="str" cm="1">
        <f t="array" ref="X3">CHAR(34) &amp; "prow" &amp; CHAR(34) &amp; ":["
&amp; _xlfn.TEXTJOIN(",", TRUE, CHAR(34) &amp; F3:H3 &amp; CHAR(34))
&amp; "],"</f>
        <v>"prow":["3Bands","Vertic","rgn_Europe"],</v>
      </c>
      <c r="Y3" s="48" t="str" cm="1">
        <f t="array" ref="Y3">CHAR(34) &amp; "pcolumn" &amp; CHAR(34) &amp; ":["
&amp; _xlfn.TEXTJOIN(",", TRUE, CHAR(34) &amp; I3:K3 &amp; CHAR(34))
&amp; "]}"</f>
        <v>"pcolumn":["cl_GRE","cl_RED","cl_WHI"]}</v>
      </c>
      <c r="Z3" s="54" t="str">
        <f t="shared" si="6"/>
        <v>"rate":"9.3",</v>
      </c>
      <c r="AA3" s="54" t="str">
        <f t="shared" si="7"/>
        <v>"dff":"Easy",</v>
      </c>
      <c r="AB3" s="54" t="str">
        <f t="shared" si="8"/>
        <v>"cmnt":[],</v>
      </c>
      <c r="AC3" s="54"/>
      <c r="AD3" s="54"/>
      <c r="AE3" s="54"/>
      <c r="AF3" s="54"/>
      <c r="AG3" s="54"/>
      <c r="AH3" s="54"/>
    </row>
    <row r="4" spans="1:34" ht="18" customHeight="1" x14ac:dyDescent="0.3">
      <c r="A4" s="44">
        <f t="shared" si="9"/>
        <v>45360</v>
      </c>
      <c r="B4" s="45">
        <f t="shared" si="0"/>
        <v>6</v>
      </c>
      <c r="C4" s="46" t="str">
        <f t="shared" si="1"/>
        <v>puzzle1 = [{"order":"3","ctry":"Brazil","rate":"10.0","dff":"Med","cmnt":["Did not accept Cyprus for green and yellow [ANS: Cyprus has orange!!]"],"prow":["rgn_South America","cl_YEL","HasSta"],"pcolumn":["cl_GRE","cl_WHI","cl_BLU"]}],</v>
      </c>
      <c r="D4" s="47">
        <f t="shared" si="2"/>
        <v>3</v>
      </c>
      <c r="E4" s="48" t="s">
        <v>70</v>
      </c>
      <c r="F4" s="49" t="s">
        <v>1055</v>
      </c>
      <c r="G4" s="50" t="s">
        <v>1107</v>
      </c>
      <c r="H4" s="50" t="s">
        <v>1586</v>
      </c>
      <c r="I4" s="50" t="s">
        <v>1095</v>
      </c>
      <c r="J4" s="50" t="s">
        <v>1104</v>
      </c>
      <c r="K4" s="50" t="s">
        <v>1092</v>
      </c>
      <c r="L4" s="48" t="str" cm="1">
        <f t="array" ref="L4">IF(LEFT(E4,1)&lt;&gt;"[", _xlfn.TEXTJOIN(", ", TRUE, IF($E$2:$E$1438=E4, ROW($E$2:$E$1438)-1, "")), "")</f>
        <v>3, 228</v>
      </c>
      <c r="M4" s="48" cm="1">
        <f t="array" ref="M4">IF(
  IFERROR(INDEX(_xlfn.TEXTSPLIT(L4, ", "), COUNTA(_xlfn.TEXTSPLIT(L4, ", "))) - INDEX(_xlfn.TEXTSPLIT(L4, ", "), COUNTA(_xlfn.TEXTSPLIT(L4, ", ")) - 1), 0) &gt; 0,
  IFERROR(INDEX(_xlfn.TEXTSPLIT(L4, ", "), COUNTA(_xlfn.TEXTSPLIT(L4, ", "))) - INDEX(_xlfn.TEXTSPLIT(L4, ", "), COUNTA(_xlfn.TEXTSPLIT(L4, ", ")) - 1), ""),
  ""
)</f>
        <v>225</v>
      </c>
      <c r="N4" s="51" t="str">
        <f>IFERROR(TEXT(AVERAGEIF(Rates!B:B, D4, Rates!C:C), "0.0"), "")</f>
        <v>10.0</v>
      </c>
      <c r="O4" s="52" t="str">
        <f>IFERROR(
    IF(
        AVERAGEIF(Rates!B:B, D4, Rates!F:F) &lt; 1.2,
        "Easy",
        IF(
            AVERAGEIF(Rates!B:B, D4, Rates!F:F) &gt; 2.2,
            "Hard",
            "Med"
        )
    ),
    ""
)</f>
        <v>Med</v>
      </c>
      <c r="P4" s="50" t="str" cm="1">
        <f t="array" ref="P4">_xlfn.TEXTJOIN(",", TRUE, IF((Rates!$B$1:$B$11000 = D4) * (Rates!$E$1:$E$11000 &lt;&gt; ""), CHAR(34) &amp; Rates!$E$1:$E$11000&amp; CHAR(34), ""))</f>
        <v>"Did not accept Cyprus for green and yellow [ANS: Cyprus has orange!!]"</v>
      </c>
      <c r="Q4" s="50">
        <f>COUNTIF(Categories!A:A, H4) + COUNTIF(Categories!A:A, I4) + COUNTIF(Categories!A:A, J4) + COUNTIF(Categories!A:A, K4) + COUNTIF(Categories!A:A, F4) + COUNTIF(Categories!A:A, G4) + T4</f>
        <v>6</v>
      </c>
      <c r="R4" s="50">
        <f t="shared" ref="R4:R67" si="11">COUNTIF(F2:K2,F4) + COUNTIF(F2:K2,G4) + COUNTIF(F2:K2,H4) + COUNTIF(F2:K2,I4) + COUNTIF(F2:K2,J4) +  COUNTIF(F2:K2,K4)</f>
        <v>1</v>
      </c>
      <c r="S4" s="50" t="str">
        <f t="shared" si="10"/>
        <v>rgn_South Americacl_YELHasStacl_GREcl_WHIcl_BLU</v>
      </c>
      <c r="T4" s="50">
        <f t="shared" si="3"/>
        <v>0</v>
      </c>
      <c r="U4" s="50" t="s">
        <v>3018</v>
      </c>
      <c r="V4" s="50" t="str">
        <f t="shared" si="4"/>
        <v>[{"order":"3","ctry":"Brazil",</v>
      </c>
      <c r="W4" s="53" t="str">
        <f t="shared" si="5"/>
        <v>[{"order":"3","ctry":"Brazil","rate":"10.0","dff":"Med","cmnt":["Did not accept Cyprus for green and yellow [ANS: Cyprus has orange!!]"],"prow":["rgn_South America","cl_YEL","HasSta"],"pcolumn":["cl_GRE","cl_WHI","cl_BLU"]}],</v>
      </c>
      <c r="X4" s="48" t="str" cm="1">
        <f t="array" ref="X4">CHAR(34) &amp; "prow" &amp; CHAR(34) &amp; ":["
&amp; _xlfn.TEXTJOIN(",", TRUE, CHAR(34) &amp; F4:H4 &amp; CHAR(34))
&amp; "],"</f>
        <v>"prow":["rgn_South America","cl_YEL","HasSta"],</v>
      </c>
      <c r="Y4" s="48" t="str" cm="1">
        <f t="array" ref="Y4">CHAR(34) &amp; "pcolumn" &amp; CHAR(34) &amp; ":["
&amp; _xlfn.TEXTJOIN(",", TRUE, CHAR(34) &amp; I4:K4 &amp; CHAR(34))
&amp; "]}"</f>
        <v>"pcolumn":["cl_GRE","cl_WHI","cl_BLU"]}</v>
      </c>
      <c r="Z4" s="54" t="str">
        <f t="shared" si="6"/>
        <v>"rate":"10.0",</v>
      </c>
      <c r="AA4" s="54" t="str">
        <f t="shared" si="7"/>
        <v>"dff":"Med",</v>
      </c>
      <c r="AB4" s="54" t="str">
        <f t="shared" si="8"/>
        <v>"cmnt":["Did not accept Cyprus for green and yellow [ANS: Cyprus has orange!!]"],</v>
      </c>
      <c r="AC4" s="54"/>
      <c r="AD4" s="54"/>
      <c r="AE4" s="54"/>
      <c r="AF4" s="54"/>
      <c r="AG4" s="54"/>
      <c r="AH4" s="54"/>
    </row>
    <row r="5" spans="1:34" ht="18" customHeight="1" x14ac:dyDescent="0.3">
      <c r="A5" s="44">
        <f t="shared" si="9"/>
        <v>45361</v>
      </c>
      <c r="B5" s="45">
        <f t="shared" si="0"/>
        <v>7</v>
      </c>
      <c r="C5" s="46" t="str">
        <f t="shared" si="1"/>
        <v>puzzle1 = [{"order":"4","ctry":"Portugal","rate":"5.0","dff":"Easy","cmnt":[],"prow":["rgn_Europe","Vertic","2Bands"],"pcolumn":["cl_RED","cl_GRE","cl_GRE, cl_RED"]}],</v>
      </c>
      <c r="D5" s="47">
        <f t="shared" si="2"/>
        <v>4</v>
      </c>
      <c r="E5" s="48" t="s">
        <v>215</v>
      </c>
      <c r="F5" s="49" t="s">
        <v>1067</v>
      </c>
      <c r="G5" s="50" t="s">
        <v>1501</v>
      </c>
      <c r="H5" s="50" t="s">
        <v>1485</v>
      </c>
      <c r="I5" s="50" t="s">
        <v>1101</v>
      </c>
      <c r="J5" s="50" t="s">
        <v>1095</v>
      </c>
      <c r="K5" s="50" t="s">
        <v>1152</v>
      </c>
      <c r="L5" s="48" t="str" cm="1">
        <f t="array" ref="L5">IF(LEFT(E5,1)&lt;&gt;"[", _xlfn.TEXTJOIN(", ", TRUE, IF($E$2:$E$1438=E5, ROW($E$2:$E$1438)-1, "")), "")</f>
        <v>4, 407</v>
      </c>
      <c r="M5" s="48" cm="1">
        <f t="array" ref="M5">IF(
  IFERROR(INDEX(_xlfn.TEXTSPLIT(L5, ", "), COUNTA(_xlfn.TEXTSPLIT(L5, ", "))) - INDEX(_xlfn.TEXTSPLIT(L5, ", "), COUNTA(_xlfn.TEXTSPLIT(L5, ", ")) - 1), 0) &gt; 0,
  IFERROR(INDEX(_xlfn.TEXTSPLIT(L5, ", "), COUNTA(_xlfn.TEXTSPLIT(L5, ", "))) - INDEX(_xlfn.TEXTSPLIT(L5, ", "), COUNTA(_xlfn.TEXTSPLIT(L5, ", ")) - 1), ""),
  ""
)</f>
        <v>403</v>
      </c>
      <c r="N5" s="51" t="str">
        <f>IFERROR(TEXT(AVERAGEIF(Rates!B:B, D5, Rates!C:C), "0.0"), "")</f>
        <v>5.0</v>
      </c>
      <c r="O5" s="52" t="str">
        <f>IFERROR(
    IF(
        AVERAGEIF(Rates!B:B, D5, Rates!F:F) &lt; 1.2,
        "Easy",
        IF(
            AVERAGEIF(Rates!B:B, D5, Rates!F:F) &gt; 2.2,
            "Hard",
            "Med"
        )
    ),
    ""
)</f>
        <v>Easy</v>
      </c>
      <c r="P5" s="50" t="str" cm="1">
        <f t="array" ref="P5">_xlfn.TEXTJOIN(",", TRUE, IF((Rates!$B$1:$B$11000 = D5) * (Rates!$E$1:$E$11000 &lt;&gt; ""), CHAR(34) &amp; Rates!$E$1:$E$11000&amp; CHAR(34), ""))</f>
        <v/>
      </c>
      <c r="Q5" s="50">
        <f>COUNTIF(Categories!A:A, H5) + COUNTIF(Categories!A:A, I5) + COUNTIF(Categories!A:A, J5) + COUNTIF(Categories!A:A, K5) + COUNTIF(Categories!A:A, F5) + COUNTIF(Categories!A:A, G5) + T5</f>
        <v>6</v>
      </c>
      <c r="R5" s="50">
        <f t="shared" si="11"/>
        <v>4</v>
      </c>
      <c r="S5" s="50" t="str">
        <f t="shared" si="10"/>
        <v>rgn_EuropeVertic2Bandscl_REDcl_GREcl_GRE, cl_RED</v>
      </c>
      <c r="T5" s="50">
        <f t="shared" si="3"/>
        <v>0</v>
      </c>
      <c r="U5" s="50" t="s">
        <v>3018</v>
      </c>
      <c r="V5" s="50" t="str">
        <f t="shared" si="4"/>
        <v>[{"order":"4","ctry":"Portugal",</v>
      </c>
      <c r="W5" s="53" t="str">
        <f t="shared" si="5"/>
        <v>[{"order":"4","ctry":"Portugal","rate":"5.0","dff":"Easy","cmnt":[],"prow":["rgn_Europe","Vertic","2Bands"],"pcolumn":["cl_RED","cl_GRE","cl_GRE, cl_RED"]}],</v>
      </c>
      <c r="X5" s="48" t="str" cm="1">
        <f t="array" ref="X5">CHAR(34) &amp; "prow" &amp; CHAR(34) &amp; ":["
&amp; _xlfn.TEXTJOIN(",", TRUE, CHAR(34) &amp; F5:H5 &amp; CHAR(34))
&amp; "],"</f>
        <v>"prow":["rgn_Europe","Vertic","2Bands"],</v>
      </c>
      <c r="Y5" s="48" t="str" cm="1">
        <f t="array" ref="Y5">CHAR(34) &amp; "pcolumn" &amp; CHAR(34) &amp; ":["
&amp; _xlfn.TEXTJOIN(",", TRUE, CHAR(34) &amp; I5:K5 &amp; CHAR(34))
&amp; "]}"</f>
        <v>"pcolumn":["cl_RED","cl_GRE","cl_GRE, cl_RED"]}</v>
      </c>
      <c r="Z5" s="54" t="str">
        <f t="shared" si="6"/>
        <v>"rate":"5.0",</v>
      </c>
      <c r="AA5" s="54" t="str">
        <f t="shared" si="7"/>
        <v>"dff":"Easy",</v>
      </c>
      <c r="AB5" s="54" t="str">
        <f t="shared" si="8"/>
        <v>"cmnt":[],</v>
      </c>
      <c r="AC5" s="54"/>
      <c r="AD5" s="54"/>
      <c r="AE5" s="54"/>
      <c r="AF5" s="54"/>
      <c r="AG5" s="54"/>
      <c r="AH5" s="54"/>
    </row>
    <row r="6" spans="1:34" ht="18" customHeight="1" x14ac:dyDescent="0.3">
      <c r="A6" s="44">
        <f t="shared" si="9"/>
        <v>45362</v>
      </c>
      <c r="B6" s="45">
        <f t="shared" si="0"/>
        <v>1</v>
      </c>
      <c r="C6" s="46" t="str">
        <f t="shared" si="1"/>
        <v>puzzle1 = [{"order":"5","ctry":"United States","rate":"10.0","dff":"Easy","cmnt":[],"prow":["3+Star","Horizo","rgn_North America"],"pcolumn":["cl_WHI","cl_RED","cl_BLU"]}],</v>
      </c>
      <c r="D6" s="47">
        <f t="shared" si="2"/>
        <v>5</v>
      </c>
      <c r="E6" s="48" t="s">
        <v>272</v>
      </c>
      <c r="F6" s="49" t="s">
        <v>1598</v>
      </c>
      <c r="G6" s="50" t="s">
        <v>1497</v>
      </c>
      <c r="H6" s="50" t="s">
        <v>1059</v>
      </c>
      <c r="I6" s="50" t="s">
        <v>1104</v>
      </c>
      <c r="J6" s="50" t="s">
        <v>1101</v>
      </c>
      <c r="K6" s="50" t="s">
        <v>1092</v>
      </c>
      <c r="L6" s="48" t="str" cm="1">
        <f t="array" ref="L6">IF(LEFT(E6,1)&lt;&gt;"[", _xlfn.TEXTJOIN(", ", TRUE, IF($E$2:$E$1438=E6, ROW($E$2:$E$1438)-1, "")), "")</f>
        <v>5, 186, 430</v>
      </c>
      <c r="M6" s="48" cm="1">
        <f t="array" ref="M6">IF(
  IFERROR(INDEX(_xlfn.TEXTSPLIT(L6, ", "), COUNTA(_xlfn.TEXTSPLIT(L6, ", "))) - INDEX(_xlfn.TEXTSPLIT(L6, ", "), COUNTA(_xlfn.TEXTSPLIT(L6, ", ")) - 1), 0) &gt; 0,
  IFERROR(INDEX(_xlfn.TEXTSPLIT(L6, ", "), COUNTA(_xlfn.TEXTSPLIT(L6, ", "))) - INDEX(_xlfn.TEXTSPLIT(L6, ", "), COUNTA(_xlfn.TEXTSPLIT(L6, ", ")) - 1), ""),
  ""
)</f>
        <v>244</v>
      </c>
      <c r="N6" s="51" t="str">
        <f>IFERROR(TEXT(AVERAGEIF(Rates!B:B, D6, Rates!C:C), "0.0"), "")</f>
        <v>10.0</v>
      </c>
      <c r="O6" s="52" t="str">
        <f>IFERROR(
    IF(
        AVERAGEIF(Rates!B:B, D6, Rates!F:F) &lt; 1.2,
        "Easy",
        IF(
            AVERAGEIF(Rates!B:B, D6, Rates!F:F) &gt; 2.2,
            "Hard",
            "Med"
        )
    ),
    ""
)</f>
        <v>Easy</v>
      </c>
      <c r="P6" s="50" t="str" cm="1">
        <f t="array" ref="P6">_xlfn.TEXTJOIN(",", TRUE, IF((Rates!$B$1:$B$11000 = D6) * (Rates!$E$1:$E$11000 &lt;&gt; ""), CHAR(34) &amp; Rates!$E$1:$E$11000&amp; CHAR(34), ""))</f>
        <v/>
      </c>
      <c r="Q6" s="50">
        <f>COUNTIF(Categories!A:A, H6) + COUNTIF(Categories!A:A, I6) + COUNTIF(Categories!A:A, J6) + COUNTIF(Categories!A:A, K6) + COUNTIF(Categories!A:A, F6) + COUNTIF(Categories!A:A, G6) + T6</f>
        <v>6</v>
      </c>
      <c r="R6" s="50">
        <f t="shared" si="11"/>
        <v>2</v>
      </c>
      <c r="S6" s="50" t="str">
        <f t="shared" si="10"/>
        <v>3+StarHorizorgn_North Americacl_WHIcl_REDcl_BLU</v>
      </c>
      <c r="T6" s="50">
        <f t="shared" si="3"/>
        <v>0</v>
      </c>
      <c r="U6" s="50" t="s">
        <v>3018</v>
      </c>
      <c r="V6" s="50" t="str">
        <f t="shared" si="4"/>
        <v>[{"order":"5","ctry":"United States",</v>
      </c>
      <c r="W6" s="53" t="str">
        <f t="shared" si="5"/>
        <v>[{"order":"5","ctry":"United States","rate":"10.0","dff":"Easy","cmnt":[],"prow":["3+Star","Horizo","rgn_North America"],"pcolumn":["cl_WHI","cl_RED","cl_BLU"]}],</v>
      </c>
      <c r="X6" s="48" t="str" cm="1">
        <f t="array" ref="X6">CHAR(34) &amp; "prow" &amp; CHAR(34) &amp; ":["
&amp; _xlfn.TEXTJOIN(",", TRUE, CHAR(34) &amp; F6:H6 &amp; CHAR(34))
&amp; "],"</f>
        <v>"prow":["3+Star","Horizo","rgn_North America"],</v>
      </c>
      <c r="Y6" s="48" t="str" cm="1">
        <f t="array" ref="Y6">CHAR(34) &amp; "pcolumn" &amp; CHAR(34) &amp; ":["
&amp; _xlfn.TEXTJOIN(",", TRUE, CHAR(34) &amp; I6:K6 &amp; CHAR(34))
&amp; "]}"</f>
        <v>"pcolumn":["cl_WHI","cl_RED","cl_BLU"]}</v>
      </c>
      <c r="Z6" s="54" t="str">
        <f t="shared" si="6"/>
        <v>"rate":"10.0",</v>
      </c>
      <c r="AA6" s="54" t="str">
        <f t="shared" si="7"/>
        <v>"dff":"Easy",</v>
      </c>
      <c r="AB6" s="54" t="str">
        <f t="shared" si="8"/>
        <v>"cmnt":[],</v>
      </c>
      <c r="AC6" s="54"/>
      <c r="AD6" s="54"/>
      <c r="AE6" s="54"/>
      <c r="AF6" s="54"/>
      <c r="AG6" s="54"/>
      <c r="AH6" s="54"/>
    </row>
    <row r="7" spans="1:34" ht="18" customHeight="1" x14ac:dyDescent="0.3">
      <c r="A7" s="44">
        <f t="shared" si="9"/>
        <v>45363</v>
      </c>
      <c r="B7" s="45">
        <f t="shared" si="0"/>
        <v>2</v>
      </c>
      <c r="C7" s="46" t="str">
        <f t="shared" si="1"/>
        <v>puzzle1 = [{"order":"6","ctry":"Belgium","rate":"8.0","dff":"Easy","cmnt":[],"prow":["Vertic","3Bands","rgn_Europe"],"pcolumn":["cl_BLA","cl_YEL","cl_RED"]}],</v>
      </c>
      <c r="D7" s="47">
        <f t="shared" si="2"/>
        <v>6</v>
      </c>
      <c r="E7" s="48" t="s">
        <v>61</v>
      </c>
      <c r="F7" s="49" t="s">
        <v>1501</v>
      </c>
      <c r="G7" s="50" t="s">
        <v>1489</v>
      </c>
      <c r="H7" s="50" t="s">
        <v>1067</v>
      </c>
      <c r="I7" s="50" t="s">
        <v>1088</v>
      </c>
      <c r="J7" s="50" t="s">
        <v>1107</v>
      </c>
      <c r="K7" s="50" t="s">
        <v>1101</v>
      </c>
      <c r="L7" s="48" t="str" cm="1">
        <f t="array" ref="L7">IF(LEFT(E7,1)&lt;&gt;"[", _xlfn.TEXTJOIN(", ", TRUE, IF($E$2:$E$1438=E7, ROW($E$2:$E$1438)-1, "")), "")</f>
        <v>6, 215, 309</v>
      </c>
      <c r="M7" s="48" cm="1">
        <f t="array" ref="M7">IF(
  IFERROR(INDEX(_xlfn.TEXTSPLIT(L7, ", "), COUNTA(_xlfn.TEXTSPLIT(L7, ", "))) - INDEX(_xlfn.TEXTSPLIT(L7, ", "), COUNTA(_xlfn.TEXTSPLIT(L7, ", ")) - 1), 0) &gt; 0,
  IFERROR(INDEX(_xlfn.TEXTSPLIT(L7, ", "), COUNTA(_xlfn.TEXTSPLIT(L7, ", "))) - INDEX(_xlfn.TEXTSPLIT(L7, ", "), COUNTA(_xlfn.TEXTSPLIT(L7, ", ")) - 1), ""),
  ""
)</f>
        <v>94</v>
      </c>
      <c r="N7" s="51" t="str">
        <f>IFERROR(TEXT(AVERAGEIF(Rates!B:B, D7, Rates!C:C), "0.0"), "")</f>
        <v>8.0</v>
      </c>
      <c r="O7" s="52" t="str">
        <f>IFERROR(
    IF(
        AVERAGEIF(Rates!B:B, D7, Rates!F:F) &lt; 1.2,
        "Easy",
        IF(
            AVERAGEIF(Rates!B:B, D7, Rates!F:F) &gt; 2.2,
            "Hard",
            "Med"
        )
    ),
    ""
)</f>
        <v>Easy</v>
      </c>
      <c r="P7" s="50" t="str" cm="1">
        <f t="array" ref="P7">_xlfn.TEXTJOIN(",", TRUE, IF((Rates!$B$1:$B$11000 = D7) * (Rates!$E$1:$E$11000 &lt;&gt; ""), CHAR(34) &amp; Rates!$E$1:$E$11000&amp; CHAR(34), ""))</f>
        <v/>
      </c>
      <c r="Q7" s="50">
        <f>COUNTIF(Categories!A:A, H7) + COUNTIF(Categories!A:A, I7) + COUNTIF(Categories!A:A, J7) + COUNTIF(Categories!A:A, K7) + COUNTIF(Categories!A:A, F7) + COUNTIF(Categories!A:A, G7) + T7</f>
        <v>6</v>
      </c>
      <c r="R7" s="50">
        <f t="shared" si="11"/>
        <v>3</v>
      </c>
      <c r="S7" s="50" t="str">
        <f t="shared" si="10"/>
        <v>Vertic3Bandsrgn_Europecl_BLAcl_YELcl_RED</v>
      </c>
      <c r="T7" s="50">
        <f t="shared" si="3"/>
        <v>0</v>
      </c>
      <c r="U7" s="50" t="s">
        <v>3018</v>
      </c>
      <c r="V7" s="50" t="str">
        <f t="shared" si="4"/>
        <v>[{"order":"6","ctry":"Belgium",</v>
      </c>
      <c r="W7" s="53" t="str">
        <f t="shared" si="5"/>
        <v>[{"order":"6","ctry":"Belgium","rate":"8.0","dff":"Easy","cmnt":[],"prow":["Vertic","3Bands","rgn_Europe"],"pcolumn":["cl_BLA","cl_YEL","cl_RED"]}],</v>
      </c>
      <c r="X7" s="48" t="str" cm="1">
        <f t="array" ref="X7">CHAR(34) &amp; "prow" &amp; CHAR(34) &amp; ":["
&amp; _xlfn.TEXTJOIN(",", TRUE, CHAR(34) &amp; F7:H7 &amp; CHAR(34))
&amp; "],"</f>
        <v>"prow":["Vertic","3Bands","rgn_Europe"],</v>
      </c>
      <c r="Y7" s="48" t="str" cm="1">
        <f t="array" ref="Y7">CHAR(34) &amp; "pcolumn" &amp; CHAR(34) &amp; ":["
&amp; _xlfn.TEXTJOIN(",", TRUE, CHAR(34) &amp; I7:K7 &amp; CHAR(34))
&amp; "]}"</f>
        <v>"pcolumn":["cl_BLA","cl_YEL","cl_RED"]}</v>
      </c>
      <c r="Z7" s="54" t="str">
        <f t="shared" si="6"/>
        <v>"rate":"8.0",</v>
      </c>
      <c r="AA7" s="54" t="str">
        <f t="shared" si="7"/>
        <v>"dff":"Easy",</v>
      </c>
      <c r="AB7" s="54" t="str">
        <f t="shared" si="8"/>
        <v>"cmnt":[],</v>
      </c>
      <c r="AC7" s="54"/>
      <c r="AD7" s="54"/>
      <c r="AE7" s="54"/>
      <c r="AF7" s="54"/>
      <c r="AG7" s="54"/>
      <c r="AH7" s="54"/>
    </row>
    <row r="8" spans="1:34" ht="18" customHeight="1" x14ac:dyDescent="0.3">
      <c r="A8" s="44">
        <f t="shared" si="9"/>
        <v>45364</v>
      </c>
      <c r="B8" s="45">
        <f t="shared" si="0"/>
        <v>3</v>
      </c>
      <c r="C8" s="46" t="str">
        <f t="shared" si="1"/>
        <v>puzzle1 = [{"order":"7","ctry":"Argentina","rate":"9.0","dff":"Med","cmnt":["VAMO ARGENTINA CARAJO"],"prow":["cl_WHI","rgn_South America","cl_YEL"],"pcolumn":["3Bands","cl_BLU","HasSun"]}],</v>
      </c>
      <c r="D8" s="47">
        <f t="shared" si="2"/>
        <v>7</v>
      </c>
      <c r="E8" s="48" t="s">
        <v>50</v>
      </c>
      <c r="F8" s="49" t="s">
        <v>1104</v>
      </c>
      <c r="G8" s="50" t="s">
        <v>1055</v>
      </c>
      <c r="H8" s="50" t="s">
        <v>1107</v>
      </c>
      <c r="I8" s="50" t="s">
        <v>1489</v>
      </c>
      <c r="J8" s="50" t="s">
        <v>1092</v>
      </c>
      <c r="K8" s="50" t="s">
        <v>1602</v>
      </c>
      <c r="L8" s="48" t="str" cm="1">
        <f t="array" ref="L8">IF(LEFT(E8,1)&lt;&gt;"[", _xlfn.TEXTJOIN(", ", TRUE, IF($E$2:$E$1438=E8, ROW($E$2:$E$1438)-1, "")), "")</f>
        <v>7, 202, 468</v>
      </c>
      <c r="M8" s="48" cm="1">
        <f t="array" ref="M8">IF(
  IFERROR(INDEX(_xlfn.TEXTSPLIT(L8, ", "), COUNTA(_xlfn.TEXTSPLIT(L8, ", "))) - INDEX(_xlfn.TEXTSPLIT(L8, ", "), COUNTA(_xlfn.TEXTSPLIT(L8, ", ")) - 1), 0) &gt; 0,
  IFERROR(INDEX(_xlfn.TEXTSPLIT(L8, ", "), COUNTA(_xlfn.TEXTSPLIT(L8, ", "))) - INDEX(_xlfn.TEXTSPLIT(L8, ", "), COUNTA(_xlfn.TEXTSPLIT(L8, ", ")) - 1), ""),
  ""
)</f>
        <v>266</v>
      </c>
      <c r="N8" s="51" t="str">
        <f>IFERROR(TEXT(AVERAGEIF(Rates!B:B, D8, Rates!C:C), "0.0"), "")</f>
        <v>9.0</v>
      </c>
      <c r="O8" s="52" t="str">
        <f>IFERROR(
    IF(
        AVERAGEIF(Rates!B:B, D8, Rates!F:F) &lt; 1.2,
        "Easy",
        IF(
            AVERAGEIF(Rates!B:B, D8, Rates!F:F) &gt; 2.2,
            "Hard",
            "Med"
        )
    ),
    ""
)</f>
        <v>Med</v>
      </c>
      <c r="P8" s="50" t="str" cm="1">
        <f t="array" ref="P8">_xlfn.TEXTJOIN(",", TRUE, IF((Rates!$B$1:$B$11000 = D8) * (Rates!$E$1:$E$11000 &lt;&gt; ""), CHAR(34) &amp; Rates!$E$1:$E$11000&amp; CHAR(34), ""))</f>
        <v>"VAMO ARGENTINA CARAJO"</v>
      </c>
      <c r="Q8" s="50">
        <f>COUNTIF(Categories!A:A, H8) + COUNTIF(Categories!A:A, I8) + COUNTIF(Categories!A:A, J8) + COUNTIF(Categories!A:A, K8) + COUNTIF(Categories!A:A, F8) + COUNTIF(Categories!A:A, G8) + T8</f>
        <v>6</v>
      </c>
      <c r="R8" s="50">
        <f t="shared" si="11"/>
        <v>2</v>
      </c>
      <c r="S8" s="50" t="str">
        <f t="shared" si="10"/>
        <v>cl_WHIrgn_South Americacl_YEL3Bandscl_BLUHasSun</v>
      </c>
      <c r="T8" s="50">
        <f t="shared" si="3"/>
        <v>0</v>
      </c>
      <c r="U8" s="50" t="s">
        <v>3018</v>
      </c>
      <c r="V8" s="50" t="str">
        <f t="shared" si="4"/>
        <v>[{"order":"7","ctry":"Argentina",</v>
      </c>
      <c r="W8" s="53" t="str">
        <f t="shared" si="5"/>
        <v>[{"order":"7","ctry":"Argentina","rate":"9.0","dff":"Med","cmnt":["VAMO ARGENTINA CARAJO"],"prow":["cl_WHI","rgn_South America","cl_YEL"],"pcolumn":["3Bands","cl_BLU","HasSun"]}],</v>
      </c>
      <c r="X8" s="48" t="str" cm="1">
        <f t="array" ref="X8">CHAR(34) &amp; "prow" &amp; CHAR(34) &amp; ":["
&amp; _xlfn.TEXTJOIN(",", TRUE, CHAR(34) &amp; F8:H8 &amp; CHAR(34))
&amp; "],"</f>
        <v>"prow":["cl_WHI","rgn_South America","cl_YEL"],</v>
      </c>
      <c r="Y8" s="48" t="str" cm="1">
        <f t="array" ref="Y8">CHAR(34) &amp; "pcolumn" &amp; CHAR(34) &amp; ":["
&amp; _xlfn.TEXTJOIN(",", TRUE, CHAR(34) &amp; I8:K8 &amp; CHAR(34))
&amp; "]}"</f>
        <v>"pcolumn":["3Bands","cl_BLU","HasSun"]}</v>
      </c>
      <c r="Z8" s="54" t="str">
        <f t="shared" si="6"/>
        <v>"rate":"9.0",</v>
      </c>
      <c r="AA8" s="54" t="str">
        <f t="shared" si="7"/>
        <v>"dff":"Med",</v>
      </c>
      <c r="AB8" s="54" t="str">
        <f t="shared" si="8"/>
        <v>"cmnt":["VAMO ARGENTINA CARAJO"],</v>
      </c>
      <c r="AC8" s="54"/>
      <c r="AD8" s="54"/>
      <c r="AE8" s="54"/>
      <c r="AF8" s="54"/>
      <c r="AG8" s="54"/>
      <c r="AH8" s="54"/>
    </row>
    <row r="9" spans="1:34" ht="18" customHeight="1" x14ac:dyDescent="0.3">
      <c r="A9" s="44">
        <f t="shared" si="9"/>
        <v>45365</v>
      </c>
      <c r="B9" s="45">
        <f t="shared" si="0"/>
        <v>4</v>
      </c>
      <c r="C9" s="46" t="str">
        <f t="shared" si="1"/>
        <v>puzzle1 = [{"order":"8","ctry":"India","rate":"9.0","dff":"Easy","cmnt":[],"prow":["3Bands","rgn_Asia","Horizo"],"pcolumn":["cl_ORA","cl_WHI","cl_GRE"]}],</v>
      </c>
      <c r="D9" s="47">
        <f t="shared" si="2"/>
        <v>8</v>
      </c>
      <c r="E9" s="48" t="s">
        <v>139</v>
      </c>
      <c r="F9" s="49" t="s">
        <v>1489</v>
      </c>
      <c r="G9" s="50" t="s">
        <v>1063</v>
      </c>
      <c r="H9" s="50" t="s">
        <v>1497</v>
      </c>
      <c r="I9" s="50" t="s">
        <v>1098</v>
      </c>
      <c r="J9" s="50" t="s">
        <v>1104</v>
      </c>
      <c r="K9" s="50" t="s">
        <v>1095</v>
      </c>
      <c r="L9" s="48" t="str" cm="1">
        <f t="array" ref="L9">IF(LEFT(E9,1)&lt;&gt;"[", _xlfn.TEXTJOIN(", ", TRUE, IF($E$2:$E$1438=E9, ROW($E$2:$E$1438)-1, "")), "")</f>
        <v>8, 328, 432</v>
      </c>
      <c r="M9" s="48" cm="1">
        <f t="array" ref="M9">IF(
  IFERROR(INDEX(_xlfn.TEXTSPLIT(L9, ", "), COUNTA(_xlfn.TEXTSPLIT(L9, ", "))) - INDEX(_xlfn.TEXTSPLIT(L9, ", "), COUNTA(_xlfn.TEXTSPLIT(L9, ", ")) - 1), 0) &gt; 0,
  IFERROR(INDEX(_xlfn.TEXTSPLIT(L9, ", "), COUNTA(_xlfn.TEXTSPLIT(L9, ", "))) - INDEX(_xlfn.TEXTSPLIT(L9, ", "), COUNTA(_xlfn.TEXTSPLIT(L9, ", ")) - 1), ""),
  ""
)</f>
        <v>104</v>
      </c>
      <c r="N9" s="51" t="str">
        <f>IFERROR(TEXT(AVERAGEIF(Rates!B:B, D9, Rates!C:C), "0.0"), "")</f>
        <v>9.0</v>
      </c>
      <c r="O9" s="52" t="str">
        <f>IFERROR(
    IF(
        AVERAGEIF(Rates!B:B, D9, Rates!F:F) &lt; 1.2,
        "Easy",
        IF(
            AVERAGEIF(Rates!B:B, D9, Rates!F:F) &gt; 2.2,
            "Hard",
            "Med"
        )
    ),
    ""
)</f>
        <v>Easy</v>
      </c>
      <c r="P9" s="50" t="str" cm="1">
        <f t="array" ref="P9">_xlfn.TEXTJOIN(",", TRUE, IF((Rates!$B$1:$B$11000 = D9) * (Rates!$E$1:$E$11000 &lt;&gt; ""), CHAR(34) &amp; Rates!$E$1:$E$11000&amp; CHAR(34), ""))</f>
        <v/>
      </c>
      <c r="Q9" s="50">
        <f>COUNTIF(Categories!A:A, H9) + COUNTIF(Categories!A:A, I9) + COUNTIF(Categories!A:A, J9) + COUNTIF(Categories!A:A, K9) + COUNTIF(Categories!A:A, F9) + COUNTIF(Categories!A:A, G9) + T9</f>
        <v>6</v>
      </c>
      <c r="R9" s="50">
        <f t="shared" si="11"/>
        <v>1</v>
      </c>
      <c r="S9" s="50" t="str">
        <f t="shared" si="10"/>
        <v>3Bandsrgn_AsiaHorizocl_ORAcl_WHIcl_GRE</v>
      </c>
      <c r="T9" s="50">
        <f t="shared" si="3"/>
        <v>0</v>
      </c>
      <c r="U9" s="50" t="s">
        <v>3018</v>
      </c>
      <c r="V9" s="50" t="str">
        <f t="shared" si="4"/>
        <v>[{"order":"8","ctry":"India",</v>
      </c>
      <c r="W9" s="53" t="str">
        <f t="shared" si="5"/>
        <v>[{"order":"8","ctry":"India","rate":"9.0","dff":"Easy","cmnt":[],"prow":["3Bands","rgn_Asia","Horizo"],"pcolumn":["cl_ORA","cl_WHI","cl_GRE"]}],</v>
      </c>
      <c r="X9" s="48" t="str" cm="1">
        <f t="array" ref="X9">CHAR(34) &amp; "prow" &amp; CHAR(34) &amp; ":["
&amp; _xlfn.TEXTJOIN(",", TRUE, CHAR(34) &amp; F9:H9 &amp; CHAR(34))
&amp; "],"</f>
        <v>"prow":["3Bands","rgn_Asia","Horizo"],</v>
      </c>
      <c r="Y9" s="48" t="str" cm="1">
        <f t="array" ref="Y9">CHAR(34) &amp; "pcolumn" &amp; CHAR(34) &amp; ":["
&amp; _xlfn.TEXTJOIN(",", TRUE, CHAR(34) &amp; I9:K9 &amp; CHAR(34))
&amp; "]}"</f>
        <v>"pcolumn":["cl_ORA","cl_WHI","cl_GRE"]}</v>
      </c>
      <c r="Z9" s="54" t="str">
        <f t="shared" si="6"/>
        <v>"rate":"9.0",</v>
      </c>
      <c r="AA9" s="54" t="str">
        <f t="shared" si="7"/>
        <v>"dff":"Easy",</v>
      </c>
      <c r="AB9" s="54" t="str">
        <f t="shared" si="8"/>
        <v>"cmnt":[],</v>
      </c>
      <c r="AC9" s="54"/>
      <c r="AD9" s="54"/>
      <c r="AE9" s="54"/>
      <c r="AF9" s="54"/>
      <c r="AG9" s="54"/>
      <c r="AH9" s="54"/>
    </row>
    <row r="10" spans="1:34" ht="18" customHeight="1" x14ac:dyDescent="0.3">
      <c r="A10" s="44">
        <f t="shared" si="9"/>
        <v>45366</v>
      </c>
      <c r="B10" s="45">
        <f t="shared" si="0"/>
        <v>5</v>
      </c>
      <c r="C10" s="46" t="str">
        <f t="shared" si="1"/>
        <v>puzzle1 = [{"order":"9","ctry":"Mexico","rate":"6.0","dff":"Easy","cmnt":[],"prow":["Animal","cl_RED","rgn_North America"],"pcolumn":["cl_GRE","cl_WHI","3Bands"]}],</v>
      </c>
      <c r="D10" s="47">
        <f t="shared" si="2"/>
        <v>9</v>
      </c>
      <c r="E10" s="48" t="s">
        <v>178</v>
      </c>
      <c r="F10" s="49" t="s">
        <v>1606</v>
      </c>
      <c r="G10" s="50" t="s">
        <v>1101</v>
      </c>
      <c r="H10" s="50" t="s">
        <v>1059</v>
      </c>
      <c r="I10" s="50" t="s">
        <v>1095</v>
      </c>
      <c r="J10" s="50" t="s">
        <v>1104</v>
      </c>
      <c r="K10" s="50" t="s">
        <v>1489</v>
      </c>
      <c r="L10" s="48" t="str" cm="1">
        <f t="array" ref="L10">IF(LEFT(E10,1)&lt;&gt;"[", _xlfn.TEXTJOIN(", ", TRUE, IF($E$2:$E$1438=E10, ROW($E$2:$E$1438)-1, "")), "")</f>
        <v>9, 371</v>
      </c>
      <c r="M10" s="48" cm="1">
        <f t="array" ref="M10">IF(
  IFERROR(INDEX(_xlfn.TEXTSPLIT(L10, ", "), COUNTA(_xlfn.TEXTSPLIT(L10, ", "))) - INDEX(_xlfn.TEXTSPLIT(L10, ", "), COUNTA(_xlfn.TEXTSPLIT(L10, ", ")) - 1), 0) &gt; 0,
  IFERROR(INDEX(_xlfn.TEXTSPLIT(L10, ", "), COUNTA(_xlfn.TEXTSPLIT(L10, ", "))) - INDEX(_xlfn.TEXTSPLIT(L10, ", "), COUNTA(_xlfn.TEXTSPLIT(L10, ", ")) - 1), ""),
  ""
)</f>
        <v>362</v>
      </c>
      <c r="N10" s="51" t="str">
        <f>IFERROR(TEXT(AVERAGEIF(Rates!B:B, D10, Rates!C:C), "0.0"), "")</f>
        <v>6.0</v>
      </c>
      <c r="O10" s="52" t="str">
        <f>IFERROR(
    IF(
        AVERAGEIF(Rates!B:B, D10, Rates!F:F) &lt; 1.2,
        "Easy",
        IF(
            AVERAGEIF(Rates!B:B, D10, Rates!F:F) &gt; 2.2,
            "Hard",
            "Med"
        )
    ),
    ""
)</f>
        <v>Easy</v>
      </c>
      <c r="P10" s="50" t="str" cm="1">
        <f t="array" ref="P10">_xlfn.TEXTJOIN(",", TRUE, IF((Rates!$B$1:$B$11000 = D10) * (Rates!$E$1:$E$11000 &lt;&gt; ""), CHAR(34) &amp; Rates!$E$1:$E$11000&amp; CHAR(34), ""))</f>
        <v/>
      </c>
      <c r="Q10" s="50">
        <f>COUNTIF(Categories!A:A, H10) + COUNTIF(Categories!A:A, I10) + COUNTIF(Categories!A:A, J10) + COUNTIF(Categories!A:A, K10) + COUNTIF(Categories!A:A, F10) + COUNTIF(Categories!A:A, G10) + T10</f>
        <v>6</v>
      </c>
      <c r="R10" s="50">
        <f t="shared" si="11"/>
        <v>2</v>
      </c>
      <c r="S10" s="50" t="str">
        <f t="shared" si="10"/>
        <v>Animalcl_REDrgn_North Americacl_GREcl_WHI3Bands</v>
      </c>
      <c r="T10" s="50">
        <f t="shared" si="3"/>
        <v>0</v>
      </c>
      <c r="U10" s="50" t="s">
        <v>3018</v>
      </c>
      <c r="V10" s="50" t="str">
        <f t="shared" si="4"/>
        <v>[{"order":"9","ctry":"Mexico",</v>
      </c>
      <c r="W10" s="53" t="str">
        <f t="shared" si="5"/>
        <v>[{"order":"9","ctry":"Mexico","rate":"6.0","dff":"Easy","cmnt":[],"prow":["Animal","cl_RED","rgn_North America"],"pcolumn":["cl_GRE","cl_WHI","3Bands"]}],</v>
      </c>
      <c r="X10" s="48" t="str" cm="1">
        <f t="array" ref="X10">CHAR(34) &amp; "prow" &amp; CHAR(34) &amp; ":["
&amp; _xlfn.TEXTJOIN(",", TRUE, CHAR(34) &amp; F10:H10 &amp; CHAR(34))
&amp; "],"</f>
        <v>"prow":["Animal","cl_RED","rgn_North America"],</v>
      </c>
      <c r="Y10" s="48" t="str" cm="1">
        <f t="array" ref="Y10">CHAR(34) &amp; "pcolumn" &amp; CHAR(34) &amp; ":["
&amp; _xlfn.TEXTJOIN(",", TRUE, CHAR(34) &amp; I10:K10 &amp; CHAR(34))
&amp; "]}"</f>
        <v>"pcolumn":["cl_GRE","cl_WHI","3Bands"]}</v>
      </c>
      <c r="Z10" s="54" t="str">
        <f t="shared" si="6"/>
        <v>"rate":"6.0",</v>
      </c>
      <c r="AA10" s="54" t="str">
        <f t="shared" si="7"/>
        <v>"dff":"Easy",</v>
      </c>
      <c r="AB10" s="54" t="str">
        <f t="shared" si="8"/>
        <v>"cmnt":[],</v>
      </c>
      <c r="AC10" s="54"/>
      <c r="AD10" s="54"/>
      <c r="AE10" s="54"/>
      <c r="AF10" s="54"/>
      <c r="AG10" s="54"/>
      <c r="AH10" s="54"/>
    </row>
    <row r="11" spans="1:34" ht="18" customHeight="1" x14ac:dyDescent="0.3">
      <c r="A11" s="44">
        <f t="shared" si="9"/>
        <v>45367</v>
      </c>
      <c r="B11" s="45">
        <f t="shared" si="0"/>
        <v>6</v>
      </c>
      <c r="C11" s="46" t="str">
        <f t="shared" si="1"/>
        <v>puzzle1 = [{"order":"10","ctry":"Seychelles","rate":"6.0","dff":"Easy","cmnt":[],"prow":["cl_BLU","cl_YEL","rgn_Africa"],"pcolumn":["cl_RED","cl_WHI","cl_GRE"]}],</v>
      </c>
      <c r="D11" s="47">
        <f t="shared" si="2"/>
        <v>10</v>
      </c>
      <c r="E11" s="48" t="s">
        <v>235</v>
      </c>
      <c r="F11" s="49" t="s">
        <v>1092</v>
      </c>
      <c r="G11" s="50" t="s">
        <v>1107</v>
      </c>
      <c r="H11" s="50" t="s">
        <v>1047</v>
      </c>
      <c r="I11" s="50" t="s">
        <v>1101</v>
      </c>
      <c r="J11" s="50" t="s">
        <v>1104</v>
      </c>
      <c r="K11" s="50" t="s">
        <v>1095</v>
      </c>
      <c r="L11" s="48" t="str" cm="1">
        <f t="array" ref="L11">IF(LEFT(E11,1)&lt;&gt;"[", _xlfn.TEXTJOIN(", ", TRUE, IF($E$2:$E$1438=E11, ROW($E$2:$E$1438)-1, "")), "")</f>
        <v>10, 271, 402</v>
      </c>
      <c r="M11" s="48" cm="1">
        <f t="array" ref="M11">IF(
  IFERROR(INDEX(_xlfn.TEXTSPLIT(L11, ", "), COUNTA(_xlfn.TEXTSPLIT(L11, ", "))) - INDEX(_xlfn.TEXTSPLIT(L11, ", "), COUNTA(_xlfn.TEXTSPLIT(L11, ", ")) - 1), 0) &gt; 0,
  IFERROR(INDEX(_xlfn.TEXTSPLIT(L11, ", "), COUNTA(_xlfn.TEXTSPLIT(L11, ", "))) - INDEX(_xlfn.TEXTSPLIT(L11, ", "), COUNTA(_xlfn.TEXTSPLIT(L11, ", ")) - 1), ""),
  ""
)</f>
        <v>131</v>
      </c>
      <c r="N11" s="51" t="str">
        <f>IFERROR(TEXT(AVERAGEIF(Rates!B:B, D11, Rates!C:C), "0.0"), "")</f>
        <v>6.0</v>
      </c>
      <c r="O11" s="52" t="str">
        <f>IFERROR(
    IF(
        AVERAGEIF(Rates!B:B, D11, Rates!F:F) &lt; 1.2,
        "Easy",
        IF(
            AVERAGEIF(Rates!B:B, D11, Rates!F:F) &gt; 2.2,
            "Hard",
            "Med"
        )
    ),
    ""
)</f>
        <v>Easy</v>
      </c>
      <c r="P11" s="50" t="str" cm="1">
        <f t="array" ref="P11">_xlfn.TEXTJOIN(",", TRUE, IF((Rates!$B$1:$B$11000 = D11) * (Rates!$E$1:$E$11000 &lt;&gt; ""), CHAR(34) &amp; Rates!$E$1:$E$11000&amp; CHAR(34), ""))</f>
        <v/>
      </c>
      <c r="Q11" s="50">
        <f>COUNTIF(Categories!A:A, H11) + COUNTIF(Categories!A:A, I11) + COUNTIF(Categories!A:A, J11) + COUNTIF(Categories!A:A, K11) + COUNTIF(Categories!A:A, F11) + COUNTIF(Categories!A:A, G11) + T11</f>
        <v>6</v>
      </c>
      <c r="R11" s="50">
        <f t="shared" si="11"/>
        <v>2</v>
      </c>
      <c r="S11" s="50" t="str">
        <f t="shared" si="10"/>
        <v>cl_BLUcl_YELrgn_Africacl_REDcl_WHIcl_GRE</v>
      </c>
      <c r="T11" s="50">
        <f t="shared" si="3"/>
        <v>0</v>
      </c>
      <c r="U11" s="50" t="s">
        <v>3018</v>
      </c>
      <c r="V11" s="50" t="str">
        <f t="shared" si="4"/>
        <v>[{"order":"10","ctry":"Seychelles",</v>
      </c>
      <c r="W11" s="53" t="str">
        <f t="shared" si="5"/>
        <v>[{"order":"10","ctry":"Seychelles","rate":"6.0","dff":"Easy","cmnt":[],"prow":["cl_BLU","cl_YEL","rgn_Africa"],"pcolumn":["cl_RED","cl_WHI","cl_GRE"]}],</v>
      </c>
      <c r="X11" s="48" t="str" cm="1">
        <f t="array" ref="X11">CHAR(34) &amp; "prow" &amp; CHAR(34) &amp; ":["
&amp; _xlfn.TEXTJOIN(",", TRUE, CHAR(34) &amp; F11:H11 &amp; CHAR(34))
&amp; "],"</f>
        <v>"prow":["cl_BLU","cl_YEL","rgn_Africa"],</v>
      </c>
      <c r="Y11" s="48" t="str" cm="1">
        <f t="array" ref="Y11">CHAR(34) &amp; "pcolumn" &amp; CHAR(34) &amp; ":["
&amp; _xlfn.TEXTJOIN(",", TRUE, CHAR(34) &amp; I11:K11 &amp; CHAR(34))
&amp; "]}"</f>
        <v>"pcolumn":["cl_RED","cl_WHI","cl_GRE"]}</v>
      </c>
      <c r="Z11" s="54" t="str">
        <f t="shared" si="6"/>
        <v>"rate":"6.0",</v>
      </c>
      <c r="AA11" s="54" t="str">
        <f t="shared" si="7"/>
        <v>"dff":"Easy",</v>
      </c>
      <c r="AB11" s="54" t="str">
        <f t="shared" si="8"/>
        <v>"cmnt":[],</v>
      </c>
      <c r="AC11" s="54"/>
      <c r="AD11" s="54"/>
      <c r="AE11" s="54"/>
      <c r="AF11" s="54"/>
      <c r="AG11" s="54"/>
      <c r="AH11" s="54"/>
    </row>
    <row r="12" spans="1:34" ht="18" customHeight="1" x14ac:dyDescent="0.3">
      <c r="A12" s="44">
        <f t="shared" si="9"/>
        <v>45368</v>
      </c>
      <c r="B12" s="45">
        <f t="shared" si="0"/>
        <v>7</v>
      </c>
      <c r="C12" s="46" t="str">
        <f t="shared" si="1"/>
        <v>puzzle1 = [{"order":"11","ctry":"Colombia","rate":"6.0","dff":"Easy","cmnt":[],"prow":["3Bands","Horizo","rgn_South America"],"pcolumn":["cl_YEL","cl_BLU","cl_RED"]}],</v>
      </c>
      <c r="D12" s="47">
        <f t="shared" si="2"/>
        <v>11</v>
      </c>
      <c r="E12" s="48" t="s">
        <v>88</v>
      </c>
      <c r="F12" s="49" t="s">
        <v>1489</v>
      </c>
      <c r="G12" s="50" t="s">
        <v>1497</v>
      </c>
      <c r="H12" s="50" t="s">
        <v>1055</v>
      </c>
      <c r="I12" s="50" t="s">
        <v>1107</v>
      </c>
      <c r="J12" s="50" t="s">
        <v>1092</v>
      </c>
      <c r="K12" s="50" t="s">
        <v>1101</v>
      </c>
      <c r="L12" s="48" t="str" cm="1">
        <f t="array" ref="L12">IF(LEFT(E12,1)&lt;&gt;"[", _xlfn.TEXTJOIN(", ", TRUE, IF($E$2:$E$1438=E12, ROW($E$2:$E$1438)-1, "")), "")</f>
        <v>11, 190, 518</v>
      </c>
      <c r="M12" s="48" cm="1">
        <f t="array" ref="M12">IF(
  IFERROR(INDEX(_xlfn.TEXTSPLIT(L12, ", "), COUNTA(_xlfn.TEXTSPLIT(L12, ", "))) - INDEX(_xlfn.TEXTSPLIT(L12, ", "), COUNTA(_xlfn.TEXTSPLIT(L12, ", ")) - 1), 0) &gt; 0,
  IFERROR(INDEX(_xlfn.TEXTSPLIT(L12, ", "), COUNTA(_xlfn.TEXTSPLIT(L12, ", "))) - INDEX(_xlfn.TEXTSPLIT(L12, ", "), COUNTA(_xlfn.TEXTSPLIT(L12, ", ")) - 1), ""),
  ""
)</f>
        <v>328</v>
      </c>
      <c r="N12" s="51" t="str">
        <f>IFERROR(TEXT(AVERAGEIF(Rates!B:B, D12, Rates!C:C), "0.0"), "")</f>
        <v>6.0</v>
      </c>
      <c r="O12" s="52" t="str">
        <f>IFERROR(
    IF(
        AVERAGEIF(Rates!B:B, D12, Rates!F:F) &lt; 1.2,
        "Easy",
        IF(
            AVERAGEIF(Rates!B:B, D12, Rates!F:F) &gt; 2.2,
            "Hard",
            "Med"
        )
    ),
    ""
)</f>
        <v>Easy</v>
      </c>
      <c r="P12" s="50" t="str" cm="1">
        <f t="array" ref="P12">_xlfn.TEXTJOIN(",", TRUE, IF((Rates!$B$1:$B$11000 = D12) * (Rates!$E$1:$E$11000 &lt;&gt; ""), CHAR(34) &amp; Rates!$E$1:$E$11000&amp; CHAR(34), ""))</f>
        <v/>
      </c>
      <c r="Q12" s="50">
        <f>COUNTIF(Categories!A:A, H12) + COUNTIF(Categories!A:A, I12) + COUNTIF(Categories!A:A, J12) + COUNTIF(Categories!A:A, K12) + COUNTIF(Categories!A:A, F12) + COUNTIF(Categories!A:A, G12) + T12</f>
        <v>6</v>
      </c>
      <c r="R12" s="50">
        <f t="shared" si="11"/>
        <v>2</v>
      </c>
      <c r="S12" s="50" t="str">
        <f t="shared" si="10"/>
        <v>3BandsHorizorgn_South Americacl_YELcl_BLUcl_RED</v>
      </c>
      <c r="T12" s="50">
        <f t="shared" si="3"/>
        <v>0</v>
      </c>
      <c r="U12" s="50" t="s">
        <v>3018</v>
      </c>
      <c r="V12" s="50" t="str">
        <f t="shared" si="4"/>
        <v>[{"order":"11","ctry":"Colombia",</v>
      </c>
      <c r="W12" s="53" t="str">
        <f t="shared" si="5"/>
        <v>[{"order":"11","ctry":"Colombia","rate":"6.0","dff":"Easy","cmnt":[],"prow":["3Bands","Horizo","rgn_South America"],"pcolumn":["cl_YEL","cl_BLU","cl_RED"]}],</v>
      </c>
      <c r="X12" s="48" t="str" cm="1">
        <f t="array" ref="X12">CHAR(34) &amp; "prow" &amp; CHAR(34) &amp; ":["
&amp; _xlfn.TEXTJOIN(",", TRUE, CHAR(34) &amp; F12:H12 &amp; CHAR(34))
&amp; "],"</f>
        <v>"prow":["3Bands","Horizo","rgn_South America"],</v>
      </c>
      <c r="Y12" s="48" t="str" cm="1">
        <f t="array" ref="Y12">CHAR(34) &amp; "pcolumn" &amp; CHAR(34) &amp; ":["
&amp; _xlfn.TEXTJOIN(",", TRUE, CHAR(34) &amp; I12:K12 &amp; CHAR(34))
&amp; "]}"</f>
        <v>"pcolumn":["cl_YEL","cl_BLU","cl_RED"]}</v>
      </c>
      <c r="Z12" s="54" t="str">
        <f t="shared" si="6"/>
        <v>"rate":"6.0",</v>
      </c>
      <c r="AA12" s="54" t="str">
        <f t="shared" si="7"/>
        <v>"dff":"Easy",</v>
      </c>
      <c r="AB12" s="54" t="str">
        <f t="shared" si="8"/>
        <v>"cmnt":[],</v>
      </c>
      <c r="AC12" s="54"/>
      <c r="AD12" s="54"/>
      <c r="AE12" s="54"/>
      <c r="AF12" s="54"/>
      <c r="AG12" s="54"/>
      <c r="AH12" s="54"/>
    </row>
    <row r="13" spans="1:34" ht="18" customHeight="1" x14ac:dyDescent="0.3">
      <c r="A13" s="44">
        <f t="shared" si="9"/>
        <v>45369</v>
      </c>
      <c r="B13" s="45">
        <f t="shared" si="0"/>
        <v>1</v>
      </c>
      <c r="C13" s="46" t="str">
        <f t="shared" si="1"/>
        <v>puzzle1 = [{"order":"12","ctry":"Wales","rate":"7.0","dff":"Easy","cmnt":[],"prow":["2Bands","Animal","rgn_Europe"],"pcolumn":["cl_GRE","cl_RED","cl_WHI"]}],</v>
      </c>
      <c r="D13" s="47">
        <f t="shared" si="2"/>
        <v>12</v>
      </c>
      <c r="E13" s="48" t="s">
        <v>280</v>
      </c>
      <c r="F13" s="49" t="s">
        <v>1485</v>
      </c>
      <c r="G13" s="50" t="s">
        <v>1606</v>
      </c>
      <c r="H13" s="50" t="s">
        <v>1067</v>
      </c>
      <c r="I13" s="50" t="s">
        <v>1095</v>
      </c>
      <c r="J13" s="50" t="s">
        <v>1101</v>
      </c>
      <c r="K13" s="50" t="s">
        <v>1104</v>
      </c>
      <c r="L13" s="48" t="str" cm="1">
        <f t="array" ref="L13">IF(LEFT(E13,1)&lt;&gt;"[", _xlfn.TEXTJOIN(", ", TRUE, IF($E$2:$E$1438=E13, ROW($E$2:$E$1438)-1, "")), "")</f>
        <v>12, 471</v>
      </c>
      <c r="M13" s="48" cm="1">
        <f t="array" ref="M13">IF(
  IFERROR(INDEX(_xlfn.TEXTSPLIT(L13, ", "), COUNTA(_xlfn.TEXTSPLIT(L13, ", "))) - INDEX(_xlfn.TEXTSPLIT(L13, ", "), COUNTA(_xlfn.TEXTSPLIT(L13, ", ")) - 1), 0) &gt; 0,
  IFERROR(INDEX(_xlfn.TEXTSPLIT(L13, ", "), COUNTA(_xlfn.TEXTSPLIT(L13, ", "))) - INDEX(_xlfn.TEXTSPLIT(L13, ", "), COUNTA(_xlfn.TEXTSPLIT(L13, ", ")) - 1), ""),
  ""
)</f>
        <v>459</v>
      </c>
      <c r="N13" s="51" t="str">
        <f>IFERROR(TEXT(AVERAGEIF(Rates!B:B, D13, Rates!C:C), "0.0"), "")</f>
        <v>7.0</v>
      </c>
      <c r="O13" s="52" t="str">
        <f>IFERROR(
    IF(
        AVERAGEIF(Rates!B:B, D13, Rates!F:F) &lt; 1.2,
        "Easy",
        IF(
            AVERAGEIF(Rates!B:B, D13, Rates!F:F) &gt; 2.2,
            "Hard",
            "Med"
        )
    ),
    ""
)</f>
        <v>Easy</v>
      </c>
      <c r="P13" s="50" t="str" cm="1">
        <f t="array" ref="P13">_xlfn.TEXTJOIN(",", TRUE, IF((Rates!$B$1:$B$11000 = D13) * (Rates!$E$1:$E$11000 &lt;&gt; ""), CHAR(34) &amp; Rates!$E$1:$E$11000&amp; CHAR(34), ""))</f>
        <v/>
      </c>
      <c r="Q13" s="50">
        <f>COUNTIF(Categories!A:A, H13) + COUNTIF(Categories!A:A, I13) + COUNTIF(Categories!A:A, J13) + COUNTIF(Categories!A:A, K13) + COUNTIF(Categories!A:A, F13) + COUNTIF(Categories!A:A, G13) + T13</f>
        <v>6</v>
      </c>
      <c r="R13" s="50">
        <f t="shared" si="11"/>
        <v>3</v>
      </c>
      <c r="S13" s="50" t="str">
        <f t="shared" si="10"/>
        <v>2BandsAnimalrgn_Europecl_GREcl_REDcl_WHI</v>
      </c>
      <c r="T13" s="50">
        <f t="shared" si="3"/>
        <v>0</v>
      </c>
      <c r="U13" s="50" t="s">
        <v>3018</v>
      </c>
      <c r="V13" s="50" t="str">
        <f t="shared" si="4"/>
        <v>[{"order":"12","ctry":"Wales",</v>
      </c>
      <c r="W13" s="53" t="str">
        <f t="shared" si="5"/>
        <v>[{"order":"12","ctry":"Wales","rate":"7.0","dff":"Easy","cmnt":[],"prow":["2Bands","Animal","rgn_Europe"],"pcolumn":["cl_GRE","cl_RED","cl_WHI"]}],</v>
      </c>
      <c r="X13" s="48" t="str" cm="1">
        <f t="array" ref="X13">CHAR(34) &amp; "prow" &amp; CHAR(34) &amp; ":["
&amp; _xlfn.TEXTJOIN(",", TRUE, CHAR(34) &amp; F13:H13 &amp; CHAR(34))
&amp; "],"</f>
        <v>"prow":["2Bands","Animal","rgn_Europe"],</v>
      </c>
      <c r="Y13" s="48" t="str" cm="1">
        <f t="array" ref="Y13">CHAR(34) &amp; "pcolumn" &amp; CHAR(34) &amp; ":["
&amp; _xlfn.TEXTJOIN(",", TRUE, CHAR(34) &amp; I13:K13 &amp; CHAR(34))
&amp; "]}"</f>
        <v>"pcolumn":["cl_GRE","cl_RED","cl_WHI"]}</v>
      </c>
      <c r="Z13" s="54" t="str">
        <f t="shared" si="6"/>
        <v>"rate":"7.0",</v>
      </c>
      <c r="AA13" s="54" t="str">
        <f t="shared" si="7"/>
        <v>"dff":"Easy",</v>
      </c>
      <c r="AB13" s="54" t="str">
        <f t="shared" si="8"/>
        <v>"cmnt":[],</v>
      </c>
      <c r="AC13" s="54"/>
      <c r="AD13" s="54"/>
      <c r="AE13" s="54"/>
      <c r="AF13" s="54"/>
      <c r="AG13" s="54"/>
      <c r="AH13" s="54"/>
    </row>
    <row r="14" spans="1:34" ht="18" customHeight="1" x14ac:dyDescent="0.3">
      <c r="A14" s="44">
        <f t="shared" si="9"/>
        <v>45370</v>
      </c>
      <c r="B14" s="45">
        <f t="shared" si="0"/>
        <v>2</v>
      </c>
      <c r="C14" s="46" t="str">
        <f t="shared" si="1"/>
        <v>puzzle1 = [{"order":"13","ctry":"Ghana","rate":"9.0","dff":"Easy","cmnt":[],"prow":["HasSta","cl_BLA","rgn_Africa"],"pcolumn":["cl_RED","cl_YEL","cl_GRE"]}],</v>
      </c>
      <c r="D14" s="47">
        <f t="shared" si="2"/>
        <v>13</v>
      </c>
      <c r="E14" s="48" t="s">
        <v>123</v>
      </c>
      <c r="F14" s="49" t="s">
        <v>1586</v>
      </c>
      <c r="G14" s="50" t="s">
        <v>1088</v>
      </c>
      <c r="H14" s="50" t="s">
        <v>1047</v>
      </c>
      <c r="I14" s="50" t="s">
        <v>1101</v>
      </c>
      <c r="J14" s="50" t="s">
        <v>1107</v>
      </c>
      <c r="K14" s="50" t="s">
        <v>1095</v>
      </c>
      <c r="L14" s="48" t="str" cm="1">
        <f t="array" ref="L14">IF(LEFT(E14,1)&lt;&gt;"[", _xlfn.TEXTJOIN(", ", TRUE, IF($E$2:$E$1438=E14, ROW($E$2:$E$1438)-1, "")), "")</f>
        <v>13, 384</v>
      </c>
      <c r="M14" s="48" cm="1">
        <f t="array" ref="M14">IF(
  IFERROR(INDEX(_xlfn.TEXTSPLIT(L14, ", "), COUNTA(_xlfn.TEXTSPLIT(L14, ", "))) - INDEX(_xlfn.TEXTSPLIT(L14, ", "), COUNTA(_xlfn.TEXTSPLIT(L14, ", ")) - 1), 0) &gt; 0,
  IFERROR(INDEX(_xlfn.TEXTSPLIT(L14, ", "), COUNTA(_xlfn.TEXTSPLIT(L14, ", "))) - INDEX(_xlfn.TEXTSPLIT(L14, ", "), COUNTA(_xlfn.TEXTSPLIT(L14, ", ")) - 1), ""),
  ""
)</f>
        <v>371</v>
      </c>
      <c r="N14" s="51" t="str">
        <f>IFERROR(TEXT(AVERAGEIF(Rates!B:B, D14, Rates!C:C), "0.0"), "")</f>
        <v>9.0</v>
      </c>
      <c r="O14" s="52" t="str">
        <f>IFERROR(
    IF(
        AVERAGEIF(Rates!B:B, D14, Rates!F:F) &lt; 1.2,
        "Easy",
        IF(
            AVERAGEIF(Rates!B:B, D14, Rates!F:F) &gt; 2.2,
            "Hard",
            "Med"
        )
    ),
    ""
)</f>
        <v>Easy</v>
      </c>
      <c r="P14" s="50" t="str" cm="1">
        <f t="array" ref="P14">_xlfn.TEXTJOIN(",", TRUE, IF((Rates!$B$1:$B$11000 = D14) * (Rates!$E$1:$E$11000 &lt;&gt; ""), CHAR(34) &amp; Rates!$E$1:$E$11000&amp; CHAR(34), ""))</f>
        <v/>
      </c>
      <c r="Q14" s="50">
        <f>COUNTIF(Categories!A:A, H14) + COUNTIF(Categories!A:A, I14) + COUNTIF(Categories!A:A, J14) + COUNTIF(Categories!A:A, K14) + COUNTIF(Categories!A:A, F14) + COUNTIF(Categories!A:A, G14) + T14</f>
        <v>6</v>
      </c>
      <c r="R14" s="50">
        <f t="shared" si="11"/>
        <v>2</v>
      </c>
      <c r="S14" s="50" t="str">
        <f t="shared" si="10"/>
        <v>HasStacl_BLArgn_Africacl_REDcl_YELcl_GRE</v>
      </c>
      <c r="T14" s="50">
        <f t="shared" si="3"/>
        <v>0</v>
      </c>
      <c r="U14" s="50" t="s">
        <v>3018</v>
      </c>
      <c r="V14" s="50" t="str">
        <f t="shared" si="4"/>
        <v>[{"order":"13","ctry":"Ghana",</v>
      </c>
      <c r="W14" s="53" t="str">
        <f t="shared" si="5"/>
        <v>[{"order":"13","ctry":"Ghana","rate":"9.0","dff":"Easy","cmnt":[],"prow":["HasSta","cl_BLA","rgn_Africa"],"pcolumn":["cl_RED","cl_YEL","cl_GRE"]}],</v>
      </c>
      <c r="X14" s="48" t="str" cm="1">
        <f t="array" ref="X14">CHAR(34) &amp; "prow" &amp; CHAR(34) &amp; ":["
&amp; _xlfn.TEXTJOIN(",", TRUE, CHAR(34) &amp; F14:H14 &amp; CHAR(34))
&amp; "],"</f>
        <v>"prow":["HasSta","cl_BLA","rgn_Africa"],</v>
      </c>
      <c r="Y14" s="48" t="str" cm="1">
        <f t="array" ref="Y14">CHAR(34) &amp; "pcolumn" &amp; CHAR(34) &amp; ":["
&amp; _xlfn.TEXTJOIN(",", TRUE, CHAR(34) &amp; I14:K14 &amp; CHAR(34))
&amp; "]}"</f>
        <v>"pcolumn":["cl_RED","cl_YEL","cl_GRE"]}</v>
      </c>
      <c r="Z14" s="54" t="str">
        <f t="shared" si="6"/>
        <v>"rate":"9.0",</v>
      </c>
      <c r="AA14" s="54" t="str">
        <f t="shared" si="7"/>
        <v>"dff":"Easy",</v>
      </c>
      <c r="AB14" s="54" t="str">
        <f t="shared" si="8"/>
        <v>"cmnt":[],</v>
      </c>
      <c r="AC14" s="54"/>
      <c r="AD14" s="54"/>
      <c r="AE14" s="54"/>
      <c r="AF14" s="54"/>
      <c r="AG14" s="54"/>
      <c r="AH14" s="54"/>
    </row>
    <row r="15" spans="1:34" ht="18" customHeight="1" x14ac:dyDescent="0.3">
      <c r="A15" s="44">
        <f t="shared" si="9"/>
        <v>45371</v>
      </c>
      <c r="B15" s="45">
        <f t="shared" si="0"/>
        <v>3</v>
      </c>
      <c r="C15" s="46" t="str">
        <f t="shared" si="1"/>
        <v>puzzle1 = [{"order":"14","ctry":"Costa Rica","rate":"9.0","dff":"Easy","cmnt":[],"prow":["Horizo","4+Band","rgn_North America"],"pcolumn":["cl_RED","cl_WHI","cl_BLU"]}],</v>
      </c>
      <c r="D15" s="47">
        <f t="shared" si="2"/>
        <v>14</v>
      </c>
      <c r="E15" s="48" t="s">
        <v>92</v>
      </c>
      <c r="F15" s="49" t="s">
        <v>1497</v>
      </c>
      <c r="G15" s="44" t="s">
        <v>1493</v>
      </c>
      <c r="H15" s="50" t="s">
        <v>1059</v>
      </c>
      <c r="I15" s="50" t="s">
        <v>1101</v>
      </c>
      <c r="J15" s="50" t="s">
        <v>1104</v>
      </c>
      <c r="K15" s="50" t="s">
        <v>1092</v>
      </c>
      <c r="L15" s="48" t="str" cm="1">
        <f t="array" ref="L15">IF(LEFT(E15,1)&lt;&gt;"[", _xlfn.TEXTJOIN(", ", TRUE, IF($E$2:$E$1438=E15, ROW($E$2:$E$1438)-1, "")), "")</f>
        <v>14, 349</v>
      </c>
      <c r="M15" s="48" cm="1">
        <f t="array" ref="M15">IF(
  IFERROR(INDEX(_xlfn.TEXTSPLIT(L15, ", "), COUNTA(_xlfn.TEXTSPLIT(L15, ", "))) - INDEX(_xlfn.TEXTSPLIT(L15, ", "), COUNTA(_xlfn.TEXTSPLIT(L15, ", ")) - 1), 0) &gt; 0,
  IFERROR(INDEX(_xlfn.TEXTSPLIT(L15, ", "), COUNTA(_xlfn.TEXTSPLIT(L15, ", "))) - INDEX(_xlfn.TEXTSPLIT(L15, ", "), COUNTA(_xlfn.TEXTSPLIT(L15, ", ")) - 1), ""),
  ""
)</f>
        <v>335</v>
      </c>
      <c r="N15" s="51" t="str">
        <f>IFERROR(TEXT(AVERAGEIF(Rates!B:B, D15, Rates!C:C), "0.0"), "")</f>
        <v>9.0</v>
      </c>
      <c r="O15" s="52" t="str">
        <f>IFERROR(
    IF(
        AVERAGEIF(Rates!B:B, D15, Rates!F:F) &lt; 1.2,
        "Easy",
        IF(
            AVERAGEIF(Rates!B:B, D15, Rates!F:F) &gt; 2.2,
            "Hard",
            "Med"
        )
    ),
    ""
)</f>
        <v>Easy</v>
      </c>
      <c r="P15" s="50" t="str" cm="1">
        <f t="array" ref="P15">_xlfn.TEXTJOIN(",", TRUE, IF((Rates!$B$1:$B$11000 = D15) * (Rates!$E$1:$E$11000 &lt;&gt; ""), CHAR(34) &amp; Rates!$E$1:$E$11000&amp; CHAR(34), ""))</f>
        <v/>
      </c>
      <c r="Q15" s="50">
        <f>COUNTIF(Categories!A:A, H15) + COUNTIF(Categories!A:A, I15) + COUNTIF(Categories!A:A, J15) + COUNTIF(Categories!A:A, K15) + COUNTIF(Categories!A:A, F15) + COUNTIF(Categories!A:A, G15) + T15</f>
        <v>6</v>
      </c>
      <c r="R15" s="50">
        <f t="shared" si="11"/>
        <v>2</v>
      </c>
      <c r="S15" s="50" t="str">
        <f t="shared" si="10"/>
        <v>Horizo4+Bandrgn_North Americacl_REDcl_WHIcl_BLU</v>
      </c>
      <c r="T15" s="50">
        <f t="shared" si="3"/>
        <v>0</v>
      </c>
      <c r="U15" s="50" t="s">
        <v>3018</v>
      </c>
      <c r="V15" s="50" t="str">
        <f t="shared" si="4"/>
        <v>[{"order":"14","ctry":"Costa Rica",</v>
      </c>
      <c r="W15" s="53" t="str">
        <f t="shared" si="5"/>
        <v>[{"order":"14","ctry":"Costa Rica","rate":"9.0","dff":"Easy","cmnt":[],"prow":["Horizo","4+Band","rgn_North America"],"pcolumn":["cl_RED","cl_WHI","cl_BLU"]}],</v>
      </c>
      <c r="X15" s="48" t="str" cm="1">
        <f t="array" ref="X15">CHAR(34) &amp; "prow" &amp; CHAR(34) &amp; ":["
&amp; _xlfn.TEXTJOIN(",", TRUE, CHAR(34) &amp; F15:H15 &amp; CHAR(34))
&amp; "],"</f>
        <v>"prow":["Horizo","4+Band","rgn_North America"],</v>
      </c>
      <c r="Y15" s="48" t="str" cm="1">
        <f t="array" ref="Y15">CHAR(34) &amp; "pcolumn" &amp; CHAR(34) &amp; ":["
&amp; _xlfn.TEXTJOIN(",", TRUE, CHAR(34) &amp; I15:K15 &amp; CHAR(34))
&amp; "]}"</f>
        <v>"pcolumn":["cl_RED","cl_WHI","cl_BLU"]}</v>
      </c>
      <c r="Z15" s="54" t="str">
        <f t="shared" si="6"/>
        <v>"rate":"9.0",</v>
      </c>
      <c r="AA15" s="54" t="str">
        <f t="shared" si="7"/>
        <v>"dff":"Easy",</v>
      </c>
      <c r="AB15" s="54" t="str">
        <f t="shared" si="8"/>
        <v>"cmnt":[],</v>
      </c>
      <c r="AC15" s="54"/>
      <c r="AD15" s="54"/>
      <c r="AE15" s="54"/>
      <c r="AF15" s="54"/>
      <c r="AG15" s="54"/>
      <c r="AH15" s="54"/>
    </row>
    <row r="16" spans="1:34" ht="18" customHeight="1" x14ac:dyDescent="0.3">
      <c r="A16" s="44">
        <f t="shared" si="9"/>
        <v>45372</v>
      </c>
      <c r="B16" s="45">
        <f t="shared" si="0"/>
        <v>4</v>
      </c>
      <c r="C16" s="46" t="str">
        <f t="shared" si="1"/>
        <v>puzzle1 = [{"order":"15","ctry":"Gabon","rate":"9.0","dff":"Med","cmnt":["I’m geographically and this game is a great "],"prow":["cl_BLU","Horizo","rgn_Africa"],"pcolumn":["cl_GRE","cl_YEL","3Bands"]}],</v>
      </c>
      <c r="D16" s="47">
        <f t="shared" si="2"/>
        <v>15</v>
      </c>
      <c r="E16" s="48" t="s">
        <v>119</v>
      </c>
      <c r="F16" s="49" t="s">
        <v>1092</v>
      </c>
      <c r="G16" s="50" t="s">
        <v>1497</v>
      </c>
      <c r="H16" s="50" t="s">
        <v>1047</v>
      </c>
      <c r="I16" s="50" t="s">
        <v>1095</v>
      </c>
      <c r="J16" s="50" t="s">
        <v>1107</v>
      </c>
      <c r="K16" s="50" t="s">
        <v>1489</v>
      </c>
      <c r="L16" s="48" t="str" cm="1">
        <f t="array" ref="L16">IF(LEFT(E16,1)&lt;&gt;"[", _xlfn.TEXTJOIN(", ", TRUE, IF($E$2:$E$1438=E16, ROW($E$2:$E$1438)-1, "")), "")</f>
        <v>15, 390</v>
      </c>
      <c r="M16" s="48" cm="1">
        <f t="array" ref="M16">IF(
  IFERROR(INDEX(_xlfn.TEXTSPLIT(L16, ", "), COUNTA(_xlfn.TEXTSPLIT(L16, ", "))) - INDEX(_xlfn.TEXTSPLIT(L16, ", "), COUNTA(_xlfn.TEXTSPLIT(L16, ", ")) - 1), 0) &gt; 0,
  IFERROR(INDEX(_xlfn.TEXTSPLIT(L16, ", "), COUNTA(_xlfn.TEXTSPLIT(L16, ", "))) - INDEX(_xlfn.TEXTSPLIT(L16, ", "), COUNTA(_xlfn.TEXTSPLIT(L16, ", ")) - 1), ""),
  ""
)</f>
        <v>375</v>
      </c>
      <c r="N16" s="51" t="str">
        <f>IFERROR(TEXT(AVERAGEIF(Rates!B:B, D16, Rates!C:C), "0.0"), "")</f>
        <v>9.0</v>
      </c>
      <c r="O16" s="52" t="str">
        <f>IFERROR(
    IF(
        AVERAGEIF(Rates!B:B, D16, Rates!F:F) &lt; 1.2,
        "Easy",
        IF(
            AVERAGEIF(Rates!B:B, D16, Rates!F:F) &gt; 2.2,
            "Hard",
            "Med"
        )
    ),
    ""
)</f>
        <v>Med</v>
      </c>
      <c r="P16" s="50" t="str" cm="1">
        <f t="array" ref="P16">_xlfn.TEXTJOIN(",", TRUE, IF((Rates!$B$1:$B$11000 = D16) * (Rates!$E$1:$E$11000 &lt;&gt; ""), CHAR(34) &amp; Rates!$E$1:$E$11000&amp; CHAR(34), ""))</f>
        <v>"I’m geographically and this game is a great "</v>
      </c>
      <c r="Q16" s="50">
        <f>COUNTIF(Categories!A:A, H16) + COUNTIF(Categories!A:A, I16) + COUNTIF(Categories!A:A, J16) + COUNTIF(Categories!A:A, K16) + COUNTIF(Categories!A:A, F16) + COUNTIF(Categories!A:A, G16) + T16</f>
        <v>6</v>
      </c>
      <c r="R16" s="50">
        <f t="shared" si="11"/>
        <v>3</v>
      </c>
      <c r="S16" s="50" t="str">
        <f t="shared" si="10"/>
        <v>cl_BLUHorizorgn_Africacl_GREcl_YEL3Bands</v>
      </c>
      <c r="T16" s="50">
        <f t="shared" si="3"/>
        <v>0</v>
      </c>
      <c r="U16" s="50" t="s">
        <v>3018</v>
      </c>
      <c r="V16" s="50" t="str">
        <f t="shared" si="4"/>
        <v>[{"order":"15","ctry":"Gabon",</v>
      </c>
      <c r="W16" s="53" t="str">
        <f t="shared" si="5"/>
        <v>[{"order":"15","ctry":"Gabon","rate":"9.0","dff":"Med","cmnt":["I’m geographically and this game is a great "],"prow":["cl_BLU","Horizo","rgn_Africa"],"pcolumn":["cl_GRE","cl_YEL","3Bands"]}],</v>
      </c>
      <c r="X16" s="48" t="str" cm="1">
        <f t="array" ref="X16">CHAR(34) &amp; "prow" &amp; CHAR(34) &amp; ":["
&amp; _xlfn.TEXTJOIN(",", TRUE, CHAR(34) &amp; F16:H16 &amp; CHAR(34))
&amp; "],"</f>
        <v>"prow":["cl_BLU","Horizo","rgn_Africa"],</v>
      </c>
      <c r="Y16" s="48" t="str" cm="1">
        <f t="array" ref="Y16">CHAR(34) &amp; "pcolumn" &amp; CHAR(34) &amp; ":["
&amp; _xlfn.TEXTJOIN(",", TRUE, CHAR(34) &amp; I16:K16 &amp; CHAR(34))
&amp; "]}"</f>
        <v>"pcolumn":["cl_GRE","cl_YEL","3Bands"]}</v>
      </c>
      <c r="Z16" s="54" t="str">
        <f t="shared" si="6"/>
        <v>"rate":"9.0",</v>
      </c>
      <c r="AA16" s="54" t="str">
        <f t="shared" si="7"/>
        <v>"dff":"Med",</v>
      </c>
      <c r="AB16" s="54" t="str">
        <f t="shared" si="8"/>
        <v>"cmnt":["I’m geographically and this game is a great "],</v>
      </c>
      <c r="AC16" s="54"/>
      <c r="AD16" s="54"/>
      <c r="AE16" s="54"/>
      <c r="AF16" s="54"/>
      <c r="AG16" s="54"/>
      <c r="AH16" s="54"/>
    </row>
    <row r="17" spans="1:34" ht="18" customHeight="1" x14ac:dyDescent="0.3">
      <c r="A17" s="44">
        <f t="shared" si="9"/>
        <v>45373</v>
      </c>
      <c r="B17" s="45">
        <f t="shared" si="0"/>
        <v>5</v>
      </c>
      <c r="C17" s="46" t="str">
        <f t="shared" si="1"/>
        <v>puzzle1 = [{"order":"16","ctry":"South Korea","rate":"7.0","dff":"Med","cmnt":[],"prow":["cl_BLA","cl_WHI","rgn_Asia"],"pcolumn":["cl_BLU","Circle","cl_RED"]}],</v>
      </c>
      <c r="D17" s="47">
        <f t="shared" si="2"/>
        <v>16</v>
      </c>
      <c r="E17" s="48" t="s">
        <v>245</v>
      </c>
      <c r="F17" s="49" t="s">
        <v>1088</v>
      </c>
      <c r="G17" s="50" t="s">
        <v>1104</v>
      </c>
      <c r="H17" s="50" t="s">
        <v>1063</v>
      </c>
      <c r="I17" s="50" t="s">
        <v>1092</v>
      </c>
      <c r="J17" s="50" t="s">
        <v>1570</v>
      </c>
      <c r="K17" s="50" t="s">
        <v>1101</v>
      </c>
      <c r="L17" s="48" t="str" cm="1">
        <f t="array" ref="L17">IF(LEFT(E17,1)&lt;&gt;"[", _xlfn.TEXTJOIN(", ", TRUE, IF($E$2:$E$1438=E17, ROW($E$2:$E$1438)-1, "")), "")</f>
        <v>16, 350, 539</v>
      </c>
      <c r="M17" s="48" cm="1">
        <f t="array" ref="M17">IF(
  IFERROR(INDEX(_xlfn.TEXTSPLIT(L17, ", "), COUNTA(_xlfn.TEXTSPLIT(L17, ", "))) - INDEX(_xlfn.TEXTSPLIT(L17, ", "), COUNTA(_xlfn.TEXTSPLIT(L17, ", ")) - 1), 0) &gt; 0,
  IFERROR(INDEX(_xlfn.TEXTSPLIT(L17, ", "), COUNTA(_xlfn.TEXTSPLIT(L17, ", "))) - INDEX(_xlfn.TEXTSPLIT(L17, ", "), COUNTA(_xlfn.TEXTSPLIT(L17, ", ")) - 1), ""),
  ""
)</f>
        <v>189</v>
      </c>
      <c r="N17" s="51" t="str">
        <f>IFERROR(TEXT(AVERAGEIF(Rates!B:B, D17, Rates!C:C), "0.0"), "")</f>
        <v>7.0</v>
      </c>
      <c r="O17" s="52" t="str">
        <f>IFERROR(
    IF(
        AVERAGEIF(Rates!B:B, D17, Rates!F:F) &lt; 1.2,
        "Easy",
        IF(
            AVERAGEIF(Rates!B:B, D17, Rates!F:F) &gt; 2.2,
            "Hard",
            "Med"
        )
    ),
    ""
)</f>
        <v>Med</v>
      </c>
      <c r="P17" s="50" t="str" cm="1">
        <f t="array" ref="P17">_xlfn.TEXTJOIN(",", TRUE, IF((Rates!$B$1:$B$11000 = D17) * (Rates!$E$1:$E$11000 &lt;&gt; ""), CHAR(34) &amp; Rates!$E$1:$E$11000&amp; CHAR(34), ""))</f>
        <v/>
      </c>
      <c r="Q17" s="50">
        <f>COUNTIF(Categories!A:A, H17) + COUNTIF(Categories!A:A, I17) + COUNTIF(Categories!A:A, J17) + COUNTIF(Categories!A:A, K17) + COUNTIF(Categories!A:A, F17) + COUNTIF(Categories!A:A, G17) + T17</f>
        <v>6</v>
      </c>
      <c r="R17" s="50">
        <f t="shared" si="11"/>
        <v>3</v>
      </c>
      <c r="S17" s="50" t="str">
        <f t="shared" si="10"/>
        <v>cl_BLAcl_WHIrgn_Asiacl_BLUCirclecl_RED</v>
      </c>
      <c r="T17" s="50">
        <f t="shared" si="3"/>
        <v>0</v>
      </c>
      <c r="U17" s="50" t="s">
        <v>3018</v>
      </c>
      <c r="V17" s="50" t="str">
        <f t="shared" si="4"/>
        <v>[{"order":"16","ctry":"South Korea",</v>
      </c>
      <c r="W17" s="53" t="str">
        <f t="shared" si="5"/>
        <v>[{"order":"16","ctry":"South Korea","rate":"7.0","dff":"Med","cmnt":[],"prow":["cl_BLA","cl_WHI","rgn_Asia"],"pcolumn":["cl_BLU","Circle","cl_RED"]}],</v>
      </c>
      <c r="X17" s="48" t="str" cm="1">
        <f t="array" ref="X17">CHAR(34) &amp; "prow" &amp; CHAR(34) &amp; ":["
&amp; _xlfn.TEXTJOIN(",", TRUE, CHAR(34) &amp; F17:H17 &amp; CHAR(34))
&amp; "],"</f>
        <v>"prow":["cl_BLA","cl_WHI","rgn_Asia"],</v>
      </c>
      <c r="Y17" s="48" t="str" cm="1">
        <f t="array" ref="Y17">CHAR(34) &amp; "pcolumn" &amp; CHAR(34) &amp; ":["
&amp; _xlfn.TEXTJOIN(",", TRUE, CHAR(34) &amp; I17:K17 &amp; CHAR(34))
&amp; "]}"</f>
        <v>"pcolumn":["cl_BLU","Circle","cl_RED"]}</v>
      </c>
      <c r="Z17" s="54" t="str">
        <f t="shared" si="6"/>
        <v>"rate":"7.0",</v>
      </c>
      <c r="AA17" s="54" t="str">
        <f t="shared" si="7"/>
        <v>"dff":"Med",</v>
      </c>
      <c r="AB17" s="54" t="str">
        <f t="shared" si="8"/>
        <v>"cmnt":[],</v>
      </c>
      <c r="AC17" s="54"/>
      <c r="AD17" s="54"/>
      <c r="AE17" s="54"/>
      <c r="AF17" s="54"/>
      <c r="AG17" s="54"/>
      <c r="AH17" s="54"/>
    </row>
    <row r="18" spans="1:34" ht="18" customHeight="1" x14ac:dyDescent="0.3">
      <c r="A18" s="44">
        <f t="shared" si="9"/>
        <v>45374</v>
      </c>
      <c r="B18" s="45">
        <f t="shared" si="0"/>
        <v>6</v>
      </c>
      <c r="C18" s="46" t="str">
        <f t="shared" si="1"/>
        <v>puzzle1 = [{"order":"17","ctry":"North Korea","rate":"9.0","dff":"Easy","cmnt":[],"prow":["rgn_Asia","HasSta","Circle"],"pcolumn":["cl_BLU","Horizo","cl_RED"]}],</v>
      </c>
      <c r="D18" s="47">
        <f t="shared" si="2"/>
        <v>17</v>
      </c>
      <c r="E18" s="48" t="s">
        <v>199</v>
      </c>
      <c r="F18" s="49" t="s">
        <v>1063</v>
      </c>
      <c r="G18" s="50" t="s">
        <v>1586</v>
      </c>
      <c r="H18" s="50" t="s">
        <v>1570</v>
      </c>
      <c r="I18" s="50" t="s">
        <v>1092</v>
      </c>
      <c r="J18" s="50" t="s">
        <v>1497</v>
      </c>
      <c r="K18" s="50" t="s">
        <v>1101</v>
      </c>
      <c r="L18" s="48" t="str" cm="1">
        <f t="array" ref="L18">IF(LEFT(E18,1)&lt;&gt;"[", _xlfn.TEXTJOIN(", ", TRUE, IF($E$2:$E$1438=E18, ROW($E$2:$E$1438)-1, "")), "")</f>
        <v>17, 373, 553</v>
      </c>
      <c r="M18" s="48" cm="1">
        <f t="array" ref="M18">IF(
  IFERROR(INDEX(_xlfn.TEXTSPLIT(L18, ", "), COUNTA(_xlfn.TEXTSPLIT(L18, ", "))) - INDEX(_xlfn.TEXTSPLIT(L18, ", "), COUNTA(_xlfn.TEXTSPLIT(L18, ", ")) - 1), 0) &gt; 0,
  IFERROR(INDEX(_xlfn.TEXTSPLIT(L18, ", "), COUNTA(_xlfn.TEXTSPLIT(L18, ", "))) - INDEX(_xlfn.TEXTSPLIT(L18, ", "), COUNTA(_xlfn.TEXTSPLIT(L18, ", ")) - 1), ""),
  ""
)</f>
        <v>180</v>
      </c>
      <c r="N18" s="51" t="str">
        <f>IFERROR(TEXT(AVERAGEIF(Rates!B:B, D18, Rates!C:C), "0.0"), "")</f>
        <v>9.0</v>
      </c>
      <c r="O18" s="52" t="str">
        <f>IFERROR(
    IF(
        AVERAGEIF(Rates!B:B, D18, Rates!F:F) &lt; 1.2,
        "Easy",
        IF(
            AVERAGEIF(Rates!B:B, D18, Rates!F:F) &gt; 2.2,
            "Hard",
            "Med"
        )
    ),
    ""
)</f>
        <v>Easy</v>
      </c>
      <c r="P18" s="50" t="str" cm="1">
        <f t="array" ref="P18">_xlfn.TEXTJOIN(",", TRUE, IF((Rates!$B$1:$B$11000 = D18) * (Rates!$E$1:$E$11000 &lt;&gt; ""), CHAR(34) &amp; Rates!$E$1:$E$11000&amp; CHAR(34), ""))</f>
        <v/>
      </c>
      <c r="Q18" s="50">
        <f>COUNTIF(Categories!A:A, H18) + COUNTIF(Categories!A:A, I18) + COUNTIF(Categories!A:A, J18) + COUNTIF(Categories!A:A, K18) + COUNTIF(Categories!A:A, F18) + COUNTIF(Categories!A:A, G18) + T18</f>
        <v>6</v>
      </c>
      <c r="R18" s="50">
        <f t="shared" si="11"/>
        <v>2</v>
      </c>
      <c r="S18" s="50" t="str">
        <f t="shared" si="10"/>
        <v>rgn_AsiaHasStaCirclecl_BLUHorizocl_RED</v>
      </c>
      <c r="T18" s="50">
        <f t="shared" si="3"/>
        <v>0</v>
      </c>
      <c r="U18" s="50" t="s">
        <v>3018</v>
      </c>
      <c r="V18" s="50" t="str">
        <f t="shared" si="4"/>
        <v>[{"order":"17","ctry":"North Korea",</v>
      </c>
      <c r="W18" s="53" t="str">
        <f t="shared" si="5"/>
        <v>[{"order":"17","ctry":"North Korea","rate":"9.0","dff":"Easy","cmnt":[],"prow":["rgn_Asia","HasSta","Circle"],"pcolumn":["cl_BLU","Horizo","cl_RED"]}],</v>
      </c>
      <c r="X18" s="48" t="str" cm="1">
        <f t="array" ref="X18">CHAR(34) &amp; "prow" &amp; CHAR(34) &amp; ":["
&amp; _xlfn.TEXTJOIN(",", TRUE, CHAR(34) &amp; F18:H18 &amp; CHAR(34))
&amp; "],"</f>
        <v>"prow":["rgn_Asia","HasSta","Circle"],</v>
      </c>
      <c r="Y18" s="48" t="str" cm="1">
        <f t="array" ref="Y18">CHAR(34) &amp; "pcolumn" &amp; CHAR(34) &amp; ":["
&amp; _xlfn.TEXTJOIN(",", TRUE, CHAR(34) &amp; I18:K18 &amp; CHAR(34))
&amp; "]}"</f>
        <v>"pcolumn":["cl_BLU","Horizo","cl_RED"]}</v>
      </c>
      <c r="Z18" s="54" t="str">
        <f t="shared" si="6"/>
        <v>"rate":"9.0",</v>
      </c>
      <c r="AA18" s="54" t="str">
        <f t="shared" si="7"/>
        <v>"dff":"Easy",</v>
      </c>
      <c r="AB18" s="54" t="str">
        <f t="shared" si="8"/>
        <v>"cmnt":[],</v>
      </c>
      <c r="AC18" s="54"/>
      <c r="AD18" s="54"/>
      <c r="AE18" s="54"/>
      <c r="AF18" s="54"/>
      <c r="AG18" s="54"/>
      <c r="AH18" s="54"/>
    </row>
    <row r="19" spans="1:34" ht="18" customHeight="1" x14ac:dyDescent="0.3">
      <c r="A19" s="44">
        <f t="shared" si="9"/>
        <v>45375</v>
      </c>
      <c r="B19" s="45">
        <f t="shared" si="0"/>
        <v>7</v>
      </c>
      <c r="C19" s="46" t="str">
        <f t="shared" si="1"/>
        <v>puzzle1 = [{"order":"18","ctry":"Germany","rate":"7.0","dff":"Easy","cmnt":[],"prow":["cl_RED","3Bands","rgn_Europe"],"pcolumn":["cl_BLA","cl_YEL","Horizo"]}],</v>
      </c>
      <c r="D19" s="47">
        <f t="shared" si="2"/>
        <v>18</v>
      </c>
      <c r="E19" s="48" t="s">
        <v>122</v>
      </c>
      <c r="F19" s="49" t="s">
        <v>1101</v>
      </c>
      <c r="G19" s="50" t="s">
        <v>1489</v>
      </c>
      <c r="H19" s="50" t="s">
        <v>1067</v>
      </c>
      <c r="I19" s="50" t="s">
        <v>1088</v>
      </c>
      <c r="J19" s="50" t="s">
        <v>1107</v>
      </c>
      <c r="K19" s="50" t="s">
        <v>1497</v>
      </c>
      <c r="L19" s="48" t="str" cm="1">
        <f t="array" ref="L19">IF(LEFT(E19,1)&lt;&gt;"[", _xlfn.TEXTJOIN(", ", TRUE, IF($E$2:$E$1438=E19, ROW($E$2:$E$1438)-1, "")), "")</f>
        <v>18, 344</v>
      </c>
      <c r="M19" s="48" cm="1">
        <f t="array" ref="M19">IF(
  IFERROR(INDEX(_xlfn.TEXTSPLIT(L19, ", "), COUNTA(_xlfn.TEXTSPLIT(L19, ", "))) - INDEX(_xlfn.TEXTSPLIT(L19, ", "), COUNTA(_xlfn.TEXTSPLIT(L19, ", ")) - 1), 0) &gt; 0,
  IFERROR(INDEX(_xlfn.TEXTSPLIT(L19, ", "), COUNTA(_xlfn.TEXTSPLIT(L19, ", "))) - INDEX(_xlfn.TEXTSPLIT(L19, ", "), COUNTA(_xlfn.TEXTSPLIT(L19, ", ")) - 1), ""),
  ""
)</f>
        <v>326</v>
      </c>
      <c r="N19" s="51" t="str">
        <f>IFERROR(TEXT(AVERAGEIF(Rates!B:B, D19, Rates!C:C), "0.0"), "")</f>
        <v>7.0</v>
      </c>
      <c r="O19" s="52" t="str">
        <f>IFERROR(
    IF(
        AVERAGEIF(Rates!B:B, D19, Rates!F:F) &lt; 1.2,
        "Easy",
        IF(
            AVERAGEIF(Rates!B:B, D19, Rates!F:F) &gt; 2.2,
            "Hard",
            "Med"
        )
    ),
    ""
)</f>
        <v>Easy</v>
      </c>
      <c r="P19" s="50" t="str" cm="1">
        <f t="array" ref="P19">_xlfn.TEXTJOIN(",", TRUE, IF((Rates!$B$1:$B$11000 = D19) * (Rates!$E$1:$E$11000 &lt;&gt; ""), CHAR(34) &amp; Rates!$E$1:$E$11000&amp; CHAR(34), ""))</f>
        <v/>
      </c>
      <c r="Q19" s="50">
        <f>COUNTIF(Categories!A:A, H19) + COUNTIF(Categories!A:A, I19) + COUNTIF(Categories!A:A, J19) + COUNTIF(Categories!A:A, K19) + COUNTIF(Categories!A:A, F19) + COUNTIF(Categories!A:A, G19) + T19</f>
        <v>6</v>
      </c>
      <c r="R19" s="50">
        <f t="shared" si="11"/>
        <v>2</v>
      </c>
      <c r="S19" s="50" t="str">
        <f t="shared" si="10"/>
        <v>cl_RED3Bandsrgn_Europecl_BLAcl_YELHorizo</v>
      </c>
      <c r="T19" s="50">
        <f t="shared" si="3"/>
        <v>0</v>
      </c>
      <c r="U19" s="50" t="s">
        <v>3018</v>
      </c>
      <c r="V19" s="50" t="str">
        <f t="shared" si="4"/>
        <v>[{"order":"18","ctry":"Germany",</v>
      </c>
      <c r="W19" s="53" t="str">
        <f t="shared" si="5"/>
        <v>[{"order":"18","ctry":"Germany","rate":"7.0","dff":"Easy","cmnt":[],"prow":["cl_RED","3Bands","rgn_Europe"],"pcolumn":["cl_BLA","cl_YEL","Horizo"]}],</v>
      </c>
      <c r="X19" s="48" t="str" cm="1">
        <f t="array" ref="X19">CHAR(34) &amp; "prow" &amp; CHAR(34) &amp; ":["
&amp; _xlfn.TEXTJOIN(",", TRUE, CHAR(34) &amp; F19:H19 &amp; CHAR(34))
&amp; "],"</f>
        <v>"prow":["cl_RED","3Bands","rgn_Europe"],</v>
      </c>
      <c r="Y19" s="48" t="str" cm="1">
        <f t="array" ref="Y19">CHAR(34) &amp; "pcolumn" &amp; CHAR(34) &amp; ":["
&amp; _xlfn.TEXTJOIN(",", TRUE, CHAR(34) &amp; I19:K19 &amp; CHAR(34))
&amp; "]}"</f>
        <v>"pcolumn":["cl_BLA","cl_YEL","Horizo"]}</v>
      </c>
      <c r="Z19" s="54" t="str">
        <f t="shared" si="6"/>
        <v>"rate":"7.0",</v>
      </c>
      <c r="AA19" s="54" t="str">
        <f t="shared" si="7"/>
        <v>"dff":"Easy",</v>
      </c>
      <c r="AB19" s="54" t="str">
        <f t="shared" si="8"/>
        <v>"cmnt":[],</v>
      </c>
      <c r="AC19" s="54"/>
      <c r="AD19" s="54"/>
      <c r="AE19" s="54"/>
      <c r="AF19" s="54"/>
      <c r="AG19" s="54"/>
      <c r="AH19" s="54"/>
    </row>
    <row r="20" spans="1:34" ht="18" customHeight="1" x14ac:dyDescent="0.3">
      <c r="A20" s="44">
        <f t="shared" si="9"/>
        <v>45376</v>
      </c>
      <c r="B20" s="45">
        <f t="shared" si="0"/>
        <v>1</v>
      </c>
      <c r="C20" s="46" t="str">
        <f t="shared" si="1"/>
        <v>puzzle1 = [{"order":"19","ctry":"Mongolia","rate":"8.0","dff":"Easy","cmnt":[],"prow":["Vertic","IsMoon","rgn_Asia"],"pcolumn":["cl_RED","cl_BLU","3Bands"]}],</v>
      </c>
      <c r="D20" s="47">
        <f t="shared" si="2"/>
        <v>19</v>
      </c>
      <c r="E20" s="48" t="s">
        <v>182</v>
      </c>
      <c r="F20" s="49" t="s">
        <v>1501</v>
      </c>
      <c r="G20" s="50" t="s">
        <v>1582</v>
      </c>
      <c r="H20" s="50" t="s">
        <v>1063</v>
      </c>
      <c r="I20" s="50" t="s">
        <v>1101</v>
      </c>
      <c r="J20" s="50" t="s">
        <v>1092</v>
      </c>
      <c r="K20" s="50" t="s">
        <v>1489</v>
      </c>
      <c r="L20" s="48" t="str" cm="1">
        <f t="array" ref="L20">IF(LEFT(E20,1)&lt;&gt;"[", _xlfn.TEXTJOIN(", ", TRUE, IF($E$2:$E$1438=E20, ROW($E$2:$E$1438)-1, "")), "")</f>
        <v>19, 276, 416</v>
      </c>
      <c r="M20" s="48" cm="1">
        <f t="array" ref="M20">IF(
  IFERROR(INDEX(_xlfn.TEXTSPLIT(L20, ", "), COUNTA(_xlfn.TEXTSPLIT(L20, ", "))) - INDEX(_xlfn.TEXTSPLIT(L20, ", "), COUNTA(_xlfn.TEXTSPLIT(L20, ", ")) - 1), 0) &gt; 0,
  IFERROR(INDEX(_xlfn.TEXTSPLIT(L20, ", "), COUNTA(_xlfn.TEXTSPLIT(L20, ", "))) - INDEX(_xlfn.TEXTSPLIT(L20, ", "), COUNTA(_xlfn.TEXTSPLIT(L20, ", ")) - 1), ""),
  ""
)</f>
        <v>140</v>
      </c>
      <c r="N20" s="51" t="str">
        <f>IFERROR(TEXT(AVERAGEIF(Rates!B:B, D20, Rates!C:C), "0.0"), "")</f>
        <v>8.0</v>
      </c>
      <c r="O20" s="52" t="str">
        <f>IFERROR(
    IF(
        AVERAGEIF(Rates!B:B, D20, Rates!F:F) &lt; 1.2,
        "Easy",
        IF(
            AVERAGEIF(Rates!B:B, D20, Rates!F:F) &gt; 2.2,
            "Hard",
            "Med"
        )
    ),
    ""
)</f>
        <v>Easy</v>
      </c>
      <c r="P20" s="50" t="str" cm="1">
        <f t="array" ref="P20">_xlfn.TEXTJOIN(",", TRUE, IF((Rates!$B$1:$B$11000 = D20) * (Rates!$E$1:$E$11000 &lt;&gt; ""), CHAR(34) &amp; Rates!$E$1:$E$11000&amp; CHAR(34), ""))</f>
        <v/>
      </c>
      <c r="Q20" s="50">
        <f>COUNTIF(Categories!A:A, H20) + COUNTIF(Categories!A:A, I20) + COUNTIF(Categories!A:A, J20) + COUNTIF(Categories!A:A, K20) + COUNTIF(Categories!A:A, F20) + COUNTIF(Categories!A:A, G20) + T20</f>
        <v>6</v>
      </c>
      <c r="R20" s="50">
        <f t="shared" si="11"/>
        <v>3</v>
      </c>
      <c r="S20" s="50" t="str">
        <f t="shared" si="10"/>
        <v>VerticIsMoonrgn_Asiacl_REDcl_BLU3Bands</v>
      </c>
      <c r="T20" s="50">
        <f t="shared" si="3"/>
        <v>0</v>
      </c>
      <c r="U20" s="50" t="s">
        <v>3018</v>
      </c>
      <c r="V20" s="50" t="str">
        <f t="shared" si="4"/>
        <v>[{"order":"19","ctry":"Mongolia",</v>
      </c>
      <c r="W20" s="53" t="str">
        <f t="shared" si="5"/>
        <v>[{"order":"19","ctry":"Mongolia","rate":"8.0","dff":"Easy","cmnt":[],"prow":["Vertic","IsMoon","rgn_Asia"],"pcolumn":["cl_RED","cl_BLU","3Bands"]}],</v>
      </c>
      <c r="X20" s="48" t="str" cm="1">
        <f t="array" ref="X20">CHAR(34) &amp; "prow" &amp; CHAR(34) &amp; ":["
&amp; _xlfn.TEXTJOIN(",", TRUE, CHAR(34) &amp; F20:H20 &amp; CHAR(34))
&amp; "],"</f>
        <v>"prow":["Vertic","IsMoon","rgn_Asia"],</v>
      </c>
      <c r="Y20" s="48" t="str" cm="1">
        <f t="array" ref="Y20">CHAR(34) &amp; "pcolumn" &amp; CHAR(34) &amp; ":["
&amp; _xlfn.TEXTJOIN(",", TRUE, CHAR(34) &amp; I20:K20 &amp; CHAR(34))
&amp; "]}"</f>
        <v>"pcolumn":["cl_RED","cl_BLU","3Bands"]}</v>
      </c>
      <c r="Z20" s="54" t="str">
        <f t="shared" si="6"/>
        <v>"rate":"8.0",</v>
      </c>
      <c r="AA20" s="54" t="str">
        <f t="shared" si="7"/>
        <v>"dff":"Easy",</v>
      </c>
      <c r="AB20" s="54" t="str">
        <f t="shared" si="8"/>
        <v>"cmnt":[],</v>
      </c>
      <c r="AC20" s="54"/>
      <c r="AD20" s="54"/>
      <c r="AE20" s="54"/>
      <c r="AF20" s="54"/>
      <c r="AG20" s="54"/>
      <c r="AH20" s="54"/>
    </row>
    <row r="21" spans="1:34" ht="18" customHeight="1" x14ac:dyDescent="0.3">
      <c r="A21" s="44">
        <f t="shared" si="9"/>
        <v>45377</v>
      </c>
      <c r="B21" s="45">
        <f t="shared" si="0"/>
        <v>2</v>
      </c>
      <c r="C21" s="46" t="str">
        <f t="shared" si="1"/>
        <v>puzzle1 = [{"order":"20","ctry":"South Africa","rate":"8.0","dff":"Easy","cmnt":[],"prow":["cl_YEL","cl_WHI","cl_BLU"],"pcolumn":["cl_GRE","cl_BLA","cl_RED"]}],</v>
      </c>
      <c r="D21" s="47">
        <f t="shared" si="2"/>
        <v>20</v>
      </c>
      <c r="E21" s="48" t="s">
        <v>244</v>
      </c>
      <c r="F21" s="49" t="s">
        <v>1107</v>
      </c>
      <c r="G21" s="50" t="s">
        <v>1104</v>
      </c>
      <c r="H21" s="50" t="s">
        <v>1092</v>
      </c>
      <c r="I21" s="50" t="s">
        <v>1095</v>
      </c>
      <c r="J21" s="50" t="s">
        <v>1088</v>
      </c>
      <c r="K21" s="50" t="s">
        <v>1101</v>
      </c>
      <c r="L21" s="48" t="str" cm="1">
        <f t="array" ref="L21">IF(LEFT(E21,1)&lt;&gt;"[", _xlfn.TEXTJOIN(", ", TRUE, IF($E$2:$E$1438=E21, ROW($E$2:$E$1438)-1, "")), "")</f>
        <v>20, 376</v>
      </c>
      <c r="M21" s="48" cm="1">
        <f t="array" ref="M21">IF(
  IFERROR(INDEX(_xlfn.TEXTSPLIT(L21, ", "), COUNTA(_xlfn.TEXTSPLIT(L21, ", "))) - INDEX(_xlfn.TEXTSPLIT(L21, ", "), COUNTA(_xlfn.TEXTSPLIT(L21, ", ")) - 1), 0) &gt; 0,
  IFERROR(INDEX(_xlfn.TEXTSPLIT(L21, ", "), COUNTA(_xlfn.TEXTSPLIT(L21, ", "))) - INDEX(_xlfn.TEXTSPLIT(L21, ", "), COUNTA(_xlfn.TEXTSPLIT(L21, ", ")) - 1), ""),
  ""
)</f>
        <v>356</v>
      </c>
      <c r="N21" s="51" t="str">
        <f>IFERROR(TEXT(AVERAGEIF(Rates!B:B, D21, Rates!C:C), "0.0"), "")</f>
        <v>8.0</v>
      </c>
      <c r="O21" s="52" t="str">
        <f>IFERROR(
    IF(
        AVERAGEIF(Rates!B:B, D21, Rates!F:F) &lt; 1.2,
        "Easy",
        IF(
            AVERAGEIF(Rates!B:B, D21, Rates!F:F) &gt; 2.2,
            "Hard",
            "Med"
        )
    ),
    ""
)</f>
        <v>Easy</v>
      </c>
      <c r="P21" s="50" t="str" cm="1">
        <f t="array" ref="P21">_xlfn.TEXTJOIN(",", TRUE, IF((Rates!$B$1:$B$11000 = D21) * (Rates!$E$1:$E$11000 &lt;&gt; ""), CHAR(34) &amp; Rates!$E$1:$E$11000&amp; CHAR(34), ""))</f>
        <v/>
      </c>
      <c r="Q21" s="50">
        <f>COUNTIF(Categories!A:A, H21) + COUNTIF(Categories!A:A, I21) + COUNTIF(Categories!A:A, J21) + COUNTIF(Categories!A:A, K21) + COUNTIF(Categories!A:A, F21) + COUNTIF(Categories!A:A, G21) + T21</f>
        <v>6</v>
      </c>
      <c r="R21" s="50">
        <f t="shared" si="11"/>
        <v>3</v>
      </c>
      <c r="S21" s="50" t="str">
        <f t="shared" si="10"/>
        <v>cl_YELcl_WHIcl_BLUcl_GREcl_BLAcl_RED</v>
      </c>
      <c r="T21" s="50">
        <f t="shared" si="3"/>
        <v>0</v>
      </c>
      <c r="U21" s="50" t="s">
        <v>3018</v>
      </c>
      <c r="V21" s="50" t="str">
        <f t="shared" si="4"/>
        <v>[{"order":"20","ctry":"South Africa",</v>
      </c>
      <c r="W21" s="53" t="str">
        <f t="shared" si="5"/>
        <v>[{"order":"20","ctry":"South Africa","rate":"8.0","dff":"Easy","cmnt":[],"prow":["cl_YEL","cl_WHI","cl_BLU"],"pcolumn":["cl_GRE","cl_BLA","cl_RED"]}],</v>
      </c>
      <c r="X21" s="48" t="str" cm="1">
        <f t="array" ref="X21">CHAR(34) &amp; "prow" &amp; CHAR(34) &amp; ":["
&amp; _xlfn.TEXTJOIN(",", TRUE, CHAR(34) &amp; F21:H21 &amp; CHAR(34))
&amp; "],"</f>
        <v>"prow":["cl_YEL","cl_WHI","cl_BLU"],</v>
      </c>
      <c r="Y21" s="48" t="str" cm="1">
        <f t="array" ref="Y21">CHAR(34) &amp; "pcolumn" &amp; CHAR(34) &amp; ":["
&amp; _xlfn.TEXTJOIN(",", TRUE, CHAR(34) &amp; I21:K21 &amp; CHAR(34))
&amp; "]}"</f>
        <v>"pcolumn":["cl_GRE","cl_BLA","cl_RED"]}</v>
      </c>
      <c r="Z21" s="54" t="str">
        <f t="shared" si="6"/>
        <v>"rate":"8.0",</v>
      </c>
      <c r="AA21" s="54" t="str">
        <f t="shared" si="7"/>
        <v>"dff":"Easy",</v>
      </c>
      <c r="AB21" s="54" t="str">
        <f t="shared" si="8"/>
        <v>"cmnt":[],</v>
      </c>
      <c r="AC21" s="54"/>
      <c r="AD21" s="54"/>
      <c r="AE21" s="54"/>
      <c r="AF21" s="54"/>
      <c r="AG21" s="54"/>
      <c r="AH21" s="54"/>
    </row>
    <row r="22" spans="1:34" ht="18" customHeight="1" x14ac:dyDescent="0.3">
      <c r="A22" s="44">
        <f t="shared" si="9"/>
        <v>45378</v>
      </c>
      <c r="B22" s="45">
        <f t="shared" si="0"/>
        <v>3</v>
      </c>
      <c r="C22" s="46" t="str">
        <f t="shared" si="1"/>
        <v>puzzle1 = [{"order":"21","ctry":"San Marino","rate":"8.5","dff":"Med","cmnt":[],"prow":["2Bands","Plants","rgn_Europe"],"pcolumn":["cl_BLU","cl_WHI","cl_BLU, cl_WHI"]}],</v>
      </c>
      <c r="D22" s="47">
        <f t="shared" si="2"/>
        <v>21</v>
      </c>
      <c r="E22" s="48" t="s">
        <v>229</v>
      </c>
      <c r="F22" s="49" t="s">
        <v>1485</v>
      </c>
      <c r="G22" s="50" t="s">
        <v>1578</v>
      </c>
      <c r="H22" s="50" t="s">
        <v>1067</v>
      </c>
      <c r="I22" s="50" t="s">
        <v>1092</v>
      </c>
      <c r="J22" s="50" t="s">
        <v>1104</v>
      </c>
      <c r="K22" s="50" t="s">
        <v>1143</v>
      </c>
      <c r="L22" s="48" t="str" cm="1">
        <f t="array" ref="L22">IF(LEFT(E22,1)&lt;&gt;"[", _xlfn.TEXTJOIN(", ", TRUE, IF($E$2:$E$1438=E22, ROW($E$2:$E$1438)-1, "")), "")</f>
        <v>21, 250, 379</v>
      </c>
      <c r="M22" s="48" cm="1">
        <f t="array" ref="M22">IF(
  IFERROR(INDEX(_xlfn.TEXTSPLIT(L22, ", "), COUNTA(_xlfn.TEXTSPLIT(L22, ", "))) - INDEX(_xlfn.TEXTSPLIT(L22, ", "), COUNTA(_xlfn.TEXTSPLIT(L22, ", ")) - 1), 0) &gt; 0,
  IFERROR(INDEX(_xlfn.TEXTSPLIT(L22, ", "), COUNTA(_xlfn.TEXTSPLIT(L22, ", "))) - INDEX(_xlfn.TEXTSPLIT(L22, ", "), COUNTA(_xlfn.TEXTSPLIT(L22, ", ")) - 1), ""),
  ""
)</f>
        <v>129</v>
      </c>
      <c r="N22" s="51" t="str">
        <f>IFERROR(TEXT(AVERAGEIF(Rates!B:B, D22, Rates!C:C), "0.0"), "")</f>
        <v>8.5</v>
      </c>
      <c r="O22" s="52" t="str">
        <f>IFERROR(
    IF(
        AVERAGEIF(Rates!B:B, D22, Rates!F:F) &lt; 1.2,
        "Easy",
        IF(
            AVERAGEIF(Rates!B:B, D22, Rates!F:F) &gt; 2.2,
            "Hard",
            "Med"
        )
    ),
    ""
)</f>
        <v>Med</v>
      </c>
      <c r="P22" s="50" t="str" cm="1">
        <f t="array" ref="P22">_xlfn.TEXTJOIN(",", TRUE, IF((Rates!$B$1:$B$11000 = D22) * (Rates!$E$1:$E$11000 &lt;&gt; ""), CHAR(34) &amp; Rates!$E$1:$E$11000&amp; CHAR(34), ""))</f>
        <v/>
      </c>
      <c r="Q22" s="50">
        <f>COUNTIF(Categories!A:A, H22) + COUNTIF(Categories!A:A, I22) + COUNTIF(Categories!A:A, J22) + COUNTIF(Categories!A:A, K22) + COUNTIF(Categories!A:A, F22) + COUNTIF(Categories!A:A, G22) + T22</f>
        <v>6</v>
      </c>
      <c r="R22" s="50">
        <f t="shared" si="11"/>
        <v>1</v>
      </c>
      <c r="S22" s="50" t="str">
        <f t="shared" si="10"/>
        <v>2BandsPlantsrgn_Europecl_BLUcl_WHIcl_BLU, cl_WHI</v>
      </c>
      <c r="T22" s="50">
        <f t="shared" si="3"/>
        <v>0</v>
      </c>
      <c r="U22" s="50" t="s">
        <v>3018</v>
      </c>
      <c r="V22" s="50" t="str">
        <f t="shared" si="4"/>
        <v>[{"order":"21","ctry":"San Marino",</v>
      </c>
      <c r="W22" s="53" t="str">
        <f t="shared" si="5"/>
        <v>[{"order":"21","ctry":"San Marino","rate":"8.5","dff":"Med","cmnt":[],"prow":["2Bands","Plants","rgn_Europe"],"pcolumn":["cl_BLU","cl_WHI","cl_BLU, cl_WHI"]}],</v>
      </c>
      <c r="X22" s="48" t="str" cm="1">
        <f t="array" ref="X22">CHAR(34) &amp; "prow" &amp; CHAR(34) &amp; ":["
&amp; _xlfn.TEXTJOIN(",", TRUE, CHAR(34) &amp; F22:H22 &amp; CHAR(34))
&amp; "],"</f>
        <v>"prow":["2Bands","Plants","rgn_Europe"],</v>
      </c>
      <c r="Y22" s="48" t="str" cm="1">
        <f t="array" ref="Y22">CHAR(34) &amp; "pcolumn" &amp; CHAR(34) &amp; ":["
&amp; _xlfn.TEXTJOIN(",", TRUE, CHAR(34) &amp; I22:K22 &amp; CHAR(34))
&amp; "]}"</f>
        <v>"pcolumn":["cl_BLU","cl_WHI","cl_BLU, cl_WHI"]}</v>
      </c>
      <c r="Z22" s="54" t="str">
        <f t="shared" si="6"/>
        <v>"rate":"8.5",</v>
      </c>
      <c r="AA22" s="54" t="str">
        <f t="shared" si="7"/>
        <v>"dff":"Med",</v>
      </c>
      <c r="AB22" s="54" t="str">
        <f t="shared" si="8"/>
        <v>"cmnt":[],</v>
      </c>
      <c r="AC22" s="54"/>
      <c r="AD22" s="54"/>
      <c r="AE22" s="54"/>
      <c r="AF22" s="54"/>
      <c r="AG22" s="54"/>
      <c r="AH22" s="54"/>
    </row>
    <row r="23" spans="1:34" ht="18" customHeight="1" x14ac:dyDescent="0.3">
      <c r="A23" s="44">
        <f t="shared" si="9"/>
        <v>45379</v>
      </c>
      <c r="B23" s="45">
        <f t="shared" si="0"/>
        <v>4</v>
      </c>
      <c r="C23" s="46" t="str">
        <f t="shared" si="1"/>
        <v>puzzle1 = [{"order":"22","ctry":"Bolivia","rate":"6.5","dff":"Med","cmnt":[],"prow":["3Bands","Horizo","rgn_South America"],"pcolumn":["cl_RED, cl_YEL","cl_GRE, cl_RED","cl_GRE, cl_YEL"]}],</v>
      </c>
      <c r="D23" s="47">
        <f t="shared" si="2"/>
        <v>22</v>
      </c>
      <c r="E23" s="48" t="s">
        <v>66</v>
      </c>
      <c r="F23" s="49" t="s">
        <v>1489</v>
      </c>
      <c r="G23" s="50" t="s">
        <v>1497</v>
      </c>
      <c r="H23" s="50" t="s">
        <v>1055</v>
      </c>
      <c r="I23" s="50" t="s">
        <v>1167</v>
      </c>
      <c r="J23" s="50" t="s">
        <v>1152</v>
      </c>
      <c r="K23" s="50" t="s">
        <v>1146</v>
      </c>
      <c r="L23" s="48" t="str" cm="1">
        <f t="array" ref="L23">IF(LEFT(E23,1)&lt;&gt;"[", _xlfn.TEXTJOIN(", ", TRUE, IF($E$2:$E$1438=E23, ROW($E$2:$E$1438)-1, "")), "")</f>
        <v>22, 474</v>
      </c>
      <c r="M23" s="48" cm="1">
        <f t="array" ref="M23">IF(
  IFERROR(INDEX(_xlfn.TEXTSPLIT(L23, ", "), COUNTA(_xlfn.TEXTSPLIT(L23, ", "))) - INDEX(_xlfn.TEXTSPLIT(L23, ", "), COUNTA(_xlfn.TEXTSPLIT(L23, ", ")) - 1), 0) &gt; 0,
  IFERROR(INDEX(_xlfn.TEXTSPLIT(L23, ", "), COUNTA(_xlfn.TEXTSPLIT(L23, ", "))) - INDEX(_xlfn.TEXTSPLIT(L23, ", "), COUNTA(_xlfn.TEXTSPLIT(L23, ", ")) - 1), ""),
  ""
)</f>
        <v>452</v>
      </c>
      <c r="N23" s="51" t="str">
        <f>IFERROR(TEXT(AVERAGEIF(Rates!B:B, D23, Rates!C:C), "0.0"), "")</f>
        <v>6.5</v>
      </c>
      <c r="O23" s="52" t="str">
        <f>IFERROR(
    IF(
        AVERAGEIF(Rates!B:B, D23, Rates!F:F) &lt; 1.2,
        "Easy",
        IF(
            AVERAGEIF(Rates!B:B, D23, Rates!F:F) &gt; 2.2,
            "Hard",
            "Med"
        )
    ),
    ""
)</f>
        <v>Med</v>
      </c>
      <c r="P23" s="50" t="str" cm="1">
        <f t="array" ref="P23">_xlfn.TEXTJOIN(",", TRUE, IF((Rates!$B$1:$B$11000 = D23) * (Rates!$E$1:$E$11000 &lt;&gt; ""), CHAR(34) &amp; Rates!$E$1:$E$11000&amp; CHAR(34), ""))</f>
        <v/>
      </c>
      <c r="Q23" s="50">
        <f>COUNTIF(Categories!A:A, H23) + COUNTIF(Categories!A:A, I23) + COUNTIF(Categories!A:A, J23) + COUNTIF(Categories!A:A, K23) + COUNTIF(Categories!A:A, F23) + COUNTIF(Categories!A:A, G23) + T23</f>
        <v>6</v>
      </c>
      <c r="R23" s="50">
        <f t="shared" si="11"/>
        <v>0</v>
      </c>
      <c r="S23" s="50" t="str">
        <f t="shared" si="10"/>
        <v>3BandsHorizorgn_South Americacl_RED, cl_YELcl_GRE, cl_REDcl_GRE, cl_YEL</v>
      </c>
      <c r="T23" s="50">
        <f t="shared" si="3"/>
        <v>0</v>
      </c>
      <c r="U23" s="50" t="s">
        <v>3018</v>
      </c>
      <c r="V23" s="50" t="str">
        <f t="shared" si="4"/>
        <v>[{"order":"22","ctry":"Bolivia",</v>
      </c>
      <c r="W23" s="53" t="str">
        <f t="shared" si="5"/>
        <v>[{"order":"22","ctry":"Bolivia","rate":"6.5","dff":"Med","cmnt":[],"prow":["3Bands","Horizo","rgn_South America"],"pcolumn":["cl_RED, cl_YEL","cl_GRE, cl_RED","cl_GRE, cl_YEL"]}],</v>
      </c>
      <c r="X23" s="48" t="str" cm="1">
        <f t="array" ref="X23">CHAR(34) &amp; "prow" &amp; CHAR(34) &amp; ":["
&amp; _xlfn.TEXTJOIN(",", TRUE, CHAR(34) &amp; F23:H23 &amp; CHAR(34))
&amp; "],"</f>
        <v>"prow":["3Bands","Horizo","rgn_South America"],</v>
      </c>
      <c r="Y23" s="48" t="str" cm="1">
        <f t="array" ref="Y23">CHAR(34) &amp; "pcolumn" &amp; CHAR(34) &amp; ":["
&amp; _xlfn.TEXTJOIN(",", TRUE, CHAR(34) &amp; I23:K23 &amp; CHAR(34))
&amp; "]}"</f>
        <v>"pcolumn":["cl_RED, cl_YEL","cl_GRE, cl_RED","cl_GRE, cl_YEL"]}</v>
      </c>
      <c r="Z23" s="54" t="str">
        <f t="shared" si="6"/>
        <v>"rate":"6.5",</v>
      </c>
      <c r="AA23" s="54" t="str">
        <f t="shared" si="7"/>
        <v>"dff":"Med",</v>
      </c>
      <c r="AB23" s="54" t="str">
        <f t="shared" si="8"/>
        <v>"cmnt":[],</v>
      </c>
      <c r="AC23" s="54"/>
      <c r="AD23" s="54"/>
      <c r="AE23" s="54"/>
      <c r="AF23" s="54"/>
      <c r="AG23" s="54"/>
      <c r="AH23" s="54"/>
    </row>
    <row r="24" spans="1:34" ht="18" customHeight="1" x14ac:dyDescent="0.3">
      <c r="A24" s="44">
        <f t="shared" si="9"/>
        <v>45380</v>
      </c>
      <c r="B24" s="45">
        <f t="shared" si="0"/>
        <v>5</v>
      </c>
      <c r="C24" s="46" t="str">
        <f t="shared" si="1"/>
        <v>puzzle1 = [{"order":"23","ctry":"Singapore","rate":"6.0","dff":"Easy","cmnt":[],"prow":["rgn_Asia","IsMoon","HasSta"],"pcolumn":["cl_WHI, cl_RED","2Bands","Horizo"]}],</v>
      </c>
      <c r="D24" s="47">
        <f t="shared" si="2"/>
        <v>23</v>
      </c>
      <c r="E24" s="48" t="s">
        <v>237</v>
      </c>
      <c r="F24" s="49" t="s">
        <v>1063</v>
      </c>
      <c r="G24" s="50" t="s">
        <v>1582</v>
      </c>
      <c r="H24" s="50" t="s">
        <v>1586</v>
      </c>
      <c r="I24" s="50" t="s">
        <v>1164</v>
      </c>
      <c r="J24" s="50" t="s">
        <v>1485</v>
      </c>
      <c r="K24" s="50" t="s">
        <v>1497</v>
      </c>
      <c r="L24" s="48" t="str" cm="1">
        <f t="array" ref="L24">IF(LEFT(E24,1)&lt;&gt;"[", _xlfn.TEXTJOIN(", ", TRUE, IF($E$2:$E$1438=E24, ROW($E$2:$E$1438)-1, "")), "")</f>
        <v>23, 504, 581</v>
      </c>
      <c r="M24" s="48" cm="1">
        <f t="array" ref="M24">IF(
  IFERROR(INDEX(_xlfn.TEXTSPLIT(L24, ", "), COUNTA(_xlfn.TEXTSPLIT(L24, ", "))) - INDEX(_xlfn.TEXTSPLIT(L24, ", "), COUNTA(_xlfn.TEXTSPLIT(L24, ", ")) - 1), 0) &gt; 0,
  IFERROR(INDEX(_xlfn.TEXTSPLIT(L24, ", "), COUNTA(_xlfn.TEXTSPLIT(L24, ", "))) - INDEX(_xlfn.TEXTSPLIT(L24, ", "), COUNTA(_xlfn.TEXTSPLIT(L24, ", ")) - 1), ""),
  ""
)</f>
        <v>77</v>
      </c>
      <c r="N24" s="51" t="str">
        <f>IFERROR(TEXT(AVERAGEIF(Rates!B:B, D24, Rates!C:C), "0.0"), "")</f>
        <v>6.0</v>
      </c>
      <c r="O24" s="52" t="str">
        <f>IFERROR(
    IF(
        AVERAGEIF(Rates!B:B, D24, Rates!F:F) &lt; 1.2,
        "Easy",
        IF(
            AVERAGEIF(Rates!B:B, D24, Rates!F:F) &gt; 2.2,
            "Hard",
            "Med"
        )
    ),
    ""
)</f>
        <v>Easy</v>
      </c>
      <c r="P24" s="50" t="str" cm="1">
        <f t="array" ref="P24">_xlfn.TEXTJOIN(",", TRUE, IF((Rates!$B$1:$B$11000 = D24) * (Rates!$E$1:$E$11000 &lt;&gt; ""), CHAR(34) &amp; Rates!$E$1:$E$11000&amp; CHAR(34), ""))</f>
        <v/>
      </c>
      <c r="Q24" s="50">
        <f>COUNTIF(Categories!A:A, H24) + COUNTIF(Categories!A:A, I24) + COUNTIF(Categories!A:A, J24) + COUNTIF(Categories!A:A, K24) + COUNTIF(Categories!A:A, F24) + COUNTIF(Categories!A:A, G24) + T24</f>
        <v>6</v>
      </c>
      <c r="R24" s="50">
        <f t="shared" si="11"/>
        <v>1</v>
      </c>
      <c r="S24" s="50" t="str">
        <f t="shared" si="10"/>
        <v>rgn_AsiaIsMoonHasStacl_WHI, cl_RED2BandsHorizo</v>
      </c>
      <c r="T24" s="50">
        <f t="shared" si="3"/>
        <v>0</v>
      </c>
      <c r="U24" s="50" t="s">
        <v>3018</v>
      </c>
      <c r="V24" s="50" t="str">
        <f t="shared" si="4"/>
        <v>[{"order":"23","ctry":"Singapore",</v>
      </c>
      <c r="W24" s="53" t="str">
        <f t="shared" si="5"/>
        <v>[{"order":"23","ctry":"Singapore","rate":"6.0","dff":"Easy","cmnt":[],"prow":["rgn_Asia","IsMoon","HasSta"],"pcolumn":["cl_WHI, cl_RED","2Bands","Horizo"]}],</v>
      </c>
      <c r="X24" s="48" t="str" cm="1">
        <f t="array" ref="X24">CHAR(34) &amp; "prow" &amp; CHAR(34) &amp; ":["
&amp; _xlfn.TEXTJOIN(",", TRUE, CHAR(34) &amp; F24:H24 &amp; CHAR(34))
&amp; "],"</f>
        <v>"prow":["rgn_Asia","IsMoon","HasSta"],</v>
      </c>
      <c r="Y24" s="48" t="str" cm="1">
        <f t="array" ref="Y24">CHAR(34) &amp; "pcolumn" &amp; CHAR(34) &amp; ":["
&amp; _xlfn.TEXTJOIN(",", TRUE, CHAR(34) &amp; I24:K24 &amp; CHAR(34))
&amp; "]}"</f>
        <v>"pcolumn":["cl_WHI, cl_RED","2Bands","Horizo"]}</v>
      </c>
      <c r="Z24" s="54" t="str">
        <f t="shared" si="6"/>
        <v>"rate":"6.0",</v>
      </c>
      <c r="AA24" s="54" t="str">
        <f t="shared" si="7"/>
        <v>"dff":"Easy",</v>
      </c>
      <c r="AB24" s="54" t="str">
        <f t="shared" si="8"/>
        <v>"cmnt":[],</v>
      </c>
      <c r="AC24" s="54"/>
      <c r="AD24" s="54"/>
      <c r="AE24" s="54"/>
      <c r="AF24" s="54"/>
      <c r="AG24" s="54"/>
      <c r="AH24" s="54"/>
    </row>
    <row r="25" spans="1:34" ht="18" customHeight="1" x14ac:dyDescent="0.3">
      <c r="A25" s="44">
        <f t="shared" si="9"/>
        <v>45381</v>
      </c>
      <c r="B25" s="45">
        <f t="shared" si="0"/>
        <v>6</v>
      </c>
      <c r="C25" s="46" t="str">
        <f t="shared" si="1"/>
        <v>puzzle1 = [{"order":"24","ctry":"Burkina Faso","rate":"","dff":"","cmnt":[],"prow":["cl_RED","Horizo","rgn_Africa"],"pcolumn":["cl_GRE","1Stars","2Bands"]}],</v>
      </c>
      <c r="D25" s="47">
        <f t="shared" si="2"/>
        <v>24</v>
      </c>
      <c r="E25" s="48" t="s">
        <v>75</v>
      </c>
      <c r="F25" s="49" t="s">
        <v>1101</v>
      </c>
      <c r="G25" s="50" t="s">
        <v>1497</v>
      </c>
      <c r="H25" s="50" t="s">
        <v>1047</v>
      </c>
      <c r="I25" s="50" t="s">
        <v>1095</v>
      </c>
      <c r="J25" s="50" t="s">
        <v>1590</v>
      </c>
      <c r="K25" s="50" t="s">
        <v>1485</v>
      </c>
      <c r="L25" s="48" t="str" cm="1">
        <f t="array" ref="L25">IF(LEFT(E25,1)&lt;&gt;"[", _xlfn.TEXTJOIN(", ", TRUE, IF($E$2:$E$1438=E25, ROW($E$2:$E$1438)-1, "")), "")</f>
        <v>24, 351</v>
      </c>
      <c r="M25" s="48" cm="1">
        <f t="array" ref="M25">IF(
  IFERROR(INDEX(_xlfn.TEXTSPLIT(L25, ", "), COUNTA(_xlfn.TEXTSPLIT(L25, ", "))) - INDEX(_xlfn.TEXTSPLIT(L25, ", "), COUNTA(_xlfn.TEXTSPLIT(L25, ", ")) - 1), 0) &gt; 0,
  IFERROR(INDEX(_xlfn.TEXTSPLIT(L25, ", "), COUNTA(_xlfn.TEXTSPLIT(L25, ", "))) - INDEX(_xlfn.TEXTSPLIT(L25, ", "), COUNTA(_xlfn.TEXTSPLIT(L25, ", ")) - 1), ""),
  ""
)</f>
        <v>327</v>
      </c>
      <c r="N25" s="51" t="str">
        <f>IFERROR(TEXT(AVERAGEIF(Rates!B:B, D25, Rates!C:C), "0.0"), "")</f>
        <v/>
      </c>
      <c r="O25" s="52" t="str">
        <f>IFERROR(
    IF(
        AVERAGEIF(Rates!B:B, D25, Rates!F:F) &lt; 1.2,
        "Easy",
        IF(
            AVERAGEIF(Rates!B:B, D25, Rates!F:F) &gt; 2.2,
            "Hard",
            "Med"
        )
    ),
    ""
)</f>
        <v/>
      </c>
      <c r="P25" s="50" t="str" cm="1">
        <f t="array" ref="P25">_xlfn.TEXTJOIN(",", TRUE, IF((Rates!$B$1:$B$11000 = D25) * (Rates!$E$1:$E$11000 &lt;&gt; ""), CHAR(34) &amp; Rates!$E$1:$E$11000&amp; CHAR(34), ""))</f>
        <v/>
      </c>
      <c r="Q25" s="50">
        <f>COUNTIF(Categories!A:A, H25) + COUNTIF(Categories!A:A, I25) + COUNTIF(Categories!A:A, J25) + COUNTIF(Categories!A:A, K25) + COUNTIF(Categories!A:A, F25) + COUNTIF(Categories!A:A, G25) + T25</f>
        <v>6</v>
      </c>
      <c r="R25" s="50">
        <f t="shared" si="11"/>
        <v>1</v>
      </c>
      <c r="S25" s="50" t="str">
        <f t="shared" si="10"/>
        <v>cl_REDHorizorgn_Africacl_GRE1Stars2Bands</v>
      </c>
      <c r="T25" s="50">
        <f t="shared" si="3"/>
        <v>0</v>
      </c>
      <c r="U25" s="50" t="s">
        <v>3018</v>
      </c>
      <c r="V25" s="50" t="str">
        <f t="shared" si="4"/>
        <v>[{"order":"24","ctry":"Burkina Faso",</v>
      </c>
      <c r="W25" s="53" t="str">
        <f t="shared" si="5"/>
        <v>[{"order":"24","ctry":"Burkina Faso","rate":"","dff":"","cmnt":[],"prow":["cl_RED","Horizo","rgn_Africa"],"pcolumn":["cl_GRE","1Stars","2Bands"]}],</v>
      </c>
      <c r="X25" s="48" t="str" cm="1">
        <f t="array" ref="X25">CHAR(34) &amp; "prow" &amp; CHAR(34) &amp; ":["
&amp; _xlfn.TEXTJOIN(",", TRUE, CHAR(34) &amp; F25:H25 &amp; CHAR(34))
&amp; "],"</f>
        <v>"prow":["cl_RED","Horizo","rgn_Africa"],</v>
      </c>
      <c r="Y25" s="48" t="str" cm="1">
        <f t="array" ref="Y25">CHAR(34) &amp; "pcolumn" &amp; CHAR(34) &amp; ":["
&amp; _xlfn.TEXTJOIN(",", TRUE, CHAR(34) &amp; I25:K25 &amp; CHAR(34))
&amp; "]}"</f>
        <v>"pcolumn":["cl_GRE","1Stars","2Bands"]}</v>
      </c>
      <c r="Z25" s="54" t="str">
        <f t="shared" si="6"/>
        <v>"rate":"",</v>
      </c>
      <c r="AA25" s="54" t="str">
        <f t="shared" si="7"/>
        <v>"dff":"",</v>
      </c>
      <c r="AB25" s="54" t="str">
        <f t="shared" si="8"/>
        <v>"cmnt":[],</v>
      </c>
      <c r="AC25" s="54"/>
      <c r="AD25" s="54"/>
      <c r="AE25" s="54"/>
      <c r="AF25" s="54"/>
      <c r="AG25" s="54"/>
      <c r="AH25" s="54"/>
    </row>
    <row r="26" spans="1:34" ht="18" customHeight="1" x14ac:dyDescent="0.3">
      <c r="A26" s="44">
        <f t="shared" si="9"/>
        <v>45382</v>
      </c>
      <c r="B26" s="45">
        <f t="shared" si="0"/>
        <v>7</v>
      </c>
      <c r="C26" s="46" t="str">
        <f t="shared" si="1"/>
        <v>puzzle1 = [{"order":"25","ctry":"France","rate":"","dff":"","cmnt":[],"prow":["3Bands","Vertic","rgn_Europe"],"pcolumn":["cl_BLU","cl_WHI","cl_RED"]}],</v>
      </c>
      <c r="D26" s="47">
        <f t="shared" si="2"/>
        <v>25</v>
      </c>
      <c r="E26" s="48" t="s">
        <v>116</v>
      </c>
      <c r="F26" s="49" t="s">
        <v>1489</v>
      </c>
      <c r="G26" s="50" t="s">
        <v>1501</v>
      </c>
      <c r="H26" s="50" t="s">
        <v>1067</v>
      </c>
      <c r="I26" s="50" t="s">
        <v>1092</v>
      </c>
      <c r="J26" s="50" t="s">
        <v>1104</v>
      </c>
      <c r="K26" s="50" t="s">
        <v>1101</v>
      </c>
      <c r="L26" s="48" t="str" cm="1">
        <f t="array" ref="L26">IF(LEFT(E26,1)&lt;&gt;"[", _xlfn.TEXTJOIN(", ", TRUE, IF($E$2:$E$1438=E26, ROW($E$2:$E$1438)-1, "")), "")</f>
        <v>25, 317</v>
      </c>
      <c r="M26" s="48" cm="1">
        <f t="array" ref="M26">IF(
  IFERROR(INDEX(_xlfn.TEXTSPLIT(L26, ", "), COUNTA(_xlfn.TEXTSPLIT(L26, ", "))) - INDEX(_xlfn.TEXTSPLIT(L26, ", "), COUNTA(_xlfn.TEXTSPLIT(L26, ", ")) - 1), 0) &gt; 0,
  IFERROR(INDEX(_xlfn.TEXTSPLIT(L26, ", "), COUNTA(_xlfn.TEXTSPLIT(L26, ", "))) - INDEX(_xlfn.TEXTSPLIT(L26, ", "), COUNTA(_xlfn.TEXTSPLIT(L26, ", ")) - 1), ""),
  ""
)</f>
        <v>292</v>
      </c>
      <c r="N26" s="51" t="str">
        <f>IFERROR(TEXT(AVERAGEIF(Rates!B:B, D26, Rates!C:C), "0.0"), "")</f>
        <v/>
      </c>
      <c r="O26" s="52" t="str">
        <f>IFERROR(
    IF(
        AVERAGEIF(Rates!B:B, D26, Rates!F:F) &lt; 1.2,
        "Easy",
        IF(
            AVERAGEIF(Rates!B:B, D26, Rates!F:F) &gt; 2.2,
            "Hard",
            "Med"
        )
    ),
    ""
)</f>
        <v/>
      </c>
      <c r="P26" s="50" t="str" cm="1">
        <f t="array" ref="P26">_xlfn.TEXTJOIN(",", TRUE, IF((Rates!$B$1:$B$11000 = D26) * (Rates!$E$1:$E$11000 &lt;&gt; ""), CHAR(34) &amp; Rates!$E$1:$E$11000&amp; CHAR(34), ""))</f>
        <v/>
      </c>
      <c r="Q26" s="50">
        <f>COUNTIF(Categories!A:A, H26) + COUNTIF(Categories!A:A, I26) + COUNTIF(Categories!A:A, J26) + COUNTIF(Categories!A:A, K26) + COUNTIF(Categories!A:A, F26) + COUNTIF(Categories!A:A, G26) + T26</f>
        <v>6</v>
      </c>
      <c r="R26" s="50">
        <f t="shared" si="11"/>
        <v>0</v>
      </c>
      <c r="S26" s="50" t="str">
        <f t="shared" si="10"/>
        <v>3BandsVerticrgn_Europecl_BLUcl_WHIcl_RED</v>
      </c>
      <c r="T26" s="50">
        <f t="shared" si="3"/>
        <v>0</v>
      </c>
      <c r="U26" s="50" t="s">
        <v>3018</v>
      </c>
      <c r="V26" s="50" t="str">
        <f t="shared" si="4"/>
        <v>[{"order":"25","ctry":"France",</v>
      </c>
      <c r="W26" s="53" t="str">
        <f t="shared" si="5"/>
        <v>[{"order":"25","ctry":"France","rate":"","dff":"","cmnt":[],"prow":["3Bands","Vertic","rgn_Europe"],"pcolumn":["cl_BLU","cl_WHI","cl_RED"]}],</v>
      </c>
      <c r="X26" s="48" t="str" cm="1">
        <f t="array" ref="X26">CHAR(34) &amp; "prow" &amp; CHAR(34) &amp; ":["
&amp; _xlfn.TEXTJOIN(",", TRUE, CHAR(34) &amp; F26:H26 &amp; CHAR(34))
&amp; "],"</f>
        <v>"prow":["3Bands","Vertic","rgn_Europe"],</v>
      </c>
      <c r="Y26" s="48" t="str" cm="1">
        <f t="array" ref="Y26">CHAR(34) &amp; "pcolumn" &amp; CHAR(34) &amp; ":["
&amp; _xlfn.TEXTJOIN(",", TRUE, CHAR(34) &amp; I26:K26 &amp; CHAR(34))
&amp; "]}"</f>
        <v>"pcolumn":["cl_BLU","cl_WHI","cl_RED"]}</v>
      </c>
      <c r="Z26" s="54" t="str">
        <f t="shared" si="6"/>
        <v>"rate":"",</v>
      </c>
      <c r="AA26" s="54" t="str">
        <f t="shared" si="7"/>
        <v>"dff":"",</v>
      </c>
      <c r="AB26" s="54" t="str">
        <f t="shared" si="8"/>
        <v>"cmnt":[],</v>
      </c>
      <c r="AC26" s="54"/>
      <c r="AD26" s="54"/>
      <c r="AE26" s="54"/>
      <c r="AF26" s="54"/>
      <c r="AG26" s="54"/>
      <c r="AH26" s="54"/>
    </row>
    <row r="27" spans="1:34" ht="18" customHeight="1" x14ac:dyDescent="0.3">
      <c r="A27" s="44">
        <f t="shared" si="9"/>
        <v>45383</v>
      </c>
      <c r="B27" s="45">
        <f t="shared" si="0"/>
        <v>1</v>
      </c>
      <c r="C27" s="46" t="str">
        <f t="shared" si="1"/>
        <v>puzzle1 = [{"order":"26","ctry":"Venezuela","rate":"5.0","dff":"Easy","cmnt":[],"prow":["cl_YEL","rgn_South America","HasSta"],"pcolumn":["3Bands","cl_BLU","cl_RED"]}],</v>
      </c>
      <c r="D27" s="47">
        <f t="shared" si="2"/>
        <v>26</v>
      </c>
      <c r="E27" s="48" t="s">
        <v>278</v>
      </c>
      <c r="F27" s="49" t="s">
        <v>1107</v>
      </c>
      <c r="G27" s="50" t="s">
        <v>1055</v>
      </c>
      <c r="H27" s="50" t="s">
        <v>1586</v>
      </c>
      <c r="I27" s="50" t="s">
        <v>1489</v>
      </c>
      <c r="J27" s="50" t="s">
        <v>1092</v>
      </c>
      <c r="K27" s="50" t="s">
        <v>1101</v>
      </c>
      <c r="L27" s="48" t="str" cm="1">
        <f t="array" ref="L27">IF(LEFT(E27,1)&lt;&gt;"[", _xlfn.TEXTJOIN(", ", TRUE, IF($E$2:$E$1438=E27, ROW($E$2:$E$1438)-1, "")), "")</f>
        <v>26, 218</v>
      </c>
      <c r="M27" s="48" cm="1">
        <f t="array" ref="M27">IF(
  IFERROR(INDEX(_xlfn.TEXTSPLIT(L27, ", "), COUNTA(_xlfn.TEXTSPLIT(L27, ", "))) - INDEX(_xlfn.TEXTSPLIT(L27, ", "), COUNTA(_xlfn.TEXTSPLIT(L27, ", ")) - 1), 0) &gt; 0,
  IFERROR(INDEX(_xlfn.TEXTSPLIT(L27, ", "), COUNTA(_xlfn.TEXTSPLIT(L27, ", "))) - INDEX(_xlfn.TEXTSPLIT(L27, ", "), COUNTA(_xlfn.TEXTSPLIT(L27, ", ")) - 1), ""),
  ""
)</f>
        <v>192</v>
      </c>
      <c r="N27" s="51" t="str">
        <f>IFERROR(TEXT(AVERAGEIF(Rates!B:B, D27, Rates!C:C), "0.0"), "")</f>
        <v>5.0</v>
      </c>
      <c r="O27" s="52" t="str">
        <f>IFERROR(
    IF(
        AVERAGEIF(Rates!B:B, D27, Rates!F:F) &lt; 1.2,
        "Easy",
        IF(
            AVERAGEIF(Rates!B:B, D27, Rates!F:F) &gt; 2.2,
            "Hard",
            "Med"
        )
    ),
    ""
)</f>
        <v>Easy</v>
      </c>
      <c r="P27" s="50" t="str" cm="1">
        <f t="array" ref="P27">_xlfn.TEXTJOIN(",", TRUE, IF((Rates!$B$1:$B$11000 = D27) * (Rates!$E$1:$E$11000 &lt;&gt; ""), CHAR(34) &amp; Rates!$E$1:$E$11000&amp; CHAR(34), ""))</f>
        <v/>
      </c>
      <c r="Q27" s="50">
        <f>COUNTIF(Categories!A:A, H27) + COUNTIF(Categories!A:A, I27) + COUNTIF(Categories!A:A, J27) + COUNTIF(Categories!A:A, K27) + COUNTIF(Categories!A:A, F27) + COUNTIF(Categories!A:A, G27) + T27</f>
        <v>6</v>
      </c>
      <c r="R27" s="50">
        <f t="shared" si="11"/>
        <v>1</v>
      </c>
      <c r="S27" s="50" t="str">
        <f t="shared" si="10"/>
        <v>cl_YELrgn_South AmericaHasSta3Bandscl_BLUcl_RED</v>
      </c>
      <c r="T27" s="50">
        <f t="shared" si="3"/>
        <v>0</v>
      </c>
      <c r="U27" s="50" t="s">
        <v>3018</v>
      </c>
      <c r="V27" s="50" t="str">
        <f t="shared" si="4"/>
        <v>[{"order":"26","ctry":"Venezuela",</v>
      </c>
      <c r="W27" s="53" t="str">
        <f t="shared" si="5"/>
        <v>[{"order":"26","ctry":"Venezuela","rate":"5.0","dff":"Easy","cmnt":[],"prow":["cl_YEL","rgn_South America","HasSta"],"pcolumn":["3Bands","cl_BLU","cl_RED"]}],</v>
      </c>
      <c r="X27" s="48" t="str" cm="1">
        <f t="array" ref="X27">CHAR(34) &amp; "prow" &amp; CHAR(34) &amp; ":["
&amp; _xlfn.TEXTJOIN(",", TRUE, CHAR(34) &amp; F27:H27 &amp; CHAR(34))
&amp; "],"</f>
        <v>"prow":["cl_YEL","rgn_South America","HasSta"],</v>
      </c>
      <c r="Y27" s="48" t="str" cm="1">
        <f t="array" ref="Y27">CHAR(34) &amp; "pcolumn" &amp; CHAR(34) &amp; ":["
&amp; _xlfn.TEXTJOIN(",", TRUE, CHAR(34) &amp; I27:K27 &amp; CHAR(34))
&amp; "]}"</f>
        <v>"pcolumn":["3Bands","cl_BLU","cl_RED"]}</v>
      </c>
      <c r="Z27" s="54" t="str">
        <f t="shared" si="6"/>
        <v>"rate":"5.0",</v>
      </c>
      <c r="AA27" s="54" t="str">
        <f t="shared" si="7"/>
        <v>"dff":"Easy",</v>
      </c>
      <c r="AB27" s="54" t="str">
        <f t="shared" si="8"/>
        <v>"cmnt":[],</v>
      </c>
      <c r="AC27" s="54"/>
      <c r="AD27" s="54"/>
      <c r="AE27" s="54"/>
      <c r="AF27" s="54"/>
      <c r="AG27" s="54"/>
      <c r="AH27" s="54"/>
    </row>
    <row r="28" spans="1:34" ht="18" customHeight="1" x14ac:dyDescent="0.3">
      <c r="A28" s="44">
        <f t="shared" si="9"/>
        <v>45384</v>
      </c>
      <c r="B28" s="45">
        <f t="shared" si="0"/>
        <v>2</v>
      </c>
      <c r="C28" s="46" t="str">
        <f t="shared" si="1"/>
        <v>puzzle1 = [{"order":"27","ctry":"Mauritius","rate":"5.0","dff":"Easy","cmnt":[],"prow":["Horizo","rgn_Africa","cl_RED"],"pcolumn":["cl_GRE","cl_YEL","cl_BLU"]}],</v>
      </c>
      <c r="D28" s="47">
        <f t="shared" si="2"/>
        <v>27</v>
      </c>
      <c r="E28" s="48" t="s">
        <v>176</v>
      </c>
      <c r="F28" s="49" t="s">
        <v>1497</v>
      </c>
      <c r="G28" s="50" t="s">
        <v>1047</v>
      </c>
      <c r="H28" s="50" t="s">
        <v>1101</v>
      </c>
      <c r="I28" s="50" t="s">
        <v>1095</v>
      </c>
      <c r="J28" s="50" t="s">
        <v>1107</v>
      </c>
      <c r="K28" s="50" t="s">
        <v>1092</v>
      </c>
      <c r="L28" s="48" t="str" cm="1">
        <f t="array" ref="L28">IF(LEFT(E28,1)&lt;&gt;"[", _xlfn.TEXTJOIN(", ", TRUE, IF($E$2:$E$1438=E28, ROW($E$2:$E$1438)-1, "")), "")</f>
        <v>27, 172, 411, 562</v>
      </c>
      <c r="M28" s="48" cm="1">
        <f t="array" ref="M28">IF(
  IFERROR(INDEX(_xlfn.TEXTSPLIT(L28, ", "), COUNTA(_xlfn.TEXTSPLIT(L28, ", "))) - INDEX(_xlfn.TEXTSPLIT(L28, ", "), COUNTA(_xlfn.TEXTSPLIT(L28, ", ")) - 1), 0) &gt; 0,
  IFERROR(INDEX(_xlfn.TEXTSPLIT(L28, ", "), COUNTA(_xlfn.TEXTSPLIT(L28, ", "))) - INDEX(_xlfn.TEXTSPLIT(L28, ", "), COUNTA(_xlfn.TEXTSPLIT(L28, ", ")) - 1), ""),
  ""
)</f>
        <v>151</v>
      </c>
      <c r="N28" s="51" t="str">
        <f>IFERROR(TEXT(AVERAGEIF(Rates!B:B, D28, Rates!C:C), "0.0"), "")</f>
        <v>5.0</v>
      </c>
      <c r="O28" s="52" t="str">
        <f>IFERROR(
    IF(
        AVERAGEIF(Rates!B:B, D28, Rates!F:F) &lt; 1.2,
        "Easy",
        IF(
            AVERAGEIF(Rates!B:B, D28, Rates!F:F) &gt; 2.2,
            "Hard",
            "Med"
        )
    ),
    ""
)</f>
        <v>Easy</v>
      </c>
      <c r="P28" s="50" t="str" cm="1">
        <f t="array" ref="P28">_xlfn.TEXTJOIN(",", TRUE, IF((Rates!$B$1:$B$11000 = D28) * (Rates!$E$1:$E$11000 &lt;&gt; ""), CHAR(34) &amp; Rates!$E$1:$E$11000&amp; CHAR(34), ""))</f>
        <v/>
      </c>
      <c r="Q28" s="50">
        <f>COUNTIF(Categories!A:A, H28) + COUNTIF(Categories!A:A, I28) + COUNTIF(Categories!A:A, J28) + COUNTIF(Categories!A:A, K28) + COUNTIF(Categories!A:A, F28) + COUNTIF(Categories!A:A, G28) + T28</f>
        <v>6</v>
      </c>
      <c r="R28" s="50">
        <f t="shared" si="11"/>
        <v>2</v>
      </c>
      <c r="S28" s="50" t="str">
        <f t="shared" si="10"/>
        <v>Horizorgn_Africacl_REDcl_GREcl_YELcl_BLU</v>
      </c>
      <c r="T28" s="50">
        <f t="shared" si="3"/>
        <v>0</v>
      </c>
      <c r="U28" s="50" t="s">
        <v>3018</v>
      </c>
      <c r="V28" s="50" t="str">
        <f t="shared" si="4"/>
        <v>[{"order":"27","ctry":"Mauritius",</v>
      </c>
      <c r="W28" s="53" t="str">
        <f t="shared" si="5"/>
        <v>[{"order":"27","ctry":"Mauritius","rate":"5.0","dff":"Easy","cmnt":[],"prow":["Horizo","rgn_Africa","cl_RED"],"pcolumn":["cl_GRE","cl_YEL","cl_BLU"]}],</v>
      </c>
      <c r="X28" s="48" t="str" cm="1">
        <f t="array" ref="X28">CHAR(34) &amp; "prow" &amp; CHAR(34) &amp; ":["
&amp; _xlfn.TEXTJOIN(",", TRUE, CHAR(34) &amp; F28:H28 &amp; CHAR(34))
&amp; "],"</f>
        <v>"prow":["Horizo","rgn_Africa","cl_RED"],</v>
      </c>
      <c r="Y28" s="48" t="str" cm="1">
        <f t="array" ref="Y28">CHAR(34) &amp; "pcolumn" &amp; CHAR(34) &amp; ":["
&amp; _xlfn.TEXTJOIN(",", TRUE, CHAR(34) &amp; I28:K28 &amp; CHAR(34))
&amp; "]}"</f>
        <v>"pcolumn":["cl_GRE","cl_YEL","cl_BLU"]}</v>
      </c>
      <c r="Z28" s="54" t="str">
        <f t="shared" si="6"/>
        <v>"rate":"5.0",</v>
      </c>
      <c r="AA28" s="54" t="str">
        <f t="shared" si="7"/>
        <v>"dff":"Easy",</v>
      </c>
      <c r="AB28" s="54" t="str">
        <f t="shared" si="8"/>
        <v>"cmnt":[],</v>
      </c>
      <c r="AC28" s="54"/>
      <c r="AD28" s="54"/>
      <c r="AE28" s="54"/>
      <c r="AF28" s="54"/>
      <c r="AG28" s="54"/>
      <c r="AH28" s="54"/>
    </row>
    <row r="29" spans="1:34" ht="18" customHeight="1" x14ac:dyDescent="0.3">
      <c r="A29" s="44">
        <f t="shared" si="9"/>
        <v>45385</v>
      </c>
      <c r="B29" s="45">
        <f t="shared" si="0"/>
        <v>3</v>
      </c>
      <c r="C29" s="46" t="str">
        <f t="shared" si="1"/>
        <v>puzzle1 = [{"order":"28","ctry":"Bosnia and Herzegovina","rate":"","dff":"","cmnt":[],"prow":["HasSta","3Color","rgn_Europe"],"pcolumn":["cl_YEL","cl_WHI","cl_BLU"]}],</v>
      </c>
      <c r="D29" s="47">
        <f t="shared" si="2"/>
        <v>28</v>
      </c>
      <c r="E29" s="48" t="s">
        <v>68</v>
      </c>
      <c r="F29" s="49" t="s">
        <v>1586</v>
      </c>
      <c r="G29" s="50" t="s">
        <v>1417</v>
      </c>
      <c r="H29" s="50" t="s">
        <v>1067</v>
      </c>
      <c r="I29" s="50" t="s">
        <v>1107</v>
      </c>
      <c r="J29" s="50" t="s">
        <v>1104</v>
      </c>
      <c r="K29" s="50" t="s">
        <v>1092</v>
      </c>
      <c r="L29" s="48" t="str" cm="1">
        <f t="array" ref="L29">IF(LEFT(E29,1)&lt;&gt;"[", _xlfn.TEXTJOIN(", ", TRUE, IF($E$2:$E$1438=E29, ROW($E$2:$E$1438)-1, "")), "")</f>
        <v>28, 367, 538</v>
      </c>
      <c r="M29" s="48" cm="1">
        <f t="array" ref="M29">IF(
  IFERROR(INDEX(_xlfn.TEXTSPLIT(L29, ", "), COUNTA(_xlfn.TEXTSPLIT(L29, ", "))) - INDEX(_xlfn.TEXTSPLIT(L29, ", "), COUNTA(_xlfn.TEXTSPLIT(L29, ", ")) - 1), 0) &gt; 0,
  IFERROR(INDEX(_xlfn.TEXTSPLIT(L29, ", "), COUNTA(_xlfn.TEXTSPLIT(L29, ", "))) - INDEX(_xlfn.TEXTSPLIT(L29, ", "), COUNTA(_xlfn.TEXTSPLIT(L29, ", ")) - 1), ""),
  ""
)</f>
        <v>171</v>
      </c>
      <c r="N29" s="51" t="str">
        <f>IFERROR(TEXT(AVERAGEIF(Rates!B:B, D29, Rates!C:C), "0.0"), "")</f>
        <v/>
      </c>
      <c r="O29" s="52" t="str">
        <f>IFERROR(
    IF(
        AVERAGEIF(Rates!B:B, D29, Rates!F:F) &lt; 1.2,
        "Easy",
        IF(
            AVERAGEIF(Rates!B:B, D29, Rates!F:F) &gt; 2.2,
            "Hard",
            "Med"
        )
    ),
    ""
)</f>
        <v/>
      </c>
      <c r="P29" s="50" t="str" cm="1">
        <f t="array" ref="P29">_xlfn.TEXTJOIN(",", TRUE, IF((Rates!$B$1:$B$11000 = D29) * (Rates!$E$1:$E$11000 &lt;&gt; ""), CHAR(34) &amp; Rates!$E$1:$E$11000&amp; CHAR(34), ""))</f>
        <v/>
      </c>
      <c r="Q29" s="50">
        <f>COUNTIF(Categories!A:A, H29) + COUNTIF(Categories!A:A, I29) + COUNTIF(Categories!A:A, J29) + COUNTIF(Categories!A:A, K29) + COUNTIF(Categories!A:A, F29) + COUNTIF(Categories!A:A, G29) + T29</f>
        <v>6</v>
      </c>
      <c r="R29" s="50">
        <f t="shared" si="11"/>
        <v>3</v>
      </c>
      <c r="S29" s="50" t="str">
        <f t="shared" si="10"/>
        <v>HasSta3Colorrgn_Europecl_YELcl_WHIcl_BLU</v>
      </c>
      <c r="T29" s="50">
        <f t="shared" si="3"/>
        <v>0</v>
      </c>
      <c r="U29" s="50" t="s">
        <v>3018</v>
      </c>
      <c r="V29" s="50" t="str">
        <f t="shared" si="4"/>
        <v>[{"order":"28","ctry":"Bosnia and Herzegovina",</v>
      </c>
      <c r="W29" s="53" t="str">
        <f t="shared" si="5"/>
        <v>[{"order":"28","ctry":"Bosnia and Herzegovina","rate":"","dff":"","cmnt":[],"prow":["HasSta","3Color","rgn_Europe"],"pcolumn":["cl_YEL","cl_WHI","cl_BLU"]}],</v>
      </c>
      <c r="X29" s="48" t="str" cm="1">
        <f t="array" ref="X29">CHAR(34) &amp; "prow" &amp; CHAR(34) &amp; ":["
&amp; _xlfn.TEXTJOIN(",", TRUE, CHAR(34) &amp; F29:H29 &amp; CHAR(34))
&amp; "],"</f>
        <v>"prow":["HasSta","3Color","rgn_Europe"],</v>
      </c>
      <c r="Y29" s="48" t="str" cm="1">
        <f t="array" ref="Y29">CHAR(34) &amp; "pcolumn" &amp; CHAR(34) &amp; ":["
&amp; _xlfn.TEXTJOIN(",", TRUE, CHAR(34) &amp; I29:K29 &amp; CHAR(34))
&amp; "]}"</f>
        <v>"pcolumn":["cl_YEL","cl_WHI","cl_BLU"]}</v>
      </c>
      <c r="Z29" s="54" t="str">
        <f t="shared" si="6"/>
        <v>"rate":"",</v>
      </c>
      <c r="AA29" s="54" t="str">
        <f t="shared" si="7"/>
        <v>"dff":"",</v>
      </c>
      <c r="AB29" s="54" t="str">
        <f t="shared" si="8"/>
        <v>"cmnt":[],</v>
      </c>
      <c r="AC29" s="54"/>
      <c r="AD29" s="54"/>
      <c r="AE29" s="54"/>
      <c r="AF29" s="54"/>
      <c r="AG29" s="54"/>
      <c r="AH29" s="54"/>
    </row>
    <row r="30" spans="1:34" ht="18" customHeight="1" x14ac:dyDescent="0.3">
      <c r="A30" s="44">
        <f t="shared" si="9"/>
        <v>45386</v>
      </c>
      <c r="B30" s="45">
        <f t="shared" si="0"/>
        <v>4</v>
      </c>
      <c r="C30" s="46" t="str">
        <f t="shared" si="1"/>
        <v>puzzle1 = [{"order":"29","ctry":"Angola","rate":"7.0","dff":"Med","cmnt":[],"prow":["cl_BLA","Horizo","rgn_Africa"],"pcolumn":["cl_RED","2Bands","Weapon"]}],</v>
      </c>
      <c r="D30" s="47">
        <f t="shared" si="2"/>
        <v>29</v>
      </c>
      <c r="E30" s="48" t="s">
        <v>47</v>
      </c>
      <c r="F30" s="49" t="s">
        <v>1088</v>
      </c>
      <c r="G30" s="50" t="s">
        <v>1497</v>
      </c>
      <c r="H30" s="50" t="s">
        <v>1047</v>
      </c>
      <c r="I30" s="50" t="s">
        <v>1101</v>
      </c>
      <c r="J30" s="50" t="s">
        <v>1485</v>
      </c>
      <c r="K30" s="50" t="s">
        <v>1622</v>
      </c>
      <c r="L30" s="48" t="str" cm="1">
        <f t="array" ref="L30">IF(LEFT(E30,1)&lt;&gt;"[", _xlfn.TEXTJOIN(", ", TRUE, IF($E$2:$E$1438=E30, ROW($E$2:$E$1438)-1, "")), "")</f>
        <v>29, 264</v>
      </c>
      <c r="M30" s="48" cm="1">
        <f t="array" ref="M30">IF(
  IFERROR(INDEX(_xlfn.TEXTSPLIT(L30, ", "), COUNTA(_xlfn.TEXTSPLIT(L30, ", "))) - INDEX(_xlfn.TEXTSPLIT(L30, ", "), COUNTA(_xlfn.TEXTSPLIT(L30, ", ")) - 1), 0) &gt; 0,
  IFERROR(INDEX(_xlfn.TEXTSPLIT(L30, ", "), COUNTA(_xlfn.TEXTSPLIT(L30, ", "))) - INDEX(_xlfn.TEXTSPLIT(L30, ", "), COUNTA(_xlfn.TEXTSPLIT(L30, ", ")) - 1), ""),
  ""
)</f>
        <v>235</v>
      </c>
      <c r="N30" s="51" t="str">
        <f>IFERROR(TEXT(AVERAGEIF(Rates!B:B, D30, Rates!C:C), "0.0"), "")</f>
        <v>7.0</v>
      </c>
      <c r="O30" s="52" t="str">
        <f>IFERROR(
    IF(
        AVERAGEIF(Rates!B:B, D30, Rates!F:F) &lt; 1.2,
        "Easy",
        IF(
            AVERAGEIF(Rates!B:B, D30, Rates!F:F) &gt; 2.2,
            "Hard",
            "Med"
        )
    ),
    ""
)</f>
        <v>Med</v>
      </c>
      <c r="P30" s="50" t="str" cm="1">
        <f t="array" ref="P30">_xlfn.TEXTJOIN(",", TRUE, IF((Rates!$B$1:$B$11000 = D30) * (Rates!$E$1:$E$11000 &lt;&gt; ""), CHAR(34) &amp; Rates!$E$1:$E$11000&amp; CHAR(34), ""))</f>
        <v/>
      </c>
      <c r="Q30" s="50">
        <f>COUNTIF(Categories!A:A, H30) + COUNTIF(Categories!A:A, I30) + COUNTIF(Categories!A:A, J30) + COUNTIF(Categories!A:A, K30) + COUNTIF(Categories!A:A, F30) + COUNTIF(Categories!A:A, G30) + T30</f>
        <v>6</v>
      </c>
      <c r="R30" s="50">
        <f t="shared" si="11"/>
        <v>3</v>
      </c>
      <c r="S30" s="50" t="str">
        <f t="shared" si="10"/>
        <v>cl_BLAHorizorgn_Africacl_RED2BandsWeapon</v>
      </c>
      <c r="T30" s="50">
        <f t="shared" si="3"/>
        <v>0</v>
      </c>
      <c r="U30" s="50" t="s">
        <v>3018</v>
      </c>
      <c r="V30" s="50" t="str">
        <f t="shared" si="4"/>
        <v>[{"order":"29","ctry":"Angola",</v>
      </c>
      <c r="W30" s="53" t="str">
        <f t="shared" si="5"/>
        <v>[{"order":"29","ctry":"Angola","rate":"7.0","dff":"Med","cmnt":[],"prow":["cl_BLA","Horizo","rgn_Africa"],"pcolumn":["cl_RED","2Bands","Weapon"]}],</v>
      </c>
      <c r="X30" s="48" t="str" cm="1">
        <f t="array" ref="X30">CHAR(34) &amp; "prow" &amp; CHAR(34) &amp; ":["
&amp; _xlfn.TEXTJOIN(",", TRUE, CHAR(34) &amp; F30:H30 &amp; CHAR(34))
&amp; "],"</f>
        <v>"prow":["cl_BLA","Horizo","rgn_Africa"],</v>
      </c>
      <c r="Y30" s="48" t="str" cm="1">
        <f t="array" ref="Y30">CHAR(34) &amp; "pcolumn" &amp; CHAR(34) &amp; ":["
&amp; _xlfn.TEXTJOIN(",", TRUE, CHAR(34) &amp; I30:K30 &amp; CHAR(34))
&amp; "]}"</f>
        <v>"pcolumn":["cl_RED","2Bands","Weapon"]}</v>
      </c>
      <c r="Z30" s="54" t="str">
        <f t="shared" si="6"/>
        <v>"rate":"7.0",</v>
      </c>
      <c r="AA30" s="54" t="str">
        <f t="shared" si="7"/>
        <v>"dff":"Med",</v>
      </c>
      <c r="AB30" s="54" t="str">
        <f t="shared" si="8"/>
        <v>"cmnt":[],</v>
      </c>
      <c r="AC30" s="54"/>
      <c r="AD30" s="54"/>
      <c r="AE30" s="54"/>
      <c r="AF30" s="54"/>
      <c r="AG30" s="54"/>
      <c r="AH30" s="54"/>
    </row>
    <row r="31" spans="1:34" ht="18" customHeight="1" x14ac:dyDescent="0.3">
      <c r="A31" s="44">
        <f t="shared" si="9"/>
        <v>45387</v>
      </c>
      <c r="B31" s="45">
        <f t="shared" si="0"/>
        <v>5</v>
      </c>
      <c r="C31" s="46" t="str">
        <f t="shared" si="1"/>
        <v>puzzle1 = [{"order":"30","ctry":"United Kingdom","rate":"","dff":"","cmnt":[],"prow":["Crosse","words2","rgn_Europe"],"pcolumn":["cl_WHI","cl_BLU","cl_RED"]}],</v>
      </c>
      <c r="D31" s="47">
        <f t="shared" si="2"/>
        <v>30</v>
      </c>
      <c r="E31" s="48" t="s">
        <v>271</v>
      </c>
      <c r="F31" s="49" t="s">
        <v>1618</v>
      </c>
      <c r="G31" s="50" t="s">
        <v>1845</v>
      </c>
      <c r="H31" s="50" t="s">
        <v>1067</v>
      </c>
      <c r="I31" s="50" t="s">
        <v>1104</v>
      </c>
      <c r="J31" s="50" t="s">
        <v>1092</v>
      </c>
      <c r="K31" s="50" t="s">
        <v>1101</v>
      </c>
      <c r="L31" s="48" t="str" cm="1">
        <f t="array" ref="L31">IF(LEFT(E31,1)&lt;&gt;"[", _xlfn.TEXTJOIN(", ", TRUE, IF($E$2:$E$1438=E31, ROW($E$2:$E$1438)-1, "")), "")</f>
        <v>30, 259, 335, 441</v>
      </c>
      <c r="M31" s="48" cm="1">
        <f t="array" ref="M31">IF(
  IFERROR(INDEX(_xlfn.TEXTSPLIT(L31, ", "), COUNTA(_xlfn.TEXTSPLIT(L31, ", "))) - INDEX(_xlfn.TEXTSPLIT(L31, ", "), COUNTA(_xlfn.TEXTSPLIT(L31, ", ")) - 1), 0) &gt; 0,
  IFERROR(INDEX(_xlfn.TEXTSPLIT(L31, ", "), COUNTA(_xlfn.TEXTSPLIT(L31, ", "))) - INDEX(_xlfn.TEXTSPLIT(L31, ", "), COUNTA(_xlfn.TEXTSPLIT(L31, ", ")) - 1), ""),
  ""
)</f>
        <v>106</v>
      </c>
      <c r="N31" s="51" t="str">
        <f>IFERROR(TEXT(AVERAGEIF(Rates!B:B, D31, Rates!C:C), "0.0"), "")</f>
        <v/>
      </c>
      <c r="O31" s="52" t="str">
        <f>IFERROR(
    IF(
        AVERAGEIF(Rates!B:B, D31, Rates!F:F) &lt; 1.2,
        "Easy",
        IF(
            AVERAGEIF(Rates!B:B, D31, Rates!F:F) &gt; 2.2,
            "Hard",
            "Med"
        )
    ),
    ""
)</f>
        <v/>
      </c>
      <c r="P31" s="50" t="str" cm="1">
        <f t="array" ref="P31">_xlfn.TEXTJOIN(",", TRUE, IF((Rates!$B$1:$B$11000 = D31) * (Rates!$E$1:$E$11000 &lt;&gt; ""), CHAR(34) &amp; Rates!$E$1:$E$11000&amp; CHAR(34), ""))</f>
        <v/>
      </c>
      <c r="Q31" s="50">
        <f>COUNTIF(Categories!A:A, H31) + COUNTIF(Categories!A:A, I31) + COUNTIF(Categories!A:A, J31) + COUNTIF(Categories!A:A, K31) + COUNTIF(Categories!A:A, F31) + COUNTIF(Categories!A:A, G31) + T31</f>
        <v>6</v>
      </c>
      <c r="R31" s="50">
        <f t="shared" si="11"/>
        <v>3</v>
      </c>
      <c r="S31" s="50" t="str">
        <f t="shared" si="10"/>
        <v>Crossewords2rgn_Europecl_WHIcl_BLUcl_RED</v>
      </c>
      <c r="T31" s="50">
        <f t="shared" si="3"/>
        <v>0</v>
      </c>
      <c r="U31" s="50" t="s">
        <v>3018</v>
      </c>
      <c r="V31" s="50" t="str">
        <f t="shared" si="4"/>
        <v>[{"order":"30","ctry":"United Kingdom",</v>
      </c>
      <c r="W31" s="53" t="str">
        <f t="shared" si="5"/>
        <v>[{"order":"30","ctry":"United Kingdom","rate":"","dff":"","cmnt":[],"prow":["Crosse","words2","rgn_Europe"],"pcolumn":["cl_WHI","cl_BLU","cl_RED"]}],</v>
      </c>
      <c r="X31" s="48" t="str" cm="1">
        <f t="array" ref="X31">CHAR(34) &amp; "prow" &amp; CHAR(34) &amp; ":["
&amp; _xlfn.TEXTJOIN(",", TRUE, CHAR(34) &amp; F31:H31 &amp; CHAR(34))
&amp; "],"</f>
        <v>"prow":["Crosse","words2","rgn_Europe"],</v>
      </c>
      <c r="Y31" s="48" t="str" cm="1">
        <f t="array" ref="Y31">CHAR(34) &amp; "pcolumn" &amp; CHAR(34) &amp; ":["
&amp; _xlfn.TEXTJOIN(",", TRUE, CHAR(34) &amp; I31:K31 &amp; CHAR(34))
&amp; "]}"</f>
        <v>"pcolumn":["cl_WHI","cl_BLU","cl_RED"]}</v>
      </c>
      <c r="Z31" s="54" t="str">
        <f t="shared" si="6"/>
        <v>"rate":"",</v>
      </c>
      <c r="AA31" s="54" t="str">
        <f t="shared" si="7"/>
        <v>"dff":"",</v>
      </c>
      <c r="AB31" s="54" t="str">
        <f t="shared" si="8"/>
        <v>"cmnt":[],</v>
      </c>
      <c r="AC31" s="54"/>
      <c r="AD31" s="54"/>
      <c r="AE31" s="54"/>
      <c r="AF31" s="54"/>
      <c r="AG31" s="54"/>
      <c r="AH31" s="54"/>
    </row>
    <row r="32" spans="1:34" ht="18" customHeight="1" x14ac:dyDescent="0.3">
      <c r="A32" s="44">
        <f t="shared" si="9"/>
        <v>45388</v>
      </c>
      <c r="B32" s="45">
        <f t="shared" si="0"/>
        <v>6</v>
      </c>
      <c r="C32" s="46" t="str">
        <f t="shared" si="1"/>
        <v>puzzle1 = [{"order":"31","ctry":"Uruguay","rate":"6.0","dff":"Easy","cmnt":[],"prow":["cl_BLU","HasSun","rgn_South America"],"pcolumn":["cl_WHI","cl_YEL","Horizo"]}],</v>
      </c>
      <c r="D32" s="47">
        <f t="shared" si="2"/>
        <v>31</v>
      </c>
      <c r="E32" s="48" t="s">
        <v>274</v>
      </c>
      <c r="F32" s="49" t="s">
        <v>1092</v>
      </c>
      <c r="G32" s="50" t="s">
        <v>1602</v>
      </c>
      <c r="H32" s="50" t="s">
        <v>1055</v>
      </c>
      <c r="I32" s="50" t="s">
        <v>1104</v>
      </c>
      <c r="J32" s="50" t="s">
        <v>1107</v>
      </c>
      <c r="K32" s="50" t="s">
        <v>1497</v>
      </c>
      <c r="L32" s="48" t="str" cm="1">
        <f t="array" ref="L32">IF(LEFT(E32,1)&lt;&gt;"[", _xlfn.TEXTJOIN(", ", TRUE, IF($E$2:$E$1438=E32, ROW($E$2:$E$1438)-1, "")), "")</f>
        <v>31, 278, 510</v>
      </c>
      <c r="M32" s="48" cm="1">
        <f t="array" ref="M32">IF(
  IFERROR(INDEX(_xlfn.TEXTSPLIT(L32, ", "), COUNTA(_xlfn.TEXTSPLIT(L32, ", "))) - INDEX(_xlfn.TEXTSPLIT(L32, ", "), COUNTA(_xlfn.TEXTSPLIT(L32, ", ")) - 1), 0) &gt; 0,
  IFERROR(INDEX(_xlfn.TEXTSPLIT(L32, ", "), COUNTA(_xlfn.TEXTSPLIT(L32, ", "))) - INDEX(_xlfn.TEXTSPLIT(L32, ", "), COUNTA(_xlfn.TEXTSPLIT(L32, ", ")) - 1), ""),
  ""
)</f>
        <v>232</v>
      </c>
      <c r="N32" s="51" t="str">
        <f>IFERROR(TEXT(AVERAGEIF(Rates!B:B, D32, Rates!C:C), "0.0"), "")</f>
        <v>6.0</v>
      </c>
      <c r="O32" s="52" t="str">
        <f>IFERROR(
    IF(
        AVERAGEIF(Rates!B:B, D32, Rates!F:F) &lt; 1.2,
        "Easy",
        IF(
            AVERAGEIF(Rates!B:B, D32, Rates!F:F) &gt; 2.2,
            "Hard",
            "Med"
        )
    ),
    ""
)</f>
        <v>Easy</v>
      </c>
      <c r="P32" s="50" t="str" cm="1">
        <f t="array" ref="P32">_xlfn.TEXTJOIN(",", TRUE, IF((Rates!$B$1:$B$11000 = D32) * (Rates!$E$1:$E$11000 &lt;&gt; ""), CHAR(34) &amp; Rates!$E$1:$E$11000&amp; CHAR(34), ""))</f>
        <v/>
      </c>
      <c r="Q32" s="50">
        <f>COUNTIF(Categories!A:A, H32) + COUNTIF(Categories!A:A, I32) + COUNTIF(Categories!A:A, J32) + COUNTIF(Categories!A:A, K32) + COUNTIF(Categories!A:A, F32) + COUNTIF(Categories!A:A, G32) + T32</f>
        <v>6</v>
      </c>
      <c r="R32" s="50">
        <f t="shared" si="11"/>
        <v>1</v>
      </c>
      <c r="S32" s="50" t="str">
        <f t="shared" si="10"/>
        <v>cl_BLUHasSunrgn_South Americacl_WHIcl_YELHorizo</v>
      </c>
      <c r="T32" s="50">
        <f t="shared" si="3"/>
        <v>0</v>
      </c>
      <c r="U32" s="50" t="s">
        <v>3018</v>
      </c>
      <c r="V32" s="50" t="str">
        <f t="shared" si="4"/>
        <v>[{"order":"31","ctry":"Uruguay",</v>
      </c>
      <c r="W32" s="53" t="str">
        <f t="shared" si="5"/>
        <v>[{"order":"31","ctry":"Uruguay","rate":"6.0","dff":"Easy","cmnt":[],"prow":["cl_BLU","HasSun","rgn_South America"],"pcolumn":["cl_WHI","cl_YEL","Horizo"]}],</v>
      </c>
      <c r="X32" s="48" t="str" cm="1">
        <f t="array" ref="X32">CHAR(34) &amp; "prow" &amp; CHAR(34) &amp; ":["
&amp; _xlfn.TEXTJOIN(",", TRUE, CHAR(34) &amp; F32:H32 &amp; CHAR(34))
&amp; "],"</f>
        <v>"prow":["cl_BLU","HasSun","rgn_South America"],</v>
      </c>
      <c r="Y32" s="48" t="str" cm="1">
        <f t="array" ref="Y32">CHAR(34) &amp; "pcolumn" &amp; CHAR(34) &amp; ":["
&amp; _xlfn.TEXTJOIN(",", TRUE, CHAR(34) &amp; I32:K32 &amp; CHAR(34))
&amp; "]}"</f>
        <v>"pcolumn":["cl_WHI","cl_YEL","Horizo"]}</v>
      </c>
      <c r="Z32" s="54" t="str">
        <f t="shared" si="6"/>
        <v>"rate":"6.0",</v>
      </c>
      <c r="AA32" s="54" t="str">
        <f t="shared" si="7"/>
        <v>"dff":"Easy",</v>
      </c>
      <c r="AB32" s="54" t="str">
        <f t="shared" si="8"/>
        <v>"cmnt":[],</v>
      </c>
      <c r="AC32" s="54"/>
      <c r="AD32" s="54"/>
      <c r="AE32" s="54"/>
      <c r="AF32" s="54"/>
      <c r="AG32" s="54"/>
      <c r="AH32" s="54"/>
    </row>
    <row r="33" spans="1:34" ht="18" customHeight="1" x14ac:dyDescent="0.3">
      <c r="A33" s="44">
        <f t="shared" si="9"/>
        <v>45389</v>
      </c>
      <c r="B33" s="45">
        <f t="shared" si="0"/>
        <v>7</v>
      </c>
      <c r="C33" s="46" t="str">
        <f t="shared" si="1"/>
        <v>puzzle1 = [{"order":"32","ctry":"Sri Lanka","rate":"6.0","dff":"Med","cmnt":[],"prow":["cl_GRE","Vertic","rgn_Asia"],"pcolumn":["Animal","cl_ORA","cl_YEL"]}],</v>
      </c>
      <c r="D33" s="47">
        <f t="shared" si="2"/>
        <v>32</v>
      </c>
      <c r="E33" s="48" t="s">
        <v>248</v>
      </c>
      <c r="F33" s="49" t="s">
        <v>1095</v>
      </c>
      <c r="G33" s="50" t="s">
        <v>1501</v>
      </c>
      <c r="H33" s="50" t="s">
        <v>1063</v>
      </c>
      <c r="I33" s="50" t="s">
        <v>1606</v>
      </c>
      <c r="J33" s="50" t="s">
        <v>1098</v>
      </c>
      <c r="K33" s="50" t="s">
        <v>1107</v>
      </c>
      <c r="L33" s="48" t="str" cm="1">
        <f t="array" ref="L33">IF(LEFT(E33,1)&lt;&gt;"[", _xlfn.TEXTJOIN(", ", TRUE, IF($E$2:$E$1438=E33, ROW($E$2:$E$1438)-1, "")), "")</f>
        <v>32, 212, 415</v>
      </c>
      <c r="M33" s="48" cm="1">
        <f t="array" ref="M33">IF(
  IFERROR(INDEX(_xlfn.TEXTSPLIT(L33, ", "), COUNTA(_xlfn.TEXTSPLIT(L33, ", "))) - INDEX(_xlfn.TEXTSPLIT(L33, ", "), COUNTA(_xlfn.TEXTSPLIT(L33, ", ")) - 1), 0) &gt; 0,
  IFERROR(INDEX(_xlfn.TEXTSPLIT(L33, ", "), COUNTA(_xlfn.TEXTSPLIT(L33, ", "))) - INDEX(_xlfn.TEXTSPLIT(L33, ", "), COUNTA(_xlfn.TEXTSPLIT(L33, ", ")) - 1), ""),
  ""
)</f>
        <v>203</v>
      </c>
      <c r="N33" s="51" t="str">
        <f>IFERROR(TEXT(AVERAGEIF(Rates!B:B, D33, Rates!C:C), "0.0"), "")</f>
        <v>6.0</v>
      </c>
      <c r="O33" s="52" t="str">
        <f>IFERROR(
    IF(
        AVERAGEIF(Rates!B:B, D33, Rates!F:F) &lt; 1.2,
        "Easy",
        IF(
            AVERAGEIF(Rates!B:B, D33, Rates!F:F) &gt; 2.2,
            "Hard",
            "Med"
        )
    ),
    ""
)</f>
        <v>Med</v>
      </c>
      <c r="P33" s="50" t="str" cm="1">
        <f t="array" ref="P33">_xlfn.TEXTJOIN(",", TRUE, IF((Rates!$B$1:$B$11000 = D33) * (Rates!$E$1:$E$11000 &lt;&gt; ""), CHAR(34) &amp; Rates!$E$1:$E$11000&amp; CHAR(34), ""))</f>
        <v/>
      </c>
      <c r="Q33" s="50">
        <f>COUNTIF(Categories!A:A, H33) + COUNTIF(Categories!A:A, I33) + COUNTIF(Categories!A:A, J33) + COUNTIF(Categories!A:A, K33) + COUNTIF(Categories!A:A, F33) + COUNTIF(Categories!A:A, G33) + T33</f>
        <v>6</v>
      </c>
      <c r="R33" s="50">
        <f t="shared" si="11"/>
        <v>0</v>
      </c>
      <c r="S33" s="50" t="str">
        <f t="shared" si="10"/>
        <v>cl_GREVerticrgn_AsiaAnimalcl_ORAcl_YEL</v>
      </c>
      <c r="T33" s="50">
        <f t="shared" si="3"/>
        <v>0</v>
      </c>
      <c r="U33" s="50" t="s">
        <v>3018</v>
      </c>
      <c r="V33" s="50" t="str">
        <f t="shared" si="4"/>
        <v>[{"order":"32","ctry":"Sri Lanka",</v>
      </c>
      <c r="W33" s="53" t="str">
        <f t="shared" si="5"/>
        <v>[{"order":"32","ctry":"Sri Lanka","rate":"6.0","dff":"Med","cmnt":[],"prow":["cl_GRE","Vertic","rgn_Asia"],"pcolumn":["Animal","cl_ORA","cl_YEL"]}],</v>
      </c>
      <c r="X33" s="48" t="str" cm="1">
        <f t="array" ref="X33">CHAR(34) &amp; "prow" &amp; CHAR(34) &amp; ":["
&amp; _xlfn.TEXTJOIN(",", TRUE, CHAR(34) &amp; F33:H33 &amp; CHAR(34))
&amp; "],"</f>
        <v>"prow":["cl_GRE","Vertic","rgn_Asia"],</v>
      </c>
      <c r="Y33" s="48" t="str" cm="1">
        <f t="array" ref="Y33">CHAR(34) &amp; "pcolumn" &amp; CHAR(34) &amp; ":["
&amp; _xlfn.TEXTJOIN(",", TRUE, CHAR(34) &amp; I33:K33 &amp; CHAR(34))
&amp; "]}"</f>
        <v>"pcolumn":["Animal","cl_ORA","cl_YEL"]}</v>
      </c>
      <c r="Z33" s="54" t="str">
        <f t="shared" si="6"/>
        <v>"rate":"6.0",</v>
      </c>
      <c r="AA33" s="54" t="str">
        <f t="shared" si="7"/>
        <v>"dff":"Med",</v>
      </c>
      <c r="AB33" s="54" t="str">
        <f t="shared" si="8"/>
        <v>"cmnt":[],</v>
      </c>
      <c r="AC33" s="54"/>
      <c r="AD33" s="54"/>
      <c r="AE33" s="54"/>
      <c r="AF33" s="54"/>
      <c r="AG33" s="54"/>
      <c r="AH33" s="54"/>
    </row>
    <row r="34" spans="1:34" ht="18" customHeight="1" x14ac:dyDescent="0.3">
      <c r="A34" s="44">
        <f t="shared" si="9"/>
        <v>45390</v>
      </c>
      <c r="B34" s="45">
        <f t="shared" si="0"/>
        <v>1</v>
      </c>
      <c r="C34" s="46" t="str">
        <f t="shared" si="1"/>
        <v>puzzle1 = [{"order":"33","ctry":"Bulgaria","rate":"4.0","dff":"Easy","cmnt":[],"prow":["3Bands","Horizo","rgn_Europe"],"pcolumn":["cl_WHI","cl_GRE","cl_RED"]}],</v>
      </c>
      <c r="D34" s="47">
        <f t="shared" si="2"/>
        <v>33</v>
      </c>
      <c r="E34" s="48" t="s">
        <v>74</v>
      </c>
      <c r="F34" s="49" t="s">
        <v>1489</v>
      </c>
      <c r="G34" s="50" t="s">
        <v>1497</v>
      </c>
      <c r="H34" s="50" t="s">
        <v>1067</v>
      </c>
      <c r="I34" s="50" t="s">
        <v>1104</v>
      </c>
      <c r="J34" s="50" t="s">
        <v>1095</v>
      </c>
      <c r="K34" s="50" t="s">
        <v>1101</v>
      </c>
      <c r="L34" s="48" t="str" cm="1">
        <f t="array" ref="L34">IF(LEFT(E34,1)&lt;&gt;"[", _xlfn.TEXTJOIN(", ", TRUE, IF($E$2:$E$1438=E34, ROW($E$2:$E$1438)-1, "")), "")</f>
        <v>33, 233</v>
      </c>
      <c r="M34" s="48" cm="1">
        <f t="array" ref="M34">IF(
  IFERROR(INDEX(_xlfn.TEXTSPLIT(L34, ", "), COUNTA(_xlfn.TEXTSPLIT(L34, ", "))) - INDEX(_xlfn.TEXTSPLIT(L34, ", "), COUNTA(_xlfn.TEXTSPLIT(L34, ", ")) - 1), 0) &gt; 0,
  IFERROR(INDEX(_xlfn.TEXTSPLIT(L34, ", "), COUNTA(_xlfn.TEXTSPLIT(L34, ", "))) - INDEX(_xlfn.TEXTSPLIT(L34, ", "), COUNTA(_xlfn.TEXTSPLIT(L34, ", ")) - 1), ""),
  ""
)</f>
        <v>200</v>
      </c>
      <c r="N34" s="51" t="str">
        <f>IFERROR(TEXT(AVERAGEIF(Rates!B:B, D34, Rates!C:C), "0.0"), "")</f>
        <v>4.0</v>
      </c>
      <c r="O34" s="52" t="str">
        <f>IFERROR(
    IF(
        AVERAGEIF(Rates!B:B, D34, Rates!F:F) &lt; 1.2,
        "Easy",
        IF(
            AVERAGEIF(Rates!B:B, D34, Rates!F:F) &gt; 2.2,
            "Hard",
            "Med"
        )
    ),
    ""
)</f>
        <v>Easy</v>
      </c>
      <c r="P34" s="50" t="str" cm="1">
        <f t="array" ref="P34">_xlfn.TEXTJOIN(",", TRUE, IF((Rates!$B$1:$B$11000 = D34) * (Rates!$E$1:$E$11000 &lt;&gt; ""), CHAR(34) &amp; Rates!$E$1:$E$11000&amp; CHAR(34), ""))</f>
        <v/>
      </c>
      <c r="Q34" s="50">
        <f>COUNTIF(Categories!A:A, H34) + COUNTIF(Categories!A:A, I34) + COUNTIF(Categories!A:A, J34) + COUNTIF(Categories!A:A, K34) + COUNTIF(Categories!A:A, F34) + COUNTIF(Categories!A:A, G34) + T34</f>
        <v>6</v>
      </c>
      <c r="R34" s="50">
        <f t="shared" si="11"/>
        <v>2</v>
      </c>
      <c r="S34" s="50" t="str">
        <f t="shared" si="10"/>
        <v>3BandsHorizorgn_Europecl_WHIcl_GREcl_RED</v>
      </c>
      <c r="T34" s="50">
        <f t="shared" si="3"/>
        <v>0</v>
      </c>
      <c r="U34" s="50" t="s">
        <v>3018</v>
      </c>
      <c r="V34" s="50" t="str">
        <f t="shared" si="4"/>
        <v>[{"order":"33","ctry":"Bulgaria",</v>
      </c>
      <c r="W34" s="53" t="str">
        <f t="shared" si="5"/>
        <v>[{"order":"33","ctry":"Bulgaria","rate":"4.0","dff":"Easy","cmnt":[],"prow":["3Bands","Horizo","rgn_Europe"],"pcolumn":["cl_WHI","cl_GRE","cl_RED"]}],</v>
      </c>
      <c r="X34" s="48" t="str" cm="1">
        <f t="array" ref="X34">CHAR(34) &amp; "prow" &amp; CHAR(34) &amp; ":["
&amp; _xlfn.TEXTJOIN(",", TRUE, CHAR(34) &amp; F34:H34 &amp; CHAR(34))
&amp; "],"</f>
        <v>"prow":["3Bands","Horizo","rgn_Europe"],</v>
      </c>
      <c r="Y34" s="48" t="str" cm="1">
        <f t="array" ref="Y34">CHAR(34) &amp; "pcolumn" &amp; CHAR(34) &amp; ":["
&amp; _xlfn.TEXTJOIN(",", TRUE, CHAR(34) &amp; I34:K34 &amp; CHAR(34))
&amp; "]}"</f>
        <v>"pcolumn":["cl_WHI","cl_GRE","cl_RED"]}</v>
      </c>
      <c r="Z34" s="54" t="str">
        <f t="shared" si="6"/>
        <v>"rate":"4.0",</v>
      </c>
      <c r="AA34" s="54" t="str">
        <f t="shared" si="7"/>
        <v>"dff":"Easy",</v>
      </c>
      <c r="AB34" s="54" t="str">
        <f t="shared" si="8"/>
        <v>"cmnt":[],</v>
      </c>
      <c r="AC34" s="54"/>
      <c r="AD34" s="54"/>
      <c r="AE34" s="54"/>
      <c r="AF34" s="54"/>
      <c r="AG34" s="54"/>
      <c r="AH34" s="54"/>
    </row>
    <row r="35" spans="1:34" ht="18" customHeight="1" x14ac:dyDescent="0.3">
      <c r="A35" s="44">
        <f t="shared" si="9"/>
        <v>45391</v>
      </c>
      <c r="B35" s="45">
        <f t="shared" si="0"/>
        <v>2</v>
      </c>
      <c r="C35" s="46" t="str">
        <f t="shared" si="1"/>
        <v>puzzle1 = [{"order":"34","ctry":"Uzbekistan","rate":"5.0","dff":"Easy","cmnt":[],"prow":["cl_WHI","cl_GRE","rgn_Asia"],"pcolumn":["HasSta","IsMoon","cl_BLU"]}],</v>
      </c>
      <c r="D35" s="47">
        <f t="shared" si="2"/>
        <v>34</v>
      </c>
      <c r="E35" s="48" t="s">
        <v>275</v>
      </c>
      <c r="F35" s="49" t="s">
        <v>1104</v>
      </c>
      <c r="G35" s="50" t="s">
        <v>1095</v>
      </c>
      <c r="H35" s="50" t="s">
        <v>1063</v>
      </c>
      <c r="I35" s="50" t="s">
        <v>1586</v>
      </c>
      <c r="J35" s="50" t="s">
        <v>1582</v>
      </c>
      <c r="K35" s="50" t="s">
        <v>1092</v>
      </c>
      <c r="L35" s="48" t="str" cm="1">
        <f t="array" ref="L35">IF(LEFT(E35,1)&lt;&gt;"[", _xlfn.TEXTJOIN(", ", TRUE, IF($E$2:$E$1438=E35, ROW($E$2:$E$1438)-1, "")), "")</f>
        <v>34, 302, 419</v>
      </c>
      <c r="M35" s="48" cm="1">
        <f t="array" ref="M35">IF(
  IFERROR(INDEX(_xlfn.TEXTSPLIT(L35, ", "), COUNTA(_xlfn.TEXTSPLIT(L35, ", "))) - INDEX(_xlfn.TEXTSPLIT(L35, ", "), COUNTA(_xlfn.TEXTSPLIT(L35, ", ")) - 1), 0) &gt; 0,
  IFERROR(INDEX(_xlfn.TEXTSPLIT(L35, ", "), COUNTA(_xlfn.TEXTSPLIT(L35, ", "))) - INDEX(_xlfn.TEXTSPLIT(L35, ", "), COUNTA(_xlfn.TEXTSPLIT(L35, ", ")) - 1), ""),
  ""
)</f>
        <v>117</v>
      </c>
      <c r="N35" s="51" t="str">
        <f>IFERROR(TEXT(AVERAGEIF(Rates!B:B, D35, Rates!C:C), "0.0"), "")</f>
        <v>5.0</v>
      </c>
      <c r="O35" s="52" t="str">
        <f>IFERROR(
    IF(
        AVERAGEIF(Rates!B:B, D35, Rates!F:F) &lt; 1.2,
        "Easy",
        IF(
            AVERAGEIF(Rates!B:B, D35, Rates!F:F) &gt; 2.2,
            "Hard",
            "Med"
        )
    ),
    ""
)</f>
        <v>Easy</v>
      </c>
      <c r="P35" s="50" t="str" cm="1">
        <f t="array" ref="P35">_xlfn.TEXTJOIN(",", TRUE, IF((Rates!$B$1:$B$11000 = D35) * (Rates!$E$1:$E$11000 &lt;&gt; ""), CHAR(34) &amp; Rates!$E$1:$E$11000&amp; CHAR(34), ""))</f>
        <v/>
      </c>
      <c r="Q35" s="50">
        <f>COUNTIF(Categories!A:A, H35) + COUNTIF(Categories!A:A, I35) + COUNTIF(Categories!A:A, J35) + COUNTIF(Categories!A:A, K35) + COUNTIF(Categories!A:A, F35) + COUNTIF(Categories!A:A, G35) + T35</f>
        <v>6</v>
      </c>
      <c r="R35" s="50">
        <f t="shared" si="11"/>
        <v>2</v>
      </c>
      <c r="S35" s="50" t="str">
        <f t="shared" si="10"/>
        <v>cl_WHIcl_GRErgn_AsiaHasStaIsMooncl_BLU</v>
      </c>
      <c r="T35" s="50">
        <f t="shared" si="3"/>
        <v>0</v>
      </c>
      <c r="U35" s="50" t="s">
        <v>3018</v>
      </c>
      <c r="V35" s="50" t="str">
        <f t="shared" si="4"/>
        <v>[{"order":"34","ctry":"Uzbekistan",</v>
      </c>
      <c r="W35" s="53" t="str">
        <f t="shared" si="5"/>
        <v>[{"order":"34","ctry":"Uzbekistan","rate":"5.0","dff":"Easy","cmnt":[],"prow":["cl_WHI","cl_GRE","rgn_Asia"],"pcolumn":["HasSta","IsMoon","cl_BLU"]}],</v>
      </c>
      <c r="X35" s="48" t="str" cm="1">
        <f t="array" ref="X35">CHAR(34) &amp; "prow" &amp; CHAR(34) &amp; ":["
&amp; _xlfn.TEXTJOIN(",", TRUE, CHAR(34) &amp; F35:H35 &amp; CHAR(34))
&amp; "],"</f>
        <v>"prow":["cl_WHI","cl_GRE","rgn_Asia"],</v>
      </c>
      <c r="Y35" s="48" t="str" cm="1">
        <f t="array" ref="Y35">CHAR(34) &amp; "pcolumn" &amp; CHAR(34) &amp; ":["
&amp; _xlfn.TEXTJOIN(",", TRUE, CHAR(34) &amp; I35:K35 &amp; CHAR(34))
&amp; "]}"</f>
        <v>"pcolumn":["HasSta","IsMoon","cl_BLU"]}</v>
      </c>
      <c r="Z35" s="54" t="str">
        <f t="shared" si="6"/>
        <v>"rate":"5.0",</v>
      </c>
      <c r="AA35" s="54" t="str">
        <f t="shared" si="7"/>
        <v>"dff":"Easy",</v>
      </c>
      <c r="AB35" s="54" t="str">
        <f t="shared" si="8"/>
        <v>"cmnt":[],</v>
      </c>
      <c r="AC35" s="54"/>
      <c r="AD35" s="54"/>
      <c r="AE35" s="54"/>
      <c r="AF35" s="54"/>
      <c r="AG35" s="54"/>
      <c r="AH35" s="54"/>
    </row>
    <row r="36" spans="1:34" ht="18" customHeight="1" x14ac:dyDescent="0.3">
      <c r="A36" s="44">
        <f t="shared" si="9"/>
        <v>45392</v>
      </c>
      <c r="B36" s="45">
        <f t="shared" si="0"/>
        <v>3</v>
      </c>
      <c r="C36" s="46" t="str">
        <f t="shared" si="1"/>
        <v>puzzle1 = [{"order":"35","ctry":"Serbia","rate":"","dff":"","cmnt":[],"prow":["3Bands","cl_BLU","rgn_Europe"],"pcolumn":["Horizo","cl_RED","cl_WHI"]}],</v>
      </c>
      <c r="D36" s="47">
        <f t="shared" si="2"/>
        <v>35</v>
      </c>
      <c r="E36" s="48" t="s">
        <v>234</v>
      </c>
      <c r="F36" s="49" t="s">
        <v>1489</v>
      </c>
      <c r="G36" s="50" t="s">
        <v>1092</v>
      </c>
      <c r="H36" s="50" t="s">
        <v>1067</v>
      </c>
      <c r="I36" s="50" t="s">
        <v>1497</v>
      </c>
      <c r="J36" s="50" t="s">
        <v>1101</v>
      </c>
      <c r="K36" s="50" t="s">
        <v>1104</v>
      </c>
      <c r="L36" s="48" t="str" cm="1">
        <f t="array" ref="L36">IF(LEFT(E36,1)&lt;&gt;"[", _xlfn.TEXTJOIN(", ", TRUE, IF($E$2:$E$1438=E36, ROW($E$2:$E$1438)-1, "")), "")</f>
        <v>35, 164, 348</v>
      </c>
      <c r="M36" s="48" cm="1">
        <f t="array" ref="M36">IF(
  IFERROR(INDEX(_xlfn.TEXTSPLIT(L36, ", "), COUNTA(_xlfn.TEXTSPLIT(L36, ", "))) - INDEX(_xlfn.TEXTSPLIT(L36, ", "), COUNTA(_xlfn.TEXTSPLIT(L36, ", ")) - 1), 0) &gt; 0,
  IFERROR(INDEX(_xlfn.TEXTSPLIT(L36, ", "), COUNTA(_xlfn.TEXTSPLIT(L36, ", "))) - INDEX(_xlfn.TEXTSPLIT(L36, ", "), COUNTA(_xlfn.TEXTSPLIT(L36, ", ")) - 1), ""),
  ""
)</f>
        <v>184</v>
      </c>
      <c r="N36" s="51" t="str">
        <f>IFERROR(TEXT(AVERAGEIF(Rates!B:B, D36, Rates!C:C), "0.0"), "")</f>
        <v/>
      </c>
      <c r="O36" s="52" t="str">
        <f>IFERROR(
    IF(
        AVERAGEIF(Rates!B:B, D36, Rates!F:F) &lt; 1.2,
        "Easy",
        IF(
            AVERAGEIF(Rates!B:B, D36, Rates!F:F) &gt; 2.2,
            "Hard",
            "Med"
        )
    ),
    ""
)</f>
        <v/>
      </c>
      <c r="P36" s="50" t="str" cm="1">
        <f t="array" ref="P36">_xlfn.TEXTJOIN(",", TRUE, IF((Rates!$B$1:$B$11000 = D36) * (Rates!$E$1:$E$11000 &lt;&gt; ""), CHAR(34) &amp; Rates!$E$1:$E$11000&amp; CHAR(34), ""))</f>
        <v/>
      </c>
      <c r="Q36" s="50">
        <f>COUNTIF(Categories!A:A, H36) + COUNTIF(Categories!A:A, I36) + COUNTIF(Categories!A:A, J36) + COUNTIF(Categories!A:A, K36) + COUNTIF(Categories!A:A, F36) + COUNTIF(Categories!A:A, G36) + T36</f>
        <v>6</v>
      </c>
      <c r="R36" s="50">
        <f t="shared" si="11"/>
        <v>5</v>
      </c>
      <c r="S36" s="50" t="str">
        <f t="shared" si="10"/>
        <v>3Bandscl_BLUrgn_EuropeHorizocl_REDcl_WHI</v>
      </c>
      <c r="T36" s="50">
        <f t="shared" si="3"/>
        <v>0</v>
      </c>
      <c r="U36" s="50" t="s">
        <v>3018</v>
      </c>
      <c r="V36" s="50" t="str">
        <f t="shared" si="4"/>
        <v>[{"order":"35","ctry":"Serbia",</v>
      </c>
      <c r="W36" s="53" t="str">
        <f t="shared" si="5"/>
        <v>[{"order":"35","ctry":"Serbia","rate":"","dff":"","cmnt":[],"prow":["3Bands","cl_BLU","rgn_Europe"],"pcolumn":["Horizo","cl_RED","cl_WHI"]}],</v>
      </c>
      <c r="X36" s="48" t="str" cm="1">
        <f t="array" ref="X36">CHAR(34) &amp; "prow" &amp; CHAR(34) &amp; ":["
&amp; _xlfn.TEXTJOIN(",", TRUE, CHAR(34) &amp; F36:H36 &amp; CHAR(34))
&amp; "],"</f>
        <v>"prow":["3Bands","cl_BLU","rgn_Europe"],</v>
      </c>
      <c r="Y36" s="48" t="str" cm="1">
        <f t="array" ref="Y36">CHAR(34) &amp; "pcolumn" &amp; CHAR(34) &amp; ":["
&amp; _xlfn.TEXTJOIN(",", TRUE, CHAR(34) &amp; I36:K36 &amp; CHAR(34))
&amp; "]}"</f>
        <v>"pcolumn":["Horizo","cl_RED","cl_WHI"]}</v>
      </c>
      <c r="Z36" s="54" t="str">
        <f t="shared" si="6"/>
        <v>"rate":"",</v>
      </c>
      <c r="AA36" s="54" t="str">
        <f t="shared" si="7"/>
        <v>"dff":"",</v>
      </c>
      <c r="AB36" s="54" t="str">
        <f t="shared" si="8"/>
        <v>"cmnt":[],</v>
      </c>
      <c r="AC36" s="54"/>
      <c r="AD36" s="54"/>
      <c r="AE36" s="54"/>
      <c r="AF36" s="54"/>
      <c r="AG36" s="54"/>
      <c r="AH36" s="54"/>
    </row>
    <row r="37" spans="1:34" ht="18" customHeight="1" x14ac:dyDescent="0.3">
      <c r="A37" s="44">
        <f t="shared" si="9"/>
        <v>45393</v>
      </c>
      <c r="B37" s="45">
        <f t="shared" si="0"/>
        <v>4</v>
      </c>
      <c r="C37" s="46" t="str">
        <f t="shared" si="1"/>
        <v>puzzle1 = [{"order":"36","ctry":"Ethiopia","rate":"7.0","dff":"Easy","cmnt":[],"prow":["cl_YEL","cl_RED","rgn_Africa"],"pcolumn":["HasSta","Circle","cl_GRE"]}],</v>
      </c>
      <c r="D37" s="47">
        <f t="shared" si="2"/>
        <v>36</v>
      </c>
      <c r="E37" s="48" t="s">
        <v>111</v>
      </c>
      <c r="F37" s="49" t="s">
        <v>1107</v>
      </c>
      <c r="G37" s="50" t="s">
        <v>1101</v>
      </c>
      <c r="H37" s="50" t="s">
        <v>1047</v>
      </c>
      <c r="I37" s="50" t="s">
        <v>1586</v>
      </c>
      <c r="J37" s="50" t="s">
        <v>1570</v>
      </c>
      <c r="K37" s="50" t="s">
        <v>1095</v>
      </c>
      <c r="L37" s="48" t="str" cm="1">
        <f t="array" ref="L37">IF(LEFT(E37,1)&lt;&gt;"[", _xlfn.TEXTJOIN(", ", TRUE, IF($E$2:$E$1438=E37, ROW($E$2:$E$1438)-1, "")), "")</f>
        <v>36, 306, 570</v>
      </c>
      <c r="M37" s="48" cm="1">
        <f t="array" ref="M37">IF(
  IFERROR(INDEX(_xlfn.TEXTSPLIT(L37, ", "), COUNTA(_xlfn.TEXTSPLIT(L37, ", "))) - INDEX(_xlfn.TEXTSPLIT(L37, ", "), COUNTA(_xlfn.TEXTSPLIT(L37, ", ")) - 1), 0) &gt; 0,
  IFERROR(INDEX(_xlfn.TEXTSPLIT(L37, ", "), COUNTA(_xlfn.TEXTSPLIT(L37, ", "))) - INDEX(_xlfn.TEXTSPLIT(L37, ", "), COUNTA(_xlfn.TEXTSPLIT(L37, ", ")) - 1), ""),
  ""
)</f>
        <v>264</v>
      </c>
      <c r="N37" s="51" t="str">
        <f>IFERROR(TEXT(AVERAGEIF(Rates!B:B, D37, Rates!C:C), "0.0"), "")</f>
        <v>7.0</v>
      </c>
      <c r="O37" s="52" t="str">
        <f>IFERROR(
    IF(
        AVERAGEIF(Rates!B:B, D37, Rates!F:F) &lt; 1.2,
        "Easy",
        IF(
            AVERAGEIF(Rates!B:B, D37, Rates!F:F) &gt; 2.2,
            "Hard",
            "Med"
        )
    ),
    ""
)</f>
        <v>Easy</v>
      </c>
      <c r="P37" s="50" t="str" cm="1">
        <f t="array" ref="P37">_xlfn.TEXTJOIN(",", TRUE, IF((Rates!$B$1:$B$11000 = D37) * (Rates!$E$1:$E$11000 &lt;&gt; ""), CHAR(34) &amp; Rates!$E$1:$E$11000&amp; CHAR(34), ""))</f>
        <v/>
      </c>
      <c r="Q37" s="50">
        <f>COUNTIF(Categories!A:A, H37) + COUNTIF(Categories!A:A, I37) + COUNTIF(Categories!A:A, J37) + COUNTIF(Categories!A:A, K37) + COUNTIF(Categories!A:A, F37) + COUNTIF(Categories!A:A, G37) + T37</f>
        <v>6</v>
      </c>
      <c r="R37" s="50">
        <f t="shared" si="11"/>
        <v>2</v>
      </c>
      <c r="S37" s="50" t="str">
        <f t="shared" si="10"/>
        <v>cl_YELcl_REDrgn_AfricaHasStaCirclecl_GRE</v>
      </c>
      <c r="T37" s="50">
        <f t="shared" si="3"/>
        <v>0</v>
      </c>
      <c r="U37" s="50" t="s">
        <v>3018</v>
      </c>
      <c r="V37" s="50" t="str">
        <f t="shared" si="4"/>
        <v>[{"order":"36","ctry":"Ethiopia",</v>
      </c>
      <c r="W37" s="53" t="str">
        <f t="shared" si="5"/>
        <v>[{"order":"36","ctry":"Ethiopia","rate":"7.0","dff":"Easy","cmnt":[],"prow":["cl_YEL","cl_RED","rgn_Africa"],"pcolumn":["HasSta","Circle","cl_GRE"]}],</v>
      </c>
      <c r="X37" s="48" t="str" cm="1">
        <f t="array" ref="X37">CHAR(34) &amp; "prow" &amp; CHAR(34) &amp; ":["
&amp; _xlfn.TEXTJOIN(",", TRUE, CHAR(34) &amp; F37:H37 &amp; CHAR(34))
&amp; "],"</f>
        <v>"prow":["cl_YEL","cl_RED","rgn_Africa"],</v>
      </c>
      <c r="Y37" s="48" t="str" cm="1">
        <f t="array" ref="Y37">CHAR(34) &amp; "pcolumn" &amp; CHAR(34) &amp; ":["
&amp; _xlfn.TEXTJOIN(",", TRUE, CHAR(34) &amp; I37:K37 &amp; CHAR(34))
&amp; "]}"</f>
        <v>"pcolumn":["HasSta","Circle","cl_GRE"]}</v>
      </c>
      <c r="Z37" s="54" t="str">
        <f t="shared" si="6"/>
        <v>"rate":"7.0",</v>
      </c>
      <c r="AA37" s="54" t="str">
        <f t="shared" si="7"/>
        <v>"dff":"Easy",</v>
      </c>
      <c r="AB37" s="54" t="str">
        <f t="shared" si="8"/>
        <v>"cmnt":[],</v>
      </c>
      <c r="AC37" s="54"/>
      <c r="AD37" s="54"/>
      <c r="AE37" s="54"/>
      <c r="AF37" s="54"/>
      <c r="AG37" s="54"/>
      <c r="AH37" s="54"/>
    </row>
    <row r="38" spans="1:34" ht="18" customHeight="1" x14ac:dyDescent="0.3">
      <c r="A38" s="44">
        <f t="shared" si="9"/>
        <v>45394</v>
      </c>
      <c r="B38" s="45">
        <f t="shared" si="0"/>
        <v>5</v>
      </c>
      <c r="C38" s="46" t="str">
        <f t="shared" si="1"/>
        <v>puzzle1 = [{"order":"37","ctry":"Ecuador","rate":"6.0","dff":"Med","cmnt":[],"prow":["3Bands","Animal","rgn_South America"],"pcolumn":["cl_YEL","cl_BLU","cl_RED"]}],</v>
      </c>
      <c r="D38" s="47">
        <f t="shared" si="2"/>
        <v>37</v>
      </c>
      <c r="E38" s="48" t="s">
        <v>103</v>
      </c>
      <c r="F38" s="49" t="s">
        <v>1489</v>
      </c>
      <c r="G38" s="50" t="s">
        <v>1606</v>
      </c>
      <c r="H38" s="50" t="s">
        <v>1055</v>
      </c>
      <c r="I38" s="50" t="s">
        <v>1107</v>
      </c>
      <c r="J38" s="50" t="s">
        <v>1092</v>
      </c>
      <c r="K38" s="50" t="s">
        <v>1101</v>
      </c>
      <c r="L38" s="48" t="str" cm="1">
        <f t="array" ref="L38">IF(LEFT(E38,1)&lt;&gt;"[", _xlfn.TEXTJOIN(", ", TRUE, IF($E$2:$E$1438=E38, ROW($E$2:$E$1438)-1, "")), "")</f>
        <v>37, 387</v>
      </c>
      <c r="M38" s="48" cm="1">
        <f t="array" ref="M38">IF(
  IFERROR(INDEX(_xlfn.TEXTSPLIT(L38, ", "), COUNTA(_xlfn.TEXTSPLIT(L38, ", "))) - INDEX(_xlfn.TEXTSPLIT(L38, ", "), COUNTA(_xlfn.TEXTSPLIT(L38, ", ")) - 1), 0) &gt; 0,
  IFERROR(INDEX(_xlfn.TEXTSPLIT(L38, ", "), COUNTA(_xlfn.TEXTSPLIT(L38, ", "))) - INDEX(_xlfn.TEXTSPLIT(L38, ", "), COUNTA(_xlfn.TEXTSPLIT(L38, ", ")) - 1), ""),
  ""
)</f>
        <v>350</v>
      </c>
      <c r="N38" s="51" t="str">
        <f>IFERROR(TEXT(AVERAGEIF(Rates!B:B, D38, Rates!C:C), "0.0"), "")</f>
        <v>6.0</v>
      </c>
      <c r="O38" s="52" t="str">
        <f>IFERROR(
    IF(
        AVERAGEIF(Rates!B:B, D38, Rates!F:F) &lt; 1.2,
        "Easy",
        IF(
            AVERAGEIF(Rates!B:B, D38, Rates!F:F) &gt; 2.2,
            "Hard",
            "Med"
        )
    ),
    ""
)</f>
        <v>Med</v>
      </c>
      <c r="P38" s="50" t="str" cm="1">
        <f t="array" ref="P38">_xlfn.TEXTJOIN(",", TRUE, IF((Rates!$B$1:$B$11000 = D38) * (Rates!$E$1:$E$11000 &lt;&gt; ""), CHAR(34) &amp; Rates!$E$1:$E$11000&amp; CHAR(34), ""))</f>
        <v/>
      </c>
      <c r="Q38" s="50">
        <f>COUNTIF(Categories!A:A, H38) + COUNTIF(Categories!A:A, I38) + COUNTIF(Categories!A:A, J38) + COUNTIF(Categories!A:A, K38) + COUNTIF(Categories!A:A, F38) + COUNTIF(Categories!A:A, G38) + T38</f>
        <v>6</v>
      </c>
      <c r="R38" s="50">
        <f t="shared" si="11"/>
        <v>3</v>
      </c>
      <c r="S38" s="50" t="str">
        <f t="shared" si="10"/>
        <v>3BandsAnimalrgn_South Americacl_YELcl_BLUcl_RED</v>
      </c>
      <c r="T38" s="50">
        <f t="shared" si="3"/>
        <v>0</v>
      </c>
      <c r="U38" s="50" t="s">
        <v>3018</v>
      </c>
      <c r="V38" s="50" t="str">
        <f t="shared" si="4"/>
        <v>[{"order":"37","ctry":"Ecuador",</v>
      </c>
      <c r="W38" s="53" t="str">
        <f t="shared" si="5"/>
        <v>[{"order":"37","ctry":"Ecuador","rate":"6.0","dff":"Med","cmnt":[],"prow":["3Bands","Animal","rgn_South America"],"pcolumn":["cl_YEL","cl_BLU","cl_RED"]}],</v>
      </c>
      <c r="X38" s="48" t="str" cm="1">
        <f t="array" ref="X38">CHAR(34) &amp; "prow" &amp; CHAR(34) &amp; ":["
&amp; _xlfn.TEXTJOIN(",", TRUE, CHAR(34) &amp; F38:H38 &amp; CHAR(34))
&amp; "],"</f>
        <v>"prow":["3Bands","Animal","rgn_South America"],</v>
      </c>
      <c r="Y38" s="48" t="str" cm="1">
        <f t="array" ref="Y38">CHAR(34) &amp; "pcolumn" &amp; CHAR(34) &amp; ":["
&amp; _xlfn.TEXTJOIN(",", TRUE, CHAR(34) &amp; I38:K38 &amp; CHAR(34))
&amp; "]}"</f>
        <v>"pcolumn":["cl_YEL","cl_BLU","cl_RED"]}</v>
      </c>
      <c r="Z38" s="54" t="str">
        <f t="shared" si="6"/>
        <v>"rate":"6.0",</v>
      </c>
      <c r="AA38" s="54" t="str">
        <f t="shared" si="7"/>
        <v>"dff":"Med",</v>
      </c>
      <c r="AB38" s="54" t="str">
        <f t="shared" si="8"/>
        <v>"cmnt":[],</v>
      </c>
      <c r="AC38" s="54"/>
      <c r="AD38" s="54"/>
      <c r="AE38" s="54"/>
      <c r="AF38" s="54"/>
      <c r="AG38" s="54"/>
      <c r="AH38" s="54"/>
    </row>
    <row r="39" spans="1:34" ht="18" customHeight="1" x14ac:dyDescent="0.3">
      <c r="A39" s="44">
        <f t="shared" si="9"/>
        <v>45395</v>
      </c>
      <c r="B39" s="45">
        <f t="shared" si="0"/>
        <v>6</v>
      </c>
      <c r="C39" s="46" t="str">
        <f t="shared" si="1"/>
        <v>puzzle1 = [{"order":"38","ctry":"Laos","rate":"5.0","dff":"Easy","cmnt":[],"prow":["3Bands","cl_RED","rgn_Asia"],"pcolumn":["Circle","cl_BLU","Horizo"]}],</v>
      </c>
      <c r="D39" s="47">
        <f t="shared" si="2"/>
        <v>38</v>
      </c>
      <c r="E39" s="48" t="s">
        <v>158</v>
      </c>
      <c r="F39" s="49" t="s">
        <v>1489</v>
      </c>
      <c r="G39" s="50" t="s">
        <v>1101</v>
      </c>
      <c r="H39" s="50" t="s">
        <v>1063</v>
      </c>
      <c r="I39" s="50" t="s">
        <v>1570</v>
      </c>
      <c r="J39" s="50" t="s">
        <v>1092</v>
      </c>
      <c r="K39" s="50" t="s">
        <v>1497</v>
      </c>
      <c r="L39" s="48" t="str" cm="1">
        <f t="array" ref="L39">IF(LEFT(E39,1)&lt;&gt;"[", _xlfn.TEXTJOIN(", ", TRUE, IF($E$2:$E$1438=E39, ROW($E$2:$E$1438)-1, "")), "")</f>
        <v>38, 289, 385</v>
      </c>
      <c r="M39" s="48" cm="1">
        <f t="array" ref="M39">IF(
  IFERROR(INDEX(_xlfn.TEXTSPLIT(L39, ", "), COUNTA(_xlfn.TEXTSPLIT(L39, ", "))) - INDEX(_xlfn.TEXTSPLIT(L39, ", "), COUNTA(_xlfn.TEXTSPLIT(L39, ", ")) - 1), 0) &gt; 0,
  IFERROR(INDEX(_xlfn.TEXTSPLIT(L39, ", "), COUNTA(_xlfn.TEXTSPLIT(L39, ", "))) - INDEX(_xlfn.TEXTSPLIT(L39, ", "), COUNTA(_xlfn.TEXTSPLIT(L39, ", ")) - 1), ""),
  ""
)</f>
        <v>96</v>
      </c>
      <c r="N39" s="51" t="str">
        <f>IFERROR(TEXT(AVERAGEIF(Rates!B:B, D39, Rates!C:C), "0.0"), "")</f>
        <v>5.0</v>
      </c>
      <c r="O39" s="52" t="str">
        <f>IFERROR(
    IF(
        AVERAGEIF(Rates!B:B, D39, Rates!F:F) &lt; 1.2,
        "Easy",
        IF(
            AVERAGEIF(Rates!B:B, D39, Rates!F:F) &gt; 2.2,
            "Hard",
            "Med"
        )
    ),
    ""
)</f>
        <v>Easy</v>
      </c>
      <c r="P39" s="50" t="str" cm="1">
        <f t="array" ref="P39">_xlfn.TEXTJOIN(",", TRUE, IF((Rates!$B$1:$B$11000 = D39) * (Rates!$E$1:$E$11000 &lt;&gt; ""), CHAR(34) &amp; Rates!$E$1:$E$11000&amp; CHAR(34), ""))</f>
        <v/>
      </c>
      <c r="Q39" s="50">
        <f>COUNTIF(Categories!A:A, H39) + COUNTIF(Categories!A:A, I39) + COUNTIF(Categories!A:A, J39) + COUNTIF(Categories!A:A, K39) + COUNTIF(Categories!A:A, F39) + COUNTIF(Categories!A:A, G39) + T39</f>
        <v>6</v>
      </c>
      <c r="R39" s="50">
        <f t="shared" si="11"/>
        <v>2</v>
      </c>
      <c r="S39" s="50" t="str">
        <f t="shared" si="10"/>
        <v>3Bandscl_REDrgn_AsiaCirclecl_BLUHorizo</v>
      </c>
      <c r="T39" s="50">
        <f t="shared" si="3"/>
        <v>0</v>
      </c>
      <c r="U39" s="50" t="s">
        <v>3018</v>
      </c>
      <c r="V39" s="50" t="str">
        <f t="shared" si="4"/>
        <v>[{"order":"38","ctry":"Laos",</v>
      </c>
      <c r="W39" s="53" t="str">
        <f t="shared" si="5"/>
        <v>[{"order":"38","ctry":"Laos","rate":"5.0","dff":"Easy","cmnt":[],"prow":["3Bands","cl_RED","rgn_Asia"],"pcolumn":["Circle","cl_BLU","Horizo"]}],</v>
      </c>
      <c r="X39" s="48" t="str" cm="1">
        <f t="array" ref="X39">CHAR(34) &amp; "prow" &amp; CHAR(34) &amp; ":["
&amp; _xlfn.TEXTJOIN(",", TRUE, CHAR(34) &amp; F39:H39 &amp; CHAR(34))
&amp; "],"</f>
        <v>"prow":["3Bands","cl_RED","rgn_Asia"],</v>
      </c>
      <c r="Y39" s="48" t="str" cm="1">
        <f t="array" ref="Y39">CHAR(34) &amp; "pcolumn" &amp; CHAR(34) &amp; ":["
&amp; _xlfn.TEXTJOIN(",", TRUE, CHAR(34) &amp; I39:K39 &amp; CHAR(34))
&amp; "]}"</f>
        <v>"pcolumn":["Circle","cl_BLU","Horizo"]}</v>
      </c>
      <c r="Z39" s="54" t="str">
        <f t="shared" si="6"/>
        <v>"rate":"5.0",</v>
      </c>
      <c r="AA39" s="54" t="str">
        <f t="shared" si="7"/>
        <v>"dff":"Easy",</v>
      </c>
      <c r="AB39" s="54" t="str">
        <f t="shared" si="8"/>
        <v>"cmnt":[],</v>
      </c>
      <c r="AC39" s="54"/>
      <c r="AD39" s="54"/>
      <c r="AE39" s="54"/>
      <c r="AF39" s="54"/>
      <c r="AG39" s="54"/>
      <c r="AH39" s="54"/>
    </row>
    <row r="40" spans="1:34" ht="18" customHeight="1" x14ac:dyDescent="0.3">
      <c r="A40" s="44">
        <f t="shared" si="9"/>
        <v>45396</v>
      </c>
      <c r="B40" s="45">
        <f t="shared" si="0"/>
        <v>7</v>
      </c>
      <c r="C40" s="46" t="str">
        <f t="shared" si="1"/>
        <v>puzzle1 = [{"order":"39","ctry":"Congo","rate":"6.0","dff":"Easy","cmnt":[],"prow":["3Bands","alldia","rgn_Africa"],"pcolumn":["cl_GRE","cl_YEL","cl_RED"]}],</v>
      </c>
      <c r="D40" s="47">
        <f t="shared" si="2"/>
        <v>39</v>
      </c>
      <c r="E40" s="48" t="s">
        <v>90</v>
      </c>
      <c r="F40" s="49" t="s">
        <v>1489</v>
      </c>
      <c r="G40" s="50" t="s">
        <v>1517</v>
      </c>
      <c r="H40" s="50" t="s">
        <v>1047</v>
      </c>
      <c r="I40" s="50" t="s">
        <v>1095</v>
      </c>
      <c r="J40" s="50" t="s">
        <v>1107</v>
      </c>
      <c r="K40" s="50" t="s">
        <v>1101</v>
      </c>
      <c r="L40" s="48" t="str" cm="1">
        <f t="array" ref="L40">IF(LEFT(E40,1)&lt;&gt;"[", _xlfn.TEXTJOIN(", ", TRUE, IF($E$2:$E$1438=E40, ROW($E$2:$E$1438)-1, "")), "")</f>
        <v>39, 253, 561</v>
      </c>
      <c r="M40" s="48" cm="1">
        <f t="array" ref="M40">IF(
  IFERROR(INDEX(_xlfn.TEXTSPLIT(L40, ", "), COUNTA(_xlfn.TEXTSPLIT(L40, ", "))) - INDEX(_xlfn.TEXTSPLIT(L40, ", "), COUNTA(_xlfn.TEXTSPLIT(L40, ", ")) - 1), 0) &gt; 0,
  IFERROR(INDEX(_xlfn.TEXTSPLIT(L40, ", "), COUNTA(_xlfn.TEXTSPLIT(L40, ", "))) - INDEX(_xlfn.TEXTSPLIT(L40, ", "), COUNTA(_xlfn.TEXTSPLIT(L40, ", ")) - 1), ""),
  ""
)</f>
        <v>308</v>
      </c>
      <c r="N40" s="51" t="str">
        <f>IFERROR(TEXT(AVERAGEIF(Rates!B:B, D40, Rates!C:C), "0.0"), "")</f>
        <v>6.0</v>
      </c>
      <c r="O40" s="52" t="str">
        <f>IFERROR(
    IF(
        AVERAGEIF(Rates!B:B, D40, Rates!F:F) &lt; 1.2,
        "Easy",
        IF(
            AVERAGEIF(Rates!B:B, D40, Rates!F:F) &gt; 2.2,
            "Hard",
            "Med"
        )
    ),
    ""
)</f>
        <v>Easy</v>
      </c>
      <c r="P40" s="50" t="str" cm="1">
        <f t="array" ref="P40">_xlfn.TEXTJOIN(",", TRUE, IF((Rates!$B$1:$B$11000 = D40) * (Rates!$E$1:$E$11000 &lt;&gt; ""), CHAR(34) &amp; Rates!$E$1:$E$11000&amp; CHAR(34), ""))</f>
        <v/>
      </c>
      <c r="Q40" s="50">
        <f>COUNTIF(Categories!A:A, H40) + COUNTIF(Categories!A:A, I40) + COUNTIF(Categories!A:A, J40) + COUNTIF(Categories!A:A, K40) + COUNTIF(Categories!A:A, F40) + COUNTIF(Categories!A:A, G40) + T40</f>
        <v>6</v>
      </c>
      <c r="R40" s="50">
        <f t="shared" si="11"/>
        <v>3</v>
      </c>
      <c r="S40" s="50" t="str">
        <f t="shared" si="10"/>
        <v>3Bandsalldiargn_Africacl_GREcl_YELcl_RED</v>
      </c>
      <c r="T40" s="50">
        <f t="shared" si="3"/>
        <v>0</v>
      </c>
      <c r="U40" s="50" t="s">
        <v>3018</v>
      </c>
      <c r="V40" s="50" t="str">
        <f t="shared" si="4"/>
        <v>[{"order":"39","ctry":"Congo",</v>
      </c>
      <c r="W40" s="53" t="str">
        <f t="shared" si="5"/>
        <v>[{"order":"39","ctry":"Congo","rate":"6.0","dff":"Easy","cmnt":[],"prow":["3Bands","alldia","rgn_Africa"],"pcolumn":["cl_GRE","cl_YEL","cl_RED"]}],</v>
      </c>
      <c r="X40" s="48" t="str" cm="1">
        <f t="array" ref="X40">CHAR(34) &amp; "prow" &amp; CHAR(34) &amp; ":["
&amp; _xlfn.TEXTJOIN(",", TRUE, CHAR(34) &amp; F40:H40 &amp; CHAR(34))
&amp; "],"</f>
        <v>"prow":["3Bands","alldia","rgn_Africa"],</v>
      </c>
      <c r="Y40" s="48" t="str" cm="1">
        <f t="array" ref="Y40">CHAR(34) &amp; "pcolumn" &amp; CHAR(34) &amp; ":["
&amp; _xlfn.TEXTJOIN(",", TRUE, CHAR(34) &amp; I40:K40 &amp; CHAR(34))
&amp; "]}"</f>
        <v>"pcolumn":["cl_GRE","cl_YEL","cl_RED"]}</v>
      </c>
      <c r="Z40" s="54" t="str">
        <f t="shared" si="6"/>
        <v>"rate":"6.0",</v>
      </c>
      <c r="AA40" s="54" t="str">
        <f t="shared" si="7"/>
        <v>"dff":"Easy",</v>
      </c>
      <c r="AB40" s="54" t="str">
        <f t="shared" si="8"/>
        <v>"cmnt":[],</v>
      </c>
      <c r="AC40" s="54"/>
      <c r="AD40" s="54"/>
      <c r="AE40" s="54"/>
      <c r="AF40" s="54"/>
      <c r="AG40" s="54"/>
      <c r="AH40" s="54"/>
    </row>
    <row r="41" spans="1:34" ht="18" customHeight="1" x14ac:dyDescent="0.3">
      <c r="A41" s="44">
        <f t="shared" si="9"/>
        <v>45397</v>
      </c>
      <c r="B41" s="45">
        <f t="shared" si="0"/>
        <v>1</v>
      </c>
      <c r="C41" s="46" t="str">
        <f t="shared" si="1"/>
        <v>puzzle1 = [{"order":"40","ctry":"Liechtenstein","rate":"7.0","dff":"Med","cmnt":["Tricky!!! Is the cross what’s sitting atop the crown?"],"prow":["Horizo","cl_RED","rgn_Europe"],"pcolumn":["2Bands","cl_BLU","Crosse"]}],</v>
      </c>
      <c r="D41" s="47">
        <f t="shared" si="2"/>
        <v>40</v>
      </c>
      <c r="E41" s="48" t="s">
        <v>164</v>
      </c>
      <c r="F41" s="49" t="s">
        <v>1497</v>
      </c>
      <c r="G41" s="50" t="s">
        <v>1101</v>
      </c>
      <c r="H41" s="50" t="s">
        <v>1067</v>
      </c>
      <c r="I41" s="50" t="s">
        <v>1485</v>
      </c>
      <c r="J41" s="50" t="s">
        <v>1092</v>
      </c>
      <c r="K41" s="50" t="s">
        <v>1618</v>
      </c>
      <c r="L41" s="48" t="str" cm="1">
        <f t="array" ref="L41">IF(LEFT(E41,1)&lt;&gt;"[", _xlfn.TEXTJOIN(", ", TRUE, IF($E$2:$E$1438=E41, ROW($E$2:$E$1438)-1, "")), "")</f>
        <v>40, 227</v>
      </c>
      <c r="M41" s="48" cm="1">
        <f t="array" ref="M41">IF(
  IFERROR(INDEX(_xlfn.TEXTSPLIT(L41, ", "), COUNTA(_xlfn.TEXTSPLIT(L41, ", "))) - INDEX(_xlfn.TEXTSPLIT(L41, ", "), COUNTA(_xlfn.TEXTSPLIT(L41, ", ")) - 1), 0) &gt; 0,
  IFERROR(INDEX(_xlfn.TEXTSPLIT(L41, ", "), COUNTA(_xlfn.TEXTSPLIT(L41, ", "))) - INDEX(_xlfn.TEXTSPLIT(L41, ", "), COUNTA(_xlfn.TEXTSPLIT(L41, ", ")) - 1), ""),
  ""
)</f>
        <v>187</v>
      </c>
      <c r="N41" s="51" t="str">
        <f>IFERROR(TEXT(AVERAGEIF(Rates!B:B, D41, Rates!C:C), "0.0"), "")</f>
        <v>7.0</v>
      </c>
      <c r="O41" s="52" t="str">
        <f>IFERROR(
    IF(
        AVERAGEIF(Rates!B:B, D41, Rates!F:F) &lt; 1.2,
        "Easy",
        IF(
            AVERAGEIF(Rates!B:B, D41, Rates!F:F) &gt; 2.2,
            "Hard",
            "Med"
        )
    ),
    ""
)</f>
        <v>Med</v>
      </c>
      <c r="P41" s="50" t="str" cm="1">
        <f t="array" ref="P41">_xlfn.TEXTJOIN(",", TRUE, IF((Rates!$B$1:$B$11000 = D41) * (Rates!$E$1:$E$11000 &lt;&gt; ""), CHAR(34) &amp; Rates!$E$1:$E$11000&amp; CHAR(34), ""))</f>
        <v>"Tricky!!! Is the cross what’s sitting atop the crown?"</v>
      </c>
      <c r="Q41" s="50">
        <f>COUNTIF(Categories!A:A, H41) + COUNTIF(Categories!A:A, I41) + COUNTIF(Categories!A:A, J41) + COUNTIF(Categories!A:A, K41) + COUNTIF(Categories!A:A, F41) + COUNTIF(Categories!A:A, G41) + T41</f>
        <v>6</v>
      </c>
      <c r="R41" s="50">
        <f t="shared" si="11"/>
        <v>3</v>
      </c>
      <c r="S41" s="50" t="str">
        <f t="shared" si="10"/>
        <v>Horizocl_REDrgn_Europe2Bandscl_BLUCrosse</v>
      </c>
      <c r="T41" s="50">
        <f t="shared" si="3"/>
        <v>0</v>
      </c>
      <c r="U41" s="50" t="s">
        <v>3018</v>
      </c>
      <c r="V41" s="50" t="str">
        <f t="shared" si="4"/>
        <v>[{"order":"40","ctry":"Liechtenstein",</v>
      </c>
      <c r="W41" s="53" t="str">
        <f t="shared" si="5"/>
        <v>[{"order":"40","ctry":"Liechtenstein","rate":"7.0","dff":"Med","cmnt":["Tricky!!! Is the cross what’s sitting atop the crown?"],"prow":["Horizo","cl_RED","rgn_Europe"],"pcolumn":["2Bands","cl_BLU","Crosse"]}],</v>
      </c>
      <c r="X41" s="48" t="str" cm="1">
        <f t="array" ref="X41">CHAR(34) &amp; "prow" &amp; CHAR(34) &amp; ":["
&amp; _xlfn.TEXTJOIN(",", TRUE, CHAR(34) &amp; F41:H41 &amp; CHAR(34))
&amp; "],"</f>
        <v>"prow":["Horizo","cl_RED","rgn_Europe"],</v>
      </c>
      <c r="Y41" s="48" t="str" cm="1">
        <f t="array" ref="Y41">CHAR(34) &amp; "pcolumn" &amp; CHAR(34) &amp; ":["
&amp; _xlfn.TEXTJOIN(",", TRUE, CHAR(34) &amp; I41:K41 &amp; CHAR(34))
&amp; "]}"</f>
        <v>"pcolumn":["2Bands","cl_BLU","Crosse"]}</v>
      </c>
      <c r="Z41" s="54" t="str">
        <f t="shared" si="6"/>
        <v>"rate":"7.0",</v>
      </c>
      <c r="AA41" s="54" t="str">
        <f t="shared" si="7"/>
        <v>"dff":"Med",</v>
      </c>
      <c r="AB41" s="54" t="str">
        <f t="shared" si="8"/>
        <v>"cmnt":["Tricky!!! Is the cross what’s sitting atop the crown?"],</v>
      </c>
      <c r="AC41" s="54"/>
      <c r="AD41" s="54"/>
      <c r="AE41" s="54"/>
      <c r="AF41" s="54"/>
      <c r="AG41" s="54"/>
      <c r="AH41" s="54"/>
    </row>
    <row r="42" spans="1:34" ht="18" customHeight="1" x14ac:dyDescent="0.3">
      <c r="A42" s="44">
        <f t="shared" si="9"/>
        <v>45398</v>
      </c>
      <c r="B42" s="45">
        <f t="shared" si="0"/>
        <v>2</v>
      </c>
      <c r="C42" s="46" t="str">
        <f t="shared" si="1"/>
        <v>puzzle1 = [{"order":"41","ctry":"Libya","rate":"5.0","dff":"Easy","cmnt":[],"prow":["cl_GRE","IsMoon","rgn_Africa"],"pcolumn":["cl_BLA","HasSta","cl_RED"]}],</v>
      </c>
      <c r="D42" s="47">
        <f t="shared" si="2"/>
        <v>41</v>
      </c>
      <c r="E42" s="48" t="s">
        <v>163</v>
      </c>
      <c r="F42" s="49" t="s">
        <v>1095</v>
      </c>
      <c r="G42" s="50" t="s">
        <v>1582</v>
      </c>
      <c r="H42" s="50" t="s">
        <v>1047</v>
      </c>
      <c r="I42" s="50" t="s">
        <v>1088</v>
      </c>
      <c r="J42" s="50" t="s">
        <v>1586</v>
      </c>
      <c r="K42" s="50" t="s">
        <v>1101</v>
      </c>
      <c r="L42" s="48" t="str" cm="1">
        <f t="array" ref="L42">IF(LEFT(E42,1)&lt;&gt;"[", _xlfn.TEXTJOIN(", ", TRUE, IF($E$2:$E$1438=E42, ROW($E$2:$E$1438)-1, "")), "")</f>
        <v>41, 410</v>
      </c>
      <c r="M42" s="48" cm="1">
        <f t="array" ref="M42">IF(
  IFERROR(INDEX(_xlfn.TEXTSPLIT(L42, ", "), COUNTA(_xlfn.TEXTSPLIT(L42, ", "))) - INDEX(_xlfn.TEXTSPLIT(L42, ", "), COUNTA(_xlfn.TEXTSPLIT(L42, ", ")) - 1), 0) &gt; 0,
  IFERROR(INDEX(_xlfn.TEXTSPLIT(L42, ", "), COUNTA(_xlfn.TEXTSPLIT(L42, ", "))) - INDEX(_xlfn.TEXTSPLIT(L42, ", "), COUNTA(_xlfn.TEXTSPLIT(L42, ", ")) - 1), ""),
  ""
)</f>
        <v>369</v>
      </c>
      <c r="N42" s="51" t="str">
        <f>IFERROR(TEXT(AVERAGEIF(Rates!B:B, D42, Rates!C:C), "0.0"), "")</f>
        <v>5.0</v>
      </c>
      <c r="O42" s="52" t="str">
        <f>IFERROR(
    IF(
        AVERAGEIF(Rates!B:B, D42, Rates!F:F) &lt; 1.2,
        "Easy",
        IF(
            AVERAGEIF(Rates!B:B, D42, Rates!F:F) &gt; 2.2,
            "Hard",
            "Med"
        )
    ),
    ""
)</f>
        <v>Easy</v>
      </c>
      <c r="P42" s="50" t="str" cm="1">
        <f t="array" ref="P42">_xlfn.TEXTJOIN(",", TRUE, IF((Rates!$B$1:$B$11000 = D42) * (Rates!$E$1:$E$11000 &lt;&gt; ""), CHAR(34) &amp; Rates!$E$1:$E$11000&amp; CHAR(34), ""))</f>
        <v/>
      </c>
      <c r="Q42" s="50">
        <f>COUNTIF(Categories!A:A, H42) + COUNTIF(Categories!A:A, I42) + COUNTIF(Categories!A:A, J42) + COUNTIF(Categories!A:A, K42) + COUNTIF(Categories!A:A, F42) + COUNTIF(Categories!A:A, G42) + T42</f>
        <v>6</v>
      </c>
      <c r="R42" s="50">
        <f t="shared" si="11"/>
        <v>3</v>
      </c>
      <c r="S42" s="50" t="str">
        <f t="shared" si="10"/>
        <v>cl_GREIsMoonrgn_Africacl_BLAHasStacl_RED</v>
      </c>
      <c r="T42" s="50">
        <f t="shared" si="3"/>
        <v>0</v>
      </c>
      <c r="U42" s="50" t="s">
        <v>3018</v>
      </c>
      <c r="V42" s="50" t="str">
        <f t="shared" si="4"/>
        <v>[{"order":"41","ctry":"Libya",</v>
      </c>
      <c r="W42" s="53" t="str">
        <f t="shared" si="5"/>
        <v>[{"order":"41","ctry":"Libya","rate":"5.0","dff":"Easy","cmnt":[],"prow":["cl_GRE","IsMoon","rgn_Africa"],"pcolumn":["cl_BLA","HasSta","cl_RED"]}],</v>
      </c>
      <c r="X42" s="48" t="str" cm="1">
        <f t="array" ref="X42">CHAR(34) &amp; "prow" &amp; CHAR(34) &amp; ":["
&amp; _xlfn.TEXTJOIN(",", TRUE, CHAR(34) &amp; F42:H42 &amp; CHAR(34))
&amp; "],"</f>
        <v>"prow":["cl_GRE","IsMoon","rgn_Africa"],</v>
      </c>
      <c r="Y42" s="48" t="str" cm="1">
        <f t="array" ref="Y42">CHAR(34) &amp; "pcolumn" &amp; CHAR(34) &amp; ":["
&amp; _xlfn.TEXTJOIN(",", TRUE, CHAR(34) &amp; I42:K42 &amp; CHAR(34))
&amp; "]}"</f>
        <v>"pcolumn":["cl_BLA","HasSta","cl_RED"]}</v>
      </c>
      <c r="Z42" s="54" t="str">
        <f t="shared" si="6"/>
        <v>"rate":"5.0",</v>
      </c>
      <c r="AA42" s="54" t="str">
        <f t="shared" si="7"/>
        <v>"dff":"Easy",</v>
      </c>
      <c r="AB42" s="54" t="str">
        <f t="shared" si="8"/>
        <v>"cmnt":[],</v>
      </c>
      <c r="AC42" s="54"/>
      <c r="AD42" s="54"/>
      <c r="AE42" s="54"/>
      <c r="AF42" s="54"/>
      <c r="AG42" s="54"/>
      <c r="AH42" s="54"/>
    </row>
    <row r="43" spans="1:34" ht="18" customHeight="1" x14ac:dyDescent="0.3">
      <c r="A43" s="44">
        <f t="shared" si="9"/>
        <v>45399</v>
      </c>
      <c r="B43" s="45">
        <f t="shared" si="0"/>
        <v>3</v>
      </c>
      <c r="C43" s="46" t="str">
        <f t="shared" si="1"/>
        <v>puzzle1 = [{"order":"42","ctry":"Chad","rate":"","dff":"","cmnt":[],"prow":["3Bands","Vertic","rgn_Africa"],"pcolumn":["cl_RED","cl_YEL","cl_BLU"]}],</v>
      </c>
      <c r="D43" s="47">
        <f t="shared" si="2"/>
        <v>42</v>
      </c>
      <c r="E43" s="48" t="s">
        <v>83</v>
      </c>
      <c r="F43" s="49" t="s">
        <v>1489</v>
      </c>
      <c r="G43" s="50" t="s">
        <v>1501</v>
      </c>
      <c r="H43" s="50" t="s">
        <v>1047</v>
      </c>
      <c r="I43" s="50" t="s">
        <v>1101</v>
      </c>
      <c r="J43" s="50" t="s">
        <v>1107</v>
      </c>
      <c r="K43" s="50" t="s">
        <v>1092</v>
      </c>
      <c r="L43" s="48" t="str" cm="1">
        <f t="array" ref="L43">IF(LEFT(E43,1)&lt;&gt;"[", _xlfn.TEXTJOIN(", ", TRUE, IF($E$2:$E$1438=E43, ROW($E$2:$E$1438)-1, "")), "")</f>
        <v>42, 243, 369, 540</v>
      </c>
      <c r="M43" s="48" cm="1">
        <f t="array" ref="M43">IF(
  IFERROR(INDEX(_xlfn.TEXTSPLIT(L43, ", "), COUNTA(_xlfn.TEXTSPLIT(L43, ", "))) - INDEX(_xlfn.TEXTSPLIT(L43, ", "), COUNTA(_xlfn.TEXTSPLIT(L43, ", ")) - 1), 0) &gt; 0,
  IFERROR(INDEX(_xlfn.TEXTSPLIT(L43, ", "), COUNTA(_xlfn.TEXTSPLIT(L43, ", "))) - INDEX(_xlfn.TEXTSPLIT(L43, ", "), COUNTA(_xlfn.TEXTSPLIT(L43, ", ")) - 1), ""),
  ""
)</f>
        <v>171</v>
      </c>
      <c r="N43" s="51" t="str">
        <f>IFERROR(TEXT(AVERAGEIF(Rates!B:B, D43, Rates!C:C), "0.0"), "")</f>
        <v/>
      </c>
      <c r="O43" s="52" t="str">
        <f>IFERROR(
    IF(
        AVERAGEIF(Rates!B:B, D43, Rates!F:F) &lt; 1.2,
        "Easy",
        IF(
            AVERAGEIF(Rates!B:B, D43, Rates!F:F) &gt; 2.2,
            "Hard",
            "Med"
        )
    ),
    ""
)</f>
        <v/>
      </c>
      <c r="P43" s="50" t="str" cm="1">
        <f t="array" ref="P43">_xlfn.TEXTJOIN(",", TRUE, IF((Rates!$B$1:$B$11000 = D43) * (Rates!$E$1:$E$11000 &lt;&gt; ""), CHAR(34) &amp; Rates!$E$1:$E$11000&amp; CHAR(34), ""))</f>
        <v/>
      </c>
      <c r="Q43" s="50">
        <f>COUNTIF(Categories!A:A, H43) + COUNTIF(Categories!A:A, I43) + COUNTIF(Categories!A:A, J43) + COUNTIF(Categories!A:A, K43) + COUNTIF(Categories!A:A, F43) + COUNTIF(Categories!A:A, G43) + T43</f>
        <v>6</v>
      </c>
      <c r="R43" s="50">
        <f t="shared" si="11"/>
        <v>2</v>
      </c>
      <c r="S43" s="50" t="str">
        <f t="shared" si="10"/>
        <v>3BandsVerticrgn_Africacl_REDcl_YELcl_BLU</v>
      </c>
      <c r="T43" s="50">
        <f t="shared" si="3"/>
        <v>0</v>
      </c>
      <c r="U43" s="50" t="s">
        <v>3018</v>
      </c>
      <c r="V43" s="50" t="str">
        <f t="shared" si="4"/>
        <v>[{"order":"42","ctry":"Chad",</v>
      </c>
      <c r="W43" s="53" t="str">
        <f t="shared" si="5"/>
        <v>[{"order":"42","ctry":"Chad","rate":"","dff":"","cmnt":[],"prow":["3Bands","Vertic","rgn_Africa"],"pcolumn":["cl_RED","cl_YEL","cl_BLU"]}],</v>
      </c>
      <c r="X43" s="48" t="str" cm="1">
        <f t="array" ref="X43">CHAR(34) &amp; "prow" &amp; CHAR(34) &amp; ":["
&amp; _xlfn.TEXTJOIN(",", TRUE, CHAR(34) &amp; F43:H43 &amp; CHAR(34))
&amp; "],"</f>
        <v>"prow":["3Bands","Vertic","rgn_Africa"],</v>
      </c>
      <c r="Y43" s="48" t="str" cm="1">
        <f t="array" ref="Y43">CHAR(34) &amp; "pcolumn" &amp; CHAR(34) &amp; ":["
&amp; _xlfn.TEXTJOIN(",", TRUE, CHAR(34) &amp; I43:K43 &amp; CHAR(34))
&amp; "]}"</f>
        <v>"pcolumn":["cl_RED","cl_YEL","cl_BLU"]}</v>
      </c>
      <c r="Z43" s="54" t="str">
        <f t="shared" si="6"/>
        <v>"rate":"",</v>
      </c>
      <c r="AA43" s="54" t="str">
        <f t="shared" si="7"/>
        <v>"dff":"",</v>
      </c>
      <c r="AB43" s="54" t="str">
        <f t="shared" si="8"/>
        <v>"cmnt":[],</v>
      </c>
      <c r="AC43" s="54"/>
      <c r="AD43" s="54"/>
      <c r="AE43" s="54"/>
      <c r="AF43" s="54"/>
      <c r="AG43" s="54"/>
      <c r="AH43" s="54"/>
    </row>
    <row r="44" spans="1:34" ht="18" customHeight="1" x14ac:dyDescent="0.3">
      <c r="A44" s="44">
        <f t="shared" si="9"/>
        <v>45400</v>
      </c>
      <c r="B44" s="45">
        <f t="shared" si="0"/>
        <v>4</v>
      </c>
      <c r="C44" s="46" t="str">
        <f t="shared" si="1"/>
        <v>puzzle1 = [{"order":"43","ctry":"Lithuania","rate":"5.0","dff":"Easy","cmnt":[],"prow":["cl_YEL","cl_RED","rgn_Europe"],"pcolumn":["cl_GRE","3Bands","Horizo"]}],</v>
      </c>
      <c r="D44" s="47">
        <f t="shared" si="2"/>
        <v>43</v>
      </c>
      <c r="E44" s="48" t="s">
        <v>165</v>
      </c>
      <c r="F44" s="49" t="s">
        <v>1107</v>
      </c>
      <c r="G44" s="50" t="s">
        <v>1101</v>
      </c>
      <c r="H44" s="50" t="s">
        <v>1067</v>
      </c>
      <c r="I44" s="50" t="s">
        <v>1095</v>
      </c>
      <c r="J44" s="50" t="s">
        <v>1489</v>
      </c>
      <c r="K44" s="50" t="s">
        <v>1497</v>
      </c>
      <c r="L44" s="48" t="str" cm="1">
        <f t="array" ref="L44">IF(LEFT(E44,1)&lt;&gt;"[", _xlfn.TEXTJOIN(", ", TRUE, IF($E$2:$E$1438=E44, ROW($E$2:$E$1438)-1, "")), "")</f>
        <v>43, 512</v>
      </c>
      <c r="M44" s="48" cm="1">
        <f t="array" ref="M44">IF(
  IFERROR(INDEX(_xlfn.TEXTSPLIT(L44, ", "), COUNTA(_xlfn.TEXTSPLIT(L44, ", "))) - INDEX(_xlfn.TEXTSPLIT(L44, ", "), COUNTA(_xlfn.TEXTSPLIT(L44, ", ")) - 1), 0) &gt; 0,
  IFERROR(INDEX(_xlfn.TEXTSPLIT(L44, ", "), COUNTA(_xlfn.TEXTSPLIT(L44, ", "))) - INDEX(_xlfn.TEXTSPLIT(L44, ", "), COUNTA(_xlfn.TEXTSPLIT(L44, ", ")) - 1), ""),
  ""
)</f>
        <v>469</v>
      </c>
      <c r="N44" s="51" t="str">
        <f>IFERROR(TEXT(AVERAGEIF(Rates!B:B, D44, Rates!C:C), "0.0"), "")</f>
        <v>5.0</v>
      </c>
      <c r="O44" s="52" t="str">
        <f>IFERROR(
    IF(
        AVERAGEIF(Rates!B:B, D44, Rates!F:F) &lt; 1.2,
        "Easy",
        IF(
            AVERAGEIF(Rates!B:B, D44, Rates!F:F) &gt; 2.2,
            "Hard",
            "Med"
        )
    ),
    ""
)</f>
        <v>Easy</v>
      </c>
      <c r="P44" s="50" t="str" cm="1">
        <f t="array" ref="P44">_xlfn.TEXTJOIN(",", TRUE, IF((Rates!$B$1:$B$11000 = D44) * (Rates!$E$1:$E$11000 &lt;&gt; ""), CHAR(34) &amp; Rates!$E$1:$E$11000&amp; CHAR(34), ""))</f>
        <v/>
      </c>
      <c r="Q44" s="50">
        <f>COUNTIF(Categories!A:A, H44) + COUNTIF(Categories!A:A, I44) + COUNTIF(Categories!A:A, J44) + COUNTIF(Categories!A:A, K44) + COUNTIF(Categories!A:A, F44) + COUNTIF(Categories!A:A, G44) + T44</f>
        <v>6</v>
      </c>
      <c r="R44" s="50">
        <f t="shared" si="11"/>
        <v>2</v>
      </c>
      <c r="S44" s="50" t="str">
        <f t="shared" si="10"/>
        <v>cl_YELcl_REDrgn_Europecl_GRE3BandsHorizo</v>
      </c>
      <c r="T44" s="50">
        <f t="shared" si="3"/>
        <v>0</v>
      </c>
      <c r="U44" s="50" t="s">
        <v>3018</v>
      </c>
      <c r="V44" s="50" t="str">
        <f t="shared" si="4"/>
        <v>[{"order":"43","ctry":"Lithuania",</v>
      </c>
      <c r="W44" s="53" t="str">
        <f t="shared" si="5"/>
        <v>[{"order":"43","ctry":"Lithuania","rate":"5.0","dff":"Easy","cmnt":[],"prow":["cl_YEL","cl_RED","rgn_Europe"],"pcolumn":["cl_GRE","3Bands","Horizo"]}],</v>
      </c>
      <c r="X44" s="48" t="str" cm="1">
        <f t="array" ref="X44">CHAR(34) &amp; "prow" &amp; CHAR(34) &amp; ":["
&amp; _xlfn.TEXTJOIN(",", TRUE, CHAR(34) &amp; F44:H44 &amp; CHAR(34))
&amp; "],"</f>
        <v>"prow":["cl_YEL","cl_RED","rgn_Europe"],</v>
      </c>
      <c r="Y44" s="48" t="str" cm="1">
        <f t="array" ref="Y44">CHAR(34) &amp; "pcolumn" &amp; CHAR(34) &amp; ":["
&amp; _xlfn.TEXTJOIN(",", TRUE, CHAR(34) &amp; I44:K44 &amp; CHAR(34))
&amp; "]}"</f>
        <v>"pcolumn":["cl_GRE","3Bands","Horizo"]}</v>
      </c>
      <c r="Z44" s="54" t="str">
        <f t="shared" si="6"/>
        <v>"rate":"5.0",</v>
      </c>
      <c r="AA44" s="54" t="str">
        <f t="shared" si="7"/>
        <v>"dff":"Easy",</v>
      </c>
      <c r="AB44" s="54" t="str">
        <f t="shared" si="8"/>
        <v>"cmnt":[],</v>
      </c>
      <c r="AC44" s="54"/>
      <c r="AD44" s="54"/>
      <c r="AE44" s="54"/>
      <c r="AF44" s="54"/>
      <c r="AG44" s="54"/>
      <c r="AH44" s="54"/>
    </row>
    <row r="45" spans="1:34" ht="18" customHeight="1" x14ac:dyDescent="0.3">
      <c r="A45" s="44">
        <f t="shared" si="9"/>
        <v>45401</v>
      </c>
      <c r="B45" s="45">
        <f t="shared" si="0"/>
        <v>5</v>
      </c>
      <c r="C45" s="46" t="str">
        <f t="shared" si="1"/>
        <v>puzzle1 = [{"order":"44","ctry":"Algeria","rate":"5.0","dff":"Easy","cmnt":[],"prow":["IsMoon","HasSta","rgn_Africa"],"pcolumn":["cl_WHI","cl_GRE","cl_RED"]}],</v>
      </c>
      <c r="D45" s="47">
        <f t="shared" si="2"/>
        <v>44</v>
      </c>
      <c r="E45" s="48" t="s">
        <v>44</v>
      </c>
      <c r="F45" s="49" t="s">
        <v>1582</v>
      </c>
      <c r="G45" s="50" t="s">
        <v>1586</v>
      </c>
      <c r="H45" s="50" t="s">
        <v>1047</v>
      </c>
      <c r="I45" s="50" t="s">
        <v>1104</v>
      </c>
      <c r="J45" s="50" t="s">
        <v>1095</v>
      </c>
      <c r="K45" s="50" t="s">
        <v>1101</v>
      </c>
      <c r="L45" s="48" t="str" cm="1">
        <f t="array" ref="L45">IF(LEFT(E45,1)&lt;&gt;"[", _xlfn.TEXTJOIN(", ", TRUE, IF($E$2:$E$1438=E45, ROW($E$2:$E$1438)-1, "")), "")</f>
        <v>44, 421, 563, 574</v>
      </c>
      <c r="M45" s="48" cm="1">
        <f t="array" ref="M45">IF(
  IFERROR(INDEX(_xlfn.TEXTSPLIT(L45, ", "), COUNTA(_xlfn.TEXTSPLIT(L45, ", "))) - INDEX(_xlfn.TEXTSPLIT(L45, ", "), COUNTA(_xlfn.TEXTSPLIT(L45, ", ")) - 1), 0) &gt; 0,
  IFERROR(INDEX(_xlfn.TEXTSPLIT(L45, ", "), COUNTA(_xlfn.TEXTSPLIT(L45, ", "))) - INDEX(_xlfn.TEXTSPLIT(L45, ", "), COUNTA(_xlfn.TEXTSPLIT(L45, ", ")) - 1), ""),
  ""
)</f>
        <v>11</v>
      </c>
      <c r="N45" s="51" t="str">
        <f>IFERROR(TEXT(AVERAGEIF(Rates!B:B, D45, Rates!C:C), "0.0"), "")</f>
        <v>5.0</v>
      </c>
      <c r="O45" s="52" t="str">
        <f>IFERROR(
    IF(
        AVERAGEIF(Rates!B:B, D45, Rates!F:F) &lt; 1.2,
        "Easy",
        IF(
            AVERAGEIF(Rates!B:B, D45, Rates!F:F) &gt; 2.2,
            "Hard",
            "Med"
        )
    ),
    ""
)</f>
        <v>Easy</v>
      </c>
      <c r="P45" s="50" t="str" cm="1">
        <f t="array" ref="P45">_xlfn.TEXTJOIN(",", TRUE, IF((Rates!$B$1:$B$11000 = D45) * (Rates!$E$1:$E$11000 &lt;&gt; ""), CHAR(34) &amp; Rates!$E$1:$E$11000&amp; CHAR(34), ""))</f>
        <v/>
      </c>
      <c r="Q45" s="50">
        <f>COUNTIF(Categories!A:A, H45) + COUNTIF(Categories!A:A, I45) + COUNTIF(Categories!A:A, J45) + COUNTIF(Categories!A:A, K45) + COUNTIF(Categories!A:A, F45) + COUNTIF(Categories!A:A, G45) + T45</f>
        <v>6</v>
      </c>
      <c r="R45" s="50">
        <f t="shared" si="11"/>
        <v>2</v>
      </c>
      <c r="S45" s="50" t="str">
        <f t="shared" si="10"/>
        <v>IsMoonHasStargn_Africacl_WHIcl_GREcl_RED</v>
      </c>
      <c r="T45" s="50">
        <f t="shared" si="3"/>
        <v>0</v>
      </c>
      <c r="U45" s="50" t="s">
        <v>3018</v>
      </c>
      <c r="V45" s="50" t="str">
        <f t="shared" si="4"/>
        <v>[{"order":"44","ctry":"Algeria",</v>
      </c>
      <c r="W45" s="53" t="str">
        <f t="shared" si="5"/>
        <v>[{"order":"44","ctry":"Algeria","rate":"5.0","dff":"Easy","cmnt":[],"prow":["IsMoon","HasSta","rgn_Africa"],"pcolumn":["cl_WHI","cl_GRE","cl_RED"]}],</v>
      </c>
      <c r="X45" s="48" t="str" cm="1">
        <f t="array" ref="X45">CHAR(34) &amp; "prow" &amp; CHAR(34) &amp; ":["
&amp; _xlfn.TEXTJOIN(",", TRUE, CHAR(34) &amp; F45:H45 &amp; CHAR(34))
&amp; "],"</f>
        <v>"prow":["IsMoon","HasSta","rgn_Africa"],</v>
      </c>
      <c r="Y45" s="48" t="str" cm="1">
        <f t="array" ref="Y45">CHAR(34) &amp; "pcolumn" &amp; CHAR(34) &amp; ":["
&amp; _xlfn.TEXTJOIN(",", TRUE, CHAR(34) &amp; I45:K45 &amp; CHAR(34))
&amp; "]}"</f>
        <v>"pcolumn":["cl_WHI","cl_GRE","cl_RED"]}</v>
      </c>
      <c r="Z45" s="54" t="str">
        <f t="shared" si="6"/>
        <v>"rate":"5.0",</v>
      </c>
      <c r="AA45" s="54" t="str">
        <f t="shared" si="7"/>
        <v>"dff":"Easy",</v>
      </c>
      <c r="AB45" s="54" t="str">
        <f t="shared" si="8"/>
        <v>"cmnt":[],</v>
      </c>
      <c r="AC45" s="54"/>
      <c r="AD45" s="54"/>
      <c r="AE45" s="54"/>
      <c r="AF45" s="54"/>
      <c r="AG45" s="54"/>
      <c r="AH45" s="54"/>
    </row>
    <row r="46" spans="1:34" ht="18" customHeight="1" x14ac:dyDescent="0.3">
      <c r="A46" s="44">
        <f t="shared" si="9"/>
        <v>45402</v>
      </c>
      <c r="B46" s="45">
        <f t="shared" si="0"/>
        <v>6</v>
      </c>
      <c r="C46" s="46" t="str">
        <f t="shared" si="1"/>
        <v>puzzle1 = [{"order":"45","ctry":"Lesotho","rate":"6.0","dff":"Easy","cmnt":[],"prow":["cl_GRE","cl_BLA","rgn_Africa"],"pcolumn":["cl_BLU","cl_WHI","3Bands"]}],</v>
      </c>
      <c r="D46" s="47">
        <f t="shared" si="2"/>
        <v>45</v>
      </c>
      <c r="E46" s="48" t="s">
        <v>161</v>
      </c>
      <c r="F46" s="49" t="s">
        <v>1095</v>
      </c>
      <c r="G46" s="50" t="s">
        <v>1088</v>
      </c>
      <c r="H46" s="50" t="s">
        <v>1047</v>
      </c>
      <c r="I46" s="50" t="s">
        <v>1092</v>
      </c>
      <c r="J46" s="50" t="s">
        <v>1104</v>
      </c>
      <c r="K46" s="50" t="s">
        <v>1489</v>
      </c>
      <c r="L46" s="48" t="str" cm="1">
        <f t="array" ref="L46">IF(LEFT(E46,1)&lt;&gt;"[", _xlfn.TEXTJOIN(", ", TRUE, IF($E$2:$E$1438=E46, ROW($E$2:$E$1438)-1, "")), "")</f>
        <v>45, 486</v>
      </c>
      <c r="M46" s="48" cm="1">
        <f t="array" ref="M46">IF(
  IFERROR(INDEX(_xlfn.TEXTSPLIT(L46, ", "), COUNTA(_xlfn.TEXTSPLIT(L46, ", "))) - INDEX(_xlfn.TEXTSPLIT(L46, ", "), COUNTA(_xlfn.TEXTSPLIT(L46, ", ")) - 1), 0) &gt; 0,
  IFERROR(INDEX(_xlfn.TEXTSPLIT(L46, ", "), COUNTA(_xlfn.TEXTSPLIT(L46, ", "))) - INDEX(_xlfn.TEXTSPLIT(L46, ", "), COUNTA(_xlfn.TEXTSPLIT(L46, ", ")) - 1), ""),
  ""
)</f>
        <v>441</v>
      </c>
      <c r="N46" s="51" t="str">
        <f>IFERROR(TEXT(AVERAGEIF(Rates!B:B, D46, Rates!C:C), "0.0"), "")</f>
        <v>6.0</v>
      </c>
      <c r="O46" s="52" t="str">
        <f>IFERROR(
    IF(
        AVERAGEIF(Rates!B:B, D46, Rates!F:F) &lt; 1.2,
        "Easy",
        IF(
            AVERAGEIF(Rates!B:B, D46, Rates!F:F) &gt; 2.2,
            "Hard",
            "Med"
        )
    ),
    ""
)</f>
        <v>Easy</v>
      </c>
      <c r="P46" s="50" t="str" cm="1">
        <f t="array" ref="P46">_xlfn.TEXTJOIN(",", TRUE, IF((Rates!$B$1:$B$11000 = D46) * (Rates!$E$1:$E$11000 &lt;&gt; ""), CHAR(34) &amp; Rates!$E$1:$E$11000&amp; CHAR(34), ""))</f>
        <v/>
      </c>
      <c r="Q46" s="50">
        <f>COUNTIF(Categories!A:A, H46) + COUNTIF(Categories!A:A, I46) + COUNTIF(Categories!A:A, J46) + COUNTIF(Categories!A:A, K46) + COUNTIF(Categories!A:A, F46) + COUNTIF(Categories!A:A, G46) + T46</f>
        <v>6</v>
      </c>
      <c r="R46" s="50">
        <f t="shared" si="11"/>
        <v>2</v>
      </c>
      <c r="S46" s="50" t="str">
        <f t="shared" si="10"/>
        <v>cl_GREcl_BLArgn_Africacl_BLUcl_WHI3Bands</v>
      </c>
      <c r="T46" s="50">
        <f t="shared" si="3"/>
        <v>0</v>
      </c>
      <c r="U46" s="50" t="s">
        <v>3018</v>
      </c>
      <c r="V46" s="50" t="str">
        <f t="shared" si="4"/>
        <v>[{"order":"45","ctry":"Lesotho",</v>
      </c>
      <c r="W46" s="53" t="str">
        <f t="shared" si="5"/>
        <v>[{"order":"45","ctry":"Lesotho","rate":"6.0","dff":"Easy","cmnt":[],"prow":["cl_GRE","cl_BLA","rgn_Africa"],"pcolumn":["cl_BLU","cl_WHI","3Bands"]}],</v>
      </c>
      <c r="X46" s="48" t="str" cm="1">
        <f t="array" ref="X46">CHAR(34) &amp; "prow" &amp; CHAR(34) &amp; ":["
&amp; _xlfn.TEXTJOIN(",", TRUE, CHAR(34) &amp; F46:H46 &amp; CHAR(34))
&amp; "],"</f>
        <v>"prow":["cl_GRE","cl_BLA","rgn_Africa"],</v>
      </c>
      <c r="Y46" s="48" t="str" cm="1">
        <f t="array" ref="Y46">CHAR(34) &amp; "pcolumn" &amp; CHAR(34) &amp; ":["
&amp; _xlfn.TEXTJOIN(",", TRUE, CHAR(34) &amp; I46:K46 &amp; CHAR(34))
&amp; "]}"</f>
        <v>"pcolumn":["cl_BLU","cl_WHI","3Bands"]}</v>
      </c>
      <c r="Z46" s="54" t="str">
        <f t="shared" si="6"/>
        <v>"rate":"6.0",</v>
      </c>
      <c r="AA46" s="54" t="str">
        <f t="shared" si="7"/>
        <v>"dff":"Easy",</v>
      </c>
      <c r="AB46" s="54" t="str">
        <f t="shared" si="8"/>
        <v>"cmnt":[],</v>
      </c>
      <c r="AC46" s="54"/>
      <c r="AD46" s="54"/>
      <c r="AE46" s="54"/>
      <c r="AF46" s="54"/>
      <c r="AG46" s="54"/>
      <c r="AH46" s="54"/>
    </row>
    <row r="47" spans="1:34" ht="18" customHeight="1" x14ac:dyDescent="0.3">
      <c r="A47" s="44">
        <f t="shared" si="9"/>
        <v>45403</v>
      </c>
      <c r="B47" s="45">
        <f t="shared" si="0"/>
        <v>7</v>
      </c>
      <c r="C47" s="46" t="str">
        <f t="shared" si="1"/>
        <v>puzzle1 = [{"order":"46","ctry":"Cuba","rate":"5.0","dff":"Easy","cmnt":[],"prow":["cl_BLU","cl_WHI","rgn_North America"],"pcolumn":["HasSta","cl_RED","Horizo"]}],</v>
      </c>
      <c r="D47" s="47">
        <f t="shared" si="2"/>
        <v>46</v>
      </c>
      <c r="E47" s="48" t="s">
        <v>94</v>
      </c>
      <c r="F47" s="49" t="s">
        <v>1092</v>
      </c>
      <c r="G47" s="50" t="s">
        <v>1104</v>
      </c>
      <c r="H47" s="50" t="s">
        <v>1059</v>
      </c>
      <c r="I47" s="50" t="s">
        <v>1586</v>
      </c>
      <c r="J47" s="50" t="s">
        <v>1101</v>
      </c>
      <c r="K47" s="50" t="s">
        <v>1497</v>
      </c>
      <c r="L47" s="48" t="str" cm="1">
        <f t="array" ref="L47">IF(LEFT(E47,1)&lt;&gt;"[", _xlfn.TEXTJOIN(", ", TRUE, IF($E$2:$E$1438=E47, ROW($E$2:$E$1438)-1, "")), "")</f>
        <v>46, 210, 422</v>
      </c>
      <c r="M47" s="48" cm="1">
        <f t="array" ref="M47">IF(
  IFERROR(INDEX(_xlfn.TEXTSPLIT(L47, ", "), COUNTA(_xlfn.TEXTSPLIT(L47, ", "))) - INDEX(_xlfn.TEXTSPLIT(L47, ", "), COUNTA(_xlfn.TEXTSPLIT(L47, ", ")) - 1), 0) &gt; 0,
  IFERROR(INDEX(_xlfn.TEXTSPLIT(L47, ", "), COUNTA(_xlfn.TEXTSPLIT(L47, ", "))) - INDEX(_xlfn.TEXTSPLIT(L47, ", "), COUNTA(_xlfn.TEXTSPLIT(L47, ", ")) - 1), ""),
  ""
)</f>
        <v>212</v>
      </c>
      <c r="N47" s="51" t="str">
        <f>IFERROR(TEXT(AVERAGEIF(Rates!B:B, D47, Rates!C:C), "0.0"), "")</f>
        <v>5.0</v>
      </c>
      <c r="O47" s="52" t="str">
        <f>IFERROR(
    IF(
        AVERAGEIF(Rates!B:B, D47, Rates!F:F) &lt; 1.2,
        "Easy",
        IF(
            AVERAGEIF(Rates!B:B, D47, Rates!F:F) &gt; 2.2,
            "Hard",
            "Med"
        )
    ),
    ""
)</f>
        <v>Easy</v>
      </c>
      <c r="P47" s="50" t="str" cm="1">
        <f t="array" ref="P47">_xlfn.TEXTJOIN(",", TRUE, IF((Rates!$B$1:$B$11000 = D47) * (Rates!$E$1:$E$11000 &lt;&gt; ""), CHAR(34) &amp; Rates!$E$1:$E$11000&amp; CHAR(34), ""))</f>
        <v/>
      </c>
      <c r="Q47" s="50">
        <f>COUNTIF(Categories!A:A, H47) + COUNTIF(Categories!A:A, I47) + COUNTIF(Categories!A:A, J47) + COUNTIF(Categories!A:A, K47) + COUNTIF(Categories!A:A, F47) + COUNTIF(Categories!A:A, G47) + T47</f>
        <v>6</v>
      </c>
      <c r="R47" s="50">
        <f t="shared" si="11"/>
        <v>3</v>
      </c>
      <c r="S47" s="50" t="str">
        <f t="shared" si="10"/>
        <v>cl_BLUcl_WHIrgn_North AmericaHasStacl_REDHorizo</v>
      </c>
      <c r="T47" s="50">
        <f t="shared" si="3"/>
        <v>0</v>
      </c>
      <c r="U47" s="50" t="s">
        <v>3018</v>
      </c>
      <c r="V47" s="50" t="str">
        <f t="shared" si="4"/>
        <v>[{"order":"46","ctry":"Cuba",</v>
      </c>
      <c r="W47" s="53" t="str">
        <f t="shared" si="5"/>
        <v>[{"order":"46","ctry":"Cuba","rate":"5.0","dff":"Easy","cmnt":[],"prow":["cl_BLU","cl_WHI","rgn_North America"],"pcolumn":["HasSta","cl_RED","Horizo"]}],</v>
      </c>
      <c r="X47" s="48" t="str" cm="1">
        <f t="array" ref="X47">CHAR(34) &amp; "prow" &amp; CHAR(34) &amp; ":["
&amp; _xlfn.TEXTJOIN(",", TRUE, CHAR(34) &amp; F47:H47 &amp; CHAR(34))
&amp; "],"</f>
        <v>"prow":["cl_BLU","cl_WHI","rgn_North America"],</v>
      </c>
      <c r="Y47" s="48" t="str" cm="1">
        <f t="array" ref="Y47">CHAR(34) &amp; "pcolumn" &amp; CHAR(34) &amp; ":["
&amp; _xlfn.TEXTJOIN(",", TRUE, CHAR(34) &amp; I47:K47 &amp; CHAR(34))
&amp; "]}"</f>
        <v>"pcolumn":["HasSta","cl_RED","Horizo"]}</v>
      </c>
      <c r="Z47" s="54" t="str">
        <f t="shared" si="6"/>
        <v>"rate":"5.0",</v>
      </c>
      <c r="AA47" s="54" t="str">
        <f t="shared" si="7"/>
        <v>"dff":"Easy",</v>
      </c>
      <c r="AB47" s="54" t="str">
        <f t="shared" si="8"/>
        <v>"cmnt":[],</v>
      </c>
      <c r="AC47" s="54"/>
      <c r="AD47" s="54"/>
      <c r="AE47" s="54"/>
      <c r="AF47" s="54"/>
      <c r="AG47" s="54"/>
      <c r="AH47" s="54"/>
    </row>
    <row r="48" spans="1:34" ht="18" customHeight="1" x14ac:dyDescent="0.3">
      <c r="A48" s="44">
        <f t="shared" si="9"/>
        <v>45404</v>
      </c>
      <c r="B48" s="45">
        <f t="shared" si="0"/>
        <v>1</v>
      </c>
      <c r="C48" s="46" t="str">
        <f t="shared" si="1"/>
        <v>puzzle1 = [{"order":"47","ctry":"Moldova","rate":"6.0","dff":"Easy","cmnt":[],"prow":["cl_BLU","cl_RED","rgn_Europe"],"pcolumn":["cl_YEL","3Bands","Animal"]}],</v>
      </c>
      <c r="D48" s="47">
        <f t="shared" si="2"/>
        <v>47</v>
      </c>
      <c r="E48" s="48" t="s">
        <v>180</v>
      </c>
      <c r="F48" s="49" t="s">
        <v>1092</v>
      </c>
      <c r="G48" s="50" t="s">
        <v>1101</v>
      </c>
      <c r="H48" s="50" t="s">
        <v>1067</v>
      </c>
      <c r="I48" s="50" t="s">
        <v>1107</v>
      </c>
      <c r="J48" s="50" t="s">
        <v>1489</v>
      </c>
      <c r="K48" s="50" t="s">
        <v>1606</v>
      </c>
      <c r="L48" s="48" t="str" cm="1">
        <f t="array" ref="L48">IF(LEFT(E48,1)&lt;&gt;"[", _xlfn.TEXTJOIN(", ", TRUE, IF($E$2:$E$1438=E48, ROW($E$2:$E$1438)-1, "")), "")</f>
        <v>47, 527</v>
      </c>
      <c r="M48" s="48" cm="1">
        <f t="array" ref="M48">IF(
  IFERROR(INDEX(_xlfn.TEXTSPLIT(L48, ", "), COUNTA(_xlfn.TEXTSPLIT(L48, ", "))) - INDEX(_xlfn.TEXTSPLIT(L48, ", "), COUNTA(_xlfn.TEXTSPLIT(L48, ", ")) - 1), 0) &gt; 0,
  IFERROR(INDEX(_xlfn.TEXTSPLIT(L48, ", "), COUNTA(_xlfn.TEXTSPLIT(L48, ", "))) - INDEX(_xlfn.TEXTSPLIT(L48, ", "), COUNTA(_xlfn.TEXTSPLIT(L48, ", ")) - 1), ""),
  ""
)</f>
        <v>480</v>
      </c>
      <c r="N48" s="51" t="str">
        <f>IFERROR(TEXT(AVERAGEIF(Rates!B:B, D48, Rates!C:C), "0.0"), "")</f>
        <v>6.0</v>
      </c>
      <c r="O48" s="52" t="str">
        <f>IFERROR(
    IF(
        AVERAGEIF(Rates!B:B, D48, Rates!F:F) &lt; 1.2,
        "Easy",
        IF(
            AVERAGEIF(Rates!B:B, D48, Rates!F:F) &gt; 2.2,
            "Hard",
            "Med"
        )
    ),
    ""
)</f>
        <v>Easy</v>
      </c>
      <c r="P48" s="50" t="str" cm="1">
        <f t="array" ref="P48">_xlfn.TEXTJOIN(",", TRUE, IF((Rates!$B$1:$B$11000 = D48) * (Rates!$E$1:$E$11000 &lt;&gt; ""), CHAR(34) &amp; Rates!$E$1:$E$11000&amp; CHAR(34), ""))</f>
        <v/>
      </c>
      <c r="Q48" s="50">
        <f>COUNTIF(Categories!A:A, H48) + COUNTIF(Categories!A:A, I48) + COUNTIF(Categories!A:A, J48) + COUNTIF(Categories!A:A, K48) + COUNTIF(Categories!A:A, F48) + COUNTIF(Categories!A:A, G48) + T48</f>
        <v>6</v>
      </c>
      <c r="R48" s="50">
        <f t="shared" si="11"/>
        <v>2</v>
      </c>
      <c r="S48" s="50" t="str">
        <f t="shared" si="10"/>
        <v>cl_BLUcl_REDrgn_Europecl_YEL3BandsAnimal</v>
      </c>
      <c r="T48" s="50">
        <f t="shared" si="3"/>
        <v>0</v>
      </c>
      <c r="U48" s="50" t="s">
        <v>3018</v>
      </c>
      <c r="V48" s="50" t="str">
        <f t="shared" si="4"/>
        <v>[{"order":"47","ctry":"Moldova",</v>
      </c>
      <c r="W48" s="53" t="str">
        <f t="shared" si="5"/>
        <v>[{"order":"47","ctry":"Moldova","rate":"6.0","dff":"Easy","cmnt":[],"prow":["cl_BLU","cl_RED","rgn_Europe"],"pcolumn":["cl_YEL","3Bands","Animal"]}],</v>
      </c>
      <c r="X48" s="48" t="str" cm="1">
        <f t="array" ref="X48">CHAR(34) &amp; "prow" &amp; CHAR(34) &amp; ":["
&amp; _xlfn.TEXTJOIN(",", TRUE, CHAR(34) &amp; F48:H48 &amp; CHAR(34))
&amp; "],"</f>
        <v>"prow":["cl_BLU","cl_RED","rgn_Europe"],</v>
      </c>
      <c r="Y48" s="48" t="str" cm="1">
        <f t="array" ref="Y48">CHAR(34) &amp; "pcolumn" &amp; CHAR(34) &amp; ":["
&amp; _xlfn.TEXTJOIN(",", TRUE, CHAR(34) &amp; I48:K48 &amp; CHAR(34))
&amp; "]}"</f>
        <v>"pcolumn":["cl_YEL","3Bands","Animal"]}</v>
      </c>
      <c r="Z48" s="54" t="str">
        <f t="shared" si="6"/>
        <v>"rate":"6.0",</v>
      </c>
      <c r="AA48" s="54" t="str">
        <f t="shared" si="7"/>
        <v>"dff":"Easy",</v>
      </c>
      <c r="AB48" s="54" t="str">
        <f t="shared" si="8"/>
        <v>"cmnt":[],</v>
      </c>
      <c r="AC48" s="54"/>
      <c r="AD48" s="54"/>
      <c r="AE48" s="54"/>
      <c r="AF48" s="54"/>
      <c r="AG48" s="54"/>
      <c r="AH48" s="54"/>
    </row>
    <row r="49" spans="1:34" ht="18" customHeight="1" x14ac:dyDescent="0.3">
      <c r="A49" s="44">
        <f t="shared" si="9"/>
        <v>45405</v>
      </c>
      <c r="B49" s="45">
        <f t="shared" si="0"/>
        <v>2</v>
      </c>
      <c r="C49" s="46" t="str">
        <f t="shared" si="1"/>
        <v>puzzle1 = [{"order":"48","ctry":"Pakistan","rate":"6.0","dff":"Easy","cmnt":[],"prow":["HasSta","cl_WHI","rgn_Asia"],"pcolumn":["IsMoon","cl_GRE","2Bands"]}],</v>
      </c>
      <c r="D49" s="47">
        <f t="shared" si="2"/>
        <v>48</v>
      </c>
      <c r="E49" s="48" t="s">
        <v>205</v>
      </c>
      <c r="F49" s="49" t="s">
        <v>1586</v>
      </c>
      <c r="G49" s="50" t="s">
        <v>1104</v>
      </c>
      <c r="H49" s="50" t="s">
        <v>1063</v>
      </c>
      <c r="I49" s="50" t="s">
        <v>1582</v>
      </c>
      <c r="J49" s="50" t="s">
        <v>1095</v>
      </c>
      <c r="K49" s="50" t="s">
        <v>1485</v>
      </c>
      <c r="L49" s="48" t="str" cm="1">
        <f t="array" ref="L49">IF(LEFT(E49,1)&lt;&gt;"[", _xlfn.TEXTJOIN(", ", TRUE, IF($E$2:$E$1438=E49, ROW($E$2:$E$1438)-1, "")), "")</f>
        <v>48, 363</v>
      </c>
      <c r="M49" s="48" cm="1">
        <f t="array" ref="M49">IF(
  IFERROR(INDEX(_xlfn.TEXTSPLIT(L49, ", "), COUNTA(_xlfn.TEXTSPLIT(L49, ", "))) - INDEX(_xlfn.TEXTSPLIT(L49, ", "), COUNTA(_xlfn.TEXTSPLIT(L49, ", ")) - 1), 0) &gt; 0,
  IFERROR(INDEX(_xlfn.TEXTSPLIT(L49, ", "), COUNTA(_xlfn.TEXTSPLIT(L49, ", "))) - INDEX(_xlfn.TEXTSPLIT(L49, ", "), COUNTA(_xlfn.TEXTSPLIT(L49, ", ")) - 1), ""),
  ""
)</f>
        <v>315</v>
      </c>
      <c r="N49" s="51" t="str">
        <f>IFERROR(TEXT(AVERAGEIF(Rates!B:B, D49, Rates!C:C), "0.0"), "")</f>
        <v>6.0</v>
      </c>
      <c r="O49" s="52" t="str">
        <f>IFERROR(
    IF(
        AVERAGEIF(Rates!B:B, D49, Rates!F:F) &lt; 1.2,
        "Easy",
        IF(
            AVERAGEIF(Rates!B:B, D49, Rates!F:F) &gt; 2.2,
            "Hard",
            "Med"
        )
    ),
    ""
)</f>
        <v>Easy</v>
      </c>
      <c r="P49" s="50" t="str" cm="1">
        <f t="array" ref="P49">_xlfn.TEXTJOIN(",", TRUE, IF((Rates!$B$1:$B$11000 = D49) * (Rates!$E$1:$E$11000 &lt;&gt; ""), CHAR(34) &amp; Rates!$E$1:$E$11000&amp; CHAR(34), ""))</f>
        <v/>
      </c>
      <c r="Q49" s="50">
        <f>COUNTIF(Categories!A:A, H49) + COUNTIF(Categories!A:A, I49) + COUNTIF(Categories!A:A, J49) + COUNTIF(Categories!A:A, K49) + COUNTIF(Categories!A:A, F49) + COUNTIF(Categories!A:A, G49) + T49</f>
        <v>6</v>
      </c>
      <c r="R49" s="50">
        <f t="shared" si="11"/>
        <v>2</v>
      </c>
      <c r="S49" s="50" t="str">
        <f t="shared" si="10"/>
        <v>HasStacl_WHIrgn_AsiaIsMooncl_GRE2Bands</v>
      </c>
      <c r="T49" s="50">
        <f t="shared" si="3"/>
        <v>0</v>
      </c>
      <c r="U49" s="50" t="s">
        <v>3018</v>
      </c>
      <c r="V49" s="50" t="str">
        <f t="shared" si="4"/>
        <v>[{"order":"48","ctry":"Pakistan",</v>
      </c>
      <c r="W49" s="53" t="str">
        <f t="shared" si="5"/>
        <v>[{"order":"48","ctry":"Pakistan","rate":"6.0","dff":"Easy","cmnt":[],"prow":["HasSta","cl_WHI","rgn_Asia"],"pcolumn":["IsMoon","cl_GRE","2Bands"]}],</v>
      </c>
      <c r="X49" s="48" t="str" cm="1">
        <f t="array" ref="X49">CHAR(34) &amp; "prow" &amp; CHAR(34) &amp; ":["
&amp; _xlfn.TEXTJOIN(",", TRUE, CHAR(34) &amp; F49:H49 &amp; CHAR(34))
&amp; "],"</f>
        <v>"prow":["HasSta","cl_WHI","rgn_Asia"],</v>
      </c>
      <c r="Y49" s="48" t="str" cm="1">
        <f t="array" ref="Y49">CHAR(34) &amp; "pcolumn" &amp; CHAR(34) &amp; ":["
&amp; _xlfn.TEXTJOIN(",", TRUE, CHAR(34) &amp; I49:K49 &amp; CHAR(34))
&amp; "]}"</f>
        <v>"pcolumn":["IsMoon","cl_GRE","2Bands"]}</v>
      </c>
      <c r="Z49" s="54" t="str">
        <f t="shared" si="6"/>
        <v>"rate":"6.0",</v>
      </c>
      <c r="AA49" s="54" t="str">
        <f t="shared" si="7"/>
        <v>"dff":"Easy",</v>
      </c>
      <c r="AB49" s="54" t="str">
        <f t="shared" si="8"/>
        <v>"cmnt":[],</v>
      </c>
      <c r="AC49" s="54"/>
      <c r="AD49" s="54"/>
      <c r="AE49" s="54"/>
      <c r="AF49" s="54"/>
      <c r="AG49" s="54"/>
      <c r="AH49" s="54"/>
    </row>
    <row r="50" spans="1:34" ht="18" customHeight="1" x14ac:dyDescent="0.3">
      <c r="A50" s="44">
        <f t="shared" si="9"/>
        <v>45406</v>
      </c>
      <c r="B50" s="45">
        <f t="shared" si="0"/>
        <v>3</v>
      </c>
      <c r="C50" s="46" t="str">
        <f t="shared" si="1"/>
        <v>puzzle1 = [{"order":"49","ctry":"Togo","rate":"5.0","dff":"Easy","cmnt":[],"prow":["cl_GRE","1Stars","rgn_Africa"],"pcolumn":["cl_YEL","cl_RED","Horizo"]}],</v>
      </c>
      <c r="D50" s="47">
        <f t="shared" si="2"/>
        <v>49</v>
      </c>
      <c r="E50" s="48" t="s">
        <v>260</v>
      </c>
      <c r="F50" s="49" t="s">
        <v>1095</v>
      </c>
      <c r="G50" s="50" t="s">
        <v>1590</v>
      </c>
      <c r="H50" s="50" t="s">
        <v>1047</v>
      </c>
      <c r="I50" s="50" t="s">
        <v>1107</v>
      </c>
      <c r="J50" s="50" t="s">
        <v>1101</v>
      </c>
      <c r="K50" s="50" t="s">
        <v>1497</v>
      </c>
      <c r="L50" s="48" t="str" cm="1">
        <f t="array" ref="L50">IF(LEFT(E50,1)&lt;&gt;"[", _xlfn.TEXTJOIN(", ", TRUE, IF($E$2:$E$1438=E50, ROW($E$2:$E$1438)-1, "")), "")</f>
        <v>49, 316</v>
      </c>
      <c r="M50" s="48" cm="1">
        <f t="array" ref="M50">IF(
  IFERROR(INDEX(_xlfn.TEXTSPLIT(L50, ", "), COUNTA(_xlfn.TEXTSPLIT(L50, ", "))) - INDEX(_xlfn.TEXTSPLIT(L50, ", "), COUNTA(_xlfn.TEXTSPLIT(L50, ", ")) - 1), 0) &gt; 0,
  IFERROR(INDEX(_xlfn.TEXTSPLIT(L50, ", "), COUNTA(_xlfn.TEXTSPLIT(L50, ", "))) - INDEX(_xlfn.TEXTSPLIT(L50, ", "), COUNTA(_xlfn.TEXTSPLIT(L50, ", ")) - 1), ""),
  ""
)</f>
        <v>267</v>
      </c>
      <c r="N50" s="51" t="str">
        <f>IFERROR(TEXT(AVERAGEIF(Rates!B:B, D50, Rates!C:C), "0.0"), "")</f>
        <v>5.0</v>
      </c>
      <c r="O50" s="52" t="str">
        <f>IFERROR(
    IF(
        AVERAGEIF(Rates!B:B, D50, Rates!F:F) &lt; 1.2,
        "Easy",
        IF(
            AVERAGEIF(Rates!B:B, D50, Rates!F:F) &gt; 2.2,
            "Hard",
            "Med"
        )
    ),
    ""
)</f>
        <v>Easy</v>
      </c>
      <c r="P50" s="50" t="str" cm="1">
        <f t="array" ref="P50">_xlfn.TEXTJOIN(",", TRUE, IF((Rates!$B$1:$B$11000 = D50) * (Rates!$E$1:$E$11000 &lt;&gt; ""), CHAR(34) &amp; Rates!$E$1:$E$11000&amp; CHAR(34), ""))</f>
        <v/>
      </c>
      <c r="Q50" s="50">
        <f>COUNTIF(Categories!A:A, H50) + COUNTIF(Categories!A:A, I50) + COUNTIF(Categories!A:A, J50) + COUNTIF(Categories!A:A, K50) + COUNTIF(Categories!A:A, F50) + COUNTIF(Categories!A:A, G50) + T50</f>
        <v>6</v>
      </c>
      <c r="R50" s="50">
        <f t="shared" si="11"/>
        <v>2</v>
      </c>
      <c r="S50" s="50" t="str">
        <f t="shared" si="10"/>
        <v>cl_GRE1Starsrgn_Africacl_YELcl_REDHorizo</v>
      </c>
      <c r="T50" s="50">
        <f t="shared" si="3"/>
        <v>0</v>
      </c>
      <c r="U50" s="50" t="s">
        <v>3018</v>
      </c>
      <c r="V50" s="50" t="str">
        <f t="shared" si="4"/>
        <v>[{"order":"49","ctry":"Togo",</v>
      </c>
      <c r="W50" s="53" t="str">
        <f t="shared" si="5"/>
        <v>[{"order":"49","ctry":"Togo","rate":"5.0","dff":"Easy","cmnt":[],"prow":["cl_GRE","1Stars","rgn_Africa"],"pcolumn":["cl_YEL","cl_RED","Horizo"]}],</v>
      </c>
      <c r="X50" s="48" t="str" cm="1">
        <f t="array" ref="X50">CHAR(34) &amp; "prow" &amp; CHAR(34) &amp; ":["
&amp; _xlfn.TEXTJOIN(",", TRUE, CHAR(34) &amp; F50:H50 &amp; CHAR(34))
&amp; "],"</f>
        <v>"prow":["cl_GRE","1Stars","rgn_Africa"],</v>
      </c>
      <c r="Y50" s="48" t="str" cm="1">
        <f t="array" ref="Y50">CHAR(34) &amp; "pcolumn" &amp; CHAR(34) &amp; ":["
&amp; _xlfn.TEXTJOIN(",", TRUE, CHAR(34) &amp; I50:K50 &amp; CHAR(34))
&amp; "]}"</f>
        <v>"pcolumn":["cl_YEL","cl_RED","Horizo"]}</v>
      </c>
      <c r="Z50" s="54" t="str">
        <f t="shared" si="6"/>
        <v>"rate":"5.0",</v>
      </c>
      <c r="AA50" s="54" t="str">
        <f t="shared" si="7"/>
        <v>"dff":"Easy",</v>
      </c>
      <c r="AB50" s="54" t="str">
        <f t="shared" si="8"/>
        <v>"cmnt":[],</v>
      </c>
      <c r="AC50" s="54"/>
      <c r="AD50" s="54"/>
      <c r="AE50" s="54"/>
      <c r="AF50" s="54"/>
      <c r="AG50" s="54"/>
      <c r="AH50" s="54"/>
    </row>
    <row r="51" spans="1:34" ht="18" customHeight="1" x14ac:dyDescent="0.3">
      <c r="A51" s="44">
        <f t="shared" si="9"/>
        <v>45407</v>
      </c>
      <c r="B51" s="45">
        <f t="shared" si="0"/>
        <v>4</v>
      </c>
      <c r="C51" s="46" t="str">
        <f t="shared" si="1"/>
        <v>puzzle1 = [{"order":"50","ctry":"Yemen","rate":"","dff":"","cmnt":[],"prow":["3Bands","Horizo","rgn_Asia"],"pcolumn":["cl_BLA","cl_WHI","cl_RED"]}],</v>
      </c>
      <c r="D51" s="47">
        <f t="shared" si="2"/>
        <v>50</v>
      </c>
      <c r="E51" s="48" t="s">
        <v>282</v>
      </c>
      <c r="F51" s="49" t="s">
        <v>1489</v>
      </c>
      <c r="G51" s="50" t="s">
        <v>1497</v>
      </c>
      <c r="H51" s="50" t="s">
        <v>1063</v>
      </c>
      <c r="I51" s="50" t="s">
        <v>1088</v>
      </c>
      <c r="J51" s="50" t="s">
        <v>1104</v>
      </c>
      <c r="K51" s="50" t="s">
        <v>1101</v>
      </c>
      <c r="L51" s="48" t="str" cm="1">
        <f t="array" ref="L51">IF(LEFT(E51,1)&lt;&gt;"[", _xlfn.TEXTJOIN(", ", TRUE, IF($E$2:$E$1438=E51, ROW($E$2:$E$1438)-1, "")), "")</f>
        <v>50, 194, 372</v>
      </c>
      <c r="M51" s="48" cm="1">
        <f t="array" ref="M51">IF(
  IFERROR(INDEX(_xlfn.TEXTSPLIT(L51, ", "), COUNTA(_xlfn.TEXTSPLIT(L51, ", "))) - INDEX(_xlfn.TEXTSPLIT(L51, ", "), COUNTA(_xlfn.TEXTSPLIT(L51, ", ")) - 1), 0) &gt; 0,
  IFERROR(INDEX(_xlfn.TEXTSPLIT(L51, ", "), COUNTA(_xlfn.TEXTSPLIT(L51, ", "))) - INDEX(_xlfn.TEXTSPLIT(L51, ", "), COUNTA(_xlfn.TEXTSPLIT(L51, ", ")) - 1), ""),
  ""
)</f>
        <v>178</v>
      </c>
      <c r="N51" s="51" t="str">
        <f>IFERROR(TEXT(AVERAGEIF(Rates!B:B, D51, Rates!C:C), "0.0"), "")</f>
        <v/>
      </c>
      <c r="O51" s="52" t="str">
        <f>IFERROR(
    IF(
        AVERAGEIF(Rates!B:B, D51, Rates!F:F) &lt; 1.2,
        "Easy",
        IF(
            AVERAGEIF(Rates!B:B, D51, Rates!F:F) &gt; 2.2,
            "Hard",
            "Med"
        )
    ),
    ""
)</f>
        <v/>
      </c>
      <c r="P51" s="50" t="str" cm="1">
        <f t="array" ref="P51">_xlfn.TEXTJOIN(",", TRUE, IF((Rates!$B$1:$B$11000 = D51) * (Rates!$E$1:$E$11000 &lt;&gt; ""), CHAR(34) &amp; Rates!$E$1:$E$11000&amp; CHAR(34), ""))</f>
        <v/>
      </c>
      <c r="Q51" s="50">
        <f>COUNTIF(Categories!A:A, H51) + COUNTIF(Categories!A:A, I51) + COUNTIF(Categories!A:A, J51) + COUNTIF(Categories!A:A, K51) + COUNTIF(Categories!A:A, F51) + COUNTIF(Categories!A:A, G51) + T51</f>
        <v>6</v>
      </c>
      <c r="R51" s="50">
        <f t="shared" si="11"/>
        <v>2</v>
      </c>
      <c r="S51" s="50" t="str">
        <f t="shared" si="10"/>
        <v>3BandsHorizorgn_Asiacl_BLAcl_WHIcl_RED</v>
      </c>
      <c r="T51" s="50">
        <f t="shared" si="3"/>
        <v>0</v>
      </c>
      <c r="U51" s="50" t="s">
        <v>3018</v>
      </c>
      <c r="V51" s="50" t="str">
        <f t="shared" si="4"/>
        <v>[{"order":"50","ctry":"Yemen",</v>
      </c>
      <c r="W51" s="53" t="str">
        <f t="shared" si="5"/>
        <v>[{"order":"50","ctry":"Yemen","rate":"","dff":"","cmnt":[],"prow":["3Bands","Horizo","rgn_Asia"],"pcolumn":["cl_BLA","cl_WHI","cl_RED"]}],</v>
      </c>
      <c r="X51" s="48" t="str" cm="1">
        <f t="array" ref="X51">CHAR(34) &amp; "prow" &amp; CHAR(34) &amp; ":["
&amp; _xlfn.TEXTJOIN(",", TRUE, CHAR(34) &amp; F51:H51 &amp; CHAR(34))
&amp; "],"</f>
        <v>"prow":["3Bands","Horizo","rgn_Asia"],</v>
      </c>
      <c r="Y51" s="48" t="str" cm="1">
        <f t="array" ref="Y51">CHAR(34) &amp; "pcolumn" &amp; CHAR(34) &amp; ":["
&amp; _xlfn.TEXTJOIN(",", TRUE, CHAR(34) &amp; I51:K51 &amp; CHAR(34))
&amp; "]}"</f>
        <v>"pcolumn":["cl_BLA","cl_WHI","cl_RED"]}</v>
      </c>
      <c r="Z51" s="54" t="str">
        <f t="shared" si="6"/>
        <v>"rate":"",</v>
      </c>
      <c r="AA51" s="54" t="str">
        <f t="shared" si="7"/>
        <v>"dff":"",</v>
      </c>
      <c r="AB51" s="54" t="str">
        <f t="shared" si="8"/>
        <v>"cmnt":[],</v>
      </c>
      <c r="AC51" s="54"/>
      <c r="AD51" s="54"/>
      <c r="AE51" s="54"/>
      <c r="AF51" s="54"/>
      <c r="AG51" s="54"/>
      <c r="AH51" s="54"/>
    </row>
    <row r="52" spans="1:34" ht="18" customHeight="1" x14ac:dyDescent="0.3">
      <c r="A52" s="44">
        <f t="shared" si="9"/>
        <v>45408</v>
      </c>
      <c r="B52" s="45">
        <f t="shared" si="0"/>
        <v>5</v>
      </c>
      <c r="C52" s="46" t="str">
        <f t="shared" si="1"/>
        <v>puzzle1 = [{"order":"51","ctry":"Kiribati","rate":"7.0","dff":"Med","cmnt":[],"prow":["cl_WHI","cl_RED","rgn_Oceania"],"pcolumn":["Animal","HasSun","cl_BLU"]}],</v>
      </c>
      <c r="D52" s="47">
        <f t="shared" si="2"/>
        <v>51</v>
      </c>
      <c r="E52" s="48" t="s">
        <v>154</v>
      </c>
      <c r="F52" s="49" t="s">
        <v>1104</v>
      </c>
      <c r="G52" s="50" t="s">
        <v>1101</v>
      </c>
      <c r="H52" s="50" t="s">
        <v>1051</v>
      </c>
      <c r="I52" s="50" t="s">
        <v>1606</v>
      </c>
      <c r="J52" s="50" t="s">
        <v>1602</v>
      </c>
      <c r="K52" s="50" t="s">
        <v>1092</v>
      </c>
      <c r="L52" s="48" t="str" cm="1">
        <f t="array" ref="L52">IF(LEFT(E52,1)&lt;&gt;"[", _xlfn.TEXTJOIN(", ", TRUE, IF($E$2:$E$1438=E52, ROW($E$2:$E$1438)-1, "")), "")</f>
        <v>51, 301</v>
      </c>
      <c r="M52" s="48" cm="1">
        <f t="array" ref="M52">IF(
  IFERROR(INDEX(_xlfn.TEXTSPLIT(L52, ", "), COUNTA(_xlfn.TEXTSPLIT(L52, ", "))) - INDEX(_xlfn.TEXTSPLIT(L52, ", "), COUNTA(_xlfn.TEXTSPLIT(L52, ", ")) - 1), 0) &gt; 0,
  IFERROR(INDEX(_xlfn.TEXTSPLIT(L52, ", "), COUNTA(_xlfn.TEXTSPLIT(L52, ", "))) - INDEX(_xlfn.TEXTSPLIT(L52, ", "), COUNTA(_xlfn.TEXTSPLIT(L52, ", ")) - 1), ""),
  ""
)</f>
        <v>250</v>
      </c>
      <c r="N52" s="51" t="str">
        <f>IFERROR(TEXT(AVERAGEIF(Rates!B:B, D52, Rates!C:C), "0.0"), "")</f>
        <v>7.0</v>
      </c>
      <c r="O52" s="52" t="str">
        <f>IFERROR(
    IF(
        AVERAGEIF(Rates!B:B, D52, Rates!F:F) &lt; 1.2,
        "Easy",
        IF(
            AVERAGEIF(Rates!B:B, D52, Rates!F:F) &gt; 2.2,
            "Hard",
            "Med"
        )
    ),
    ""
)</f>
        <v>Med</v>
      </c>
      <c r="P52" s="50" t="str" cm="1">
        <f t="array" ref="P52">_xlfn.TEXTJOIN(",", TRUE, IF((Rates!$B$1:$B$11000 = D52) * (Rates!$E$1:$E$11000 &lt;&gt; ""), CHAR(34) &amp; Rates!$E$1:$E$11000&amp; CHAR(34), ""))</f>
        <v/>
      </c>
      <c r="Q52" s="50">
        <f>COUNTIF(Categories!A:A, H52) + COUNTIF(Categories!A:A, I52) + COUNTIF(Categories!A:A, J52) + COUNTIF(Categories!A:A, K52) + COUNTIF(Categories!A:A, F52) + COUNTIF(Categories!A:A, G52) + T52</f>
        <v>6</v>
      </c>
      <c r="R52" s="50">
        <f t="shared" si="11"/>
        <v>1</v>
      </c>
      <c r="S52" s="50" t="str">
        <f t="shared" si="10"/>
        <v>cl_WHIcl_REDrgn_OceaniaAnimalHasSuncl_BLU</v>
      </c>
      <c r="T52" s="50">
        <f t="shared" si="3"/>
        <v>0</v>
      </c>
      <c r="U52" s="50" t="s">
        <v>3018</v>
      </c>
      <c r="V52" s="50" t="str">
        <f t="shared" si="4"/>
        <v>[{"order":"51","ctry":"Kiribati",</v>
      </c>
      <c r="W52" s="53" t="str">
        <f t="shared" si="5"/>
        <v>[{"order":"51","ctry":"Kiribati","rate":"7.0","dff":"Med","cmnt":[],"prow":["cl_WHI","cl_RED","rgn_Oceania"],"pcolumn":["Animal","HasSun","cl_BLU"]}],</v>
      </c>
      <c r="X52" s="48" t="str" cm="1">
        <f t="array" ref="X52">CHAR(34) &amp; "prow" &amp; CHAR(34) &amp; ":["
&amp; _xlfn.TEXTJOIN(",", TRUE, CHAR(34) &amp; F52:H52 &amp; CHAR(34))
&amp; "],"</f>
        <v>"prow":["cl_WHI","cl_RED","rgn_Oceania"],</v>
      </c>
      <c r="Y52" s="48" t="str" cm="1">
        <f t="array" ref="Y52">CHAR(34) &amp; "pcolumn" &amp; CHAR(34) &amp; ":["
&amp; _xlfn.TEXTJOIN(",", TRUE, CHAR(34) &amp; I52:K52 &amp; CHAR(34))
&amp; "]}"</f>
        <v>"pcolumn":["Animal","HasSun","cl_BLU"]}</v>
      </c>
      <c r="Z52" s="54" t="str">
        <f t="shared" si="6"/>
        <v>"rate":"7.0",</v>
      </c>
      <c r="AA52" s="54" t="str">
        <f t="shared" si="7"/>
        <v>"dff":"Med",</v>
      </c>
      <c r="AB52" s="54" t="str">
        <f t="shared" si="8"/>
        <v>"cmnt":[],</v>
      </c>
      <c r="AC52" s="54"/>
      <c r="AD52" s="54"/>
      <c r="AE52" s="54"/>
      <c r="AF52" s="54"/>
      <c r="AG52" s="54"/>
      <c r="AH52" s="54"/>
    </row>
    <row r="53" spans="1:34" ht="18" customHeight="1" x14ac:dyDescent="0.3">
      <c r="A53" s="44">
        <f t="shared" si="9"/>
        <v>45409</v>
      </c>
      <c r="B53" s="45">
        <f t="shared" si="0"/>
        <v>6</v>
      </c>
      <c r="C53" s="46" t="str">
        <f t="shared" si="1"/>
        <v>puzzle1 = [{"order":"52","ctry":"Ireland","rate":"5.0","dff":"Easy","cmnt":[],"prow":["Vertic","cl_ORA","rgn_Europe"],"pcolumn":["3Bands","cl_WHI","cl_GRE"]}],</v>
      </c>
      <c r="D53" s="47">
        <f t="shared" si="2"/>
        <v>52</v>
      </c>
      <c r="E53" s="48" t="s">
        <v>143</v>
      </c>
      <c r="F53" s="49" t="s">
        <v>1501</v>
      </c>
      <c r="G53" s="50" t="s">
        <v>1098</v>
      </c>
      <c r="H53" s="50" t="s">
        <v>1067</v>
      </c>
      <c r="I53" s="50" t="s">
        <v>1489</v>
      </c>
      <c r="J53" s="50" t="s">
        <v>1104</v>
      </c>
      <c r="K53" s="50" t="s">
        <v>1095</v>
      </c>
      <c r="L53" s="48" t="str" cm="1">
        <f t="array" ref="L53">IF(LEFT(E53,1)&lt;&gt;"[", _xlfn.TEXTJOIN(", ", TRUE, IF($E$2:$E$1438=E53, ROW($E$2:$E$1438)-1, "")), "")</f>
        <v>52, 272</v>
      </c>
      <c r="M53" s="48" cm="1">
        <f t="array" ref="M53">IF(
  IFERROR(INDEX(_xlfn.TEXTSPLIT(L53, ", "), COUNTA(_xlfn.TEXTSPLIT(L53, ", "))) - INDEX(_xlfn.TEXTSPLIT(L53, ", "), COUNTA(_xlfn.TEXTSPLIT(L53, ", ")) - 1), 0) &gt; 0,
  IFERROR(INDEX(_xlfn.TEXTSPLIT(L53, ", "), COUNTA(_xlfn.TEXTSPLIT(L53, ", "))) - INDEX(_xlfn.TEXTSPLIT(L53, ", "), COUNTA(_xlfn.TEXTSPLIT(L53, ", ")) - 1), ""),
  ""
)</f>
        <v>220</v>
      </c>
      <c r="N53" s="51" t="str">
        <f>IFERROR(TEXT(AVERAGEIF(Rates!B:B, D53, Rates!C:C), "0.0"), "")</f>
        <v>5.0</v>
      </c>
      <c r="O53" s="52" t="str">
        <f>IFERROR(
    IF(
        AVERAGEIF(Rates!B:B, D53, Rates!F:F) &lt; 1.2,
        "Easy",
        IF(
            AVERAGEIF(Rates!B:B, D53, Rates!F:F) &gt; 2.2,
            "Hard",
            "Med"
        )
    ),
    ""
)</f>
        <v>Easy</v>
      </c>
      <c r="P53" s="50" t="str" cm="1">
        <f t="array" ref="P53">_xlfn.TEXTJOIN(",", TRUE, IF((Rates!$B$1:$B$11000 = D53) * (Rates!$E$1:$E$11000 &lt;&gt; ""), CHAR(34) &amp; Rates!$E$1:$E$11000&amp; CHAR(34), ""))</f>
        <v/>
      </c>
      <c r="Q53" s="50">
        <f>COUNTIF(Categories!A:A, H53) + COUNTIF(Categories!A:A, I53) + COUNTIF(Categories!A:A, J53) + COUNTIF(Categories!A:A, K53) + COUNTIF(Categories!A:A, F53) + COUNTIF(Categories!A:A, G53) + T53</f>
        <v>6</v>
      </c>
      <c r="R53" s="50">
        <f t="shared" si="11"/>
        <v>2</v>
      </c>
      <c r="S53" s="50" t="str">
        <f t="shared" si="10"/>
        <v>Verticcl_ORArgn_Europe3Bandscl_WHIcl_GRE</v>
      </c>
      <c r="T53" s="50">
        <f t="shared" si="3"/>
        <v>0</v>
      </c>
      <c r="U53" s="50" t="s">
        <v>3018</v>
      </c>
      <c r="V53" s="50" t="str">
        <f t="shared" si="4"/>
        <v>[{"order":"52","ctry":"Ireland",</v>
      </c>
      <c r="W53" s="53" t="str">
        <f t="shared" si="5"/>
        <v>[{"order":"52","ctry":"Ireland","rate":"5.0","dff":"Easy","cmnt":[],"prow":["Vertic","cl_ORA","rgn_Europe"],"pcolumn":["3Bands","cl_WHI","cl_GRE"]}],</v>
      </c>
      <c r="X53" s="48" t="str" cm="1">
        <f t="array" ref="X53">CHAR(34) &amp; "prow" &amp; CHAR(34) &amp; ":["
&amp; _xlfn.TEXTJOIN(",", TRUE, CHAR(34) &amp; F53:H53 &amp; CHAR(34))
&amp; "],"</f>
        <v>"prow":["Vertic","cl_ORA","rgn_Europe"],</v>
      </c>
      <c r="Y53" s="48" t="str" cm="1">
        <f t="array" ref="Y53">CHAR(34) &amp; "pcolumn" &amp; CHAR(34) &amp; ":["
&amp; _xlfn.TEXTJOIN(",", TRUE, CHAR(34) &amp; I53:K53 &amp; CHAR(34))
&amp; "]}"</f>
        <v>"pcolumn":["3Bands","cl_WHI","cl_GRE"]}</v>
      </c>
      <c r="Z53" s="54" t="str">
        <f t="shared" si="6"/>
        <v>"rate":"5.0",</v>
      </c>
      <c r="AA53" s="54" t="str">
        <f t="shared" si="7"/>
        <v>"dff":"Easy",</v>
      </c>
      <c r="AB53" s="54" t="str">
        <f t="shared" si="8"/>
        <v>"cmnt":[],</v>
      </c>
      <c r="AC53" s="54"/>
      <c r="AD53" s="54"/>
      <c r="AE53" s="54"/>
      <c r="AF53" s="54"/>
      <c r="AG53" s="54"/>
      <c r="AH53" s="54"/>
    </row>
    <row r="54" spans="1:34" ht="18" customHeight="1" x14ac:dyDescent="0.3">
      <c r="A54" s="44">
        <f t="shared" si="9"/>
        <v>45410</v>
      </c>
      <c r="B54" s="45">
        <f t="shared" si="0"/>
        <v>7</v>
      </c>
      <c r="C54" s="46" t="str">
        <f t="shared" si="1"/>
        <v>puzzle1 = [{"order":"53","ctry":"Uganda","rate":"6.0","dff":"Med","cmnt":[],"prow":["Animal","Circle","rgn_Africa"],"pcolumn":["cl_YEL","cl_RED","cl_BLA"]}],</v>
      </c>
      <c r="D54" s="47">
        <f t="shared" si="2"/>
        <v>53</v>
      </c>
      <c r="E54" s="48" t="s">
        <v>268</v>
      </c>
      <c r="F54" s="49" t="s">
        <v>1606</v>
      </c>
      <c r="G54" s="50" t="s">
        <v>1570</v>
      </c>
      <c r="H54" s="50" t="s">
        <v>1047</v>
      </c>
      <c r="I54" s="50" t="s">
        <v>1107</v>
      </c>
      <c r="J54" s="50" t="s">
        <v>1101</v>
      </c>
      <c r="K54" s="50" t="s">
        <v>1088</v>
      </c>
      <c r="L54" s="48" t="str" cm="1">
        <f t="array" ref="L54">IF(LEFT(E54,1)&lt;&gt;"[", _xlfn.TEXTJOIN(", ", TRUE, IF($E$2:$E$1438=E54, ROW($E$2:$E$1438)-1, "")), "")</f>
        <v>53, 508</v>
      </c>
      <c r="M54" s="48" cm="1">
        <f t="array" ref="M54">IF(
  IFERROR(INDEX(_xlfn.TEXTSPLIT(L54, ", "), COUNTA(_xlfn.TEXTSPLIT(L54, ", "))) - INDEX(_xlfn.TEXTSPLIT(L54, ", "), COUNTA(_xlfn.TEXTSPLIT(L54, ", ")) - 1), 0) &gt; 0,
  IFERROR(INDEX(_xlfn.TEXTSPLIT(L54, ", "), COUNTA(_xlfn.TEXTSPLIT(L54, ", "))) - INDEX(_xlfn.TEXTSPLIT(L54, ", "), COUNTA(_xlfn.TEXTSPLIT(L54, ", ")) - 1), ""),
  ""
)</f>
        <v>455</v>
      </c>
      <c r="N54" s="51" t="str">
        <f>IFERROR(TEXT(AVERAGEIF(Rates!B:B, D54, Rates!C:C), "0.0"), "")</f>
        <v>6.0</v>
      </c>
      <c r="O54" s="52" t="str">
        <f>IFERROR(
    IF(
        AVERAGEIF(Rates!B:B, D54, Rates!F:F) &lt; 1.2,
        "Easy",
        IF(
            AVERAGEIF(Rates!B:B, D54, Rates!F:F) &gt; 2.2,
            "Hard",
            "Med"
        )
    ),
    ""
)</f>
        <v>Med</v>
      </c>
      <c r="P54" s="50" t="str" cm="1">
        <f t="array" ref="P54">_xlfn.TEXTJOIN(",", TRUE, IF((Rates!$B$1:$B$11000 = D54) * (Rates!$E$1:$E$11000 &lt;&gt; ""), CHAR(34) &amp; Rates!$E$1:$E$11000&amp; CHAR(34), ""))</f>
        <v/>
      </c>
      <c r="Q54" s="50">
        <f>COUNTIF(Categories!A:A, H54) + COUNTIF(Categories!A:A, I54) + COUNTIF(Categories!A:A, J54) + COUNTIF(Categories!A:A, K54) + COUNTIF(Categories!A:A, F54) + COUNTIF(Categories!A:A, G54) + T54</f>
        <v>6</v>
      </c>
      <c r="R54" s="50">
        <f t="shared" si="11"/>
        <v>2</v>
      </c>
      <c r="S54" s="50" t="str">
        <f t="shared" si="10"/>
        <v>AnimalCirclergn_Africacl_YELcl_REDcl_BLA</v>
      </c>
      <c r="T54" s="50">
        <f t="shared" si="3"/>
        <v>0</v>
      </c>
      <c r="U54" s="50" t="s">
        <v>3018</v>
      </c>
      <c r="V54" s="50" t="str">
        <f t="shared" si="4"/>
        <v>[{"order":"53","ctry":"Uganda",</v>
      </c>
      <c r="W54" s="53" t="str">
        <f t="shared" si="5"/>
        <v>[{"order":"53","ctry":"Uganda","rate":"6.0","dff":"Med","cmnt":[],"prow":["Animal","Circle","rgn_Africa"],"pcolumn":["cl_YEL","cl_RED","cl_BLA"]}],</v>
      </c>
      <c r="X54" s="48" t="str" cm="1">
        <f t="array" ref="X54">CHAR(34) &amp; "prow" &amp; CHAR(34) &amp; ":["
&amp; _xlfn.TEXTJOIN(",", TRUE, CHAR(34) &amp; F54:H54 &amp; CHAR(34))
&amp; "],"</f>
        <v>"prow":["Animal","Circle","rgn_Africa"],</v>
      </c>
      <c r="Y54" s="48" t="str" cm="1">
        <f t="array" ref="Y54">CHAR(34) &amp; "pcolumn" &amp; CHAR(34) &amp; ":["
&amp; _xlfn.TEXTJOIN(",", TRUE, CHAR(34) &amp; I54:K54 &amp; CHAR(34))
&amp; "]}"</f>
        <v>"pcolumn":["cl_YEL","cl_RED","cl_BLA"]}</v>
      </c>
      <c r="Z54" s="54" t="str">
        <f t="shared" si="6"/>
        <v>"rate":"6.0",</v>
      </c>
      <c r="AA54" s="54" t="str">
        <f t="shared" si="7"/>
        <v>"dff":"Med",</v>
      </c>
      <c r="AB54" s="54" t="str">
        <f t="shared" si="8"/>
        <v>"cmnt":[],</v>
      </c>
      <c r="AC54" s="54"/>
      <c r="AD54" s="54"/>
      <c r="AE54" s="54"/>
      <c r="AF54" s="54"/>
      <c r="AG54" s="54"/>
      <c r="AH54" s="54"/>
    </row>
    <row r="55" spans="1:34" ht="18" customHeight="1" x14ac:dyDescent="0.3">
      <c r="A55" s="44">
        <f t="shared" si="9"/>
        <v>45411</v>
      </c>
      <c r="B55" s="45">
        <f t="shared" si="0"/>
        <v>1</v>
      </c>
      <c r="C55" s="46" t="str">
        <f t="shared" si="1"/>
        <v>puzzle1 = [{"order":"54","ctry":"Liberia","rate":"5.0","dff":"Easy","cmnt":[],"prow":["cl_WHI","cl_RED","rgn_Africa"],"pcolumn":["HasSta","cl_BLU","Horizo"]}],</v>
      </c>
      <c r="D55" s="47">
        <f t="shared" si="2"/>
        <v>54</v>
      </c>
      <c r="E55" s="48" t="s">
        <v>162</v>
      </c>
      <c r="F55" s="49" t="s">
        <v>1104</v>
      </c>
      <c r="G55" s="50" t="s">
        <v>1101</v>
      </c>
      <c r="H55" s="50" t="s">
        <v>1047</v>
      </c>
      <c r="I55" s="50" t="s">
        <v>1586</v>
      </c>
      <c r="J55" s="50" t="s">
        <v>1092</v>
      </c>
      <c r="K55" s="50" t="s">
        <v>1497</v>
      </c>
      <c r="L55" s="48" t="str" cm="1">
        <f t="array" ref="L55">IF(LEFT(E55,1)&lt;&gt;"[", _xlfn.TEXTJOIN(", ", TRUE, IF($E$2:$E$1438=E55, ROW($E$2:$E$1438)-1, "")), "")</f>
        <v>54, 452</v>
      </c>
      <c r="M55" s="48" cm="1">
        <f t="array" ref="M55">IF(
  IFERROR(INDEX(_xlfn.TEXTSPLIT(L55, ", "), COUNTA(_xlfn.TEXTSPLIT(L55, ", "))) - INDEX(_xlfn.TEXTSPLIT(L55, ", "), COUNTA(_xlfn.TEXTSPLIT(L55, ", ")) - 1), 0) &gt; 0,
  IFERROR(INDEX(_xlfn.TEXTSPLIT(L55, ", "), COUNTA(_xlfn.TEXTSPLIT(L55, ", "))) - INDEX(_xlfn.TEXTSPLIT(L55, ", "), COUNTA(_xlfn.TEXTSPLIT(L55, ", ")) - 1), ""),
  ""
)</f>
        <v>398</v>
      </c>
      <c r="N55" s="51" t="str">
        <f>IFERROR(TEXT(AVERAGEIF(Rates!B:B, D55, Rates!C:C), "0.0"), "")</f>
        <v>5.0</v>
      </c>
      <c r="O55" s="52" t="str">
        <f>IFERROR(
    IF(
        AVERAGEIF(Rates!B:B, D55, Rates!F:F) &lt; 1.2,
        "Easy",
        IF(
            AVERAGEIF(Rates!B:B, D55, Rates!F:F) &gt; 2.2,
            "Hard",
            "Med"
        )
    ),
    ""
)</f>
        <v>Easy</v>
      </c>
      <c r="P55" s="50" t="str" cm="1">
        <f t="array" ref="P55">_xlfn.TEXTJOIN(",", TRUE, IF((Rates!$B$1:$B$11000 = D55) * (Rates!$E$1:$E$11000 &lt;&gt; ""), CHAR(34) &amp; Rates!$E$1:$E$11000&amp; CHAR(34), ""))</f>
        <v/>
      </c>
      <c r="Q55" s="50">
        <f>COUNTIF(Categories!A:A, H55) + COUNTIF(Categories!A:A, I55) + COUNTIF(Categories!A:A, J55) + COUNTIF(Categories!A:A, K55) + COUNTIF(Categories!A:A, F55) + COUNTIF(Categories!A:A, G55) + T55</f>
        <v>6</v>
      </c>
      <c r="R55" s="50">
        <f t="shared" si="11"/>
        <v>1</v>
      </c>
      <c r="S55" s="50" t="str">
        <f t="shared" si="10"/>
        <v>cl_WHIcl_REDrgn_AfricaHasStacl_BLUHorizo</v>
      </c>
      <c r="T55" s="50">
        <f t="shared" si="3"/>
        <v>0</v>
      </c>
      <c r="U55" s="50" t="s">
        <v>3018</v>
      </c>
      <c r="V55" s="50" t="str">
        <f t="shared" si="4"/>
        <v>[{"order":"54","ctry":"Liberia",</v>
      </c>
      <c r="W55" s="53" t="str">
        <f t="shared" si="5"/>
        <v>[{"order":"54","ctry":"Liberia","rate":"5.0","dff":"Easy","cmnt":[],"prow":["cl_WHI","cl_RED","rgn_Africa"],"pcolumn":["HasSta","cl_BLU","Horizo"]}],</v>
      </c>
      <c r="X55" s="48" t="str" cm="1">
        <f t="array" ref="X55">CHAR(34) &amp; "prow" &amp; CHAR(34) &amp; ":["
&amp; _xlfn.TEXTJOIN(",", TRUE, CHAR(34) &amp; F55:H55 &amp; CHAR(34))
&amp; "],"</f>
        <v>"prow":["cl_WHI","cl_RED","rgn_Africa"],</v>
      </c>
      <c r="Y55" s="48" t="str" cm="1">
        <f t="array" ref="Y55">CHAR(34) &amp; "pcolumn" &amp; CHAR(34) &amp; ":["
&amp; _xlfn.TEXTJOIN(",", TRUE, CHAR(34) &amp; I55:K55 &amp; CHAR(34))
&amp; "]}"</f>
        <v>"pcolumn":["HasSta","cl_BLU","Horizo"]}</v>
      </c>
      <c r="Z55" s="54" t="str">
        <f t="shared" si="6"/>
        <v>"rate":"5.0",</v>
      </c>
      <c r="AA55" s="54" t="str">
        <f t="shared" si="7"/>
        <v>"dff":"Easy",</v>
      </c>
      <c r="AB55" s="54" t="str">
        <f t="shared" si="8"/>
        <v>"cmnt":[],</v>
      </c>
      <c r="AC55" s="54"/>
      <c r="AD55" s="54"/>
      <c r="AE55" s="54"/>
      <c r="AF55" s="54"/>
      <c r="AG55" s="54"/>
      <c r="AH55" s="54"/>
    </row>
    <row r="56" spans="1:34" ht="18" customHeight="1" x14ac:dyDescent="0.3">
      <c r="A56" s="44">
        <f t="shared" si="9"/>
        <v>45412</v>
      </c>
      <c r="B56" s="45">
        <f t="shared" si="0"/>
        <v>2</v>
      </c>
      <c r="C56" s="46" t="str">
        <f t="shared" si="1"/>
        <v>puzzle1 = [{"order":"55","ctry":"Burundi","rate":"6.0","dff":"Easy","cmnt":[],"prow":["cl_RED","HasSta","rgn_Africa"],"pcolumn":["Circle","cl_WHI","cl_GRE"]}],</v>
      </c>
      <c r="D56" s="47">
        <f t="shared" si="2"/>
        <v>55</v>
      </c>
      <c r="E56" s="48" t="s">
        <v>76</v>
      </c>
      <c r="F56" s="49" t="s">
        <v>1101</v>
      </c>
      <c r="G56" s="50" t="s">
        <v>1586</v>
      </c>
      <c r="H56" s="50" t="s">
        <v>1047</v>
      </c>
      <c r="I56" s="50" t="s">
        <v>1570</v>
      </c>
      <c r="J56" s="50" t="s">
        <v>1104</v>
      </c>
      <c r="K56" s="50" t="s">
        <v>1095</v>
      </c>
      <c r="L56" s="48" t="str" cm="1">
        <f t="array" ref="L56">IF(LEFT(E56,1)&lt;&gt;"[", _xlfn.TEXTJOIN(", ", TRUE, IF($E$2:$E$1438=E56, ROW($E$2:$E$1438)-1, "")), "")</f>
        <v>55, 221, 431</v>
      </c>
      <c r="M56" s="48" cm="1">
        <f t="array" ref="M56">IF(
  IFERROR(INDEX(_xlfn.TEXTSPLIT(L56, ", "), COUNTA(_xlfn.TEXTSPLIT(L56, ", "))) - INDEX(_xlfn.TEXTSPLIT(L56, ", "), COUNTA(_xlfn.TEXTSPLIT(L56, ", ")) - 1), 0) &gt; 0,
  IFERROR(INDEX(_xlfn.TEXTSPLIT(L56, ", "), COUNTA(_xlfn.TEXTSPLIT(L56, ", "))) - INDEX(_xlfn.TEXTSPLIT(L56, ", "), COUNTA(_xlfn.TEXTSPLIT(L56, ", ")) - 1), ""),
  ""
)</f>
        <v>210</v>
      </c>
      <c r="N56" s="51" t="str">
        <f>IFERROR(TEXT(AVERAGEIF(Rates!B:B, D56, Rates!C:C), "0.0"), "")</f>
        <v>6.0</v>
      </c>
      <c r="O56" s="52" t="str">
        <f>IFERROR(
    IF(
        AVERAGEIF(Rates!B:B, D56, Rates!F:F) &lt; 1.2,
        "Easy",
        IF(
            AVERAGEIF(Rates!B:B, D56, Rates!F:F) &gt; 2.2,
            "Hard",
            "Med"
        )
    ),
    ""
)</f>
        <v>Easy</v>
      </c>
      <c r="P56" s="50" t="str" cm="1">
        <f t="array" ref="P56">_xlfn.TEXTJOIN(",", TRUE, IF((Rates!$B$1:$B$11000 = D56) * (Rates!$E$1:$E$11000 &lt;&gt; ""), CHAR(34) &amp; Rates!$E$1:$E$11000&amp; CHAR(34), ""))</f>
        <v/>
      </c>
      <c r="Q56" s="50">
        <f>COUNTIF(Categories!A:A, H56) + COUNTIF(Categories!A:A, I56) + COUNTIF(Categories!A:A, J56) + COUNTIF(Categories!A:A, K56) + COUNTIF(Categories!A:A, F56) + COUNTIF(Categories!A:A, G56) + T56</f>
        <v>6</v>
      </c>
      <c r="R56" s="50">
        <f t="shared" si="11"/>
        <v>3</v>
      </c>
      <c r="S56" s="50" t="str">
        <f t="shared" si="10"/>
        <v>cl_REDHasStargn_AfricaCirclecl_WHIcl_GRE</v>
      </c>
      <c r="T56" s="50">
        <f t="shared" si="3"/>
        <v>0</v>
      </c>
      <c r="U56" s="50" t="s">
        <v>3018</v>
      </c>
      <c r="V56" s="50" t="str">
        <f t="shared" si="4"/>
        <v>[{"order":"55","ctry":"Burundi",</v>
      </c>
      <c r="W56" s="53" t="str">
        <f t="shared" si="5"/>
        <v>[{"order":"55","ctry":"Burundi","rate":"6.0","dff":"Easy","cmnt":[],"prow":["cl_RED","HasSta","rgn_Africa"],"pcolumn":["Circle","cl_WHI","cl_GRE"]}],</v>
      </c>
      <c r="X56" s="48" t="str" cm="1">
        <f t="array" ref="X56">CHAR(34) &amp; "prow" &amp; CHAR(34) &amp; ":["
&amp; _xlfn.TEXTJOIN(",", TRUE, CHAR(34) &amp; F56:H56 &amp; CHAR(34))
&amp; "],"</f>
        <v>"prow":["cl_RED","HasSta","rgn_Africa"],</v>
      </c>
      <c r="Y56" s="48" t="str" cm="1">
        <f t="array" ref="Y56">CHAR(34) &amp; "pcolumn" &amp; CHAR(34) &amp; ":["
&amp; _xlfn.TEXTJOIN(",", TRUE, CHAR(34) &amp; I56:K56 &amp; CHAR(34))
&amp; "]}"</f>
        <v>"pcolumn":["Circle","cl_WHI","cl_GRE"]}</v>
      </c>
      <c r="Z56" s="54" t="str">
        <f t="shared" si="6"/>
        <v>"rate":"6.0",</v>
      </c>
      <c r="AA56" s="54" t="str">
        <f t="shared" si="7"/>
        <v>"dff":"Easy",</v>
      </c>
      <c r="AB56" s="54" t="str">
        <f t="shared" si="8"/>
        <v>"cmnt":[],</v>
      </c>
      <c r="AC56" s="54"/>
      <c r="AD56" s="54"/>
      <c r="AE56" s="54"/>
      <c r="AF56" s="54"/>
      <c r="AG56" s="54"/>
      <c r="AH56" s="54"/>
    </row>
    <row r="57" spans="1:34" ht="18" customHeight="1" x14ac:dyDescent="0.3">
      <c r="A57" s="44">
        <f t="shared" si="9"/>
        <v>45413</v>
      </c>
      <c r="B57" s="45">
        <f t="shared" si="0"/>
        <v>3</v>
      </c>
      <c r="C57" s="46" t="str">
        <f t="shared" si="1"/>
        <v>puzzle1 = [{"order":"56","ctry":"Netherlands","rate":"5.0","dff":"Easy","cmnt":[],"prow":["3Bands","Horizo","rgn_Europe"],"pcolumn":["cl_BLU","cl_RED","cl_WHI"]}],</v>
      </c>
      <c r="D57" s="47">
        <f t="shared" si="2"/>
        <v>56</v>
      </c>
      <c r="E57" s="48" t="s">
        <v>191</v>
      </c>
      <c r="F57" s="49" t="s">
        <v>1489</v>
      </c>
      <c r="G57" s="50" t="s">
        <v>1497</v>
      </c>
      <c r="H57" s="50" t="s">
        <v>1067</v>
      </c>
      <c r="I57" s="50" t="s">
        <v>1092</v>
      </c>
      <c r="J57" s="50" t="s">
        <v>1101</v>
      </c>
      <c r="K57" s="50" t="s">
        <v>1104</v>
      </c>
      <c r="L57" s="48" t="str" cm="1">
        <f t="array" ref="L57">IF(LEFT(E57,1)&lt;&gt;"[", _xlfn.TEXTJOIN(", ", TRUE, IF($E$2:$E$1438=E57, ROW($E$2:$E$1438)-1, "")), "")</f>
        <v>56, 255, 404</v>
      </c>
      <c r="M57" s="48" cm="1">
        <f t="array" ref="M57">IF(
  IFERROR(INDEX(_xlfn.TEXTSPLIT(L57, ", "), COUNTA(_xlfn.TEXTSPLIT(L57, ", "))) - INDEX(_xlfn.TEXTSPLIT(L57, ", "), COUNTA(_xlfn.TEXTSPLIT(L57, ", ")) - 1), 0) &gt; 0,
  IFERROR(INDEX(_xlfn.TEXTSPLIT(L57, ", "), COUNTA(_xlfn.TEXTSPLIT(L57, ", "))) - INDEX(_xlfn.TEXTSPLIT(L57, ", "), COUNTA(_xlfn.TEXTSPLIT(L57, ", ")) - 1), ""),
  ""
)</f>
        <v>149</v>
      </c>
      <c r="N57" s="51" t="str">
        <f>IFERROR(TEXT(AVERAGEIF(Rates!B:B, D57, Rates!C:C), "0.0"), "")</f>
        <v>5.0</v>
      </c>
      <c r="O57" s="52" t="str">
        <f>IFERROR(
    IF(
        AVERAGEIF(Rates!B:B, D57, Rates!F:F) &lt; 1.2,
        "Easy",
        IF(
            AVERAGEIF(Rates!B:B, D57, Rates!F:F) &gt; 2.2,
            "Hard",
            "Med"
        )
    ),
    ""
)</f>
        <v>Easy</v>
      </c>
      <c r="P57" s="50" t="str" cm="1">
        <f t="array" ref="P57">_xlfn.TEXTJOIN(",", TRUE, IF((Rates!$B$1:$B$11000 = D57) * (Rates!$E$1:$E$11000 &lt;&gt; ""), CHAR(34) &amp; Rates!$E$1:$E$11000&amp; CHAR(34), ""))</f>
        <v/>
      </c>
      <c r="Q57" s="50">
        <f>COUNTIF(Categories!A:A, H57) + COUNTIF(Categories!A:A, I57) + COUNTIF(Categories!A:A, J57) + COUNTIF(Categories!A:A, K57) + COUNTIF(Categories!A:A, F57) + COUNTIF(Categories!A:A, G57) + T57</f>
        <v>6</v>
      </c>
      <c r="R57" s="50">
        <f t="shared" si="11"/>
        <v>4</v>
      </c>
      <c r="S57" s="50" t="str">
        <f t="shared" si="10"/>
        <v>3BandsHorizorgn_Europecl_BLUcl_REDcl_WHI</v>
      </c>
      <c r="T57" s="50">
        <f t="shared" si="3"/>
        <v>0</v>
      </c>
      <c r="U57" s="50" t="s">
        <v>3018</v>
      </c>
      <c r="V57" s="50" t="str">
        <f t="shared" si="4"/>
        <v>[{"order":"56","ctry":"Netherlands",</v>
      </c>
      <c r="W57" s="53" t="str">
        <f t="shared" si="5"/>
        <v>[{"order":"56","ctry":"Netherlands","rate":"5.0","dff":"Easy","cmnt":[],"prow":["3Bands","Horizo","rgn_Europe"],"pcolumn":["cl_BLU","cl_RED","cl_WHI"]}],</v>
      </c>
      <c r="X57" s="48" t="str" cm="1">
        <f t="array" ref="X57">CHAR(34) &amp; "prow" &amp; CHAR(34) &amp; ":["
&amp; _xlfn.TEXTJOIN(",", TRUE, CHAR(34) &amp; F57:H57 &amp; CHAR(34))
&amp; "],"</f>
        <v>"prow":["3Bands","Horizo","rgn_Europe"],</v>
      </c>
      <c r="Y57" s="48" t="str" cm="1">
        <f t="array" ref="Y57">CHAR(34) &amp; "pcolumn" &amp; CHAR(34) &amp; ":["
&amp; _xlfn.TEXTJOIN(",", TRUE, CHAR(34) &amp; I57:K57 &amp; CHAR(34))
&amp; "]}"</f>
        <v>"pcolumn":["cl_BLU","cl_RED","cl_WHI"]}</v>
      </c>
      <c r="Z57" s="54" t="str">
        <f t="shared" si="6"/>
        <v>"rate":"5.0",</v>
      </c>
      <c r="AA57" s="54" t="str">
        <f t="shared" si="7"/>
        <v>"dff":"Easy",</v>
      </c>
      <c r="AB57" s="54" t="str">
        <f t="shared" si="8"/>
        <v>"cmnt":[],</v>
      </c>
      <c r="AC57" s="54"/>
      <c r="AD57" s="54"/>
      <c r="AE57" s="54"/>
      <c r="AF57" s="54"/>
      <c r="AG57" s="54"/>
      <c r="AH57" s="54"/>
    </row>
    <row r="58" spans="1:34" ht="18" customHeight="1" x14ac:dyDescent="0.3">
      <c r="A58" s="44">
        <f t="shared" si="9"/>
        <v>45414</v>
      </c>
      <c r="B58" s="45">
        <f t="shared" si="0"/>
        <v>4</v>
      </c>
      <c r="C58" s="46" t="str">
        <f t="shared" si="1"/>
        <v>puzzle1 = [{"order":"57","ctry":"Suriname","rate":"6.0","dff":"Easy","cmnt":[],"prow":["cl_WHI","1Stars","rgn_South America"],"pcolumn":["cl_GRE","cl_YEL","cl_RED"]}],</v>
      </c>
      <c r="D58" s="47">
        <f t="shared" si="2"/>
        <v>57</v>
      </c>
      <c r="E58" s="48" t="s">
        <v>251</v>
      </c>
      <c r="F58" s="49" t="s">
        <v>1104</v>
      </c>
      <c r="G58" s="50" t="s">
        <v>1590</v>
      </c>
      <c r="H58" s="50" t="s">
        <v>1055</v>
      </c>
      <c r="I58" s="50" t="s">
        <v>1095</v>
      </c>
      <c r="J58" s="50" t="s">
        <v>1107</v>
      </c>
      <c r="K58" s="50" t="s">
        <v>1101</v>
      </c>
      <c r="L58" s="48" t="str" cm="1">
        <f t="array" ref="L58">IF(LEFT(E58,1)&lt;&gt;"[", _xlfn.TEXTJOIN(", ", TRUE, IF($E$2:$E$1438=E58, ROW($E$2:$E$1438)-1, "")), "")</f>
        <v>57, 479</v>
      </c>
      <c r="M58" s="48" cm="1">
        <f t="array" ref="M58">IF(
  IFERROR(INDEX(_xlfn.TEXTSPLIT(L58, ", "), COUNTA(_xlfn.TEXTSPLIT(L58, ", "))) - INDEX(_xlfn.TEXTSPLIT(L58, ", "), COUNTA(_xlfn.TEXTSPLIT(L58, ", ")) - 1), 0) &gt; 0,
  IFERROR(INDEX(_xlfn.TEXTSPLIT(L58, ", "), COUNTA(_xlfn.TEXTSPLIT(L58, ", "))) - INDEX(_xlfn.TEXTSPLIT(L58, ", "), COUNTA(_xlfn.TEXTSPLIT(L58, ", ")) - 1), ""),
  ""
)</f>
        <v>422</v>
      </c>
      <c r="N58" s="51" t="str">
        <f>IFERROR(TEXT(AVERAGEIF(Rates!B:B, D58, Rates!C:C), "0.0"), "")</f>
        <v>6.0</v>
      </c>
      <c r="O58" s="52" t="str">
        <f>IFERROR(
    IF(
        AVERAGEIF(Rates!B:B, D58, Rates!F:F) &lt; 1.2,
        "Easy",
        IF(
            AVERAGEIF(Rates!B:B, D58, Rates!F:F) &gt; 2.2,
            "Hard",
            "Med"
        )
    ),
    ""
)</f>
        <v>Easy</v>
      </c>
      <c r="P58" s="50" t="str" cm="1">
        <f t="array" ref="P58">_xlfn.TEXTJOIN(",", TRUE, IF((Rates!$B$1:$B$11000 = D58) * (Rates!$E$1:$E$11000 &lt;&gt; ""), CHAR(34) &amp; Rates!$E$1:$E$11000&amp; CHAR(34), ""))</f>
        <v/>
      </c>
      <c r="Q58" s="50">
        <f>COUNTIF(Categories!A:A, H58) + COUNTIF(Categories!A:A, I58) + COUNTIF(Categories!A:A, J58) + COUNTIF(Categories!A:A, K58) + COUNTIF(Categories!A:A, F58) + COUNTIF(Categories!A:A, G58) + T58</f>
        <v>6</v>
      </c>
      <c r="R58" s="50">
        <f t="shared" si="11"/>
        <v>3</v>
      </c>
      <c r="S58" s="50" t="str">
        <f t="shared" si="10"/>
        <v>cl_WHI1Starsrgn_South Americacl_GREcl_YELcl_RED</v>
      </c>
      <c r="T58" s="50">
        <f t="shared" si="3"/>
        <v>0</v>
      </c>
      <c r="U58" s="50" t="s">
        <v>3018</v>
      </c>
      <c r="V58" s="50" t="str">
        <f t="shared" si="4"/>
        <v>[{"order":"57","ctry":"Suriname",</v>
      </c>
      <c r="W58" s="53" t="str">
        <f t="shared" si="5"/>
        <v>[{"order":"57","ctry":"Suriname","rate":"6.0","dff":"Easy","cmnt":[],"prow":["cl_WHI","1Stars","rgn_South America"],"pcolumn":["cl_GRE","cl_YEL","cl_RED"]}],</v>
      </c>
      <c r="X58" s="48" t="str" cm="1">
        <f t="array" ref="X58">CHAR(34) &amp; "prow" &amp; CHAR(34) &amp; ":["
&amp; _xlfn.TEXTJOIN(",", TRUE, CHAR(34) &amp; F58:H58 &amp; CHAR(34))
&amp; "],"</f>
        <v>"prow":["cl_WHI","1Stars","rgn_South America"],</v>
      </c>
      <c r="Y58" s="48" t="str" cm="1">
        <f t="array" ref="Y58">CHAR(34) &amp; "pcolumn" &amp; CHAR(34) &amp; ":["
&amp; _xlfn.TEXTJOIN(",", TRUE, CHAR(34) &amp; I58:K58 &amp; CHAR(34))
&amp; "]}"</f>
        <v>"pcolumn":["cl_GRE","cl_YEL","cl_RED"]}</v>
      </c>
      <c r="Z58" s="54" t="str">
        <f t="shared" si="6"/>
        <v>"rate":"6.0",</v>
      </c>
      <c r="AA58" s="54" t="str">
        <f t="shared" si="7"/>
        <v>"dff":"Easy",</v>
      </c>
      <c r="AB58" s="54" t="str">
        <f t="shared" si="8"/>
        <v>"cmnt":[],</v>
      </c>
      <c r="AC58" s="54"/>
      <c r="AD58" s="54"/>
      <c r="AE58" s="54"/>
      <c r="AF58" s="54"/>
      <c r="AG58" s="54"/>
      <c r="AH58" s="54"/>
    </row>
    <row r="59" spans="1:34" ht="18" customHeight="1" x14ac:dyDescent="0.3">
      <c r="A59" s="44">
        <f t="shared" si="9"/>
        <v>45415</v>
      </c>
      <c r="B59" s="45">
        <f t="shared" si="0"/>
        <v>5</v>
      </c>
      <c r="C59" s="46" t="str">
        <f t="shared" si="1"/>
        <v>puzzle1 = [{"order":"58","ctry":"Egypt","rate":"5.0","dff":"Easy","cmnt":[],"prow":["cl_RED","cl_WHI","rgn_Africa"],"pcolumn":["cl_BLA","3Bands","Horizo"]}],</v>
      </c>
      <c r="D59" s="47">
        <f t="shared" si="2"/>
        <v>58</v>
      </c>
      <c r="E59" s="48" t="s">
        <v>104</v>
      </c>
      <c r="F59" s="49" t="s">
        <v>1101</v>
      </c>
      <c r="G59" s="50" t="s">
        <v>1104</v>
      </c>
      <c r="H59" s="50" t="s">
        <v>1047</v>
      </c>
      <c r="I59" s="50" t="s">
        <v>1088</v>
      </c>
      <c r="J59" s="50" t="s">
        <v>1489</v>
      </c>
      <c r="K59" s="50" t="s">
        <v>1497</v>
      </c>
      <c r="L59" s="48" t="str" cm="1">
        <f t="array" ref="L59">IF(LEFT(E59,1)&lt;&gt;"[", _xlfn.TEXTJOIN(", ", TRUE, IF($E$2:$E$1438=E59, ROW($E$2:$E$1438)-1, "")), "")</f>
        <v>58, 502</v>
      </c>
      <c r="M59" s="48" cm="1">
        <f t="array" ref="M59">IF(
  IFERROR(INDEX(_xlfn.TEXTSPLIT(L59, ", "), COUNTA(_xlfn.TEXTSPLIT(L59, ", "))) - INDEX(_xlfn.TEXTSPLIT(L59, ", "), COUNTA(_xlfn.TEXTSPLIT(L59, ", ")) - 1), 0) &gt; 0,
  IFERROR(INDEX(_xlfn.TEXTSPLIT(L59, ", "), COUNTA(_xlfn.TEXTSPLIT(L59, ", "))) - INDEX(_xlfn.TEXTSPLIT(L59, ", "), COUNTA(_xlfn.TEXTSPLIT(L59, ", ")) - 1), ""),
  ""
)</f>
        <v>444</v>
      </c>
      <c r="N59" s="51" t="str">
        <f>IFERROR(TEXT(AVERAGEIF(Rates!B:B, D59, Rates!C:C), "0.0"), "")</f>
        <v>5.0</v>
      </c>
      <c r="O59" s="52" t="str">
        <f>IFERROR(
    IF(
        AVERAGEIF(Rates!B:B, D59, Rates!F:F) &lt; 1.2,
        "Easy",
        IF(
            AVERAGEIF(Rates!B:B, D59, Rates!F:F) &gt; 2.2,
            "Hard",
            "Med"
        )
    ),
    ""
)</f>
        <v>Easy</v>
      </c>
      <c r="P59" s="50" t="str" cm="1">
        <f t="array" ref="P59">_xlfn.TEXTJOIN(",", TRUE, IF((Rates!$B$1:$B$11000 = D59) * (Rates!$E$1:$E$11000 &lt;&gt; ""), CHAR(34) &amp; Rates!$E$1:$E$11000&amp; CHAR(34), ""))</f>
        <v/>
      </c>
      <c r="Q59" s="50">
        <f>COUNTIF(Categories!A:A, H59) + COUNTIF(Categories!A:A, I59) + COUNTIF(Categories!A:A, J59) + COUNTIF(Categories!A:A, K59) + COUNTIF(Categories!A:A, F59) + COUNTIF(Categories!A:A, G59) + T59</f>
        <v>6</v>
      </c>
      <c r="R59" s="50">
        <f t="shared" si="11"/>
        <v>4</v>
      </c>
      <c r="S59" s="50" t="str">
        <f t="shared" si="10"/>
        <v>cl_REDcl_WHIrgn_Africacl_BLA3BandsHorizo</v>
      </c>
      <c r="T59" s="50">
        <f t="shared" si="3"/>
        <v>0</v>
      </c>
      <c r="U59" s="50" t="s">
        <v>3018</v>
      </c>
      <c r="V59" s="50" t="str">
        <f t="shared" si="4"/>
        <v>[{"order":"58","ctry":"Egypt",</v>
      </c>
      <c r="W59" s="53" t="str">
        <f t="shared" si="5"/>
        <v>[{"order":"58","ctry":"Egypt","rate":"5.0","dff":"Easy","cmnt":[],"prow":["cl_RED","cl_WHI","rgn_Africa"],"pcolumn":["cl_BLA","3Bands","Horizo"]}],</v>
      </c>
      <c r="X59" s="48" t="str" cm="1">
        <f t="array" ref="X59">CHAR(34) &amp; "prow" &amp; CHAR(34) &amp; ":["
&amp; _xlfn.TEXTJOIN(",", TRUE, CHAR(34) &amp; F59:H59 &amp; CHAR(34))
&amp; "],"</f>
        <v>"prow":["cl_RED","cl_WHI","rgn_Africa"],</v>
      </c>
      <c r="Y59" s="48" t="str" cm="1">
        <f t="array" ref="Y59">CHAR(34) &amp; "pcolumn" &amp; CHAR(34) &amp; ":["
&amp; _xlfn.TEXTJOIN(",", TRUE, CHAR(34) &amp; I59:K59 &amp; CHAR(34))
&amp; "]}"</f>
        <v>"pcolumn":["cl_BLA","3Bands","Horizo"]}</v>
      </c>
      <c r="Z59" s="54" t="str">
        <f t="shared" si="6"/>
        <v>"rate":"5.0",</v>
      </c>
      <c r="AA59" s="54" t="str">
        <f t="shared" si="7"/>
        <v>"dff":"Easy",</v>
      </c>
      <c r="AB59" s="54" t="str">
        <f t="shared" si="8"/>
        <v>"cmnt":[],</v>
      </c>
      <c r="AC59" s="54"/>
      <c r="AD59" s="54"/>
      <c r="AE59" s="54"/>
      <c r="AF59" s="54"/>
      <c r="AG59" s="54"/>
      <c r="AH59" s="54"/>
    </row>
    <row r="60" spans="1:34" ht="18" customHeight="1" x14ac:dyDescent="0.3">
      <c r="A60" s="44">
        <f t="shared" si="9"/>
        <v>45416</v>
      </c>
      <c r="B60" s="45">
        <f t="shared" si="0"/>
        <v>6</v>
      </c>
      <c r="C60" s="46" t="str">
        <f t="shared" si="1"/>
        <v>puzzle1 = [{"order":"59","ctry":"Marshall Islands","rate":"7.0","dff":"Med","cmnt":[],"prow":["HasSta","cl_ORA","rgn_Oceania"],"pcolumn":["cl_BLU","cl_WHI","alldia"]}],</v>
      </c>
      <c r="D60" s="47">
        <f t="shared" si="2"/>
        <v>59</v>
      </c>
      <c r="E60" s="48" t="s">
        <v>173</v>
      </c>
      <c r="F60" s="49" t="s">
        <v>1586</v>
      </c>
      <c r="G60" s="50" t="s">
        <v>1098</v>
      </c>
      <c r="H60" s="50" t="s">
        <v>1051</v>
      </c>
      <c r="I60" s="50" t="s">
        <v>1092</v>
      </c>
      <c r="J60" s="50" t="s">
        <v>1104</v>
      </c>
      <c r="K60" s="50" t="s">
        <v>1517</v>
      </c>
      <c r="L60" s="48" t="str" cm="1">
        <f t="array" ref="L60">IF(LEFT(E60,1)&lt;&gt;"[", _xlfn.TEXTJOIN(", ", TRUE, IF($E$2:$E$1438=E60, ROW($E$2:$E$1438)-1, "")), "")</f>
        <v>59, 370</v>
      </c>
      <c r="M60" s="48" cm="1">
        <f t="array" ref="M60">IF(
  IFERROR(INDEX(_xlfn.TEXTSPLIT(L60, ", "), COUNTA(_xlfn.TEXTSPLIT(L60, ", "))) - INDEX(_xlfn.TEXTSPLIT(L60, ", "), COUNTA(_xlfn.TEXTSPLIT(L60, ", ")) - 1), 0) &gt; 0,
  IFERROR(INDEX(_xlfn.TEXTSPLIT(L60, ", "), COUNTA(_xlfn.TEXTSPLIT(L60, ", "))) - INDEX(_xlfn.TEXTSPLIT(L60, ", "), COUNTA(_xlfn.TEXTSPLIT(L60, ", ")) - 1), ""),
  ""
)</f>
        <v>311</v>
      </c>
      <c r="N60" s="51" t="str">
        <f>IFERROR(TEXT(AVERAGEIF(Rates!B:B, D60, Rates!C:C), "0.0"), "")</f>
        <v>7.0</v>
      </c>
      <c r="O60" s="52" t="str">
        <f>IFERROR(
    IF(
        AVERAGEIF(Rates!B:B, D60, Rates!F:F) &lt; 1.2,
        "Easy",
        IF(
            AVERAGEIF(Rates!B:B, D60, Rates!F:F) &gt; 2.2,
            "Hard",
            "Med"
        )
    ),
    ""
)</f>
        <v>Med</v>
      </c>
      <c r="P60" s="50" t="str" cm="1">
        <f t="array" ref="P60">_xlfn.TEXTJOIN(",", TRUE, IF((Rates!$B$1:$B$11000 = D60) * (Rates!$E$1:$E$11000 &lt;&gt; ""), CHAR(34) &amp; Rates!$E$1:$E$11000&amp; CHAR(34), ""))</f>
        <v/>
      </c>
      <c r="Q60" s="50">
        <f>COUNTIF(Categories!A:A, H60) + COUNTIF(Categories!A:A, I60) + COUNTIF(Categories!A:A, J60) + COUNTIF(Categories!A:A, K60) + COUNTIF(Categories!A:A, F60) + COUNTIF(Categories!A:A, G60) + T60</f>
        <v>6</v>
      </c>
      <c r="R60" s="50">
        <f t="shared" si="11"/>
        <v>1</v>
      </c>
      <c r="S60" s="50" t="str">
        <f t="shared" si="10"/>
        <v>HasStacl_ORArgn_Oceaniacl_BLUcl_WHIalldia</v>
      </c>
      <c r="T60" s="50">
        <f t="shared" si="3"/>
        <v>0</v>
      </c>
      <c r="U60" s="50" t="s">
        <v>3018</v>
      </c>
      <c r="V60" s="50" t="str">
        <f t="shared" si="4"/>
        <v>[{"order":"59","ctry":"Marshall Islands",</v>
      </c>
      <c r="W60" s="53" t="str">
        <f t="shared" si="5"/>
        <v>[{"order":"59","ctry":"Marshall Islands","rate":"7.0","dff":"Med","cmnt":[],"prow":["HasSta","cl_ORA","rgn_Oceania"],"pcolumn":["cl_BLU","cl_WHI","alldia"]}],</v>
      </c>
      <c r="X60" s="48" t="str" cm="1">
        <f t="array" ref="X60">CHAR(34) &amp; "prow" &amp; CHAR(34) &amp; ":["
&amp; _xlfn.TEXTJOIN(",", TRUE, CHAR(34) &amp; F60:H60 &amp; CHAR(34))
&amp; "],"</f>
        <v>"prow":["HasSta","cl_ORA","rgn_Oceania"],</v>
      </c>
      <c r="Y60" s="48" t="str" cm="1">
        <f t="array" ref="Y60">CHAR(34) &amp; "pcolumn" &amp; CHAR(34) &amp; ":["
&amp; _xlfn.TEXTJOIN(",", TRUE, CHAR(34) &amp; I60:K60 &amp; CHAR(34))
&amp; "]}"</f>
        <v>"pcolumn":["cl_BLU","cl_WHI","alldia"]}</v>
      </c>
      <c r="Z60" s="54" t="str">
        <f t="shared" si="6"/>
        <v>"rate":"7.0",</v>
      </c>
      <c r="AA60" s="54" t="str">
        <f t="shared" si="7"/>
        <v>"dff":"Med",</v>
      </c>
      <c r="AB60" s="54" t="str">
        <f t="shared" si="8"/>
        <v>"cmnt":[],</v>
      </c>
      <c r="AC60" s="54"/>
      <c r="AD60" s="54"/>
      <c r="AE60" s="54"/>
      <c r="AF60" s="54"/>
      <c r="AG60" s="54"/>
      <c r="AH60" s="54"/>
    </row>
    <row r="61" spans="1:34" ht="18" customHeight="1" x14ac:dyDescent="0.3">
      <c r="A61" s="44">
        <f t="shared" si="9"/>
        <v>45417</v>
      </c>
      <c r="B61" s="45">
        <f t="shared" si="0"/>
        <v>7</v>
      </c>
      <c r="C61" s="46" t="str">
        <f t="shared" si="1"/>
        <v>puzzle1 = [{"order":"60","ctry":"Tanzania","rate":"5.0","dff":"Easy","cmnt":[],"prow":["cl_BLA","cl_YEL","rgn_Africa"],"pcolumn":["alldia","cl_BLU","cl_GRE"]}],</v>
      </c>
      <c r="D61" s="47">
        <f t="shared" si="2"/>
        <v>60</v>
      </c>
      <c r="E61" s="48" t="s">
        <v>257</v>
      </c>
      <c r="F61" s="49" t="s">
        <v>1088</v>
      </c>
      <c r="G61" s="50" t="s">
        <v>1107</v>
      </c>
      <c r="H61" s="50" t="s">
        <v>1047</v>
      </c>
      <c r="I61" s="50" t="s">
        <v>1517</v>
      </c>
      <c r="J61" s="50" t="s">
        <v>1092</v>
      </c>
      <c r="K61" s="50" t="s">
        <v>1095</v>
      </c>
      <c r="L61" s="48" t="str" cm="1">
        <f t="array" ref="L61">IF(LEFT(E61,1)&lt;&gt;"[", _xlfn.TEXTJOIN(", ", TRUE, IF($E$2:$E$1438=E61, ROW($E$2:$E$1438)-1, "")), "")</f>
        <v>60, 506</v>
      </c>
      <c r="M61" s="48" cm="1">
        <f t="array" ref="M61">IF(
  IFERROR(INDEX(_xlfn.TEXTSPLIT(L61, ", "), COUNTA(_xlfn.TEXTSPLIT(L61, ", "))) - INDEX(_xlfn.TEXTSPLIT(L61, ", "), COUNTA(_xlfn.TEXTSPLIT(L61, ", ")) - 1), 0) &gt; 0,
  IFERROR(INDEX(_xlfn.TEXTSPLIT(L61, ", "), COUNTA(_xlfn.TEXTSPLIT(L61, ", "))) - INDEX(_xlfn.TEXTSPLIT(L61, ", "), COUNTA(_xlfn.TEXTSPLIT(L61, ", ")) - 1), ""),
  ""
)</f>
        <v>446</v>
      </c>
      <c r="N61" s="51" t="str">
        <f>IFERROR(TEXT(AVERAGEIF(Rates!B:B, D61, Rates!C:C), "0.0"), "")</f>
        <v>5.0</v>
      </c>
      <c r="O61" s="52" t="str">
        <f>IFERROR(
    IF(
        AVERAGEIF(Rates!B:B, D61, Rates!F:F) &lt; 1.2,
        "Easy",
        IF(
            AVERAGEIF(Rates!B:B, D61, Rates!F:F) &gt; 2.2,
            "Hard",
            "Med"
        )
    ),
    ""
)</f>
        <v>Easy</v>
      </c>
      <c r="P61" s="50" t="str" cm="1">
        <f t="array" ref="P61">_xlfn.TEXTJOIN(",", TRUE, IF((Rates!$B$1:$B$11000 = D61) * (Rates!$E$1:$E$11000 &lt;&gt; ""), CHAR(34) &amp; Rates!$E$1:$E$11000&amp; CHAR(34), ""))</f>
        <v/>
      </c>
      <c r="Q61" s="50">
        <f>COUNTIF(Categories!A:A, H61) + COUNTIF(Categories!A:A, I61) + COUNTIF(Categories!A:A, J61) + COUNTIF(Categories!A:A, K61) + COUNTIF(Categories!A:A, F61) + COUNTIF(Categories!A:A, G61) + T61</f>
        <v>6</v>
      </c>
      <c r="R61" s="50">
        <f t="shared" si="11"/>
        <v>2</v>
      </c>
      <c r="S61" s="50" t="str">
        <f t="shared" si="10"/>
        <v>cl_BLAcl_YELrgn_Africaalldiacl_BLUcl_GRE</v>
      </c>
      <c r="T61" s="50">
        <f t="shared" si="3"/>
        <v>0</v>
      </c>
      <c r="U61" s="50" t="s">
        <v>3018</v>
      </c>
      <c r="V61" s="50" t="str">
        <f t="shared" si="4"/>
        <v>[{"order":"60","ctry":"Tanzania",</v>
      </c>
      <c r="W61" s="53" t="str">
        <f t="shared" si="5"/>
        <v>[{"order":"60","ctry":"Tanzania","rate":"5.0","dff":"Easy","cmnt":[],"prow":["cl_BLA","cl_YEL","rgn_Africa"],"pcolumn":["alldia","cl_BLU","cl_GRE"]}],</v>
      </c>
      <c r="X61" s="48" t="str" cm="1">
        <f t="array" ref="X61">CHAR(34) &amp; "prow" &amp; CHAR(34) &amp; ":["
&amp; _xlfn.TEXTJOIN(",", TRUE, CHAR(34) &amp; F61:H61 &amp; CHAR(34))
&amp; "],"</f>
        <v>"prow":["cl_BLA","cl_YEL","rgn_Africa"],</v>
      </c>
      <c r="Y61" s="48" t="str" cm="1">
        <f t="array" ref="Y61">CHAR(34) &amp; "pcolumn" &amp; CHAR(34) &amp; ":["
&amp; _xlfn.TEXTJOIN(",", TRUE, CHAR(34) &amp; I61:K61 &amp; CHAR(34))
&amp; "]}"</f>
        <v>"pcolumn":["alldia","cl_BLU","cl_GRE"]}</v>
      </c>
      <c r="Z61" s="54" t="str">
        <f t="shared" si="6"/>
        <v>"rate":"5.0",</v>
      </c>
      <c r="AA61" s="54" t="str">
        <f t="shared" si="7"/>
        <v>"dff":"Easy",</v>
      </c>
      <c r="AB61" s="54" t="str">
        <f t="shared" si="8"/>
        <v>"cmnt":[],</v>
      </c>
      <c r="AC61" s="54"/>
      <c r="AD61" s="54"/>
      <c r="AE61" s="54"/>
      <c r="AF61" s="54"/>
      <c r="AG61" s="54"/>
      <c r="AH61" s="54"/>
    </row>
    <row r="62" spans="1:34" ht="18" customHeight="1" x14ac:dyDescent="0.3">
      <c r="A62" s="44">
        <f t="shared" si="9"/>
        <v>45418</v>
      </c>
      <c r="B62" s="45">
        <f t="shared" si="0"/>
        <v>1</v>
      </c>
      <c r="C62" s="46" t="str">
        <f t="shared" si="1"/>
        <v>puzzle1 = [{"order":"61","ctry":"Equatorial Guinea","rate":"5.0","dff":"Easy","cmnt":[],"prow":["cl_GRE","cl_RED","rgn_Africa"],"pcolumn":["Plants","cl_WHI","cl_BLU"]}],</v>
      </c>
      <c r="D62" s="47">
        <f t="shared" si="2"/>
        <v>61</v>
      </c>
      <c r="E62" s="48" t="s">
        <v>107</v>
      </c>
      <c r="F62" s="49" t="s">
        <v>1095</v>
      </c>
      <c r="G62" s="50" t="s">
        <v>1101</v>
      </c>
      <c r="H62" s="50" t="s">
        <v>1047</v>
      </c>
      <c r="I62" s="50" t="s">
        <v>1578</v>
      </c>
      <c r="J62" s="50" t="s">
        <v>1104</v>
      </c>
      <c r="K62" s="50" t="s">
        <v>1092</v>
      </c>
      <c r="L62" s="48" t="str" cm="1">
        <f t="array" ref="L62">IF(LEFT(E62,1)&lt;&gt;"[", _xlfn.TEXTJOIN(", ", TRUE, IF($E$2:$E$1438=E62, ROW($E$2:$E$1438)-1, "")), "")</f>
        <v>61, 395</v>
      </c>
      <c r="M62" s="48" cm="1">
        <f t="array" ref="M62">IF(
  IFERROR(INDEX(_xlfn.TEXTSPLIT(L62, ", "), COUNTA(_xlfn.TEXTSPLIT(L62, ", "))) - INDEX(_xlfn.TEXTSPLIT(L62, ", "), COUNTA(_xlfn.TEXTSPLIT(L62, ", ")) - 1), 0) &gt; 0,
  IFERROR(INDEX(_xlfn.TEXTSPLIT(L62, ", "), COUNTA(_xlfn.TEXTSPLIT(L62, ", "))) - INDEX(_xlfn.TEXTSPLIT(L62, ", "), COUNTA(_xlfn.TEXTSPLIT(L62, ", ")) - 1), ""),
  ""
)</f>
        <v>334</v>
      </c>
      <c r="N62" s="51" t="str">
        <f>IFERROR(TEXT(AVERAGEIF(Rates!B:B, D62, Rates!C:C), "0.0"), "")</f>
        <v>5.0</v>
      </c>
      <c r="O62" s="52" t="str">
        <f>IFERROR(
    IF(
        AVERAGEIF(Rates!B:B, D62, Rates!F:F) &lt; 1.2,
        "Easy",
        IF(
            AVERAGEIF(Rates!B:B, D62, Rates!F:F) &gt; 2.2,
            "Hard",
            "Med"
        )
    ),
    ""
)</f>
        <v>Easy</v>
      </c>
      <c r="P62" s="50" t="str" cm="1">
        <f t="array" ref="P62">_xlfn.TEXTJOIN(",", TRUE, IF((Rates!$B$1:$B$11000 = D62) * (Rates!$E$1:$E$11000 &lt;&gt; ""), CHAR(34) &amp; Rates!$E$1:$E$11000&amp; CHAR(34), ""))</f>
        <v/>
      </c>
      <c r="Q62" s="50">
        <f>COUNTIF(Categories!A:A, H62) + COUNTIF(Categories!A:A, I62) + COUNTIF(Categories!A:A, J62) + COUNTIF(Categories!A:A, K62) + COUNTIF(Categories!A:A, F62) + COUNTIF(Categories!A:A, G62) + T62</f>
        <v>6</v>
      </c>
      <c r="R62" s="50">
        <f t="shared" si="11"/>
        <v>2</v>
      </c>
      <c r="S62" s="50" t="str">
        <f t="shared" si="10"/>
        <v>cl_GREcl_REDrgn_AfricaPlantscl_WHIcl_BLU</v>
      </c>
      <c r="T62" s="50">
        <f t="shared" si="3"/>
        <v>0</v>
      </c>
      <c r="U62" s="50" t="s">
        <v>3018</v>
      </c>
      <c r="V62" s="50" t="str">
        <f t="shared" si="4"/>
        <v>[{"order":"61","ctry":"Equatorial Guinea",</v>
      </c>
      <c r="W62" s="53" t="str">
        <f t="shared" si="5"/>
        <v>[{"order":"61","ctry":"Equatorial Guinea","rate":"5.0","dff":"Easy","cmnt":[],"prow":["cl_GRE","cl_RED","rgn_Africa"],"pcolumn":["Plants","cl_WHI","cl_BLU"]}],</v>
      </c>
      <c r="X62" s="48" t="str" cm="1">
        <f t="array" ref="X62">CHAR(34) &amp; "prow" &amp; CHAR(34) &amp; ":["
&amp; _xlfn.TEXTJOIN(",", TRUE, CHAR(34) &amp; F62:H62 &amp; CHAR(34))
&amp; "],"</f>
        <v>"prow":["cl_GRE","cl_RED","rgn_Africa"],</v>
      </c>
      <c r="Y62" s="48" t="str" cm="1">
        <f t="array" ref="Y62">CHAR(34) &amp; "pcolumn" &amp; CHAR(34) &amp; ":["
&amp; _xlfn.TEXTJOIN(",", TRUE, CHAR(34) &amp; I62:K62 &amp; CHAR(34))
&amp; "]}"</f>
        <v>"pcolumn":["Plants","cl_WHI","cl_BLU"]}</v>
      </c>
      <c r="Z62" s="54" t="str">
        <f t="shared" si="6"/>
        <v>"rate":"5.0",</v>
      </c>
      <c r="AA62" s="54" t="str">
        <f t="shared" si="7"/>
        <v>"dff":"Easy",</v>
      </c>
      <c r="AB62" s="54" t="str">
        <f t="shared" si="8"/>
        <v>"cmnt":[],</v>
      </c>
      <c r="AC62" s="54"/>
      <c r="AD62" s="54"/>
      <c r="AE62" s="54"/>
      <c r="AF62" s="54"/>
      <c r="AG62" s="54"/>
      <c r="AH62" s="54"/>
    </row>
    <row r="63" spans="1:34" ht="18" customHeight="1" x14ac:dyDescent="0.3">
      <c r="A63" s="44">
        <f t="shared" si="9"/>
        <v>45419</v>
      </c>
      <c r="B63" s="45">
        <f t="shared" si="0"/>
        <v>2</v>
      </c>
      <c r="C63" s="46" t="str">
        <f t="shared" si="1"/>
        <v>puzzle1 = [{"order":"62","ctry":"Brunei","rate":"5.0","dff":"Easy","cmnt":[],"prow":["cl_BLA","cl_YEL","rgn_Asia"],"pcolumn":["alldia","IsMoon","cl_WHI"]}],</v>
      </c>
      <c r="D63" s="47">
        <f t="shared" si="2"/>
        <v>62</v>
      </c>
      <c r="E63" s="48" t="s">
        <v>73</v>
      </c>
      <c r="F63" s="49" t="s">
        <v>1088</v>
      </c>
      <c r="G63" s="50" t="s">
        <v>1107</v>
      </c>
      <c r="H63" s="50" t="s">
        <v>1063</v>
      </c>
      <c r="I63" s="50" t="s">
        <v>1517</v>
      </c>
      <c r="J63" s="50" t="s">
        <v>1582</v>
      </c>
      <c r="K63" s="50" t="s">
        <v>1104</v>
      </c>
      <c r="L63" s="48" t="str" cm="1">
        <f t="array" ref="L63">IF(LEFT(E63,1)&lt;&gt;"[", _xlfn.TEXTJOIN(", ", TRUE, IF($E$2:$E$1438=E63, ROW($E$2:$E$1438)-1, "")), "")</f>
        <v>62, 298</v>
      </c>
      <c r="M63" s="48" cm="1">
        <f t="array" ref="M63">IF(
  IFERROR(INDEX(_xlfn.TEXTSPLIT(L63, ", "), COUNTA(_xlfn.TEXTSPLIT(L63, ", "))) - INDEX(_xlfn.TEXTSPLIT(L63, ", "), COUNTA(_xlfn.TEXTSPLIT(L63, ", ")) - 1), 0) &gt; 0,
  IFERROR(INDEX(_xlfn.TEXTSPLIT(L63, ", "), COUNTA(_xlfn.TEXTSPLIT(L63, ", "))) - INDEX(_xlfn.TEXTSPLIT(L63, ", "), COUNTA(_xlfn.TEXTSPLIT(L63, ", ")) - 1), ""),
  ""
)</f>
        <v>236</v>
      </c>
      <c r="N63" s="51" t="str">
        <f>IFERROR(TEXT(AVERAGEIF(Rates!B:B, D63, Rates!C:C), "0.0"), "")</f>
        <v>5.0</v>
      </c>
      <c r="O63" s="52" t="str">
        <f>IFERROR(
    IF(
        AVERAGEIF(Rates!B:B, D63, Rates!F:F) &lt; 1.2,
        "Easy",
        IF(
            AVERAGEIF(Rates!B:B, D63, Rates!F:F) &gt; 2.2,
            "Hard",
            "Med"
        )
    ),
    ""
)</f>
        <v>Easy</v>
      </c>
      <c r="P63" s="50" t="str" cm="1">
        <f t="array" ref="P63">_xlfn.TEXTJOIN(",", TRUE, IF((Rates!$B$1:$B$11000 = D63) * (Rates!$E$1:$E$11000 &lt;&gt; ""), CHAR(34) &amp; Rates!$E$1:$E$11000&amp; CHAR(34), ""))</f>
        <v/>
      </c>
      <c r="Q63" s="50">
        <f>COUNTIF(Categories!A:A, H63) + COUNTIF(Categories!A:A, I63) + COUNTIF(Categories!A:A, J63) + COUNTIF(Categories!A:A, K63) + COUNTIF(Categories!A:A, F63) + COUNTIF(Categories!A:A, G63) + T63</f>
        <v>6</v>
      </c>
      <c r="R63" s="50">
        <f t="shared" si="11"/>
        <v>3</v>
      </c>
      <c r="S63" s="50" t="str">
        <f t="shared" si="10"/>
        <v>cl_BLAcl_YELrgn_AsiaalldiaIsMooncl_WHI</v>
      </c>
      <c r="T63" s="50">
        <f t="shared" si="3"/>
        <v>0</v>
      </c>
      <c r="U63" s="50" t="s">
        <v>3018</v>
      </c>
      <c r="V63" s="50" t="str">
        <f t="shared" si="4"/>
        <v>[{"order":"62","ctry":"Brunei",</v>
      </c>
      <c r="W63" s="53" t="str">
        <f t="shared" si="5"/>
        <v>[{"order":"62","ctry":"Brunei","rate":"5.0","dff":"Easy","cmnt":[],"prow":["cl_BLA","cl_YEL","rgn_Asia"],"pcolumn":["alldia","IsMoon","cl_WHI"]}],</v>
      </c>
      <c r="X63" s="48" t="str" cm="1">
        <f t="array" ref="X63">CHAR(34) &amp; "prow" &amp; CHAR(34) &amp; ":["
&amp; _xlfn.TEXTJOIN(",", TRUE, CHAR(34) &amp; F63:H63 &amp; CHAR(34))
&amp; "],"</f>
        <v>"prow":["cl_BLA","cl_YEL","rgn_Asia"],</v>
      </c>
      <c r="Y63" s="48" t="str" cm="1">
        <f t="array" ref="Y63">CHAR(34) &amp; "pcolumn" &amp; CHAR(34) &amp; ":["
&amp; _xlfn.TEXTJOIN(",", TRUE, CHAR(34) &amp; I63:K63 &amp; CHAR(34))
&amp; "]}"</f>
        <v>"pcolumn":["alldia","IsMoon","cl_WHI"]}</v>
      </c>
      <c r="Z63" s="54" t="str">
        <f t="shared" si="6"/>
        <v>"rate":"5.0",</v>
      </c>
      <c r="AA63" s="54" t="str">
        <f t="shared" si="7"/>
        <v>"dff":"Easy",</v>
      </c>
      <c r="AB63" s="54" t="str">
        <f t="shared" si="8"/>
        <v>"cmnt":[],</v>
      </c>
      <c r="AC63" s="54"/>
      <c r="AD63" s="54"/>
      <c r="AE63" s="54"/>
      <c r="AF63" s="54"/>
      <c r="AG63" s="54"/>
      <c r="AH63" s="54"/>
    </row>
    <row r="64" spans="1:34" ht="18" customHeight="1" x14ac:dyDescent="0.3">
      <c r="A64" s="44">
        <f t="shared" si="9"/>
        <v>45420</v>
      </c>
      <c r="B64" s="45">
        <f t="shared" si="0"/>
        <v>3</v>
      </c>
      <c r="C64" s="46" t="str">
        <f t="shared" si="1"/>
        <v>puzzle1 = [{"order":"63","ctry":"Nigeria","rate":"5.0","dff":"Easy","cmnt":[],"prow":["cl_WHI","Vertic","rgn_Africa"],"pcolumn":["cl_GRE","3Bands","2Color"]}],</v>
      </c>
      <c r="D64" s="47">
        <f t="shared" si="2"/>
        <v>63</v>
      </c>
      <c r="E64" s="48" t="s">
        <v>196</v>
      </c>
      <c r="F64" s="49" t="s">
        <v>1104</v>
      </c>
      <c r="G64" s="50" t="s">
        <v>1501</v>
      </c>
      <c r="H64" s="50" t="s">
        <v>1047</v>
      </c>
      <c r="I64" s="50" t="s">
        <v>1095</v>
      </c>
      <c r="J64" s="50" t="s">
        <v>1489</v>
      </c>
      <c r="K64" s="50" t="s">
        <v>1413</v>
      </c>
      <c r="L64" s="48" t="str" cm="1">
        <f t="array" ref="L64">IF(LEFT(E64,1)&lt;&gt;"[", _xlfn.TEXTJOIN(", ", TRUE, IF($E$2:$E$1438=E64, ROW($E$2:$E$1438)-1, "")), "")</f>
        <v>63, 214, 399</v>
      </c>
      <c r="M64" s="48" cm="1">
        <f t="array" ref="M64">IF(
  IFERROR(INDEX(_xlfn.TEXTSPLIT(L64, ", "), COUNTA(_xlfn.TEXTSPLIT(L64, ", "))) - INDEX(_xlfn.TEXTSPLIT(L64, ", "), COUNTA(_xlfn.TEXTSPLIT(L64, ", ")) - 1), 0) &gt; 0,
  IFERROR(INDEX(_xlfn.TEXTSPLIT(L64, ", "), COUNTA(_xlfn.TEXTSPLIT(L64, ", "))) - INDEX(_xlfn.TEXTSPLIT(L64, ", "), COUNTA(_xlfn.TEXTSPLIT(L64, ", ")) - 1), ""),
  ""
)</f>
        <v>185</v>
      </c>
      <c r="N64" s="51" t="str">
        <f>IFERROR(TEXT(AVERAGEIF(Rates!B:B, D64, Rates!C:C), "0.0"), "")</f>
        <v>5.0</v>
      </c>
      <c r="O64" s="52" t="str">
        <f>IFERROR(
    IF(
        AVERAGEIF(Rates!B:B, D64, Rates!F:F) &lt; 1.2,
        "Easy",
        IF(
            AVERAGEIF(Rates!B:B, D64, Rates!F:F) &gt; 2.2,
            "Hard",
            "Med"
        )
    ),
    ""
)</f>
        <v>Easy</v>
      </c>
      <c r="P64" s="50" t="str" cm="1">
        <f t="array" ref="P64">_xlfn.TEXTJOIN(",", TRUE, IF((Rates!$B$1:$B$11000 = D64) * (Rates!$E$1:$E$11000 &lt;&gt; ""), CHAR(34) &amp; Rates!$E$1:$E$11000&amp; CHAR(34), ""))</f>
        <v/>
      </c>
      <c r="Q64" s="50">
        <f>COUNTIF(Categories!A:A, H64) + COUNTIF(Categories!A:A, I64) + COUNTIF(Categories!A:A, J64) + COUNTIF(Categories!A:A, K64) + COUNTIF(Categories!A:A, F64) + COUNTIF(Categories!A:A, G64) + T64</f>
        <v>6</v>
      </c>
      <c r="R64" s="50">
        <f t="shared" si="11"/>
        <v>3</v>
      </c>
      <c r="S64" s="50" t="str">
        <f t="shared" si="10"/>
        <v>cl_WHIVerticrgn_Africacl_GRE3Bands2Color</v>
      </c>
      <c r="T64" s="50">
        <f t="shared" si="3"/>
        <v>0</v>
      </c>
      <c r="U64" s="50" t="s">
        <v>3018</v>
      </c>
      <c r="V64" s="50" t="str">
        <f t="shared" si="4"/>
        <v>[{"order":"63","ctry":"Nigeria",</v>
      </c>
      <c r="W64" s="53" t="str">
        <f t="shared" si="5"/>
        <v>[{"order":"63","ctry":"Nigeria","rate":"5.0","dff":"Easy","cmnt":[],"prow":["cl_WHI","Vertic","rgn_Africa"],"pcolumn":["cl_GRE","3Bands","2Color"]}],</v>
      </c>
      <c r="X64" s="48" t="str" cm="1">
        <f t="array" ref="X64">CHAR(34) &amp; "prow" &amp; CHAR(34) &amp; ":["
&amp; _xlfn.TEXTJOIN(",", TRUE, CHAR(34) &amp; F64:H64 &amp; CHAR(34))
&amp; "],"</f>
        <v>"prow":["cl_WHI","Vertic","rgn_Africa"],</v>
      </c>
      <c r="Y64" s="48" t="str" cm="1">
        <f t="array" ref="Y64">CHAR(34) &amp; "pcolumn" &amp; CHAR(34) &amp; ":["
&amp; _xlfn.TEXTJOIN(",", TRUE, CHAR(34) &amp; I64:K64 &amp; CHAR(34))
&amp; "]}"</f>
        <v>"pcolumn":["cl_GRE","3Bands","2Color"]}</v>
      </c>
      <c r="Z64" s="54" t="str">
        <f t="shared" si="6"/>
        <v>"rate":"5.0",</v>
      </c>
      <c r="AA64" s="54" t="str">
        <f t="shared" si="7"/>
        <v>"dff":"Easy",</v>
      </c>
      <c r="AB64" s="54" t="str">
        <f t="shared" si="8"/>
        <v>"cmnt":[],</v>
      </c>
      <c r="AC64" s="54"/>
      <c r="AD64" s="54"/>
      <c r="AE64" s="54"/>
      <c r="AF64" s="54"/>
      <c r="AG64" s="54"/>
      <c r="AH64" s="54"/>
    </row>
    <row r="65" spans="1:34" ht="18" customHeight="1" x14ac:dyDescent="0.3">
      <c r="A65" s="44">
        <f t="shared" si="9"/>
        <v>45421</v>
      </c>
      <c r="B65" s="45">
        <f t="shared" si="0"/>
        <v>4</v>
      </c>
      <c r="C65" s="46" t="str">
        <f t="shared" si="1"/>
        <v>puzzle1 = [{"order":"64","ctry":"Tajikistan","rate":"6.5","dff":"Med","cmnt":[],"prow":["cl_GRE","cl_WHI","rgn_Asia"],"pcolumn":["HasSta","3Bands","cl_RED"]}],</v>
      </c>
      <c r="D65" s="47">
        <f t="shared" si="2"/>
        <v>64</v>
      </c>
      <c r="E65" s="48" t="s">
        <v>256</v>
      </c>
      <c r="F65" s="49" t="s">
        <v>1095</v>
      </c>
      <c r="G65" s="50" t="s">
        <v>1104</v>
      </c>
      <c r="H65" s="50" t="s">
        <v>1063</v>
      </c>
      <c r="I65" s="50" t="s">
        <v>1586</v>
      </c>
      <c r="J65" s="50" t="s">
        <v>1489</v>
      </c>
      <c r="K65" s="50" t="s">
        <v>1101</v>
      </c>
      <c r="L65" s="48" t="str" cm="1">
        <f t="array" ref="L65">IF(LEFT(E65,1)&lt;&gt;"[", _xlfn.TEXTJOIN(", ", TRUE, IF($E$2:$E$1438=E65, ROW($E$2:$E$1438)-1, "")), "")</f>
        <v>64, 245</v>
      </c>
      <c r="M65" s="48" cm="1">
        <f t="array" ref="M65">IF(
  IFERROR(INDEX(_xlfn.TEXTSPLIT(L65, ", "), COUNTA(_xlfn.TEXTSPLIT(L65, ", "))) - INDEX(_xlfn.TEXTSPLIT(L65, ", "), COUNTA(_xlfn.TEXTSPLIT(L65, ", ")) - 1), 0) &gt; 0,
  IFERROR(INDEX(_xlfn.TEXTSPLIT(L65, ", "), COUNTA(_xlfn.TEXTSPLIT(L65, ", "))) - INDEX(_xlfn.TEXTSPLIT(L65, ", "), COUNTA(_xlfn.TEXTSPLIT(L65, ", ")) - 1), ""),
  ""
)</f>
        <v>181</v>
      </c>
      <c r="N65" s="51" t="str">
        <f>IFERROR(TEXT(AVERAGEIF(Rates!B:B, D65, Rates!C:C), "0.0"), "")</f>
        <v>6.5</v>
      </c>
      <c r="O65" s="52" t="str">
        <f>IFERROR(
    IF(
        AVERAGEIF(Rates!B:B, D65, Rates!F:F) &lt; 1.2,
        "Easy",
        IF(
            AVERAGEIF(Rates!B:B, D65, Rates!F:F) &gt; 2.2,
            "Hard",
            "Med"
        )
    ),
    ""
)</f>
        <v>Med</v>
      </c>
      <c r="P65" s="50" t="str" cm="1">
        <f t="array" ref="P65">_xlfn.TEXTJOIN(",", TRUE, IF((Rates!$B$1:$B$11000 = D65) * (Rates!$E$1:$E$11000 &lt;&gt; ""), CHAR(34) &amp; Rates!$E$1:$E$11000&amp; CHAR(34), ""))</f>
        <v/>
      </c>
      <c r="Q65" s="50">
        <f>COUNTIF(Categories!A:A, H65) + COUNTIF(Categories!A:A, I65) + COUNTIF(Categories!A:A, J65) + COUNTIF(Categories!A:A, K65) + COUNTIF(Categories!A:A, F65) + COUNTIF(Categories!A:A, G65) + T65</f>
        <v>6</v>
      </c>
      <c r="R65" s="50">
        <f t="shared" si="11"/>
        <v>2</v>
      </c>
      <c r="S65" s="50" t="str">
        <f t="shared" si="10"/>
        <v>cl_GREcl_WHIrgn_AsiaHasSta3Bandscl_RED</v>
      </c>
      <c r="T65" s="50">
        <f t="shared" si="3"/>
        <v>0</v>
      </c>
      <c r="U65" s="50" t="s">
        <v>3018</v>
      </c>
      <c r="V65" s="50" t="str">
        <f t="shared" si="4"/>
        <v>[{"order":"64","ctry":"Tajikistan",</v>
      </c>
      <c r="W65" s="53" t="str">
        <f t="shared" si="5"/>
        <v>[{"order":"64","ctry":"Tajikistan","rate":"6.5","dff":"Med","cmnt":[],"prow":["cl_GRE","cl_WHI","rgn_Asia"],"pcolumn":["HasSta","3Bands","cl_RED"]}],</v>
      </c>
      <c r="X65" s="48" t="str" cm="1">
        <f t="array" ref="X65">CHAR(34) &amp; "prow" &amp; CHAR(34) &amp; ":["
&amp; _xlfn.TEXTJOIN(",", TRUE, CHAR(34) &amp; F65:H65 &amp; CHAR(34))
&amp; "],"</f>
        <v>"prow":["cl_GRE","cl_WHI","rgn_Asia"],</v>
      </c>
      <c r="Y65" s="48" t="str" cm="1">
        <f t="array" ref="Y65">CHAR(34) &amp; "pcolumn" &amp; CHAR(34) &amp; ":["
&amp; _xlfn.TEXTJOIN(",", TRUE, CHAR(34) &amp; I65:K65 &amp; CHAR(34))
&amp; "]}"</f>
        <v>"pcolumn":["HasSta","3Bands","cl_RED"]}</v>
      </c>
      <c r="Z65" s="54" t="str">
        <f t="shared" si="6"/>
        <v>"rate":"6.5",</v>
      </c>
      <c r="AA65" s="54" t="str">
        <f t="shared" si="7"/>
        <v>"dff":"Med",</v>
      </c>
      <c r="AB65" s="54" t="str">
        <f t="shared" si="8"/>
        <v>"cmnt":[],</v>
      </c>
      <c r="AC65" s="54"/>
      <c r="AD65" s="54"/>
      <c r="AE65" s="54"/>
      <c r="AF65" s="54"/>
      <c r="AG65" s="54"/>
      <c r="AH65" s="54"/>
    </row>
    <row r="66" spans="1:34" ht="18" customHeight="1" x14ac:dyDescent="0.3">
      <c r="A66" s="44">
        <f t="shared" si="9"/>
        <v>45422</v>
      </c>
      <c r="B66" s="45">
        <f t="shared" si="0"/>
        <v>5</v>
      </c>
      <c r="C66" s="46" t="str">
        <f t="shared" si="1"/>
        <v>puzzle1 = [{"order":"65","ctry":"Zimbabwe","rate":"6.0","dff":"Med","cmnt":[],"prow":["Trside","Horizo","rgn_Africa"],"pcolumn":["Animal","HasSta","cl_GRE"]}],</v>
      </c>
      <c r="D66" s="47">
        <f t="shared" si="2"/>
        <v>65</v>
      </c>
      <c r="E66" s="48" t="s">
        <v>284</v>
      </c>
      <c r="F66" s="49" t="s">
        <v>1614</v>
      </c>
      <c r="G66" s="50" t="s">
        <v>1497</v>
      </c>
      <c r="H66" s="50" t="s">
        <v>1047</v>
      </c>
      <c r="I66" s="50" t="s">
        <v>1606</v>
      </c>
      <c r="J66" s="50" t="s">
        <v>1586</v>
      </c>
      <c r="K66" s="50" t="s">
        <v>1095</v>
      </c>
      <c r="L66" s="48" t="str" cm="1">
        <f t="array" ref="L66">IF(LEFT(E66,1)&lt;&gt;"[", _xlfn.TEXTJOIN(", ", TRUE, IF($E$2:$E$1438=E66, ROW($E$2:$E$1438)-1, "")), "")</f>
        <v>65, 526</v>
      </c>
      <c r="M66" s="48" cm="1">
        <f t="array" ref="M66">IF(
  IFERROR(INDEX(_xlfn.TEXTSPLIT(L66, ", "), COUNTA(_xlfn.TEXTSPLIT(L66, ", "))) - INDEX(_xlfn.TEXTSPLIT(L66, ", "), COUNTA(_xlfn.TEXTSPLIT(L66, ", ")) - 1), 0) &gt; 0,
  IFERROR(INDEX(_xlfn.TEXTSPLIT(L66, ", "), COUNTA(_xlfn.TEXTSPLIT(L66, ", "))) - INDEX(_xlfn.TEXTSPLIT(L66, ", "), COUNTA(_xlfn.TEXTSPLIT(L66, ", ")) - 1), ""),
  ""
)</f>
        <v>461</v>
      </c>
      <c r="N66" s="51" t="str">
        <f>IFERROR(TEXT(AVERAGEIF(Rates!B:B, D66, Rates!C:C), "0.0"), "")</f>
        <v>6.0</v>
      </c>
      <c r="O66" s="52" t="str">
        <f>IFERROR(
    IF(
        AVERAGEIF(Rates!B:B, D66, Rates!F:F) &lt; 1.2,
        "Easy",
        IF(
            AVERAGEIF(Rates!B:B, D66, Rates!F:F) &gt; 2.2,
            "Hard",
            "Med"
        )
    ),
    ""
)</f>
        <v>Med</v>
      </c>
      <c r="P66" s="50" t="str" cm="1">
        <f t="array" ref="P66">_xlfn.TEXTJOIN(",", TRUE, IF((Rates!$B$1:$B$11000 = D66) * (Rates!$E$1:$E$11000 &lt;&gt; ""), CHAR(34) &amp; Rates!$E$1:$E$11000&amp; CHAR(34), ""))</f>
        <v/>
      </c>
      <c r="Q66" s="50">
        <f>COUNTIF(Categories!A:A, H66) + COUNTIF(Categories!A:A, I66) + COUNTIF(Categories!A:A, J66) + COUNTIF(Categories!A:A, K66) + COUNTIF(Categories!A:A, F66) + COUNTIF(Categories!A:A, G66) + T66</f>
        <v>6</v>
      </c>
      <c r="R66" s="50">
        <f t="shared" si="11"/>
        <v>2</v>
      </c>
      <c r="S66" s="50" t="str">
        <f t="shared" si="10"/>
        <v>TrsideHorizorgn_AfricaAnimalHasStacl_GRE</v>
      </c>
      <c r="T66" s="50">
        <f t="shared" si="3"/>
        <v>0</v>
      </c>
      <c r="U66" s="50" t="s">
        <v>3018</v>
      </c>
      <c r="V66" s="50" t="str">
        <f t="shared" si="4"/>
        <v>[{"order":"65","ctry":"Zimbabwe",</v>
      </c>
      <c r="W66" s="53" t="str">
        <f t="shared" si="5"/>
        <v>[{"order":"65","ctry":"Zimbabwe","rate":"6.0","dff":"Med","cmnt":[],"prow":["Trside","Horizo","rgn_Africa"],"pcolumn":["Animal","HasSta","cl_GRE"]}],</v>
      </c>
      <c r="X66" s="48" t="str" cm="1">
        <f t="array" ref="X66">CHAR(34) &amp; "prow" &amp; CHAR(34) &amp; ":["
&amp; _xlfn.TEXTJOIN(",", TRUE, CHAR(34) &amp; F66:H66 &amp; CHAR(34))
&amp; "],"</f>
        <v>"prow":["Trside","Horizo","rgn_Africa"],</v>
      </c>
      <c r="Y66" s="48" t="str" cm="1">
        <f t="array" ref="Y66">CHAR(34) &amp; "pcolumn" &amp; CHAR(34) &amp; ":["
&amp; _xlfn.TEXTJOIN(",", TRUE, CHAR(34) &amp; I66:K66 &amp; CHAR(34))
&amp; "]}"</f>
        <v>"pcolumn":["Animal","HasSta","cl_GRE"]}</v>
      </c>
      <c r="Z66" s="54" t="str">
        <f t="shared" si="6"/>
        <v>"rate":"6.0",</v>
      </c>
      <c r="AA66" s="54" t="str">
        <f t="shared" si="7"/>
        <v>"dff":"Med",</v>
      </c>
      <c r="AB66" s="54" t="str">
        <f t="shared" si="8"/>
        <v>"cmnt":[],</v>
      </c>
      <c r="AC66" s="54"/>
      <c r="AD66" s="54"/>
      <c r="AE66" s="54"/>
      <c r="AF66" s="54"/>
      <c r="AG66" s="54"/>
      <c r="AH66" s="54"/>
    </row>
    <row r="67" spans="1:34" ht="18" customHeight="1" x14ac:dyDescent="0.3">
      <c r="A67" s="44">
        <f t="shared" ref="A67:A130" si="12">"07/03/2024"+ROW(A67)-2</f>
        <v>45423</v>
      </c>
      <c r="B67" s="45">
        <f t="shared" si="0"/>
        <v>6</v>
      </c>
      <c r="C67" s="46" t="str">
        <f t="shared" si="1"/>
        <v>puzzle1 = [{"order":"66","ctry":"Albania","rate":"","dff":"","cmnt":[],"prow":["cl_RED","cl_BLA","rgn_Europe"],"pcolumn":["2Color","NoBand","Animal"]}],</v>
      </c>
      <c r="D67" s="47">
        <f t="shared" si="2"/>
        <v>66</v>
      </c>
      <c r="E67" s="48" t="s">
        <v>43</v>
      </c>
      <c r="F67" s="49" t="s">
        <v>1101</v>
      </c>
      <c r="G67" s="50" t="s">
        <v>1088</v>
      </c>
      <c r="H67" s="50" t="s">
        <v>1067</v>
      </c>
      <c r="I67" s="50" t="s">
        <v>1413</v>
      </c>
      <c r="J67" s="50" t="s">
        <v>1481</v>
      </c>
      <c r="K67" s="50" t="s">
        <v>1606</v>
      </c>
      <c r="L67" s="48" t="str" cm="1">
        <f t="array" ref="L67">IF(LEFT(E67,1)&lt;&gt;"[", _xlfn.TEXTJOIN(", ", TRUE, IF($E$2:$E$1438=E67, ROW($E$2:$E$1438)-1, "")), "")</f>
        <v>66, 457</v>
      </c>
      <c r="M67" s="48" cm="1">
        <f t="array" ref="M67">IF(
  IFERROR(INDEX(_xlfn.TEXTSPLIT(L67, ", "), COUNTA(_xlfn.TEXTSPLIT(L67, ", "))) - INDEX(_xlfn.TEXTSPLIT(L67, ", "), COUNTA(_xlfn.TEXTSPLIT(L67, ", ")) - 1), 0) &gt; 0,
  IFERROR(INDEX(_xlfn.TEXTSPLIT(L67, ", "), COUNTA(_xlfn.TEXTSPLIT(L67, ", "))) - INDEX(_xlfn.TEXTSPLIT(L67, ", "), COUNTA(_xlfn.TEXTSPLIT(L67, ", ")) - 1), ""),
  ""
)</f>
        <v>391</v>
      </c>
      <c r="N67" s="51" t="str">
        <f>IFERROR(TEXT(AVERAGEIF(Rates!B:B, D67, Rates!C:C), "0.0"), "")</f>
        <v/>
      </c>
      <c r="O67" s="52" t="str">
        <f>IFERROR(
    IF(
        AVERAGEIF(Rates!B:B, D67, Rates!F:F) &lt; 1.2,
        "Easy",
        IF(
            AVERAGEIF(Rates!B:B, D67, Rates!F:F) &gt; 2.2,
            "Hard",
            "Med"
        )
    ),
    ""
)</f>
        <v/>
      </c>
      <c r="P67" s="50" t="str" cm="1">
        <f t="array" ref="P67">_xlfn.TEXTJOIN(",", TRUE, IF((Rates!$B$1:$B$11000 = D67) * (Rates!$E$1:$E$11000 &lt;&gt; ""), CHAR(34) &amp; Rates!$E$1:$E$11000&amp; CHAR(34), ""))</f>
        <v/>
      </c>
      <c r="Q67" s="50">
        <f>COUNTIF(Categories!A:A, H67) + COUNTIF(Categories!A:A, I67) + COUNTIF(Categories!A:A, J67) + COUNTIF(Categories!A:A, K67) + COUNTIF(Categories!A:A, F67) + COUNTIF(Categories!A:A, G67) + T67</f>
        <v>6</v>
      </c>
      <c r="R67" s="50">
        <f t="shared" si="11"/>
        <v>1</v>
      </c>
      <c r="S67" s="50" t="str">
        <f t="shared" ref="S67:S130" si="13">_xlfn.TEXTJOIN("", TRUE, F67:K67)</f>
        <v>cl_REDcl_BLArgn_Europe2ColorNoBandAnimal</v>
      </c>
      <c r="T67" s="50">
        <f t="shared" si="3"/>
        <v>0</v>
      </c>
      <c r="U67" s="50" t="s">
        <v>3018</v>
      </c>
      <c r="V67" s="50" t="str">
        <f t="shared" si="4"/>
        <v>[{"order":"66","ctry":"Albania",</v>
      </c>
      <c r="W67" s="53" t="str">
        <f t="shared" si="5"/>
        <v>[{"order":"66","ctry":"Albania","rate":"","dff":"","cmnt":[],"prow":["cl_RED","cl_BLA","rgn_Europe"],"pcolumn":["2Color","NoBand","Animal"]}],</v>
      </c>
      <c r="X67" s="48" t="str" cm="1">
        <f t="array" ref="X67">CHAR(34) &amp; "prow" &amp; CHAR(34) &amp; ":["
&amp; _xlfn.TEXTJOIN(",", TRUE, CHAR(34) &amp; F67:H67 &amp; CHAR(34))
&amp; "],"</f>
        <v>"prow":["cl_RED","cl_BLA","rgn_Europe"],</v>
      </c>
      <c r="Y67" s="48" t="str" cm="1">
        <f t="array" ref="Y67">CHAR(34) &amp; "pcolumn" &amp; CHAR(34) &amp; ":["
&amp; _xlfn.TEXTJOIN(",", TRUE, CHAR(34) &amp; I67:K67 &amp; CHAR(34))
&amp; "]}"</f>
        <v>"pcolumn":["2Color","NoBand","Animal"]}</v>
      </c>
      <c r="Z67" s="54" t="str">
        <f t="shared" si="6"/>
        <v>"rate":"",</v>
      </c>
      <c r="AA67" s="54" t="str">
        <f t="shared" si="7"/>
        <v>"dff":"",</v>
      </c>
      <c r="AB67" s="54" t="str">
        <f t="shared" si="8"/>
        <v>"cmnt":[],</v>
      </c>
      <c r="AC67" s="54"/>
      <c r="AD67" s="54"/>
      <c r="AE67" s="54"/>
      <c r="AF67" s="54"/>
      <c r="AG67" s="54"/>
      <c r="AH67" s="54"/>
    </row>
    <row r="68" spans="1:34" ht="18" customHeight="1" x14ac:dyDescent="0.3">
      <c r="A68" s="44">
        <f t="shared" si="12"/>
        <v>45424</v>
      </c>
      <c r="B68" s="45">
        <f t="shared" si="0"/>
        <v>7</v>
      </c>
      <c r="C68" s="46" t="str">
        <f t="shared" si="1"/>
        <v>puzzle1 = [{"order":"67","ctry":"Canada","rate":"6.0","dff":"Easy","cmnt":[],"prow":["cl_WHI","3Bands","rgn_North America"],"pcolumn":["cl_RED","Vertic","Plants"]}],</v>
      </c>
      <c r="D68" s="47">
        <f t="shared" si="2"/>
        <v>67</v>
      </c>
      <c r="E68" s="48" t="s">
        <v>79</v>
      </c>
      <c r="F68" s="49" t="s">
        <v>1104</v>
      </c>
      <c r="G68" s="50" t="s">
        <v>1489</v>
      </c>
      <c r="H68" s="50" t="s">
        <v>1059</v>
      </c>
      <c r="I68" s="50" t="s">
        <v>1101</v>
      </c>
      <c r="J68" s="50" t="s">
        <v>1501</v>
      </c>
      <c r="K68" s="50" t="s">
        <v>1578</v>
      </c>
      <c r="L68" s="48" t="str" cm="1">
        <f t="array" ref="L68">IF(LEFT(E68,1)&lt;&gt;"[", _xlfn.TEXTJOIN(", ", TRUE, IF($E$2:$E$1438=E68, ROW($E$2:$E$1438)-1, "")), "")</f>
        <v>67, 198, 548</v>
      </c>
      <c r="M68" s="48" cm="1">
        <f t="array" ref="M68">IF(
  IFERROR(INDEX(_xlfn.TEXTSPLIT(L68, ", "), COUNTA(_xlfn.TEXTSPLIT(L68, ", "))) - INDEX(_xlfn.TEXTSPLIT(L68, ", "), COUNTA(_xlfn.TEXTSPLIT(L68, ", ")) - 1), 0) &gt; 0,
  IFERROR(INDEX(_xlfn.TEXTSPLIT(L68, ", "), COUNTA(_xlfn.TEXTSPLIT(L68, ", "))) - INDEX(_xlfn.TEXTSPLIT(L68, ", "), COUNTA(_xlfn.TEXTSPLIT(L68, ", ")) - 1), ""),
  ""
)</f>
        <v>350</v>
      </c>
      <c r="N68" s="51" t="str">
        <f>IFERROR(TEXT(AVERAGEIF(Rates!B:B, D68, Rates!C:C), "0.0"), "")</f>
        <v>6.0</v>
      </c>
      <c r="O68" s="52" t="str">
        <f>IFERROR(
    IF(
        AVERAGEIF(Rates!B:B, D68, Rates!F:F) &lt; 1.2,
        "Easy",
        IF(
            AVERAGEIF(Rates!B:B, D68, Rates!F:F) &gt; 2.2,
            "Hard",
            "Med"
        )
    ),
    ""
)</f>
        <v>Easy</v>
      </c>
      <c r="P68" s="50" t="str" cm="1">
        <f t="array" ref="P68">_xlfn.TEXTJOIN(",", TRUE, IF((Rates!$B$1:$B$11000 = D68) * (Rates!$E$1:$E$11000 &lt;&gt; ""), CHAR(34) &amp; Rates!$E$1:$E$11000&amp; CHAR(34), ""))</f>
        <v/>
      </c>
      <c r="Q68" s="50">
        <f>COUNTIF(Categories!A:A, H68) + COUNTIF(Categories!A:A, I68) + COUNTIF(Categories!A:A, J68) + COUNTIF(Categories!A:A, K68) + COUNTIF(Categories!A:A, F68) + COUNTIF(Categories!A:A, G68) + T68</f>
        <v>6</v>
      </c>
      <c r="R68" s="50">
        <f t="shared" ref="R68:R131" si="14">COUNTIF(F66:K66,F68) + COUNTIF(F66:K66,G68) + COUNTIF(F66:K66,H68) + COUNTIF(F66:K66,I68) + COUNTIF(F66:K66,J68) +  COUNTIF(F66:K66,K68)</f>
        <v>0</v>
      </c>
      <c r="S68" s="50" t="str">
        <f t="shared" si="13"/>
        <v>cl_WHI3Bandsrgn_North Americacl_REDVerticPlants</v>
      </c>
      <c r="T68" s="50">
        <f t="shared" si="3"/>
        <v>0</v>
      </c>
      <c r="U68" s="50" t="s">
        <v>3018</v>
      </c>
      <c r="V68" s="50" t="str">
        <f t="shared" si="4"/>
        <v>[{"order":"67","ctry":"Canada",</v>
      </c>
      <c r="W68" s="53" t="str">
        <f t="shared" si="5"/>
        <v>[{"order":"67","ctry":"Canada","rate":"6.0","dff":"Easy","cmnt":[],"prow":["cl_WHI","3Bands","rgn_North America"],"pcolumn":["cl_RED","Vertic","Plants"]}],</v>
      </c>
      <c r="X68" s="48" t="str" cm="1">
        <f t="array" ref="X68">CHAR(34) &amp; "prow" &amp; CHAR(34) &amp; ":["
&amp; _xlfn.TEXTJOIN(",", TRUE, CHAR(34) &amp; F68:H68 &amp; CHAR(34))
&amp; "],"</f>
        <v>"prow":["cl_WHI","3Bands","rgn_North America"],</v>
      </c>
      <c r="Y68" s="48" t="str" cm="1">
        <f t="array" ref="Y68">CHAR(34) &amp; "pcolumn" &amp; CHAR(34) &amp; ":["
&amp; _xlfn.TEXTJOIN(",", TRUE, CHAR(34) &amp; I68:K68 &amp; CHAR(34))
&amp; "]}"</f>
        <v>"pcolumn":["cl_RED","Vertic","Plants"]}</v>
      </c>
      <c r="Z68" s="54" t="str">
        <f t="shared" si="6"/>
        <v>"rate":"6.0",</v>
      </c>
      <c r="AA68" s="54" t="str">
        <f t="shared" si="7"/>
        <v>"dff":"Easy",</v>
      </c>
      <c r="AB68" s="54" t="str">
        <f t="shared" si="8"/>
        <v>"cmnt":[],</v>
      </c>
      <c r="AC68" s="54"/>
      <c r="AD68" s="54"/>
      <c r="AE68" s="54"/>
      <c r="AF68" s="54"/>
      <c r="AG68" s="54"/>
      <c r="AH68" s="54"/>
    </row>
    <row r="69" spans="1:34" ht="18" customHeight="1" x14ac:dyDescent="0.3">
      <c r="A69" s="44">
        <f t="shared" si="12"/>
        <v>45425</v>
      </c>
      <c r="B69" s="45">
        <f t="shared" si="0"/>
        <v>1</v>
      </c>
      <c r="C69" s="46" t="str">
        <f t="shared" si="1"/>
        <v>puzzle1 = [{"order":"68","ctry":"Georgia","rate":"8.0","dff":"Easy","cmnt":[],"prow":["cl_RED","cl_WHI","rgn_Europe"],"pcolumn":["Crosse","Crosse","Crosse"]}],</v>
      </c>
      <c r="D69" s="47">
        <f t="shared" si="2"/>
        <v>68</v>
      </c>
      <c r="E69" s="48" t="s">
        <v>121</v>
      </c>
      <c r="F69" s="49" t="s">
        <v>1101</v>
      </c>
      <c r="G69" s="50" t="s">
        <v>1104</v>
      </c>
      <c r="H69" s="50" t="s">
        <v>1067</v>
      </c>
      <c r="I69" s="50" t="s">
        <v>1618</v>
      </c>
      <c r="J69" s="50" t="s">
        <v>1618</v>
      </c>
      <c r="K69" s="50" t="s">
        <v>1618</v>
      </c>
      <c r="L69" s="48" t="str" cm="1">
        <f t="array" ref="L69">IF(LEFT(E69,1)&lt;&gt;"[", _xlfn.TEXTJOIN(", ", TRUE, IF($E$2:$E$1438=E69, ROW($E$2:$E$1438)-1, "")), "")</f>
        <v>68, 223, 353, 571</v>
      </c>
      <c r="M69" s="48" cm="1">
        <f t="array" ref="M69">IF(
  IFERROR(INDEX(_xlfn.TEXTSPLIT(L69, ", "), COUNTA(_xlfn.TEXTSPLIT(L69, ", "))) - INDEX(_xlfn.TEXTSPLIT(L69, ", "), COUNTA(_xlfn.TEXTSPLIT(L69, ", ")) - 1), 0) &gt; 0,
  IFERROR(INDEX(_xlfn.TEXTSPLIT(L69, ", "), COUNTA(_xlfn.TEXTSPLIT(L69, ", "))) - INDEX(_xlfn.TEXTSPLIT(L69, ", "), COUNTA(_xlfn.TEXTSPLIT(L69, ", ")) - 1), ""),
  ""
)</f>
        <v>218</v>
      </c>
      <c r="N69" s="51" t="str">
        <f>IFERROR(TEXT(AVERAGEIF(Rates!B:B, D69, Rates!C:C), "0.0"), "")</f>
        <v>8.0</v>
      </c>
      <c r="O69" s="52" t="str">
        <f>IFERROR(
    IF(
        AVERAGEIF(Rates!B:B, D69, Rates!F:F) &lt; 1.2,
        "Easy",
        IF(
            AVERAGEIF(Rates!B:B, D69, Rates!F:F) &gt; 2.2,
            "Hard",
            "Med"
        )
    ),
    ""
)</f>
        <v>Easy</v>
      </c>
      <c r="P69" s="50" t="str" cm="1">
        <f t="array" ref="P69">_xlfn.TEXTJOIN(",", TRUE, IF((Rates!$B$1:$B$11000 = D69) * (Rates!$E$1:$E$11000 &lt;&gt; ""), CHAR(34) &amp; Rates!$E$1:$E$11000&amp; CHAR(34), ""))</f>
        <v/>
      </c>
      <c r="Q69" s="50">
        <f>COUNTIF(Categories!A:A, H69) + COUNTIF(Categories!A:A, I69) + COUNTIF(Categories!A:A, J69) + COUNTIF(Categories!A:A, K69) + COUNTIF(Categories!A:A, F69) + COUNTIF(Categories!A:A, G69) + T69</f>
        <v>6</v>
      </c>
      <c r="R69" s="50">
        <f t="shared" si="14"/>
        <v>2</v>
      </c>
      <c r="S69" s="50" t="str">
        <f t="shared" si="13"/>
        <v>cl_REDcl_WHIrgn_EuropeCrosseCrosseCrosse</v>
      </c>
      <c r="T69" s="50">
        <f t="shared" si="3"/>
        <v>0</v>
      </c>
      <c r="U69" s="50" t="s">
        <v>3018</v>
      </c>
      <c r="V69" s="50" t="str">
        <f t="shared" si="4"/>
        <v>[{"order":"68","ctry":"Georgia",</v>
      </c>
      <c r="W69" s="53" t="str">
        <f t="shared" si="5"/>
        <v>[{"order":"68","ctry":"Georgia","rate":"8.0","dff":"Easy","cmnt":[],"prow":["cl_RED","cl_WHI","rgn_Europe"],"pcolumn":["Crosse","Crosse","Crosse"]}],</v>
      </c>
      <c r="X69" s="48" t="str" cm="1">
        <f t="array" ref="X69">CHAR(34) &amp; "prow" &amp; CHAR(34) &amp; ":["
&amp; _xlfn.TEXTJOIN(",", TRUE, CHAR(34) &amp; F69:H69 &amp; CHAR(34))
&amp; "],"</f>
        <v>"prow":["cl_RED","cl_WHI","rgn_Europe"],</v>
      </c>
      <c r="Y69" s="48" t="str" cm="1">
        <f t="array" ref="Y69">CHAR(34) &amp; "pcolumn" &amp; CHAR(34) &amp; ":["
&amp; _xlfn.TEXTJOIN(",", TRUE, CHAR(34) &amp; I69:K69 &amp; CHAR(34))
&amp; "]}"</f>
        <v>"pcolumn":["Crosse","Crosse","Crosse"]}</v>
      </c>
      <c r="Z69" s="54" t="str">
        <f t="shared" si="6"/>
        <v>"rate":"8.0",</v>
      </c>
      <c r="AA69" s="54" t="str">
        <f t="shared" si="7"/>
        <v>"dff":"Easy",</v>
      </c>
      <c r="AB69" s="54" t="str">
        <f t="shared" si="8"/>
        <v>"cmnt":[],</v>
      </c>
      <c r="AC69" s="54"/>
      <c r="AD69" s="54"/>
      <c r="AE69" s="54"/>
      <c r="AF69" s="54"/>
      <c r="AG69" s="54"/>
      <c r="AH69" s="54"/>
    </row>
    <row r="70" spans="1:34" ht="18" customHeight="1" x14ac:dyDescent="0.3">
      <c r="A70" s="44">
        <f t="shared" si="12"/>
        <v>45426</v>
      </c>
      <c r="B70" s="45">
        <f t="shared" si="0"/>
        <v>2</v>
      </c>
      <c r="C70" s="46" t="str">
        <f t="shared" si="1"/>
        <v>puzzle1 = [{"order":"69","ctry":"Gambia","rate":"5.5","dff":"Easy","cmnt":["st lucia flag is better"],"prow":["cl_WHI","Horizo","rgn_Africa"],"pcolumn":["cl_RED","cl_BLU","cl_GRE"]}],</v>
      </c>
      <c r="D70" s="47">
        <f t="shared" si="2"/>
        <v>69</v>
      </c>
      <c r="E70" s="48" t="s">
        <v>120</v>
      </c>
      <c r="F70" s="49" t="s">
        <v>1104</v>
      </c>
      <c r="G70" s="50" t="s">
        <v>1497</v>
      </c>
      <c r="H70" s="50" t="s">
        <v>1047</v>
      </c>
      <c r="I70" s="50" t="s">
        <v>1101</v>
      </c>
      <c r="J70" s="50" t="s">
        <v>1092</v>
      </c>
      <c r="K70" s="50" t="s">
        <v>1095</v>
      </c>
      <c r="L70" s="48" t="str" cm="1">
        <f t="array" ref="L70">IF(LEFT(E70,1)&lt;&gt;"[", _xlfn.TEXTJOIN(", ", TRUE, IF($E$2:$E$1438=E70, ROW($E$2:$E$1438)-1, "")), "")</f>
        <v>69, 462</v>
      </c>
      <c r="M70" s="48" cm="1">
        <f t="array" ref="M70">IF(
  IFERROR(INDEX(_xlfn.TEXTSPLIT(L70, ", "), COUNTA(_xlfn.TEXTSPLIT(L70, ", "))) - INDEX(_xlfn.TEXTSPLIT(L70, ", "), COUNTA(_xlfn.TEXTSPLIT(L70, ", ")) - 1), 0) &gt; 0,
  IFERROR(INDEX(_xlfn.TEXTSPLIT(L70, ", "), COUNTA(_xlfn.TEXTSPLIT(L70, ", "))) - INDEX(_xlfn.TEXTSPLIT(L70, ", "), COUNTA(_xlfn.TEXTSPLIT(L70, ", ")) - 1), ""),
  ""
)</f>
        <v>393</v>
      </c>
      <c r="N70" s="51" t="str">
        <f>IFERROR(TEXT(AVERAGEIF(Rates!B:B, D70, Rates!C:C), "0.0"), "")</f>
        <v>5.5</v>
      </c>
      <c r="O70" s="52" t="str">
        <f>IFERROR(
    IF(
        AVERAGEIF(Rates!B:B, D70, Rates!F:F) &lt; 1.2,
        "Easy",
        IF(
            AVERAGEIF(Rates!B:B, D70, Rates!F:F) &gt; 2.2,
            "Hard",
            "Med"
        )
    ),
    ""
)</f>
        <v>Easy</v>
      </c>
      <c r="P70" s="50" t="str" cm="1">
        <f t="array" ref="P70">_xlfn.TEXTJOIN(",", TRUE, IF((Rates!$B$1:$B$11000 = D70) * (Rates!$E$1:$E$11000 &lt;&gt; ""), CHAR(34) &amp; Rates!$E$1:$E$11000&amp; CHAR(34), ""))</f>
        <v>"st lucia flag is better"</v>
      </c>
      <c r="Q70" s="50">
        <f>COUNTIF(Categories!A:A, H70) + COUNTIF(Categories!A:A, I70) + COUNTIF(Categories!A:A, J70) + COUNTIF(Categories!A:A, K70) + COUNTIF(Categories!A:A, F70) + COUNTIF(Categories!A:A, G70) + T70</f>
        <v>6</v>
      </c>
      <c r="R70" s="50">
        <f t="shared" si="14"/>
        <v>2</v>
      </c>
      <c r="S70" s="50" t="str">
        <f t="shared" si="13"/>
        <v>cl_WHIHorizorgn_Africacl_REDcl_BLUcl_GRE</v>
      </c>
      <c r="T70" s="50">
        <f t="shared" si="3"/>
        <v>0</v>
      </c>
      <c r="U70" s="50" t="s">
        <v>3018</v>
      </c>
      <c r="V70" s="50" t="str">
        <f t="shared" si="4"/>
        <v>[{"order":"69","ctry":"Gambia",</v>
      </c>
      <c r="W70" s="53" t="str">
        <f t="shared" si="5"/>
        <v>[{"order":"69","ctry":"Gambia","rate":"5.5","dff":"Easy","cmnt":["st lucia flag is better"],"prow":["cl_WHI","Horizo","rgn_Africa"],"pcolumn":["cl_RED","cl_BLU","cl_GRE"]}],</v>
      </c>
      <c r="X70" s="48" t="str" cm="1">
        <f t="array" ref="X70">CHAR(34) &amp; "prow" &amp; CHAR(34) &amp; ":["
&amp; _xlfn.TEXTJOIN(",", TRUE, CHAR(34) &amp; F70:H70 &amp; CHAR(34))
&amp; "],"</f>
        <v>"prow":["cl_WHI","Horizo","rgn_Africa"],</v>
      </c>
      <c r="Y70" s="48" t="str" cm="1">
        <f t="array" ref="Y70">CHAR(34) &amp; "pcolumn" &amp; CHAR(34) &amp; ":["
&amp; _xlfn.TEXTJOIN(",", TRUE, CHAR(34) &amp; I70:K70 &amp; CHAR(34))
&amp; "]}"</f>
        <v>"pcolumn":["cl_RED","cl_BLU","cl_GRE"]}</v>
      </c>
      <c r="Z70" s="54" t="str">
        <f t="shared" si="6"/>
        <v>"rate":"5.5",</v>
      </c>
      <c r="AA70" s="54" t="str">
        <f t="shared" si="7"/>
        <v>"dff":"Easy",</v>
      </c>
      <c r="AB70" s="54" t="str">
        <f t="shared" si="8"/>
        <v>"cmnt":["st lucia flag is better"],</v>
      </c>
      <c r="AC70" s="54"/>
      <c r="AD70" s="54"/>
      <c r="AE70" s="54"/>
      <c r="AF70" s="54"/>
      <c r="AG70" s="54"/>
      <c r="AH70" s="54"/>
    </row>
    <row r="71" spans="1:34" ht="18" customHeight="1" x14ac:dyDescent="0.3">
      <c r="A71" s="44">
        <f t="shared" si="12"/>
        <v>45427</v>
      </c>
      <c r="B71" s="45">
        <f t="shared" si="0"/>
        <v>3</v>
      </c>
      <c r="C71" s="46" t="str">
        <f t="shared" si="1"/>
        <v>puzzle1 = [{"order":"70","ctry":"Syria","rate":"5.0","dff":"Easy","cmnt":[],"prow":["cl_RED","cl_BLA","rgn_Asia"],"pcolumn":["3Bands","cl_GRE","HasSta"]}],</v>
      </c>
      <c r="D71" s="47">
        <f t="shared" si="2"/>
        <v>70</v>
      </c>
      <c r="E71" s="48" t="s">
        <v>254</v>
      </c>
      <c r="F71" s="49" t="s">
        <v>1101</v>
      </c>
      <c r="G71" s="50" t="s">
        <v>1088</v>
      </c>
      <c r="H71" s="50" t="s">
        <v>1063</v>
      </c>
      <c r="I71" s="50" t="s">
        <v>1489</v>
      </c>
      <c r="J71" s="50" t="s">
        <v>1095</v>
      </c>
      <c r="K71" s="50" t="s">
        <v>1586</v>
      </c>
      <c r="L71" s="48" t="str" cm="1">
        <f t="array" ref="L71">IF(LEFT(E71,1)&lt;&gt;"[", _xlfn.TEXTJOIN(", ", TRUE, IF($E$2:$E$1438=E71, ROW($E$2:$E$1438)-1, "")), "")</f>
        <v>70, 320</v>
      </c>
      <c r="M71" s="48" cm="1">
        <f t="array" ref="M71">IF(
  IFERROR(INDEX(_xlfn.TEXTSPLIT(L71, ", "), COUNTA(_xlfn.TEXTSPLIT(L71, ", "))) - INDEX(_xlfn.TEXTSPLIT(L71, ", "), COUNTA(_xlfn.TEXTSPLIT(L71, ", ")) - 1), 0) &gt; 0,
  IFERROR(INDEX(_xlfn.TEXTSPLIT(L71, ", "), COUNTA(_xlfn.TEXTSPLIT(L71, ", "))) - INDEX(_xlfn.TEXTSPLIT(L71, ", "), COUNTA(_xlfn.TEXTSPLIT(L71, ", ")) - 1), ""),
  ""
)</f>
        <v>250</v>
      </c>
      <c r="N71" s="51" t="str">
        <f>IFERROR(TEXT(AVERAGEIF(Rates!B:B, D71, Rates!C:C), "0.0"), "")</f>
        <v>5.0</v>
      </c>
      <c r="O71" s="52" t="str">
        <f>IFERROR(
    IF(
        AVERAGEIF(Rates!B:B, D71, Rates!F:F) &lt; 1.2,
        "Easy",
        IF(
            AVERAGEIF(Rates!B:B, D71, Rates!F:F) &gt; 2.2,
            "Hard",
            "Med"
        )
    ),
    ""
)</f>
        <v>Easy</v>
      </c>
      <c r="P71" s="50" t="str" cm="1">
        <f t="array" ref="P71">_xlfn.TEXTJOIN(",", TRUE, IF((Rates!$B$1:$B$11000 = D71) * (Rates!$E$1:$E$11000 &lt;&gt; ""), CHAR(34) &amp; Rates!$E$1:$E$11000&amp; CHAR(34), ""))</f>
        <v/>
      </c>
      <c r="Q71" s="50">
        <f>COUNTIF(Categories!A:A, H71) + COUNTIF(Categories!A:A, I71) + COUNTIF(Categories!A:A, J71) + COUNTIF(Categories!A:A, K71) + COUNTIF(Categories!A:A, F71) + COUNTIF(Categories!A:A, G71) + T71</f>
        <v>6</v>
      </c>
      <c r="R71" s="50">
        <f t="shared" si="14"/>
        <v>1</v>
      </c>
      <c r="S71" s="50" t="str">
        <f t="shared" si="13"/>
        <v>cl_REDcl_BLArgn_Asia3Bandscl_GREHasSta</v>
      </c>
      <c r="T71" s="50">
        <f t="shared" si="3"/>
        <v>0</v>
      </c>
      <c r="U71" s="50" t="s">
        <v>3018</v>
      </c>
      <c r="V71" s="50" t="str">
        <f t="shared" si="4"/>
        <v>[{"order":"70","ctry":"Syria",</v>
      </c>
      <c r="W71" s="53" t="str">
        <f t="shared" si="5"/>
        <v>[{"order":"70","ctry":"Syria","rate":"5.0","dff":"Easy","cmnt":[],"prow":["cl_RED","cl_BLA","rgn_Asia"],"pcolumn":["3Bands","cl_GRE","HasSta"]}],</v>
      </c>
      <c r="X71" s="48" t="str" cm="1">
        <f t="array" ref="X71">CHAR(34) &amp; "prow" &amp; CHAR(34) &amp; ":["
&amp; _xlfn.TEXTJOIN(",", TRUE, CHAR(34) &amp; F71:H71 &amp; CHAR(34))
&amp; "],"</f>
        <v>"prow":["cl_RED","cl_BLA","rgn_Asia"],</v>
      </c>
      <c r="Y71" s="48" t="str" cm="1">
        <f t="array" ref="Y71">CHAR(34) &amp; "pcolumn" &amp; CHAR(34) &amp; ":["
&amp; _xlfn.TEXTJOIN(",", TRUE, CHAR(34) &amp; I71:K71 &amp; CHAR(34))
&amp; "]}"</f>
        <v>"pcolumn":["3Bands","cl_GRE","HasSta"]}</v>
      </c>
      <c r="Z71" s="54" t="str">
        <f t="shared" si="6"/>
        <v>"rate":"5.0",</v>
      </c>
      <c r="AA71" s="54" t="str">
        <f t="shared" si="7"/>
        <v>"dff":"Easy",</v>
      </c>
      <c r="AB71" s="54" t="str">
        <f t="shared" si="8"/>
        <v>"cmnt":[],</v>
      </c>
      <c r="AC71" s="54"/>
      <c r="AD71" s="54"/>
      <c r="AE71" s="54"/>
      <c r="AF71" s="54"/>
      <c r="AG71" s="54"/>
      <c r="AH71" s="54"/>
    </row>
    <row r="72" spans="1:34" ht="18" customHeight="1" x14ac:dyDescent="0.3">
      <c r="A72" s="44">
        <f t="shared" si="12"/>
        <v>45428</v>
      </c>
      <c r="B72" s="45">
        <f t="shared" si="0"/>
        <v>4</v>
      </c>
      <c r="C72" s="46" t="str">
        <f t="shared" si="1"/>
        <v>puzzle1 = [{"order":"71","ctry":"Greece","rate":"6.0","dff":"Easy","cmnt":[],"prow":["Crosse","4+Band","rgn_Europe"],"pcolumn":["Horizo","cl_WHI","cl_BLU"]}],</v>
      </c>
      <c r="D72" s="47">
        <f t="shared" si="2"/>
        <v>71</v>
      </c>
      <c r="E72" s="48" t="s">
        <v>125</v>
      </c>
      <c r="F72" s="49" t="s">
        <v>1618</v>
      </c>
      <c r="G72" s="50" t="s">
        <v>1493</v>
      </c>
      <c r="H72" s="50" t="s">
        <v>1067</v>
      </c>
      <c r="I72" s="50" t="s">
        <v>1497</v>
      </c>
      <c r="J72" s="50" t="s">
        <v>1104</v>
      </c>
      <c r="K72" s="50" t="s">
        <v>1092</v>
      </c>
      <c r="L72" s="48" t="str" cm="1">
        <f t="array" ref="L72">IF(LEFT(E72,1)&lt;&gt;"[", _xlfn.TEXTJOIN(", ", TRUE, IF($E$2:$E$1438=E72, ROW($E$2:$E$1438)-1, "")), "")</f>
        <v>71, 262, 386</v>
      </c>
      <c r="M72" s="48" cm="1">
        <f t="array" ref="M72">IF(
  IFERROR(INDEX(_xlfn.TEXTSPLIT(L72, ", "), COUNTA(_xlfn.TEXTSPLIT(L72, ", "))) - INDEX(_xlfn.TEXTSPLIT(L72, ", "), COUNTA(_xlfn.TEXTSPLIT(L72, ", ")) - 1), 0) &gt; 0,
  IFERROR(INDEX(_xlfn.TEXTSPLIT(L72, ", "), COUNTA(_xlfn.TEXTSPLIT(L72, ", "))) - INDEX(_xlfn.TEXTSPLIT(L72, ", "), COUNTA(_xlfn.TEXTSPLIT(L72, ", ")) - 1), ""),
  ""
)</f>
        <v>124</v>
      </c>
      <c r="N72" s="51" t="str">
        <f>IFERROR(TEXT(AVERAGEIF(Rates!B:B, D72, Rates!C:C), "0.0"), "")</f>
        <v>6.0</v>
      </c>
      <c r="O72" s="52" t="str">
        <f>IFERROR(
    IF(
        AVERAGEIF(Rates!B:B, D72, Rates!F:F) &lt; 1.2,
        "Easy",
        IF(
            AVERAGEIF(Rates!B:B, D72, Rates!F:F) &gt; 2.2,
            "Hard",
            "Med"
        )
    ),
    ""
)</f>
        <v>Easy</v>
      </c>
      <c r="P72" s="50" t="str" cm="1">
        <f t="array" ref="P72">_xlfn.TEXTJOIN(",", TRUE, IF((Rates!$B$1:$B$11000 = D72) * (Rates!$E$1:$E$11000 &lt;&gt; ""), CHAR(34) &amp; Rates!$E$1:$E$11000&amp; CHAR(34), ""))</f>
        <v/>
      </c>
      <c r="Q72" s="50">
        <f>COUNTIF(Categories!A:A, H72) + COUNTIF(Categories!A:A, I72) + COUNTIF(Categories!A:A, J72) + COUNTIF(Categories!A:A, K72) + COUNTIF(Categories!A:A, F72) + COUNTIF(Categories!A:A, G72) + T72</f>
        <v>6</v>
      </c>
      <c r="R72" s="50">
        <f t="shared" si="14"/>
        <v>3</v>
      </c>
      <c r="S72" s="50" t="str">
        <f t="shared" si="13"/>
        <v>Crosse4+Bandrgn_EuropeHorizocl_WHIcl_BLU</v>
      </c>
      <c r="T72" s="50">
        <f t="shared" si="3"/>
        <v>0</v>
      </c>
      <c r="U72" s="50" t="s">
        <v>3018</v>
      </c>
      <c r="V72" s="50" t="str">
        <f t="shared" si="4"/>
        <v>[{"order":"71","ctry":"Greece",</v>
      </c>
      <c r="W72" s="53" t="str">
        <f t="shared" si="5"/>
        <v>[{"order":"71","ctry":"Greece","rate":"6.0","dff":"Easy","cmnt":[],"prow":["Crosse","4+Band","rgn_Europe"],"pcolumn":["Horizo","cl_WHI","cl_BLU"]}],</v>
      </c>
      <c r="X72" s="48" t="str" cm="1">
        <f t="array" ref="X72">CHAR(34) &amp; "prow" &amp; CHAR(34) &amp; ":["
&amp; _xlfn.TEXTJOIN(",", TRUE, CHAR(34) &amp; F72:H72 &amp; CHAR(34))
&amp; "],"</f>
        <v>"prow":["Crosse","4+Band","rgn_Europe"],</v>
      </c>
      <c r="Y72" s="48" t="str" cm="1">
        <f t="array" ref="Y72">CHAR(34) &amp; "pcolumn" &amp; CHAR(34) &amp; ":["
&amp; _xlfn.TEXTJOIN(",", TRUE, CHAR(34) &amp; I72:K72 &amp; CHAR(34))
&amp; "]}"</f>
        <v>"pcolumn":["Horizo","cl_WHI","cl_BLU"]}</v>
      </c>
      <c r="Z72" s="54" t="str">
        <f t="shared" si="6"/>
        <v>"rate":"6.0",</v>
      </c>
      <c r="AA72" s="54" t="str">
        <f t="shared" si="7"/>
        <v>"dff":"Easy",</v>
      </c>
      <c r="AB72" s="54" t="str">
        <f t="shared" si="8"/>
        <v>"cmnt":[],</v>
      </c>
      <c r="AC72" s="54"/>
      <c r="AD72" s="54"/>
      <c r="AE72" s="54"/>
      <c r="AF72" s="54"/>
      <c r="AG72" s="54"/>
      <c r="AH72" s="54"/>
    </row>
    <row r="73" spans="1:34" ht="18" customHeight="1" x14ac:dyDescent="0.3">
      <c r="A73" s="44">
        <f t="shared" si="12"/>
        <v>45429</v>
      </c>
      <c r="B73" s="45">
        <f t="shared" si="0"/>
        <v>5</v>
      </c>
      <c r="C73" s="46" t="str">
        <f t="shared" si="1"/>
        <v>puzzle1 = [{"order":"72","ctry":"Madagascar","rate":"5.0","dff":"Easy","cmnt":[],"prow":["Horizo","cl_WHI","rgn_Africa"],"pcolumn":["Vertic","cl_RED","cl_GRE"]}],</v>
      </c>
      <c r="D73" s="47">
        <f t="shared" si="2"/>
        <v>72</v>
      </c>
      <c r="E73" s="48" t="s">
        <v>167</v>
      </c>
      <c r="F73" s="49" t="s">
        <v>1497</v>
      </c>
      <c r="G73" s="50" t="s">
        <v>1104</v>
      </c>
      <c r="H73" s="50" t="s">
        <v>1047</v>
      </c>
      <c r="I73" s="50" t="s">
        <v>1501</v>
      </c>
      <c r="J73" s="50" t="s">
        <v>1101</v>
      </c>
      <c r="K73" s="50" t="s">
        <v>1095</v>
      </c>
      <c r="L73" s="48" t="str" cm="1">
        <f t="array" ref="L73">IF(LEFT(E73,1)&lt;&gt;"[", _xlfn.TEXTJOIN(", ", TRUE, IF($E$2:$E$1438=E73, ROW($E$2:$E$1438)-1, "")), "")</f>
        <v>72, 304, 461</v>
      </c>
      <c r="M73" s="48" cm="1">
        <f t="array" ref="M73">IF(
  IFERROR(INDEX(_xlfn.TEXTSPLIT(L73, ", "), COUNTA(_xlfn.TEXTSPLIT(L73, ", "))) - INDEX(_xlfn.TEXTSPLIT(L73, ", "), COUNTA(_xlfn.TEXTSPLIT(L73, ", ")) - 1), 0) &gt; 0,
  IFERROR(INDEX(_xlfn.TEXTSPLIT(L73, ", "), COUNTA(_xlfn.TEXTSPLIT(L73, ", "))) - INDEX(_xlfn.TEXTSPLIT(L73, ", "), COUNTA(_xlfn.TEXTSPLIT(L73, ", ")) - 1), ""),
  ""
)</f>
        <v>157</v>
      </c>
      <c r="N73" s="51" t="str">
        <f>IFERROR(TEXT(AVERAGEIF(Rates!B:B, D73, Rates!C:C), "0.0"), "")</f>
        <v>5.0</v>
      </c>
      <c r="O73" s="52" t="str">
        <f>IFERROR(
    IF(
        AVERAGEIF(Rates!B:B, D73, Rates!F:F) &lt; 1.2,
        "Easy",
        IF(
            AVERAGEIF(Rates!B:B, D73, Rates!F:F) &gt; 2.2,
            "Hard",
            "Med"
        )
    ),
    ""
)</f>
        <v>Easy</v>
      </c>
      <c r="P73" s="50" t="str" cm="1">
        <f t="array" ref="P73">_xlfn.TEXTJOIN(",", TRUE, IF((Rates!$B$1:$B$11000 = D73) * (Rates!$E$1:$E$11000 &lt;&gt; ""), CHAR(34) &amp; Rates!$E$1:$E$11000&amp; CHAR(34), ""))</f>
        <v/>
      </c>
      <c r="Q73" s="50">
        <f>COUNTIF(Categories!A:A, H73) + COUNTIF(Categories!A:A, I73) + COUNTIF(Categories!A:A, J73) + COUNTIF(Categories!A:A, K73) + COUNTIF(Categories!A:A, F73) + COUNTIF(Categories!A:A, G73) + T73</f>
        <v>6</v>
      </c>
      <c r="R73" s="50">
        <f t="shared" si="14"/>
        <v>2</v>
      </c>
      <c r="S73" s="50" t="str">
        <f t="shared" si="13"/>
        <v>Horizocl_WHIrgn_AfricaVerticcl_REDcl_GRE</v>
      </c>
      <c r="T73" s="50">
        <f t="shared" si="3"/>
        <v>0</v>
      </c>
      <c r="U73" s="50" t="s">
        <v>3018</v>
      </c>
      <c r="V73" s="50" t="str">
        <f t="shared" si="4"/>
        <v>[{"order":"72","ctry":"Madagascar",</v>
      </c>
      <c r="W73" s="53" t="str">
        <f t="shared" si="5"/>
        <v>[{"order":"72","ctry":"Madagascar","rate":"5.0","dff":"Easy","cmnt":[],"prow":["Horizo","cl_WHI","rgn_Africa"],"pcolumn":["Vertic","cl_RED","cl_GRE"]}],</v>
      </c>
      <c r="X73" s="48" t="str" cm="1">
        <f t="array" ref="X73">CHAR(34) &amp; "prow" &amp; CHAR(34) &amp; ":["
&amp; _xlfn.TEXTJOIN(",", TRUE, CHAR(34) &amp; F73:H73 &amp; CHAR(34))
&amp; "],"</f>
        <v>"prow":["Horizo","cl_WHI","rgn_Africa"],</v>
      </c>
      <c r="Y73" s="48" t="str" cm="1">
        <f t="array" ref="Y73">CHAR(34) &amp; "pcolumn" &amp; CHAR(34) &amp; ":["
&amp; _xlfn.TEXTJOIN(",", TRUE, CHAR(34) &amp; I73:K73 &amp; CHAR(34))
&amp; "]}"</f>
        <v>"pcolumn":["Vertic","cl_RED","cl_GRE"]}</v>
      </c>
      <c r="Z73" s="54" t="str">
        <f t="shared" si="6"/>
        <v>"rate":"5.0",</v>
      </c>
      <c r="AA73" s="54" t="str">
        <f t="shared" si="7"/>
        <v>"dff":"Easy",</v>
      </c>
      <c r="AB73" s="54" t="str">
        <f t="shared" si="8"/>
        <v>"cmnt":[],</v>
      </c>
      <c r="AC73" s="54"/>
      <c r="AD73" s="54"/>
      <c r="AE73" s="54"/>
      <c r="AF73" s="54"/>
      <c r="AG73" s="54"/>
      <c r="AH73" s="54"/>
    </row>
    <row r="74" spans="1:34" ht="18" customHeight="1" x14ac:dyDescent="0.3">
      <c r="A74" s="44">
        <f t="shared" si="12"/>
        <v>45430</v>
      </c>
      <c r="B74" s="45">
        <f t="shared" si="0"/>
        <v>6</v>
      </c>
      <c r="C74" s="46" t="str">
        <f t="shared" si="1"/>
        <v>puzzle1 = [{"order":"73","ctry":"Palau","rate":"6.0","dff":"Easy","cmnt":[],"prow":["Circle","IsMoon","rgn_Oceania"],"pcolumn":["cl_BLU","cl_YEL","2Color"]}],</v>
      </c>
      <c r="D74" s="47">
        <f t="shared" si="2"/>
        <v>73</v>
      </c>
      <c r="E74" s="48" t="s">
        <v>206</v>
      </c>
      <c r="F74" s="49" t="s">
        <v>1570</v>
      </c>
      <c r="G74" s="50" t="s">
        <v>1582</v>
      </c>
      <c r="H74" s="50" t="s">
        <v>1051</v>
      </c>
      <c r="I74" s="50" t="s">
        <v>1092</v>
      </c>
      <c r="J74" s="50" t="s">
        <v>1107</v>
      </c>
      <c r="K74" s="50" t="s">
        <v>1413</v>
      </c>
      <c r="L74" s="48" t="str" cm="1">
        <f t="array" ref="L74">IF(LEFT(E74,1)&lt;&gt;"[", _xlfn.TEXTJOIN(", ", TRUE, IF($E$2:$E$1438=E74, ROW($E$2:$E$1438)-1, "")), "")</f>
        <v>73, 365</v>
      </c>
      <c r="M74" s="48" cm="1">
        <f t="array" ref="M74">IF(
  IFERROR(INDEX(_xlfn.TEXTSPLIT(L74, ", "), COUNTA(_xlfn.TEXTSPLIT(L74, ", "))) - INDEX(_xlfn.TEXTSPLIT(L74, ", "), COUNTA(_xlfn.TEXTSPLIT(L74, ", ")) - 1), 0) &gt; 0,
  IFERROR(INDEX(_xlfn.TEXTSPLIT(L74, ", "), COUNTA(_xlfn.TEXTSPLIT(L74, ", "))) - INDEX(_xlfn.TEXTSPLIT(L74, ", "), COUNTA(_xlfn.TEXTSPLIT(L74, ", ")) - 1), ""),
  ""
)</f>
        <v>292</v>
      </c>
      <c r="N74" s="51" t="str">
        <f>IFERROR(TEXT(AVERAGEIF(Rates!B:B, D74, Rates!C:C), "0.0"), "")</f>
        <v>6.0</v>
      </c>
      <c r="O74" s="52" t="str">
        <f>IFERROR(
    IF(
        AVERAGEIF(Rates!B:B, D74, Rates!F:F) &lt; 1.2,
        "Easy",
        IF(
            AVERAGEIF(Rates!B:B, D74, Rates!F:F) &gt; 2.2,
            "Hard",
            "Med"
        )
    ),
    ""
)</f>
        <v>Easy</v>
      </c>
      <c r="P74" s="50" t="str" cm="1">
        <f t="array" ref="P74">_xlfn.TEXTJOIN(",", TRUE, IF((Rates!$B$1:$B$11000 = D74) * (Rates!$E$1:$E$11000 &lt;&gt; ""), CHAR(34) &amp; Rates!$E$1:$E$11000&amp; CHAR(34), ""))</f>
        <v/>
      </c>
      <c r="Q74" s="50">
        <f>COUNTIF(Categories!A:A, H74) + COUNTIF(Categories!A:A, I74) + COUNTIF(Categories!A:A, J74) + COUNTIF(Categories!A:A, K74) + COUNTIF(Categories!A:A, F74) + COUNTIF(Categories!A:A, G74) + T74</f>
        <v>6</v>
      </c>
      <c r="R74" s="50">
        <f t="shared" si="14"/>
        <v>1</v>
      </c>
      <c r="S74" s="50" t="str">
        <f t="shared" si="13"/>
        <v>CircleIsMoonrgn_Oceaniacl_BLUcl_YEL2Color</v>
      </c>
      <c r="T74" s="50">
        <f t="shared" si="3"/>
        <v>0</v>
      </c>
      <c r="U74" s="50" t="s">
        <v>3018</v>
      </c>
      <c r="V74" s="50" t="str">
        <f t="shared" si="4"/>
        <v>[{"order":"73","ctry":"Palau",</v>
      </c>
      <c r="W74" s="53" t="str">
        <f t="shared" si="5"/>
        <v>[{"order":"73","ctry":"Palau","rate":"6.0","dff":"Easy","cmnt":[],"prow":["Circle","IsMoon","rgn_Oceania"],"pcolumn":["cl_BLU","cl_YEL","2Color"]}],</v>
      </c>
      <c r="X74" s="48" t="str" cm="1">
        <f t="array" ref="X74">CHAR(34) &amp; "prow" &amp; CHAR(34) &amp; ":["
&amp; _xlfn.TEXTJOIN(",", TRUE, CHAR(34) &amp; F74:H74 &amp; CHAR(34))
&amp; "],"</f>
        <v>"prow":["Circle","IsMoon","rgn_Oceania"],</v>
      </c>
      <c r="Y74" s="48" t="str" cm="1">
        <f t="array" ref="Y74">CHAR(34) &amp; "pcolumn" &amp; CHAR(34) &amp; ":["
&amp; _xlfn.TEXTJOIN(",", TRUE, CHAR(34) &amp; I74:K74 &amp; CHAR(34))
&amp; "]}"</f>
        <v>"pcolumn":["cl_BLU","cl_YEL","2Color"]}</v>
      </c>
      <c r="Z74" s="54" t="str">
        <f t="shared" si="6"/>
        <v>"rate":"6.0",</v>
      </c>
      <c r="AA74" s="54" t="str">
        <f t="shared" si="7"/>
        <v>"dff":"Easy",</v>
      </c>
      <c r="AB74" s="54" t="str">
        <f t="shared" si="8"/>
        <v>"cmnt":[],</v>
      </c>
      <c r="AC74" s="54"/>
      <c r="AD74" s="54"/>
      <c r="AE74" s="54"/>
      <c r="AF74" s="54"/>
      <c r="AG74" s="54"/>
      <c r="AH74" s="54"/>
    </row>
    <row r="75" spans="1:34" ht="18" customHeight="1" x14ac:dyDescent="0.3">
      <c r="A75" s="44">
        <f t="shared" si="12"/>
        <v>45431</v>
      </c>
      <c r="B75" s="45">
        <f t="shared" si="0"/>
        <v>7</v>
      </c>
      <c r="C75" s="46" t="str">
        <f t="shared" si="1"/>
        <v>puzzle1 = [{"order":"74","ctry":"Japan","rate":"8.0","dff":"Med","cmnt":[],"prow":["rgn_Asia","HasSun","cl_WHI, cl_RED"],"pcolumn":["Circle","Circle","Circle"]}],</v>
      </c>
      <c r="D75" s="47">
        <f t="shared" si="2"/>
        <v>74</v>
      </c>
      <c r="E75" s="48" t="s">
        <v>149</v>
      </c>
      <c r="F75" s="49" t="s">
        <v>1063</v>
      </c>
      <c r="G75" s="50" t="s">
        <v>1602</v>
      </c>
      <c r="H75" s="50" t="s">
        <v>1164</v>
      </c>
      <c r="I75" s="50" t="s">
        <v>1570</v>
      </c>
      <c r="J75" s="50" t="s">
        <v>1570</v>
      </c>
      <c r="K75" s="50" t="s">
        <v>1570</v>
      </c>
      <c r="L75" s="48" t="str" cm="1">
        <f t="array" ref="L75">IF(LEFT(E75,1)&lt;&gt;"[", _xlfn.TEXTJOIN(", ", TRUE, IF($E$2:$E$1438=E75, ROW($E$2:$E$1438)-1, "")), "")</f>
        <v>74, 162, 357, 477, 583</v>
      </c>
      <c r="M75" s="48" cm="1">
        <f t="array" ref="M75">IF(
  IFERROR(INDEX(_xlfn.TEXTSPLIT(L75, ", "), COUNTA(_xlfn.TEXTSPLIT(L75, ", "))) - INDEX(_xlfn.TEXTSPLIT(L75, ", "), COUNTA(_xlfn.TEXTSPLIT(L75, ", ")) - 1), 0) &gt; 0,
  IFERROR(INDEX(_xlfn.TEXTSPLIT(L75, ", "), COUNTA(_xlfn.TEXTSPLIT(L75, ", "))) - INDEX(_xlfn.TEXTSPLIT(L75, ", "), COUNTA(_xlfn.TEXTSPLIT(L75, ", ")) - 1), ""),
  ""
)</f>
        <v>106</v>
      </c>
      <c r="N75" s="51" t="str">
        <f>IFERROR(TEXT(AVERAGEIF(Rates!B:B, D75, Rates!C:C), "0.0"), "")</f>
        <v>8.0</v>
      </c>
      <c r="O75" s="52" t="str">
        <f>IFERROR(
    IF(
        AVERAGEIF(Rates!B:B, D75, Rates!F:F) &lt; 1.2,
        "Easy",
        IF(
            AVERAGEIF(Rates!B:B, D75, Rates!F:F) &gt; 2.2,
            "Hard",
            "Med"
        )
    ),
    ""
)</f>
        <v>Med</v>
      </c>
      <c r="P75" s="50" t="str" cm="1">
        <f t="array" ref="P75">_xlfn.TEXTJOIN(",", TRUE, IF((Rates!$B$1:$B$11000 = D75) * (Rates!$E$1:$E$11000 &lt;&gt; ""), CHAR(34) &amp; Rates!$E$1:$E$11000&amp; CHAR(34), ""))</f>
        <v/>
      </c>
      <c r="Q75" s="50">
        <f>COUNTIF(Categories!A:A, H75) + COUNTIF(Categories!A:A, I75) + COUNTIF(Categories!A:A, J75) + COUNTIF(Categories!A:A, K75) + COUNTIF(Categories!A:A, F75) + COUNTIF(Categories!A:A, G75) + T75</f>
        <v>6</v>
      </c>
      <c r="R75" s="50">
        <f t="shared" si="14"/>
        <v>0</v>
      </c>
      <c r="S75" s="50" t="str">
        <f t="shared" si="13"/>
        <v>rgn_AsiaHasSuncl_WHI, cl_REDCircleCircleCircle</v>
      </c>
      <c r="T75" s="50">
        <f t="shared" si="3"/>
        <v>0</v>
      </c>
      <c r="U75" s="50" t="s">
        <v>3018</v>
      </c>
      <c r="V75" s="50" t="str">
        <f t="shared" si="4"/>
        <v>[{"order":"74","ctry":"Japan",</v>
      </c>
      <c r="W75" s="53" t="str">
        <f t="shared" si="5"/>
        <v>[{"order":"74","ctry":"Japan","rate":"8.0","dff":"Med","cmnt":[],"prow":["rgn_Asia","HasSun","cl_WHI, cl_RED"],"pcolumn":["Circle","Circle","Circle"]}],</v>
      </c>
      <c r="X75" s="48" t="str" cm="1">
        <f t="array" ref="X75">CHAR(34) &amp; "prow" &amp; CHAR(34) &amp; ":["
&amp; _xlfn.TEXTJOIN(",", TRUE, CHAR(34) &amp; F75:H75 &amp; CHAR(34))
&amp; "],"</f>
        <v>"prow":["rgn_Asia","HasSun","cl_WHI, cl_RED"],</v>
      </c>
      <c r="Y75" s="48" t="str" cm="1">
        <f t="array" ref="Y75">CHAR(34) &amp; "pcolumn" &amp; CHAR(34) &amp; ":["
&amp; _xlfn.TEXTJOIN(",", TRUE, CHAR(34) &amp; I75:K75 &amp; CHAR(34))
&amp; "]}"</f>
        <v>"pcolumn":["Circle","Circle","Circle"]}</v>
      </c>
      <c r="Z75" s="54" t="str">
        <f t="shared" si="6"/>
        <v>"rate":"8.0",</v>
      </c>
      <c r="AA75" s="54" t="str">
        <f t="shared" si="7"/>
        <v>"dff":"Med",</v>
      </c>
      <c r="AB75" s="54" t="str">
        <f t="shared" si="8"/>
        <v>"cmnt":[],</v>
      </c>
      <c r="AC75" s="54"/>
      <c r="AD75" s="54"/>
      <c r="AE75" s="54"/>
      <c r="AF75" s="54"/>
      <c r="AG75" s="54"/>
      <c r="AH75" s="54"/>
    </row>
    <row r="76" spans="1:34" ht="18" customHeight="1" x14ac:dyDescent="0.3">
      <c r="A76" s="44">
        <f t="shared" si="12"/>
        <v>45432</v>
      </c>
      <c r="B76" s="45">
        <f t="shared" si="0"/>
        <v>1</v>
      </c>
      <c r="C76" s="46" t="str">
        <f t="shared" si="1"/>
        <v>puzzle1 = [{"order":"75","ctry":"Haiti","rate":"6.0","dff":"Easy","cmnt":[],"prow":["cl_BLU","Horizo","rgn_North America"],"pcolumn":["cl_RED","Weapon","2Bands"]}],</v>
      </c>
      <c r="D76" s="47">
        <f t="shared" si="2"/>
        <v>75</v>
      </c>
      <c r="E76" s="48" t="s">
        <v>135</v>
      </c>
      <c r="F76" s="49" t="s">
        <v>1092</v>
      </c>
      <c r="G76" s="50" t="s">
        <v>1497</v>
      </c>
      <c r="H76" s="50" t="s">
        <v>1059</v>
      </c>
      <c r="I76" s="50" t="s">
        <v>1101</v>
      </c>
      <c r="J76" s="50" t="s">
        <v>1622</v>
      </c>
      <c r="K76" s="50" t="s">
        <v>1485</v>
      </c>
      <c r="L76" s="48" t="str" cm="1">
        <f t="array" ref="L76">IF(LEFT(E76,1)&lt;&gt;"[", _xlfn.TEXTJOIN(", ", TRUE, IF($E$2:$E$1438=E76, ROW($E$2:$E$1438)-1, "")), "")</f>
        <v>75, 429</v>
      </c>
      <c r="M76" s="48" cm="1">
        <f t="array" ref="M76">IF(
  IFERROR(INDEX(_xlfn.TEXTSPLIT(L76, ", "), COUNTA(_xlfn.TEXTSPLIT(L76, ", "))) - INDEX(_xlfn.TEXTSPLIT(L76, ", "), COUNTA(_xlfn.TEXTSPLIT(L76, ", ")) - 1), 0) &gt; 0,
  IFERROR(INDEX(_xlfn.TEXTSPLIT(L76, ", "), COUNTA(_xlfn.TEXTSPLIT(L76, ", "))) - INDEX(_xlfn.TEXTSPLIT(L76, ", "), COUNTA(_xlfn.TEXTSPLIT(L76, ", ")) - 1), ""),
  ""
)</f>
        <v>354</v>
      </c>
      <c r="N76" s="51" t="str">
        <f>IFERROR(TEXT(AVERAGEIF(Rates!B:B, D76, Rates!C:C), "0.0"), "")</f>
        <v>6.0</v>
      </c>
      <c r="O76" s="52" t="str">
        <f>IFERROR(
    IF(
        AVERAGEIF(Rates!B:B, D76, Rates!F:F) &lt; 1.2,
        "Easy",
        IF(
            AVERAGEIF(Rates!B:B, D76, Rates!F:F) &gt; 2.2,
            "Hard",
            "Med"
        )
    ),
    ""
)</f>
        <v>Easy</v>
      </c>
      <c r="P76" s="50" t="str" cm="1">
        <f t="array" ref="P76">_xlfn.TEXTJOIN(",", TRUE, IF((Rates!$B$1:$B$11000 = D76) * (Rates!$E$1:$E$11000 &lt;&gt; ""), CHAR(34) &amp; Rates!$E$1:$E$11000&amp; CHAR(34), ""))</f>
        <v/>
      </c>
      <c r="Q76" s="50">
        <f>COUNTIF(Categories!A:A, H76) + COUNTIF(Categories!A:A, I76) + COUNTIF(Categories!A:A, J76) + COUNTIF(Categories!A:A, K76) + COUNTIF(Categories!A:A, F76) + COUNTIF(Categories!A:A, G76) + T76</f>
        <v>6</v>
      </c>
      <c r="R76" s="50">
        <f t="shared" si="14"/>
        <v>1</v>
      </c>
      <c r="S76" s="50" t="str">
        <f t="shared" si="13"/>
        <v>cl_BLUHorizorgn_North Americacl_REDWeapon2Bands</v>
      </c>
      <c r="T76" s="50">
        <f t="shared" si="3"/>
        <v>0</v>
      </c>
      <c r="U76" s="50" t="s">
        <v>3018</v>
      </c>
      <c r="V76" s="50" t="str">
        <f t="shared" si="4"/>
        <v>[{"order":"75","ctry":"Haiti",</v>
      </c>
      <c r="W76" s="53" t="str">
        <f t="shared" si="5"/>
        <v>[{"order":"75","ctry":"Haiti","rate":"6.0","dff":"Easy","cmnt":[],"prow":["cl_BLU","Horizo","rgn_North America"],"pcolumn":["cl_RED","Weapon","2Bands"]}],</v>
      </c>
      <c r="X76" s="48" t="str" cm="1">
        <f t="array" ref="X76">CHAR(34) &amp; "prow" &amp; CHAR(34) &amp; ":["
&amp; _xlfn.TEXTJOIN(",", TRUE, CHAR(34) &amp; F76:H76 &amp; CHAR(34))
&amp; "],"</f>
        <v>"prow":["cl_BLU","Horizo","rgn_North America"],</v>
      </c>
      <c r="Y76" s="48" t="str" cm="1">
        <f t="array" ref="Y76">CHAR(34) &amp; "pcolumn" &amp; CHAR(34) &amp; ":["
&amp; _xlfn.TEXTJOIN(",", TRUE, CHAR(34) &amp; I76:K76 &amp; CHAR(34))
&amp; "]}"</f>
        <v>"pcolumn":["cl_RED","Weapon","2Bands"]}</v>
      </c>
      <c r="Z76" s="54" t="str">
        <f t="shared" si="6"/>
        <v>"rate":"6.0",</v>
      </c>
      <c r="AA76" s="54" t="str">
        <f t="shared" si="7"/>
        <v>"dff":"Easy",</v>
      </c>
      <c r="AB76" s="54" t="str">
        <f t="shared" si="8"/>
        <v>"cmnt":[],</v>
      </c>
      <c r="AC76" s="54"/>
      <c r="AD76" s="54"/>
      <c r="AE76" s="54"/>
      <c r="AF76" s="54"/>
      <c r="AG76" s="54"/>
      <c r="AH76" s="54"/>
    </row>
    <row r="77" spans="1:34" ht="18" customHeight="1" x14ac:dyDescent="0.3">
      <c r="A77" s="44">
        <f t="shared" si="12"/>
        <v>45433</v>
      </c>
      <c r="B77" s="45">
        <f t="shared" si="0"/>
        <v>2</v>
      </c>
      <c r="C77" s="46" t="str">
        <f t="shared" si="1"/>
        <v>puzzle1 = [{"order":"76","ctry":"Maldives","rate":"5.0","dff":"Easy","cmnt":[],"prow":["cl_WHI","IsMoon","rgn_Asia"],"pcolumn":["cl_RED","cl_GRE","cl_GRE, cl_RED"]}],</v>
      </c>
      <c r="D77" s="47">
        <f t="shared" si="2"/>
        <v>76</v>
      </c>
      <c r="E77" s="48" t="s">
        <v>170</v>
      </c>
      <c r="F77" s="49" t="s">
        <v>1104</v>
      </c>
      <c r="G77" s="50" t="s">
        <v>1582</v>
      </c>
      <c r="H77" s="50" t="s">
        <v>1063</v>
      </c>
      <c r="I77" s="50" t="s">
        <v>1101</v>
      </c>
      <c r="J77" s="50" t="s">
        <v>1095</v>
      </c>
      <c r="K77" s="50" t="s">
        <v>1152</v>
      </c>
      <c r="L77" s="48" t="str" cm="1">
        <f t="array" ref="L77">IF(LEFT(E77,1)&lt;&gt;"[", _xlfn.TEXTJOIN(", ", TRUE, IF($E$2:$E$1438=E77, ROW($E$2:$E$1438)-1, "")), "")</f>
        <v>76, 257, 517</v>
      </c>
      <c r="M77" s="48" cm="1">
        <f t="array" ref="M77">IF(
  IFERROR(INDEX(_xlfn.TEXTSPLIT(L77, ", "), COUNTA(_xlfn.TEXTSPLIT(L77, ", "))) - INDEX(_xlfn.TEXTSPLIT(L77, ", "), COUNTA(_xlfn.TEXTSPLIT(L77, ", ")) - 1), 0) &gt; 0,
  IFERROR(INDEX(_xlfn.TEXTSPLIT(L77, ", "), COUNTA(_xlfn.TEXTSPLIT(L77, ", "))) - INDEX(_xlfn.TEXTSPLIT(L77, ", "), COUNTA(_xlfn.TEXTSPLIT(L77, ", ")) - 1), ""),
  ""
)</f>
        <v>260</v>
      </c>
      <c r="N77" s="51" t="str">
        <f>IFERROR(TEXT(AVERAGEIF(Rates!B:B, D77, Rates!C:C), "0.0"), "")</f>
        <v>5.0</v>
      </c>
      <c r="O77" s="52" t="str">
        <f>IFERROR(
    IF(
        AVERAGEIF(Rates!B:B, D77, Rates!F:F) &lt; 1.2,
        "Easy",
        IF(
            AVERAGEIF(Rates!B:B, D77, Rates!F:F) &gt; 2.2,
            "Hard",
            "Med"
        )
    ),
    ""
)</f>
        <v>Easy</v>
      </c>
      <c r="P77" s="50" t="str" cm="1">
        <f t="array" ref="P77">_xlfn.TEXTJOIN(",", TRUE, IF((Rates!$B$1:$B$11000 = D77) * (Rates!$E$1:$E$11000 &lt;&gt; ""), CHAR(34) &amp; Rates!$E$1:$E$11000&amp; CHAR(34), ""))</f>
        <v/>
      </c>
      <c r="Q77" s="50">
        <f>COUNTIF(Categories!A:A, H77) + COUNTIF(Categories!A:A, I77) + COUNTIF(Categories!A:A, J77) + COUNTIF(Categories!A:A, K77) + COUNTIF(Categories!A:A, F77) + COUNTIF(Categories!A:A, G77) + T77</f>
        <v>6</v>
      </c>
      <c r="R77" s="50">
        <f t="shared" si="14"/>
        <v>1</v>
      </c>
      <c r="S77" s="50" t="str">
        <f t="shared" si="13"/>
        <v>cl_WHIIsMoonrgn_Asiacl_REDcl_GREcl_GRE, cl_RED</v>
      </c>
      <c r="T77" s="50">
        <f t="shared" si="3"/>
        <v>0</v>
      </c>
      <c r="U77" s="50" t="s">
        <v>3018</v>
      </c>
      <c r="V77" s="50" t="str">
        <f t="shared" si="4"/>
        <v>[{"order":"76","ctry":"Maldives",</v>
      </c>
      <c r="W77" s="53" t="str">
        <f t="shared" si="5"/>
        <v>[{"order":"76","ctry":"Maldives","rate":"5.0","dff":"Easy","cmnt":[],"prow":["cl_WHI","IsMoon","rgn_Asia"],"pcolumn":["cl_RED","cl_GRE","cl_GRE, cl_RED"]}],</v>
      </c>
      <c r="X77" s="48" t="str" cm="1">
        <f t="array" ref="X77">CHAR(34) &amp; "prow" &amp; CHAR(34) &amp; ":["
&amp; _xlfn.TEXTJOIN(",", TRUE, CHAR(34) &amp; F77:H77 &amp; CHAR(34))
&amp; "],"</f>
        <v>"prow":["cl_WHI","IsMoon","rgn_Asia"],</v>
      </c>
      <c r="Y77" s="48" t="str" cm="1">
        <f t="array" ref="Y77">CHAR(34) &amp; "pcolumn" &amp; CHAR(34) &amp; ":["
&amp; _xlfn.TEXTJOIN(",", TRUE, CHAR(34) &amp; I77:K77 &amp; CHAR(34))
&amp; "]}"</f>
        <v>"pcolumn":["cl_RED","cl_GRE","cl_GRE, cl_RED"]}</v>
      </c>
      <c r="Z77" s="54" t="str">
        <f t="shared" si="6"/>
        <v>"rate":"5.0",</v>
      </c>
      <c r="AA77" s="54" t="str">
        <f t="shared" si="7"/>
        <v>"dff":"Easy",</v>
      </c>
      <c r="AB77" s="54" t="str">
        <f t="shared" si="8"/>
        <v>"cmnt":[],</v>
      </c>
      <c r="AC77" s="54"/>
      <c r="AD77" s="54"/>
      <c r="AE77" s="54"/>
      <c r="AF77" s="54"/>
      <c r="AG77" s="54"/>
      <c r="AH77" s="54"/>
    </row>
    <row r="78" spans="1:34" ht="18" customHeight="1" x14ac:dyDescent="0.3">
      <c r="A78" s="44">
        <f t="shared" si="12"/>
        <v>45434</v>
      </c>
      <c r="B78" s="45">
        <f t="shared" si="0"/>
        <v>3</v>
      </c>
      <c r="C78" s="46" t="str">
        <f t="shared" si="1"/>
        <v>puzzle1 = [{"order":"77","ctry":"Cyprus","rate":"","dff":"","cmnt":[],"prow":["cl_WHI","cl_GRE","rgn_Europe"],"pcolumn":["Plants","NoBand","cl_ORA"]}],</v>
      </c>
      <c r="D78" s="47">
        <f t="shared" si="2"/>
        <v>77</v>
      </c>
      <c r="E78" s="48" t="s">
        <v>96</v>
      </c>
      <c r="F78" s="49" t="s">
        <v>1104</v>
      </c>
      <c r="G78" s="50" t="s">
        <v>1095</v>
      </c>
      <c r="H78" s="50" t="s">
        <v>1067</v>
      </c>
      <c r="I78" s="50" t="s">
        <v>1578</v>
      </c>
      <c r="J78" s="50" t="s">
        <v>1481</v>
      </c>
      <c r="K78" s="50" t="s">
        <v>1098</v>
      </c>
      <c r="L78" s="48" t="str" cm="1">
        <f t="array" ref="L78">IF(LEFT(E78,1)&lt;&gt;"[", _xlfn.TEXTJOIN(", ", TRUE, IF($E$2:$E$1438=E78, ROW($E$2:$E$1438)-1, "")), "")</f>
        <v>77, 196</v>
      </c>
      <c r="M78" s="48" cm="1">
        <f t="array" ref="M78">IF(
  IFERROR(INDEX(_xlfn.TEXTSPLIT(L78, ", "), COUNTA(_xlfn.TEXTSPLIT(L78, ", "))) - INDEX(_xlfn.TEXTSPLIT(L78, ", "), COUNTA(_xlfn.TEXTSPLIT(L78, ", ")) - 1), 0) &gt; 0,
  IFERROR(INDEX(_xlfn.TEXTSPLIT(L78, ", "), COUNTA(_xlfn.TEXTSPLIT(L78, ", "))) - INDEX(_xlfn.TEXTSPLIT(L78, ", "), COUNTA(_xlfn.TEXTSPLIT(L78, ", ")) - 1), ""),
  ""
)</f>
        <v>119</v>
      </c>
      <c r="N78" s="51" t="str">
        <f>IFERROR(TEXT(AVERAGEIF(Rates!B:B, D78, Rates!C:C), "0.0"), "")</f>
        <v/>
      </c>
      <c r="O78" s="52" t="str">
        <f>IFERROR(
    IF(
        AVERAGEIF(Rates!B:B, D78, Rates!F:F) &lt; 1.2,
        "Easy",
        IF(
            AVERAGEIF(Rates!B:B, D78, Rates!F:F) &gt; 2.2,
            "Hard",
            "Med"
        )
    ),
    ""
)</f>
        <v/>
      </c>
      <c r="P78" s="50" t="str" cm="1">
        <f t="array" ref="P78">_xlfn.TEXTJOIN(",", TRUE, IF((Rates!$B$1:$B$11000 = D78) * (Rates!$E$1:$E$11000 &lt;&gt; ""), CHAR(34) &amp; Rates!$E$1:$E$11000&amp; CHAR(34), ""))</f>
        <v/>
      </c>
      <c r="Q78" s="50">
        <f>COUNTIF(Categories!A:A, H78) + COUNTIF(Categories!A:A, I78) + COUNTIF(Categories!A:A, J78) + COUNTIF(Categories!A:A, K78) + COUNTIF(Categories!A:A, F78) + COUNTIF(Categories!A:A, G78) + T78</f>
        <v>6</v>
      </c>
      <c r="R78" s="50">
        <f t="shared" si="14"/>
        <v>0</v>
      </c>
      <c r="S78" s="50" t="str">
        <f t="shared" si="13"/>
        <v>cl_WHIcl_GRErgn_EuropePlantsNoBandcl_ORA</v>
      </c>
      <c r="T78" s="50">
        <f t="shared" si="3"/>
        <v>0</v>
      </c>
      <c r="U78" s="50" t="s">
        <v>3018</v>
      </c>
      <c r="V78" s="50" t="str">
        <f t="shared" si="4"/>
        <v>[{"order":"77","ctry":"Cyprus",</v>
      </c>
      <c r="W78" s="53" t="str">
        <f t="shared" si="5"/>
        <v>[{"order":"77","ctry":"Cyprus","rate":"","dff":"","cmnt":[],"prow":["cl_WHI","cl_GRE","rgn_Europe"],"pcolumn":["Plants","NoBand","cl_ORA"]}],</v>
      </c>
      <c r="X78" s="48" t="str" cm="1">
        <f t="array" ref="X78">CHAR(34) &amp; "prow" &amp; CHAR(34) &amp; ":["
&amp; _xlfn.TEXTJOIN(",", TRUE, CHAR(34) &amp; F78:H78 &amp; CHAR(34))
&amp; "],"</f>
        <v>"prow":["cl_WHI","cl_GRE","rgn_Europe"],</v>
      </c>
      <c r="Y78" s="48" t="str" cm="1">
        <f t="array" ref="Y78">CHAR(34) &amp; "pcolumn" &amp; CHAR(34) &amp; ":["
&amp; _xlfn.TEXTJOIN(",", TRUE, CHAR(34) &amp; I78:K78 &amp; CHAR(34))
&amp; "]}"</f>
        <v>"pcolumn":["Plants","NoBand","cl_ORA"]}</v>
      </c>
      <c r="Z78" s="54" t="str">
        <f t="shared" si="6"/>
        <v>"rate":"",</v>
      </c>
      <c r="AA78" s="54" t="str">
        <f t="shared" si="7"/>
        <v>"dff":"",</v>
      </c>
      <c r="AB78" s="54" t="str">
        <f t="shared" si="8"/>
        <v>"cmnt":[],</v>
      </c>
      <c r="AC78" s="54"/>
      <c r="AD78" s="54"/>
      <c r="AE78" s="54"/>
      <c r="AF78" s="54"/>
      <c r="AG78" s="54"/>
      <c r="AH78" s="54"/>
    </row>
    <row r="79" spans="1:34" ht="18" customHeight="1" x14ac:dyDescent="0.3">
      <c r="A79" s="44">
        <f t="shared" si="12"/>
        <v>45435</v>
      </c>
      <c r="B79" s="45">
        <f t="shared" si="0"/>
        <v>4</v>
      </c>
      <c r="C79" s="46" t="str">
        <f t="shared" si="1"/>
        <v>puzzle1 = [{"order":"78","ctry":"Estonia","rate":"6.0","dff":"Easy","cmnt":[],"prow":["3Bands","Horizo","rgn_Europe"],"pcolumn":["cl_BLU","cl_BLA","cl_WHI"]}],</v>
      </c>
      <c r="D79" s="47">
        <f t="shared" si="2"/>
        <v>78</v>
      </c>
      <c r="E79" s="48" t="s">
        <v>109</v>
      </c>
      <c r="F79" s="49" t="s">
        <v>1489</v>
      </c>
      <c r="G79" s="50" t="s">
        <v>1497</v>
      </c>
      <c r="H79" s="50" t="s">
        <v>1067</v>
      </c>
      <c r="I79" s="50" t="s">
        <v>1092</v>
      </c>
      <c r="J79" s="50" t="s">
        <v>1088</v>
      </c>
      <c r="K79" s="50" t="s">
        <v>1104</v>
      </c>
      <c r="L79" s="48" t="str" cm="1">
        <f t="array" ref="L79">IF(LEFT(E79,1)&lt;&gt;"[", _xlfn.TEXTJOIN(", ", TRUE, IF($E$2:$E$1438=E79, ROW($E$2:$E$1438)-1, "")), "")</f>
        <v>78, 299</v>
      </c>
      <c r="M79" s="48" cm="1">
        <f t="array" ref="M79">IF(
  IFERROR(INDEX(_xlfn.TEXTSPLIT(L79, ", "), COUNTA(_xlfn.TEXTSPLIT(L79, ", "))) - INDEX(_xlfn.TEXTSPLIT(L79, ", "), COUNTA(_xlfn.TEXTSPLIT(L79, ", ")) - 1), 0) &gt; 0,
  IFERROR(INDEX(_xlfn.TEXTSPLIT(L79, ", "), COUNTA(_xlfn.TEXTSPLIT(L79, ", "))) - INDEX(_xlfn.TEXTSPLIT(L79, ", "), COUNTA(_xlfn.TEXTSPLIT(L79, ", ")) - 1), ""),
  ""
)</f>
        <v>221</v>
      </c>
      <c r="N79" s="51" t="str">
        <f>IFERROR(TEXT(AVERAGEIF(Rates!B:B, D79, Rates!C:C), "0.0"), "")</f>
        <v>6.0</v>
      </c>
      <c r="O79" s="52" t="str">
        <f>IFERROR(
    IF(
        AVERAGEIF(Rates!B:B, D79, Rates!F:F) &lt; 1.2,
        "Easy",
        IF(
            AVERAGEIF(Rates!B:B, D79, Rates!F:F) &gt; 2.2,
            "Hard",
            "Med"
        )
    ),
    ""
)</f>
        <v>Easy</v>
      </c>
      <c r="P79" s="50" t="str" cm="1">
        <f t="array" ref="P79">_xlfn.TEXTJOIN(",", TRUE, IF((Rates!$B$1:$B$11000 = D79) * (Rates!$E$1:$E$11000 &lt;&gt; ""), CHAR(34) &amp; Rates!$E$1:$E$11000&amp; CHAR(34), ""))</f>
        <v/>
      </c>
      <c r="Q79" s="50">
        <f>COUNTIF(Categories!A:A, H79) + COUNTIF(Categories!A:A, I79) + COUNTIF(Categories!A:A, J79) + COUNTIF(Categories!A:A, K79) + COUNTIF(Categories!A:A, F79) + COUNTIF(Categories!A:A, G79) + T79</f>
        <v>6</v>
      </c>
      <c r="R79" s="50">
        <f t="shared" si="14"/>
        <v>1</v>
      </c>
      <c r="S79" s="50" t="str">
        <f t="shared" si="13"/>
        <v>3BandsHorizorgn_Europecl_BLUcl_BLAcl_WHI</v>
      </c>
      <c r="T79" s="50">
        <f t="shared" si="3"/>
        <v>0</v>
      </c>
      <c r="U79" s="50" t="s">
        <v>3018</v>
      </c>
      <c r="V79" s="50" t="str">
        <f t="shared" si="4"/>
        <v>[{"order":"78","ctry":"Estonia",</v>
      </c>
      <c r="W79" s="53" t="str">
        <f t="shared" si="5"/>
        <v>[{"order":"78","ctry":"Estonia","rate":"6.0","dff":"Easy","cmnt":[],"prow":["3Bands","Horizo","rgn_Europe"],"pcolumn":["cl_BLU","cl_BLA","cl_WHI"]}],</v>
      </c>
      <c r="X79" s="48" t="str" cm="1">
        <f t="array" ref="X79">CHAR(34) &amp; "prow" &amp; CHAR(34) &amp; ":["
&amp; _xlfn.TEXTJOIN(",", TRUE, CHAR(34) &amp; F79:H79 &amp; CHAR(34))
&amp; "],"</f>
        <v>"prow":["3Bands","Horizo","rgn_Europe"],</v>
      </c>
      <c r="Y79" s="48" t="str" cm="1">
        <f t="array" ref="Y79">CHAR(34) &amp; "pcolumn" &amp; CHAR(34) &amp; ":["
&amp; _xlfn.TEXTJOIN(",", TRUE, CHAR(34) &amp; I79:K79 &amp; CHAR(34))
&amp; "]}"</f>
        <v>"pcolumn":["cl_BLU","cl_BLA","cl_WHI"]}</v>
      </c>
      <c r="Z79" s="54" t="str">
        <f t="shared" si="6"/>
        <v>"rate":"6.0",</v>
      </c>
      <c r="AA79" s="54" t="str">
        <f t="shared" si="7"/>
        <v>"dff":"Easy",</v>
      </c>
      <c r="AB79" s="54" t="str">
        <f t="shared" si="8"/>
        <v>"cmnt":[],</v>
      </c>
      <c r="AC79" s="54"/>
      <c r="AD79" s="54"/>
      <c r="AE79" s="54"/>
      <c r="AF79" s="54"/>
      <c r="AG79" s="54"/>
      <c r="AH79" s="54"/>
    </row>
    <row r="80" spans="1:34" ht="18" customHeight="1" x14ac:dyDescent="0.3">
      <c r="A80" s="44">
        <f t="shared" si="12"/>
        <v>45436</v>
      </c>
      <c r="B80" s="45">
        <f t="shared" si="0"/>
        <v>5</v>
      </c>
      <c r="C80" s="46" t="str">
        <f t="shared" si="1"/>
        <v>puzzle1 = [{"order":"79","ctry":"Micronesia","rate":"9.0","dff":"Med","cmnt":[],"prow":["cl_BLU","cl_WHI","rgn_Oceania"],"pcolumn":["3+Star","3+Star","3+Star"]}],</v>
      </c>
      <c r="D80" s="47">
        <f t="shared" si="2"/>
        <v>79</v>
      </c>
      <c r="E80" s="48" t="s">
        <v>179</v>
      </c>
      <c r="F80" s="49" t="s">
        <v>1092</v>
      </c>
      <c r="G80" s="50" t="s">
        <v>1104</v>
      </c>
      <c r="H80" s="50" t="s">
        <v>1051</v>
      </c>
      <c r="I80" s="50" t="s">
        <v>1598</v>
      </c>
      <c r="J80" s="50" t="s">
        <v>1598</v>
      </c>
      <c r="K80" s="50" t="s">
        <v>1598</v>
      </c>
      <c r="L80" s="48" t="str" cm="1">
        <f t="array" ref="L80">IF(LEFT(E80,1)&lt;&gt;"[", _xlfn.TEXTJOIN(", ", TRUE, IF($E$2:$E$1438=E80, ROW($E$2:$E$1438)-1, "")), "")</f>
        <v>79, 192</v>
      </c>
      <c r="M80" s="48" cm="1">
        <f t="array" ref="M80">IF(
  IFERROR(INDEX(_xlfn.TEXTSPLIT(L80, ", "), COUNTA(_xlfn.TEXTSPLIT(L80, ", "))) - INDEX(_xlfn.TEXTSPLIT(L80, ", "), COUNTA(_xlfn.TEXTSPLIT(L80, ", ")) - 1), 0) &gt; 0,
  IFERROR(INDEX(_xlfn.TEXTSPLIT(L80, ", "), COUNTA(_xlfn.TEXTSPLIT(L80, ", "))) - INDEX(_xlfn.TEXTSPLIT(L80, ", "), COUNTA(_xlfn.TEXTSPLIT(L80, ", ")) - 1), ""),
  ""
)</f>
        <v>113</v>
      </c>
      <c r="N80" s="51" t="str">
        <f>IFERROR(TEXT(AVERAGEIF(Rates!B:B, D80, Rates!C:C), "0.0"), "")</f>
        <v>9.0</v>
      </c>
      <c r="O80" s="52" t="str">
        <f>IFERROR(
    IF(
        AVERAGEIF(Rates!B:B, D80, Rates!F:F) &lt; 1.2,
        "Easy",
        IF(
            AVERAGEIF(Rates!B:B, D80, Rates!F:F) &gt; 2.2,
            "Hard",
            "Med"
        )
    ),
    ""
)</f>
        <v>Med</v>
      </c>
      <c r="P80" s="50" t="str" cm="1">
        <f t="array" ref="P80">_xlfn.TEXTJOIN(",", TRUE, IF((Rates!$B$1:$B$11000 = D80) * (Rates!$E$1:$E$11000 &lt;&gt; ""), CHAR(34) &amp; Rates!$E$1:$E$11000&amp; CHAR(34), ""))</f>
        <v/>
      </c>
      <c r="Q80" s="50">
        <f>COUNTIF(Categories!A:A, H80) + COUNTIF(Categories!A:A, I80) + COUNTIF(Categories!A:A, J80) + COUNTIF(Categories!A:A, K80) + COUNTIF(Categories!A:A, F80) + COUNTIF(Categories!A:A, G80) + T80</f>
        <v>6</v>
      </c>
      <c r="R80" s="50">
        <f t="shared" si="14"/>
        <v>1</v>
      </c>
      <c r="S80" s="50" t="str">
        <f t="shared" si="13"/>
        <v>cl_BLUcl_WHIrgn_Oceania3+Star3+Star3+Star</v>
      </c>
      <c r="T80" s="50">
        <f t="shared" si="3"/>
        <v>0</v>
      </c>
      <c r="U80" s="50" t="s">
        <v>3018</v>
      </c>
      <c r="V80" s="50" t="str">
        <f t="shared" si="4"/>
        <v>[{"order":"79","ctry":"Micronesia",</v>
      </c>
      <c r="W80" s="53" t="str">
        <f t="shared" si="5"/>
        <v>[{"order":"79","ctry":"Micronesia","rate":"9.0","dff":"Med","cmnt":[],"prow":["cl_BLU","cl_WHI","rgn_Oceania"],"pcolumn":["3+Star","3+Star","3+Star"]}],</v>
      </c>
      <c r="X80" s="48" t="str" cm="1">
        <f t="array" ref="X80">CHAR(34) &amp; "prow" &amp; CHAR(34) &amp; ":["
&amp; _xlfn.TEXTJOIN(",", TRUE, CHAR(34) &amp; F80:H80 &amp; CHAR(34))
&amp; "],"</f>
        <v>"prow":["cl_BLU","cl_WHI","rgn_Oceania"],</v>
      </c>
      <c r="Y80" s="48" t="str" cm="1">
        <f t="array" ref="Y80">CHAR(34) &amp; "pcolumn" &amp; CHAR(34) &amp; ":["
&amp; _xlfn.TEXTJOIN(",", TRUE, CHAR(34) &amp; I80:K80 &amp; CHAR(34))
&amp; "]}"</f>
        <v>"pcolumn":["3+Star","3+Star","3+Star"]}</v>
      </c>
      <c r="Z80" s="54" t="str">
        <f t="shared" si="6"/>
        <v>"rate":"9.0",</v>
      </c>
      <c r="AA80" s="54" t="str">
        <f t="shared" si="7"/>
        <v>"dff":"Med",</v>
      </c>
      <c r="AB80" s="54" t="str">
        <f t="shared" si="8"/>
        <v>"cmnt":[],</v>
      </c>
      <c r="AC80" s="54"/>
      <c r="AD80" s="54"/>
      <c r="AE80" s="54"/>
      <c r="AF80" s="54"/>
      <c r="AG80" s="54"/>
      <c r="AH80" s="54"/>
    </row>
    <row r="81" spans="1:34" ht="18" customHeight="1" x14ac:dyDescent="0.3">
      <c r="A81" s="44">
        <f t="shared" si="12"/>
        <v>45437</v>
      </c>
      <c r="B81" s="45">
        <f t="shared" si="0"/>
        <v>6</v>
      </c>
      <c r="C81" s="46" t="str">
        <f t="shared" si="1"/>
        <v>puzzle1 = [{"order":"80","ctry":"Azerbaijan","rate":"5.0","dff":"Easy","cmnt":[],"prow":["IsMoon","HasSta","rgn_Asia"],"pcolumn":["cl_BLU","cl_RED","cl_GRE"]}],</v>
      </c>
      <c r="D81" s="47">
        <f t="shared" si="2"/>
        <v>80</v>
      </c>
      <c r="E81" s="48" t="s">
        <v>55</v>
      </c>
      <c r="F81" s="49" t="s">
        <v>1582</v>
      </c>
      <c r="G81" s="50" t="s">
        <v>1586</v>
      </c>
      <c r="H81" s="50" t="s">
        <v>1063</v>
      </c>
      <c r="I81" s="50" t="s">
        <v>1092</v>
      </c>
      <c r="J81" s="50" t="s">
        <v>1101</v>
      </c>
      <c r="K81" s="50" t="s">
        <v>1095</v>
      </c>
      <c r="L81" s="48" t="str" cm="1">
        <f t="array" ref="L81">IF(LEFT(E81,1)&lt;&gt;"[", _xlfn.TEXTJOIN(", ", TRUE, IF($E$2:$E$1438=E81, ROW($E$2:$E$1438)-1, "")), "")</f>
        <v>80, 208, 543</v>
      </c>
      <c r="M81" s="48" cm="1">
        <f t="array" ref="M81">IF(
  IFERROR(INDEX(_xlfn.TEXTSPLIT(L81, ", "), COUNTA(_xlfn.TEXTSPLIT(L81, ", "))) - INDEX(_xlfn.TEXTSPLIT(L81, ", "), COUNTA(_xlfn.TEXTSPLIT(L81, ", ")) - 1), 0) &gt; 0,
  IFERROR(INDEX(_xlfn.TEXTSPLIT(L81, ", "), COUNTA(_xlfn.TEXTSPLIT(L81, ", "))) - INDEX(_xlfn.TEXTSPLIT(L81, ", "), COUNTA(_xlfn.TEXTSPLIT(L81, ", ")) - 1), ""),
  ""
)</f>
        <v>335</v>
      </c>
      <c r="N81" s="51" t="str">
        <f>IFERROR(TEXT(AVERAGEIF(Rates!B:B, D81, Rates!C:C), "0.0"), "")</f>
        <v>5.0</v>
      </c>
      <c r="O81" s="52" t="str">
        <f>IFERROR(
    IF(
        AVERAGEIF(Rates!B:B, D81, Rates!F:F) &lt; 1.2,
        "Easy",
        IF(
            AVERAGEIF(Rates!B:B, D81, Rates!F:F) &gt; 2.2,
            "Hard",
            "Med"
        )
    ),
    ""
)</f>
        <v>Easy</v>
      </c>
      <c r="P81" s="50" t="str" cm="1">
        <f t="array" ref="P81">_xlfn.TEXTJOIN(",", TRUE, IF((Rates!$B$1:$B$11000 = D81) * (Rates!$E$1:$E$11000 &lt;&gt; ""), CHAR(34) &amp; Rates!$E$1:$E$11000&amp; CHAR(34), ""))</f>
        <v/>
      </c>
      <c r="Q81" s="50">
        <f>COUNTIF(Categories!A:A, H81) + COUNTIF(Categories!A:A, I81) + COUNTIF(Categories!A:A, J81) + COUNTIF(Categories!A:A, K81) + COUNTIF(Categories!A:A, F81) + COUNTIF(Categories!A:A, G81) + T81</f>
        <v>6</v>
      </c>
      <c r="R81" s="50">
        <f t="shared" si="14"/>
        <v>1</v>
      </c>
      <c r="S81" s="50" t="str">
        <f t="shared" si="13"/>
        <v>IsMoonHasStargn_Asiacl_BLUcl_REDcl_GRE</v>
      </c>
      <c r="T81" s="50">
        <f t="shared" si="3"/>
        <v>0</v>
      </c>
      <c r="U81" s="50" t="s">
        <v>3018</v>
      </c>
      <c r="V81" s="50" t="str">
        <f t="shared" si="4"/>
        <v>[{"order":"80","ctry":"Azerbaijan",</v>
      </c>
      <c r="W81" s="53" t="str">
        <f t="shared" si="5"/>
        <v>[{"order":"80","ctry":"Azerbaijan","rate":"5.0","dff":"Easy","cmnt":[],"prow":["IsMoon","HasSta","rgn_Asia"],"pcolumn":["cl_BLU","cl_RED","cl_GRE"]}],</v>
      </c>
      <c r="X81" s="48" t="str" cm="1">
        <f t="array" ref="X81">CHAR(34) &amp; "prow" &amp; CHAR(34) &amp; ":["
&amp; _xlfn.TEXTJOIN(",", TRUE, CHAR(34) &amp; F81:H81 &amp; CHAR(34))
&amp; "],"</f>
        <v>"prow":["IsMoon","HasSta","rgn_Asia"],</v>
      </c>
      <c r="Y81" s="48" t="str" cm="1">
        <f t="array" ref="Y81">CHAR(34) &amp; "pcolumn" &amp; CHAR(34) &amp; ":["
&amp; _xlfn.TEXTJOIN(",", TRUE, CHAR(34) &amp; I81:K81 &amp; CHAR(34))
&amp; "]}"</f>
        <v>"pcolumn":["cl_BLU","cl_RED","cl_GRE"]}</v>
      </c>
      <c r="Z81" s="54" t="str">
        <f t="shared" si="6"/>
        <v>"rate":"5.0",</v>
      </c>
      <c r="AA81" s="54" t="str">
        <f t="shared" si="7"/>
        <v>"dff":"Easy",</v>
      </c>
      <c r="AB81" s="54" t="str">
        <f t="shared" si="8"/>
        <v>"cmnt":[],</v>
      </c>
      <c r="AC81" s="54"/>
      <c r="AD81" s="54"/>
      <c r="AE81" s="54"/>
      <c r="AF81" s="54"/>
      <c r="AG81" s="54"/>
      <c r="AH81" s="54"/>
    </row>
    <row r="82" spans="1:34" ht="18" customHeight="1" x14ac:dyDescent="0.3">
      <c r="A82" s="44">
        <f t="shared" si="12"/>
        <v>45438</v>
      </c>
      <c r="B82" s="45">
        <f t="shared" si="0"/>
        <v>7</v>
      </c>
      <c r="C82" s="46" t="str">
        <f t="shared" si="1"/>
        <v>puzzle1 = [{"order":"81","ctry":"Benin","rate":"6.0","dff":"Easy","cmnt":[],"prow":["cl_RED","Horizo","rgn_Africa"],"pcolumn":["cl_YEL","Vertic","cl_GRE"]}],</v>
      </c>
      <c r="D82" s="47">
        <f t="shared" si="2"/>
        <v>81</v>
      </c>
      <c r="E82" s="48" t="s">
        <v>63</v>
      </c>
      <c r="F82" s="49" t="s">
        <v>1101</v>
      </c>
      <c r="G82" s="50" t="s">
        <v>1497</v>
      </c>
      <c r="H82" s="50" t="s">
        <v>1047</v>
      </c>
      <c r="I82" s="50" t="s">
        <v>1107</v>
      </c>
      <c r="J82" s="50" t="s">
        <v>1501</v>
      </c>
      <c r="K82" s="50" t="s">
        <v>1095</v>
      </c>
      <c r="L82" s="48" t="str" cm="1">
        <f t="array" ref="L82">IF(LEFT(E82,1)&lt;&gt;"[", _xlfn.TEXTJOIN(", ", TRUE, IF($E$2:$E$1438=E82, ROW($E$2:$E$1438)-1, "")), "")</f>
        <v>81, 364</v>
      </c>
      <c r="M82" s="48" cm="1">
        <f t="array" ref="M82">IF(
  IFERROR(INDEX(_xlfn.TEXTSPLIT(L82, ", "), COUNTA(_xlfn.TEXTSPLIT(L82, ", "))) - INDEX(_xlfn.TEXTSPLIT(L82, ", "), COUNTA(_xlfn.TEXTSPLIT(L82, ", ")) - 1), 0) &gt; 0,
  IFERROR(INDEX(_xlfn.TEXTSPLIT(L82, ", "), COUNTA(_xlfn.TEXTSPLIT(L82, ", "))) - INDEX(_xlfn.TEXTSPLIT(L82, ", "), COUNTA(_xlfn.TEXTSPLIT(L82, ", ")) - 1), ""),
  ""
)</f>
        <v>283</v>
      </c>
      <c r="N82" s="51" t="str">
        <f>IFERROR(TEXT(AVERAGEIF(Rates!B:B, D82, Rates!C:C), "0.0"), "")</f>
        <v>6.0</v>
      </c>
      <c r="O82" s="52" t="str">
        <f>IFERROR(
    IF(
        AVERAGEIF(Rates!B:B, D82, Rates!F:F) &lt; 1.2,
        "Easy",
        IF(
            AVERAGEIF(Rates!B:B, D82, Rates!F:F) &gt; 2.2,
            "Hard",
            "Med"
        )
    ),
    ""
)</f>
        <v>Easy</v>
      </c>
      <c r="P82" s="50" t="str" cm="1">
        <f t="array" ref="P82">_xlfn.TEXTJOIN(",", TRUE, IF((Rates!$B$1:$B$11000 = D82) * (Rates!$E$1:$E$11000 &lt;&gt; ""), CHAR(34) &amp; Rates!$E$1:$E$11000&amp; CHAR(34), ""))</f>
        <v/>
      </c>
      <c r="Q82" s="50">
        <f>COUNTIF(Categories!A:A, H82) + COUNTIF(Categories!A:A, I82) + COUNTIF(Categories!A:A, J82) + COUNTIF(Categories!A:A, K82) + COUNTIF(Categories!A:A, F82) + COUNTIF(Categories!A:A, G82) + T82</f>
        <v>6</v>
      </c>
      <c r="R82" s="50">
        <f t="shared" si="14"/>
        <v>0</v>
      </c>
      <c r="S82" s="50" t="str">
        <f t="shared" si="13"/>
        <v>cl_REDHorizorgn_Africacl_YELVerticcl_GRE</v>
      </c>
      <c r="T82" s="50">
        <f t="shared" si="3"/>
        <v>0</v>
      </c>
      <c r="U82" s="50" t="s">
        <v>3018</v>
      </c>
      <c r="V82" s="50" t="str">
        <f t="shared" si="4"/>
        <v>[{"order":"81","ctry":"Benin",</v>
      </c>
      <c r="W82" s="53" t="str">
        <f t="shared" si="5"/>
        <v>[{"order":"81","ctry":"Benin","rate":"6.0","dff":"Easy","cmnt":[],"prow":["cl_RED","Horizo","rgn_Africa"],"pcolumn":["cl_YEL","Vertic","cl_GRE"]}],</v>
      </c>
      <c r="X82" s="48" t="str" cm="1">
        <f t="array" ref="X82">CHAR(34) &amp; "prow" &amp; CHAR(34) &amp; ":["
&amp; _xlfn.TEXTJOIN(",", TRUE, CHAR(34) &amp; F82:H82 &amp; CHAR(34))
&amp; "],"</f>
        <v>"prow":["cl_RED","Horizo","rgn_Africa"],</v>
      </c>
      <c r="Y82" s="48" t="str" cm="1">
        <f t="array" ref="Y82">CHAR(34) &amp; "pcolumn" &amp; CHAR(34) &amp; ":["
&amp; _xlfn.TEXTJOIN(",", TRUE, CHAR(34) &amp; I82:K82 &amp; CHAR(34))
&amp; "]}"</f>
        <v>"pcolumn":["cl_YEL","Vertic","cl_GRE"]}</v>
      </c>
      <c r="Z82" s="54" t="str">
        <f t="shared" si="6"/>
        <v>"rate":"6.0",</v>
      </c>
      <c r="AA82" s="54" t="str">
        <f t="shared" si="7"/>
        <v>"dff":"Easy",</v>
      </c>
      <c r="AB82" s="54" t="str">
        <f t="shared" si="8"/>
        <v>"cmnt":[],</v>
      </c>
      <c r="AC82" s="54"/>
      <c r="AD82" s="54"/>
      <c r="AE82" s="54"/>
      <c r="AF82" s="54"/>
      <c r="AG82" s="54"/>
      <c r="AH82" s="54"/>
    </row>
    <row r="83" spans="1:34" ht="18" customHeight="1" x14ac:dyDescent="0.3">
      <c r="A83" s="44">
        <f t="shared" si="12"/>
        <v>45439</v>
      </c>
      <c r="B83" s="45">
        <f t="shared" si="0"/>
        <v>1</v>
      </c>
      <c r="C83" s="46" t="str">
        <f t="shared" si="1"/>
        <v>puzzle1 = [{"order":"82","ctry":"England","rate":"7.0","dff":"Easy","cmnt":[],"prow":["2Color","Crosse","rgn_Europe"],"pcolumn":["cl_WHI","cl_RED","cl_WHI, cl_RED"]}],</v>
      </c>
      <c r="D83" s="47">
        <f t="shared" si="2"/>
        <v>82</v>
      </c>
      <c r="E83" s="48" t="s">
        <v>106</v>
      </c>
      <c r="F83" s="49" t="s">
        <v>1413</v>
      </c>
      <c r="G83" s="50" t="s">
        <v>1618</v>
      </c>
      <c r="H83" s="50" t="s">
        <v>1067</v>
      </c>
      <c r="I83" s="50" t="s">
        <v>1104</v>
      </c>
      <c r="J83" s="50" t="s">
        <v>1101</v>
      </c>
      <c r="K83" s="50" t="s">
        <v>1164</v>
      </c>
      <c r="L83" s="48" t="str" cm="1">
        <f t="array" ref="L83">IF(LEFT(E83,1)&lt;&gt;"[", _xlfn.TEXTJOIN(", ", TRUE, IF($E$2:$E$1438=E83, ROW($E$2:$E$1438)-1, "")), "")</f>
        <v>82, 523</v>
      </c>
      <c r="M83" s="48" cm="1">
        <f t="array" ref="M83">IF(
  IFERROR(INDEX(_xlfn.TEXTSPLIT(L83, ", "), COUNTA(_xlfn.TEXTSPLIT(L83, ", "))) - INDEX(_xlfn.TEXTSPLIT(L83, ", "), COUNTA(_xlfn.TEXTSPLIT(L83, ", ")) - 1), 0) &gt; 0,
  IFERROR(INDEX(_xlfn.TEXTSPLIT(L83, ", "), COUNTA(_xlfn.TEXTSPLIT(L83, ", "))) - INDEX(_xlfn.TEXTSPLIT(L83, ", "), COUNTA(_xlfn.TEXTSPLIT(L83, ", ")) - 1), ""),
  ""
)</f>
        <v>441</v>
      </c>
      <c r="N83" s="51" t="str">
        <f>IFERROR(TEXT(AVERAGEIF(Rates!B:B, D83, Rates!C:C), "0.0"), "")</f>
        <v>7.0</v>
      </c>
      <c r="O83" s="52" t="str">
        <f>IFERROR(
    IF(
        AVERAGEIF(Rates!B:B, D83, Rates!F:F) &lt; 1.2,
        "Easy",
        IF(
            AVERAGEIF(Rates!B:B, D83, Rates!F:F) &gt; 2.2,
            "Hard",
            "Med"
        )
    ),
    ""
)</f>
        <v>Easy</v>
      </c>
      <c r="P83" s="50" t="str" cm="1">
        <f t="array" ref="P83">_xlfn.TEXTJOIN(",", TRUE, IF((Rates!$B$1:$B$11000 = D83) * (Rates!$E$1:$E$11000 &lt;&gt; ""), CHAR(34) &amp; Rates!$E$1:$E$11000&amp; CHAR(34), ""))</f>
        <v/>
      </c>
      <c r="Q83" s="50">
        <f>COUNTIF(Categories!A:A, H83) + COUNTIF(Categories!A:A, I83) + COUNTIF(Categories!A:A, J83) + COUNTIF(Categories!A:A, K83) + COUNTIF(Categories!A:A, F83) + COUNTIF(Categories!A:A, G83) + T83</f>
        <v>6</v>
      </c>
      <c r="R83" s="50">
        <f t="shared" si="14"/>
        <v>1</v>
      </c>
      <c r="S83" s="50" t="str">
        <f t="shared" si="13"/>
        <v>2ColorCrossergn_Europecl_WHIcl_REDcl_WHI, cl_RED</v>
      </c>
      <c r="T83" s="50">
        <f t="shared" si="3"/>
        <v>0</v>
      </c>
      <c r="U83" s="50" t="s">
        <v>3018</v>
      </c>
      <c r="V83" s="50" t="str">
        <f t="shared" si="4"/>
        <v>[{"order":"82","ctry":"England",</v>
      </c>
      <c r="W83" s="53" t="str">
        <f t="shared" si="5"/>
        <v>[{"order":"82","ctry":"England","rate":"7.0","dff":"Easy","cmnt":[],"prow":["2Color","Crosse","rgn_Europe"],"pcolumn":["cl_WHI","cl_RED","cl_WHI, cl_RED"]}],</v>
      </c>
      <c r="X83" s="48" t="str" cm="1">
        <f t="array" ref="X83">CHAR(34) &amp; "prow" &amp; CHAR(34) &amp; ":["
&amp; _xlfn.TEXTJOIN(",", TRUE, CHAR(34) &amp; F83:H83 &amp; CHAR(34))
&amp; "],"</f>
        <v>"prow":["2Color","Crosse","rgn_Europe"],</v>
      </c>
      <c r="Y83" s="48" t="str" cm="1">
        <f t="array" ref="Y83">CHAR(34) &amp; "pcolumn" &amp; CHAR(34) &amp; ":["
&amp; _xlfn.TEXTJOIN(",", TRUE, CHAR(34) &amp; I83:K83 &amp; CHAR(34))
&amp; "]}"</f>
        <v>"pcolumn":["cl_WHI","cl_RED","cl_WHI, cl_RED"]}</v>
      </c>
      <c r="Z83" s="54" t="str">
        <f t="shared" si="6"/>
        <v>"rate":"7.0",</v>
      </c>
      <c r="AA83" s="54" t="str">
        <f t="shared" si="7"/>
        <v>"dff":"Easy",</v>
      </c>
      <c r="AB83" s="54" t="str">
        <f t="shared" si="8"/>
        <v>"cmnt":[],</v>
      </c>
      <c r="AC83" s="54"/>
      <c r="AD83" s="54"/>
      <c r="AE83" s="54"/>
      <c r="AF83" s="54"/>
      <c r="AG83" s="54"/>
      <c r="AH83" s="54"/>
    </row>
    <row r="84" spans="1:34" ht="18" customHeight="1" x14ac:dyDescent="0.3">
      <c r="A84" s="44">
        <f t="shared" si="12"/>
        <v>45440</v>
      </c>
      <c r="B84" s="45">
        <f t="shared" si="0"/>
        <v>2</v>
      </c>
      <c r="C84" s="46" t="str">
        <f t="shared" si="1"/>
        <v>puzzle1 = [{"order":"83","ctry":"Vietnam","rate":"6.0","dff":"Easy","cmnt":[],"prow":["cl_YEL","NoBand","rgn_Asia"],"pcolumn":["2Color","1Stars","cl_RED"]}],</v>
      </c>
      <c r="D84" s="47">
        <f t="shared" si="2"/>
        <v>83</v>
      </c>
      <c r="E84" s="48" t="s">
        <v>279</v>
      </c>
      <c r="F84" s="49" t="s">
        <v>1107</v>
      </c>
      <c r="G84" s="50" t="s">
        <v>1481</v>
      </c>
      <c r="H84" s="50" t="s">
        <v>1063</v>
      </c>
      <c r="I84" s="50" t="s">
        <v>1413</v>
      </c>
      <c r="J84" s="50" t="s">
        <v>1590</v>
      </c>
      <c r="K84" s="50" t="s">
        <v>1101</v>
      </c>
      <c r="L84" s="48" t="str" cm="1">
        <f t="array" ref="L84">IF(LEFT(E84,1)&lt;&gt;"[", _xlfn.TEXTJOIN(", ", TRUE, IF($E$2:$E$1438=E84, ROW($E$2:$E$1438)-1, "")), "")</f>
        <v>83, 203, 355</v>
      </c>
      <c r="M84" s="48" cm="1">
        <f t="array" ref="M84">IF(
  IFERROR(INDEX(_xlfn.TEXTSPLIT(L84, ", "), COUNTA(_xlfn.TEXTSPLIT(L84, ", "))) - INDEX(_xlfn.TEXTSPLIT(L84, ", "), COUNTA(_xlfn.TEXTSPLIT(L84, ", ")) - 1), 0) &gt; 0,
  IFERROR(INDEX(_xlfn.TEXTSPLIT(L84, ", "), COUNTA(_xlfn.TEXTSPLIT(L84, ", "))) - INDEX(_xlfn.TEXTSPLIT(L84, ", "), COUNTA(_xlfn.TEXTSPLIT(L84, ", ")) - 1), ""),
  ""
)</f>
        <v>152</v>
      </c>
      <c r="N84" s="51" t="str">
        <f>IFERROR(TEXT(AVERAGEIF(Rates!B:B, D84, Rates!C:C), "0.0"), "")</f>
        <v>6.0</v>
      </c>
      <c r="O84" s="52" t="str">
        <f>IFERROR(
    IF(
        AVERAGEIF(Rates!B:B, D84, Rates!F:F) &lt; 1.2,
        "Easy",
        IF(
            AVERAGEIF(Rates!B:B, D84, Rates!F:F) &gt; 2.2,
            "Hard",
            "Med"
        )
    ),
    ""
)</f>
        <v>Easy</v>
      </c>
      <c r="P84" s="50" t="str" cm="1">
        <f t="array" ref="P84">_xlfn.TEXTJOIN(",", TRUE, IF((Rates!$B$1:$B$11000 = D84) * (Rates!$E$1:$E$11000 &lt;&gt; ""), CHAR(34) &amp; Rates!$E$1:$E$11000&amp; CHAR(34), ""))</f>
        <v/>
      </c>
      <c r="Q84" s="50">
        <f>COUNTIF(Categories!A:A, H84) + COUNTIF(Categories!A:A, I84) + COUNTIF(Categories!A:A, J84) + COUNTIF(Categories!A:A, K84) + COUNTIF(Categories!A:A, F84) + COUNTIF(Categories!A:A, G84) + T84</f>
        <v>6</v>
      </c>
      <c r="R84" s="50">
        <f t="shared" si="14"/>
        <v>2</v>
      </c>
      <c r="S84" s="50" t="str">
        <f t="shared" si="13"/>
        <v>cl_YELNoBandrgn_Asia2Color1Starscl_RED</v>
      </c>
      <c r="T84" s="50">
        <f t="shared" si="3"/>
        <v>0</v>
      </c>
      <c r="U84" s="50" t="s">
        <v>3018</v>
      </c>
      <c r="V84" s="50" t="str">
        <f t="shared" si="4"/>
        <v>[{"order":"83","ctry":"Vietnam",</v>
      </c>
      <c r="W84" s="53" t="str">
        <f t="shared" si="5"/>
        <v>[{"order":"83","ctry":"Vietnam","rate":"6.0","dff":"Easy","cmnt":[],"prow":["cl_YEL","NoBand","rgn_Asia"],"pcolumn":["2Color","1Stars","cl_RED"]}],</v>
      </c>
      <c r="X84" s="48" t="str" cm="1">
        <f t="array" ref="X84">CHAR(34) &amp; "prow" &amp; CHAR(34) &amp; ":["
&amp; _xlfn.TEXTJOIN(",", TRUE, CHAR(34) &amp; F84:H84 &amp; CHAR(34))
&amp; "],"</f>
        <v>"prow":["cl_YEL","NoBand","rgn_Asia"],</v>
      </c>
      <c r="Y84" s="48" t="str" cm="1">
        <f t="array" ref="Y84">CHAR(34) &amp; "pcolumn" &amp; CHAR(34) &amp; ":["
&amp; _xlfn.TEXTJOIN(",", TRUE, CHAR(34) &amp; I84:K84 &amp; CHAR(34))
&amp; "]}"</f>
        <v>"pcolumn":["2Color","1Stars","cl_RED"]}</v>
      </c>
      <c r="Z84" s="54" t="str">
        <f t="shared" si="6"/>
        <v>"rate":"6.0",</v>
      </c>
      <c r="AA84" s="54" t="str">
        <f t="shared" si="7"/>
        <v>"dff":"Easy",</v>
      </c>
      <c r="AB84" s="54" t="str">
        <f t="shared" si="8"/>
        <v>"cmnt":[],</v>
      </c>
      <c r="AC84" s="54"/>
      <c r="AD84" s="54"/>
      <c r="AE84" s="54"/>
      <c r="AF84" s="54"/>
      <c r="AG84" s="54"/>
      <c r="AH84" s="54"/>
    </row>
    <row r="85" spans="1:34" ht="18" customHeight="1" x14ac:dyDescent="0.3">
      <c r="A85" s="44">
        <f t="shared" si="12"/>
        <v>45441</v>
      </c>
      <c r="B85" s="45">
        <f t="shared" si="0"/>
        <v>3</v>
      </c>
      <c r="C85" s="46" t="str">
        <f t="shared" si="1"/>
        <v>puzzle1 = [{"order":"84","ctry":"Grenada","rate":"6.0","dff":"Easy","cmnt":[],"prow":["cl_GRE","cl_YEL","rgn_North America"],"pcolumn":["island","3+Star","Circle"]}],</v>
      </c>
      <c r="D85" s="47">
        <f t="shared" si="2"/>
        <v>84</v>
      </c>
      <c r="E85" s="48" t="s">
        <v>127</v>
      </c>
      <c r="F85" s="49" t="s">
        <v>1095</v>
      </c>
      <c r="G85" s="50" t="s">
        <v>1107</v>
      </c>
      <c r="H85" s="50" t="s">
        <v>1059</v>
      </c>
      <c r="I85" s="50" t="s">
        <v>1</v>
      </c>
      <c r="J85" s="50" t="s">
        <v>1598</v>
      </c>
      <c r="K85" s="50" t="s">
        <v>1570</v>
      </c>
      <c r="L85" s="48" t="str" cm="1">
        <f t="array" ref="L85">IF(LEFT(E85,1)&lt;&gt;"[", _xlfn.TEXTJOIN(", ", TRUE, IF($E$2:$E$1438=E85, ROW($E$2:$E$1438)-1, "")), "")</f>
        <v>84, 408, 564</v>
      </c>
      <c r="M85" s="48" cm="1">
        <f t="array" ref="M85">IF(
  IFERROR(INDEX(_xlfn.TEXTSPLIT(L85, ", "), COUNTA(_xlfn.TEXTSPLIT(L85, ", "))) - INDEX(_xlfn.TEXTSPLIT(L85, ", "), COUNTA(_xlfn.TEXTSPLIT(L85, ", ")) - 1), 0) &gt; 0,
  IFERROR(INDEX(_xlfn.TEXTSPLIT(L85, ", "), COUNTA(_xlfn.TEXTSPLIT(L85, ", "))) - INDEX(_xlfn.TEXTSPLIT(L85, ", "), COUNTA(_xlfn.TEXTSPLIT(L85, ", ")) - 1), ""),
  ""
)</f>
        <v>156</v>
      </c>
      <c r="N85" s="51" t="str">
        <f>IFERROR(TEXT(AVERAGEIF(Rates!B:B, D85, Rates!C:C), "0.0"), "")</f>
        <v>6.0</v>
      </c>
      <c r="O85" s="52" t="str">
        <f>IFERROR(
    IF(
        AVERAGEIF(Rates!B:B, D85, Rates!F:F) &lt; 1.2,
        "Easy",
        IF(
            AVERAGEIF(Rates!B:B, D85, Rates!F:F) &gt; 2.2,
            "Hard",
            "Med"
        )
    ),
    ""
)</f>
        <v>Easy</v>
      </c>
      <c r="P85" s="50" t="str" cm="1">
        <f t="array" ref="P85">_xlfn.TEXTJOIN(",", TRUE, IF((Rates!$B$1:$B$11000 = D85) * (Rates!$E$1:$E$11000 &lt;&gt; ""), CHAR(34) &amp; Rates!$E$1:$E$11000&amp; CHAR(34), ""))</f>
        <v/>
      </c>
      <c r="Q85" s="50">
        <f>COUNTIF(Categories!A:A, H85) + COUNTIF(Categories!A:A, I85) + COUNTIF(Categories!A:A, J85) + COUNTIF(Categories!A:A, K85) + COUNTIF(Categories!A:A, F85) + COUNTIF(Categories!A:A, G85) + T85</f>
        <v>6</v>
      </c>
      <c r="R85" s="50">
        <f t="shared" si="14"/>
        <v>0</v>
      </c>
      <c r="S85" s="50" t="str">
        <f t="shared" si="13"/>
        <v>cl_GREcl_YELrgn_North Americaisland3+StarCircle</v>
      </c>
      <c r="T85" s="50">
        <f t="shared" si="3"/>
        <v>0</v>
      </c>
      <c r="U85" s="50" t="s">
        <v>3018</v>
      </c>
      <c r="V85" s="50" t="str">
        <f t="shared" si="4"/>
        <v>[{"order":"84","ctry":"Grenada",</v>
      </c>
      <c r="W85" s="53" t="str">
        <f t="shared" si="5"/>
        <v>[{"order":"84","ctry":"Grenada","rate":"6.0","dff":"Easy","cmnt":[],"prow":["cl_GRE","cl_YEL","rgn_North America"],"pcolumn":["island","3+Star","Circle"]}],</v>
      </c>
      <c r="X85" s="48" t="str" cm="1">
        <f t="array" ref="X85">CHAR(34) &amp; "prow" &amp; CHAR(34) &amp; ":["
&amp; _xlfn.TEXTJOIN(",", TRUE, CHAR(34) &amp; F85:H85 &amp; CHAR(34))
&amp; "],"</f>
        <v>"prow":["cl_GRE","cl_YEL","rgn_North America"],</v>
      </c>
      <c r="Y85" s="48" t="str" cm="1">
        <f t="array" ref="Y85">CHAR(34) &amp; "pcolumn" &amp; CHAR(34) &amp; ":["
&amp; _xlfn.TEXTJOIN(",", TRUE, CHAR(34) &amp; I85:K85 &amp; CHAR(34))
&amp; "]}"</f>
        <v>"pcolumn":["island","3+Star","Circle"]}</v>
      </c>
      <c r="Z85" s="54" t="str">
        <f t="shared" si="6"/>
        <v>"rate":"6.0",</v>
      </c>
      <c r="AA85" s="54" t="str">
        <f t="shared" si="7"/>
        <v>"dff":"Easy",</v>
      </c>
      <c r="AB85" s="54" t="str">
        <f t="shared" si="8"/>
        <v>"cmnt":[],</v>
      </c>
      <c r="AC85" s="54"/>
      <c r="AD85" s="54"/>
      <c r="AE85" s="54"/>
      <c r="AF85" s="54"/>
      <c r="AG85" s="54"/>
      <c r="AH85" s="54"/>
    </row>
    <row r="86" spans="1:34" ht="18" customHeight="1" x14ac:dyDescent="0.3">
      <c r="A86" s="44">
        <f t="shared" si="12"/>
        <v>45442</v>
      </c>
      <c r="B86" s="45">
        <f t="shared" si="0"/>
        <v>4</v>
      </c>
      <c r="C86" s="46" t="str">
        <f t="shared" si="1"/>
        <v>puzzle1 = [{"order":"85","ctry":"Zambia","rate":"6.0","dff":"Easy","cmnt":[],"prow":["cl_GRE","Vertic","rgn_Africa"],"pcolumn":["Animal","cl_ORA","cl_BLA"]}],</v>
      </c>
      <c r="D86" s="47">
        <f t="shared" si="2"/>
        <v>85</v>
      </c>
      <c r="E86" s="48" t="s">
        <v>283</v>
      </c>
      <c r="F86" s="49" t="s">
        <v>1095</v>
      </c>
      <c r="G86" s="50" t="s">
        <v>1501</v>
      </c>
      <c r="H86" s="50" t="s">
        <v>1047</v>
      </c>
      <c r="I86" s="50" t="s">
        <v>1606</v>
      </c>
      <c r="J86" s="50" t="s">
        <v>1098</v>
      </c>
      <c r="K86" s="50" t="s">
        <v>1088</v>
      </c>
      <c r="L86" s="48" t="str" cm="1">
        <f t="array" ref="L86">IF(LEFT(E86,1)&lt;&gt;"[", _xlfn.TEXTJOIN(", ", TRUE, IF($E$2:$E$1438=E86, ROW($E$2:$E$1438)-1, "")), "")</f>
        <v>85, 511</v>
      </c>
      <c r="M86" s="48" cm="1">
        <f t="array" ref="M86">IF(
  IFERROR(INDEX(_xlfn.TEXTSPLIT(L86, ", "), COUNTA(_xlfn.TEXTSPLIT(L86, ", "))) - INDEX(_xlfn.TEXTSPLIT(L86, ", "), COUNTA(_xlfn.TEXTSPLIT(L86, ", ")) - 1), 0) &gt; 0,
  IFERROR(INDEX(_xlfn.TEXTSPLIT(L86, ", "), COUNTA(_xlfn.TEXTSPLIT(L86, ", "))) - INDEX(_xlfn.TEXTSPLIT(L86, ", "), COUNTA(_xlfn.TEXTSPLIT(L86, ", ")) - 1), ""),
  ""
)</f>
        <v>426</v>
      </c>
      <c r="N86" s="51" t="str">
        <f>IFERROR(TEXT(AVERAGEIF(Rates!B:B, D86, Rates!C:C), "0.0"), "")</f>
        <v>6.0</v>
      </c>
      <c r="O86" s="52" t="str">
        <f>IFERROR(
    IF(
        AVERAGEIF(Rates!B:B, D86, Rates!F:F) &lt; 1.2,
        "Easy",
        IF(
            AVERAGEIF(Rates!B:B, D86, Rates!F:F) &gt; 2.2,
            "Hard",
            "Med"
        )
    ),
    ""
)</f>
        <v>Easy</v>
      </c>
      <c r="P86" s="50" t="str" cm="1">
        <f t="array" ref="P86">_xlfn.TEXTJOIN(",", TRUE, IF((Rates!$B$1:$B$11000 = D86) * (Rates!$E$1:$E$11000 &lt;&gt; ""), CHAR(34) &amp; Rates!$E$1:$E$11000&amp; CHAR(34), ""))</f>
        <v/>
      </c>
      <c r="Q86" s="50">
        <f>COUNTIF(Categories!A:A, H86) + COUNTIF(Categories!A:A, I86) + COUNTIF(Categories!A:A, J86) + COUNTIF(Categories!A:A, K86) + COUNTIF(Categories!A:A, F86) + COUNTIF(Categories!A:A, G86) + T86</f>
        <v>6</v>
      </c>
      <c r="R86" s="50">
        <f t="shared" si="14"/>
        <v>0</v>
      </c>
      <c r="S86" s="50" t="str">
        <f t="shared" si="13"/>
        <v>cl_GREVerticrgn_AfricaAnimalcl_ORAcl_BLA</v>
      </c>
      <c r="T86" s="50">
        <f t="shared" si="3"/>
        <v>0</v>
      </c>
      <c r="U86" s="50" t="s">
        <v>3018</v>
      </c>
      <c r="V86" s="50" t="str">
        <f t="shared" si="4"/>
        <v>[{"order":"85","ctry":"Zambia",</v>
      </c>
      <c r="W86" s="53" t="str">
        <f t="shared" si="5"/>
        <v>[{"order":"85","ctry":"Zambia","rate":"6.0","dff":"Easy","cmnt":[],"prow":["cl_GRE","Vertic","rgn_Africa"],"pcolumn":["Animal","cl_ORA","cl_BLA"]}],</v>
      </c>
      <c r="X86" s="48" t="str" cm="1">
        <f t="array" ref="X86">CHAR(34) &amp; "prow" &amp; CHAR(34) &amp; ":["
&amp; _xlfn.TEXTJOIN(",", TRUE, CHAR(34) &amp; F86:H86 &amp; CHAR(34))
&amp; "],"</f>
        <v>"prow":["cl_GRE","Vertic","rgn_Africa"],</v>
      </c>
      <c r="Y86" s="48" t="str" cm="1">
        <f t="array" ref="Y86">CHAR(34) &amp; "pcolumn" &amp; CHAR(34) &amp; ":["
&amp; _xlfn.TEXTJOIN(",", TRUE, CHAR(34) &amp; I86:K86 &amp; CHAR(34))
&amp; "]}"</f>
        <v>"pcolumn":["Animal","cl_ORA","cl_BLA"]}</v>
      </c>
      <c r="Z86" s="54" t="str">
        <f t="shared" si="6"/>
        <v>"rate":"6.0",</v>
      </c>
      <c r="AA86" s="54" t="str">
        <f t="shared" si="7"/>
        <v>"dff":"Easy",</v>
      </c>
      <c r="AB86" s="54" t="str">
        <f t="shared" si="8"/>
        <v>"cmnt":[],</v>
      </c>
      <c r="AC86" s="54"/>
      <c r="AD86" s="54"/>
      <c r="AE86" s="54"/>
      <c r="AF86" s="54"/>
      <c r="AG86" s="54"/>
      <c r="AH86" s="54"/>
    </row>
    <row r="87" spans="1:34" ht="18" customHeight="1" x14ac:dyDescent="0.3">
      <c r="A87" s="44">
        <f t="shared" si="12"/>
        <v>45443</v>
      </c>
      <c r="B87" s="45">
        <f t="shared" si="0"/>
        <v>5</v>
      </c>
      <c r="C87" s="46" t="str">
        <f t="shared" si="1"/>
        <v>puzzle1 = [{"order":"86","ctry":"Somalia","rate":"5.0","dff":"Easy","cmnt":[],"prow":["2Color","1Stars","rgn_Africa"],"pcolumn":["cl_WHI","cl_BLU","NoBand"]}],</v>
      </c>
      <c r="D87" s="47">
        <f t="shared" si="2"/>
        <v>86</v>
      </c>
      <c r="E87" s="48" t="s">
        <v>243</v>
      </c>
      <c r="F87" s="49" t="s">
        <v>1413</v>
      </c>
      <c r="G87" s="50" t="s">
        <v>1590</v>
      </c>
      <c r="H87" s="50" t="s">
        <v>1047</v>
      </c>
      <c r="I87" s="50" t="s">
        <v>1104</v>
      </c>
      <c r="J87" s="50" t="s">
        <v>1092</v>
      </c>
      <c r="K87" s="50" t="s">
        <v>1481</v>
      </c>
      <c r="L87" s="48" t="str" cm="1">
        <f t="array" ref="L87">IF(LEFT(E87,1)&lt;&gt;"[", _xlfn.TEXTJOIN(", ", TRUE, IF($E$2:$E$1438=E87, ROW($E$2:$E$1438)-1, "")), "")</f>
        <v>86, 534</v>
      </c>
      <c r="M87" s="48" cm="1">
        <f t="array" ref="M87">IF(
  IFERROR(INDEX(_xlfn.TEXTSPLIT(L87, ", "), COUNTA(_xlfn.TEXTSPLIT(L87, ", "))) - INDEX(_xlfn.TEXTSPLIT(L87, ", "), COUNTA(_xlfn.TEXTSPLIT(L87, ", ")) - 1), 0) &gt; 0,
  IFERROR(INDEX(_xlfn.TEXTSPLIT(L87, ", "), COUNTA(_xlfn.TEXTSPLIT(L87, ", "))) - INDEX(_xlfn.TEXTSPLIT(L87, ", "), COUNTA(_xlfn.TEXTSPLIT(L87, ", ")) - 1), ""),
  ""
)</f>
        <v>448</v>
      </c>
      <c r="N87" s="51" t="str">
        <f>IFERROR(TEXT(AVERAGEIF(Rates!B:B, D87, Rates!C:C), "0.0"), "")</f>
        <v>5.0</v>
      </c>
      <c r="O87" s="52" t="str">
        <f>IFERROR(
    IF(
        AVERAGEIF(Rates!B:B, D87, Rates!F:F) &lt; 1.2,
        "Easy",
        IF(
            AVERAGEIF(Rates!B:B, D87, Rates!F:F) &gt; 2.2,
            "Hard",
            "Med"
        )
    ),
    ""
)</f>
        <v>Easy</v>
      </c>
      <c r="P87" s="50" t="str" cm="1">
        <f t="array" ref="P87">_xlfn.TEXTJOIN(",", TRUE, IF((Rates!$B$1:$B$11000 = D87) * (Rates!$E$1:$E$11000 &lt;&gt; ""), CHAR(34) &amp; Rates!$E$1:$E$11000&amp; CHAR(34), ""))</f>
        <v/>
      </c>
      <c r="Q87" s="50">
        <f>COUNTIF(Categories!A:A, H87) + COUNTIF(Categories!A:A, I87) + COUNTIF(Categories!A:A, J87) + COUNTIF(Categories!A:A, K87) + COUNTIF(Categories!A:A, F87) + COUNTIF(Categories!A:A, G87) + T87</f>
        <v>6</v>
      </c>
      <c r="R87" s="50">
        <f t="shared" si="14"/>
        <v>0</v>
      </c>
      <c r="S87" s="50" t="str">
        <f t="shared" si="13"/>
        <v>2Color1Starsrgn_Africacl_WHIcl_BLUNoBand</v>
      </c>
      <c r="T87" s="50">
        <f t="shared" si="3"/>
        <v>0</v>
      </c>
      <c r="U87" s="50" t="s">
        <v>3018</v>
      </c>
      <c r="V87" s="50" t="str">
        <f t="shared" si="4"/>
        <v>[{"order":"86","ctry":"Somalia",</v>
      </c>
      <c r="W87" s="53" t="str">
        <f t="shared" si="5"/>
        <v>[{"order":"86","ctry":"Somalia","rate":"5.0","dff":"Easy","cmnt":[],"prow":["2Color","1Stars","rgn_Africa"],"pcolumn":["cl_WHI","cl_BLU","NoBand"]}],</v>
      </c>
      <c r="X87" s="48" t="str" cm="1">
        <f t="array" ref="X87">CHAR(34) &amp; "prow" &amp; CHAR(34) &amp; ":["
&amp; _xlfn.TEXTJOIN(",", TRUE, CHAR(34) &amp; F87:H87 &amp; CHAR(34))
&amp; "],"</f>
        <v>"prow":["2Color","1Stars","rgn_Africa"],</v>
      </c>
      <c r="Y87" s="48" t="str" cm="1">
        <f t="array" ref="Y87">CHAR(34) &amp; "pcolumn" &amp; CHAR(34) &amp; ":["
&amp; _xlfn.TEXTJOIN(",", TRUE, CHAR(34) &amp; I87:K87 &amp; CHAR(34))
&amp; "]}"</f>
        <v>"pcolumn":["cl_WHI","cl_BLU","NoBand"]}</v>
      </c>
      <c r="Z87" s="54" t="str">
        <f t="shared" si="6"/>
        <v>"rate":"5.0",</v>
      </c>
      <c r="AA87" s="54" t="str">
        <f t="shared" si="7"/>
        <v>"dff":"Easy",</v>
      </c>
      <c r="AB87" s="54" t="str">
        <f t="shared" si="8"/>
        <v>"cmnt":[],</v>
      </c>
      <c r="AC87" s="54"/>
      <c r="AD87" s="54"/>
      <c r="AE87" s="54"/>
      <c r="AF87" s="54"/>
      <c r="AG87" s="54"/>
      <c r="AH87" s="54"/>
    </row>
    <row r="88" spans="1:34" ht="18" customHeight="1" x14ac:dyDescent="0.3">
      <c r="A88" s="44">
        <f t="shared" si="12"/>
        <v>45444</v>
      </c>
      <c r="B88" s="45">
        <f t="shared" si="0"/>
        <v>6</v>
      </c>
      <c r="C88" s="46" t="str">
        <f t="shared" si="1"/>
        <v>puzzle1 = [{"order":"87","ctry":"Kyrgyzstan","rate":"6.0","dff":"Med","cmnt":[],"prow":["Circle","HasSun","rgn_Asia"],"pcolumn":["cl_RED","cl_YEL","2Color"]}],</v>
      </c>
      <c r="D88" s="47">
        <f t="shared" si="2"/>
        <v>87</v>
      </c>
      <c r="E88" s="48" t="s">
        <v>157</v>
      </c>
      <c r="F88" s="49" t="s">
        <v>1570</v>
      </c>
      <c r="G88" s="50" t="s">
        <v>1602</v>
      </c>
      <c r="H88" s="50" t="s">
        <v>1063</v>
      </c>
      <c r="I88" s="50" t="s">
        <v>1101</v>
      </c>
      <c r="J88" s="50" t="s">
        <v>1107</v>
      </c>
      <c r="K88" s="50" t="s">
        <v>1413</v>
      </c>
      <c r="L88" s="48" t="str" cm="1">
        <f t="array" ref="L88">IF(LEFT(E88,1)&lt;&gt;"[", _xlfn.TEXTJOIN(", ", TRUE, IF($E$2:$E$1438=E88, ROW($E$2:$E$1438)-1, "")), "")</f>
        <v>87, 446</v>
      </c>
      <c r="M88" s="48" cm="1">
        <f t="array" ref="M88">IF(
  IFERROR(INDEX(_xlfn.TEXTSPLIT(L88, ", "), COUNTA(_xlfn.TEXTSPLIT(L88, ", "))) - INDEX(_xlfn.TEXTSPLIT(L88, ", "), COUNTA(_xlfn.TEXTSPLIT(L88, ", ")) - 1), 0) &gt; 0,
  IFERROR(INDEX(_xlfn.TEXTSPLIT(L88, ", "), COUNTA(_xlfn.TEXTSPLIT(L88, ", "))) - INDEX(_xlfn.TEXTSPLIT(L88, ", "), COUNTA(_xlfn.TEXTSPLIT(L88, ", ")) - 1), ""),
  ""
)</f>
        <v>359</v>
      </c>
      <c r="N88" s="51" t="str">
        <f>IFERROR(TEXT(AVERAGEIF(Rates!B:B, D88, Rates!C:C), "0.0"), "")</f>
        <v>6.0</v>
      </c>
      <c r="O88" s="52" t="str">
        <f>IFERROR(
    IF(
        AVERAGEIF(Rates!B:B, D88, Rates!F:F) &lt; 1.2,
        "Easy",
        IF(
            AVERAGEIF(Rates!B:B, D88, Rates!F:F) &gt; 2.2,
            "Hard",
            "Med"
        )
    ),
    ""
)</f>
        <v>Med</v>
      </c>
      <c r="P88" s="50" t="str" cm="1">
        <f t="array" ref="P88">_xlfn.TEXTJOIN(",", TRUE, IF((Rates!$B$1:$B$11000 = D88) * (Rates!$E$1:$E$11000 &lt;&gt; ""), CHAR(34) &amp; Rates!$E$1:$E$11000&amp; CHAR(34), ""))</f>
        <v/>
      </c>
      <c r="Q88" s="50">
        <f>COUNTIF(Categories!A:A, H88) + COUNTIF(Categories!A:A, I88) + COUNTIF(Categories!A:A, J88) + COUNTIF(Categories!A:A, K88) + COUNTIF(Categories!A:A, F88) + COUNTIF(Categories!A:A, G88) + T88</f>
        <v>6</v>
      </c>
      <c r="R88" s="50">
        <f t="shared" si="14"/>
        <v>0</v>
      </c>
      <c r="S88" s="50" t="str">
        <f t="shared" si="13"/>
        <v>CircleHasSunrgn_Asiacl_REDcl_YEL2Color</v>
      </c>
      <c r="T88" s="50">
        <f t="shared" si="3"/>
        <v>0</v>
      </c>
      <c r="U88" s="50" t="s">
        <v>3018</v>
      </c>
      <c r="V88" s="50" t="str">
        <f t="shared" si="4"/>
        <v>[{"order":"87","ctry":"Kyrgyzstan",</v>
      </c>
      <c r="W88" s="53" t="str">
        <f t="shared" si="5"/>
        <v>[{"order":"87","ctry":"Kyrgyzstan","rate":"6.0","dff":"Med","cmnt":[],"prow":["Circle","HasSun","rgn_Asia"],"pcolumn":["cl_RED","cl_YEL","2Color"]}],</v>
      </c>
      <c r="X88" s="48" t="str" cm="1">
        <f t="array" ref="X88">CHAR(34) &amp; "prow" &amp; CHAR(34) &amp; ":["
&amp; _xlfn.TEXTJOIN(",", TRUE, CHAR(34) &amp; F88:H88 &amp; CHAR(34))
&amp; "],"</f>
        <v>"prow":["Circle","HasSun","rgn_Asia"],</v>
      </c>
      <c r="Y88" s="48" t="str" cm="1">
        <f t="array" ref="Y88">CHAR(34) &amp; "pcolumn" &amp; CHAR(34) &amp; ":["
&amp; _xlfn.TEXTJOIN(",", TRUE, CHAR(34) &amp; I88:K88 &amp; CHAR(34))
&amp; "]}"</f>
        <v>"pcolumn":["cl_RED","cl_YEL","2Color"]}</v>
      </c>
      <c r="Z88" s="54" t="str">
        <f t="shared" si="6"/>
        <v>"rate":"6.0",</v>
      </c>
      <c r="AA88" s="54" t="str">
        <f t="shared" si="7"/>
        <v>"dff":"Med",</v>
      </c>
      <c r="AB88" s="54" t="str">
        <f t="shared" si="8"/>
        <v>"cmnt":[],</v>
      </c>
      <c r="AC88" s="54"/>
      <c r="AD88" s="54"/>
      <c r="AE88" s="54"/>
      <c r="AF88" s="54"/>
      <c r="AG88" s="54"/>
      <c r="AH88" s="54"/>
    </row>
    <row r="89" spans="1:34" ht="18" customHeight="1" x14ac:dyDescent="0.3">
      <c r="A89" s="44">
        <f t="shared" si="12"/>
        <v>45445</v>
      </c>
      <c r="B89" s="45">
        <f t="shared" si="0"/>
        <v>7</v>
      </c>
      <c r="C89" s="46" t="str">
        <f t="shared" si="1"/>
        <v>puzzle1 = [{"order":"88","ctry":"Saudi Arabia","rate":"6.0","dff":"Easy","cmnt":[],"prow":["cl_GRE","cl_WHI","rgn_Asia"],"pcolumn":["2Color","NoBand","Weapon"]}],</v>
      </c>
      <c r="D89" s="47">
        <f t="shared" si="2"/>
        <v>88</v>
      </c>
      <c r="E89" s="48" t="s">
        <v>231</v>
      </c>
      <c r="F89" s="49" t="s">
        <v>1095</v>
      </c>
      <c r="G89" s="50" t="s">
        <v>1104</v>
      </c>
      <c r="H89" s="50" t="s">
        <v>1063</v>
      </c>
      <c r="I89" s="50" t="s">
        <v>1413</v>
      </c>
      <c r="J89" s="50" t="s">
        <v>1481</v>
      </c>
      <c r="K89" s="50" t="s">
        <v>1622</v>
      </c>
      <c r="L89" s="48" t="str" cm="1">
        <f t="array" ref="L89">IF(LEFT(E89,1)&lt;&gt;"[", _xlfn.TEXTJOIN(", ", TRUE, IF($E$2:$E$1438=E89, ROW($E$2:$E$1438)-1, "")), "")</f>
        <v>88, 246, 383</v>
      </c>
      <c r="M89" s="48" cm="1">
        <f t="array" ref="M89">IF(
  IFERROR(INDEX(_xlfn.TEXTSPLIT(L89, ", "), COUNTA(_xlfn.TEXTSPLIT(L89, ", "))) - INDEX(_xlfn.TEXTSPLIT(L89, ", "), COUNTA(_xlfn.TEXTSPLIT(L89, ", ")) - 1), 0) &gt; 0,
  IFERROR(INDEX(_xlfn.TEXTSPLIT(L89, ", "), COUNTA(_xlfn.TEXTSPLIT(L89, ", "))) - INDEX(_xlfn.TEXTSPLIT(L89, ", "), COUNTA(_xlfn.TEXTSPLIT(L89, ", ")) - 1), ""),
  ""
)</f>
        <v>137</v>
      </c>
      <c r="N89" s="51" t="str">
        <f>IFERROR(TEXT(AVERAGEIF(Rates!B:B, D89, Rates!C:C), "0.0"), "")</f>
        <v>6.0</v>
      </c>
      <c r="O89" s="52" t="str">
        <f>IFERROR(
    IF(
        AVERAGEIF(Rates!B:B, D89, Rates!F:F) &lt; 1.2,
        "Easy",
        IF(
            AVERAGEIF(Rates!B:B, D89, Rates!F:F) &gt; 2.2,
            "Hard",
            "Med"
        )
    ),
    ""
)</f>
        <v>Easy</v>
      </c>
      <c r="P89" s="50" t="str" cm="1">
        <f t="array" ref="P89">_xlfn.TEXTJOIN(",", TRUE, IF((Rates!$B$1:$B$11000 = D89) * (Rates!$E$1:$E$11000 &lt;&gt; ""), CHAR(34) &amp; Rates!$E$1:$E$11000&amp; CHAR(34), ""))</f>
        <v/>
      </c>
      <c r="Q89" s="50">
        <f>COUNTIF(Categories!A:A, H89) + COUNTIF(Categories!A:A, I89) + COUNTIF(Categories!A:A, J89) + COUNTIF(Categories!A:A, K89) + COUNTIF(Categories!A:A, F89) + COUNTIF(Categories!A:A, G89) + T89</f>
        <v>6</v>
      </c>
      <c r="R89" s="50">
        <f t="shared" si="14"/>
        <v>3</v>
      </c>
      <c r="S89" s="50" t="str">
        <f t="shared" si="13"/>
        <v>cl_GREcl_WHIrgn_Asia2ColorNoBandWeapon</v>
      </c>
      <c r="T89" s="50">
        <f t="shared" si="3"/>
        <v>0</v>
      </c>
      <c r="U89" s="50" t="s">
        <v>3018</v>
      </c>
      <c r="V89" s="50" t="str">
        <f t="shared" si="4"/>
        <v>[{"order":"88","ctry":"Saudi Arabia",</v>
      </c>
      <c r="W89" s="53" t="str">
        <f t="shared" si="5"/>
        <v>[{"order":"88","ctry":"Saudi Arabia","rate":"6.0","dff":"Easy","cmnt":[],"prow":["cl_GRE","cl_WHI","rgn_Asia"],"pcolumn":["2Color","NoBand","Weapon"]}],</v>
      </c>
      <c r="X89" s="48" t="str" cm="1">
        <f t="array" ref="X89">CHAR(34) &amp; "prow" &amp; CHAR(34) &amp; ":["
&amp; _xlfn.TEXTJOIN(",", TRUE, CHAR(34) &amp; F89:H89 &amp; CHAR(34))
&amp; "],"</f>
        <v>"prow":["cl_GRE","cl_WHI","rgn_Asia"],</v>
      </c>
      <c r="Y89" s="48" t="str" cm="1">
        <f t="array" ref="Y89">CHAR(34) &amp; "pcolumn" &amp; CHAR(34) &amp; ":["
&amp; _xlfn.TEXTJOIN(",", TRUE, CHAR(34) &amp; I89:K89 &amp; CHAR(34))
&amp; "]}"</f>
        <v>"pcolumn":["2Color","NoBand","Weapon"]}</v>
      </c>
      <c r="Z89" s="54" t="str">
        <f t="shared" si="6"/>
        <v>"rate":"6.0",</v>
      </c>
      <c r="AA89" s="54" t="str">
        <f t="shared" si="7"/>
        <v>"dff":"Easy",</v>
      </c>
      <c r="AB89" s="54" t="str">
        <f t="shared" si="8"/>
        <v>"cmnt":[],</v>
      </c>
      <c r="AC89" s="54"/>
      <c r="AD89" s="54"/>
      <c r="AE89" s="54"/>
      <c r="AF89" s="54"/>
      <c r="AG89" s="54"/>
      <c r="AH89" s="54"/>
    </row>
    <row r="90" spans="1:34" ht="18" customHeight="1" x14ac:dyDescent="0.3">
      <c r="A90" s="44">
        <f t="shared" si="12"/>
        <v>45446</v>
      </c>
      <c r="B90" s="45">
        <f t="shared" si="0"/>
        <v>1</v>
      </c>
      <c r="C90" s="46" t="str">
        <f t="shared" si="1"/>
        <v>puzzle1 = [{"order":"89","ctry":"Guyana","rate":"8.0","dff":"Med","cmnt":[],"prow":["Trside","Trside","Trside"],"pcolumn":["cl_RED","cl_BLA","cl_YEL"]}],</v>
      </c>
      <c r="D90" s="47">
        <f t="shared" si="2"/>
        <v>89</v>
      </c>
      <c r="E90" s="48" t="s">
        <v>134</v>
      </c>
      <c r="F90" s="49" t="s">
        <v>1614</v>
      </c>
      <c r="G90" s="50" t="s">
        <v>1614</v>
      </c>
      <c r="H90" s="50" t="s">
        <v>1614</v>
      </c>
      <c r="I90" s="50" t="s">
        <v>1101</v>
      </c>
      <c r="J90" s="50" t="s">
        <v>1088</v>
      </c>
      <c r="K90" s="50" t="s">
        <v>1107</v>
      </c>
      <c r="L90" s="48" t="str" cm="1">
        <f t="array" ref="L90">IF(LEFT(E90,1)&lt;&gt;"[", _xlfn.TEXTJOIN(", ", TRUE, IF($E$2:$E$1438=E90, ROW($E$2:$E$1438)-1, "")), "")</f>
        <v>89, 188, 525</v>
      </c>
      <c r="M90" s="48" cm="1">
        <f t="array" ref="M90">IF(
  IFERROR(INDEX(_xlfn.TEXTSPLIT(L90, ", "), COUNTA(_xlfn.TEXTSPLIT(L90, ", "))) - INDEX(_xlfn.TEXTSPLIT(L90, ", "), COUNTA(_xlfn.TEXTSPLIT(L90, ", ")) - 1), 0) &gt; 0,
  IFERROR(INDEX(_xlfn.TEXTSPLIT(L90, ", "), COUNTA(_xlfn.TEXTSPLIT(L90, ", "))) - INDEX(_xlfn.TEXTSPLIT(L90, ", "), COUNTA(_xlfn.TEXTSPLIT(L90, ", ")) - 1), ""),
  ""
)</f>
        <v>337</v>
      </c>
      <c r="N90" s="51" t="str">
        <f>IFERROR(TEXT(AVERAGEIF(Rates!B:B, D90, Rates!C:C), "0.0"), "")</f>
        <v>8.0</v>
      </c>
      <c r="O90" s="52" t="str">
        <f>IFERROR(
    IF(
        AVERAGEIF(Rates!B:B, D90, Rates!F:F) &lt; 1.2,
        "Easy",
        IF(
            AVERAGEIF(Rates!B:B, D90, Rates!F:F) &gt; 2.2,
            "Hard",
            "Med"
        )
    ),
    ""
)</f>
        <v>Med</v>
      </c>
      <c r="P90" s="50" t="str" cm="1">
        <f t="array" ref="P90">_xlfn.TEXTJOIN(",", TRUE, IF((Rates!$B$1:$B$11000 = D90) * (Rates!$E$1:$E$11000 &lt;&gt; ""), CHAR(34) &amp; Rates!$E$1:$E$11000&amp; CHAR(34), ""))</f>
        <v/>
      </c>
      <c r="Q90" s="50">
        <f>COUNTIF(Categories!A:A, H90) + COUNTIF(Categories!A:A, I90) + COUNTIF(Categories!A:A, J90) + COUNTIF(Categories!A:A, K90) + COUNTIF(Categories!A:A, F90) + COUNTIF(Categories!A:A, G90) + T90</f>
        <v>6</v>
      </c>
      <c r="R90" s="50">
        <f t="shared" si="14"/>
        <v>2</v>
      </c>
      <c r="S90" s="50" t="str">
        <f t="shared" si="13"/>
        <v>TrsideTrsideTrsidecl_REDcl_BLAcl_YEL</v>
      </c>
      <c r="T90" s="50">
        <f t="shared" si="3"/>
        <v>0</v>
      </c>
      <c r="U90" s="50" t="s">
        <v>3018</v>
      </c>
      <c r="V90" s="50" t="str">
        <f t="shared" si="4"/>
        <v>[{"order":"89","ctry":"Guyana",</v>
      </c>
      <c r="W90" s="53" t="str">
        <f t="shared" si="5"/>
        <v>[{"order":"89","ctry":"Guyana","rate":"8.0","dff":"Med","cmnt":[],"prow":["Trside","Trside","Trside"],"pcolumn":["cl_RED","cl_BLA","cl_YEL"]}],</v>
      </c>
      <c r="X90" s="48" t="str" cm="1">
        <f t="array" ref="X90">CHAR(34) &amp; "prow" &amp; CHAR(34) &amp; ":["
&amp; _xlfn.TEXTJOIN(",", TRUE, CHAR(34) &amp; F90:H90 &amp; CHAR(34))
&amp; "],"</f>
        <v>"prow":["Trside","Trside","Trside"],</v>
      </c>
      <c r="Y90" s="48" t="str" cm="1">
        <f t="array" ref="Y90">CHAR(34) &amp; "pcolumn" &amp; CHAR(34) &amp; ":["
&amp; _xlfn.TEXTJOIN(",", TRUE, CHAR(34) &amp; I90:K90 &amp; CHAR(34))
&amp; "]}"</f>
        <v>"pcolumn":["cl_RED","cl_BLA","cl_YEL"]}</v>
      </c>
      <c r="Z90" s="54" t="str">
        <f t="shared" si="6"/>
        <v>"rate":"8.0",</v>
      </c>
      <c r="AA90" s="54" t="str">
        <f t="shared" si="7"/>
        <v>"dff":"Med",</v>
      </c>
      <c r="AB90" s="54" t="str">
        <f t="shared" si="8"/>
        <v>"cmnt":[],</v>
      </c>
      <c r="AC90" s="54"/>
      <c r="AD90" s="54"/>
      <c r="AE90" s="54"/>
      <c r="AF90" s="54"/>
      <c r="AG90" s="54"/>
      <c r="AH90" s="54"/>
    </row>
    <row r="91" spans="1:34" ht="18" customHeight="1" x14ac:dyDescent="0.3">
      <c r="A91" s="44">
        <f t="shared" si="12"/>
        <v>45447</v>
      </c>
      <c r="B91" s="45">
        <f t="shared" si="0"/>
        <v>2</v>
      </c>
      <c r="C91" s="46" t="str">
        <f t="shared" si="1"/>
        <v>puzzle1 = [{"order":"90","ctry":"[POR] Azores","rate":"7.0","dff":"Med","cmnt":[],"prow":["cl_BLU, cl_WHI","Animal","rgn_Europe"],"pcolumn":["cl_YEL","HasSta","Vertic"]}],</v>
      </c>
      <c r="D91" s="47">
        <f t="shared" si="2"/>
        <v>90</v>
      </c>
      <c r="E91" s="48" t="s">
        <v>3019</v>
      </c>
      <c r="F91" s="49" t="s">
        <v>1143</v>
      </c>
      <c r="G91" s="50" t="s">
        <v>1606</v>
      </c>
      <c r="H91" s="50" t="s">
        <v>1067</v>
      </c>
      <c r="I91" s="50" t="s">
        <v>1107</v>
      </c>
      <c r="J91" s="50" t="s">
        <v>1586</v>
      </c>
      <c r="K91" s="50" t="s">
        <v>1501</v>
      </c>
      <c r="L91" s="48" t="str" cm="1">
        <f t="array" ref="L91">IF(LEFT(E91,1)&lt;&gt;"[", _xlfn.TEXTJOIN(", ", TRUE, IF($E$2:$E$1438=E91, ROW($E$2:$E$1438)-1, "")), "")</f>
        <v/>
      </c>
      <c r="M91" s="48" t="str" cm="1">
        <f t="array" ref="M91">IF(
  IFERROR(INDEX(_xlfn.TEXTSPLIT(L91, ", "), COUNTA(_xlfn.TEXTSPLIT(L91, ", "))) - INDEX(_xlfn.TEXTSPLIT(L91, ", "), COUNTA(_xlfn.TEXTSPLIT(L91, ", ")) - 1), 0) &gt; 0,
  IFERROR(INDEX(_xlfn.TEXTSPLIT(L91, ", "), COUNTA(_xlfn.TEXTSPLIT(L91, ", "))) - INDEX(_xlfn.TEXTSPLIT(L91, ", "), COUNTA(_xlfn.TEXTSPLIT(L91, ", ")) - 1), ""),
  ""
)</f>
        <v/>
      </c>
      <c r="N91" s="51" t="str">
        <f>IFERROR(TEXT(AVERAGEIF(Rates!B:B, D91, Rates!C:C), "0.0"), "")</f>
        <v>7.0</v>
      </c>
      <c r="O91" s="52" t="str">
        <f>IFERROR(
    IF(
        AVERAGEIF(Rates!B:B, D91, Rates!F:F) &lt; 1.2,
        "Easy",
        IF(
            AVERAGEIF(Rates!B:B, D91, Rates!F:F) &gt; 2.2,
            "Hard",
            "Med"
        )
    ),
    ""
)</f>
        <v>Med</v>
      </c>
      <c r="P91" s="50" t="str" cm="1">
        <f t="array" ref="P91">_xlfn.TEXTJOIN(",", TRUE, IF((Rates!$B$1:$B$11000 = D91) * (Rates!$E$1:$E$11000 &lt;&gt; ""), CHAR(34) &amp; Rates!$E$1:$E$11000&amp; CHAR(34), ""))</f>
        <v/>
      </c>
      <c r="Q91" s="50">
        <f>COUNTIF(Categories!A:A, H91) + COUNTIF(Categories!A:A, I91) + COUNTIF(Categories!A:A, J91) + COUNTIF(Categories!A:A, K91) + COUNTIF(Categories!A:A, F91) + COUNTIF(Categories!A:A, G91) + T91</f>
        <v>6</v>
      </c>
      <c r="R91" s="50">
        <f t="shared" si="14"/>
        <v>0</v>
      </c>
      <c r="S91" s="50" t="str">
        <f t="shared" si="13"/>
        <v>cl_BLU, cl_WHIAnimalrgn_Europecl_YELHasStaVertic</v>
      </c>
      <c r="T91" s="50">
        <f t="shared" si="3"/>
        <v>0</v>
      </c>
      <c r="U91" s="50" t="s">
        <v>3018</v>
      </c>
      <c r="V91" s="50" t="str">
        <f t="shared" si="4"/>
        <v>[{"order":"90","ctry":"[POR] Azores",</v>
      </c>
      <c r="W91" s="53" t="str">
        <f t="shared" si="5"/>
        <v>[{"order":"90","ctry":"[POR] Azores","rate":"7.0","dff":"Med","cmnt":[],"prow":["cl_BLU, cl_WHI","Animal","rgn_Europe"],"pcolumn":["cl_YEL","HasSta","Vertic"]}],</v>
      </c>
      <c r="X91" s="48" t="str" cm="1">
        <f t="array" ref="X91">CHAR(34) &amp; "prow" &amp; CHAR(34) &amp; ":["
&amp; _xlfn.TEXTJOIN(",", TRUE, CHAR(34) &amp; F91:H91 &amp; CHAR(34))
&amp; "],"</f>
        <v>"prow":["cl_BLU, cl_WHI","Animal","rgn_Europe"],</v>
      </c>
      <c r="Y91" s="48" t="str" cm="1">
        <f t="array" ref="Y91">CHAR(34) &amp; "pcolumn" &amp; CHAR(34) &amp; ":["
&amp; _xlfn.TEXTJOIN(",", TRUE, CHAR(34) &amp; I91:K91 &amp; CHAR(34))
&amp; "]}"</f>
        <v>"pcolumn":["cl_YEL","HasSta","Vertic"]}</v>
      </c>
      <c r="Z91" s="54" t="str">
        <f t="shared" si="6"/>
        <v>"rate":"7.0",</v>
      </c>
      <c r="AA91" s="54" t="str">
        <f t="shared" si="7"/>
        <v>"dff":"Med",</v>
      </c>
      <c r="AB91" s="54" t="str">
        <f t="shared" si="8"/>
        <v>"cmnt":[],</v>
      </c>
      <c r="AC91" s="54"/>
      <c r="AD91" s="54"/>
      <c r="AE91" s="54"/>
      <c r="AF91" s="54"/>
      <c r="AG91" s="54"/>
      <c r="AH91" s="54"/>
    </row>
    <row r="92" spans="1:34" ht="18" customHeight="1" x14ac:dyDescent="0.3">
      <c r="A92" s="44">
        <f t="shared" si="12"/>
        <v>45448</v>
      </c>
      <c r="B92" s="45">
        <f t="shared" si="0"/>
        <v>3</v>
      </c>
      <c r="C92" s="46" t="str">
        <f t="shared" si="1"/>
        <v>puzzle1 = [{"order":"91","ctry":"[PAK] Azad Kashmir","rate":"6.0","dff":"Easy","cmnt":[],"prow":["IsMoon","HasSta","cl_ORA"],"pcolumn":["Horizo","cl_GRE","cl_WHI"]}],</v>
      </c>
      <c r="D92" s="47">
        <f t="shared" si="2"/>
        <v>91</v>
      </c>
      <c r="E92" s="48" t="s">
        <v>3020</v>
      </c>
      <c r="F92" s="49" t="s">
        <v>1582</v>
      </c>
      <c r="G92" s="50" t="s">
        <v>1586</v>
      </c>
      <c r="H92" s="50" t="s">
        <v>1098</v>
      </c>
      <c r="I92" s="50" t="s">
        <v>1497</v>
      </c>
      <c r="J92" s="50" t="s">
        <v>1095</v>
      </c>
      <c r="K92" s="50" t="s">
        <v>1104</v>
      </c>
      <c r="L92" s="48" t="str" cm="1">
        <f t="array" ref="L92">IF(LEFT(E92,1)&lt;&gt;"[", _xlfn.TEXTJOIN(", ", TRUE, IF($E$2:$E$1438=E92, ROW($E$2:$E$1438)-1, "")), "")</f>
        <v/>
      </c>
      <c r="M92" s="48" t="str" cm="1">
        <f t="array" ref="M92">IF(
  IFERROR(INDEX(_xlfn.TEXTSPLIT(L92, ", "), COUNTA(_xlfn.TEXTSPLIT(L92, ", "))) - INDEX(_xlfn.TEXTSPLIT(L92, ", "), COUNTA(_xlfn.TEXTSPLIT(L92, ", ")) - 1), 0) &gt; 0,
  IFERROR(INDEX(_xlfn.TEXTSPLIT(L92, ", "), COUNTA(_xlfn.TEXTSPLIT(L92, ", "))) - INDEX(_xlfn.TEXTSPLIT(L92, ", "), COUNTA(_xlfn.TEXTSPLIT(L92, ", ")) - 1), ""),
  ""
)</f>
        <v/>
      </c>
      <c r="N92" s="51" t="str">
        <f>IFERROR(TEXT(AVERAGEIF(Rates!B:B, D92, Rates!C:C), "0.0"), "")</f>
        <v>6.0</v>
      </c>
      <c r="O92" s="52" t="str">
        <f>IFERROR(
    IF(
        AVERAGEIF(Rates!B:B, D92, Rates!F:F) &lt; 1.2,
        "Easy",
        IF(
            AVERAGEIF(Rates!B:B, D92, Rates!F:F) &gt; 2.2,
            "Hard",
            "Med"
        )
    ),
    ""
)</f>
        <v>Easy</v>
      </c>
      <c r="P92" s="50" t="str" cm="1">
        <f t="array" ref="P92">_xlfn.TEXTJOIN(",", TRUE, IF((Rates!$B$1:$B$11000 = D92) * (Rates!$E$1:$E$11000 &lt;&gt; ""), CHAR(34) &amp; Rates!$E$1:$E$11000&amp; CHAR(34), ""))</f>
        <v/>
      </c>
      <c r="Q92" s="50">
        <f>COUNTIF(Categories!A:A, H92) + COUNTIF(Categories!A:A, I92) + COUNTIF(Categories!A:A, J92) + COUNTIF(Categories!A:A, K92) + COUNTIF(Categories!A:A, F92) + COUNTIF(Categories!A:A, G92) + T92</f>
        <v>6</v>
      </c>
      <c r="R92" s="50">
        <f t="shared" si="14"/>
        <v>0</v>
      </c>
      <c r="S92" s="50" t="str">
        <f t="shared" si="13"/>
        <v>IsMoonHasStacl_ORAHorizocl_GREcl_WHI</v>
      </c>
      <c r="T92" s="50">
        <f t="shared" si="3"/>
        <v>0</v>
      </c>
      <c r="U92" s="50" t="s">
        <v>3018</v>
      </c>
      <c r="V92" s="50" t="str">
        <f t="shared" si="4"/>
        <v>[{"order":"91","ctry":"[PAK] Azad Kashmir",</v>
      </c>
      <c r="W92" s="53" t="str">
        <f t="shared" si="5"/>
        <v>[{"order":"91","ctry":"[PAK] Azad Kashmir","rate":"6.0","dff":"Easy","cmnt":[],"prow":["IsMoon","HasSta","cl_ORA"],"pcolumn":["Horizo","cl_GRE","cl_WHI"]}],</v>
      </c>
      <c r="X92" s="48" t="str" cm="1">
        <f t="array" ref="X92">CHAR(34) &amp; "prow" &amp; CHAR(34) &amp; ":["
&amp; _xlfn.TEXTJOIN(",", TRUE, CHAR(34) &amp; F92:H92 &amp; CHAR(34))
&amp; "],"</f>
        <v>"prow":["IsMoon","HasSta","cl_ORA"],</v>
      </c>
      <c r="Y92" s="48" t="str" cm="1">
        <f t="array" ref="Y92">CHAR(34) &amp; "pcolumn" &amp; CHAR(34) &amp; ":["
&amp; _xlfn.TEXTJOIN(",", TRUE, CHAR(34) &amp; I92:K92 &amp; CHAR(34))
&amp; "]}"</f>
        <v>"pcolumn":["Horizo","cl_GRE","cl_WHI"]}</v>
      </c>
      <c r="Z92" s="54" t="str">
        <f t="shared" si="6"/>
        <v>"rate":"6.0",</v>
      </c>
      <c r="AA92" s="54" t="str">
        <f t="shared" si="7"/>
        <v>"dff":"Easy",</v>
      </c>
      <c r="AB92" s="54" t="str">
        <f t="shared" si="8"/>
        <v>"cmnt":[],</v>
      </c>
      <c r="AC92" s="54"/>
      <c r="AD92" s="54"/>
      <c r="AE92" s="54"/>
      <c r="AF92" s="54"/>
      <c r="AG92" s="54"/>
      <c r="AH92" s="54"/>
    </row>
    <row r="93" spans="1:34" ht="18" customHeight="1" x14ac:dyDescent="0.3">
      <c r="A93" s="44">
        <f t="shared" si="12"/>
        <v>45449</v>
      </c>
      <c r="B93" s="45">
        <f t="shared" si="0"/>
        <v>4</v>
      </c>
      <c r="C93" s="46" t="str">
        <f t="shared" si="1"/>
        <v>puzzle1 = [{"order":"92","ctry":"Austria","rate":"7.0","dff":"Easy","cmnt":[],"prow":["Horizo","rgn_Europe","2Color"],"pcolumn":["cl_WHI, cl_RED","cl_WHI, cl_RED","cl_WHI, cl_RED"]}],</v>
      </c>
      <c r="D93" s="47">
        <f t="shared" si="2"/>
        <v>92</v>
      </c>
      <c r="E93" s="48" t="s">
        <v>54</v>
      </c>
      <c r="F93" s="49" t="s">
        <v>1497</v>
      </c>
      <c r="G93" s="50" t="s">
        <v>1067</v>
      </c>
      <c r="H93" s="50" t="s">
        <v>1413</v>
      </c>
      <c r="I93" s="50" t="s">
        <v>1164</v>
      </c>
      <c r="J93" s="50" t="s">
        <v>1164</v>
      </c>
      <c r="K93" s="50" t="s">
        <v>1164</v>
      </c>
      <c r="L93" s="48" t="str" cm="1">
        <f t="array" ref="L93">IF(LEFT(E93,1)&lt;&gt;"[", _xlfn.TEXTJOIN(", ", TRUE, IF($E$2:$E$1438=E93, ROW($E$2:$E$1438)-1, "")), "")</f>
        <v>92, 288, 392</v>
      </c>
      <c r="M93" s="48" cm="1">
        <f t="array" ref="M93">IF(
  IFERROR(INDEX(_xlfn.TEXTSPLIT(L93, ", "), COUNTA(_xlfn.TEXTSPLIT(L93, ", "))) - INDEX(_xlfn.TEXTSPLIT(L93, ", "), COUNTA(_xlfn.TEXTSPLIT(L93, ", ")) - 1), 0) &gt; 0,
  IFERROR(INDEX(_xlfn.TEXTSPLIT(L93, ", "), COUNTA(_xlfn.TEXTSPLIT(L93, ", "))) - INDEX(_xlfn.TEXTSPLIT(L93, ", "), COUNTA(_xlfn.TEXTSPLIT(L93, ", ")) - 1), ""),
  ""
)</f>
        <v>104</v>
      </c>
      <c r="N93" s="51" t="str">
        <f>IFERROR(TEXT(AVERAGEIF(Rates!B:B, D93, Rates!C:C), "0.0"), "")</f>
        <v>7.0</v>
      </c>
      <c r="O93" s="52" t="str">
        <f>IFERROR(
    IF(
        AVERAGEIF(Rates!B:B, D93, Rates!F:F) &lt; 1.2,
        "Easy",
        IF(
            AVERAGEIF(Rates!B:B, D93, Rates!F:F) &gt; 2.2,
            "Hard",
            "Med"
        )
    ),
    ""
)</f>
        <v>Easy</v>
      </c>
      <c r="P93" s="50" t="str" cm="1">
        <f t="array" ref="P93">_xlfn.TEXTJOIN(",", TRUE, IF((Rates!$B$1:$B$11000 = D93) * (Rates!$E$1:$E$11000 &lt;&gt; ""), CHAR(34) &amp; Rates!$E$1:$E$11000&amp; CHAR(34), ""))</f>
        <v/>
      </c>
      <c r="Q93" s="50">
        <f>COUNTIF(Categories!A:A, H93) + COUNTIF(Categories!A:A, I93) + COUNTIF(Categories!A:A, J93) + COUNTIF(Categories!A:A, K93) + COUNTIF(Categories!A:A, F93) + COUNTIF(Categories!A:A, G93) + T93</f>
        <v>6</v>
      </c>
      <c r="R93" s="50">
        <f t="shared" si="14"/>
        <v>1</v>
      </c>
      <c r="S93" s="50" t="str">
        <f t="shared" si="13"/>
        <v>Horizorgn_Europe2Colorcl_WHI, cl_REDcl_WHI, cl_REDcl_WHI, cl_RED</v>
      </c>
      <c r="T93" s="50">
        <f t="shared" si="3"/>
        <v>0</v>
      </c>
      <c r="U93" s="50" t="s">
        <v>3018</v>
      </c>
      <c r="V93" s="50" t="str">
        <f t="shared" si="4"/>
        <v>[{"order":"92","ctry":"Austria",</v>
      </c>
      <c r="W93" s="53" t="str">
        <f t="shared" si="5"/>
        <v>[{"order":"92","ctry":"Austria","rate":"7.0","dff":"Easy","cmnt":[],"prow":["Horizo","rgn_Europe","2Color"],"pcolumn":["cl_WHI, cl_RED","cl_WHI, cl_RED","cl_WHI, cl_RED"]}],</v>
      </c>
      <c r="X93" s="48" t="str" cm="1">
        <f t="array" ref="X93">CHAR(34) &amp; "prow" &amp; CHAR(34) &amp; ":["
&amp; _xlfn.TEXTJOIN(",", TRUE, CHAR(34) &amp; F93:H93 &amp; CHAR(34))
&amp; "],"</f>
        <v>"prow":["Horizo","rgn_Europe","2Color"],</v>
      </c>
      <c r="Y93" s="48" t="str" cm="1">
        <f t="array" ref="Y93">CHAR(34) &amp; "pcolumn" &amp; CHAR(34) &amp; ":["
&amp; _xlfn.TEXTJOIN(",", TRUE, CHAR(34) &amp; I93:K93 &amp; CHAR(34))
&amp; "]}"</f>
        <v>"pcolumn":["cl_WHI, cl_RED","cl_WHI, cl_RED","cl_WHI, cl_RED"]}</v>
      </c>
      <c r="Z93" s="54" t="str">
        <f t="shared" si="6"/>
        <v>"rate":"7.0",</v>
      </c>
      <c r="AA93" s="54" t="str">
        <f t="shared" si="7"/>
        <v>"dff":"Easy",</v>
      </c>
      <c r="AB93" s="54" t="str">
        <f t="shared" si="8"/>
        <v>"cmnt":[],</v>
      </c>
      <c r="AC93" s="54"/>
      <c r="AD93" s="54"/>
      <c r="AE93" s="54"/>
      <c r="AF93" s="54"/>
      <c r="AG93" s="54"/>
      <c r="AH93" s="54"/>
    </row>
    <row r="94" spans="1:34" ht="18" customHeight="1" x14ac:dyDescent="0.3">
      <c r="A94" s="44">
        <f t="shared" si="12"/>
        <v>45450</v>
      </c>
      <c r="B94" s="45">
        <f t="shared" si="0"/>
        <v>5</v>
      </c>
      <c r="C94" s="46" t="str">
        <f t="shared" si="1"/>
        <v>puzzle1 = [{"order":"93","ctry":"Jamaica","rate":"7.0","dff":"Med","cmnt":[],"prow":["alldia","Crosse","rgn_North America"],"pcolumn":["cl_YEL","cl_BLA","cl_GRE"]}],</v>
      </c>
      <c r="D94" s="47">
        <f t="shared" si="2"/>
        <v>93</v>
      </c>
      <c r="E94" s="48" t="s">
        <v>148</v>
      </c>
      <c r="F94" s="49" t="s">
        <v>1517</v>
      </c>
      <c r="G94" s="50" t="s">
        <v>1618</v>
      </c>
      <c r="H94" s="50" t="s">
        <v>1059</v>
      </c>
      <c r="I94" s="50" t="s">
        <v>1107</v>
      </c>
      <c r="J94" s="50" t="s">
        <v>1088</v>
      </c>
      <c r="K94" s="50" t="s">
        <v>1095</v>
      </c>
      <c r="L94" s="48" t="str" cm="1">
        <f t="array" ref="L94">IF(LEFT(E94,1)&lt;&gt;"[", _xlfn.TEXTJOIN(", ", TRUE, IF($E$2:$E$1438=E94, ROW($E$2:$E$1438)-1, "")), "")</f>
        <v>93, 213, 338, 420</v>
      </c>
      <c r="M94" s="48" cm="1">
        <f t="array" ref="M94">IF(
  IFERROR(INDEX(_xlfn.TEXTSPLIT(L94, ", "), COUNTA(_xlfn.TEXTSPLIT(L94, ", "))) - INDEX(_xlfn.TEXTSPLIT(L94, ", "), COUNTA(_xlfn.TEXTSPLIT(L94, ", ")) - 1), 0) &gt; 0,
  IFERROR(INDEX(_xlfn.TEXTSPLIT(L94, ", "), COUNTA(_xlfn.TEXTSPLIT(L94, ", "))) - INDEX(_xlfn.TEXTSPLIT(L94, ", "), COUNTA(_xlfn.TEXTSPLIT(L94, ", ")) - 1), ""),
  ""
)</f>
        <v>82</v>
      </c>
      <c r="N94" s="51" t="str">
        <f>IFERROR(TEXT(AVERAGEIF(Rates!B:B, D94, Rates!C:C), "0.0"), "")</f>
        <v>7.0</v>
      </c>
      <c r="O94" s="52" t="str">
        <f>IFERROR(
    IF(
        AVERAGEIF(Rates!B:B, D94, Rates!F:F) &lt; 1.2,
        "Easy",
        IF(
            AVERAGEIF(Rates!B:B, D94, Rates!F:F) &gt; 2.2,
            "Hard",
            "Med"
        )
    ),
    ""
)</f>
        <v>Med</v>
      </c>
      <c r="P94" s="50" t="str" cm="1">
        <f t="array" ref="P94">_xlfn.TEXTJOIN(",", TRUE, IF((Rates!$B$1:$B$11000 = D94) * (Rates!$E$1:$E$11000 &lt;&gt; ""), CHAR(34) &amp; Rates!$E$1:$E$11000&amp; CHAR(34), ""))</f>
        <v/>
      </c>
      <c r="Q94" s="50">
        <f>COUNTIF(Categories!A:A, H94) + COUNTIF(Categories!A:A, I94) + COUNTIF(Categories!A:A, J94) + COUNTIF(Categories!A:A, K94) + COUNTIF(Categories!A:A, F94) + COUNTIF(Categories!A:A, G94) + T94</f>
        <v>6</v>
      </c>
      <c r="R94" s="50">
        <f t="shared" si="14"/>
        <v>1</v>
      </c>
      <c r="S94" s="50" t="str">
        <f t="shared" si="13"/>
        <v>alldiaCrossergn_North Americacl_YELcl_BLAcl_GRE</v>
      </c>
      <c r="T94" s="50">
        <f t="shared" si="3"/>
        <v>0</v>
      </c>
      <c r="U94" s="50" t="s">
        <v>3018</v>
      </c>
      <c r="V94" s="50" t="str">
        <f t="shared" si="4"/>
        <v>[{"order":"93","ctry":"Jamaica",</v>
      </c>
      <c r="W94" s="53" t="str">
        <f t="shared" si="5"/>
        <v>[{"order":"93","ctry":"Jamaica","rate":"7.0","dff":"Med","cmnt":[],"prow":["alldia","Crosse","rgn_North America"],"pcolumn":["cl_YEL","cl_BLA","cl_GRE"]}],</v>
      </c>
      <c r="X94" s="48" t="str" cm="1">
        <f t="array" ref="X94">CHAR(34) &amp; "prow" &amp; CHAR(34) &amp; ":["
&amp; _xlfn.TEXTJOIN(",", TRUE, CHAR(34) &amp; F94:H94 &amp; CHAR(34))
&amp; "],"</f>
        <v>"prow":["alldia","Crosse","rgn_North America"],</v>
      </c>
      <c r="Y94" s="48" t="str" cm="1">
        <f t="array" ref="Y94">CHAR(34) &amp; "pcolumn" &amp; CHAR(34) &amp; ":["
&amp; _xlfn.TEXTJOIN(",", TRUE, CHAR(34) &amp; I94:K94 &amp; CHAR(34))
&amp; "]}"</f>
        <v>"pcolumn":["cl_YEL","cl_BLA","cl_GRE"]}</v>
      </c>
      <c r="Z94" s="54" t="str">
        <f t="shared" si="6"/>
        <v>"rate":"7.0",</v>
      </c>
      <c r="AA94" s="54" t="str">
        <f t="shared" si="7"/>
        <v>"dff":"Med",</v>
      </c>
      <c r="AB94" s="54" t="str">
        <f t="shared" si="8"/>
        <v>"cmnt":[],</v>
      </c>
      <c r="AC94" s="54"/>
      <c r="AD94" s="54"/>
      <c r="AE94" s="54"/>
      <c r="AF94" s="54"/>
      <c r="AG94" s="54"/>
      <c r="AH94" s="54"/>
    </row>
    <row r="95" spans="1:34" ht="18" customHeight="1" x14ac:dyDescent="0.3">
      <c r="A95" s="44">
        <f t="shared" si="12"/>
        <v>45451</v>
      </c>
      <c r="B95" s="45">
        <f t="shared" si="0"/>
        <v>6</v>
      </c>
      <c r="C95" s="46" t="str">
        <f t="shared" si="1"/>
        <v>puzzle1 = [{"order":"94","ctry":"Hungary","rate":"7.0","dff":"Easy","cmnt":[],"prow":["Horizo","3Bands","rgn_Europe"],"pcolumn":["cl_GRE, cl_RED","cl_WHI, cl_RED","cl_GRE, cl_WHI"]}],</v>
      </c>
      <c r="D95" s="47">
        <f t="shared" si="2"/>
        <v>94</v>
      </c>
      <c r="E95" s="48" t="s">
        <v>137</v>
      </c>
      <c r="F95" s="49" t="s">
        <v>1497</v>
      </c>
      <c r="G95" s="50" t="s">
        <v>1489</v>
      </c>
      <c r="H95" s="50" t="s">
        <v>1067</v>
      </c>
      <c r="I95" s="50" t="s">
        <v>1152</v>
      </c>
      <c r="J95" s="50" t="s">
        <v>1164</v>
      </c>
      <c r="K95" s="50" t="s">
        <v>1155</v>
      </c>
      <c r="L95" s="48" t="str" cm="1">
        <f t="array" ref="L95">IF(LEFT(E95,1)&lt;&gt;"[", _xlfn.TEXTJOIN(", ", TRUE, IF($E$2:$E$1438=E95, ROW($E$2:$E$1438)-1, "")), "")</f>
        <v>94, 427</v>
      </c>
      <c r="M95" s="48" cm="1">
        <f t="array" ref="M95">IF(
  IFERROR(INDEX(_xlfn.TEXTSPLIT(L95, ", "), COUNTA(_xlfn.TEXTSPLIT(L95, ", "))) - INDEX(_xlfn.TEXTSPLIT(L95, ", "), COUNTA(_xlfn.TEXTSPLIT(L95, ", ")) - 1), 0) &gt; 0,
  IFERROR(INDEX(_xlfn.TEXTSPLIT(L95, ", "), COUNTA(_xlfn.TEXTSPLIT(L95, ", "))) - INDEX(_xlfn.TEXTSPLIT(L95, ", "), COUNTA(_xlfn.TEXTSPLIT(L95, ", ")) - 1), ""),
  ""
)</f>
        <v>333</v>
      </c>
      <c r="N95" s="51" t="str">
        <f>IFERROR(TEXT(AVERAGEIF(Rates!B:B, D95, Rates!C:C), "0.0"), "")</f>
        <v>7.0</v>
      </c>
      <c r="O95" s="52" t="str">
        <f>IFERROR(
    IF(
        AVERAGEIF(Rates!B:B, D95, Rates!F:F) &lt; 1.2,
        "Easy",
        IF(
            AVERAGEIF(Rates!B:B, D95, Rates!F:F) &gt; 2.2,
            "Hard",
            "Med"
        )
    ),
    ""
)</f>
        <v>Easy</v>
      </c>
      <c r="P95" s="50" t="str" cm="1">
        <f t="array" ref="P95">_xlfn.TEXTJOIN(",", TRUE, IF((Rates!$B$1:$B$11000 = D95) * (Rates!$E$1:$E$11000 &lt;&gt; ""), CHAR(34) &amp; Rates!$E$1:$E$11000&amp; CHAR(34), ""))</f>
        <v/>
      </c>
      <c r="Q95" s="50">
        <f>COUNTIF(Categories!A:A, H95) + COUNTIF(Categories!A:A, I95) + COUNTIF(Categories!A:A, J95) + COUNTIF(Categories!A:A, K95) + COUNTIF(Categories!A:A, F95) + COUNTIF(Categories!A:A, G95) + T95</f>
        <v>6</v>
      </c>
      <c r="R95" s="50">
        <f t="shared" si="14"/>
        <v>5</v>
      </c>
      <c r="S95" s="50" t="str">
        <f t="shared" si="13"/>
        <v>Horizo3Bandsrgn_Europecl_GRE, cl_REDcl_WHI, cl_REDcl_GRE, cl_WHI</v>
      </c>
      <c r="T95" s="50">
        <f t="shared" si="3"/>
        <v>0</v>
      </c>
      <c r="U95" s="50" t="s">
        <v>3018</v>
      </c>
      <c r="V95" s="50" t="str">
        <f t="shared" si="4"/>
        <v>[{"order":"94","ctry":"Hungary",</v>
      </c>
      <c r="W95" s="53" t="str">
        <f t="shared" si="5"/>
        <v>[{"order":"94","ctry":"Hungary","rate":"7.0","dff":"Easy","cmnt":[],"prow":["Horizo","3Bands","rgn_Europe"],"pcolumn":["cl_GRE, cl_RED","cl_WHI, cl_RED","cl_GRE, cl_WHI"]}],</v>
      </c>
      <c r="X95" s="48" t="str" cm="1">
        <f t="array" ref="X95">CHAR(34) &amp; "prow" &amp; CHAR(34) &amp; ":["
&amp; _xlfn.TEXTJOIN(",", TRUE, CHAR(34) &amp; F95:H95 &amp; CHAR(34))
&amp; "],"</f>
        <v>"prow":["Horizo","3Bands","rgn_Europe"],</v>
      </c>
      <c r="Y95" s="48" t="str" cm="1">
        <f t="array" ref="Y95">CHAR(34) &amp; "pcolumn" &amp; CHAR(34) &amp; ":["
&amp; _xlfn.TEXTJOIN(",", TRUE, CHAR(34) &amp; I95:K95 &amp; CHAR(34))
&amp; "]}"</f>
        <v>"pcolumn":["cl_GRE, cl_RED","cl_WHI, cl_RED","cl_GRE, cl_WHI"]}</v>
      </c>
      <c r="Z95" s="54" t="str">
        <f t="shared" si="6"/>
        <v>"rate":"7.0",</v>
      </c>
      <c r="AA95" s="54" t="str">
        <f t="shared" si="7"/>
        <v>"dff":"Easy",</v>
      </c>
      <c r="AB95" s="54" t="str">
        <f t="shared" si="8"/>
        <v>"cmnt":[],</v>
      </c>
      <c r="AC95" s="54"/>
      <c r="AD95" s="54"/>
      <c r="AE95" s="54"/>
      <c r="AF95" s="54"/>
      <c r="AG95" s="54"/>
      <c r="AH95" s="54"/>
    </row>
    <row r="96" spans="1:34" ht="18" customHeight="1" x14ac:dyDescent="0.3">
      <c r="A96" s="44">
        <f t="shared" si="12"/>
        <v>45452</v>
      </c>
      <c r="B96" s="45">
        <f t="shared" si="0"/>
        <v>7</v>
      </c>
      <c r="C96" s="46" t="str">
        <f t="shared" si="1"/>
        <v>puzzle1 = [{"order":"95","ctry":"Malaysia","rate":"6.0","dff":"Med","cmnt":[],"prow":["cl_WHI, cl_RED","cl_BLU","rgn_Asia"],"pcolumn":["IsMoon","1Stars","4+Band"]}],</v>
      </c>
      <c r="D96" s="47">
        <f t="shared" si="2"/>
        <v>95</v>
      </c>
      <c r="E96" s="48" t="s">
        <v>169</v>
      </c>
      <c r="F96" s="49" t="s">
        <v>1164</v>
      </c>
      <c r="G96" s="50" t="s">
        <v>1092</v>
      </c>
      <c r="H96" s="50" t="s">
        <v>1063</v>
      </c>
      <c r="I96" s="50" t="s">
        <v>1582</v>
      </c>
      <c r="J96" s="50" t="s">
        <v>1590</v>
      </c>
      <c r="K96" s="50" t="s">
        <v>1493</v>
      </c>
      <c r="L96" s="48" t="str" cm="1">
        <f t="array" ref="L96">IF(LEFT(E96,1)&lt;&gt;"[", _xlfn.TEXTJOIN(", ", TRUE, IF($E$2:$E$1438=E96, ROW($E$2:$E$1438)-1, "")), "")</f>
        <v>95, 337</v>
      </c>
      <c r="M96" s="48" cm="1">
        <f t="array" ref="M96">IF(
  IFERROR(INDEX(_xlfn.TEXTSPLIT(L96, ", "), COUNTA(_xlfn.TEXTSPLIT(L96, ", "))) - INDEX(_xlfn.TEXTSPLIT(L96, ", "), COUNTA(_xlfn.TEXTSPLIT(L96, ", ")) - 1), 0) &gt; 0,
  IFERROR(INDEX(_xlfn.TEXTSPLIT(L96, ", "), COUNTA(_xlfn.TEXTSPLIT(L96, ", "))) - INDEX(_xlfn.TEXTSPLIT(L96, ", "), COUNTA(_xlfn.TEXTSPLIT(L96, ", ")) - 1), ""),
  ""
)</f>
        <v>242</v>
      </c>
      <c r="N96" s="51" t="str">
        <f>IFERROR(TEXT(AVERAGEIF(Rates!B:B, D96, Rates!C:C), "0.0"), "")</f>
        <v>6.0</v>
      </c>
      <c r="O96" s="52" t="str">
        <f>IFERROR(
    IF(
        AVERAGEIF(Rates!B:B, D96, Rates!F:F) &lt; 1.2,
        "Easy",
        IF(
            AVERAGEIF(Rates!B:B, D96, Rates!F:F) &gt; 2.2,
            "Hard",
            "Med"
        )
    ),
    ""
)</f>
        <v>Med</v>
      </c>
      <c r="P96" s="50" t="str" cm="1">
        <f t="array" ref="P96">_xlfn.TEXTJOIN(",", TRUE, IF((Rates!$B$1:$B$11000 = D96) * (Rates!$E$1:$E$11000 &lt;&gt; ""), CHAR(34) &amp; Rates!$E$1:$E$11000&amp; CHAR(34), ""))</f>
        <v/>
      </c>
      <c r="Q96" s="50">
        <f>COUNTIF(Categories!A:A, H96) + COUNTIF(Categories!A:A, I96) + COUNTIF(Categories!A:A, J96) + COUNTIF(Categories!A:A, K96) + COUNTIF(Categories!A:A, F96) + COUNTIF(Categories!A:A, G96) + T96</f>
        <v>6</v>
      </c>
      <c r="R96" s="50">
        <f t="shared" si="14"/>
        <v>0</v>
      </c>
      <c r="S96" s="50" t="str">
        <f t="shared" si="13"/>
        <v>cl_WHI, cl_REDcl_BLUrgn_AsiaIsMoon1Stars4+Band</v>
      </c>
      <c r="T96" s="50">
        <f t="shared" si="3"/>
        <v>0</v>
      </c>
      <c r="U96" s="50" t="s">
        <v>3018</v>
      </c>
      <c r="V96" s="50" t="str">
        <f t="shared" si="4"/>
        <v>[{"order":"95","ctry":"Malaysia",</v>
      </c>
      <c r="W96" s="53" t="str">
        <f t="shared" si="5"/>
        <v>[{"order":"95","ctry":"Malaysia","rate":"6.0","dff":"Med","cmnt":[],"prow":["cl_WHI, cl_RED","cl_BLU","rgn_Asia"],"pcolumn":["IsMoon","1Stars","4+Band"]}],</v>
      </c>
      <c r="X96" s="48" t="str" cm="1">
        <f t="array" ref="X96">CHAR(34) &amp; "prow" &amp; CHAR(34) &amp; ":["
&amp; _xlfn.TEXTJOIN(",", TRUE, CHAR(34) &amp; F96:H96 &amp; CHAR(34))
&amp; "],"</f>
        <v>"prow":["cl_WHI, cl_RED","cl_BLU","rgn_Asia"],</v>
      </c>
      <c r="Y96" s="48" t="str" cm="1">
        <f t="array" ref="Y96">CHAR(34) &amp; "pcolumn" &amp; CHAR(34) &amp; ":["
&amp; _xlfn.TEXTJOIN(",", TRUE, CHAR(34) &amp; I96:K96 &amp; CHAR(34))
&amp; "]}"</f>
        <v>"pcolumn":["IsMoon","1Stars","4+Band"]}</v>
      </c>
      <c r="Z96" s="54" t="str">
        <f t="shared" si="6"/>
        <v>"rate":"6.0",</v>
      </c>
      <c r="AA96" s="54" t="str">
        <f t="shared" si="7"/>
        <v>"dff":"Med",</v>
      </c>
      <c r="AB96" s="54" t="str">
        <f t="shared" si="8"/>
        <v>"cmnt":[],</v>
      </c>
      <c r="AC96" s="54"/>
      <c r="AD96" s="54"/>
      <c r="AE96" s="54"/>
      <c r="AF96" s="54"/>
      <c r="AG96" s="54"/>
      <c r="AH96" s="54"/>
    </row>
    <row r="97" spans="1:34" ht="18" customHeight="1" x14ac:dyDescent="0.3">
      <c r="A97" s="44">
        <f t="shared" si="12"/>
        <v>45453</v>
      </c>
      <c r="B97" s="45">
        <f t="shared" si="0"/>
        <v>1</v>
      </c>
      <c r="C97" s="46" t="str">
        <f t="shared" si="1"/>
        <v>puzzle1 = [{"order":"96","ctry":"Oman","rate":"6.0","dff":"Easy","cmnt":[],"prow":["cl_RED","cl_GRE","cl_WHI"],"pcolumn":["Horizo","Vertic","Weapon"]}],</v>
      </c>
      <c r="D97" s="47">
        <f t="shared" si="2"/>
        <v>96</v>
      </c>
      <c r="E97" s="48" t="s">
        <v>204</v>
      </c>
      <c r="F97" s="49" t="s">
        <v>1101</v>
      </c>
      <c r="G97" s="50" t="s">
        <v>1095</v>
      </c>
      <c r="H97" s="50" t="s">
        <v>1104</v>
      </c>
      <c r="I97" s="50" t="s">
        <v>1497</v>
      </c>
      <c r="J97" s="50" t="s">
        <v>1501</v>
      </c>
      <c r="K97" s="50" t="s">
        <v>1622</v>
      </c>
      <c r="L97" s="48" t="str" cm="1">
        <f t="array" ref="L97">IF(LEFT(E97,1)&lt;&gt;"[", _xlfn.TEXTJOIN(", ", TRUE, IF($E$2:$E$1438=E97, ROW($E$2:$E$1438)-1, "")), "")</f>
        <v>96, 341</v>
      </c>
      <c r="M97" s="48" cm="1">
        <f t="array" ref="M97">IF(
  IFERROR(INDEX(_xlfn.TEXTSPLIT(L97, ", "), COUNTA(_xlfn.TEXTSPLIT(L97, ", "))) - INDEX(_xlfn.TEXTSPLIT(L97, ", "), COUNTA(_xlfn.TEXTSPLIT(L97, ", ")) - 1), 0) &gt; 0,
  IFERROR(INDEX(_xlfn.TEXTSPLIT(L97, ", "), COUNTA(_xlfn.TEXTSPLIT(L97, ", "))) - INDEX(_xlfn.TEXTSPLIT(L97, ", "), COUNTA(_xlfn.TEXTSPLIT(L97, ", ")) - 1), ""),
  ""
)</f>
        <v>245</v>
      </c>
      <c r="N97" s="51" t="str">
        <f>IFERROR(TEXT(AVERAGEIF(Rates!B:B, D97, Rates!C:C), "0.0"), "")</f>
        <v>6.0</v>
      </c>
      <c r="O97" s="52" t="str">
        <f>IFERROR(
    IF(
        AVERAGEIF(Rates!B:B, D97, Rates!F:F) &lt; 1.2,
        "Easy",
        IF(
            AVERAGEIF(Rates!B:B, D97, Rates!F:F) &gt; 2.2,
            "Hard",
            "Med"
        )
    ),
    ""
)</f>
        <v>Easy</v>
      </c>
      <c r="P97" s="50" t="str" cm="1">
        <f t="array" ref="P97">_xlfn.TEXTJOIN(",", TRUE, IF((Rates!$B$1:$B$11000 = D97) * (Rates!$E$1:$E$11000 &lt;&gt; ""), CHAR(34) &amp; Rates!$E$1:$E$11000&amp; CHAR(34), ""))</f>
        <v/>
      </c>
      <c r="Q97" s="50">
        <f>COUNTIF(Categories!A:A, H97) + COUNTIF(Categories!A:A, I97) + COUNTIF(Categories!A:A, J97) + COUNTIF(Categories!A:A, K97) + COUNTIF(Categories!A:A, F97) + COUNTIF(Categories!A:A, G97) + T97</f>
        <v>6</v>
      </c>
      <c r="R97" s="50">
        <f t="shared" si="14"/>
        <v>1</v>
      </c>
      <c r="S97" s="50" t="str">
        <f t="shared" si="13"/>
        <v>cl_REDcl_GREcl_WHIHorizoVerticWeapon</v>
      </c>
      <c r="T97" s="50">
        <f t="shared" si="3"/>
        <v>0</v>
      </c>
      <c r="U97" s="50" t="s">
        <v>3018</v>
      </c>
      <c r="V97" s="50" t="str">
        <f t="shared" si="4"/>
        <v>[{"order":"96","ctry":"Oman",</v>
      </c>
      <c r="W97" s="53" t="str">
        <f t="shared" si="5"/>
        <v>[{"order":"96","ctry":"Oman","rate":"6.0","dff":"Easy","cmnt":[],"prow":["cl_RED","cl_GRE","cl_WHI"],"pcolumn":["Horizo","Vertic","Weapon"]}],</v>
      </c>
      <c r="X97" s="48" t="str" cm="1">
        <f t="array" ref="X97">CHAR(34) &amp; "prow" &amp; CHAR(34) &amp; ":["
&amp; _xlfn.TEXTJOIN(",", TRUE, CHAR(34) &amp; F97:H97 &amp; CHAR(34))
&amp; "],"</f>
        <v>"prow":["cl_RED","cl_GRE","cl_WHI"],</v>
      </c>
      <c r="Y97" s="48" t="str" cm="1">
        <f t="array" ref="Y97">CHAR(34) &amp; "pcolumn" &amp; CHAR(34) &amp; ":["
&amp; _xlfn.TEXTJOIN(",", TRUE, CHAR(34) &amp; I97:K97 &amp; CHAR(34))
&amp; "]}"</f>
        <v>"pcolumn":["Horizo","Vertic","Weapon"]}</v>
      </c>
      <c r="Z97" s="54" t="str">
        <f t="shared" si="6"/>
        <v>"rate":"6.0",</v>
      </c>
      <c r="AA97" s="54" t="str">
        <f t="shared" si="7"/>
        <v>"dff":"Easy",</v>
      </c>
      <c r="AB97" s="54" t="str">
        <f t="shared" si="8"/>
        <v>"cmnt":[],</v>
      </c>
      <c r="AC97" s="54"/>
      <c r="AD97" s="54"/>
      <c r="AE97" s="54"/>
      <c r="AF97" s="54"/>
      <c r="AG97" s="54"/>
      <c r="AH97" s="54"/>
    </row>
    <row r="98" spans="1:34" ht="18" customHeight="1" x14ac:dyDescent="0.3">
      <c r="A98" s="44">
        <f t="shared" si="12"/>
        <v>45454</v>
      </c>
      <c r="B98" s="45">
        <f t="shared" si="0"/>
        <v>2</v>
      </c>
      <c r="C98" s="46" t="str">
        <f t="shared" si="1"/>
        <v>puzzle1 = [{"order":"97","ctry":"Cameroon","rate":"5.0","dff":"Easy","cmnt":[],"prow":["cl_GRE, cl_RED","Vertic","rgn_Africa"],"pcolumn":["cl_YEL","HasSta","3Bands"]}],</v>
      </c>
      <c r="D98" s="47">
        <f t="shared" si="2"/>
        <v>97</v>
      </c>
      <c r="E98" s="48" t="s">
        <v>78</v>
      </c>
      <c r="F98" s="49" t="s">
        <v>1152</v>
      </c>
      <c r="G98" s="50" t="s">
        <v>1501</v>
      </c>
      <c r="H98" s="50" t="s">
        <v>1047</v>
      </c>
      <c r="I98" s="50" t="s">
        <v>1107</v>
      </c>
      <c r="J98" s="50" t="s">
        <v>1586</v>
      </c>
      <c r="K98" s="50" t="s">
        <v>1489</v>
      </c>
      <c r="L98" s="48" t="str" cm="1">
        <f t="array" ref="L98">IF(LEFT(E98,1)&lt;&gt;"[", _xlfn.TEXTJOIN(", ", TRUE, IF($E$2:$E$1438=E98, ROW($E$2:$E$1438)-1, "")), "")</f>
        <v>97, 238, 459</v>
      </c>
      <c r="M98" s="48" cm="1">
        <f t="array" ref="M98">IF(
  IFERROR(INDEX(_xlfn.TEXTSPLIT(L98, ", "), COUNTA(_xlfn.TEXTSPLIT(L98, ", "))) - INDEX(_xlfn.TEXTSPLIT(L98, ", "), COUNTA(_xlfn.TEXTSPLIT(L98, ", ")) - 1), 0) &gt; 0,
  IFERROR(INDEX(_xlfn.TEXTSPLIT(L98, ", "), COUNTA(_xlfn.TEXTSPLIT(L98, ", "))) - INDEX(_xlfn.TEXTSPLIT(L98, ", "), COUNTA(_xlfn.TEXTSPLIT(L98, ", ")) - 1), ""),
  ""
)</f>
        <v>221</v>
      </c>
      <c r="N98" s="51" t="str">
        <f>IFERROR(TEXT(AVERAGEIF(Rates!B:B, D98, Rates!C:C), "0.0"), "")</f>
        <v>5.0</v>
      </c>
      <c r="O98" s="52" t="str">
        <f>IFERROR(
    IF(
        AVERAGEIF(Rates!B:B, D98, Rates!F:F) &lt; 1.2,
        "Easy",
        IF(
            AVERAGEIF(Rates!B:B, D98, Rates!F:F) &gt; 2.2,
            "Hard",
            "Med"
        )
    ),
    ""
)</f>
        <v>Easy</v>
      </c>
      <c r="P98" s="50" t="str" cm="1">
        <f t="array" ref="P98">_xlfn.TEXTJOIN(",", TRUE, IF((Rates!$B$1:$B$11000 = D98) * (Rates!$E$1:$E$11000 &lt;&gt; ""), CHAR(34) &amp; Rates!$E$1:$E$11000&amp; CHAR(34), ""))</f>
        <v/>
      </c>
      <c r="Q98" s="50">
        <f>COUNTIF(Categories!A:A, H98) + COUNTIF(Categories!A:A, I98) + COUNTIF(Categories!A:A, J98) + COUNTIF(Categories!A:A, K98) + COUNTIF(Categories!A:A, F98) + COUNTIF(Categories!A:A, G98) + T98</f>
        <v>6</v>
      </c>
      <c r="R98" s="50">
        <f t="shared" si="14"/>
        <v>0</v>
      </c>
      <c r="S98" s="50" t="str">
        <f t="shared" si="13"/>
        <v>cl_GRE, cl_REDVerticrgn_Africacl_YELHasSta3Bands</v>
      </c>
      <c r="T98" s="50">
        <f t="shared" si="3"/>
        <v>0</v>
      </c>
      <c r="U98" s="50" t="s">
        <v>3018</v>
      </c>
      <c r="V98" s="50" t="str">
        <f t="shared" si="4"/>
        <v>[{"order":"97","ctry":"Cameroon",</v>
      </c>
      <c r="W98" s="53" t="str">
        <f t="shared" si="5"/>
        <v>[{"order":"97","ctry":"Cameroon","rate":"5.0","dff":"Easy","cmnt":[],"prow":["cl_GRE, cl_RED","Vertic","rgn_Africa"],"pcolumn":["cl_YEL","HasSta","3Bands"]}],</v>
      </c>
      <c r="X98" s="48" t="str" cm="1">
        <f t="array" ref="X98">CHAR(34) &amp; "prow" &amp; CHAR(34) &amp; ":["
&amp; _xlfn.TEXTJOIN(",", TRUE, CHAR(34) &amp; F98:H98 &amp; CHAR(34))
&amp; "],"</f>
        <v>"prow":["cl_GRE, cl_RED","Vertic","rgn_Africa"],</v>
      </c>
      <c r="Y98" s="48" t="str" cm="1">
        <f t="array" ref="Y98">CHAR(34) &amp; "pcolumn" &amp; CHAR(34) &amp; ":["
&amp; _xlfn.TEXTJOIN(",", TRUE, CHAR(34) &amp; I98:K98 &amp; CHAR(34))
&amp; "]}"</f>
        <v>"pcolumn":["cl_YEL","HasSta","3Bands"]}</v>
      </c>
      <c r="Z98" s="54" t="str">
        <f t="shared" si="6"/>
        <v>"rate":"5.0",</v>
      </c>
      <c r="AA98" s="54" t="str">
        <f t="shared" si="7"/>
        <v>"dff":"Easy",</v>
      </c>
      <c r="AB98" s="54" t="str">
        <f t="shared" si="8"/>
        <v>"cmnt":[],</v>
      </c>
      <c r="AC98" s="54"/>
      <c r="AD98" s="54"/>
      <c r="AE98" s="54"/>
      <c r="AF98" s="54"/>
      <c r="AG98" s="54"/>
      <c r="AH98" s="54"/>
    </row>
    <row r="99" spans="1:34" ht="18" customHeight="1" x14ac:dyDescent="0.3">
      <c r="A99" s="44">
        <f t="shared" si="12"/>
        <v>45455</v>
      </c>
      <c r="B99" s="45">
        <f t="shared" si="0"/>
        <v>3</v>
      </c>
      <c r="C99" s="46" t="str">
        <f t="shared" si="1"/>
        <v>puzzle1 = [{"order":"98","ctry":"Saba","rate":"6.0","dff":"Easy","cmnt":[],"prow":["Center","1Stars","rgn_North America"],"pcolumn":["cl_BLU, cl_RED","cl_WHI","cl_YEL"]}],</v>
      </c>
      <c r="D99" s="47">
        <f t="shared" si="2"/>
        <v>98</v>
      </c>
      <c r="E99" s="48" t="s">
        <v>222</v>
      </c>
      <c r="F99" s="49" t="s">
        <v>1574</v>
      </c>
      <c r="G99" s="50" t="s">
        <v>1590</v>
      </c>
      <c r="H99" s="50" t="s">
        <v>1059</v>
      </c>
      <c r="I99" s="50" t="s">
        <v>1137</v>
      </c>
      <c r="J99" s="50" t="s">
        <v>1104</v>
      </c>
      <c r="K99" s="50" t="s">
        <v>1107</v>
      </c>
      <c r="L99" s="48" t="str" cm="1">
        <f t="array" ref="L99">IF(LEFT(E99,1)&lt;&gt;"[", _xlfn.TEXTJOIN(", ", TRUE, IF($E$2:$E$1438=E99, ROW($E$2:$E$1438)-1, "")), "")</f>
        <v>98, 470</v>
      </c>
      <c r="M99" s="48" cm="1">
        <f t="array" ref="M99">IF(
  IFERROR(INDEX(_xlfn.TEXTSPLIT(L99, ", "), COUNTA(_xlfn.TEXTSPLIT(L99, ", "))) - INDEX(_xlfn.TEXTSPLIT(L99, ", "), COUNTA(_xlfn.TEXTSPLIT(L99, ", ")) - 1), 0) &gt; 0,
  IFERROR(INDEX(_xlfn.TEXTSPLIT(L99, ", "), COUNTA(_xlfn.TEXTSPLIT(L99, ", "))) - INDEX(_xlfn.TEXTSPLIT(L99, ", "), COUNTA(_xlfn.TEXTSPLIT(L99, ", ")) - 1), ""),
  ""
)</f>
        <v>372</v>
      </c>
      <c r="N99" s="51" t="str">
        <f>IFERROR(TEXT(AVERAGEIF(Rates!B:B, D99, Rates!C:C), "0.0"), "")</f>
        <v>6.0</v>
      </c>
      <c r="O99" s="52" t="str">
        <f>IFERROR(
    IF(
        AVERAGEIF(Rates!B:B, D99, Rates!F:F) &lt; 1.2,
        "Easy",
        IF(
            AVERAGEIF(Rates!B:B, D99, Rates!F:F) &gt; 2.2,
            "Hard",
            "Med"
        )
    ),
    ""
)</f>
        <v>Easy</v>
      </c>
      <c r="P99" s="50" t="str" cm="1">
        <f t="array" ref="P99">_xlfn.TEXTJOIN(",", TRUE, IF((Rates!$B$1:$B$11000 = D99) * (Rates!$E$1:$E$11000 &lt;&gt; ""), CHAR(34) &amp; Rates!$E$1:$E$11000&amp; CHAR(34), ""))</f>
        <v/>
      </c>
      <c r="Q99" s="50">
        <f>COUNTIF(Categories!A:A, H99) + COUNTIF(Categories!A:A, I99) + COUNTIF(Categories!A:A, J99) + COUNTIF(Categories!A:A, K99) + COUNTIF(Categories!A:A, F99) + COUNTIF(Categories!A:A, G99) + T99</f>
        <v>6</v>
      </c>
      <c r="R99" s="50">
        <f t="shared" si="14"/>
        <v>1</v>
      </c>
      <c r="S99" s="50" t="str">
        <f t="shared" si="13"/>
        <v>Center1Starsrgn_North Americacl_BLU, cl_REDcl_WHIcl_YEL</v>
      </c>
      <c r="T99" s="50">
        <f t="shared" si="3"/>
        <v>0</v>
      </c>
      <c r="U99" s="50" t="s">
        <v>3018</v>
      </c>
      <c r="V99" s="50" t="str">
        <f t="shared" si="4"/>
        <v>[{"order":"98","ctry":"Saba",</v>
      </c>
      <c r="W99" s="53" t="str">
        <f t="shared" si="5"/>
        <v>[{"order":"98","ctry":"Saba","rate":"6.0","dff":"Easy","cmnt":[],"prow":["Center","1Stars","rgn_North America"],"pcolumn":["cl_BLU, cl_RED","cl_WHI","cl_YEL"]}],</v>
      </c>
      <c r="X99" s="48" t="str" cm="1">
        <f t="array" ref="X99">CHAR(34) &amp; "prow" &amp; CHAR(34) &amp; ":["
&amp; _xlfn.TEXTJOIN(",", TRUE, CHAR(34) &amp; F99:H99 &amp; CHAR(34))
&amp; "],"</f>
        <v>"prow":["Center","1Stars","rgn_North America"],</v>
      </c>
      <c r="Y99" s="48" t="str" cm="1">
        <f t="array" ref="Y99">CHAR(34) &amp; "pcolumn" &amp; CHAR(34) &amp; ":["
&amp; _xlfn.TEXTJOIN(",", TRUE, CHAR(34) &amp; I99:K99 &amp; CHAR(34))
&amp; "]}"</f>
        <v>"pcolumn":["cl_BLU, cl_RED","cl_WHI","cl_YEL"]}</v>
      </c>
      <c r="Z99" s="54" t="str">
        <f t="shared" si="6"/>
        <v>"rate":"6.0",</v>
      </c>
      <c r="AA99" s="54" t="str">
        <f t="shared" si="7"/>
        <v>"dff":"Easy",</v>
      </c>
      <c r="AB99" s="54" t="str">
        <f t="shared" si="8"/>
        <v>"cmnt":[],</v>
      </c>
      <c r="AC99" s="54"/>
      <c r="AD99" s="54"/>
      <c r="AE99" s="54"/>
      <c r="AF99" s="54"/>
      <c r="AG99" s="54"/>
      <c r="AH99" s="54"/>
    </row>
    <row r="100" spans="1:34" ht="18" customHeight="1" x14ac:dyDescent="0.3">
      <c r="A100" s="44">
        <f t="shared" si="12"/>
        <v>45456</v>
      </c>
      <c r="B100" s="45">
        <f t="shared" si="0"/>
        <v>4</v>
      </c>
      <c r="C100" s="46" t="str">
        <f t="shared" si="1"/>
        <v>puzzle1 = [{"order":"99","ctry":"[CHI] Macau","rate":"6.0","dff":"Easy","cmnt":[],"prow":["cl_GRE","cl_WHI","cl_YEL"],"pcolumn":["Plants","HasSta","Circle"]}],</v>
      </c>
      <c r="D100" s="47">
        <f t="shared" si="2"/>
        <v>99</v>
      </c>
      <c r="E100" s="48" t="s">
        <v>3021</v>
      </c>
      <c r="F100" s="49" t="s">
        <v>1095</v>
      </c>
      <c r="G100" s="50" t="s">
        <v>1104</v>
      </c>
      <c r="H100" s="50" t="s">
        <v>1107</v>
      </c>
      <c r="I100" s="50" t="s">
        <v>1578</v>
      </c>
      <c r="J100" s="50" t="s">
        <v>1586</v>
      </c>
      <c r="K100" s="50" t="s">
        <v>1570</v>
      </c>
      <c r="L100" s="48" t="str" cm="1">
        <f t="array" ref="L100">IF(LEFT(E100,1)&lt;&gt;"[", _xlfn.TEXTJOIN(", ", TRUE, IF($E$2:$E$1438=E100, ROW($E$2:$E$1438)-1, "")), "")</f>
        <v/>
      </c>
      <c r="M100" s="48" t="str" cm="1">
        <f t="array" ref="M100">IF(
  IFERROR(INDEX(_xlfn.TEXTSPLIT(L100, ", "), COUNTA(_xlfn.TEXTSPLIT(L100, ", "))) - INDEX(_xlfn.TEXTSPLIT(L100, ", "), COUNTA(_xlfn.TEXTSPLIT(L100, ", ")) - 1), 0) &gt; 0,
  IFERROR(INDEX(_xlfn.TEXTSPLIT(L100, ", "), COUNTA(_xlfn.TEXTSPLIT(L100, ", "))) - INDEX(_xlfn.TEXTSPLIT(L100, ", "), COUNTA(_xlfn.TEXTSPLIT(L100, ", ")) - 1), ""),
  ""
)</f>
        <v/>
      </c>
      <c r="N100" s="51" t="str">
        <f>IFERROR(TEXT(AVERAGEIF(Rates!B:B, D100, Rates!C:C), "0.0"), "")</f>
        <v>6.0</v>
      </c>
      <c r="O100" s="52" t="str">
        <f>IFERROR(
    IF(
        AVERAGEIF(Rates!B:B, D100, Rates!F:F) &lt; 1.2,
        "Easy",
        IF(
            AVERAGEIF(Rates!B:B, D100, Rates!F:F) &gt; 2.2,
            "Hard",
            "Med"
        )
    ),
    ""
)</f>
        <v>Easy</v>
      </c>
      <c r="P100" s="50" t="str" cm="1">
        <f t="array" ref="P100">_xlfn.TEXTJOIN(",", TRUE, IF((Rates!$B$1:$B$11000 = D100) * (Rates!$E$1:$E$11000 &lt;&gt; ""), CHAR(34) &amp; Rates!$E$1:$E$11000&amp; CHAR(34), ""))</f>
        <v/>
      </c>
      <c r="Q100" s="50">
        <f>COUNTIF(Categories!A:A, H100) + COUNTIF(Categories!A:A, I100) + COUNTIF(Categories!A:A, J100) + COUNTIF(Categories!A:A, K100) + COUNTIF(Categories!A:A, F100) + COUNTIF(Categories!A:A, G100) + T100</f>
        <v>6</v>
      </c>
      <c r="R100" s="50">
        <f t="shared" si="14"/>
        <v>2</v>
      </c>
      <c r="S100" s="50" t="str">
        <f t="shared" si="13"/>
        <v>cl_GREcl_WHIcl_YELPlantsHasStaCircle</v>
      </c>
      <c r="T100" s="50">
        <f t="shared" si="3"/>
        <v>0</v>
      </c>
      <c r="U100" s="50" t="s">
        <v>3018</v>
      </c>
      <c r="V100" s="50" t="str">
        <f t="shared" si="4"/>
        <v>[{"order":"99","ctry":"[CHI] Macau",</v>
      </c>
      <c r="W100" s="53" t="str">
        <f t="shared" si="5"/>
        <v>[{"order":"99","ctry":"[CHI] Macau","rate":"6.0","dff":"Easy","cmnt":[],"prow":["cl_GRE","cl_WHI","cl_YEL"],"pcolumn":["Plants","HasSta","Circle"]}],</v>
      </c>
      <c r="X100" s="48" t="str" cm="1">
        <f t="array" ref="X100">CHAR(34) &amp; "prow" &amp; CHAR(34) &amp; ":["
&amp; _xlfn.TEXTJOIN(",", TRUE, CHAR(34) &amp; F100:H100 &amp; CHAR(34))
&amp; "],"</f>
        <v>"prow":["cl_GRE","cl_WHI","cl_YEL"],</v>
      </c>
      <c r="Y100" s="48" t="str" cm="1">
        <f t="array" ref="Y100">CHAR(34) &amp; "pcolumn" &amp; CHAR(34) &amp; ":["
&amp; _xlfn.TEXTJOIN(",", TRUE, CHAR(34) &amp; I100:K100 &amp; CHAR(34))
&amp; "]}"</f>
        <v>"pcolumn":["Plants","HasSta","Circle"]}</v>
      </c>
      <c r="Z100" s="54" t="str">
        <f t="shared" si="6"/>
        <v>"rate":"6.0",</v>
      </c>
      <c r="AA100" s="54" t="str">
        <f t="shared" si="7"/>
        <v>"dff":"Easy",</v>
      </c>
      <c r="AB100" s="54" t="str">
        <f t="shared" si="8"/>
        <v>"cmnt":[],</v>
      </c>
      <c r="AC100" s="54"/>
      <c r="AD100" s="54"/>
      <c r="AE100" s="54"/>
      <c r="AF100" s="54"/>
      <c r="AG100" s="54"/>
      <c r="AH100" s="54"/>
    </row>
    <row r="101" spans="1:34" ht="18" customHeight="1" x14ac:dyDescent="0.3">
      <c r="A101" s="44">
        <f t="shared" si="12"/>
        <v>45457</v>
      </c>
      <c r="B101" s="45">
        <f t="shared" si="0"/>
        <v>5</v>
      </c>
      <c r="C101" s="46" t="str">
        <f t="shared" si="1"/>
        <v>puzzle1 = [{"order":"100","ctry":"Norfolk Island","rate":"7.0","dff":"Med","cmnt":[],"prow":["cl_GRE, cl_WHI","3Bands","rgn_Oceania"],"pcolumn":["2Color","myrGRE","Plants"]}],</v>
      </c>
      <c r="D101" s="47">
        <f t="shared" si="2"/>
        <v>100</v>
      </c>
      <c r="E101" s="48" t="s">
        <v>198</v>
      </c>
      <c r="F101" s="49" t="s">
        <v>1155</v>
      </c>
      <c r="G101" s="50" t="s">
        <v>1489</v>
      </c>
      <c r="H101" s="50" t="s">
        <v>1051</v>
      </c>
      <c r="I101" s="50" t="s">
        <v>1413</v>
      </c>
      <c r="J101" s="50" t="s">
        <v>1287</v>
      </c>
      <c r="K101" s="50" t="s">
        <v>1578</v>
      </c>
      <c r="L101" s="48" t="str" cm="1">
        <f t="array" ref="L101">IF(LEFT(E101,1)&lt;&gt;"[", _xlfn.TEXTJOIN(", ", TRUE, IF($E$2:$E$1438=E101, ROW($E$2:$E$1438)-1, "")), "")</f>
        <v>100, 291, 336, 569</v>
      </c>
      <c r="M101" s="48" cm="1">
        <f t="array" ref="M101">IF(
  IFERROR(INDEX(_xlfn.TEXTSPLIT(L101, ", "), COUNTA(_xlfn.TEXTSPLIT(L101, ", "))) - INDEX(_xlfn.TEXTSPLIT(L101, ", "), COUNTA(_xlfn.TEXTSPLIT(L101, ", ")) - 1), 0) &gt; 0,
  IFERROR(INDEX(_xlfn.TEXTSPLIT(L101, ", "), COUNTA(_xlfn.TEXTSPLIT(L101, ", "))) - INDEX(_xlfn.TEXTSPLIT(L101, ", "), COUNTA(_xlfn.TEXTSPLIT(L101, ", ")) - 1), ""),
  ""
)</f>
        <v>233</v>
      </c>
      <c r="N101" s="51" t="str">
        <f>IFERROR(TEXT(AVERAGEIF(Rates!B:B, D101, Rates!C:C), "0.0"), "")</f>
        <v>7.0</v>
      </c>
      <c r="O101" s="52" t="str">
        <f>IFERROR(
    IF(
        AVERAGEIF(Rates!B:B, D101, Rates!F:F) &lt; 1.2,
        "Easy",
        IF(
            AVERAGEIF(Rates!B:B, D101, Rates!F:F) &gt; 2.2,
            "Hard",
            "Med"
        )
    ),
    ""
)</f>
        <v>Med</v>
      </c>
      <c r="P101" s="50" t="str" cm="1">
        <f t="array" ref="P101">_xlfn.TEXTJOIN(",", TRUE, IF((Rates!$B$1:$B$11000 = D101) * (Rates!$E$1:$E$11000 &lt;&gt; ""), CHAR(34) &amp; Rates!$E$1:$E$11000&amp; CHAR(34), ""))</f>
        <v/>
      </c>
      <c r="Q101" s="50">
        <f>COUNTIF(Categories!A:A, H101) + COUNTIF(Categories!A:A, I101) + COUNTIF(Categories!A:A, J101) + COUNTIF(Categories!A:A, K101) + COUNTIF(Categories!A:A, F101) + COUNTIF(Categories!A:A, G101) + T101</f>
        <v>6</v>
      </c>
      <c r="R101" s="50">
        <f t="shared" si="14"/>
        <v>0</v>
      </c>
      <c r="S101" s="50" t="str">
        <f t="shared" si="13"/>
        <v>cl_GRE, cl_WHI3Bandsrgn_Oceania2ColormyrGREPlants</v>
      </c>
      <c r="T101" s="50">
        <f t="shared" si="3"/>
        <v>0</v>
      </c>
      <c r="U101" s="50" t="s">
        <v>3018</v>
      </c>
      <c r="V101" s="50" t="str">
        <f t="shared" si="4"/>
        <v>[{"order":"100","ctry":"Norfolk Island",</v>
      </c>
      <c r="W101" s="53" t="str">
        <f t="shared" si="5"/>
        <v>[{"order":"100","ctry":"Norfolk Island","rate":"7.0","dff":"Med","cmnt":[],"prow":["cl_GRE, cl_WHI","3Bands","rgn_Oceania"],"pcolumn":["2Color","myrGRE","Plants"]}],</v>
      </c>
      <c r="X101" s="48" t="str" cm="1">
        <f t="array" ref="X101">CHAR(34) &amp; "prow" &amp; CHAR(34) &amp; ":["
&amp; _xlfn.TEXTJOIN(",", TRUE, CHAR(34) &amp; F101:H101 &amp; CHAR(34))
&amp; "],"</f>
        <v>"prow":["cl_GRE, cl_WHI","3Bands","rgn_Oceania"],</v>
      </c>
      <c r="Y101" s="48" t="str" cm="1">
        <f t="array" ref="Y101">CHAR(34) &amp; "pcolumn" &amp; CHAR(34) &amp; ":["
&amp; _xlfn.TEXTJOIN(",", TRUE, CHAR(34) &amp; I101:K101 &amp; CHAR(34))
&amp; "]}"</f>
        <v>"pcolumn":["2Color","myrGRE","Plants"]}</v>
      </c>
      <c r="Z101" s="54" t="str">
        <f t="shared" si="6"/>
        <v>"rate":"7.0",</v>
      </c>
      <c r="AA101" s="54" t="str">
        <f t="shared" si="7"/>
        <v>"dff":"Med",</v>
      </c>
      <c r="AB101" s="54" t="str">
        <f t="shared" si="8"/>
        <v>"cmnt":[],</v>
      </c>
      <c r="AC101" s="54"/>
      <c r="AD101" s="54"/>
      <c r="AE101" s="54"/>
      <c r="AF101" s="54"/>
      <c r="AG101" s="54"/>
      <c r="AH101" s="54"/>
    </row>
    <row r="102" spans="1:34" ht="18" customHeight="1" x14ac:dyDescent="0.3">
      <c r="A102" s="44">
        <f t="shared" si="12"/>
        <v>45458</v>
      </c>
      <c r="B102" s="45">
        <f t="shared" si="0"/>
        <v>6</v>
      </c>
      <c r="C102" s="46" t="str">
        <f t="shared" si="1"/>
        <v>puzzle1 = [{"order":"101","ctry":"[ESP] Canary Islands","rate":"7.0","dff":"Easy","cmnt":[],"prow":["Vertic","3Bands","rgn_Europe"],"pcolumn":["cl_BLU, cl_YEL","cl_BLU, cl_WHI","cl_WHI, cl_YEL"]}],</v>
      </c>
      <c r="D102" s="47">
        <f t="shared" si="2"/>
        <v>101</v>
      </c>
      <c r="E102" s="48" t="s">
        <v>3022</v>
      </c>
      <c r="F102" s="49" t="s">
        <v>1501</v>
      </c>
      <c r="G102" s="50" t="s">
        <v>1489</v>
      </c>
      <c r="H102" s="50" t="s">
        <v>1067</v>
      </c>
      <c r="I102" s="50" t="s">
        <v>1131</v>
      </c>
      <c r="J102" s="50" t="s">
        <v>1143</v>
      </c>
      <c r="K102" s="50" t="s">
        <v>1158</v>
      </c>
      <c r="L102" s="48" t="str" cm="1">
        <f t="array" ref="L102">IF(LEFT(E102,1)&lt;&gt;"[", _xlfn.TEXTJOIN(", ", TRUE, IF($E$2:$E$1438=E102, ROW($E$2:$E$1438)-1, "")), "")</f>
        <v/>
      </c>
      <c r="M102" s="48" t="str" cm="1">
        <f t="array" ref="M102">IF(
  IFERROR(INDEX(_xlfn.TEXTSPLIT(L102, ", "), COUNTA(_xlfn.TEXTSPLIT(L102, ", "))) - INDEX(_xlfn.TEXTSPLIT(L102, ", "), COUNTA(_xlfn.TEXTSPLIT(L102, ", ")) - 1), 0) &gt; 0,
  IFERROR(INDEX(_xlfn.TEXTSPLIT(L102, ", "), COUNTA(_xlfn.TEXTSPLIT(L102, ", "))) - INDEX(_xlfn.TEXTSPLIT(L102, ", "), COUNTA(_xlfn.TEXTSPLIT(L102, ", ")) - 1), ""),
  ""
)</f>
        <v/>
      </c>
      <c r="N102" s="51" t="str">
        <f>IFERROR(TEXT(AVERAGEIF(Rates!B:B, D102, Rates!C:C), "0.0"), "")</f>
        <v>7.0</v>
      </c>
      <c r="O102" s="52" t="str">
        <f>IFERROR(
    IF(
        AVERAGEIF(Rates!B:B, D102, Rates!F:F) &lt; 1.2,
        "Easy",
        IF(
            AVERAGEIF(Rates!B:B, D102, Rates!F:F) &gt; 2.2,
            "Hard",
            "Med"
        )
    ),
    ""
)</f>
        <v>Easy</v>
      </c>
      <c r="P102" s="50" t="str" cm="1">
        <f t="array" ref="P102">_xlfn.TEXTJOIN(",", TRUE, IF((Rates!$B$1:$B$11000 = D102) * (Rates!$E$1:$E$11000 &lt;&gt; ""), CHAR(34) &amp; Rates!$E$1:$E$11000&amp; CHAR(34), ""))</f>
        <v/>
      </c>
      <c r="Q102" s="50">
        <f>COUNTIF(Categories!A:A, H102) + COUNTIF(Categories!A:A, I102) + COUNTIF(Categories!A:A, J102) + COUNTIF(Categories!A:A, K102) + COUNTIF(Categories!A:A, F102) + COUNTIF(Categories!A:A, G102) + T102</f>
        <v>6</v>
      </c>
      <c r="R102" s="50">
        <f t="shared" si="14"/>
        <v>0</v>
      </c>
      <c r="S102" s="50" t="str">
        <f t="shared" si="13"/>
        <v>Vertic3Bandsrgn_Europecl_BLU, cl_YELcl_BLU, cl_WHIcl_WHI, cl_YEL</v>
      </c>
      <c r="T102" s="50">
        <f t="shared" si="3"/>
        <v>0</v>
      </c>
      <c r="U102" s="50" t="s">
        <v>3018</v>
      </c>
      <c r="V102" s="50" t="str">
        <f t="shared" si="4"/>
        <v>[{"order":"101","ctry":"[ESP] Canary Islands",</v>
      </c>
      <c r="W102" s="53" t="str">
        <f t="shared" si="5"/>
        <v>[{"order":"101","ctry":"[ESP] Canary Islands","rate":"7.0","dff":"Easy","cmnt":[],"prow":["Vertic","3Bands","rgn_Europe"],"pcolumn":["cl_BLU, cl_YEL","cl_BLU, cl_WHI","cl_WHI, cl_YEL"]}],</v>
      </c>
      <c r="X102" s="48" t="str" cm="1">
        <f t="array" ref="X102">CHAR(34) &amp; "prow" &amp; CHAR(34) &amp; ":["
&amp; _xlfn.TEXTJOIN(",", TRUE, CHAR(34) &amp; F102:H102 &amp; CHAR(34))
&amp; "],"</f>
        <v>"prow":["Vertic","3Bands","rgn_Europe"],</v>
      </c>
      <c r="Y102" s="48" t="str" cm="1">
        <f t="array" ref="Y102">CHAR(34) &amp; "pcolumn" &amp; CHAR(34) &amp; ":["
&amp; _xlfn.TEXTJOIN(",", TRUE, CHAR(34) &amp; I102:K102 &amp; CHAR(34))
&amp; "]}"</f>
        <v>"pcolumn":["cl_BLU, cl_YEL","cl_BLU, cl_WHI","cl_WHI, cl_YEL"]}</v>
      </c>
      <c r="Z102" s="54" t="str">
        <f t="shared" si="6"/>
        <v>"rate":"7.0",</v>
      </c>
      <c r="AA102" s="54" t="str">
        <f t="shared" si="7"/>
        <v>"dff":"Easy",</v>
      </c>
      <c r="AB102" s="54" t="str">
        <f t="shared" si="8"/>
        <v>"cmnt":[],</v>
      </c>
      <c r="AC102" s="54"/>
      <c r="AD102" s="54"/>
      <c r="AE102" s="54"/>
      <c r="AF102" s="54"/>
      <c r="AG102" s="54"/>
      <c r="AH102" s="54"/>
    </row>
    <row r="103" spans="1:34" ht="18" customHeight="1" x14ac:dyDescent="0.3">
      <c r="A103" s="44">
        <f t="shared" si="12"/>
        <v>45459</v>
      </c>
      <c r="B103" s="45">
        <f t="shared" si="0"/>
        <v>7</v>
      </c>
      <c r="C103" s="46" t="str">
        <f t="shared" si="1"/>
        <v>puzzle1 = [{"order":"102","ctry":"DR Congo","rate":"7.0","dff":"Easy","cmnt":[],"prow":["alldia","1Stars","rgn_Africa"],"pcolumn":["cl_BLU","cl_RED","cl_YEL"]}],</v>
      </c>
      <c r="D103" s="47">
        <f t="shared" si="2"/>
        <v>102</v>
      </c>
      <c r="E103" s="48" t="s">
        <v>102</v>
      </c>
      <c r="F103" s="49" t="s">
        <v>1517</v>
      </c>
      <c r="G103" s="50" t="s">
        <v>1590</v>
      </c>
      <c r="H103" s="50" t="s">
        <v>1047</v>
      </c>
      <c r="I103" s="50" t="s">
        <v>1092</v>
      </c>
      <c r="J103" s="50" t="s">
        <v>1101</v>
      </c>
      <c r="K103" s="50" t="s">
        <v>1107</v>
      </c>
      <c r="L103" s="48" t="str" cm="1">
        <f t="array" ref="L103">IF(LEFT(E103,1)&lt;&gt;"[", _xlfn.TEXTJOIN(", ", TRUE, IF($E$2:$E$1438=E103, ROW($E$2:$E$1438)-1, "")), "")</f>
        <v>102, 542</v>
      </c>
      <c r="M103" s="48" cm="1">
        <f t="array" ref="M103">IF(
  IFERROR(INDEX(_xlfn.TEXTSPLIT(L103, ", "), COUNTA(_xlfn.TEXTSPLIT(L103, ", "))) - INDEX(_xlfn.TEXTSPLIT(L103, ", "), COUNTA(_xlfn.TEXTSPLIT(L103, ", ")) - 1), 0) &gt; 0,
  IFERROR(INDEX(_xlfn.TEXTSPLIT(L103, ", "), COUNTA(_xlfn.TEXTSPLIT(L103, ", "))) - INDEX(_xlfn.TEXTSPLIT(L103, ", "), COUNTA(_xlfn.TEXTSPLIT(L103, ", ")) - 1), ""),
  ""
)</f>
        <v>440</v>
      </c>
      <c r="N103" s="51" t="str">
        <f>IFERROR(TEXT(AVERAGEIF(Rates!B:B, D103, Rates!C:C), "0.0"), "")</f>
        <v>7.0</v>
      </c>
      <c r="O103" s="52" t="str">
        <f>IFERROR(
    IF(
        AVERAGEIF(Rates!B:B, D103, Rates!F:F) &lt; 1.2,
        "Easy",
        IF(
            AVERAGEIF(Rates!B:B, D103, Rates!F:F) &gt; 2.2,
            "Hard",
            "Med"
        )
    ),
    ""
)</f>
        <v>Easy</v>
      </c>
      <c r="P103" s="50" t="str" cm="1">
        <f t="array" ref="P103">_xlfn.TEXTJOIN(",", TRUE, IF((Rates!$B$1:$B$11000 = D103) * (Rates!$E$1:$E$11000 &lt;&gt; ""), CHAR(34) &amp; Rates!$E$1:$E$11000&amp; CHAR(34), ""))</f>
        <v/>
      </c>
      <c r="Q103" s="50">
        <f>COUNTIF(Categories!A:A, H103) + COUNTIF(Categories!A:A, I103) + COUNTIF(Categories!A:A, J103) + COUNTIF(Categories!A:A, K103) + COUNTIF(Categories!A:A, F103) + COUNTIF(Categories!A:A, G103) + T103</f>
        <v>6</v>
      </c>
      <c r="R103" s="50">
        <f t="shared" si="14"/>
        <v>0</v>
      </c>
      <c r="S103" s="50" t="str">
        <f t="shared" si="13"/>
        <v>alldia1Starsrgn_Africacl_BLUcl_REDcl_YEL</v>
      </c>
      <c r="T103" s="50">
        <f t="shared" si="3"/>
        <v>0</v>
      </c>
      <c r="U103" s="50" t="s">
        <v>3018</v>
      </c>
      <c r="V103" s="50" t="str">
        <f t="shared" si="4"/>
        <v>[{"order":"102","ctry":"DR Congo",</v>
      </c>
      <c r="W103" s="53" t="str">
        <f t="shared" si="5"/>
        <v>[{"order":"102","ctry":"DR Congo","rate":"7.0","dff":"Easy","cmnt":[],"prow":["alldia","1Stars","rgn_Africa"],"pcolumn":["cl_BLU","cl_RED","cl_YEL"]}],</v>
      </c>
      <c r="X103" s="48" t="str" cm="1">
        <f t="array" ref="X103">CHAR(34) &amp; "prow" &amp; CHAR(34) &amp; ":["
&amp; _xlfn.TEXTJOIN(",", TRUE, CHAR(34) &amp; F103:H103 &amp; CHAR(34))
&amp; "],"</f>
        <v>"prow":["alldia","1Stars","rgn_Africa"],</v>
      </c>
      <c r="Y103" s="48" t="str" cm="1">
        <f t="array" ref="Y103">CHAR(34) &amp; "pcolumn" &amp; CHAR(34) &amp; ":["
&amp; _xlfn.TEXTJOIN(",", TRUE, CHAR(34) &amp; I103:K103 &amp; CHAR(34))
&amp; "]}"</f>
        <v>"pcolumn":["cl_BLU","cl_RED","cl_YEL"]}</v>
      </c>
      <c r="Z103" s="54" t="str">
        <f t="shared" si="6"/>
        <v>"rate":"7.0",</v>
      </c>
      <c r="AA103" s="54" t="str">
        <f t="shared" si="7"/>
        <v>"dff":"Easy",</v>
      </c>
      <c r="AB103" s="54" t="str">
        <f t="shared" si="8"/>
        <v>"cmnt":[],</v>
      </c>
      <c r="AC103" s="54"/>
      <c r="AD103" s="54"/>
      <c r="AE103" s="54"/>
      <c r="AF103" s="54"/>
      <c r="AG103" s="54"/>
      <c r="AH103" s="54"/>
    </row>
    <row r="104" spans="1:34" ht="18" customHeight="1" x14ac:dyDescent="0.3">
      <c r="A104" s="44">
        <f t="shared" si="12"/>
        <v>45460</v>
      </c>
      <c r="B104" s="45">
        <f t="shared" si="0"/>
        <v>1</v>
      </c>
      <c r="C104" s="46" t="str">
        <f t="shared" si="1"/>
        <v>puzzle1 = [{"order":"103","ctry":"China","rate":"5.0","dff":"Easy","cmnt":[],"prow":["HasSta","2Color","rgn_Asia"],"pcolumn":["cl_RED","cl_YEL","NoBand"]}],</v>
      </c>
      <c r="D104" s="47">
        <f t="shared" si="2"/>
        <v>103</v>
      </c>
      <c r="E104" s="48" t="s">
        <v>85</v>
      </c>
      <c r="F104" s="49" t="s">
        <v>1586</v>
      </c>
      <c r="G104" s="50" t="s">
        <v>1413</v>
      </c>
      <c r="H104" s="50" t="s">
        <v>1063</v>
      </c>
      <c r="I104" s="50" t="s">
        <v>1101</v>
      </c>
      <c r="J104" s="50" t="s">
        <v>1107</v>
      </c>
      <c r="K104" s="50" t="s">
        <v>1481</v>
      </c>
      <c r="L104" s="48" t="str" cm="1">
        <f t="array" ref="L104">IF(LEFT(E104,1)&lt;&gt;"[", _xlfn.TEXTJOIN(", ", TRUE, IF($E$2:$E$1438=E104, ROW($E$2:$E$1438)-1, "")), "")</f>
        <v>103, 319, 516, 567</v>
      </c>
      <c r="M104" s="48" cm="1">
        <f t="array" ref="M104">IF(
  IFERROR(INDEX(_xlfn.TEXTSPLIT(L104, ", "), COUNTA(_xlfn.TEXTSPLIT(L104, ", "))) - INDEX(_xlfn.TEXTSPLIT(L104, ", "), COUNTA(_xlfn.TEXTSPLIT(L104, ", ")) - 1), 0) &gt; 0,
  IFERROR(INDEX(_xlfn.TEXTSPLIT(L104, ", "), COUNTA(_xlfn.TEXTSPLIT(L104, ", "))) - INDEX(_xlfn.TEXTSPLIT(L104, ", "), COUNTA(_xlfn.TEXTSPLIT(L104, ", ")) - 1), ""),
  ""
)</f>
        <v>51</v>
      </c>
      <c r="N104" s="51" t="str">
        <f>IFERROR(TEXT(AVERAGEIF(Rates!B:B, D104, Rates!C:C), "0.0"), "")</f>
        <v>5.0</v>
      </c>
      <c r="O104" s="52" t="str">
        <f>IFERROR(
    IF(
        AVERAGEIF(Rates!B:B, D104, Rates!F:F) &lt; 1.2,
        "Easy",
        IF(
            AVERAGEIF(Rates!B:B, D104, Rates!F:F) &gt; 2.2,
            "Hard",
            "Med"
        )
    ),
    ""
)</f>
        <v>Easy</v>
      </c>
      <c r="P104" s="50" t="str" cm="1">
        <f t="array" ref="P104">_xlfn.TEXTJOIN(",", TRUE, IF((Rates!$B$1:$B$11000 = D104) * (Rates!$E$1:$E$11000 &lt;&gt; ""), CHAR(34) &amp; Rates!$E$1:$E$11000&amp; CHAR(34), ""))</f>
        <v/>
      </c>
      <c r="Q104" s="50">
        <f>COUNTIF(Categories!A:A, H104) + COUNTIF(Categories!A:A, I104) + COUNTIF(Categories!A:A, J104) + COUNTIF(Categories!A:A, K104) + COUNTIF(Categories!A:A, F104) + COUNTIF(Categories!A:A, G104) + T104</f>
        <v>6</v>
      </c>
      <c r="R104" s="50">
        <f t="shared" si="14"/>
        <v>0</v>
      </c>
      <c r="S104" s="50" t="str">
        <f t="shared" si="13"/>
        <v>HasSta2Colorrgn_Asiacl_REDcl_YELNoBand</v>
      </c>
      <c r="T104" s="50">
        <f t="shared" si="3"/>
        <v>0</v>
      </c>
      <c r="U104" s="50" t="s">
        <v>3018</v>
      </c>
      <c r="V104" s="50" t="str">
        <f t="shared" si="4"/>
        <v>[{"order":"103","ctry":"China",</v>
      </c>
      <c r="W104" s="53" t="str">
        <f t="shared" si="5"/>
        <v>[{"order":"103","ctry":"China","rate":"5.0","dff":"Easy","cmnt":[],"prow":["HasSta","2Color","rgn_Asia"],"pcolumn":["cl_RED","cl_YEL","NoBand"]}],</v>
      </c>
      <c r="X104" s="48" t="str" cm="1">
        <f t="array" ref="X104">CHAR(34) &amp; "prow" &amp; CHAR(34) &amp; ":["
&amp; _xlfn.TEXTJOIN(",", TRUE, CHAR(34) &amp; F104:H104 &amp; CHAR(34))
&amp; "],"</f>
        <v>"prow":["HasSta","2Color","rgn_Asia"],</v>
      </c>
      <c r="Y104" s="48" t="str" cm="1">
        <f t="array" ref="Y104">CHAR(34) &amp; "pcolumn" &amp; CHAR(34) &amp; ":["
&amp; _xlfn.TEXTJOIN(",", TRUE, CHAR(34) &amp; I104:K104 &amp; CHAR(34))
&amp; "]}"</f>
        <v>"pcolumn":["cl_RED","cl_YEL","NoBand"]}</v>
      </c>
      <c r="Z104" s="54" t="str">
        <f t="shared" si="6"/>
        <v>"rate":"5.0",</v>
      </c>
      <c r="AA104" s="54" t="str">
        <f t="shared" si="7"/>
        <v>"dff":"Easy",</v>
      </c>
      <c r="AB104" s="54" t="str">
        <f t="shared" si="8"/>
        <v>"cmnt":[],</v>
      </c>
      <c r="AC104" s="54"/>
      <c r="AD104" s="54"/>
      <c r="AE104" s="54"/>
      <c r="AF104" s="54"/>
      <c r="AG104" s="54"/>
      <c r="AH104" s="54"/>
    </row>
    <row r="105" spans="1:34" ht="18" customHeight="1" x14ac:dyDescent="0.3">
      <c r="A105" s="44">
        <f t="shared" si="12"/>
        <v>45461</v>
      </c>
      <c r="B105" s="45">
        <f t="shared" si="0"/>
        <v>2</v>
      </c>
      <c r="C105" s="46" t="str">
        <f t="shared" si="1"/>
        <v>puzzle1 = [{"order":"104","ctry":"Rwanda","rate":"5.0","dff":"Easy","cmnt":[],"prow":["HasSun","3Bands","rgn_Africa"],"pcolumn":["cl_BLU","cl_YEL","cl_GRE"]}],</v>
      </c>
      <c r="D105" s="47">
        <f t="shared" si="2"/>
        <v>104</v>
      </c>
      <c r="E105" s="48" t="s">
        <v>221</v>
      </c>
      <c r="F105" s="49" t="s">
        <v>1602</v>
      </c>
      <c r="G105" s="50" t="s">
        <v>1489</v>
      </c>
      <c r="H105" s="50" t="s">
        <v>1047</v>
      </c>
      <c r="I105" s="50" t="s">
        <v>1092</v>
      </c>
      <c r="J105" s="50" t="s">
        <v>1107</v>
      </c>
      <c r="K105" s="50" t="s">
        <v>1095</v>
      </c>
      <c r="L105" s="48" t="str" cm="1">
        <f t="array" ref="L105">IF(LEFT(E105,1)&lt;&gt;"[", _xlfn.TEXTJOIN(", ", TRUE, IF($E$2:$E$1438=E105, ROW($E$2:$E$1438)-1, "")), "")</f>
        <v>104, 313, 576</v>
      </c>
      <c r="M105" s="48" cm="1">
        <f t="array" ref="M105">IF(
  IFERROR(INDEX(_xlfn.TEXTSPLIT(L105, ", "), COUNTA(_xlfn.TEXTSPLIT(L105, ", "))) - INDEX(_xlfn.TEXTSPLIT(L105, ", "), COUNTA(_xlfn.TEXTSPLIT(L105, ", ")) - 1), 0) &gt; 0,
  IFERROR(INDEX(_xlfn.TEXTSPLIT(L105, ", "), COUNTA(_xlfn.TEXTSPLIT(L105, ", "))) - INDEX(_xlfn.TEXTSPLIT(L105, ", "), COUNTA(_xlfn.TEXTSPLIT(L105, ", ")) - 1), ""),
  ""
)</f>
        <v>263</v>
      </c>
      <c r="N105" s="51" t="str">
        <f>IFERROR(TEXT(AVERAGEIF(Rates!B:B, D105, Rates!C:C), "0.0"), "")</f>
        <v>5.0</v>
      </c>
      <c r="O105" s="52" t="str">
        <f>IFERROR(
    IF(
        AVERAGEIF(Rates!B:B, D105, Rates!F:F) &lt; 1.2,
        "Easy",
        IF(
            AVERAGEIF(Rates!B:B, D105, Rates!F:F) &gt; 2.2,
            "Hard",
            "Med"
        )
    ),
    ""
)</f>
        <v>Easy</v>
      </c>
      <c r="P105" s="50" t="str" cm="1">
        <f t="array" ref="P105">_xlfn.TEXTJOIN(",", TRUE, IF((Rates!$B$1:$B$11000 = D105) * (Rates!$E$1:$E$11000 &lt;&gt; ""), CHAR(34) &amp; Rates!$E$1:$E$11000&amp; CHAR(34), ""))</f>
        <v/>
      </c>
      <c r="Q105" s="50">
        <f>COUNTIF(Categories!A:A, H105) + COUNTIF(Categories!A:A, I105) + COUNTIF(Categories!A:A, J105) + COUNTIF(Categories!A:A, K105) + COUNTIF(Categories!A:A, F105) + COUNTIF(Categories!A:A, G105) + T105</f>
        <v>6</v>
      </c>
      <c r="R105" s="50">
        <f t="shared" si="14"/>
        <v>3</v>
      </c>
      <c r="S105" s="50" t="str">
        <f t="shared" si="13"/>
        <v>HasSun3Bandsrgn_Africacl_BLUcl_YELcl_GRE</v>
      </c>
      <c r="T105" s="50">
        <f t="shared" si="3"/>
        <v>0</v>
      </c>
      <c r="U105" s="50" t="s">
        <v>3018</v>
      </c>
      <c r="V105" s="50" t="str">
        <f t="shared" si="4"/>
        <v>[{"order":"104","ctry":"Rwanda",</v>
      </c>
      <c r="W105" s="53" t="str">
        <f t="shared" si="5"/>
        <v>[{"order":"104","ctry":"Rwanda","rate":"5.0","dff":"Easy","cmnt":[],"prow":["HasSun","3Bands","rgn_Africa"],"pcolumn":["cl_BLU","cl_YEL","cl_GRE"]}],</v>
      </c>
      <c r="X105" s="48" t="str" cm="1">
        <f t="array" ref="X105">CHAR(34) &amp; "prow" &amp; CHAR(34) &amp; ":["
&amp; _xlfn.TEXTJOIN(",", TRUE, CHAR(34) &amp; F105:H105 &amp; CHAR(34))
&amp; "],"</f>
        <v>"prow":["HasSun","3Bands","rgn_Africa"],</v>
      </c>
      <c r="Y105" s="48" t="str" cm="1">
        <f t="array" ref="Y105">CHAR(34) &amp; "pcolumn" &amp; CHAR(34) &amp; ":["
&amp; _xlfn.TEXTJOIN(",", TRUE, CHAR(34) &amp; I105:K105 &amp; CHAR(34))
&amp; "]}"</f>
        <v>"pcolumn":["cl_BLU","cl_YEL","cl_GRE"]}</v>
      </c>
      <c r="Z105" s="54" t="str">
        <f t="shared" si="6"/>
        <v>"rate":"5.0",</v>
      </c>
      <c r="AA105" s="54" t="str">
        <f t="shared" si="7"/>
        <v>"dff":"Easy",</v>
      </c>
      <c r="AB105" s="54" t="str">
        <f t="shared" si="8"/>
        <v>"cmnt":[],</v>
      </c>
      <c r="AC105" s="54"/>
      <c r="AD105" s="54"/>
      <c r="AE105" s="54"/>
      <c r="AF105" s="54"/>
      <c r="AG105" s="54"/>
      <c r="AH105" s="54"/>
    </row>
    <row r="106" spans="1:34" ht="18" customHeight="1" x14ac:dyDescent="0.3">
      <c r="A106" s="44">
        <f t="shared" si="12"/>
        <v>45462</v>
      </c>
      <c r="B106" s="45">
        <f t="shared" si="0"/>
        <v>3</v>
      </c>
      <c r="C106" s="46" t="str">
        <f t="shared" si="1"/>
        <v>puzzle1 = [{"order":"105","ctry":"Turkey","rate":"7.0","dff":"Easy","cmnt":[],"prow":["1Stars","HasSta","rgn_Asia"],"pcolumn":["cl_WHI, cl_RED","NoBand","IsMoon"]}],</v>
      </c>
      <c r="D106" s="47">
        <f t="shared" si="2"/>
        <v>105</v>
      </c>
      <c r="E106" s="48" t="s">
        <v>264</v>
      </c>
      <c r="F106" s="49" t="s">
        <v>1590</v>
      </c>
      <c r="G106" s="50" t="s">
        <v>1586</v>
      </c>
      <c r="H106" s="50" t="s">
        <v>1063</v>
      </c>
      <c r="I106" s="50" t="s">
        <v>1164</v>
      </c>
      <c r="J106" s="50" t="s">
        <v>1481</v>
      </c>
      <c r="K106" s="50" t="s">
        <v>1582</v>
      </c>
      <c r="L106" s="48" t="str" cm="1">
        <f t="array" ref="L106">IF(LEFT(E106,1)&lt;&gt;"[", _xlfn.TEXTJOIN(", ", TRUE, IF($E$2:$E$1438=E106, ROW($E$2:$E$1438)-1, "")), "")</f>
        <v>105, 310</v>
      </c>
      <c r="M106" s="48" cm="1">
        <f t="array" ref="M106">IF(
  IFERROR(INDEX(_xlfn.TEXTSPLIT(L106, ", "), COUNTA(_xlfn.TEXTSPLIT(L106, ", "))) - INDEX(_xlfn.TEXTSPLIT(L106, ", "), COUNTA(_xlfn.TEXTSPLIT(L106, ", ")) - 1), 0) &gt; 0,
  IFERROR(INDEX(_xlfn.TEXTSPLIT(L106, ", "), COUNTA(_xlfn.TEXTSPLIT(L106, ", "))) - INDEX(_xlfn.TEXTSPLIT(L106, ", "), COUNTA(_xlfn.TEXTSPLIT(L106, ", ")) - 1), ""),
  ""
)</f>
        <v>205</v>
      </c>
      <c r="N106" s="51" t="str">
        <f>IFERROR(TEXT(AVERAGEIF(Rates!B:B, D106, Rates!C:C), "0.0"), "")</f>
        <v>7.0</v>
      </c>
      <c r="O106" s="52" t="str">
        <f>IFERROR(
    IF(
        AVERAGEIF(Rates!B:B, D106, Rates!F:F) &lt; 1.2,
        "Easy",
        IF(
            AVERAGEIF(Rates!B:B, D106, Rates!F:F) &gt; 2.2,
            "Hard",
            "Med"
        )
    ),
    ""
)</f>
        <v>Easy</v>
      </c>
      <c r="P106" s="50" t="str" cm="1">
        <f t="array" ref="P106">_xlfn.TEXTJOIN(",", TRUE, IF((Rates!$B$1:$B$11000 = D106) * (Rates!$E$1:$E$11000 &lt;&gt; ""), CHAR(34) &amp; Rates!$E$1:$E$11000&amp; CHAR(34), ""))</f>
        <v/>
      </c>
      <c r="Q106" s="50">
        <f>COUNTIF(Categories!A:A, H106) + COUNTIF(Categories!A:A, I106) + COUNTIF(Categories!A:A, J106) + COUNTIF(Categories!A:A, K106) + COUNTIF(Categories!A:A, F106) + COUNTIF(Categories!A:A, G106) + T106</f>
        <v>6</v>
      </c>
      <c r="R106" s="50">
        <f t="shared" si="14"/>
        <v>3</v>
      </c>
      <c r="S106" s="50" t="str">
        <f t="shared" si="13"/>
        <v>1StarsHasStargn_Asiacl_WHI, cl_REDNoBandIsMoon</v>
      </c>
      <c r="T106" s="50">
        <f t="shared" si="3"/>
        <v>0</v>
      </c>
      <c r="U106" s="50" t="s">
        <v>3018</v>
      </c>
      <c r="V106" s="50" t="str">
        <f t="shared" si="4"/>
        <v>[{"order":"105","ctry":"Turkey",</v>
      </c>
      <c r="W106" s="53" t="str">
        <f t="shared" si="5"/>
        <v>[{"order":"105","ctry":"Turkey","rate":"7.0","dff":"Easy","cmnt":[],"prow":["1Stars","HasSta","rgn_Asia"],"pcolumn":["cl_WHI, cl_RED","NoBand","IsMoon"]}],</v>
      </c>
      <c r="X106" s="48" t="str" cm="1">
        <f t="array" ref="X106">CHAR(34) &amp; "prow" &amp; CHAR(34) &amp; ":["
&amp; _xlfn.TEXTJOIN(",", TRUE, CHAR(34) &amp; F106:H106 &amp; CHAR(34))
&amp; "],"</f>
        <v>"prow":["1Stars","HasSta","rgn_Asia"],</v>
      </c>
      <c r="Y106" s="48" t="str" cm="1">
        <f t="array" ref="Y106">CHAR(34) &amp; "pcolumn" &amp; CHAR(34) &amp; ":["
&amp; _xlfn.TEXTJOIN(",", TRUE, CHAR(34) &amp; I106:K106 &amp; CHAR(34))
&amp; "]}"</f>
        <v>"pcolumn":["cl_WHI, cl_RED","NoBand","IsMoon"]}</v>
      </c>
      <c r="Z106" s="54" t="str">
        <f t="shared" si="6"/>
        <v>"rate":"7.0",</v>
      </c>
      <c r="AA106" s="54" t="str">
        <f t="shared" si="7"/>
        <v>"dff":"Easy",</v>
      </c>
      <c r="AB106" s="54" t="str">
        <f t="shared" si="8"/>
        <v>"cmnt":[],</v>
      </c>
      <c r="AC106" s="54"/>
      <c r="AD106" s="54"/>
      <c r="AE106" s="54"/>
      <c r="AF106" s="54"/>
      <c r="AG106" s="54"/>
      <c r="AH106" s="54"/>
    </row>
    <row r="107" spans="1:34" ht="18" customHeight="1" x14ac:dyDescent="0.3">
      <c r="A107" s="44">
        <f t="shared" si="12"/>
        <v>45463</v>
      </c>
      <c r="B107" s="45">
        <f t="shared" si="0"/>
        <v>4</v>
      </c>
      <c r="C107" s="46" t="str">
        <f t="shared" si="1"/>
        <v>puzzle1 = [{"order":"106","ctry":"Vanuatu","rate":"6.0","dff":"Easy","cmnt":[],"prow":["Trside","Animal","rgn_Oceania"],"pcolumn":["cl_GRE","cl_YEL","cl_BLA"]}],</v>
      </c>
      <c r="D107" s="47">
        <f t="shared" si="2"/>
        <v>106</v>
      </c>
      <c r="E107" s="48" t="s">
        <v>276</v>
      </c>
      <c r="F107" s="49" t="s">
        <v>1614</v>
      </c>
      <c r="G107" s="50" t="s">
        <v>1606</v>
      </c>
      <c r="H107" s="50" t="s">
        <v>1051</v>
      </c>
      <c r="I107" s="50" t="s">
        <v>1095</v>
      </c>
      <c r="J107" s="50" t="s">
        <v>1107</v>
      </c>
      <c r="K107" s="50" t="s">
        <v>1088</v>
      </c>
      <c r="L107" s="48" t="str" cm="1">
        <f t="array" ref="L107">IF(LEFT(E107,1)&lt;&gt;"[", _xlfn.TEXTJOIN(", ", TRUE, IF($E$2:$E$1438=E107, ROW($E$2:$E$1438)-1, "")), "")</f>
        <v>106, 482</v>
      </c>
      <c r="M107" s="48" cm="1">
        <f t="array" ref="M107">IF(
  IFERROR(INDEX(_xlfn.TEXTSPLIT(L107, ", "), COUNTA(_xlfn.TEXTSPLIT(L107, ", "))) - INDEX(_xlfn.TEXTSPLIT(L107, ", "), COUNTA(_xlfn.TEXTSPLIT(L107, ", ")) - 1), 0) &gt; 0,
  IFERROR(INDEX(_xlfn.TEXTSPLIT(L107, ", "), COUNTA(_xlfn.TEXTSPLIT(L107, ", "))) - INDEX(_xlfn.TEXTSPLIT(L107, ", "), COUNTA(_xlfn.TEXTSPLIT(L107, ", ")) - 1), ""),
  ""
)</f>
        <v>376</v>
      </c>
      <c r="N107" s="51" t="str">
        <f>IFERROR(TEXT(AVERAGEIF(Rates!B:B, D107, Rates!C:C), "0.0"), "")</f>
        <v>6.0</v>
      </c>
      <c r="O107" s="52" t="str">
        <f>IFERROR(
    IF(
        AVERAGEIF(Rates!B:B, D107, Rates!F:F) &lt; 1.2,
        "Easy",
        IF(
            AVERAGEIF(Rates!B:B, D107, Rates!F:F) &gt; 2.2,
            "Hard",
            "Med"
        )
    ),
    ""
)</f>
        <v>Easy</v>
      </c>
      <c r="P107" s="50" t="str" cm="1">
        <f t="array" ref="P107">_xlfn.TEXTJOIN(",", TRUE, IF((Rates!$B$1:$B$11000 = D107) * (Rates!$E$1:$E$11000 &lt;&gt; ""), CHAR(34) &amp; Rates!$E$1:$E$11000&amp; CHAR(34), ""))</f>
        <v/>
      </c>
      <c r="Q107" s="50">
        <f>COUNTIF(Categories!A:A, H107) + COUNTIF(Categories!A:A, I107) + COUNTIF(Categories!A:A, J107) + COUNTIF(Categories!A:A, K107) + COUNTIF(Categories!A:A, F107) + COUNTIF(Categories!A:A, G107) + T107</f>
        <v>6</v>
      </c>
      <c r="R107" s="50">
        <f t="shared" si="14"/>
        <v>2</v>
      </c>
      <c r="S107" s="50" t="str">
        <f t="shared" si="13"/>
        <v>TrsideAnimalrgn_Oceaniacl_GREcl_YELcl_BLA</v>
      </c>
      <c r="T107" s="50">
        <f t="shared" si="3"/>
        <v>0</v>
      </c>
      <c r="U107" s="50" t="s">
        <v>3018</v>
      </c>
      <c r="V107" s="50" t="str">
        <f t="shared" si="4"/>
        <v>[{"order":"106","ctry":"Vanuatu",</v>
      </c>
      <c r="W107" s="53" t="str">
        <f t="shared" si="5"/>
        <v>[{"order":"106","ctry":"Vanuatu","rate":"6.0","dff":"Easy","cmnt":[],"prow":["Trside","Animal","rgn_Oceania"],"pcolumn":["cl_GRE","cl_YEL","cl_BLA"]}],</v>
      </c>
      <c r="X107" s="48" t="str" cm="1">
        <f t="array" ref="X107">CHAR(34) &amp; "prow" &amp; CHAR(34) &amp; ":["
&amp; _xlfn.TEXTJOIN(",", TRUE, CHAR(34) &amp; F107:H107 &amp; CHAR(34))
&amp; "],"</f>
        <v>"prow":["Trside","Animal","rgn_Oceania"],</v>
      </c>
      <c r="Y107" s="48" t="str" cm="1">
        <f t="array" ref="Y107">CHAR(34) &amp; "pcolumn" &amp; CHAR(34) &amp; ":["
&amp; _xlfn.TEXTJOIN(",", TRUE, CHAR(34) &amp; I107:K107 &amp; CHAR(34))
&amp; "]}"</f>
        <v>"pcolumn":["cl_GRE","cl_YEL","cl_BLA"]}</v>
      </c>
      <c r="Z107" s="54" t="str">
        <f t="shared" si="6"/>
        <v>"rate":"6.0",</v>
      </c>
      <c r="AA107" s="54" t="str">
        <f t="shared" si="7"/>
        <v>"dff":"Easy",</v>
      </c>
      <c r="AB107" s="54" t="str">
        <f t="shared" si="8"/>
        <v>"cmnt":[],</v>
      </c>
      <c r="AC107" s="54"/>
      <c r="AD107" s="54"/>
      <c r="AE107" s="54"/>
      <c r="AF107" s="54"/>
      <c r="AG107" s="54"/>
      <c r="AH107" s="54"/>
    </row>
    <row r="108" spans="1:34" ht="18" customHeight="1" x14ac:dyDescent="0.3">
      <c r="A108" s="44">
        <f t="shared" si="12"/>
        <v>45464</v>
      </c>
      <c r="B108" s="45">
        <f t="shared" si="0"/>
        <v>5</v>
      </c>
      <c r="C108" s="46" t="str">
        <f t="shared" si="1"/>
        <v>puzzle1 = [{"order":"107","ctry":"Greenland","rate":"7.0","dff":"Med","cmnt":[],"prow":["2Color","2Bands","rgn_North America"],"pcolumn":["Circle","cl_RED","cl_WHI"]}],</v>
      </c>
      <c r="D108" s="47">
        <f t="shared" si="2"/>
        <v>107</v>
      </c>
      <c r="E108" s="48" t="s">
        <v>126</v>
      </c>
      <c r="F108" s="49" t="s">
        <v>1413</v>
      </c>
      <c r="G108" s="50" t="s">
        <v>1485</v>
      </c>
      <c r="H108" s="50" t="s">
        <v>1059</v>
      </c>
      <c r="I108" s="50" t="s">
        <v>1570</v>
      </c>
      <c r="J108" s="50" t="s">
        <v>1101</v>
      </c>
      <c r="K108" s="50" t="s">
        <v>1104</v>
      </c>
      <c r="L108" s="48" t="str" cm="1">
        <f t="array" ref="L108">IF(LEFT(E108,1)&lt;&gt;"[", _xlfn.TEXTJOIN(", ", TRUE, IF($E$2:$E$1438=E108, ROW($E$2:$E$1438)-1, "")), "")</f>
        <v>107, 321</v>
      </c>
      <c r="M108" s="48" cm="1">
        <f t="array" ref="M108">IF(
  IFERROR(INDEX(_xlfn.TEXTSPLIT(L108, ", "), COUNTA(_xlfn.TEXTSPLIT(L108, ", "))) - INDEX(_xlfn.TEXTSPLIT(L108, ", "), COUNTA(_xlfn.TEXTSPLIT(L108, ", ")) - 1), 0) &gt; 0,
  IFERROR(INDEX(_xlfn.TEXTSPLIT(L108, ", "), COUNTA(_xlfn.TEXTSPLIT(L108, ", "))) - INDEX(_xlfn.TEXTSPLIT(L108, ", "), COUNTA(_xlfn.TEXTSPLIT(L108, ", ")) - 1), ""),
  ""
)</f>
        <v>214</v>
      </c>
      <c r="N108" s="51" t="str">
        <f>IFERROR(TEXT(AVERAGEIF(Rates!B:B, D108, Rates!C:C), "0.0"), "")</f>
        <v>7.0</v>
      </c>
      <c r="O108" s="52" t="str">
        <f>IFERROR(
    IF(
        AVERAGEIF(Rates!B:B, D108, Rates!F:F) &lt; 1.2,
        "Easy",
        IF(
            AVERAGEIF(Rates!B:B, D108, Rates!F:F) &gt; 2.2,
            "Hard",
            "Med"
        )
    ),
    ""
)</f>
        <v>Med</v>
      </c>
      <c r="P108" s="50" t="str" cm="1">
        <f t="array" ref="P108">_xlfn.TEXTJOIN(",", TRUE, IF((Rates!$B$1:$B$11000 = D108) * (Rates!$E$1:$E$11000 &lt;&gt; ""), CHAR(34) &amp; Rates!$E$1:$E$11000&amp; CHAR(34), ""))</f>
        <v/>
      </c>
      <c r="Q108" s="50">
        <f>COUNTIF(Categories!A:A, H108) + COUNTIF(Categories!A:A, I108) + COUNTIF(Categories!A:A, J108) + COUNTIF(Categories!A:A, K108) + COUNTIF(Categories!A:A, F108) + COUNTIF(Categories!A:A, G108) + T108</f>
        <v>6</v>
      </c>
      <c r="R108" s="50">
        <f t="shared" si="14"/>
        <v>0</v>
      </c>
      <c r="S108" s="50" t="str">
        <f t="shared" si="13"/>
        <v>2Color2Bandsrgn_North AmericaCirclecl_REDcl_WHI</v>
      </c>
      <c r="T108" s="50">
        <f t="shared" si="3"/>
        <v>0</v>
      </c>
      <c r="U108" s="50" t="s">
        <v>3018</v>
      </c>
      <c r="V108" s="50" t="str">
        <f t="shared" si="4"/>
        <v>[{"order":"107","ctry":"Greenland",</v>
      </c>
      <c r="W108" s="53" t="str">
        <f t="shared" si="5"/>
        <v>[{"order":"107","ctry":"Greenland","rate":"7.0","dff":"Med","cmnt":[],"prow":["2Color","2Bands","rgn_North America"],"pcolumn":["Circle","cl_RED","cl_WHI"]}],</v>
      </c>
      <c r="X108" s="48" t="str" cm="1">
        <f t="array" ref="X108">CHAR(34) &amp; "prow" &amp; CHAR(34) &amp; ":["
&amp; _xlfn.TEXTJOIN(",", TRUE, CHAR(34) &amp; F108:H108 &amp; CHAR(34))
&amp; "],"</f>
        <v>"prow":["2Color","2Bands","rgn_North America"],</v>
      </c>
      <c r="Y108" s="48" t="str" cm="1">
        <f t="array" ref="Y108">CHAR(34) &amp; "pcolumn" &amp; CHAR(34) &amp; ":["
&amp; _xlfn.TEXTJOIN(",", TRUE, CHAR(34) &amp; I108:K108 &amp; CHAR(34))
&amp; "]}"</f>
        <v>"pcolumn":["Circle","cl_RED","cl_WHI"]}</v>
      </c>
      <c r="Z108" s="54" t="str">
        <f t="shared" si="6"/>
        <v>"rate":"7.0",</v>
      </c>
      <c r="AA108" s="54" t="str">
        <f t="shared" si="7"/>
        <v>"dff":"Med",</v>
      </c>
      <c r="AB108" s="54" t="str">
        <f t="shared" si="8"/>
        <v>"cmnt":[],</v>
      </c>
      <c r="AC108" s="54"/>
      <c r="AD108" s="54"/>
      <c r="AE108" s="54"/>
      <c r="AF108" s="54"/>
      <c r="AG108" s="54"/>
      <c r="AH108" s="54"/>
    </row>
    <row r="109" spans="1:34" ht="18" customHeight="1" x14ac:dyDescent="0.3">
      <c r="A109" s="44">
        <f t="shared" si="12"/>
        <v>45465</v>
      </c>
      <c r="B109" s="45">
        <f t="shared" si="0"/>
        <v>6</v>
      </c>
      <c r="C109" s="46" t="str">
        <f t="shared" si="1"/>
        <v>puzzle1 = [{"order":"108","ctry":"Armenia","rate":"6.0","dff":"Easy","cmnt":[],"prow":["3Bands","Horizo","rgn_Europe"],"pcolumn":["cl_RED","cl_BLU","cl_ORA"]}],</v>
      </c>
      <c r="D109" s="47">
        <f t="shared" si="2"/>
        <v>108</v>
      </c>
      <c r="E109" s="48" t="s">
        <v>51</v>
      </c>
      <c r="F109" s="49" t="s">
        <v>1489</v>
      </c>
      <c r="G109" s="50" t="s">
        <v>1497</v>
      </c>
      <c r="H109" s="50" t="s">
        <v>1067</v>
      </c>
      <c r="I109" s="50" t="s">
        <v>1101</v>
      </c>
      <c r="J109" s="50" t="s">
        <v>1092</v>
      </c>
      <c r="K109" s="50" t="s">
        <v>1098</v>
      </c>
      <c r="L109" s="48" t="str" cm="1">
        <f t="array" ref="L109">IF(LEFT(E109,1)&lt;&gt;"[", _xlfn.TEXTJOIN(", ", TRUE, IF($E$2:$E$1438=E109, ROW($E$2:$E$1438)-1, "")), "")</f>
        <v>108, 305</v>
      </c>
      <c r="M109" s="48" cm="1">
        <f t="array" ref="M109">IF(
  IFERROR(INDEX(_xlfn.TEXTSPLIT(L109, ", "), COUNTA(_xlfn.TEXTSPLIT(L109, ", "))) - INDEX(_xlfn.TEXTSPLIT(L109, ", "), COUNTA(_xlfn.TEXTSPLIT(L109, ", ")) - 1), 0) &gt; 0,
  IFERROR(INDEX(_xlfn.TEXTSPLIT(L109, ", "), COUNTA(_xlfn.TEXTSPLIT(L109, ", "))) - INDEX(_xlfn.TEXTSPLIT(L109, ", "), COUNTA(_xlfn.TEXTSPLIT(L109, ", ")) - 1), ""),
  ""
)</f>
        <v>197</v>
      </c>
      <c r="N109" s="51" t="str">
        <f>IFERROR(TEXT(AVERAGEIF(Rates!B:B, D109, Rates!C:C), "0.0"), "")</f>
        <v>6.0</v>
      </c>
      <c r="O109" s="52" t="str">
        <f>IFERROR(
    IF(
        AVERAGEIF(Rates!B:B, D109, Rates!F:F) &lt; 1.2,
        "Easy",
        IF(
            AVERAGEIF(Rates!B:B, D109, Rates!F:F) &gt; 2.2,
            "Hard",
            "Med"
        )
    ),
    ""
)</f>
        <v>Easy</v>
      </c>
      <c r="P109" s="50" t="str" cm="1">
        <f t="array" ref="P109">_xlfn.TEXTJOIN(",", TRUE, IF((Rates!$B$1:$B$11000 = D109) * (Rates!$E$1:$E$11000 &lt;&gt; ""), CHAR(34) &amp; Rates!$E$1:$E$11000&amp; CHAR(34), ""))</f>
        <v/>
      </c>
      <c r="Q109" s="50">
        <f>COUNTIF(Categories!A:A, H109) + COUNTIF(Categories!A:A, I109) + COUNTIF(Categories!A:A, J109) + COUNTIF(Categories!A:A, K109) + COUNTIF(Categories!A:A, F109) + COUNTIF(Categories!A:A, G109) + T109</f>
        <v>6</v>
      </c>
      <c r="R109" s="50">
        <f t="shared" si="14"/>
        <v>0</v>
      </c>
      <c r="S109" s="50" t="str">
        <f t="shared" si="13"/>
        <v>3BandsHorizorgn_Europecl_REDcl_BLUcl_ORA</v>
      </c>
      <c r="T109" s="50">
        <f t="shared" si="3"/>
        <v>0</v>
      </c>
      <c r="U109" s="50" t="s">
        <v>3018</v>
      </c>
      <c r="V109" s="50" t="str">
        <f t="shared" si="4"/>
        <v>[{"order":"108","ctry":"Armenia",</v>
      </c>
      <c r="W109" s="53" t="str">
        <f t="shared" si="5"/>
        <v>[{"order":"108","ctry":"Armenia","rate":"6.0","dff":"Easy","cmnt":[],"prow":["3Bands","Horizo","rgn_Europe"],"pcolumn":["cl_RED","cl_BLU","cl_ORA"]}],</v>
      </c>
      <c r="X109" s="48" t="str" cm="1">
        <f t="array" ref="X109">CHAR(34) &amp; "prow" &amp; CHAR(34) &amp; ":["
&amp; _xlfn.TEXTJOIN(",", TRUE, CHAR(34) &amp; F109:H109 &amp; CHAR(34))
&amp; "],"</f>
        <v>"prow":["3Bands","Horizo","rgn_Europe"],</v>
      </c>
      <c r="Y109" s="48" t="str" cm="1">
        <f t="array" ref="Y109">CHAR(34) &amp; "pcolumn" &amp; CHAR(34) &amp; ":["
&amp; _xlfn.TEXTJOIN(",", TRUE, CHAR(34) &amp; I109:K109 &amp; CHAR(34))
&amp; "]}"</f>
        <v>"pcolumn":["cl_RED","cl_BLU","cl_ORA"]}</v>
      </c>
      <c r="Z109" s="54" t="str">
        <f t="shared" si="6"/>
        <v>"rate":"6.0",</v>
      </c>
      <c r="AA109" s="54" t="str">
        <f t="shared" si="7"/>
        <v>"dff":"Easy",</v>
      </c>
      <c r="AB109" s="54" t="str">
        <f t="shared" si="8"/>
        <v>"cmnt":[],</v>
      </c>
      <c r="AC109" s="54"/>
      <c r="AD109" s="54"/>
      <c r="AE109" s="54"/>
      <c r="AF109" s="54"/>
      <c r="AG109" s="54"/>
      <c r="AH109" s="54"/>
    </row>
    <row r="110" spans="1:34" ht="18" customHeight="1" x14ac:dyDescent="0.3">
      <c r="A110" s="44">
        <f t="shared" si="12"/>
        <v>45466</v>
      </c>
      <c r="B110" s="45">
        <f t="shared" si="0"/>
        <v>7</v>
      </c>
      <c r="C110" s="46" t="str">
        <f t="shared" si="1"/>
        <v>puzzle1 = [{"order":"109","ctry":"Finland","rate":"7.0","dff":"Easy","cmnt":[],"prow":["cl_BLU, cl_WHI","Crosse","rgn_Europe"],"pcolumn":["Horizo","Vertic","2Color"]}],</v>
      </c>
      <c r="D110" s="47">
        <f t="shared" si="2"/>
        <v>109</v>
      </c>
      <c r="E110" s="48" t="s">
        <v>115</v>
      </c>
      <c r="F110" s="49" t="s">
        <v>1143</v>
      </c>
      <c r="G110" s="50" t="s">
        <v>1618</v>
      </c>
      <c r="H110" s="50" t="s">
        <v>1067</v>
      </c>
      <c r="I110" s="50" t="s">
        <v>1497</v>
      </c>
      <c r="J110" s="50" t="s">
        <v>1501</v>
      </c>
      <c r="K110" s="50" t="s">
        <v>1413</v>
      </c>
      <c r="L110" s="48" t="str" cm="1">
        <f t="array" ref="L110">IF(LEFT(E110,1)&lt;&gt;"[", _xlfn.TEXTJOIN(", ", TRUE, IF($E$2:$E$1438=E110, ROW($E$2:$E$1438)-1, "")), "")</f>
        <v>109, 293</v>
      </c>
      <c r="M110" s="48" cm="1">
        <f t="array" ref="M110">IF(
  IFERROR(INDEX(_xlfn.TEXTSPLIT(L110, ", "), COUNTA(_xlfn.TEXTSPLIT(L110, ", "))) - INDEX(_xlfn.TEXTSPLIT(L110, ", "), COUNTA(_xlfn.TEXTSPLIT(L110, ", ")) - 1), 0) &gt; 0,
  IFERROR(INDEX(_xlfn.TEXTSPLIT(L110, ", "), COUNTA(_xlfn.TEXTSPLIT(L110, ", "))) - INDEX(_xlfn.TEXTSPLIT(L110, ", "), COUNTA(_xlfn.TEXTSPLIT(L110, ", ")) - 1), ""),
  ""
)</f>
        <v>184</v>
      </c>
      <c r="N110" s="51" t="str">
        <f>IFERROR(TEXT(AVERAGEIF(Rates!B:B, D110, Rates!C:C), "0.0"), "")</f>
        <v>7.0</v>
      </c>
      <c r="O110" s="52" t="str">
        <f>IFERROR(
    IF(
        AVERAGEIF(Rates!B:B, D110, Rates!F:F) &lt; 1.2,
        "Easy",
        IF(
            AVERAGEIF(Rates!B:B, D110, Rates!F:F) &gt; 2.2,
            "Hard",
            "Med"
        )
    ),
    ""
)</f>
        <v>Easy</v>
      </c>
      <c r="P110" s="50" t="str" cm="1">
        <f t="array" ref="P110">_xlfn.TEXTJOIN(",", TRUE, IF((Rates!$B$1:$B$11000 = D110) * (Rates!$E$1:$E$11000 &lt;&gt; ""), CHAR(34) &amp; Rates!$E$1:$E$11000&amp; CHAR(34), ""))</f>
        <v/>
      </c>
      <c r="Q110" s="50">
        <f>COUNTIF(Categories!A:A, H110) + COUNTIF(Categories!A:A, I110) + COUNTIF(Categories!A:A, J110) + COUNTIF(Categories!A:A, K110) + COUNTIF(Categories!A:A, F110) + COUNTIF(Categories!A:A, G110) + T110</f>
        <v>6</v>
      </c>
      <c r="R110" s="50">
        <f t="shared" si="14"/>
        <v>1</v>
      </c>
      <c r="S110" s="50" t="str">
        <f t="shared" si="13"/>
        <v>cl_BLU, cl_WHICrossergn_EuropeHorizoVertic2Color</v>
      </c>
      <c r="T110" s="50">
        <f t="shared" si="3"/>
        <v>0</v>
      </c>
      <c r="U110" s="50" t="s">
        <v>3018</v>
      </c>
      <c r="V110" s="50" t="str">
        <f t="shared" si="4"/>
        <v>[{"order":"109","ctry":"Finland",</v>
      </c>
      <c r="W110" s="53" t="str">
        <f t="shared" si="5"/>
        <v>[{"order":"109","ctry":"Finland","rate":"7.0","dff":"Easy","cmnt":[],"prow":["cl_BLU, cl_WHI","Crosse","rgn_Europe"],"pcolumn":["Horizo","Vertic","2Color"]}],</v>
      </c>
      <c r="X110" s="48" t="str" cm="1">
        <f t="array" ref="X110">CHAR(34) &amp; "prow" &amp; CHAR(34) &amp; ":["
&amp; _xlfn.TEXTJOIN(",", TRUE, CHAR(34) &amp; F110:H110 &amp; CHAR(34))
&amp; "],"</f>
        <v>"prow":["cl_BLU, cl_WHI","Crosse","rgn_Europe"],</v>
      </c>
      <c r="Y110" s="48" t="str" cm="1">
        <f t="array" ref="Y110">CHAR(34) &amp; "pcolumn" &amp; CHAR(34) &amp; ":["
&amp; _xlfn.TEXTJOIN(",", TRUE, CHAR(34) &amp; I110:K110 &amp; CHAR(34))
&amp; "]}"</f>
        <v>"pcolumn":["Horizo","Vertic","2Color"]}</v>
      </c>
      <c r="Z110" s="54" t="str">
        <f t="shared" si="6"/>
        <v>"rate":"7.0",</v>
      </c>
      <c r="AA110" s="54" t="str">
        <f t="shared" si="7"/>
        <v>"dff":"Easy",</v>
      </c>
      <c r="AB110" s="54" t="str">
        <f t="shared" si="8"/>
        <v>"cmnt":[],</v>
      </c>
      <c r="AC110" s="54"/>
      <c r="AD110" s="54"/>
      <c r="AE110" s="54"/>
      <c r="AF110" s="54"/>
      <c r="AG110" s="54"/>
      <c r="AH110" s="54"/>
    </row>
    <row r="111" spans="1:34" ht="18" customHeight="1" x14ac:dyDescent="0.3">
      <c r="A111" s="44">
        <f t="shared" si="12"/>
        <v>45467</v>
      </c>
      <c r="B111" s="45">
        <f t="shared" si="0"/>
        <v>1</v>
      </c>
      <c r="C111" s="46" t="str">
        <f t="shared" si="1"/>
        <v>puzzle1 = [{"order":"110","ctry":"Kenya","rate":"5.0","dff":"Easy","cmnt":[],"prow":["cl_RED","cl_WHI","rgn_Africa"],"pcolumn":["Weapon","cl_BLA","cl_GRE"]}],</v>
      </c>
      <c r="D111" s="47">
        <f t="shared" si="2"/>
        <v>110</v>
      </c>
      <c r="E111" s="48" t="s">
        <v>153</v>
      </c>
      <c r="F111" s="49" t="s">
        <v>1101</v>
      </c>
      <c r="G111" s="50" t="s">
        <v>1104</v>
      </c>
      <c r="H111" s="50" t="s">
        <v>1047</v>
      </c>
      <c r="I111" s="50" t="s">
        <v>1622</v>
      </c>
      <c r="J111" s="50" t="s">
        <v>1088</v>
      </c>
      <c r="K111" s="50" t="s">
        <v>1095</v>
      </c>
      <c r="L111" s="48" t="str" cm="1">
        <f t="array" ref="L111">IF(LEFT(E111,1)&lt;&gt;"[", _xlfn.TEXTJOIN(", ", TRUE, IF($E$2:$E$1438=E111, ROW($E$2:$E$1438)-1, "")), "")</f>
        <v>110, 545</v>
      </c>
      <c r="M111" s="48" cm="1">
        <f t="array" ref="M111">IF(
  IFERROR(INDEX(_xlfn.TEXTSPLIT(L111, ", "), COUNTA(_xlfn.TEXTSPLIT(L111, ", "))) - INDEX(_xlfn.TEXTSPLIT(L111, ", "), COUNTA(_xlfn.TEXTSPLIT(L111, ", ")) - 1), 0) &gt; 0,
  IFERROR(INDEX(_xlfn.TEXTSPLIT(L111, ", "), COUNTA(_xlfn.TEXTSPLIT(L111, ", "))) - INDEX(_xlfn.TEXTSPLIT(L111, ", "), COUNTA(_xlfn.TEXTSPLIT(L111, ", ")) - 1), ""),
  ""
)</f>
        <v>435</v>
      </c>
      <c r="N111" s="51" t="str">
        <f>IFERROR(TEXT(AVERAGEIF(Rates!B:B, D111, Rates!C:C), "0.0"), "")</f>
        <v>5.0</v>
      </c>
      <c r="O111" s="52" t="str">
        <f>IFERROR(
    IF(
        AVERAGEIF(Rates!B:B, D111, Rates!F:F) &lt; 1.2,
        "Easy",
        IF(
            AVERAGEIF(Rates!B:B, D111, Rates!F:F) &gt; 2.2,
            "Hard",
            "Med"
        )
    ),
    ""
)</f>
        <v>Easy</v>
      </c>
      <c r="P111" s="50" t="str" cm="1">
        <f t="array" ref="P111">_xlfn.TEXTJOIN(",", TRUE, IF((Rates!$B$1:$B$11000 = D111) * (Rates!$E$1:$E$11000 &lt;&gt; ""), CHAR(34) &amp; Rates!$E$1:$E$11000&amp; CHAR(34), ""))</f>
        <v/>
      </c>
      <c r="Q111" s="50">
        <f>COUNTIF(Categories!A:A, H111) + COUNTIF(Categories!A:A, I111) + COUNTIF(Categories!A:A, J111) + COUNTIF(Categories!A:A, K111) + COUNTIF(Categories!A:A, F111) + COUNTIF(Categories!A:A, G111) + T111</f>
        <v>6</v>
      </c>
      <c r="R111" s="50">
        <f t="shared" si="14"/>
        <v>1</v>
      </c>
      <c r="S111" s="50" t="str">
        <f t="shared" si="13"/>
        <v>cl_REDcl_WHIrgn_AfricaWeaponcl_BLAcl_GRE</v>
      </c>
      <c r="T111" s="50">
        <f t="shared" si="3"/>
        <v>0</v>
      </c>
      <c r="U111" s="50" t="s">
        <v>3018</v>
      </c>
      <c r="V111" s="50" t="str">
        <f t="shared" si="4"/>
        <v>[{"order":"110","ctry":"Kenya",</v>
      </c>
      <c r="W111" s="53" t="str">
        <f t="shared" si="5"/>
        <v>[{"order":"110","ctry":"Kenya","rate":"5.0","dff":"Easy","cmnt":[],"prow":["cl_RED","cl_WHI","rgn_Africa"],"pcolumn":["Weapon","cl_BLA","cl_GRE"]}],</v>
      </c>
      <c r="X111" s="48" t="str" cm="1">
        <f t="array" ref="X111">CHAR(34) &amp; "prow" &amp; CHAR(34) &amp; ":["
&amp; _xlfn.TEXTJOIN(",", TRUE, CHAR(34) &amp; F111:H111 &amp; CHAR(34))
&amp; "],"</f>
        <v>"prow":["cl_RED","cl_WHI","rgn_Africa"],</v>
      </c>
      <c r="Y111" s="48" t="str" cm="1">
        <f t="array" ref="Y111">CHAR(34) &amp; "pcolumn" &amp; CHAR(34) &amp; ":["
&amp; _xlfn.TEXTJOIN(",", TRUE, CHAR(34) &amp; I111:K111 &amp; CHAR(34))
&amp; "]}"</f>
        <v>"pcolumn":["Weapon","cl_BLA","cl_GRE"]}</v>
      </c>
      <c r="Z111" s="54" t="str">
        <f t="shared" si="6"/>
        <v>"rate":"5.0",</v>
      </c>
      <c r="AA111" s="54" t="str">
        <f t="shared" si="7"/>
        <v>"dff":"Easy",</v>
      </c>
      <c r="AB111" s="54" t="str">
        <f t="shared" si="8"/>
        <v>"cmnt":[],</v>
      </c>
      <c r="AC111" s="54"/>
      <c r="AD111" s="54"/>
      <c r="AE111" s="54"/>
      <c r="AF111" s="54"/>
      <c r="AG111" s="54"/>
      <c r="AH111" s="54"/>
    </row>
    <row r="112" spans="1:34" ht="18" customHeight="1" x14ac:dyDescent="0.3">
      <c r="A112" s="44">
        <f t="shared" si="12"/>
        <v>45468</v>
      </c>
      <c r="B112" s="45">
        <f t="shared" si="0"/>
        <v>2</v>
      </c>
      <c r="C112" s="46" t="str">
        <f t="shared" si="1"/>
        <v>puzzle1 = [{"order":"111","ctry":"Mauritania","rate":"6.0","dff":"Easy","cmnt":[],"prow":["HasSta","1Stars","rgn_Africa"],"pcolumn":["IsMoon","cl_GRE, cl_RED","cl_YEL"]}],</v>
      </c>
      <c r="D112" s="47">
        <f t="shared" si="2"/>
        <v>111</v>
      </c>
      <c r="E112" s="48" t="s">
        <v>175</v>
      </c>
      <c r="F112" s="49" t="s">
        <v>1586</v>
      </c>
      <c r="G112" s="50" t="s">
        <v>1590</v>
      </c>
      <c r="H112" s="50" t="s">
        <v>1047</v>
      </c>
      <c r="I112" s="50" t="s">
        <v>1582</v>
      </c>
      <c r="J112" s="50" t="s">
        <v>1152</v>
      </c>
      <c r="K112" s="50" t="s">
        <v>1107</v>
      </c>
      <c r="L112" s="48" t="str" cm="1">
        <f t="array" ref="L112">IF(LEFT(E112,1)&lt;&gt;"[", _xlfn.TEXTJOIN(", ", TRUE, IF($E$2:$E$1438=E112, ROW($E$2:$E$1438)-1, "")), "")</f>
        <v>111, 230</v>
      </c>
      <c r="M112" s="48" cm="1">
        <f t="array" ref="M112">IF(
  IFERROR(INDEX(_xlfn.TEXTSPLIT(L112, ", "), COUNTA(_xlfn.TEXTSPLIT(L112, ", "))) - INDEX(_xlfn.TEXTSPLIT(L112, ", "), COUNTA(_xlfn.TEXTSPLIT(L112, ", ")) - 1), 0) &gt; 0,
  IFERROR(INDEX(_xlfn.TEXTSPLIT(L112, ", "), COUNTA(_xlfn.TEXTSPLIT(L112, ", "))) - INDEX(_xlfn.TEXTSPLIT(L112, ", "), COUNTA(_xlfn.TEXTSPLIT(L112, ", ")) - 1), ""),
  ""
)</f>
        <v>119</v>
      </c>
      <c r="N112" s="51" t="str">
        <f>IFERROR(TEXT(AVERAGEIF(Rates!B:B, D112, Rates!C:C), "0.0"), "")</f>
        <v>6.0</v>
      </c>
      <c r="O112" s="52" t="str">
        <f>IFERROR(
    IF(
        AVERAGEIF(Rates!B:B, D112, Rates!F:F) &lt; 1.2,
        "Easy",
        IF(
            AVERAGEIF(Rates!B:B, D112, Rates!F:F) &gt; 2.2,
            "Hard",
            "Med"
        )
    ),
    ""
)</f>
        <v>Easy</v>
      </c>
      <c r="P112" s="50" t="str" cm="1">
        <f t="array" ref="P112">_xlfn.TEXTJOIN(",", TRUE, IF((Rates!$B$1:$B$11000 = D112) * (Rates!$E$1:$E$11000 &lt;&gt; ""), CHAR(34) &amp; Rates!$E$1:$E$11000&amp; CHAR(34), ""))</f>
        <v/>
      </c>
      <c r="Q112" s="50">
        <f>COUNTIF(Categories!A:A, H112) + COUNTIF(Categories!A:A, I112) + COUNTIF(Categories!A:A, J112) + COUNTIF(Categories!A:A, K112) + COUNTIF(Categories!A:A, F112) + COUNTIF(Categories!A:A, G112) + T112</f>
        <v>6</v>
      </c>
      <c r="R112" s="50">
        <f t="shared" si="14"/>
        <v>0</v>
      </c>
      <c r="S112" s="50" t="str">
        <f t="shared" si="13"/>
        <v>HasSta1Starsrgn_AfricaIsMooncl_GRE, cl_REDcl_YEL</v>
      </c>
      <c r="T112" s="50">
        <f t="shared" si="3"/>
        <v>0</v>
      </c>
      <c r="U112" s="50" t="s">
        <v>3018</v>
      </c>
      <c r="V112" s="50" t="str">
        <f t="shared" si="4"/>
        <v>[{"order":"111","ctry":"Mauritania",</v>
      </c>
      <c r="W112" s="53" t="str">
        <f t="shared" si="5"/>
        <v>[{"order":"111","ctry":"Mauritania","rate":"6.0","dff":"Easy","cmnt":[],"prow":["HasSta","1Stars","rgn_Africa"],"pcolumn":["IsMoon","cl_GRE, cl_RED","cl_YEL"]}],</v>
      </c>
      <c r="X112" s="48" t="str" cm="1">
        <f t="array" ref="X112">CHAR(34) &amp; "prow" &amp; CHAR(34) &amp; ":["
&amp; _xlfn.TEXTJOIN(",", TRUE, CHAR(34) &amp; F112:H112 &amp; CHAR(34))
&amp; "],"</f>
        <v>"prow":["HasSta","1Stars","rgn_Africa"],</v>
      </c>
      <c r="Y112" s="48" t="str" cm="1">
        <f t="array" ref="Y112">CHAR(34) &amp; "pcolumn" &amp; CHAR(34) &amp; ":["
&amp; _xlfn.TEXTJOIN(",", TRUE, CHAR(34) &amp; I112:K112 &amp; CHAR(34))
&amp; "]}"</f>
        <v>"pcolumn":["IsMoon","cl_GRE, cl_RED","cl_YEL"]}</v>
      </c>
      <c r="Z112" s="54" t="str">
        <f t="shared" si="6"/>
        <v>"rate":"6.0",</v>
      </c>
      <c r="AA112" s="54" t="str">
        <f t="shared" si="7"/>
        <v>"dff":"Easy",</v>
      </c>
      <c r="AB112" s="54" t="str">
        <f t="shared" si="8"/>
        <v>"cmnt":[],</v>
      </c>
      <c r="AC112" s="54"/>
      <c r="AD112" s="54"/>
      <c r="AE112" s="54"/>
      <c r="AF112" s="54"/>
      <c r="AG112" s="54"/>
      <c r="AH112" s="54"/>
    </row>
    <row r="113" spans="1:34" ht="18" customHeight="1" x14ac:dyDescent="0.3">
      <c r="A113" s="44">
        <f t="shared" si="12"/>
        <v>45469</v>
      </c>
      <c r="B113" s="45">
        <f t="shared" si="0"/>
        <v>3</v>
      </c>
      <c r="C113" s="46" t="str">
        <f t="shared" si="1"/>
        <v>puzzle1 = [{"order":"112","ctry":"Vatican City","rate":"7.0","dff":"Med","cmnt":[],"prow":["cl_WHI, cl_YEL","Crosse","rgn_Europe"],"pcolumn":["Vertic","2Bands","cl_RED"]}],</v>
      </c>
      <c r="D113" s="47">
        <f t="shared" si="2"/>
        <v>112</v>
      </c>
      <c r="E113" s="48" t="s">
        <v>277</v>
      </c>
      <c r="F113" s="49" t="s">
        <v>1158</v>
      </c>
      <c r="G113" s="50" t="s">
        <v>1618</v>
      </c>
      <c r="H113" s="50" t="s">
        <v>1067</v>
      </c>
      <c r="I113" s="50" t="s">
        <v>1501</v>
      </c>
      <c r="J113" s="50" t="s">
        <v>1485</v>
      </c>
      <c r="K113" s="50" t="s">
        <v>1101</v>
      </c>
      <c r="L113" s="48" t="str" cm="1">
        <f t="array" ref="L113">IF(LEFT(E113,1)&lt;&gt;"[", _xlfn.TEXTJOIN(", ", TRUE, IF($E$2:$E$1438=E113, ROW($E$2:$E$1438)-1, "")), "")</f>
        <v>112, 292, 454</v>
      </c>
      <c r="M113" s="48" cm="1">
        <f t="array" ref="M113">IF(
  IFERROR(INDEX(_xlfn.TEXTSPLIT(L113, ", "), COUNTA(_xlfn.TEXTSPLIT(L113, ", "))) - INDEX(_xlfn.TEXTSPLIT(L113, ", "), COUNTA(_xlfn.TEXTSPLIT(L113, ", ")) - 1), 0) &gt; 0,
  IFERROR(INDEX(_xlfn.TEXTSPLIT(L113, ", "), COUNTA(_xlfn.TEXTSPLIT(L113, ", "))) - INDEX(_xlfn.TEXTSPLIT(L113, ", "), COUNTA(_xlfn.TEXTSPLIT(L113, ", ")) - 1), ""),
  ""
)</f>
        <v>162</v>
      </c>
      <c r="N113" s="51" t="str">
        <f>IFERROR(TEXT(AVERAGEIF(Rates!B:B, D113, Rates!C:C), "0.0"), "")</f>
        <v>7.0</v>
      </c>
      <c r="O113" s="52" t="str">
        <f>IFERROR(
    IF(
        AVERAGEIF(Rates!B:B, D113, Rates!F:F) &lt; 1.2,
        "Easy",
        IF(
            AVERAGEIF(Rates!B:B, D113, Rates!F:F) &gt; 2.2,
            "Hard",
            "Med"
        )
    ),
    ""
)</f>
        <v>Med</v>
      </c>
      <c r="P113" s="50" t="str" cm="1">
        <f t="array" ref="P113">_xlfn.TEXTJOIN(",", TRUE, IF((Rates!$B$1:$B$11000 = D113) * (Rates!$E$1:$E$11000 &lt;&gt; ""), CHAR(34) &amp; Rates!$E$1:$E$11000&amp; CHAR(34), ""))</f>
        <v/>
      </c>
      <c r="Q113" s="50">
        <f>COUNTIF(Categories!A:A, H113) + COUNTIF(Categories!A:A, I113) + COUNTIF(Categories!A:A, J113) + COUNTIF(Categories!A:A, K113) + COUNTIF(Categories!A:A, F113) + COUNTIF(Categories!A:A, G113) + T113</f>
        <v>6</v>
      </c>
      <c r="R113" s="50">
        <f t="shared" si="14"/>
        <v>1</v>
      </c>
      <c r="S113" s="50" t="str">
        <f t="shared" si="13"/>
        <v>cl_WHI, cl_YELCrossergn_EuropeVertic2Bandscl_RED</v>
      </c>
      <c r="T113" s="50">
        <f t="shared" si="3"/>
        <v>0</v>
      </c>
      <c r="U113" s="50" t="s">
        <v>3018</v>
      </c>
      <c r="V113" s="50" t="str">
        <f t="shared" si="4"/>
        <v>[{"order":"112","ctry":"Vatican City",</v>
      </c>
      <c r="W113" s="53" t="str">
        <f t="shared" si="5"/>
        <v>[{"order":"112","ctry":"Vatican City","rate":"7.0","dff":"Med","cmnt":[],"prow":["cl_WHI, cl_YEL","Crosse","rgn_Europe"],"pcolumn":["Vertic","2Bands","cl_RED"]}],</v>
      </c>
      <c r="X113" s="48" t="str" cm="1">
        <f t="array" ref="X113">CHAR(34) &amp; "prow" &amp; CHAR(34) &amp; ":["
&amp; _xlfn.TEXTJOIN(",", TRUE, CHAR(34) &amp; F113:H113 &amp; CHAR(34))
&amp; "],"</f>
        <v>"prow":["cl_WHI, cl_YEL","Crosse","rgn_Europe"],</v>
      </c>
      <c r="Y113" s="48" t="str" cm="1">
        <f t="array" ref="Y113">CHAR(34) &amp; "pcolumn" &amp; CHAR(34) &amp; ":["
&amp; _xlfn.TEXTJOIN(",", TRUE, CHAR(34) &amp; I113:K113 &amp; CHAR(34))
&amp; "]}"</f>
        <v>"pcolumn":["Vertic","2Bands","cl_RED"]}</v>
      </c>
      <c r="Z113" s="54" t="str">
        <f t="shared" si="6"/>
        <v>"rate":"7.0",</v>
      </c>
      <c r="AA113" s="54" t="str">
        <f t="shared" si="7"/>
        <v>"dff":"Med",</v>
      </c>
      <c r="AB113" s="54" t="str">
        <f t="shared" si="8"/>
        <v>"cmnt":[],</v>
      </c>
      <c r="AC113" s="54"/>
      <c r="AD113" s="54"/>
      <c r="AE113" s="54"/>
      <c r="AF113" s="54"/>
      <c r="AG113" s="54"/>
      <c r="AH113" s="54"/>
    </row>
    <row r="114" spans="1:34" ht="18" customHeight="1" x14ac:dyDescent="0.3">
      <c r="A114" s="44">
        <f t="shared" si="12"/>
        <v>45470</v>
      </c>
      <c r="B114" s="45">
        <f t="shared" si="0"/>
        <v>4</v>
      </c>
      <c r="C114" s="46" t="str">
        <f t="shared" si="1"/>
        <v>puzzle1 = [{"order":"113","ctry":"Nepal","rate":"6.0","dff":"Easy","cmnt":[],"prow":["cl_BLU, cl_RED","cl_WHI","rgn_Asia"],"pcolumn":["IsMoon","HasSun","3Color"]}],</v>
      </c>
      <c r="D114" s="47">
        <f t="shared" si="2"/>
        <v>113</v>
      </c>
      <c r="E114" s="48" t="s">
        <v>190</v>
      </c>
      <c r="F114" s="49" t="s">
        <v>1137</v>
      </c>
      <c r="G114" s="50" t="s">
        <v>1104</v>
      </c>
      <c r="H114" s="50" t="s">
        <v>1063</v>
      </c>
      <c r="I114" s="50" t="s">
        <v>1582</v>
      </c>
      <c r="J114" s="50" t="s">
        <v>1602</v>
      </c>
      <c r="K114" s="50" t="s">
        <v>1417</v>
      </c>
      <c r="L114" s="48" t="str" cm="1">
        <f t="array" ref="L114">IF(LEFT(E114,1)&lt;&gt;"[", _xlfn.TEXTJOIN(", ", TRUE, IF($E$2:$E$1438=E114, ROW($E$2:$E$1438)-1, "")), "")</f>
        <v>113, 193, 394</v>
      </c>
      <c r="M114" s="48" cm="1">
        <f t="array" ref="M114">IF(
  IFERROR(INDEX(_xlfn.TEXTSPLIT(L114, ", "), COUNTA(_xlfn.TEXTSPLIT(L114, ", "))) - INDEX(_xlfn.TEXTSPLIT(L114, ", "), COUNTA(_xlfn.TEXTSPLIT(L114, ", ")) - 1), 0) &gt; 0,
  IFERROR(INDEX(_xlfn.TEXTSPLIT(L114, ", "), COUNTA(_xlfn.TEXTSPLIT(L114, ", "))) - INDEX(_xlfn.TEXTSPLIT(L114, ", "), COUNTA(_xlfn.TEXTSPLIT(L114, ", ")) - 1), ""),
  ""
)</f>
        <v>201</v>
      </c>
      <c r="N114" s="51" t="str">
        <f>IFERROR(TEXT(AVERAGEIF(Rates!B:B, D114, Rates!C:C), "0.0"), "")</f>
        <v>6.0</v>
      </c>
      <c r="O114" s="52" t="str">
        <f>IFERROR(
    IF(
        AVERAGEIF(Rates!B:B, D114, Rates!F:F) &lt; 1.2,
        "Easy",
        IF(
            AVERAGEIF(Rates!B:B, D114, Rates!F:F) &gt; 2.2,
            "Hard",
            "Med"
        )
    ),
    ""
)</f>
        <v>Easy</v>
      </c>
      <c r="P114" s="50" t="str" cm="1">
        <f t="array" ref="P114">_xlfn.TEXTJOIN(",", TRUE, IF((Rates!$B$1:$B$11000 = D114) * (Rates!$E$1:$E$11000 &lt;&gt; ""), CHAR(34) &amp; Rates!$E$1:$E$11000&amp; CHAR(34), ""))</f>
        <v/>
      </c>
      <c r="Q114" s="50">
        <f>COUNTIF(Categories!A:A, H114) + COUNTIF(Categories!A:A, I114) + COUNTIF(Categories!A:A, J114) + COUNTIF(Categories!A:A, K114) + COUNTIF(Categories!A:A, F114) + COUNTIF(Categories!A:A, G114) + T114</f>
        <v>6</v>
      </c>
      <c r="R114" s="50">
        <f t="shared" si="14"/>
        <v>1</v>
      </c>
      <c r="S114" s="50" t="str">
        <f t="shared" si="13"/>
        <v>cl_BLU, cl_REDcl_WHIrgn_AsiaIsMoonHasSun3Color</v>
      </c>
      <c r="T114" s="50">
        <f t="shared" si="3"/>
        <v>0</v>
      </c>
      <c r="U114" s="50" t="s">
        <v>3018</v>
      </c>
      <c r="V114" s="50" t="str">
        <f t="shared" si="4"/>
        <v>[{"order":"113","ctry":"Nepal",</v>
      </c>
      <c r="W114" s="53" t="str">
        <f t="shared" si="5"/>
        <v>[{"order":"113","ctry":"Nepal","rate":"6.0","dff":"Easy","cmnt":[],"prow":["cl_BLU, cl_RED","cl_WHI","rgn_Asia"],"pcolumn":["IsMoon","HasSun","3Color"]}],</v>
      </c>
      <c r="X114" s="48" t="str" cm="1">
        <f t="array" ref="X114">CHAR(34) &amp; "prow" &amp; CHAR(34) &amp; ":["
&amp; _xlfn.TEXTJOIN(",", TRUE, CHAR(34) &amp; F114:H114 &amp; CHAR(34))
&amp; "],"</f>
        <v>"prow":["cl_BLU, cl_RED","cl_WHI","rgn_Asia"],</v>
      </c>
      <c r="Y114" s="48" t="str" cm="1">
        <f t="array" ref="Y114">CHAR(34) &amp; "pcolumn" &amp; CHAR(34) &amp; ":["
&amp; _xlfn.TEXTJOIN(",", TRUE, CHAR(34) &amp; I114:K114 &amp; CHAR(34))
&amp; "]}"</f>
        <v>"pcolumn":["IsMoon","HasSun","3Color"]}</v>
      </c>
      <c r="Z114" s="54" t="str">
        <f t="shared" si="6"/>
        <v>"rate":"6.0",</v>
      </c>
      <c r="AA114" s="54" t="str">
        <f t="shared" si="7"/>
        <v>"dff":"Easy",</v>
      </c>
      <c r="AB114" s="54" t="str">
        <f t="shared" si="8"/>
        <v>"cmnt":[],</v>
      </c>
      <c r="AC114" s="54"/>
      <c r="AD114" s="54"/>
      <c r="AE114" s="54"/>
      <c r="AF114" s="54"/>
      <c r="AG114" s="54"/>
      <c r="AH114" s="54"/>
    </row>
    <row r="115" spans="1:34" ht="18" customHeight="1" x14ac:dyDescent="0.3">
      <c r="A115" s="44">
        <f t="shared" si="12"/>
        <v>45471</v>
      </c>
      <c r="B115" s="45">
        <f t="shared" si="0"/>
        <v>5</v>
      </c>
      <c r="C115" s="46" t="str">
        <f t="shared" si="1"/>
        <v>puzzle1 = [{"order":"114","ctry":"Kosovo","rate":"6.0","dff":"Easy","cmnt":[],"prow":["cl_BLU","cl_YEL","rgn_Europe"],"pcolumn":["3+Star","cl_WHI","NoBand"]}],</v>
      </c>
      <c r="D115" s="47">
        <f t="shared" si="2"/>
        <v>114</v>
      </c>
      <c r="E115" s="48" t="s">
        <v>155</v>
      </c>
      <c r="F115" s="49" t="s">
        <v>1092</v>
      </c>
      <c r="G115" s="50" t="s">
        <v>1107</v>
      </c>
      <c r="H115" s="50" t="s">
        <v>1067</v>
      </c>
      <c r="I115" s="50" t="s">
        <v>1598</v>
      </c>
      <c r="J115" s="50" t="s">
        <v>1104</v>
      </c>
      <c r="K115" s="50" t="s">
        <v>1481</v>
      </c>
      <c r="L115" s="48" t="str" cm="1">
        <f t="array" ref="L115">IF(LEFT(E115,1)&lt;&gt;"[", _xlfn.TEXTJOIN(", ", TRUE, IF($E$2:$E$1438=E115, ROW($E$2:$E$1438)-1, "")), "")</f>
        <v>114, 200</v>
      </c>
      <c r="M115" s="48" cm="1">
        <f t="array" ref="M115">IF(
  IFERROR(INDEX(_xlfn.TEXTSPLIT(L115, ", "), COUNTA(_xlfn.TEXTSPLIT(L115, ", "))) - INDEX(_xlfn.TEXTSPLIT(L115, ", "), COUNTA(_xlfn.TEXTSPLIT(L115, ", ")) - 1), 0) &gt; 0,
  IFERROR(INDEX(_xlfn.TEXTSPLIT(L115, ", "), COUNTA(_xlfn.TEXTSPLIT(L115, ", "))) - INDEX(_xlfn.TEXTSPLIT(L115, ", "), COUNTA(_xlfn.TEXTSPLIT(L115, ", ")) - 1), ""),
  ""
)</f>
        <v>86</v>
      </c>
      <c r="N115" s="51" t="str">
        <f>IFERROR(TEXT(AVERAGEIF(Rates!B:B, D115, Rates!C:C), "0.0"), "")</f>
        <v>6.0</v>
      </c>
      <c r="O115" s="52" t="str">
        <f>IFERROR(
    IF(
        AVERAGEIF(Rates!B:B, D115, Rates!F:F) &lt; 1.2,
        "Easy",
        IF(
            AVERAGEIF(Rates!B:B, D115, Rates!F:F) &gt; 2.2,
            "Hard",
            "Med"
        )
    ),
    ""
)</f>
        <v>Easy</v>
      </c>
      <c r="P115" s="50" t="str" cm="1">
        <f t="array" ref="P115">_xlfn.TEXTJOIN(",", TRUE, IF((Rates!$B$1:$B$11000 = D115) * (Rates!$E$1:$E$11000 &lt;&gt; ""), CHAR(34) &amp; Rates!$E$1:$E$11000&amp; CHAR(34), ""))</f>
        <v/>
      </c>
      <c r="Q115" s="50">
        <f>COUNTIF(Categories!A:A, H115) + COUNTIF(Categories!A:A, I115) + COUNTIF(Categories!A:A, J115) + COUNTIF(Categories!A:A, K115) + COUNTIF(Categories!A:A, F115) + COUNTIF(Categories!A:A, G115) + T115</f>
        <v>6</v>
      </c>
      <c r="R115" s="50">
        <f t="shared" si="14"/>
        <v>1</v>
      </c>
      <c r="S115" s="50" t="str">
        <f t="shared" si="13"/>
        <v>cl_BLUcl_YELrgn_Europe3+Starcl_WHINoBand</v>
      </c>
      <c r="T115" s="50">
        <f t="shared" si="3"/>
        <v>0</v>
      </c>
      <c r="U115" s="50" t="s">
        <v>3018</v>
      </c>
      <c r="V115" s="50" t="str">
        <f t="shared" si="4"/>
        <v>[{"order":"114","ctry":"Kosovo",</v>
      </c>
      <c r="W115" s="53" t="str">
        <f t="shared" si="5"/>
        <v>[{"order":"114","ctry":"Kosovo","rate":"6.0","dff":"Easy","cmnt":[],"prow":["cl_BLU","cl_YEL","rgn_Europe"],"pcolumn":["3+Star","cl_WHI","NoBand"]}],</v>
      </c>
      <c r="X115" s="48" t="str" cm="1">
        <f t="array" ref="X115">CHAR(34) &amp; "prow" &amp; CHAR(34) &amp; ":["
&amp; _xlfn.TEXTJOIN(",", TRUE, CHAR(34) &amp; F115:H115 &amp; CHAR(34))
&amp; "],"</f>
        <v>"prow":["cl_BLU","cl_YEL","rgn_Europe"],</v>
      </c>
      <c r="Y115" s="48" t="str" cm="1">
        <f t="array" ref="Y115">CHAR(34) &amp; "pcolumn" &amp; CHAR(34) &amp; ":["
&amp; _xlfn.TEXTJOIN(",", TRUE, CHAR(34) &amp; I115:K115 &amp; CHAR(34))
&amp; "]}"</f>
        <v>"pcolumn":["3+Star","cl_WHI","NoBand"]}</v>
      </c>
      <c r="Z115" s="54" t="str">
        <f t="shared" si="6"/>
        <v>"rate":"6.0",</v>
      </c>
      <c r="AA115" s="54" t="str">
        <f t="shared" si="7"/>
        <v>"dff":"Easy",</v>
      </c>
      <c r="AB115" s="54" t="str">
        <f t="shared" si="8"/>
        <v>"cmnt":[],</v>
      </c>
      <c r="AC115" s="54"/>
      <c r="AD115" s="54"/>
      <c r="AE115" s="54"/>
      <c r="AF115" s="54"/>
      <c r="AG115" s="54"/>
      <c r="AH115" s="54"/>
    </row>
    <row r="116" spans="1:34" ht="18" customHeight="1" x14ac:dyDescent="0.3">
      <c r="A116" s="44">
        <f t="shared" si="12"/>
        <v>45472</v>
      </c>
      <c r="B116" s="45">
        <f t="shared" si="0"/>
        <v>6</v>
      </c>
      <c r="C116" s="46" t="str">
        <f t="shared" si="1"/>
        <v>puzzle1 = [{"order":"115","ctry":"Kazakhstan","rate":"6.0","dff":"Easy","cmnt":[],"prow":["cl_BLU, cl_YEL","Circle","rgn_Asia"],"pcolumn":["Animal","HasSun","2Color"]}],</v>
      </c>
      <c r="D116" s="47">
        <f t="shared" si="2"/>
        <v>115</v>
      </c>
      <c r="E116" s="48" t="s">
        <v>152</v>
      </c>
      <c r="F116" s="49" t="s">
        <v>1131</v>
      </c>
      <c r="G116" s="50" t="s">
        <v>1570</v>
      </c>
      <c r="H116" s="50" t="s">
        <v>1063</v>
      </c>
      <c r="I116" s="50" t="s">
        <v>1606</v>
      </c>
      <c r="J116" s="50" t="s">
        <v>1602</v>
      </c>
      <c r="K116" s="50" t="s">
        <v>1413</v>
      </c>
      <c r="L116" s="48" t="str" cm="1">
        <f t="array" ref="L116">IF(LEFT(E116,1)&lt;&gt;"[", _xlfn.TEXTJOIN(", ", TRUE, IF($E$2:$E$1438=E116, ROW($E$2:$E$1438)-1, "")), "")</f>
        <v>115, 400</v>
      </c>
      <c r="M116" s="48" cm="1">
        <f t="array" ref="M116">IF(
  IFERROR(INDEX(_xlfn.TEXTSPLIT(L116, ", "), COUNTA(_xlfn.TEXTSPLIT(L116, ", "))) - INDEX(_xlfn.TEXTSPLIT(L116, ", "), COUNTA(_xlfn.TEXTSPLIT(L116, ", ")) - 1), 0) &gt; 0,
  IFERROR(INDEX(_xlfn.TEXTSPLIT(L116, ", "), COUNTA(_xlfn.TEXTSPLIT(L116, ", "))) - INDEX(_xlfn.TEXTSPLIT(L116, ", "), COUNTA(_xlfn.TEXTSPLIT(L116, ", ")) - 1), ""),
  ""
)</f>
        <v>285</v>
      </c>
      <c r="N116" s="51" t="str">
        <f>IFERROR(TEXT(AVERAGEIF(Rates!B:B, D116, Rates!C:C), "0.0"), "")</f>
        <v>6.0</v>
      </c>
      <c r="O116" s="52" t="str">
        <f>IFERROR(
    IF(
        AVERAGEIF(Rates!B:B, D116, Rates!F:F) &lt; 1.2,
        "Easy",
        IF(
            AVERAGEIF(Rates!B:B, D116, Rates!F:F) &gt; 2.2,
            "Hard",
            "Med"
        )
    ),
    ""
)</f>
        <v>Easy</v>
      </c>
      <c r="P116" s="50" t="str" cm="1">
        <f t="array" ref="P116">_xlfn.TEXTJOIN(",", TRUE, IF((Rates!$B$1:$B$11000 = D116) * (Rates!$E$1:$E$11000 &lt;&gt; ""), CHAR(34) &amp; Rates!$E$1:$E$11000&amp; CHAR(34), ""))</f>
        <v/>
      </c>
      <c r="Q116" s="50">
        <f>COUNTIF(Categories!A:A, H116) + COUNTIF(Categories!A:A, I116) + COUNTIF(Categories!A:A, J116) + COUNTIF(Categories!A:A, K116) + COUNTIF(Categories!A:A, F116) + COUNTIF(Categories!A:A, G116) + T116</f>
        <v>6</v>
      </c>
      <c r="R116" s="50">
        <f t="shared" si="14"/>
        <v>2</v>
      </c>
      <c r="S116" s="50" t="str">
        <f t="shared" si="13"/>
        <v>cl_BLU, cl_YELCirclergn_AsiaAnimalHasSun2Color</v>
      </c>
      <c r="T116" s="50">
        <f t="shared" si="3"/>
        <v>0</v>
      </c>
      <c r="U116" s="50" t="s">
        <v>3018</v>
      </c>
      <c r="V116" s="50" t="str">
        <f t="shared" si="4"/>
        <v>[{"order":"115","ctry":"Kazakhstan",</v>
      </c>
      <c r="W116" s="53" t="str">
        <f t="shared" si="5"/>
        <v>[{"order":"115","ctry":"Kazakhstan","rate":"6.0","dff":"Easy","cmnt":[],"prow":["cl_BLU, cl_YEL","Circle","rgn_Asia"],"pcolumn":["Animal","HasSun","2Color"]}],</v>
      </c>
      <c r="X116" s="48" t="str" cm="1">
        <f t="array" ref="X116">CHAR(34) &amp; "prow" &amp; CHAR(34) &amp; ":["
&amp; _xlfn.TEXTJOIN(",", TRUE, CHAR(34) &amp; F116:H116 &amp; CHAR(34))
&amp; "],"</f>
        <v>"prow":["cl_BLU, cl_YEL","Circle","rgn_Asia"],</v>
      </c>
      <c r="Y116" s="48" t="str" cm="1">
        <f t="array" ref="Y116">CHAR(34) &amp; "pcolumn" &amp; CHAR(34) &amp; ":["
&amp; _xlfn.TEXTJOIN(",", TRUE, CHAR(34) &amp; I116:K116 &amp; CHAR(34))
&amp; "]}"</f>
        <v>"pcolumn":["Animal","HasSun","2Color"]}</v>
      </c>
      <c r="Z116" s="54" t="str">
        <f t="shared" si="6"/>
        <v>"rate":"6.0",</v>
      </c>
      <c r="AA116" s="54" t="str">
        <f t="shared" si="7"/>
        <v>"dff":"Easy",</v>
      </c>
      <c r="AB116" s="54" t="str">
        <f t="shared" si="8"/>
        <v>"cmnt":[],</v>
      </c>
      <c r="AC116" s="54"/>
      <c r="AD116" s="54"/>
      <c r="AE116" s="54"/>
      <c r="AF116" s="54"/>
      <c r="AG116" s="54"/>
      <c r="AH116" s="54"/>
    </row>
    <row r="117" spans="1:34" ht="18" customHeight="1" x14ac:dyDescent="0.3">
      <c r="A117" s="44">
        <f t="shared" si="12"/>
        <v>45473</v>
      </c>
      <c r="B117" s="45">
        <f t="shared" si="0"/>
        <v>7</v>
      </c>
      <c r="C117" s="46" t="str">
        <f t="shared" si="1"/>
        <v>puzzle1 = [{"order":"116","ctry":"Aruba","rate":"5.0","dff":"Easy","cmnt":[],"prow":["cl_WHI, cl_RED","Horizo","rgn_North America"],"pcolumn":["1Stars","cl_BLU","cl_YEL"]}],</v>
      </c>
      <c r="D117" s="47">
        <f t="shared" si="2"/>
        <v>116</v>
      </c>
      <c r="E117" s="48" t="s">
        <v>52</v>
      </c>
      <c r="F117" s="49" t="s">
        <v>1164</v>
      </c>
      <c r="G117" s="50" t="s">
        <v>1497</v>
      </c>
      <c r="H117" s="50" t="s">
        <v>1059</v>
      </c>
      <c r="I117" s="50" t="s">
        <v>1590</v>
      </c>
      <c r="J117" s="50" t="s">
        <v>1092</v>
      </c>
      <c r="K117" s="50" t="s">
        <v>1107</v>
      </c>
      <c r="L117" s="48" t="str" cm="1">
        <f t="array" ref="L117">IF(LEFT(E117,1)&lt;&gt;"[", _xlfn.TEXTJOIN(", ", TRUE, IF($E$2:$E$1438=E117, ROW($E$2:$E$1438)-1, "")), "")</f>
        <v>116, 541</v>
      </c>
      <c r="M117" s="48" cm="1">
        <f t="array" ref="M117">IF(
  IFERROR(INDEX(_xlfn.TEXTSPLIT(L117, ", "), COUNTA(_xlfn.TEXTSPLIT(L117, ", "))) - INDEX(_xlfn.TEXTSPLIT(L117, ", "), COUNTA(_xlfn.TEXTSPLIT(L117, ", ")) - 1), 0) &gt; 0,
  IFERROR(INDEX(_xlfn.TEXTSPLIT(L117, ", "), COUNTA(_xlfn.TEXTSPLIT(L117, ", "))) - INDEX(_xlfn.TEXTSPLIT(L117, ", "), COUNTA(_xlfn.TEXTSPLIT(L117, ", ")) - 1), ""),
  ""
)</f>
        <v>425</v>
      </c>
      <c r="N117" s="51" t="str">
        <f>IFERROR(TEXT(AVERAGEIF(Rates!B:B, D117, Rates!C:C), "0.0"), "")</f>
        <v>5.0</v>
      </c>
      <c r="O117" s="52" t="str">
        <f>IFERROR(
    IF(
        AVERAGEIF(Rates!B:B, D117, Rates!F:F) &lt; 1.2,
        "Easy",
        IF(
            AVERAGEIF(Rates!B:B, D117, Rates!F:F) &gt; 2.2,
            "Hard",
            "Med"
        )
    ),
    ""
)</f>
        <v>Easy</v>
      </c>
      <c r="P117" s="50" t="str" cm="1">
        <f t="array" ref="P117">_xlfn.TEXTJOIN(",", TRUE, IF((Rates!$B$1:$B$11000 = D117) * (Rates!$E$1:$E$11000 &lt;&gt; ""), CHAR(34) &amp; Rates!$E$1:$E$11000&amp; CHAR(34), ""))</f>
        <v/>
      </c>
      <c r="Q117" s="50">
        <f>COUNTIF(Categories!A:A, H117) + COUNTIF(Categories!A:A, I117) + COUNTIF(Categories!A:A, J117) + COUNTIF(Categories!A:A, K117) + COUNTIF(Categories!A:A, F117) + COUNTIF(Categories!A:A, G117) + T117</f>
        <v>6</v>
      </c>
      <c r="R117" s="50">
        <f t="shared" si="14"/>
        <v>2</v>
      </c>
      <c r="S117" s="50" t="str">
        <f t="shared" si="13"/>
        <v>cl_WHI, cl_REDHorizorgn_North America1Starscl_BLUcl_YEL</v>
      </c>
      <c r="T117" s="50">
        <f t="shared" si="3"/>
        <v>0</v>
      </c>
      <c r="U117" s="50" t="s">
        <v>3018</v>
      </c>
      <c r="V117" s="50" t="str">
        <f t="shared" si="4"/>
        <v>[{"order":"116","ctry":"Aruba",</v>
      </c>
      <c r="W117" s="53" t="str">
        <f t="shared" si="5"/>
        <v>[{"order":"116","ctry":"Aruba","rate":"5.0","dff":"Easy","cmnt":[],"prow":["cl_WHI, cl_RED","Horizo","rgn_North America"],"pcolumn":["1Stars","cl_BLU","cl_YEL"]}],</v>
      </c>
      <c r="X117" s="48" t="str" cm="1">
        <f t="array" ref="X117">CHAR(34) &amp; "prow" &amp; CHAR(34) &amp; ":["
&amp; _xlfn.TEXTJOIN(",", TRUE, CHAR(34) &amp; F117:H117 &amp; CHAR(34))
&amp; "],"</f>
        <v>"prow":["cl_WHI, cl_RED","Horizo","rgn_North America"],</v>
      </c>
      <c r="Y117" s="48" t="str" cm="1">
        <f t="array" ref="Y117">CHAR(34) &amp; "pcolumn" &amp; CHAR(34) &amp; ":["
&amp; _xlfn.TEXTJOIN(",", TRUE, CHAR(34) &amp; I117:K117 &amp; CHAR(34))
&amp; "]}"</f>
        <v>"pcolumn":["1Stars","cl_BLU","cl_YEL"]}</v>
      </c>
      <c r="Z117" s="54" t="str">
        <f t="shared" si="6"/>
        <v>"rate":"5.0",</v>
      </c>
      <c r="AA117" s="54" t="str">
        <f t="shared" si="7"/>
        <v>"dff":"Easy",</v>
      </c>
      <c r="AB117" s="54" t="str">
        <f t="shared" si="8"/>
        <v>"cmnt":[],</v>
      </c>
      <c r="AC117" s="54"/>
      <c r="AD117" s="54"/>
      <c r="AE117" s="54"/>
      <c r="AF117" s="54"/>
      <c r="AG117" s="54"/>
      <c r="AH117" s="54"/>
    </row>
    <row r="118" spans="1:34" ht="18" customHeight="1" x14ac:dyDescent="0.3">
      <c r="A118" s="44">
        <f t="shared" si="12"/>
        <v>45474</v>
      </c>
      <c r="B118" s="45">
        <f t="shared" si="0"/>
        <v>1</v>
      </c>
      <c r="C118" s="46" t="str">
        <f t="shared" si="1"/>
        <v>puzzle1 = [{"order":"117","ctry":"Latvia","rate":"5.0","dff":"Easy","cmnt":[],"prow":["3Bands","Horizo","rgn_Europe"],"pcolumn":["2Color","cl_RED","cl_WHI"]}],</v>
      </c>
      <c r="D118" s="47">
        <f t="shared" si="2"/>
        <v>117</v>
      </c>
      <c r="E118" s="48" t="s">
        <v>159</v>
      </c>
      <c r="F118" s="49" t="s">
        <v>1489</v>
      </c>
      <c r="G118" s="50" t="s">
        <v>1497</v>
      </c>
      <c r="H118" s="50" t="s">
        <v>1067</v>
      </c>
      <c r="I118" s="50" t="s">
        <v>1413</v>
      </c>
      <c r="J118" s="50" t="s">
        <v>1101</v>
      </c>
      <c r="K118" s="50" t="s">
        <v>1104</v>
      </c>
      <c r="L118" s="48" t="str" cm="1">
        <f t="array" ref="L118">IF(LEFT(E118,1)&lt;&gt;"[", _xlfn.TEXTJOIN(", ", TRUE, IF($E$2:$E$1438=E118, ROW($E$2:$E$1438)-1, "")), "")</f>
        <v>117, 314, 560</v>
      </c>
      <c r="M118" s="48" cm="1">
        <f t="array" ref="M118">IF(
  IFERROR(INDEX(_xlfn.TEXTSPLIT(L118, ", "), COUNTA(_xlfn.TEXTSPLIT(L118, ", "))) - INDEX(_xlfn.TEXTSPLIT(L118, ", "), COUNTA(_xlfn.TEXTSPLIT(L118, ", ")) - 1), 0) &gt; 0,
  IFERROR(INDEX(_xlfn.TEXTSPLIT(L118, ", "), COUNTA(_xlfn.TEXTSPLIT(L118, ", "))) - INDEX(_xlfn.TEXTSPLIT(L118, ", "), COUNTA(_xlfn.TEXTSPLIT(L118, ", ")) - 1), ""),
  ""
)</f>
        <v>246</v>
      </c>
      <c r="N118" s="51" t="str">
        <f>IFERROR(TEXT(AVERAGEIF(Rates!B:B, D118, Rates!C:C), "0.0"), "")</f>
        <v>5.0</v>
      </c>
      <c r="O118" s="52" t="str">
        <f>IFERROR(
    IF(
        AVERAGEIF(Rates!B:B, D118, Rates!F:F) &lt; 1.2,
        "Easy",
        IF(
            AVERAGEIF(Rates!B:B, D118, Rates!F:F) &gt; 2.2,
            "Hard",
            "Med"
        )
    ),
    ""
)</f>
        <v>Easy</v>
      </c>
      <c r="P118" s="50" t="str" cm="1">
        <f t="array" ref="P118">_xlfn.TEXTJOIN(",", TRUE, IF((Rates!$B$1:$B$11000 = D118) * (Rates!$E$1:$E$11000 &lt;&gt; ""), CHAR(34) &amp; Rates!$E$1:$E$11000&amp; CHAR(34), ""))</f>
        <v/>
      </c>
      <c r="Q118" s="50">
        <f>COUNTIF(Categories!A:A, H118) + COUNTIF(Categories!A:A, I118) + COUNTIF(Categories!A:A, J118) + COUNTIF(Categories!A:A, K118) + COUNTIF(Categories!A:A, F118) + COUNTIF(Categories!A:A, G118) + T118</f>
        <v>6</v>
      </c>
      <c r="R118" s="50">
        <f t="shared" si="14"/>
        <v>1</v>
      </c>
      <c r="S118" s="50" t="str">
        <f t="shared" si="13"/>
        <v>3BandsHorizorgn_Europe2Colorcl_REDcl_WHI</v>
      </c>
      <c r="T118" s="50">
        <f t="shared" si="3"/>
        <v>0</v>
      </c>
      <c r="U118" s="50" t="s">
        <v>3018</v>
      </c>
      <c r="V118" s="50" t="str">
        <f t="shared" si="4"/>
        <v>[{"order":"117","ctry":"Latvia",</v>
      </c>
      <c r="W118" s="53" t="str">
        <f t="shared" si="5"/>
        <v>[{"order":"117","ctry":"Latvia","rate":"5.0","dff":"Easy","cmnt":[],"prow":["3Bands","Horizo","rgn_Europe"],"pcolumn":["2Color","cl_RED","cl_WHI"]}],</v>
      </c>
      <c r="X118" s="48" t="str" cm="1">
        <f t="array" ref="X118">CHAR(34) &amp; "prow" &amp; CHAR(34) &amp; ":["
&amp; _xlfn.TEXTJOIN(",", TRUE, CHAR(34) &amp; F118:H118 &amp; CHAR(34))
&amp; "],"</f>
        <v>"prow":["3Bands","Horizo","rgn_Europe"],</v>
      </c>
      <c r="Y118" s="48" t="str" cm="1">
        <f t="array" ref="Y118">CHAR(34) &amp; "pcolumn" &amp; CHAR(34) &amp; ":["
&amp; _xlfn.TEXTJOIN(",", TRUE, CHAR(34) &amp; I118:K118 &amp; CHAR(34))
&amp; "]}"</f>
        <v>"pcolumn":["2Color","cl_RED","cl_WHI"]}</v>
      </c>
      <c r="Z118" s="54" t="str">
        <f t="shared" si="6"/>
        <v>"rate":"5.0",</v>
      </c>
      <c r="AA118" s="54" t="str">
        <f t="shared" si="7"/>
        <v>"dff":"Easy",</v>
      </c>
      <c r="AB118" s="54" t="str">
        <f t="shared" si="8"/>
        <v>"cmnt":[],</v>
      </c>
      <c r="AC118" s="54"/>
      <c r="AD118" s="54"/>
      <c r="AE118" s="54"/>
      <c r="AF118" s="54"/>
      <c r="AG118" s="54"/>
      <c r="AH118" s="54"/>
    </row>
    <row r="119" spans="1:34" ht="18" customHeight="1" x14ac:dyDescent="0.3">
      <c r="A119" s="44">
        <f t="shared" si="12"/>
        <v>45475</v>
      </c>
      <c r="B119" s="45">
        <f t="shared" si="0"/>
        <v>2</v>
      </c>
      <c r="C119" s="46" t="str">
        <f t="shared" si="1"/>
        <v>puzzle1 = [{"order":"118","ctry":"Comoros","rate":"6.0","dff":"Easy","cmnt":[],"prow":["cl_GRE, cl_WHI","cl_YEL","cl_BLU, cl_RED"],"pcolumn":["IsMoon","4+Band","HasSta"]}],</v>
      </c>
      <c r="D119" s="47">
        <f t="shared" si="2"/>
        <v>118</v>
      </c>
      <c r="E119" s="48" t="s">
        <v>89</v>
      </c>
      <c r="F119" s="49" t="s">
        <v>1155</v>
      </c>
      <c r="G119" s="50" t="s">
        <v>1107</v>
      </c>
      <c r="H119" s="50" t="s">
        <v>1137</v>
      </c>
      <c r="I119" s="50" t="s">
        <v>1582</v>
      </c>
      <c r="J119" s="50" t="s">
        <v>1493</v>
      </c>
      <c r="K119" s="50" t="s">
        <v>1586</v>
      </c>
      <c r="L119" s="48" t="str" cm="1">
        <f t="array" ref="L119">IF(LEFT(E119,1)&lt;&gt;"[", _xlfn.TEXTJOIN(", ", TRUE, IF($E$2:$E$1438=E119, ROW($E$2:$E$1438)-1, "")), "")</f>
        <v>118, 342</v>
      </c>
      <c r="M119" s="48" cm="1">
        <f t="array" ref="M119">IF(
  IFERROR(INDEX(_xlfn.TEXTSPLIT(L119, ", "), COUNTA(_xlfn.TEXTSPLIT(L119, ", "))) - INDEX(_xlfn.TEXTSPLIT(L119, ", "), COUNTA(_xlfn.TEXTSPLIT(L119, ", ")) - 1), 0) &gt; 0,
  IFERROR(INDEX(_xlfn.TEXTSPLIT(L119, ", "), COUNTA(_xlfn.TEXTSPLIT(L119, ", "))) - INDEX(_xlfn.TEXTSPLIT(L119, ", "), COUNTA(_xlfn.TEXTSPLIT(L119, ", ")) - 1), ""),
  ""
)</f>
        <v>224</v>
      </c>
      <c r="N119" s="51" t="str">
        <f>IFERROR(TEXT(AVERAGEIF(Rates!B:B, D119, Rates!C:C), "0.0"), "")</f>
        <v>6.0</v>
      </c>
      <c r="O119" s="52" t="str">
        <f>IFERROR(
    IF(
        AVERAGEIF(Rates!B:B, D119, Rates!F:F) &lt; 1.2,
        "Easy",
        IF(
            AVERAGEIF(Rates!B:B, D119, Rates!F:F) &gt; 2.2,
            "Hard",
            "Med"
        )
    ),
    ""
)</f>
        <v>Easy</v>
      </c>
      <c r="P119" s="50" t="str" cm="1">
        <f t="array" ref="P119">_xlfn.TEXTJOIN(",", TRUE, IF((Rates!$B$1:$B$11000 = D119) * (Rates!$E$1:$E$11000 &lt;&gt; ""), CHAR(34) &amp; Rates!$E$1:$E$11000&amp; CHAR(34), ""))</f>
        <v/>
      </c>
      <c r="Q119" s="50">
        <f>COUNTIF(Categories!A:A, H119) + COUNTIF(Categories!A:A, I119) + COUNTIF(Categories!A:A, J119) + COUNTIF(Categories!A:A, K119) + COUNTIF(Categories!A:A, F119) + COUNTIF(Categories!A:A, G119) + T119</f>
        <v>6</v>
      </c>
      <c r="R119" s="50">
        <f t="shared" si="14"/>
        <v>1</v>
      </c>
      <c r="S119" s="50" t="str">
        <f t="shared" si="13"/>
        <v>cl_GRE, cl_WHIcl_YELcl_BLU, cl_REDIsMoon4+BandHasSta</v>
      </c>
      <c r="T119" s="50">
        <f t="shared" si="3"/>
        <v>0</v>
      </c>
      <c r="U119" s="50" t="s">
        <v>3018</v>
      </c>
      <c r="V119" s="50" t="str">
        <f t="shared" si="4"/>
        <v>[{"order":"118","ctry":"Comoros",</v>
      </c>
      <c r="W119" s="53" t="str">
        <f t="shared" si="5"/>
        <v>[{"order":"118","ctry":"Comoros","rate":"6.0","dff":"Easy","cmnt":[],"prow":["cl_GRE, cl_WHI","cl_YEL","cl_BLU, cl_RED"],"pcolumn":["IsMoon","4+Band","HasSta"]}],</v>
      </c>
      <c r="X119" s="48" t="str" cm="1">
        <f t="array" ref="X119">CHAR(34) &amp; "prow" &amp; CHAR(34) &amp; ":["
&amp; _xlfn.TEXTJOIN(",", TRUE, CHAR(34) &amp; F119:H119 &amp; CHAR(34))
&amp; "],"</f>
        <v>"prow":["cl_GRE, cl_WHI","cl_YEL","cl_BLU, cl_RED"],</v>
      </c>
      <c r="Y119" s="48" t="str" cm="1">
        <f t="array" ref="Y119">CHAR(34) &amp; "pcolumn" &amp; CHAR(34) &amp; ":["
&amp; _xlfn.TEXTJOIN(",", TRUE, CHAR(34) &amp; I119:K119 &amp; CHAR(34))
&amp; "]}"</f>
        <v>"pcolumn":["IsMoon","4+Band","HasSta"]}</v>
      </c>
      <c r="Z119" s="54" t="str">
        <f t="shared" si="6"/>
        <v>"rate":"6.0",</v>
      </c>
      <c r="AA119" s="54" t="str">
        <f t="shared" si="7"/>
        <v>"dff":"Easy",</v>
      </c>
      <c r="AB119" s="54" t="str">
        <f t="shared" si="8"/>
        <v>"cmnt":[],</v>
      </c>
      <c r="AC119" s="54"/>
      <c r="AD119" s="54"/>
      <c r="AE119" s="54"/>
      <c r="AF119" s="54"/>
      <c r="AG119" s="54"/>
      <c r="AH119" s="54"/>
    </row>
    <row r="120" spans="1:34" ht="18" customHeight="1" x14ac:dyDescent="0.3">
      <c r="A120" s="44">
        <f t="shared" si="12"/>
        <v>45476</v>
      </c>
      <c r="B120" s="45">
        <f t="shared" si="0"/>
        <v>3</v>
      </c>
      <c r="C120" s="46" t="str">
        <f t="shared" si="1"/>
        <v>puzzle1 = [{"order":"119","ctry":"Lebanon","rate":"6.0","dff":"Easy","cmnt":[],"prow":["3Bands","cl_GRE","rgn_Asia"],"pcolumn":["cl_WHI, cl_RED","Plants","Horizo"]}],</v>
      </c>
      <c r="D120" s="47">
        <f t="shared" si="2"/>
        <v>119</v>
      </c>
      <c r="E120" s="48" t="s">
        <v>160</v>
      </c>
      <c r="F120" s="49" t="s">
        <v>1489</v>
      </c>
      <c r="G120" s="50" t="s">
        <v>1095</v>
      </c>
      <c r="H120" s="50" t="s">
        <v>1063</v>
      </c>
      <c r="I120" s="50" t="s">
        <v>1164</v>
      </c>
      <c r="J120" s="50" t="s">
        <v>1578</v>
      </c>
      <c r="K120" s="50" t="s">
        <v>1497</v>
      </c>
      <c r="L120" s="48" t="str" cm="1">
        <f t="array" ref="L120">IF(LEFT(E120,1)&lt;&gt;"[", _xlfn.TEXTJOIN(", ", TRUE, IF($E$2:$E$1438=E120, ROW($E$2:$E$1438)-1, "")), "")</f>
        <v>119, 295</v>
      </c>
      <c r="M120" s="48" cm="1">
        <f t="array" ref="M120">IF(
  IFERROR(INDEX(_xlfn.TEXTSPLIT(L120, ", "), COUNTA(_xlfn.TEXTSPLIT(L120, ", "))) - INDEX(_xlfn.TEXTSPLIT(L120, ", "), COUNTA(_xlfn.TEXTSPLIT(L120, ", ")) - 1), 0) &gt; 0,
  IFERROR(INDEX(_xlfn.TEXTSPLIT(L120, ", "), COUNTA(_xlfn.TEXTSPLIT(L120, ", "))) - INDEX(_xlfn.TEXTSPLIT(L120, ", "), COUNTA(_xlfn.TEXTSPLIT(L120, ", ")) - 1), ""),
  ""
)</f>
        <v>176</v>
      </c>
      <c r="N120" s="51" t="str">
        <f>IFERROR(TEXT(AVERAGEIF(Rates!B:B, D120, Rates!C:C), "0.0"), "")</f>
        <v>6.0</v>
      </c>
      <c r="O120" s="52" t="str">
        <f>IFERROR(
    IF(
        AVERAGEIF(Rates!B:B, D120, Rates!F:F) &lt; 1.2,
        "Easy",
        IF(
            AVERAGEIF(Rates!B:B, D120, Rates!F:F) &gt; 2.2,
            "Hard",
            "Med"
        )
    ),
    ""
)</f>
        <v>Easy</v>
      </c>
      <c r="P120" s="50" t="str" cm="1">
        <f t="array" ref="P120">_xlfn.TEXTJOIN(",", TRUE, IF((Rates!$B$1:$B$11000 = D120) * (Rates!$E$1:$E$11000 &lt;&gt; ""), CHAR(34) &amp; Rates!$E$1:$E$11000&amp; CHAR(34), ""))</f>
        <v/>
      </c>
      <c r="Q120" s="50">
        <f>COUNTIF(Categories!A:A, H120) + COUNTIF(Categories!A:A, I120) + COUNTIF(Categories!A:A, J120) + COUNTIF(Categories!A:A, K120) + COUNTIF(Categories!A:A, F120) + COUNTIF(Categories!A:A, G120) + T120</f>
        <v>6</v>
      </c>
      <c r="R120" s="50">
        <f t="shared" si="14"/>
        <v>2</v>
      </c>
      <c r="S120" s="50" t="str">
        <f t="shared" si="13"/>
        <v>3Bandscl_GRErgn_Asiacl_WHI, cl_REDPlantsHorizo</v>
      </c>
      <c r="T120" s="50">
        <f t="shared" si="3"/>
        <v>0</v>
      </c>
      <c r="U120" s="50" t="s">
        <v>3018</v>
      </c>
      <c r="V120" s="50" t="str">
        <f t="shared" si="4"/>
        <v>[{"order":"119","ctry":"Lebanon",</v>
      </c>
      <c r="W120" s="53" t="str">
        <f t="shared" si="5"/>
        <v>[{"order":"119","ctry":"Lebanon","rate":"6.0","dff":"Easy","cmnt":[],"prow":["3Bands","cl_GRE","rgn_Asia"],"pcolumn":["cl_WHI, cl_RED","Plants","Horizo"]}],</v>
      </c>
      <c r="X120" s="48" t="str" cm="1">
        <f t="array" ref="X120">CHAR(34) &amp; "prow" &amp; CHAR(34) &amp; ":["
&amp; _xlfn.TEXTJOIN(",", TRUE, CHAR(34) &amp; F120:H120 &amp; CHAR(34))
&amp; "],"</f>
        <v>"prow":["3Bands","cl_GRE","rgn_Asia"],</v>
      </c>
      <c r="Y120" s="48" t="str" cm="1">
        <f t="array" ref="Y120">CHAR(34) &amp; "pcolumn" &amp; CHAR(34) &amp; ":["
&amp; _xlfn.TEXTJOIN(",", TRUE, CHAR(34) &amp; I120:K120 &amp; CHAR(34))
&amp; "]}"</f>
        <v>"pcolumn":["cl_WHI, cl_RED","Plants","Horizo"]}</v>
      </c>
      <c r="Z120" s="54" t="str">
        <f t="shared" si="6"/>
        <v>"rate":"6.0",</v>
      </c>
      <c r="AA120" s="54" t="str">
        <f t="shared" si="7"/>
        <v>"dff":"Easy",</v>
      </c>
      <c r="AB120" s="54" t="str">
        <f t="shared" si="8"/>
        <v>"cmnt":[],</v>
      </c>
      <c r="AC120" s="54"/>
      <c r="AD120" s="54"/>
      <c r="AE120" s="54"/>
      <c r="AF120" s="54"/>
      <c r="AG120" s="54"/>
      <c r="AH120" s="54"/>
    </row>
    <row r="121" spans="1:34" ht="18" customHeight="1" x14ac:dyDescent="0.3">
      <c r="A121" s="44">
        <f t="shared" si="12"/>
        <v>45477</v>
      </c>
      <c r="B121" s="45">
        <f t="shared" si="0"/>
        <v>4</v>
      </c>
      <c r="C121" s="46" t="str">
        <f t="shared" si="1"/>
        <v>puzzle1 = [{"order":"120","ctry":"Ivory Coast","rate":"6.0","dff":"Med","cmnt":[],"prow":["cl_ORA","3Bands","rgn_Africa"],"pcolumn":["cl_GRE","cl_WHI","Vertic"]}],</v>
      </c>
      <c r="D121" s="47">
        <f t="shared" si="2"/>
        <v>120</v>
      </c>
      <c r="E121" s="48" t="s">
        <v>147</v>
      </c>
      <c r="F121" s="49" t="s">
        <v>1098</v>
      </c>
      <c r="G121" s="50" t="s">
        <v>1489</v>
      </c>
      <c r="H121" s="50" t="s">
        <v>1047</v>
      </c>
      <c r="I121" s="50" t="s">
        <v>1095</v>
      </c>
      <c r="J121" s="50" t="s">
        <v>1104</v>
      </c>
      <c r="K121" s="50" t="s">
        <v>1501</v>
      </c>
      <c r="L121" s="48" t="str" cm="1">
        <f t="array" ref="L121">IF(LEFT(E121,1)&lt;&gt;"[", _xlfn.TEXTJOIN(", ", TRUE, IF($E$2:$E$1438=E121, ROW($E$2:$E$1438)-1, "")), "")</f>
        <v>120, 362, 559</v>
      </c>
      <c r="M121" s="48" cm="1">
        <f t="array" ref="M121">IF(
  IFERROR(INDEX(_xlfn.TEXTSPLIT(L121, ", "), COUNTA(_xlfn.TEXTSPLIT(L121, ", "))) - INDEX(_xlfn.TEXTSPLIT(L121, ", "), COUNTA(_xlfn.TEXTSPLIT(L121, ", ")) - 1), 0) &gt; 0,
  IFERROR(INDEX(_xlfn.TEXTSPLIT(L121, ", "), COUNTA(_xlfn.TEXTSPLIT(L121, ", "))) - INDEX(_xlfn.TEXTSPLIT(L121, ", "), COUNTA(_xlfn.TEXTSPLIT(L121, ", ")) - 1), ""),
  ""
)</f>
        <v>197</v>
      </c>
      <c r="N121" s="51" t="str">
        <f>IFERROR(TEXT(AVERAGEIF(Rates!B:B, D121, Rates!C:C), "0.0"), "")</f>
        <v>6.0</v>
      </c>
      <c r="O121" s="52" t="str">
        <f>IFERROR(
    IF(
        AVERAGEIF(Rates!B:B, D121, Rates!F:F) &lt; 1.2,
        "Easy",
        IF(
            AVERAGEIF(Rates!B:B, D121, Rates!F:F) &gt; 2.2,
            "Hard",
            "Med"
        )
    ),
    ""
)</f>
        <v>Med</v>
      </c>
      <c r="P121" s="50" t="str" cm="1">
        <f t="array" ref="P121">_xlfn.TEXTJOIN(",", TRUE, IF((Rates!$B$1:$B$11000 = D121) * (Rates!$E$1:$E$11000 &lt;&gt; ""), CHAR(34) &amp; Rates!$E$1:$E$11000&amp; CHAR(34), ""))</f>
        <v/>
      </c>
      <c r="Q121" s="50">
        <f>COUNTIF(Categories!A:A, H121) + COUNTIF(Categories!A:A, I121) + COUNTIF(Categories!A:A, J121) + COUNTIF(Categories!A:A, K121) + COUNTIF(Categories!A:A, F121) + COUNTIF(Categories!A:A, G121) + T121</f>
        <v>6</v>
      </c>
      <c r="R121" s="50">
        <f t="shared" si="14"/>
        <v>0</v>
      </c>
      <c r="S121" s="50" t="str">
        <f t="shared" si="13"/>
        <v>cl_ORA3Bandsrgn_Africacl_GREcl_WHIVertic</v>
      </c>
      <c r="T121" s="50">
        <f t="shared" si="3"/>
        <v>0</v>
      </c>
      <c r="U121" s="50" t="s">
        <v>3018</v>
      </c>
      <c r="V121" s="50" t="str">
        <f t="shared" si="4"/>
        <v>[{"order":"120","ctry":"Ivory Coast",</v>
      </c>
      <c r="W121" s="53" t="str">
        <f t="shared" si="5"/>
        <v>[{"order":"120","ctry":"Ivory Coast","rate":"6.0","dff":"Med","cmnt":[],"prow":["cl_ORA","3Bands","rgn_Africa"],"pcolumn":["cl_GRE","cl_WHI","Vertic"]}],</v>
      </c>
      <c r="X121" s="48" t="str" cm="1">
        <f t="array" ref="X121">CHAR(34) &amp; "prow" &amp; CHAR(34) &amp; ":["
&amp; _xlfn.TEXTJOIN(",", TRUE, CHAR(34) &amp; F121:H121 &amp; CHAR(34))
&amp; "],"</f>
        <v>"prow":["cl_ORA","3Bands","rgn_Africa"],</v>
      </c>
      <c r="Y121" s="48" t="str" cm="1">
        <f t="array" ref="Y121">CHAR(34) &amp; "pcolumn" &amp; CHAR(34) &amp; ":["
&amp; _xlfn.TEXTJOIN(",", TRUE, CHAR(34) &amp; I121:K121 &amp; CHAR(34))
&amp; "]}"</f>
        <v>"pcolumn":["cl_GRE","cl_WHI","Vertic"]}</v>
      </c>
      <c r="Z121" s="54" t="str">
        <f t="shared" si="6"/>
        <v>"rate":"6.0",</v>
      </c>
      <c r="AA121" s="54" t="str">
        <f t="shared" si="7"/>
        <v>"dff":"Med",</v>
      </c>
      <c r="AB121" s="54" t="str">
        <f t="shared" si="8"/>
        <v>"cmnt":[],</v>
      </c>
      <c r="AC121" s="54"/>
      <c r="AD121" s="54"/>
      <c r="AE121" s="54"/>
      <c r="AF121" s="54"/>
      <c r="AG121" s="54"/>
      <c r="AH121" s="54"/>
    </row>
    <row r="122" spans="1:34" ht="18" customHeight="1" x14ac:dyDescent="0.3">
      <c r="A122" s="44">
        <f t="shared" si="12"/>
        <v>45478</v>
      </c>
      <c r="B122" s="45">
        <f t="shared" si="0"/>
        <v>5</v>
      </c>
      <c r="C122" s="46" t="str">
        <f t="shared" si="1"/>
        <v>puzzle1 = [{"order":"121","ctry":"Anguilla","rate":"8.0","dff":"Med","cmnt":[],"prow":["cl_BLU","cl_ORA","cl_WHI"],"pcolumn":["Animal","Animal","Animal"]}],</v>
      </c>
      <c r="D122" s="47">
        <f t="shared" si="2"/>
        <v>121</v>
      </c>
      <c r="E122" s="48" t="s">
        <v>48</v>
      </c>
      <c r="F122" s="49" t="s">
        <v>1092</v>
      </c>
      <c r="G122" s="50" t="s">
        <v>1098</v>
      </c>
      <c r="H122" s="50" t="s">
        <v>1104</v>
      </c>
      <c r="I122" s="50" t="s">
        <v>1606</v>
      </c>
      <c r="J122" s="50" t="s">
        <v>1606</v>
      </c>
      <c r="K122" s="50" t="s">
        <v>1606</v>
      </c>
      <c r="L122" s="48" t="str" cm="1">
        <f t="array" ref="L122">IF(LEFT(E122,1)&lt;&gt;"[", _xlfn.TEXTJOIN(", ", TRUE, IF($E$2:$E$1438=E122, ROW($E$2:$E$1438)-1, "")), "")</f>
        <v>121, 440</v>
      </c>
      <c r="M122" s="48" cm="1">
        <f t="array" ref="M122">IF(
  IFERROR(INDEX(_xlfn.TEXTSPLIT(L122, ", "), COUNTA(_xlfn.TEXTSPLIT(L122, ", "))) - INDEX(_xlfn.TEXTSPLIT(L122, ", "), COUNTA(_xlfn.TEXTSPLIT(L122, ", ")) - 1), 0) &gt; 0,
  IFERROR(INDEX(_xlfn.TEXTSPLIT(L122, ", "), COUNTA(_xlfn.TEXTSPLIT(L122, ", "))) - INDEX(_xlfn.TEXTSPLIT(L122, ", "), COUNTA(_xlfn.TEXTSPLIT(L122, ", ")) - 1), ""),
  ""
)</f>
        <v>319</v>
      </c>
      <c r="N122" s="51" t="str">
        <f>IFERROR(TEXT(AVERAGEIF(Rates!B:B, D122, Rates!C:C), "0.0"), "")</f>
        <v>8.0</v>
      </c>
      <c r="O122" s="52" t="str">
        <f>IFERROR(
    IF(
        AVERAGEIF(Rates!B:B, D122, Rates!F:F) &lt; 1.2,
        "Easy",
        IF(
            AVERAGEIF(Rates!B:B, D122, Rates!F:F) &gt; 2.2,
            "Hard",
            "Med"
        )
    ),
    ""
)</f>
        <v>Med</v>
      </c>
      <c r="P122" s="50" t="str" cm="1">
        <f t="array" ref="P122">_xlfn.TEXTJOIN(",", TRUE, IF((Rates!$B$1:$B$11000 = D122) * (Rates!$E$1:$E$11000 &lt;&gt; ""), CHAR(34) &amp; Rates!$E$1:$E$11000&amp; CHAR(34), ""))</f>
        <v/>
      </c>
      <c r="Q122" s="50">
        <f>COUNTIF(Categories!A:A, H122) + COUNTIF(Categories!A:A, I122) + COUNTIF(Categories!A:A, J122) + COUNTIF(Categories!A:A, K122) + COUNTIF(Categories!A:A, F122) + COUNTIF(Categories!A:A, G122) + T122</f>
        <v>6</v>
      </c>
      <c r="R122" s="50">
        <f t="shared" si="14"/>
        <v>0</v>
      </c>
      <c r="S122" s="50" t="str">
        <f t="shared" si="13"/>
        <v>cl_BLUcl_ORAcl_WHIAnimalAnimalAnimal</v>
      </c>
      <c r="T122" s="50">
        <f t="shared" si="3"/>
        <v>0</v>
      </c>
      <c r="U122" s="50" t="s">
        <v>3018</v>
      </c>
      <c r="V122" s="50" t="str">
        <f t="shared" si="4"/>
        <v>[{"order":"121","ctry":"Anguilla",</v>
      </c>
      <c r="W122" s="53" t="str">
        <f t="shared" si="5"/>
        <v>[{"order":"121","ctry":"Anguilla","rate":"8.0","dff":"Med","cmnt":[],"prow":["cl_BLU","cl_ORA","cl_WHI"],"pcolumn":["Animal","Animal","Animal"]}],</v>
      </c>
      <c r="X122" s="48" t="str" cm="1">
        <f t="array" ref="X122">CHAR(34) &amp; "prow" &amp; CHAR(34) &amp; ":["
&amp; _xlfn.TEXTJOIN(",", TRUE, CHAR(34) &amp; F122:H122 &amp; CHAR(34))
&amp; "],"</f>
        <v>"prow":["cl_BLU","cl_ORA","cl_WHI"],</v>
      </c>
      <c r="Y122" s="48" t="str" cm="1">
        <f t="array" ref="Y122">CHAR(34) &amp; "pcolumn" &amp; CHAR(34) &amp; ":["
&amp; _xlfn.TEXTJOIN(",", TRUE, CHAR(34) &amp; I122:K122 &amp; CHAR(34))
&amp; "]}"</f>
        <v>"pcolumn":["Animal","Animal","Animal"]}</v>
      </c>
      <c r="Z122" s="54" t="str">
        <f t="shared" si="6"/>
        <v>"rate":"8.0",</v>
      </c>
      <c r="AA122" s="54" t="str">
        <f t="shared" si="7"/>
        <v>"dff":"Med",</v>
      </c>
      <c r="AB122" s="54" t="str">
        <f t="shared" si="8"/>
        <v>"cmnt":[],</v>
      </c>
      <c r="AC122" s="54"/>
      <c r="AD122" s="54"/>
      <c r="AE122" s="54"/>
      <c r="AF122" s="54"/>
      <c r="AG122" s="54"/>
      <c r="AH122" s="54"/>
    </row>
    <row r="123" spans="1:34" ht="18" customHeight="1" x14ac:dyDescent="0.3">
      <c r="A123" s="44">
        <f t="shared" si="12"/>
        <v>45479</v>
      </c>
      <c r="B123" s="45">
        <f t="shared" si="0"/>
        <v>6</v>
      </c>
      <c r="C123" s="46" t="str">
        <f t="shared" si="1"/>
        <v>puzzle1 = [{"order":"122","ctry":"Turkmenistan","rate":"","dff":"","cmnt":[],"prow":["Vertic","3+Star","rgn_Asia"],"pcolumn":["IsMoon","cl_WHI","cl_GRE"]}],</v>
      </c>
      <c r="D123" s="47">
        <f t="shared" si="2"/>
        <v>122</v>
      </c>
      <c r="E123" s="48" t="s">
        <v>265</v>
      </c>
      <c r="F123" s="49" t="s">
        <v>1501</v>
      </c>
      <c r="G123" s="50" t="s">
        <v>1598</v>
      </c>
      <c r="H123" s="50" t="s">
        <v>1063</v>
      </c>
      <c r="I123" s="50" t="s">
        <v>1582</v>
      </c>
      <c r="J123" s="50" t="s">
        <v>1104</v>
      </c>
      <c r="K123" s="50" t="s">
        <v>1095</v>
      </c>
      <c r="L123" s="48" t="str" cm="1">
        <f t="array" ref="L123">IF(LEFT(E123,1)&lt;&gt;"[", _xlfn.TEXTJOIN(", ", TRUE, IF($E$2:$E$1438=E123, ROW($E$2:$E$1438)-1, "")), "")</f>
        <v>122, 347</v>
      </c>
      <c r="M123" s="48" cm="1">
        <f t="array" ref="M123">IF(
  IFERROR(INDEX(_xlfn.TEXTSPLIT(L123, ", "), COUNTA(_xlfn.TEXTSPLIT(L123, ", "))) - INDEX(_xlfn.TEXTSPLIT(L123, ", "), COUNTA(_xlfn.TEXTSPLIT(L123, ", ")) - 1), 0) &gt; 0,
  IFERROR(INDEX(_xlfn.TEXTSPLIT(L123, ", "), COUNTA(_xlfn.TEXTSPLIT(L123, ", "))) - INDEX(_xlfn.TEXTSPLIT(L123, ", "), COUNTA(_xlfn.TEXTSPLIT(L123, ", ")) - 1), ""),
  ""
)</f>
        <v>225</v>
      </c>
      <c r="N123" s="51" t="str">
        <f>IFERROR(TEXT(AVERAGEIF(Rates!B:B, D123, Rates!C:C), "0.0"), "")</f>
        <v/>
      </c>
      <c r="O123" s="52" t="str">
        <f>IFERROR(
    IF(
        AVERAGEIF(Rates!B:B, D123, Rates!F:F) &lt; 1.2,
        "Easy",
        IF(
            AVERAGEIF(Rates!B:B, D123, Rates!F:F) &gt; 2.2,
            "Hard",
            "Med"
        )
    ),
    ""
)</f>
        <v/>
      </c>
      <c r="P123" s="50" t="str" cm="1">
        <f t="array" ref="P123">_xlfn.TEXTJOIN(",", TRUE, IF((Rates!$B$1:$B$11000 = D123) * (Rates!$E$1:$E$11000 &lt;&gt; ""), CHAR(34) &amp; Rates!$E$1:$E$11000&amp; CHAR(34), ""))</f>
        <v/>
      </c>
      <c r="Q123" s="50">
        <f>COUNTIF(Categories!A:A, H123) + COUNTIF(Categories!A:A, I123) + COUNTIF(Categories!A:A, J123) + COUNTIF(Categories!A:A, K123) + COUNTIF(Categories!A:A, F123) + COUNTIF(Categories!A:A, G123) + T123</f>
        <v>6</v>
      </c>
      <c r="R123" s="50">
        <f t="shared" si="14"/>
        <v>3</v>
      </c>
      <c r="S123" s="50" t="str">
        <f t="shared" si="13"/>
        <v>Vertic3+Starrgn_AsiaIsMooncl_WHIcl_GRE</v>
      </c>
      <c r="T123" s="50">
        <f t="shared" si="3"/>
        <v>0</v>
      </c>
      <c r="U123" s="50" t="s">
        <v>3018</v>
      </c>
      <c r="V123" s="50" t="str">
        <f t="shared" si="4"/>
        <v>[{"order":"122","ctry":"Turkmenistan",</v>
      </c>
      <c r="W123" s="53" t="str">
        <f t="shared" si="5"/>
        <v>[{"order":"122","ctry":"Turkmenistan","rate":"","dff":"","cmnt":[],"prow":["Vertic","3+Star","rgn_Asia"],"pcolumn":["IsMoon","cl_WHI","cl_GRE"]}],</v>
      </c>
      <c r="X123" s="48" t="str" cm="1">
        <f t="array" ref="X123">CHAR(34) &amp; "prow" &amp; CHAR(34) &amp; ":["
&amp; _xlfn.TEXTJOIN(",", TRUE, CHAR(34) &amp; F123:H123 &amp; CHAR(34))
&amp; "],"</f>
        <v>"prow":["Vertic","3+Star","rgn_Asia"],</v>
      </c>
      <c r="Y123" s="48" t="str" cm="1">
        <f t="array" ref="Y123">CHAR(34) &amp; "pcolumn" &amp; CHAR(34) &amp; ":["
&amp; _xlfn.TEXTJOIN(",", TRUE, CHAR(34) &amp; I123:K123 &amp; CHAR(34))
&amp; "]}"</f>
        <v>"pcolumn":["IsMoon","cl_WHI","cl_GRE"]}</v>
      </c>
      <c r="Z123" s="54" t="str">
        <f t="shared" si="6"/>
        <v>"rate":"",</v>
      </c>
      <c r="AA123" s="54" t="str">
        <f t="shared" si="7"/>
        <v>"dff":"",</v>
      </c>
      <c r="AB123" s="54" t="str">
        <f t="shared" si="8"/>
        <v>"cmnt":[],</v>
      </c>
      <c r="AC123" s="54"/>
      <c r="AD123" s="54"/>
      <c r="AE123" s="54"/>
      <c r="AF123" s="54"/>
      <c r="AG123" s="54"/>
      <c r="AH123" s="54"/>
    </row>
    <row r="124" spans="1:34" ht="18" customHeight="1" x14ac:dyDescent="0.3">
      <c r="A124" s="44">
        <f t="shared" si="12"/>
        <v>45480</v>
      </c>
      <c r="B124" s="45">
        <f t="shared" si="0"/>
        <v>7</v>
      </c>
      <c r="C124" s="46" t="str">
        <f t="shared" si="1"/>
        <v>puzzle1 = [{"order":"123","ctry":"Eswatini","rate":"6.0","dff":"Easy","cmnt":[],"prow":["cl_RED","cl_BLU","rgn_Africa"],"pcolumn":["Weapon","cl_BLA, cl_WHI","4+Band"]}],</v>
      </c>
      <c r="D124" s="47">
        <f t="shared" si="2"/>
        <v>123</v>
      </c>
      <c r="E124" s="48" t="s">
        <v>110</v>
      </c>
      <c r="F124" s="49" t="s">
        <v>1101</v>
      </c>
      <c r="G124" s="50" t="s">
        <v>1092</v>
      </c>
      <c r="H124" s="50" t="s">
        <v>1047</v>
      </c>
      <c r="I124" s="50" t="s">
        <v>1622</v>
      </c>
      <c r="J124" s="50" t="s">
        <v>1125</v>
      </c>
      <c r="K124" s="50" t="s">
        <v>1493</v>
      </c>
      <c r="L124" s="48" t="str" cm="1">
        <f t="array" ref="L124">IF(LEFT(E124,1)&lt;&gt;"[", _xlfn.TEXTJOIN(", ", TRUE, IF($E$2:$E$1438=E124, ROW($E$2:$E$1438)-1, "")), "")</f>
        <v>123, 491</v>
      </c>
      <c r="M124" s="48" cm="1">
        <f t="array" ref="M124">IF(
  IFERROR(INDEX(_xlfn.TEXTSPLIT(L124, ", "), COUNTA(_xlfn.TEXTSPLIT(L124, ", "))) - INDEX(_xlfn.TEXTSPLIT(L124, ", "), COUNTA(_xlfn.TEXTSPLIT(L124, ", ")) - 1), 0) &gt; 0,
  IFERROR(INDEX(_xlfn.TEXTSPLIT(L124, ", "), COUNTA(_xlfn.TEXTSPLIT(L124, ", "))) - INDEX(_xlfn.TEXTSPLIT(L124, ", "), COUNTA(_xlfn.TEXTSPLIT(L124, ", ")) - 1), ""),
  ""
)</f>
        <v>368</v>
      </c>
      <c r="N124" s="51" t="str">
        <f>IFERROR(TEXT(AVERAGEIF(Rates!B:B, D124, Rates!C:C), "0.0"), "")</f>
        <v>6.0</v>
      </c>
      <c r="O124" s="52" t="str">
        <f>IFERROR(
    IF(
        AVERAGEIF(Rates!B:B, D124, Rates!F:F) &lt; 1.2,
        "Easy",
        IF(
            AVERAGEIF(Rates!B:B, D124, Rates!F:F) &gt; 2.2,
            "Hard",
            "Med"
        )
    ),
    ""
)</f>
        <v>Easy</v>
      </c>
      <c r="P124" s="50" t="str" cm="1">
        <f t="array" ref="P124">_xlfn.TEXTJOIN(",", TRUE, IF((Rates!$B$1:$B$11000 = D124) * (Rates!$E$1:$E$11000 &lt;&gt; ""), CHAR(34) &amp; Rates!$E$1:$E$11000&amp; CHAR(34), ""))</f>
        <v/>
      </c>
      <c r="Q124" s="50">
        <f>COUNTIF(Categories!A:A, H124) + COUNTIF(Categories!A:A, I124) + COUNTIF(Categories!A:A, J124) + COUNTIF(Categories!A:A, K124) + COUNTIF(Categories!A:A, F124) + COUNTIF(Categories!A:A, G124) + T124</f>
        <v>6</v>
      </c>
      <c r="R124" s="50">
        <f t="shared" si="14"/>
        <v>1</v>
      </c>
      <c r="S124" s="50" t="str">
        <f t="shared" si="13"/>
        <v>cl_REDcl_BLUrgn_AfricaWeaponcl_BLA, cl_WHI4+Band</v>
      </c>
      <c r="T124" s="50">
        <f t="shared" si="3"/>
        <v>0</v>
      </c>
      <c r="U124" s="50" t="s">
        <v>3018</v>
      </c>
      <c r="V124" s="50" t="str">
        <f t="shared" si="4"/>
        <v>[{"order":"123","ctry":"Eswatini",</v>
      </c>
      <c r="W124" s="53" t="str">
        <f t="shared" si="5"/>
        <v>[{"order":"123","ctry":"Eswatini","rate":"6.0","dff":"Easy","cmnt":[],"prow":["cl_RED","cl_BLU","rgn_Africa"],"pcolumn":["Weapon","cl_BLA, cl_WHI","4+Band"]}],</v>
      </c>
      <c r="X124" s="48" t="str" cm="1">
        <f t="array" ref="X124">CHAR(34) &amp; "prow" &amp; CHAR(34) &amp; ":["
&amp; _xlfn.TEXTJOIN(",", TRUE, CHAR(34) &amp; F124:H124 &amp; CHAR(34))
&amp; "],"</f>
        <v>"prow":["cl_RED","cl_BLU","rgn_Africa"],</v>
      </c>
      <c r="Y124" s="48" t="str" cm="1">
        <f t="array" ref="Y124">CHAR(34) &amp; "pcolumn" &amp; CHAR(34) &amp; ":["
&amp; _xlfn.TEXTJOIN(",", TRUE, CHAR(34) &amp; I124:K124 &amp; CHAR(34))
&amp; "]}"</f>
        <v>"pcolumn":["Weapon","cl_BLA, cl_WHI","4+Band"]}</v>
      </c>
      <c r="Z124" s="54" t="str">
        <f t="shared" si="6"/>
        <v>"rate":"6.0",</v>
      </c>
      <c r="AA124" s="54" t="str">
        <f t="shared" si="7"/>
        <v>"dff":"Easy",</v>
      </c>
      <c r="AB124" s="54" t="str">
        <f t="shared" si="8"/>
        <v>"cmnt":[],</v>
      </c>
      <c r="AC124" s="54"/>
      <c r="AD124" s="54"/>
      <c r="AE124" s="54"/>
      <c r="AF124" s="54"/>
      <c r="AG124" s="54"/>
      <c r="AH124" s="54"/>
    </row>
    <row r="125" spans="1:34" ht="18" customHeight="1" x14ac:dyDescent="0.3">
      <c r="A125" s="44">
        <f t="shared" si="12"/>
        <v>45481</v>
      </c>
      <c r="B125" s="45">
        <f t="shared" si="0"/>
        <v>1</v>
      </c>
      <c r="C125" s="46" t="str">
        <f t="shared" si="1"/>
        <v>puzzle1 = [{"order":"124","ctry":"Dominican Republic","rate":"5.0","dff":"Easy","cmnt":[],"prow":["cl_WHI","cl_BLU, cl_RED","rgn_North America"],"pcolumn":["Plants","cl_GRE","Crosse"]}],</v>
      </c>
      <c r="D125" s="47">
        <f t="shared" si="2"/>
        <v>124</v>
      </c>
      <c r="E125" s="48" t="s">
        <v>101</v>
      </c>
      <c r="F125" s="49" t="s">
        <v>1104</v>
      </c>
      <c r="G125" s="50" t="s">
        <v>1137</v>
      </c>
      <c r="H125" s="50" t="s">
        <v>1059</v>
      </c>
      <c r="I125" s="50" t="s">
        <v>1578</v>
      </c>
      <c r="J125" s="50" t="s">
        <v>1095</v>
      </c>
      <c r="K125" s="50" t="s">
        <v>1618</v>
      </c>
      <c r="L125" s="48" t="str" cm="1">
        <f t="array" ref="L125">IF(LEFT(E125,1)&lt;&gt;"[", _xlfn.TEXTJOIN(", ", TRUE, IF($E$2:$E$1438=E125, ROW($E$2:$E$1438)-1, "")), "")</f>
        <v>124, 532</v>
      </c>
      <c r="M125" s="48" cm="1">
        <f t="array" ref="M125">IF(
  IFERROR(INDEX(_xlfn.TEXTSPLIT(L125, ", "), COUNTA(_xlfn.TEXTSPLIT(L125, ", "))) - INDEX(_xlfn.TEXTSPLIT(L125, ", "), COUNTA(_xlfn.TEXTSPLIT(L125, ", ")) - 1), 0) &gt; 0,
  IFERROR(INDEX(_xlfn.TEXTSPLIT(L125, ", "), COUNTA(_xlfn.TEXTSPLIT(L125, ", "))) - INDEX(_xlfn.TEXTSPLIT(L125, ", "), COUNTA(_xlfn.TEXTSPLIT(L125, ", ")) - 1), ""),
  ""
)</f>
        <v>408</v>
      </c>
      <c r="N125" s="51" t="str">
        <f>IFERROR(TEXT(AVERAGEIF(Rates!B:B, D125, Rates!C:C), "0.0"), "")</f>
        <v>5.0</v>
      </c>
      <c r="O125" s="52" t="str">
        <f>IFERROR(
    IF(
        AVERAGEIF(Rates!B:B, D125, Rates!F:F) &lt; 1.2,
        "Easy",
        IF(
            AVERAGEIF(Rates!B:B, D125, Rates!F:F) &gt; 2.2,
            "Hard",
            "Med"
        )
    ),
    ""
)</f>
        <v>Easy</v>
      </c>
      <c r="P125" s="50" t="str" cm="1">
        <f t="array" ref="P125">_xlfn.TEXTJOIN(",", TRUE, IF((Rates!$B$1:$B$11000 = D125) * (Rates!$E$1:$E$11000 &lt;&gt; ""), CHAR(34) &amp; Rates!$E$1:$E$11000&amp; CHAR(34), ""))</f>
        <v/>
      </c>
      <c r="Q125" s="50">
        <f>COUNTIF(Categories!A:A, H125) + COUNTIF(Categories!A:A, I125) + COUNTIF(Categories!A:A, J125) + COUNTIF(Categories!A:A, K125) + COUNTIF(Categories!A:A, F125) + COUNTIF(Categories!A:A, G125) + T125</f>
        <v>6</v>
      </c>
      <c r="R125" s="50">
        <f t="shared" si="14"/>
        <v>2</v>
      </c>
      <c r="S125" s="50" t="str">
        <f t="shared" si="13"/>
        <v>cl_WHIcl_BLU, cl_REDrgn_North AmericaPlantscl_GRECrosse</v>
      </c>
      <c r="T125" s="50">
        <f t="shared" si="3"/>
        <v>0</v>
      </c>
      <c r="U125" s="50" t="s">
        <v>3018</v>
      </c>
      <c r="V125" s="50" t="str">
        <f t="shared" si="4"/>
        <v>[{"order":"124","ctry":"Dominican Republic",</v>
      </c>
      <c r="W125" s="53" t="str">
        <f t="shared" si="5"/>
        <v>[{"order":"124","ctry":"Dominican Republic","rate":"5.0","dff":"Easy","cmnt":[],"prow":["cl_WHI","cl_BLU, cl_RED","rgn_North America"],"pcolumn":["Plants","cl_GRE","Crosse"]}],</v>
      </c>
      <c r="X125" s="48" t="str" cm="1">
        <f t="array" ref="X125">CHAR(34) &amp; "prow" &amp; CHAR(34) &amp; ":["
&amp; _xlfn.TEXTJOIN(",", TRUE, CHAR(34) &amp; F125:H125 &amp; CHAR(34))
&amp; "],"</f>
        <v>"prow":["cl_WHI","cl_BLU, cl_RED","rgn_North America"],</v>
      </c>
      <c r="Y125" s="48" t="str" cm="1">
        <f t="array" ref="Y125">CHAR(34) &amp; "pcolumn" &amp; CHAR(34) &amp; ":["
&amp; _xlfn.TEXTJOIN(",", TRUE, CHAR(34) &amp; I125:K125 &amp; CHAR(34))
&amp; "]}"</f>
        <v>"pcolumn":["Plants","cl_GRE","Crosse"]}</v>
      </c>
      <c r="Z125" s="54" t="str">
        <f t="shared" si="6"/>
        <v>"rate":"5.0",</v>
      </c>
      <c r="AA125" s="54" t="str">
        <f t="shared" si="7"/>
        <v>"dff":"Easy",</v>
      </c>
      <c r="AB125" s="54" t="str">
        <f t="shared" si="8"/>
        <v>"cmnt":[],</v>
      </c>
      <c r="AC125" s="54"/>
      <c r="AD125" s="54"/>
      <c r="AE125" s="54"/>
      <c r="AF125" s="54"/>
      <c r="AG125" s="54"/>
      <c r="AH125" s="54"/>
    </row>
    <row r="126" spans="1:34" ht="18" customHeight="1" x14ac:dyDescent="0.3">
      <c r="A126" s="44">
        <f t="shared" si="12"/>
        <v>45482</v>
      </c>
      <c r="B126" s="45">
        <f t="shared" si="0"/>
        <v>2</v>
      </c>
      <c r="C126" s="46" t="str">
        <f t="shared" si="1"/>
        <v>puzzle1 = [{"order":"125","ctry":"Senegal","rate":"","dff":"","cmnt":[],"prow":["1Stars","Vertic","rgn_Africa"],"pcolumn":["cl_RED, cl_YEL","3Bands","cl_GRE, cl_YEL"]}],</v>
      </c>
      <c r="D126" s="47">
        <f t="shared" si="2"/>
        <v>125</v>
      </c>
      <c r="E126" s="48" t="s">
        <v>233</v>
      </c>
      <c r="F126" s="49" t="s">
        <v>1590</v>
      </c>
      <c r="G126" s="50" t="s">
        <v>1501</v>
      </c>
      <c r="H126" s="50" t="s">
        <v>1047</v>
      </c>
      <c r="I126" s="50" t="s">
        <v>1167</v>
      </c>
      <c r="J126" s="50" t="s">
        <v>1489</v>
      </c>
      <c r="K126" s="50" t="s">
        <v>1146</v>
      </c>
      <c r="L126" s="48" t="str" cm="1">
        <f t="array" ref="L126">IF(LEFT(E126,1)&lt;&gt;"[", _xlfn.TEXTJOIN(", ", TRUE, IF($E$2:$E$1438=E126, ROW($E$2:$E$1438)-1, "")), "")</f>
        <v>125, 509, 582</v>
      </c>
      <c r="M126" s="48" cm="1">
        <f t="array" ref="M126">IF(
  IFERROR(INDEX(_xlfn.TEXTSPLIT(L126, ", "), COUNTA(_xlfn.TEXTSPLIT(L126, ", "))) - INDEX(_xlfn.TEXTSPLIT(L126, ", "), COUNTA(_xlfn.TEXTSPLIT(L126, ", ")) - 1), 0) &gt; 0,
  IFERROR(INDEX(_xlfn.TEXTSPLIT(L126, ", "), COUNTA(_xlfn.TEXTSPLIT(L126, ", "))) - INDEX(_xlfn.TEXTSPLIT(L126, ", "), COUNTA(_xlfn.TEXTSPLIT(L126, ", ")) - 1), ""),
  ""
)</f>
        <v>73</v>
      </c>
      <c r="N126" s="51" t="str">
        <f>IFERROR(TEXT(AVERAGEIF(Rates!B:B, D126, Rates!C:C), "0.0"), "")</f>
        <v/>
      </c>
      <c r="O126" s="52" t="str">
        <f>IFERROR(
    IF(
        AVERAGEIF(Rates!B:B, D126, Rates!F:F) &lt; 1.2,
        "Easy",
        IF(
            AVERAGEIF(Rates!B:B, D126, Rates!F:F) &gt; 2.2,
            "Hard",
            "Med"
        )
    ),
    ""
)</f>
        <v/>
      </c>
      <c r="P126" s="50" t="str" cm="1">
        <f t="array" ref="P126">_xlfn.TEXTJOIN(",", TRUE, IF((Rates!$B$1:$B$11000 = D126) * (Rates!$E$1:$E$11000 &lt;&gt; ""), CHAR(34) &amp; Rates!$E$1:$E$11000&amp; CHAR(34), ""))</f>
        <v/>
      </c>
      <c r="Q126" s="50">
        <f>COUNTIF(Categories!A:A, H126) + COUNTIF(Categories!A:A, I126) + COUNTIF(Categories!A:A, J126) + COUNTIF(Categories!A:A, K126) + COUNTIF(Categories!A:A, F126) + COUNTIF(Categories!A:A, G126) + T126</f>
        <v>6</v>
      </c>
      <c r="R126" s="50">
        <f t="shared" si="14"/>
        <v>1</v>
      </c>
      <c r="S126" s="50" t="str">
        <f t="shared" si="13"/>
        <v>1StarsVerticrgn_Africacl_RED, cl_YEL3Bandscl_GRE, cl_YEL</v>
      </c>
      <c r="T126" s="50">
        <f t="shared" si="3"/>
        <v>0</v>
      </c>
      <c r="U126" s="50" t="s">
        <v>3018</v>
      </c>
      <c r="V126" s="50" t="str">
        <f t="shared" si="4"/>
        <v>[{"order":"125","ctry":"Senegal",</v>
      </c>
      <c r="W126" s="53" t="str">
        <f t="shared" si="5"/>
        <v>[{"order":"125","ctry":"Senegal","rate":"","dff":"","cmnt":[],"prow":["1Stars","Vertic","rgn_Africa"],"pcolumn":["cl_RED, cl_YEL","3Bands","cl_GRE, cl_YEL"]}],</v>
      </c>
      <c r="X126" s="48" t="str" cm="1">
        <f t="array" ref="X126">CHAR(34) &amp; "prow" &amp; CHAR(34) &amp; ":["
&amp; _xlfn.TEXTJOIN(",", TRUE, CHAR(34) &amp; F126:H126 &amp; CHAR(34))
&amp; "],"</f>
        <v>"prow":["1Stars","Vertic","rgn_Africa"],</v>
      </c>
      <c r="Y126" s="48" t="str" cm="1">
        <f t="array" ref="Y126">CHAR(34) &amp; "pcolumn" &amp; CHAR(34) &amp; ":["
&amp; _xlfn.TEXTJOIN(",", TRUE, CHAR(34) &amp; I126:K126 &amp; CHAR(34))
&amp; "]}"</f>
        <v>"pcolumn":["cl_RED, cl_YEL","3Bands","cl_GRE, cl_YEL"]}</v>
      </c>
      <c r="Z126" s="54" t="str">
        <f t="shared" si="6"/>
        <v>"rate":"",</v>
      </c>
      <c r="AA126" s="54" t="str">
        <f t="shared" si="7"/>
        <v>"dff":"",</v>
      </c>
      <c r="AB126" s="54" t="str">
        <f t="shared" si="8"/>
        <v>"cmnt":[],</v>
      </c>
      <c r="AC126" s="54"/>
      <c r="AD126" s="54"/>
      <c r="AE126" s="54"/>
      <c r="AF126" s="54"/>
      <c r="AG126" s="54"/>
      <c r="AH126" s="54"/>
    </row>
    <row r="127" spans="1:34" ht="18" customHeight="1" x14ac:dyDescent="0.3">
      <c r="A127" s="44">
        <f t="shared" si="12"/>
        <v>45483</v>
      </c>
      <c r="B127" s="45">
        <f t="shared" si="0"/>
        <v>3</v>
      </c>
      <c r="C127" s="46" t="str">
        <f t="shared" si="1"/>
        <v>puzzle1 = [{"order":"126","ctry":"[·] Olympic Flag","rate":"9.0","dff":"Hard","cmnt":[],"prow":["cl_BLA, cl_WHI","cl_BLU, cl_RED","cl_GRE, cl_YEL"],"pcolumn":["Circle","Circle","Circle"]}],</v>
      </c>
      <c r="D127" s="47">
        <f t="shared" si="2"/>
        <v>126</v>
      </c>
      <c r="E127" s="48" t="s">
        <v>3023</v>
      </c>
      <c r="F127" s="49" t="s">
        <v>1125</v>
      </c>
      <c r="G127" s="50" t="s">
        <v>1137</v>
      </c>
      <c r="H127" s="50" t="s">
        <v>1146</v>
      </c>
      <c r="I127" s="50" t="s">
        <v>1570</v>
      </c>
      <c r="J127" s="50" t="s">
        <v>1570</v>
      </c>
      <c r="K127" s="50" t="s">
        <v>1570</v>
      </c>
      <c r="L127" s="48" t="str" cm="1">
        <f t="array" ref="L127">IF(LEFT(E127,1)&lt;&gt;"[", _xlfn.TEXTJOIN(", ", TRUE, IF($E$2:$E$1438=E127, ROW($E$2:$E$1438)-1, "")), "")</f>
        <v/>
      </c>
      <c r="M127" s="48" t="str" cm="1">
        <f t="array" ref="M127">IF(
  IFERROR(INDEX(_xlfn.TEXTSPLIT(L127, ", "), COUNTA(_xlfn.TEXTSPLIT(L127, ", "))) - INDEX(_xlfn.TEXTSPLIT(L127, ", "), COUNTA(_xlfn.TEXTSPLIT(L127, ", ")) - 1), 0) &gt; 0,
  IFERROR(INDEX(_xlfn.TEXTSPLIT(L127, ", "), COUNTA(_xlfn.TEXTSPLIT(L127, ", "))) - INDEX(_xlfn.TEXTSPLIT(L127, ", "), COUNTA(_xlfn.TEXTSPLIT(L127, ", ")) - 1), ""),
  ""
)</f>
        <v/>
      </c>
      <c r="N127" s="51" t="str">
        <f>IFERROR(TEXT(AVERAGEIF(Rates!B:B, D127, Rates!C:C), "0.0"), "")</f>
        <v>9.0</v>
      </c>
      <c r="O127" s="52" t="str">
        <f>IFERROR(
    IF(
        AVERAGEIF(Rates!B:B, D127, Rates!F:F) &lt; 1.2,
        "Easy",
        IF(
            AVERAGEIF(Rates!B:B, D127, Rates!F:F) &gt; 2.2,
            "Hard",
            "Med"
        )
    ),
    ""
)</f>
        <v>Hard</v>
      </c>
      <c r="P127" s="50" t="str" cm="1">
        <f t="array" ref="P127">_xlfn.TEXTJOIN(",", TRUE, IF((Rates!$B$1:$B$11000 = D127) * (Rates!$E$1:$E$11000 &lt;&gt; ""), CHAR(34) &amp; Rates!$E$1:$E$11000&amp; CHAR(34), ""))</f>
        <v/>
      </c>
      <c r="Q127" s="50">
        <f>COUNTIF(Categories!A:A, H127) + COUNTIF(Categories!A:A, I127) + COUNTIF(Categories!A:A, J127) + COUNTIF(Categories!A:A, K127) + COUNTIF(Categories!A:A, F127) + COUNTIF(Categories!A:A, G127) + T127</f>
        <v>6</v>
      </c>
      <c r="R127" s="50">
        <f t="shared" si="14"/>
        <v>1</v>
      </c>
      <c r="S127" s="50" t="str">
        <f t="shared" si="13"/>
        <v>cl_BLA, cl_WHIcl_BLU, cl_REDcl_GRE, cl_YELCircleCircleCircle</v>
      </c>
      <c r="T127" s="50">
        <f t="shared" si="3"/>
        <v>0</v>
      </c>
      <c r="U127" s="50" t="s">
        <v>3018</v>
      </c>
      <c r="V127" s="50" t="str">
        <f t="shared" si="4"/>
        <v>[{"order":"126","ctry":"[·] Olympic Flag",</v>
      </c>
      <c r="W127" s="53" t="str">
        <f t="shared" si="5"/>
        <v>[{"order":"126","ctry":"[·] Olympic Flag","rate":"9.0","dff":"Hard","cmnt":[],"prow":["cl_BLA, cl_WHI","cl_BLU, cl_RED","cl_GRE, cl_YEL"],"pcolumn":["Circle","Circle","Circle"]}],</v>
      </c>
      <c r="X127" s="48" t="str" cm="1">
        <f t="array" ref="X127">CHAR(34) &amp; "prow" &amp; CHAR(34) &amp; ":["
&amp; _xlfn.TEXTJOIN(",", TRUE, CHAR(34) &amp; F127:H127 &amp; CHAR(34))
&amp; "],"</f>
        <v>"prow":["cl_BLA, cl_WHI","cl_BLU, cl_RED","cl_GRE, cl_YEL"],</v>
      </c>
      <c r="Y127" s="48" t="str" cm="1">
        <f t="array" ref="Y127">CHAR(34) &amp; "pcolumn" &amp; CHAR(34) &amp; ":["
&amp; _xlfn.TEXTJOIN(",", TRUE, CHAR(34) &amp; I127:K127 &amp; CHAR(34))
&amp; "]}"</f>
        <v>"pcolumn":["Circle","Circle","Circle"]}</v>
      </c>
      <c r="Z127" s="54" t="str">
        <f t="shared" si="6"/>
        <v>"rate":"9.0",</v>
      </c>
      <c r="AA127" s="54" t="str">
        <f t="shared" si="7"/>
        <v>"dff":"Hard",</v>
      </c>
      <c r="AB127" s="54" t="str">
        <f t="shared" si="8"/>
        <v>"cmnt":[],</v>
      </c>
      <c r="AC127" s="54"/>
      <c r="AD127" s="54"/>
      <c r="AE127" s="54"/>
      <c r="AF127" s="54"/>
      <c r="AG127" s="54"/>
      <c r="AH127" s="54"/>
    </row>
    <row r="128" spans="1:34" ht="18" customHeight="1" x14ac:dyDescent="0.3">
      <c r="A128" s="44">
        <f t="shared" si="12"/>
        <v>45484</v>
      </c>
      <c r="B128" s="45">
        <f t="shared" si="0"/>
        <v>4</v>
      </c>
      <c r="C128" s="46" t="str">
        <f t="shared" si="1"/>
        <v>puzzle1 = [{"order":"127","ctry":"Scotland","rate":"6.0","dff":"Easy","cmnt":[],"prow":["2Color","Crosse","rgn_Europe"],"pcolumn":["OnlyBa","myrBLU","cl_BLU, cl_WHI"]}],</v>
      </c>
      <c r="D128" s="47">
        <f t="shared" si="2"/>
        <v>127</v>
      </c>
      <c r="E128" s="48" t="s">
        <v>232</v>
      </c>
      <c r="F128" s="49" t="s">
        <v>1413</v>
      </c>
      <c r="G128" s="50" t="s">
        <v>1618</v>
      </c>
      <c r="H128" s="50" t="s">
        <v>1067</v>
      </c>
      <c r="I128" s="50" t="s">
        <v>1630</v>
      </c>
      <c r="J128" s="50" t="s">
        <v>1283</v>
      </c>
      <c r="K128" s="50" t="s">
        <v>1143</v>
      </c>
      <c r="L128" s="48" t="str" cm="1">
        <f t="array" ref="L128">IF(LEFT(E128,1)&lt;&gt;"[", _xlfn.TEXTJOIN(", ", TRUE, IF($E$2:$E$1438=E128, ROW($E$2:$E$1438)-1, "")), "")</f>
        <v>127, 447</v>
      </c>
      <c r="M128" s="48" cm="1">
        <f t="array" ref="M128">IF(
  IFERROR(INDEX(_xlfn.TEXTSPLIT(L128, ", "), COUNTA(_xlfn.TEXTSPLIT(L128, ", "))) - INDEX(_xlfn.TEXTSPLIT(L128, ", "), COUNTA(_xlfn.TEXTSPLIT(L128, ", ")) - 1), 0) &gt; 0,
  IFERROR(INDEX(_xlfn.TEXTSPLIT(L128, ", "), COUNTA(_xlfn.TEXTSPLIT(L128, ", "))) - INDEX(_xlfn.TEXTSPLIT(L128, ", "), COUNTA(_xlfn.TEXTSPLIT(L128, ", ")) - 1), ""),
  ""
)</f>
        <v>320</v>
      </c>
      <c r="N128" s="51" t="str">
        <f>IFERROR(TEXT(AVERAGEIF(Rates!B:B, D128, Rates!C:C), "0.0"), "")</f>
        <v>6.0</v>
      </c>
      <c r="O128" s="52" t="str">
        <f>IFERROR(
    IF(
        AVERAGEIF(Rates!B:B, D128, Rates!F:F) &lt; 1.2,
        "Easy",
        IF(
            AVERAGEIF(Rates!B:B, D128, Rates!F:F) &gt; 2.2,
            "Hard",
            "Med"
        )
    ),
    ""
)</f>
        <v>Easy</v>
      </c>
      <c r="P128" s="50" t="str" cm="1">
        <f t="array" ref="P128">_xlfn.TEXTJOIN(",", TRUE, IF((Rates!$B$1:$B$11000 = D128) * (Rates!$E$1:$E$11000 &lt;&gt; ""), CHAR(34) &amp; Rates!$E$1:$E$11000&amp; CHAR(34), ""))</f>
        <v/>
      </c>
      <c r="Q128" s="50">
        <f>COUNTIF(Categories!A:A, H128) + COUNTIF(Categories!A:A, I128) + COUNTIF(Categories!A:A, J128) + COUNTIF(Categories!A:A, K128) + COUNTIF(Categories!A:A, F128) + COUNTIF(Categories!A:A, G128) + T128</f>
        <v>6</v>
      </c>
      <c r="R128" s="50">
        <f t="shared" si="14"/>
        <v>0</v>
      </c>
      <c r="S128" s="50" t="str">
        <f t="shared" si="13"/>
        <v>2ColorCrossergn_EuropeOnlyBamyrBLUcl_BLU, cl_WHI</v>
      </c>
      <c r="T128" s="50">
        <f t="shared" si="3"/>
        <v>0</v>
      </c>
      <c r="U128" s="50" t="s">
        <v>3018</v>
      </c>
      <c r="V128" s="50" t="str">
        <f t="shared" si="4"/>
        <v>[{"order":"127","ctry":"Scotland",</v>
      </c>
      <c r="W128" s="53" t="str">
        <f t="shared" si="5"/>
        <v>[{"order":"127","ctry":"Scotland","rate":"6.0","dff":"Easy","cmnt":[],"prow":["2Color","Crosse","rgn_Europe"],"pcolumn":["OnlyBa","myrBLU","cl_BLU, cl_WHI"]}],</v>
      </c>
      <c r="X128" s="48" t="str" cm="1">
        <f t="array" ref="X128">CHAR(34) &amp; "prow" &amp; CHAR(34) &amp; ":["
&amp; _xlfn.TEXTJOIN(",", TRUE, CHAR(34) &amp; F128:H128 &amp; CHAR(34))
&amp; "],"</f>
        <v>"prow":["2Color","Crosse","rgn_Europe"],</v>
      </c>
      <c r="Y128" s="48" t="str" cm="1">
        <f t="array" ref="Y128">CHAR(34) &amp; "pcolumn" &amp; CHAR(34) &amp; ":["
&amp; _xlfn.TEXTJOIN(",", TRUE, CHAR(34) &amp; I128:K128 &amp; CHAR(34))
&amp; "]}"</f>
        <v>"pcolumn":["OnlyBa","myrBLU","cl_BLU, cl_WHI"]}</v>
      </c>
      <c r="Z128" s="54" t="str">
        <f t="shared" si="6"/>
        <v>"rate":"6.0",</v>
      </c>
      <c r="AA128" s="54" t="str">
        <f t="shared" si="7"/>
        <v>"dff":"Easy",</v>
      </c>
      <c r="AB128" s="54" t="str">
        <f t="shared" si="8"/>
        <v>"cmnt":[],</v>
      </c>
      <c r="AC128" s="54"/>
      <c r="AD128" s="54"/>
      <c r="AE128" s="54"/>
      <c r="AF128" s="54"/>
      <c r="AG128" s="54"/>
      <c r="AH128" s="54"/>
    </row>
    <row r="129" spans="1:34" ht="18" customHeight="1" x14ac:dyDescent="0.3">
      <c r="A129" s="44">
        <f t="shared" si="12"/>
        <v>45485</v>
      </c>
      <c r="B129" s="45">
        <f t="shared" si="0"/>
        <v>5</v>
      </c>
      <c r="C129" s="46" t="str">
        <f t="shared" si="1"/>
        <v>puzzle1 = [{"order":"128","ctry":"Bahamas","rate":"6.0","dff":"Easy","cmnt":[],"prow":["cl_BLU","cl_YEL","rgn_North America"],"pcolumn":["Trside","cl_BLA","3Bands"]}],</v>
      </c>
      <c r="D129" s="47">
        <f t="shared" si="2"/>
        <v>128</v>
      </c>
      <c r="E129" s="48" t="s">
        <v>56</v>
      </c>
      <c r="F129" s="49" t="s">
        <v>1092</v>
      </c>
      <c r="G129" s="50" t="s">
        <v>1107</v>
      </c>
      <c r="H129" s="50" t="s">
        <v>1059</v>
      </c>
      <c r="I129" s="50" t="s">
        <v>1614</v>
      </c>
      <c r="J129" s="50" t="s">
        <v>1088</v>
      </c>
      <c r="K129" s="50" t="s">
        <v>1489</v>
      </c>
      <c r="L129" s="48" t="str" cm="1">
        <f t="array" ref="L129">IF(LEFT(E129,1)&lt;&gt;"[", _xlfn.TEXTJOIN(", ", TRUE, IF($E$2:$E$1438=E129, ROW($E$2:$E$1438)-1, "")), "")</f>
        <v>128, 331</v>
      </c>
      <c r="M129" s="48" cm="1">
        <f t="array" ref="M129">IF(
  IFERROR(INDEX(_xlfn.TEXTSPLIT(L129, ", "), COUNTA(_xlfn.TEXTSPLIT(L129, ", "))) - INDEX(_xlfn.TEXTSPLIT(L129, ", "), COUNTA(_xlfn.TEXTSPLIT(L129, ", ")) - 1), 0) &gt; 0,
  IFERROR(INDEX(_xlfn.TEXTSPLIT(L129, ", "), COUNTA(_xlfn.TEXTSPLIT(L129, ", "))) - INDEX(_xlfn.TEXTSPLIT(L129, ", "), COUNTA(_xlfn.TEXTSPLIT(L129, ", ")) - 1), ""),
  ""
)</f>
        <v>203</v>
      </c>
      <c r="N129" s="51" t="str">
        <f>IFERROR(TEXT(AVERAGEIF(Rates!B:B, D129, Rates!C:C), "0.0"), "")</f>
        <v>6.0</v>
      </c>
      <c r="O129" s="52" t="str">
        <f>IFERROR(
    IF(
        AVERAGEIF(Rates!B:B, D129, Rates!F:F) &lt; 1.2,
        "Easy",
        IF(
            AVERAGEIF(Rates!B:B, D129, Rates!F:F) &gt; 2.2,
            "Hard",
            "Med"
        )
    ),
    ""
)</f>
        <v>Easy</v>
      </c>
      <c r="P129" s="50" t="str" cm="1">
        <f t="array" ref="P129">_xlfn.TEXTJOIN(",", TRUE, IF((Rates!$B$1:$B$11000 = D129) * (Rates!$E$1:$E$11000 &lt;&gt; ""), CHAR(34) &amp; Rates!$E$1:$E$11000&amp; CHAR(34), ""))</f>
        <v/>
      </c>
      <c r="Q129" s="50">
        <f>COUNTIF(Categories!A:A, H129) + COUNTIF(Categories!A:A, I129) + COUNTIF(Categories!A:A, J129) + COUNTIF(Categories!A:A, K129) + COUNTIF(Categories!A:A, F129) + COUNTIF(Categories!A:A, G129) + T129</f>
        <v>6</v>
      </c>
      <c r="R129" s="50">
        <f t="shared" si="14"/>
        <v>0</v>
      </c>
      <c r="S129" s="50" t="str">
        <f t="shared" si="13"/>
        <v>cl_BLUcl_YELrgn_North AmericaTrsidecl_BLA3Bands</v>
      </c>
      <c r="T129" s="50">
        <f t="shared" si="3"/>
        <v>0</v>
      </c>
      <c r="U129" s="50" t="s">
        <v>3018</v>
      </c>
      <c r="V129" s="50" t="str">
        <f t="shared" si="4"/>
        <v>[{"order":"128","ctry":"Bahamas",</v>
      </c>
      <c r="W129" s="53" t="str">
        <f t="shared" si="5"/>
        <v>[{"order":"128","ctry":"Bahamas","rate":"6.0","dff":"Easy","cmnt":[],"prow":["cl_BLU","cl_YEL","rgn_North America"],"pcolumn":["Trside","cl_BLA","3Bands"]}],</v>
      </c>
      <c r="X129" s="48" t="str" cm="1">
        <f t="array" ref="X129">CHAR(34) &amp; "prow" &amp; CHAR(34) &amp; ":["
&amp; _xlfn.TEXTJOIN(",", TRUE, CHAR(34) &amp; F129:H129 &amp; CHAR(34))
&amp; "],"</f>
        <v>"prow":["cl_BLU","cl_YEL","rgn_North America"],</v>
      </c>
      <c r="Y129" s="48" t="str" cm="1">
        <f t="array" ref="Y129">CHAR(34) &amp; "pcolumn" &amp; CHAR(34) &amp; ":["
&amp; _xlfn.TEXTJOIN(",", TRUE, CHAR(34) &amp; I129:K129 &amp; CHAR(34))
&amp; "]}"</f>
        <v>"pcolumn":["Trside","cl_BLA","3Bands"]}</v>
      </c>
      <c r="Z129" s="54" t="str">
        <f t="shared" si="6"/>
        <v>"rate":"6.0",</v>
      </c>
      <c r="AA129" s="54" t="str">
        <f t="shared" si="7"/>
        <v>"dff":"Easy",</v>
      </c>
      <c r="AB129" s="54" t="str">
        <f t="shared" si="8"/>
        <v>"cmnt":[],</v>
      </c>
      <c r="AC129" s="54"/>
      <c r="AD129" s="54"/>
      <c r="AE129" s="54"/>
      <c r="AF129" s="54"/>
      <c r="AG129" s="54"/>
      <c r="AH129" s="54"/>
    </row>
    <row r="130" spans="1:34" ht="18" customHeight="1" x14ac:dyDescent="0.3">
      <c r="A130" s="44">
        <f t="shared" si="12"/>
        <v>45486</v>
      </c>
      <c r="B130" s="45">
        <f t="shared" si="0"/>
        <v>6</v>
      </c>
      <c r="C130" s="46" t="str">
        <f t="shared" si="1"/>
        <v>puzzle1 = [{"order":"129","ctry":"Central African Republic","rate":"7.0","dff":"Easy","cmnt":[],"prow":["Vertic","Horizo","4+Band"],"pcolumn":["cl_GRE, cl_YEL","cl_BLU, cl_WHI","1Stars"]}],</v>
      </c>
      <c r="D130" s="47">
        <f t="shared" si="2"/>
        <v>129</v>
      </c>
      <c r="E130" s="48" t="s">
        <v>82</v>
      </c>
      <c r="F130" s="49" t="s">
        <v>1501</v>
      </c>
      <c r="G130" s="50" t="s">
        <v>1497</v>
      </c>
      <c r="H130" s="50" t="s">
        <v>1493</v>
      </c>
      <c r="I130" s="50" t="s">
        <v>1146</v>
      </c>
      <c r="J130" s="50" t="s">
        <v>1143</v>
      </c>
      <c r="K130" s="50" t="s">
        <v>1590</v>
      </c>
      <c r="L130" s="48" t="str" cm="1">
        <f t="array" ref="L130">IF(LEFT(E130,1)&lt;&gt;"[", _xlfn.TEXTJOIN(", ", TRUE, IF($E$2:$E$1438=E130, ROW($E$2:$E$1438)-1, "")), "")</f>
        <v>129, 522</v>
      </c>
      <c r="M130" s="48" cm="1">
        <f t="array" ref="M130">IF(
  IFERROR(INDEX(_xlfn.TEXTSPLIT(L130, ", "), COUNTA(_xlfn.TEXTSPLIT(L130, ", "))) - INDEX(_xlfn.TEXTSPLIT(L130, ", "), COUNTA(_xlfn.TEXTSPLIT(L130, ", ")) - 1), 0) &gt; 0,
  IFERROR(INDEX(_xlfn.TEXTSPLIT(L130, ", "), COUNTA(_xlfn.TEXTSPLIT(L130, ", "))) - INDEX(_xlfn.TEXTSPLIT(L130, ", "), COUNTA(_xlfn.TEXTSPLIT(L130, ", ")) - 1), ""),
  ""
)</f>
        <v>393</v>
      </c>
      <c r="N130" s="51" t="str">
        <f>IFERROR(TEXT(AVERAGEIF(Rates!B:B, D130, Rates!C:C), "0.0"), "")</f>
        <v>7.0</v>
      </c>
      <c r="O130" s="52" t="str">
        <f>IFERROR(
    IF(
        AVERAGEIF(Rates!B:B, D130, Rates!F:F) &lt; 1.2,
        "Easy",
        IF(
            AVERAGEIF(Rates!B:B, D130, Rates!F:F) &gt; 2.2,
            "Hard",
            "Med"
        )
    ),
    ""
)</f>
        <v>Easy</v>
      </c>
      <c r="P130" s="50" t="str" cm="1">
        <f t="array" ref="P130">_xlfn.TEXTJOIN(",", TRUE, IF((Rates!$B$1:$B$11000 = D130) * (Rates!$E$1:$E$11000 &lt;&gt; ""), CHAR(34) &amp; Rates!$E$1:$E$11000&amp; CHAR(34), ""))</f>
        <v/>
      </c>
      <c r="Q130" s="50">
        <f>COUNTIF(Categories!A:A, H130) + COUNTIF(Categories!A:A, I130) + COUNTIF(Categories!A:A, J130) + COUNTIF(Categories!A:A, K130) + COUNTIF(Categories!A:A, F130) + COUNTIF(Categories!A:A, G130) + T130</f>
        <v>6</v>
      </c>
      <c r="R130" s="50">
        <f t="shared" si="14"/>
        <v>1</v>
      </c>
      <c r="S130" s="50" t="str">
        <f t="shared" si="13"/>
        <v>VerticHorizo4+Bandcl_GRE, cl_YELcl_BLU, cl_WHI1Stars</v>
      </c>
      <c r="T130" s="50">
        <f t="shared" si="3"/>
        <v>0</v>
      </c>
      <c r="U130" s="50" t="s">
        <v>3018</v>
      </c>
      <c r="V130" s="50" t="str">
        <f t="shared" si="4"/>
        <v>[{"order":"129","ctry":"Central African Republic",</v>
      </c>
      <c r="W130" s="53" t="str">
        <f t="shared" si="5"/>
        <v>[{"order":"129","ctry":"Central African Republic","rate":"7.0","dff":"Easy","cmnt":[],"prow":["Vertic","Horizo","4+Band"],"pcolumn":["cl_GRE, cl_YEL","cl_BLU, cl_WHI","1Stars"]}],</v>
      </c>
      <c r="X130" s="48" t="str" cm="1">
        <f t="array" ref="X130">CHAR(34) &amp; "prow" &amp; CHAR(34) &amp; ":["
&amp; _xlfn.TEXTJOIN(",", TRUE, CHAR(34) &amp; F130:H130 &amp; CHAR(34))
&amp; "],"</f>
        <v>"prow":["Vertic","Horizo","4+Band"],</v>
      </c>
      <c r="Y130" s="48" t="str" cm="1">
        <f t="array" ref="Y130">CHAR(34) &amp; "pcolumn" &amp; CHAR(34) &amp; ":["
&amp; _xlfn.TEXTJOIN(",", TRUE, CHAR(34) &amp; I130:K130 &amp; CHAR(34))
&amp; "]}"</f>
        <v>"pcolumn":["cl_GRE, cl_YEL","cl_BLU, cl_WHI","1Stars"]}</v>
      </c>
      <c r="Z130" s="54" t="str">
        <f t="shared" si="6"/>
        <v>"rate":"7.0",</v>
      </c>
      <c r="AA130" s="54" t="str">
        <f t="shared" si="7"/>
        <v>"dff":"Easy",</v>
      </c>
      <c r="AB130" s="54" t="str">
        <f t="shared" si="8"/>
        <v>"cmnt":[],</v>
      </c>
      <c r="AC130" s="54"/>
      <c r="AD130" s="54"/>
      <c r="AE130" s="54"/>
      <c r="AF130" s="54"/>
      <c r="AG130" s="54"/>
      <c r="AH130" s="54"/>
    </row>
    <row r="131" spans="1:34" ht="18" customHeight="1" x14ac:dyDescent="0.3">
      <c r="A131" s="44">
        <f t="shared" ref="A131:A194" si="15">"07/03/2024"+ROW(A131)-2</f>
        <v>45487</v>
      </c>
      <c r="B131" s="45">
        <f t="shared" si="0"/>
        <v>7</v>
      </c>
      <c r="C131" s="46" t="str">
        <f t="shared" si="1"/>
        <v>puzzle1 = [{"order":"130","ctry":"Tunisia","rate":"6.0","dff":"Med","cmnt":[],"prow":["IsMoon","Circle","cl_WHI"],"pcolumn":["myrRED","2Color","1Stars"]}],</v>
      </c>
      <c r="D131" s="47">
        <f t="shared" si="2"/>
        <v>130</v>
      </c>
      <c r="E131" s="48" t="s">
        <v>263</v>
      </c>
      <c r="F131" s="49" t="s">
        <v>1582</v>
      </c>
      <c r="G131" s="50" t="s">
        <v>1570</v>
      </c>
      <c r="H131" s="50" t="s">
        <v>1104</v>
      </c>
      <c r="I131" s="50" t="s">
        <v>1279</v>
      </c>
      <c r="J131" s="50" t="s">
        <v>1413</v>
      </c>
      <c r="K131" s="50" t="s">
        <v>1590</v>
      </c>
      <c r="L131" s="48" t="str" cm="1">
        <f t="array" ref="L131">IF(LEFT(E131,1)&lt;&gt;"[", _xlfn.TEXTJOIN(", ", TRUE, IF($E$2:$E$1438=E131, ROW($E$2:$E$1438)-1, "")), "")</f>
        <v>130, 297, 397</v>
      </c>
      <c r="M131" s="48" cm="1">
        <f t="array" ref="M131">IF(
  IFERROR(INDEX(_xlfn.TEXTSPLIT(L131, ", "), COUNTA(_xlfn.TEXTSPLIT(L131, ", "))) - INDEX(_xlfn.TEXTSPLIT(L131, ", "), COUNTA(_xlfn.TEXTSPLIT(L131, ", ")) - 1), 0) &gt; 0,
  IFERROR(INDEX(_xlfn.TEXTSPLIT(L131, ", "), COUNTA(_xlfn.TEXTSPLIT(L131, ", "))) - INDEX(_xlfn.TEXTSPLIT(L131, ", "), COUNTA(_xlfn.TEXTSPLIT(L131, ", ")) - 1), ""),
  ""
)</f>
        <v>100</v>
      </c>
      <c r="N131" s="51" t="str">
        <f>IFERROR(TEXT(AVERAGEIF(Rates!B:B, D131, Rates!C:C), "0.0"), "")</f>
        <v>6.0</v>
      </c>
      <c r="O131" s="52" t="str">
        <f>IFERROR(
    IF(
        AVERAGEIF(Rates!B:B, D131, Rates!F:F) &lt; 1.2,
        "Easy",
        IF(
            AVERAGEIF(Rates!B:B, D131, Rates!F:F) &gt; 2.2,
            "Hard",
            "Med"
        )
    ),
    ""
)</f>
        <v>Med</v>
      </c>
      <c r="P131" s="50" t="str" cm="1">
        <f t="array" ref="P131">_xlfn.TEXTJOIN(",", TRUE, IF((Rates!$B$1:$B$11000 = D131) * (Rates!$E$1:$E$11000 &lt;&gt; ""), CHAR(34) &amp; Rates!$E$1:$E$11000&amp; CHAR(34), ""))</f>
        <v/>
      </c>
      <c r="Q131" s="50">
        <f>COUNTIF(Categories!A:A, H131) + COUNTIF(Categories!A:A, I131) + COUNTIF(Categories!A:A, J131) + COUNTIF(Categories!A:A, K131) + COUNTIF(Categories!A:A, F131) + COUNTIF(Categories!A:A, G131) + T131</f>
        <v>6</v>
      </c>
      <c r="R131" s="50">
        <f t="shared" si="14"/>
        <v>0</v>
      </c>
      <c r="S131" s="50" t="str">
        <f t="shared" ref="S131:S194" si="16">_xlfn.TEXTJOIN("", TRUE, F131:K131)</f>
        <v>IsMoonCirclecl_WHImyrRED2Color1Stars</v>
      </c>
      <c r="T131" s="50">
        <f t="shared" si="3"/>
        <v>0</v>
      </c>
      <c r="U131" s="50" t="s">
        <v>3018</v>
      </c>
      <c r="V131" s="50" t="str">
        <f t="shared" si="4"/>
        <v>[{"order":"130","ctry":"Tunisia",</v>
      </c>
      <c r="W131" s="53" t="str">
        <f t="shared" si="5"/>
        <v>[{"order":"130","ctry":"Tunisia","rate":"6.0","dff":"Med","cmnt":[],"prow":["IsMoon","Circle","cl_WHI"],"pcolumn":["myrRED","2Color","1Stars"]}],</v>
      </c>
      <c r="X131" s="48" t="str" cm="1">
        <f t="array" ref="X131">CHAR(34) &amp; "prow" &amp; CHAR(34) &amp; ":["
&amp; _xlfn.TEXTJOIN(",", TRUE, CHAR(34) &amp; F131:H131 &amp; CHAR(34))
&amp; "],"</f>
        <v>"prow":["IsMoon","Circle","cl_WHI"],</v>
      </c>
      <c r="Y131" s="48" t="str" cm="1">
        <f t="array" ref="Y131">CHAR(34) &amp; "pcolumn" &amp; CHAR(34) &amp; ":["
&amp; _xlfn.TEXTJOIN(",", TRUE, CHAR(34) &amp; I131:K131 &amp; CHAR(34))
&amp; "]}"</f>
        <v>"pcolumn":["myrRED","2Color","1Stars"]}</v>
      </c>
      <c r="Z131" s="54" t="str">
        <f t="shared" si="6"/>
        <v>"rate":"6.0",</v>
      </c>
      <c r="AA131" s="54" t="str">
        <f t="shared" si="7"/>
        <v>"dff":"Med",</v>
      </c>
      <c r="AB131" s="54" t="str">
        <f t="shared" si="8"/>
        <v>"cmnt":[],</v>
      </c>
      <c r="AC131" s="54"/>
      <c r="AD131" s="54"/>
      <c r="AE131" s="54"/>
      <c r="AF131" s="54"/>
      <c r="AG131" s="54"/>
      <c r="AH131" s="54"/>
    </row>
    <row r="132" spans="1:34" ht="18" customHeight="1" x14ac:dyDescent="0.3">
      <c r="A132" s="44">
        <f t="shared" si="15"/>
        <v>45488</v>
      </c>
      <c r="B132" s="45">
        <f t="shared" si="0"/>
        <v>1</v>
      </c>
      <c r="C132" s="46" t="str">
        <f t="shared" si="1"/>
        <v>puzzle1 = [{"order":"131","ctry":"Sweden","rate":"","dff":"","cmnt":[],"prow":["rgn_Europe","2Color","cl_YEL"],"pcolumn":["myrBLU","Crosse","2Bands"]}],</v>
      </c>
      <c r="D132" s="47">
        <f t="shared" si="2"/>
        <v>131</v>
      </c>
      <c r="E132" s="48" t="s">
        <v>252</v>
      </c>
      <c r="F132" s="49" t="s">
        <v>1067</v>
      </c>
      <c r="G132" s="50" t="s">
        <v>1413</v>
      </c>
      <c r="H132" s="50" t="s">
        <v>1107</v>
      </c>
      <c r="I132" s="50" t="s">
        <v>1283</v>
      </c>
      <c r="J132" s="50" t="s">
        <v>1618</v>
      </c>
      <c r="K132" s="50" t="s">
        <v>1485</v>
      </c>
      <c r="L132" s="48" t="str" cm="1">
        <f t="array" ref="L132">IF(LEFT(E132,1)&lt;&gt;"[", _xlfn.TEXTJOIN(", ", TRUE, IF($E$2:$E$1438=E132, ROW($E$2:$E$1438)-1, "")), "")</f>
        <v>131, 358</v>
      </c>
      <c r="M132" s="48" cm="1">
        <f t="array" ref="M132">IF(
  IFERROR(INDEX(_xlfn.TEXTSPLIT(L132, ", "), COUNTA(_xlfn.TEXTSPLIT(L132, ", "))) - INDEX(_xlfn.TEXTSPLIT(L132, ", "), COUNTA(_xlfn.TEXTSPLIT(L132, ", ")) - 1), 0) &gt; 0,
  IFERROR(INDEX(_xlfn.TEXTSPLIT(L132, ", "), COUNTA(_xlfn.TEXTSPLIT(L132, ", "))) - INDEX(_xlfn.TEXTSPLIT(L132, ", "), COUNTA(_xlfn.TEXTSPLIT(L132, ", ")) - 1), ""),
  ""
)</f>
        <v>227</v>
      </c>
      <c r="N132" s="51" t="str">
        <f>IFERROR(TEXT(AVERAGEIF(Rates!B:B, D132, Rates!C:C), "0.0"), "")</f>
        <v/>
      </c>
      <c r="O132" s="52" t="str">
        <f>IFERROR(
    IF(
        AVERAGEIF(Rates!B:B, D132, Rates!F:F) &lt; 1.2,
        "Easy",
        IF(
            AVERAGEIF(Rates!B:B, D132, Rates!F:F) &gt; 2.2,
            "Hard",
            "Med"
        )
    ),
    ""
)</f>
        <v/>
      </c>
      <c r="P132" s="50" t="str" cm="1">
        <f t="array" ref="P132">_xlfn.TEXTJOIN(",", TRUE, IF((Rates!$B$1:$B$11000 = D132) * (Rates!$E$1:$E$11000 &lt;&gt; ""), CHAR(34) &amp; Rates!$E$1:$E$11000&amp; CHAR(34), ""))</f>
        <v/>
      </c>
      <c r="Q132" s="50">
        <f>COUNTIF(Categories!A:A, H132) + COUNTIF(Categories!A:A, I132) + COUNTIF(Categories!A:A, J132) + COUNTIF(Categories!A:A, K132) + COUNTIF(Categories!A:A, F132) + COUNTIF(Categories!A:A, G132) + T132</f>
        <v>6</v>
      </c>
      <c r="R132" s="50">
        <f t="shared" ref="R132:R195" si="17">COUNTIF(F130:K130,F132) + COUNTIF(F130:K130,G132) + COUNTIF(F130:K130,H132) + COUNTIF(F130:K130,I132) + COUNTIF(F130:K130,J132) +  COUNTIF(F130:K130,K132)</f>
        <v>0</v>
      </c>
      <c r="S132" s="50" t="str">
        <f t="shared" si="16"/>
        <v>rgn_Europe2Colorcl_YELmyrBLUCrosse2Bands</v>
      </c>
      <c r="T132" s="50">
        <f t="shared" si="3"/>
        <v>0</v>
      </c>
      <c r="U132" s="50" t="s">
        <v>3018</v>
      </c>
      <c r="V132" s="50" t="str">
        <f t="shared" si="4"/>
        <v>[{"order":"131","ctry":"Sweden",</v>
      </c>
      <c r="W132" s="53" t="str">
        <f t="shared" si="5"/>
        <v>[{"order":"131","ctry":"Sweden","rate":"","dff":"","cmnt":[],"prow":["rgn_Europe","2Color","cl_YEL"],"pcolumn":["myrBLU","Crosse","2Bands"]}],</v>
      </c>
      <c r="X132" s="48" t="str" cm="1">
        <f t="array" ref="X132">CHAR(34) &amp; "prow" &amp; CHAR(34) &amp; ":["
&amp; _xlfn.TEXTJOIN(",", TRUE, CHAR(34) &amp; F132:H132 &amp; CHAR(34))
&amp; "],"</f>
        <v>"prow":["rgn_Europe","2Color","cl_YEL"],</v>
      </c>
      <c r="Y132" s="48" t="str" cm="1">
        <f t="array" ref="Y132">CHAR(34) &amp; "pcolumn" &amp; CHAR(34) &amp; ":["
&amp; _xlfn.TEXTJOIN(",", TRUE, CHAR(34) &amp; I132:K132 &amp; CHAR(34))
&amp; "]}"</f>
        <v>"pcolumn":["myrBLU","Crosse","2Bands"]}</v>
      </c>
      <c r="Z132" s="54" t="str">
        <f t="shared" si="6"/>
        <v>"rate":"",</v>
      </c>
      <c r="AA132" s="54" t="str">
        <f t="shared" si="7"/>
        <v>"dff":"",</v>
      </c>
      <c r="AB132" s="54" t="str">
        <f t="shared" si="8"/>
        <v>"cmnt":[],</v>
      </c>
      <c r="AC132" s="54"/>
      <c r="AD132" s="54"/>
      <c r="AE132" s="54"/>
      <c r="AF132" s="54"/>
      <c r="AG132" s="54"/>
      <c r="AH132" s="54"/>
    </row>
    <row r="133" spans="1:34" ht="18" customHeight="1" x14ac:dyDescent="0.3">
      <c r="A133" s="44">
        <f t="shared" si="15"/>
        <v>45489</v>
      </c>
      <c r="B133" s="45">
        <f t="shared" si="0"/>
        <v>2</v>
      </c>
      <c r="C133" s="46" t="str">
        <f t="shared" si="1"/>
        <v>puzzle1 = [{"order":"132","ctry":"Guam","rate":"5.5","dff":"Easy","cmnt":[],"prow":["cl_RED","cl_BLU","cl_GRE"],"pcolumn":["Plants","NoBand","Texted"]}],</v>
      </c>
      <c r="D133" s="47">
        <f t="shared" si="2"/>
        <v>132</v>
      </c>
      <c r="E133" s="48" t="s">
        <v>129</v>
      </c>
      <c r="F133" s="49" t="s">
        <v>1101</v>
      </c>
      <c r="G133" s="50" t="s">
        <v>1092</v>
      </c>
      <c r="H133" s="50" t="s">
        <v>1095</v>
      </c>
      <c r="I133" s="50" t="s">
        <v>1578</v>
      </c>
      <c r="J133" s="50" t="s">
        <v>1481</v>
      </c>
      <c r="K133" s="50" t="s">
        <v>1610</v>
      </c>
      <c r="L133" s="48" t="str" cm="1">
        <f t="array" ref="L133">IF(LEFT(E133,1)&lt;&gt;"[", _xlfn.TEXTJOIN(", ", TRUE, IF($E$2:$E$1438=E133, ROW($E$2:$E$1438)-1, "")), "")</f>
        <v>132, 356, 514</v>
      </c>
      <c r="M133" s="48" cm="1">
        <f t="array" ref="M133">IF(
  IFERROR(INDEX(_xlfn.TEXTSPLIT(L133, ", "), COUNTA(_xlfn.TEXTSPLIT(L133, ", "))) - INDEX(_xlfn.TEXTSPLIT(L133, ", "), COUNTA(_xlfn.TEXTSPLIT(L133, ", ")) - 1), 0) &gt; 0,
  IFERROR(INDEX(_xlfn.TEXTSPLIT(L133, ", "), COUNTA(_xlfn.TEXTSPLIT(L133, ", "))) - INDEX(_xlfn.TEXTSPLIT(L133, ", "), COUNTA(_xlfn.TEXTSPLIT(L133, ", ")) - 1), ""),
  ""
)</f>
        <v>158</v>
      </c>
      <c r="N133" s="51" t="str">
        <f>IFERROR(TEXT(AVERAGEIF(Rates!B:B, D133, Rates!C:C), "0.0"), "")</f>
        <v>5.5</v>
      </c>
      <c r="O133" s="52" t="str">
        <f>IFERROR(
    IF(
        AVERAGEIF(Rates!B:B, D133, Rates!F:F) &lt; 1.2,
        "Easy",
        IF(
            AVERAGEIF(Rates!B:B, D133, Rates!F:F) &gt; 2.2,
            "Hard",
            "Med"
        )
    ),
    ""
)</f>
        <v>Easy</v>
      </c>
      <c r="P133" s="50" t="str" cm="1">
        <f t="array" ref="P133">_xlfn.TEXTJOIN(",", TRUE, IF((Rates!$B$1:$B$11000 = D133) * (Rates!$E$1:$E$11000 &lt;&gt; ""), CHAR(34) &amp; Rates!$E$1:$E$11000&amp; CHAR(34), ""))</f>
        <v/>
      </c>
      <c r="Q133" s="50">
        <f>COUNTIF(Categories!A:A, H133) + COUNTIF(Categories!A:A, I133) + COUNTIF(Categories!A:A, J133) + COUNTIF(Categories!A:A, K133) + COUNTIF(Categories!A:A, F133) + COUNTIF(Categories!A:A, G133) + T133</f>
        <v>6</v>
      </c>
      <c r="R133" s="50">
        <f t="shared" si="17"/>
        <v>0</v>
      </c>
      <c r="S133" s="50" t="str">
        <f t="shared" si="16"/>
        <v>cl_REDcl_BLUcl_GREPlantsNoBandTexted</v>
      </c>
      <c r="T133" s="50">
        <f t="shared" si="3"/>
        <v>0</v>
      </c>
      <c r="U133" s="50" t="s">
        <v>3018</v>
      </c>
      <c r="V133" s="50" t="str">
        <f t="shared" si="4"/>
        <v>[{"order":"132","ctry":"Guam",</v>
      </c>
      <c r="W133" s="53" t="str">
        <f t="shared" si="5"/>
        <v>[{"order":"132","ctry":"Guam","rate":"5.5","dff":"Easy","cmnt":[],"prow":["cl_RED","cl_BLU","cl_GRE"],"pcolumn":["Plants","NoBand","Texted"]}],</v>
      </c>
      <c r="X133" s="48" t="str" cm="1">
        <f t="array" ref="X133">CHAR(34) &amp; "prow" &amp; CHAR(34) &amp; ":["
&amp; _xlfn.TEXTJOIN(",", TRUE, CHAR(34) &amp; F133:H133 &amp; CHAR(34))
&amp; "],"</f>
        <v>"prow":["cl_RED","cl_BLU","cl_GRE"],</v>
      </c>
      <c r="Y133" s="48" t="str" cm="1">
        <f t="array" ref="Y133">CHAR(34) &amp; "pcolumn" &amp; CHAR(34) &amp; ":["
&amp; _xlfn.TEXTJOIN(",", TRUE, CHAR(34) &amp; I133:K133 &amp; CHAR(34))
&amp; "]}"</f>
        <v>"pcolumn":["Plants","NoBand","Texted"]}</v>
      </c>
      <c r="Z133" s="54" t="str">
        <f t="shared" si="6"/>
        <v>"rate":"5.5",</v>
      </c>
      <c r="AA133" s="54" t="str">
        <f t="shared" si="7"/>
        <v>"dff":"Easy",</v>
      </c>
      <c r="AB133" s="54" t="str">
        <f t="shared" si="8"/>
        <v>"cmnt":[],</v>
      </c>
      <c r="AC133" s="54"/>
      <c r="AD133" s="54"/>
      <c r="AE133" s="54"/>
      <c r="AF133" s="54"/>
      <c r="AG133" s="54"/>
      <c r="AH133" s="54"/>
    </row>
    <row r="134" spans="1:34" ht="18" customHeight="1" x14ac:dyDescent="0.3">
      <c r="A134" s="44">
        <f t="shared" si="15"/>
        <v>45490</v>
      </c>
      <c r="B134" s="45">
        <f t="shared" si="0"/>
        <v>3</v>
      </c>
      <c r="C134" s="46" t="str">
        <f t="shared" si="1"/>
        <v>puzzle1 = [{"order":"133","ctry":"Bahrain","rate":"6.0","dff":"Easy","cmnt":[],"prow":["myrRED","cl_WHI","rgn_Asia"],"pcolumn":["OnlyBa","2Color","2Bands"]}],</v>
      </c>
      <c r="D134" s="47">
        <f t="shared" si="2"/>
        <v>133</v>
      </c>
      <c r="E134" s="48" t="s">
        <v>57</v>
      </c>
      <c r="F134" s="49" t="s">
        <v>1279</v>
      </c>
      <c r="G134" s="50" t="s">
        <v>1104</v>
      </c>
      <c r="H134" s="50" t="s">
        <v>1063</v>
      </c>
      <c r="I134" s="50" t="s">
        <v>1630</v>
      </c>
      <c r="J134" s="50" t="s">
        <v>1413</v>
      </c>
      <c r="K134" s="50" t="s">
        <v>1485</v>
      </c>
      <c r="L134" s="48" t="str" cm="1">
        <f t="array" ref="L134">IF(LEFT(E134,1)&lt;&gt;"[", _xlfn.TEXTJOIN(", ", TRUE, IF($E$2:$E$1438=E134, ROW($E$2:$E$1438)-1, "")), "")</f>
        <v>133, 231, 352</v>
      </c>
      <c r="M134" s="48" cm="1">
        <f t="array" ref="M134">IF(
  IFERROR(INDEX(_xlfn.TEXTSPLIT(L134, ", "), COUNTA(_xlfn.TEXTSPLIT(L134, ", "))) - INDEX(_xlfn.TEXTSPLIT(L134, ", "), COUNTA(_xlfn.TEXTSPLIT(L134, ", ")) - 1), 0) &gt; 0,
  IFERROR(INDEX(_xlfn.TEXTSPLIT(L134, ", "), COUNTA(_xlfn.TEXTSPLIT(L134, ", "))) - INDEX(_xlfn.TEXTSPLIT(L134, ", "), COUNTA(_xlfn.TEXTSPLIT(L134, ", ")) - 1), ""),
  ""
)</f>
        <v>121</v>
      </c>
      <c r="N134" s="51" t="str">
        <f>IFERROR(TEXT(AVERAGEIF(Rates!B:B, D134, Rates!C:C), "0.0"), "")</f>
        <v>6.0</v>
      </c>
      <c r="O134" s="52" t="str">
        <f>IFERROR(
    IF(
        AVERAGEIF(Rates!B:B, D134, Rates!F:F) &lt; 1.2,
        "Easy",
        IF(
            AVERAGEIF(Rates!B:B, D134, Rates!F:F) &gt; 2.2,
            "Hard",
            "Med"
        )
    ),
    ""
)</f>
        <v>Easy</v>
      </c>
      <c r="P134" s="50" t="str" cm="1">
        <f t="array" ref="P134">_xlfn.TEXTJOIN(",", TRUE, IF((Rates!$B$1:$B$11000 = D134) * (Rates!$E$1:$E$11000 &lt;&gt; ""), CHAR(34) &amp; Rates!$E$1:$E$11000&amp; CHAR(34), ""))</f>
        <v/>
      </c>
      <c r="Q134" s="50">
        <f>COUNTIF(Categories!A:A, H134) + COUNTIF(Categories!A:A, I134) + COUNTIF(Categories!A:A, J134) + COUNTIF(Categories!A:A, K134) + COUNTIF(Categories!A:A, F134) + COUNTIF(Categories!A:A, G134) + T134</f>
        <v>6</v>
      </c>
      <c r="R134" s="50">
        <f t="shared" si="17"/>
        <v>2</v>
      </c>
      <c r="S134" s="50" t="str">
        <f t="shared" si="16"/>
        <v>myrREDcl_WHIrgn_AsiaOnlyBa2Color2Bands</v>
      </c>
      <c r="T134" s="50">
        <f t="shared" si="3"/>
        <v>0</v>
      </c>
      <c r="U134" s="50" t="s">
        <v>3018</v>
      </c>
      <c r="V134" s="50" t="str">
        <f t="shared" si="4"/>
        <v>[{"order":"133","ctry":"Bahrain",</v>
      </c>
      <c r="W134" s="53" t="str">
        <f t="shared" si="5"/>
        <v>[{"order":"133","ctry":"Bahrain","rate":"6.0","dff":"Easy","cmnt":[],"prow":["myrRED","cl_WHI","rgn_Asia"],"pcolumn":["OnlyBa","2Color","2Bands"]}],</v>
      </c>
      <c r="X134" s="48" t="str" cm="1">
        <f t="array" ref="X134">CHAR(34) &amp; "prow" &amp; CHAR(34) &amp; ":["
&amp; _xlfn.TEXTJOIN(",", TRUE, CHAR(34) &amp; F134:H134 &amp; CHAR(34))
&amp; "],"</f>
        <v>"prow":["myrRED","cl_WHI","rgn_Asia"],</v>
      </c>
      <c r="Y134" s="48" t="str" cm="1">
        <f t="array" ref="Y134">CHAR(34) &amp; "pcolumn" &amp; CHAR(34) &amp; ":["
&amp; _xlfn.TEXTJOIN(",", TRUE, CHAR(34) &amp; I134:K134 &amp; CHAR(34))
&amp; "]}"</f>
        <v>"pcolumn":["OnlyBa","2Color","2Bands"]}</v>
      </c>
      <c r="Z134" s="54" t="str">
        <f t="shared" si="6"/>
        <v>"rate":"6.0",</v>
      </c>
      <c r="AA134" s="54" t="str">
        <f t="shared" si="7"/>
        <v>"dff":"Easy",</v>
      </c>
      <c r="AB134" s="54" t="str">
        <f t="shared" si="8"/>
        <v>"cmnt":[],</v>
      </c>
      <c r="AC134" s="54"/>
      <c r="AD134" s="54"/>
      <c r="AE134" s="54"/>
      <c r="AF134" s="54"/>
      <c r="AG134" s="54"/>
      <c r="AH134" s="54"/>
    </row>
    <row r="135" spans="1:34" ht="18" customHeight="1" x14ac:dyDescent="0.3">
      <c r="A135" s="44">
        <f t="shared" si="15"/>
        <v>45491</v>
      </c>
      <c r="B135" s="45">
        <f t="shared" si="0"/>
        <v>4</v>
      </c>
      <c r="C135" s="46" t="str">
        <f t="shared" si="1"/>
        <v>puzzle1 = [{"order":"134","ctry":"Sao Tome and Príncipe","rate":"","dff":"","cmnt":[],"prow":["cl_BLA, cl_RED","3Bands","rgn_Africa"],"pcolumn":["HasSta","Trside","cl_GRE, cl_YEL"]}],</v>
      </c>
      <c r="D135" s="47">
        <f t="shared" si="2"/>
        <v>134</v>
      </c>
      <c r="E135" s="48" t="s">
        <v>230</v>
      </c>
      <c r="F135" s="49" t="s">
        <v>1113</v>
      </c>
      <c r="G135" s="50" t="s">
        <v>1489</v>
      </c>
      <c r="H135" s="50" t="s">
        <v>1047</v>
      </c>
      <c r="I135" s="50" t="s">
        <v>1586</v>
      </c>
      <c r="J135" s="50" t="s">
        <v>1614</v>
      </c>
      <c r="K135" s="50" t="s">
        <v>1146</v>
      </c>
      <c r="L135" s="48" t="str" cm="1">
        <f t="array" ref="L135">IF(LEFT(E135,1)&lt;&gt;"[", _xlfn.TEXTJOIN(", ", TRUE, IF($E$2:$E$1438=E135, ROW($E$2:$E$1438)-1, "")), "")</f>
        <v>134, 275, 556</v>
      </c>
      <c r="M135" s="48" cm="1">
        <f t="array" ref="M135">IF(
  IFERROR(INDEX(_xlfn.TEXTSPLIT(L135, ", "), COUNTA(_xlfn.TEXTSPLIT(L135, ", "))) - INDEX(_xlfn.TEXTSPLIT(L135, ", "), COUNTA(_xlfn.TEXTSPLIT(L135, ", ")) - 1), 0) &gt; 0,
  IFERROR(INDEX(_xlfn.TEXTSPLIT(L135, ", "), COUNTA(_xlfn.TEXTSPLIT(L135, ", "))) - INDEX(_xlfn.TEXTSPLIT(L135, ", "), COUNTA(_xlfn.TEXTSPLIT(L135, ", ")) - 1), ""),
  ""
)</f>
        <v>281</v>
      </c>
      <c r="N135" s="51" t="str">
        <f>IFERROR(TEXT(AVERAGEIF(Rates!B:B, D135, Rates!C:C), "0.0"), "")</f>
        <v/>
      </c>
      <c r="O135" s="52" t="str">
        <f>IFERROR(
    IF(
        AVERAGEIF(Rates!B:B, D135, Rates!F:F) &lt; 1.2,
        "Easy",
        IF(
            AVERAGEIF(Rates!B:B, D135, Rates!F:F) &gt; 2.2,
            "Hard",
            "Med"
        )
    ),
    ""
)</f>
        <v/>
      </c>
      <c r="P135" s="50" t="str" cm="1">
        <f t="array" ref="P135">_xlfn.TEXTJOIN(",", TRUE, IF((Rates!$B$1:$B$11000 = D135) * (Rates!$E$1:$E$11000 &lt;&gt; ""), CHAR(34) &amp; Rates!$E$1:$E$11000&amp; CHAR(34), ""))</f>
        <v/>
      </c>
      <c r="Q135" s="50">
        <f>COUNTIF(Categories!A:A, H135) + COUNTIF(Categories!A:A, I135) + COUNTIF(Categories!A:A, J135) + COUNTIF(Categories!A:A, K135) + COUNTIF(Categories!A:A, F135) + COUNTIF(Categories!A:A, G135) + T135</f>
        <v>6</v>
      </c>
      <c r="R135" s="50">
        <f t="shared" si="17"/>
        <v>0</v>
      </c>
      <c r="S135" s="50" t="str">
        <f t="shared" si="16"/>
        <v>cl_BLA, cl_RED3Bandsrgn_AfricaHasStaTrsidecl_GRE, cl_YEL</v>
      </c>
      <c r="T135" s="50">
        <f t="shared" si="3"/>
        <v>0</v>
      </c>
      <c r="U135" s="50" t="s">
        <v>3018</v>
      </c>
      <c r="V135" s="50" t="str">
        <f t="shared" si="4"/>
        <v>[{"order":"134","ctry":"Sao Tome and Príncipe",</v>
      </c>
      <c r="W135" s="53" t="str">
        <f t="shared" si="5"/>
        <v>[{"order":"134","ctry":"Sao Tome and Príncipe","rate":"","dff":"","cmnt":[],"prow":["cl_BLA, cl_RED","3Bands","rgn_Africa"],"pcolumn":["HasSta","Trside","cl_GRE, cl_YEL"]}],</v>
      </c>
      <c r="X135" s="48" t="str" cm="1">
        <f t="array" ref="X135">CHAR(34) &amp; "prow" &amp; CHAR(34) &amp; ":["
&amp; _xlfn.TEXTJOIN(",", TRUE, CHAR(34) &amp; F135:H135 &amp; CHAR(34))
&amp; "],"</f>
        <v>"prow":["cl_BLA, cl_RED","3Bands","rgn_Africa"],</v>
      </c>
      <c r="Y135" s="48" t="str" cm="1">
        <f t="array" ref="Y135">CHAR(34) &amp; "pcolumn" &amp; CHAR(34) &amp; ":["
&amp; _xlfn.TEXTJOIN(",", TRUE, CHAR(34) &amp; I135:K135 &amp; CHAR(34))
&amp; "]}"</f>
        <v>"pcolumn":["HasSta","Trside","cl_GRE, cl_YEL"]}</v>
      </c>
      <c r="Z135" s="54" t="str">
        <f t="shared" si="6"/>
        <v>"rate":"",</v>
      </c>
      <c r="AA135" s="54" t="str">
        <f t="shared" si="7"/>
        <v>"dff":"",</v>
      </c>
      <c r="AB135" s="54" t="str">
        <f t="shared" si="8"/>
        <v>"cmnt":[],</v>
      </c>
      <c r="AC135" s="54"/>
      <c r="AD135" s="54"/>
      <c r="AE135" s="54"/>
      <c r="AF135" s="54"/>
      <c r="AG135" s="54"/>
      <c r="AH135" s="54"/>
    </row>
    <row r="136" spans="1:34" ht="18" customHeight="1" x14ac:dyDescent="0.3">
      <c r="A136" s="44">
        <f t="shared" si="15"/>
        <v>45492</v>
      </c>
      <c r="B136" s="45">
        <f t="shared" si="0"/>
        <v>5</v>
      </c>
      <c r="C136" s="46" t="str">
        <f t="shared" si="1"/>
        <v>puzzle1 = [{"order":"135","ctry":"North Macedonia","rate":"","dff":"","cmnt":[],"prow":["HasSun","2Color","rgn_Europe"],"pcolumn":["Center","cl_RED","cl_YEL"]}],</v>
      </c>
      <c r="D136" s="47">
        <f t="shared" si="2"/>
        <v>135</v>
      </c>
      <c r="E136" s="48" t="s">
        <v>200</v>
      </c>
      <c r="F136" s="49" t="s">
        <v>1602</v>
      </c>
      <c r="G136" s="50" t="s">
        <v>1413</v>
      </c>
      <c r="H136" s="50" t="s">
        <v>1067</v>
      </c>
      <c r="I136" s="50" t="s">
        <v>1574</v>
      </c>
      <c r="J136" s="50" t="s">
        <v>1101</v>
      </c>
      <c r="K136" s="50" t="s">
        <v>1107</v>
      </c>
      <c r="L136" s="48" t="str" cm="1">
        <f t="array" ref="L136">IF(LEFT(E136,1)&lt;&gt;"[", _xlfn.TEXTJOIN(", ", TRUE, IF($E$2:$E$1438=E136, ROW($E$2:$E$1438)-1, "")), "")</f>
        <v>135, 323</v>
      </c>
      <c r="M136" s="48" cm="1">
        <f t="array" ref="M136">IF(
  IFERROR(INDEX(_xlfn.TEXTSPLIT(L136, ", "), COUNTA(_xlfn.TEXTSPLIT(L136, ", "))) - INDEX(_xlfn.TEXTSPLIT(L136, ", "), COUNTA(_xlfn.TEXTSPLIT(L136, ", ")) - 1), 0) &gt; 0,
  IFERROR(INDEX(_xlfn.TEXTSPLIT(L136, ", "), COUNTA(_xlfn.TEXTSPLIT(L136, ", "))) - INDEX(_xlfn.TEXTSPLIT(L136, ", "), COUNTA(_xlfn.TEXTSPLIT(L136, ", ")) - 1), ""),
  ""
)</f>
        <v>188</v>
      </c>
      <c r="N136" s="51" t="str">
        <f>IFERROR(TEXT(AVERAGEIF(Rates!B:B, D136, Rates!C:C), "0.0"), "")</f>
        <v/>
      </c>
      <c r="O136" s="52" t="str">
        <f>IFERROR(
    IF(
        AVERAGEIF(Rates!B:B, D136, Rates!F:F) &lt; 1.2,
        "Easy",
        IF(
            AVERAGEIF(Rates!B:B, D136, Rates!F:F) &gt; 2.2,
            "Hard",
            "Med"
        )
    ),
    ""
)</f>
        <v/>
      </c>
      <c r="P136" s="50" t="str" cm="1">
        <f t="array" ref="P136">_xlfn.TEXTJOIN(",", TRUE, IF((Rates!$B$1:$B$11000 = D136) * (Rates!$E$1:$E$11000 &lt;&gt; ""), CHAR(34) &amp; Rates!$E$1:$E$11000&amp; CHAR(34), ""))</f>
        <v/>
      </c>
      <c r="Q136" s="50">
        <f>COUNTIF(Categories!A:A, H136) + COUNTIF(Categories!A:A, I136) + COUNTIF(Categories!A:A, J136) + COUNTIF(Categories!A:A, K136) + COUNTIF(Categories!A:A, F136) + COUNTIF(Categories!A:A, G136) + T136</f>
        <v>6</v>
      </c>
      <c r="R136" s="50">
        <f t="shared" si="17"/>
        <v>1</v>
      </c>
      <c r="S136" s="50" t="str">
        <f t="shared" si="16"/>
        <v>HasSun2Colorrgn_EuropeCentercl_REDcl_YEL</v>
      </c>
      <c r="T136" s="50">
        <f t="shared" si="3"/>
        <v>0</v>
      </c>
      <c r="U136" s="50" t="s">
        <v>3018</v>
      </c>
      <c r="V136" s="50" t="str">
        <f t="shared" si="4"/>
        <v>[{"order":"135","ctry":"North Macedonia",</v>
      </c>
      <c r="W136" s="53" t="str">
        <f t="shared" si="5"/>
        <v>[{"order":"135","ctry":"North Macedonia","rate":"","dff":"","cmnt":[],"prow":["HasSun","2Color","rgn_Europe"],"pcolumn":["Center","cl_RED","cl_YEL"]}],</v>
      </c>
      <c r="X136" s="48" t="str" cm="1">
        <f t="array" ref="X136">CHAR(34) &amp; "prow" &amp; CHAR(34) &amp; ":["
&amp; _xlfn.TEXTJOIN(",", TRUE, CHAR(34) &amp; F136:H136 &amp; CHAR(34))
&amp; "],"</f>
        <v>"prow":["HasSun","2Color","rgn_Europe"],</v>
      </c>
      <c r="Y136" s="48" t="str" cm="1">
        <f t="array" ref="Y136">CHAR(34) &amp; "pcolumn" &amp; CHAR(34) &amp; ":["
&amp; _xlfn.TEXTJOIN(",", TRUE, CHAR(34) &amp; I136:K136 &amp; CHAR(34))
&amp; "]}"</f>
        <v>"pcolumn":["Center","cl_RED","cl_YEL"]}</v>
      </c>
      <c r="Z136" s="54" t="str">
        <f t="shared" si="6"/>
        <v>"rate":"",</v>
      </c>
      <c r="AA136" s="54" t="str">
        <f t="shared" si="7"/>
        <v>"dff":"",</v>
      </c>
      <c r="AB136" s="54" t="str">
        <f t="shared" si="8"/>
        <v>"cmnt":[],</v>
      </c>
      <c r="AC136" s="54"/>
      <c r="AD136" s="54"/>
      <c r="AE136" s="54"/>
      <c r="AF136" s="54"/>
      <c r="AG136" s="54"/>
      <c r="AH136" s="54"/>
    </row>
    <row r="137" spans="1:34" ht="18" customHeight="1" x14ac:dyDescent="0.3">
      <c r="A137" s="44">
        <f t="shared" si="15"/>
        <v>45493</v>
      </c>
      <c r="B137" s="45">
        <f t="shared" si="0"/>
        <v>6</v>
      </c>
      <c r="C137" s="46" t="str">
        <f t="shared" si="1"/>
        <v>puzzle1 = [{"order":"136","ctry":"Barbados","rate":"8.0","dff":"Hard","cmnt":[],"prow":["cl_BLA","3Bands","rgn_North America"],"pcolumn":["cl_BLU, cl_YEL","Weapon","Vertic"]}],</v>
      </c>
      <c r="D137" s="47">
        <f t="shared" si="2"/>
        <v>136</v>
      </c>
      <c r="E137" s="48" t="s">
        <v>59</v>
      </c>
      <c r="F137" s="49" t="s">
        <v>1088</v>
      </c>
      <c r="G137" s="50" t="s">
        <v>1489</v>
      </c>
      <c r="H137" s="50" t="s">
        <v>1059</v>
      </c>
      <c r="I137" s="50" t="s">
        <v>1131</v>
      </c>
      <c r="J137" s="50" t="s">
        <v>1622</v>
      </c>
      <c r="K137" s="50" t="s">
        <v>1501</v>
      </c>
      <c r="L137" s="48" t="str" cm="1">
        <f t="array" ref="L137">IF(LEFT(E137,1)&lt;&gt;"[", _xlfn.TEXTJOIN(", ", TRUE, IF($E$2:$E$1438=E137, ROW($E$2:$E$1438)-1, "")), "")</f>
        <v>136, 339, 460</v>
      </c>
      <c r="M137" s="48" cm="1">
        <f t="array" ref="M137">IF(
  IFERROR(INDEX(_xlfn.TEXTSPLIT(L137, ", "), COUNTA(_xlfn.TEXTSPLIT(L137, ", "))) - INDEX(_xlfn.TEXTSPLIT(L137, ", "), COUNTA(_xlfn.TEXTSPLIT(L137, ", ")) - 1), 0) &gt; 0,
  IFERROR(INDEX(_xlfn.TEXTSPLIT(L137, ", "), COUNTA(_xlfn.TEXTSPLIT(L137, ", "))) - INDEX(_xlfn.TEXTSPLIT(L137, ", "), COUNTA(_xlfn.TEXTSPLIT(L137, ", ")) - 1), ""),
  ""
)</f>
        <v>121</v>
      </c>
      <c r="N137" s="51" t="str">
        <f>IFERROR(TEXT(AVERAGEIF(Rates!B:B, D137, Rates!C:C), "0.0"), "")</f>
        <v>8.0</v>
      </c>
      <c r="O137" s="52" t="str">
        <f>IFERROR(
    IF(
        AVERAGEIF(Rates!B:B, D137, Rates!F:F) &lt; 1.2,
        "Easy",
        IF(
            AVERAGEIF(Rates!B:B, D137, Rates!F:F) &gt; 2.2,
            "Hard",
            "Med"
        )
    ),
    ""
)</f>
        <v>Hard</v>
      </c>
      <c r="P137" s="50" t="str" cm="1">
        <f t="array" ref="P137">_xlfn.TEXTJOIN(",", TRUE, IF((Rates!$B$1:$B$11000 = D137) * (Rates!$E$1:$E$11000 &lt;&gt; ""), CHAR(34) &amp; Rates!$E$1:$E$11000&amp; CHAR(34), ""))</f>
        <v/>
      </c>
      <c r="Q137" s="50">
        <f>COUNTIF(Categories!A:A, H137) + COUNTIF(Categories!A:A, I137) + COUNTIF(Categories!A:A, J137) + COUNTIF(Categories!A:A, K137) + COUNTIF(Categories!A:A, F137) + COUNTIF(Categories!A:A, G137) + T137</f>
        <v>6</v>
      </c>
      <c r="R137" s="50">
        <f t="shared" si="17"/>
        <v>1</v>
      </c>
      <c r="S137" s="50" t="str">
        <f t="shared" si="16"/>
        <v>cl_BLA3Bandsrgn_North Americacl_BLU, cl_YELWeaponVertic</v>
      </c>
      <c r="T137" s="50">
        <f t="shared" si="3"/>
        <v>0</v>
      </c>
      <c r="U137" s="50" t="s">
        <v>3018</v>
      </c>
      <c r="V137" s="50" t="str">
        <f t="shared" si="4"/>
        <v>[{"order":"136","ctry":"Barbados",</v>
      </c>
      <c r="W137" s="53" t="str">
        <f t="shared" si="5"/>
        <v>[{"order":"136","ctry":"Barbados","rate":"8.0","dff":"Hard","cmnt":[],"prow":["cl_BLA","3Bands","rgn_North America"],"pcolumn":["cl_BLU, cl_YEL","Weapon","Vertic"]}],</v>
      </c>
      <c r="X137" s="48" t="str" cm="1">
        <f t="array" ref="X137">CHAR(34) &amp; "prow" &amp; CHAR(34) &amp; ":["
&amp; _xlfn.TEXTJOIN(",", TRUE, CHAR(34) &amp; F137:H137 &amp; CHAR(34))
&amp; "],"</f>
        <v>"prow":["cl_BLA","3Bands","rgn_North America"],</v>
      </c>
      <c r="Y137" s="48" t="str" cm="1">
        <f t="array" ref="Y137">CHAR(34) &amp; "pcolumn" &amp; CHAR(34) &amp; ":["
&amp; _xlfn.TEXTJOIN(",", TRUE, CHAR(34) &amp; I137:K137 &amp; CHAR(34))
&amp; "]}"</f>
        <v>"pcolumn":["cl_BLU, cl_YEL","Weapon","Vertic"]}</v>
      </c>
      <c r="Z137" s="54" t="str">
        <f t="shared" si="6"/>
        <v>"rate":"8.0",</v>
      </c>
      <c r="AA137" s="54" t="str">
        <f t="shared" si="7"/>
        <v>"dff":"Hard",</v>
      </c>
      <c r="AB137" s="54" t="str">
        <f t="shared" si="8"/>
        <v>"cmnt":[],</v>
      </c>
      <c r="AC137" s="54"/>
      <c r="AD137" s="54"/>
      <c r="AE137" s="54"/>
      <c r="AF137" s="54"/>
      <c r="AG137" s="54"/>
      <c r="AH137" s="54"/>
    </row>
    <row r="138" spans="1:34" ht="18" customHeight="1" x14ac:dyDescent="0.3">
      <c r="A138" s="44">
        <f t="shared" si="15"/>
        <v>45494</v>
      </c>
      <c r="B138" s="45">
        <f t="shared" si="0"/>
        <v>7</v>
      </c>
      <c r="C138" s="46" t="str">
        <f t="shared" si="1"/>
        <v>puzzle1 = [{"order":"137","ctry":"Taiwan","rate":"","dff":"","cmnt":[],"prow":["HasSun","NoBand","rgn_Asia"],"pcolumn":["Canton","cl_BLU, cl_WHI","cl_RED"]}],</v>
      </c>
      <c r="D138" s="47">
        <f t="shared" si="2"/>
        <v>137</v>
      </c>
      <c r="E138" s="48" t="s">
        <v>255</v>
      </c>
      <c r="F138" s="49" t="s">
        <v>1602</v>
      </c>
      <c r="G138" s="50" t="s">
        <v>1481</v>
      </c>
      <c r="H138" s="50" t="s">
        <v>1063</v>
      </c>
      <c r="I138" s="50" t="s">
        <v>1634</v>
      </c>
      <c r="J138" s="50" t="s">
        <v>1143</v>
      </c>
      <c r="K138" s="50" t="s">
        <v>1101</v>
      </c>
      <c r="L138" s="48" t="str" cm="1">
        <f t="array" ref="L138">IF(LEFT(E138,1)&lt;&gt;"[", _xlfn.TEXTJOIN(", ", TRUE, IF($E$2:$E$1438=E138, ROW($E$2:$E$1438)-1, "")), "")</f>
        <v>137, 428</v>
      </c>
      <c r="M138" s="48" cm="1">
        <f t="array" ref="M138">IF(
  IFERROR(INDEX(_xlfn.TEXTSPLIT(L138, ", "), COUNTA(_xlfn.TEXTSPLIT(L138, ", "))) - INDEX(_xlfn.TEXTSPLIT(L138, ", "), COUNTA(_xlfn.TEXTSPLIT(L138, ", ")) - 1), 0) &gt; 0,
  IFERROR(INDEX(_xlfn.TEXTSPLIT(L138, ", "), COUNTA(_xlfn.TEXTSPLIT(L138, ", "))) - INDEX(_xlfn.TEXTSPLIT(L138, ", "), COUNTA(_xlfn.TEXTSPLIT(L138, ", ")) - 1), ""),
  ""
)</f>
        <v>291</v>
      </c>
      <c r="N138" s="51" t="str">
        <f>IFERROR(TEXT(AVERAGEIF(Rates!B:B, D138, Rates!C:C), "0.0"), "")</f>
        <v/>
      </c>
      <c r="O138" s="52" t="str">
        <f>IFERROR(
    IF(
        AVERAGEIF(Rates!B:B, D138, Rates!F:F) &lt; 1.2,
        "Easy",
        IF(
            AVERAGEIF(Rates!B:B, D138, Rates!F:F) &gt; 2.2,
            "Hard",
            "Med"
        )
    ),
    ""
)</f>
        <v/>
      </c>
      <c r="P138" s="50" t="str" cm="1">
        <f t="array" ref="P138">_xlfn.TEXTJOIN(",", TRUE, IF((Rates!$B$1:$B$11000 = D138) * (Rates!$E$1:$E$11000 &lt;&gt; ""), CHAR(34) &amp; Rates!$E$1:$E$11000&amp; CHAR(34), ""))</f>
        <v/>
      </c>
      <c r="Q138" s="50">
        <f>COUNTIF(Categories!A:A, H138) + COUNTIF(Categories!A:A, I138) + COUNTIF(Categories!A:A, J138) + COUNTIF(Categories!A:A, K138) + COUNTIF(Categories!A:A, F138) + COUNTIF(Categories!A:A, G138) + T138</f>
        <v>6</v>
      </c>
      <c r="R138" s="50">
        <f t="shared" si="17"/>
        <v>2</v>
      </c>
      <c r="S138" s="50" t="str">
        <f t="shared" si="16"/>
        <v>HasSunNoBandrgn_AsiaCantoncl_BLU, cl_WHIcl_RED</v>
      </c>
      <c r="T138" s="50">
        <f t="shared" si="3"/>
        <v>0</v>
      </c>
      <c r="U138" s="50" t="s">
        <v>3018</v>
      </c>
      <c r="V138" s="50" t="str">
        <f t="shared" si="4"/>
        <v>[{"order":"137","ctry":"Taiwan",</v>
      </c>
      <c r="W138" s="53" t="str">
        <f t="shared" si="5"/>
        <v>[{"order":"137","ctry":"Taiwan","rate":"","dff":"","cmnt":[],"prow":["HasSun","NoBand","rgn_Asia"],"pcolumn":["Canton","cl_BLU, cl_WHI","cl_RED"]}],</v>
      </c>
      <c r="X138" s="48" t="str" cm="1">
        <f t="array" ref="X138">CHAR(34) &amp; "prow" &amp; CHAR(34) &amp; ":["
&amp; _xlfn.TEXTJOIN(",", TRUE, CHAR(34) &amp; F138:H138 &amp; CHAR(34))
&amp; "],"</f>
        <v>"prow":["HasSun","NoBand","rgn_Asia"],</v>
      </c>
      <c r="Y138" s="48" t="str" cm="1">
        <f t="array" ref="Y138">CHAR(34) &amp; "pcolumn" &amp; CHAR(34) &amp; ":["
&amp; _xlfn.TEXTJOIN(",", TRUE, CHAR(34) &amp; I138:K138 &amp; CHAR(34))
&amp; "]}"</f>
        <v>"pcolumn":["Canton","cl_BLU, cl_WHI","cl_RED"]}</v>
      </c>
      <c r="Z138" s="54" t="str">
        <f t="shared" si="6"/>
        <v>"rate":"",</v>
      </c>
      <c r="AA138" s="54" t="str">
        <f t="shared" si="7"/>
        <v>"dff":"",</v>
      </c>
      <c r="AB138" s="54" t="str">
        <f t="shared" si="8"/>
        <v>"cmnt":[],</v>
      </c>
      <c r="AC138" s="54"/>
      <c r="AD138" s="54"/>
      <c r="AE138" s="54"/>
      <c r="AF138" s="54"/>
      <c r="AG138" s="54"/>
      <c r="AH138" s="54"/>
    </row>
    <row r="139" spans="1:34" ht="18" customHeight="1" x14ac:dyDescent="0.3">
      <c r="A139" s="44">
        <f t="shared" si="15"/>
        <v>45495</v>
      </c>
      <c r="B139" s="45">
        <f t="shared" si="0"/>
        <v>1</v>
      </c>
      <c r="C139" s="46" t="str">
        <f t="shared" si="1"/>
        <v>puzzle1 = [{"order":"138","ctry":"Honduras","rate":"","dff":"","cmnt":[],"prow":["3+Star","Horizo","3Bands"],"pcolumn":["myrBLU","cl_WHI","2Color"]}],</v>
      </c>
      <c r="D139" s="47">
        <f t="shared" si="2"/>
        <v>138</v>
      </c>
      <c r="E139" s="48" t="s">
        <v>136</v>
      </c>
      <c r="F139" s="49" t="s">
        <v>1598</v>
      </c>
      <c r="G139" s="50" t="s">
        <v>1497</v>
      </c>
      <c r="H139" s="50" t="s">
        <v>1489</v>
      </c>
      <c r="I139" s="50" t="s">
        <v>1283</v>
      </c>
      <c r="J139" s="50" t="s">
        <v>1104</v>
      </c>
      <c r="K139" s="50" t="s">
        <v>1413</v>
      </c>
      <c r="L139" s="48" t="str" cm="1">
        <f t="array" ref="L139">IF(LEFT(E139,1)&lt;&gt;"[", _xlfn.TEXTJOIN(", ", TRUE, IF($E$2:$E$1438=E139, ROW($E$2:$E$1438)-1, "")), "")</f>
        <v>138, 308</v>
      </c>
      <c r="M139" s="48" cm="1">
        <f t="array" ref="M139">IF(
  IFERROR(INDEX(_xlfn.TEXTSPLIT(L139, ", "), COUNTA(_xlfn.TEXTSPLIT(L139, ", "))) - INDEX(_xlfn.TEXTSPLIT(L139, ", "), COUNTA(_xlfn.TEXTSPLIT(L139, ", ")) - 1), 0) &gt; 0,
  IFERROR(INDEX(_xlfn.TEXTSPLIT(L139, ", "), COUNTA(_xlfn.TEXTSPLIT(L139, ", "))) - INDEX(_xlfn.TEXTSPLIT(L139, ", "), COUNTA(_xlfn.TEXTSPLIT(L139, ", ")) - 1), ""),
  ""
)</f>
        <v>170</v>
      </c>
      <c r="N139" s="51" t="str">
        <f>IFERROR(TEXT(AVERAGEIF(Rates!B:B, D139, Rates!C:C), "0.0"), "")</f>
        <v/>
      </c>
      <c r="O139" s="52" t="str">
        <f>IFERROR(
    IF(
        AVERAGEIF(Rates!B:B, D139, Rates!F:F) &lt; 1.2,
        "Easy",
        IF(
            AVERAGEIF(Rates!B:B, D139, Rates!F:F) &gt; 2.2,
            "Hard",
            "Med"
        )
    ),
    ""
)</f>
        <v/>
      </c>
      <c r="P139" s="50" t="str" cm="1">
        <f t="array" ref="P139">_xlfn.TEXTJOIN(",", TRUE, IF((Rates!$B$1:$B$11000 = D139) * (Rates!$E$1:$E$11000 &lt;&gt; ""), CHAR(34) &amp; Rates!$E$1:$E$11000&amp; CHAR(34), ""))</f>
        <v/>
      </c>
      <c r="Q139" s="50">
        <f>COUNTIF(Categories!A:A, H139) + COUNTIF(Categories!A:A, I139) + COUNTIF(Categories!A:A, J139) + COUNTIF(Categories!A:A, K139) + COUNTIF(Categories!A:A, F139) + COUNTIF(Categories!A:A, G139) + T139</f>
        <v>6</v>
      </c>
      <c r="R139" s="50">
        <f t="shared" si="17"/>
        <v>1</v>
      </c>
      <c r="S139" s="50" t="str">
        <f t="shared" si="16"/>
        <v>3+StarHorizo3BandsmyrBLUcl_WHI2Color</v>
      </c>
      <c r="T139" s="50">
        <f t="shared" si="3"/>
        <v>0</v>
      </c>
      <c r="U139" s="50" t="s">
        <v>3018</v>
      </c>
      <c r="V139" s="50" t="str">
        <f t="shared" si="4"/>
        <v>[{"order":"138","ctry":"Honduras",</v>
      </c>
      <c r="W139" s="53" t="str">
        <f t="shared" si="5"/>
        <v>[{"order":"138","ctry":"Honduras","rate":"","dff":"","cmnt":[],"prow":["3+Star","Horizo","3Bands"],"pcolumn":["myrBLU","cl_WHI","2Color"]}],</v>
      </c>
      <c r="X139" s="48" t="str" cm="1">
        <f t="array" ref="X139">CHAR(34) &amp; "prow" &amp; CHAR(34) &amp; ":["
&amp; _xlfn.TEXTJOIN(",", TRUE, CHAR(34) &amp; F139:H139 &amp; CHAR(34))
&amp; "],"</f>
        <v>"prow":["3+Star","Horizo","3Bands"],</v>
      </c>
      <c r="Y139" s="48" t="str" cm="1">
        <f t="array" ref="Y139">CHAR(34) &amp; "pcolumn" &amp; CHAR(34) &amp; ":["
&amp; _xlfn.TEXTJOIN(",", TRUE, CHAR(34) &amp; I139:K139 &amp; CHAR(34))
&amp; "]}"</f>
        <v>"pcolumn":["myrBLU","cl_WHI","2Color"]}</v>
      </c>
      <c r="Z139" s="54" t="str">
        <f t="shared" si="6"/>
        <v>"rate":"",</v>
      </c>
      <c r="AA139" s="54" t="str">
        <f t="shared" si="7"/>
        <v>"dff":"",</v>
      </c>
      <c r="AB139" s="54" t="str">
        <f t="shared" si="8"/>
        <v>"cmnt":[],</v>
      </c>
      <c r="AC139" s="54"/>
      <c r="AD139" s="54"/>
      <c r="AE139" s="54"/>
      <c r="AF139" s="54"/>
      <c r="AG139" s="54"/>
      <c r="AH139" s="54"/>
    </row>
    <row r="140" spans="1:34" ht="18" customHeight="1" x14ac:dyDescent="0.3">
      <c r="A140" s="44">
        <f t="shared" si="15"/>
        <v>45496</v>
      </c>
      <c r="B140" s="45">
        <f t="shared" si="0"/>
        <v>2</v>
      </c>
      <c r="C140" s="46" t="str">
        <f t="shared" si="1"/>
        <v>puzzle1 = [{"order":"139","ctry":"Fiji","rate":"","dff":"","cmnt":[],"prow":["myrBLU","cl_RED","rgn_Oceania"],"pcolumn":["Animal","Plants","Crosse"]}],</v>
      </c>
      <c r="D140" s="47">
        <f t="shared" si="2"/>
        <v>139</v>
      </c>
      <c r="E140" s="48" t="s">
        <v>114</v>
      </c>
      <c r="F140" s="49" t="s">
        <v>1283</v>
      </c>
      <c r="G140" s="50" t="s">
        <v>1101</v>
      </c>
      <c r="H140" s="50" t="s">
        <v>1051</v>
      </c>
      <c r="I140" s="50" t="s">
        <v>1606</v>
      </c>
      <c r="J140" s="50" t="s">
        <v>1578</v>
      </c>
      <c r="K140" s="50" t="s">
        <v>1618</v>
      </c>
      <c r="L140" s="48" t="str" cm="1">
        <f t="array" ref="L140">IF(LEFT(E140,1)&lt;&gt;"[", _xlfn.TEXTJOIN(", ", TRUE, IF($E$2:$E$1438=E140, ROW($E$2:$E$1438)-1, "")), "")</f>
        <v>139, 549</v>
      </c>
      <c r="M140" s="48" cm="1">
        <f t="array" ref="M140">IF(
  IFERROR(INDEX(_xlfn.TEXTSPLIT(L140, ", "), COUNTA(_xlfn.TEXTSPLIT(L140, ", "))) - INDEX(_xlfn.TEXTSPLIT(L140, ", "), COUNTA(_xlfn.TEXTSPLIT(L140, ", ")) - 1), 0) &gt; 0,
  IFERROR(INDEX(_xlfn.TEXTSPLIT(L140, ", "), COUNTA(_xlfn.TEXTSPLIT(L140, ", "))) - INDEX(_xlfn.TEXTSPLIT(L140, ", "), COUNTA(_xlfn.TEXTSPLIT(L140, ", ")) - 1), ""),
  ""
)</f>
        <v>410</v>
      </c>
      <c r="N140" s="51" t="str">
        <f>IFERROR(TEXT(AVERAGEIF(Rates!B:B, D140, Rates!C:C), "0.0"), "")</f>
        <v/>
      </c>
      <c r="O140" s="52" t="str">
        <f>IFERROR(
    IF(
        AVERAGEIF(Rates!B:B, D140, Rates!F:F) &lt; 1.2,
        "Easy",
        IF(
            AVERAGEIF(Rates!B:B, D140, Rates!F:F) &gt; 2.2,
            "Hard",
            "Med"
        )
    ),
    ""
)</f>
        <v/>
      </c>
      <c r="P140" s="50" t="str" cm="1">
        <f t="array" ref="P140">_xlfn.TEXTJOIN(",", TRUE, IF((Rates!$B$1:$B$11000 = D140) * (Rates!$E$1:$E$11000 &lt;&gt; ""), CHAR(34) &amp; Rates!$E$1:$E$11000&amp; CHAR(34), ""))</f>
        <v/>
      </c>
      <c r="Q140" s="50">
        <f>COUNTIF(Categories!A:A, H140) + COUNTIF(Categories!A:A, I140) + COUNTIF(Categories!A:A, J140) + COUNTIF(Categories!A:A, K140) + COUNTIF(Categories!A:A, F140) + COUNTIF(Categories!A:A, G140) + T140</f>
        <v>6</v>
      </c>
      <c r="R140" s="50">
        <f t="shared" si="17"/>
        <v>1</v>
      </c>
      <c r="S140" s="50" t="str">
        <f t="shared" si="16"/>
        <v>myrBLUcl_REDrgn_OceaniaAnimalPlantsCrosse</v>
      </c>
      <c r="T140" s="50">
        <f t="shared" si="3"/>
        <v>0</v>
      </c>
      <c r="U140" s="50" t="s">
        <v>3018</v>
      </c>
      <c r="V140" s="50" t="str">
        <f t="shared" si="4"/>
        <v>[{"order":"139","ctry":"Fiji",</v>
      </c>
      <c r="W140" s="53" t="str">
        <f t="shared" si="5"/>
        <v>[{"order":"139","ctry":"Fiji","rate":"","dff":"","cmnt":[],"prow":["myrBLU","cl_RED","rgn_Oceania"],"pcolumn":["Animal","Plants","Crosse"]}],</v>
      </c>
      <c r="X140" s="48" t="str" cm="1">
        <f t="array" ref="X140">CHAR(34) &amp; "prow" &amp; CHAR(34) &amp; ":["
&amp; _xlfn.TEXTJOIN(",", TRUE, CHAR(34) &amp; F140:H140 &amp; CHAR(34))
&amp; "],"</f>
        <v>"prow":["myrBLU","cl_RED","rgn_Oceania"],</v>
      </c>
      <c r="Y140" s="48" t="str" cm="1">
        <f t="array" ref="Y140">CHAR(34) &amp; "pcolumn" &amp; CHAR(34) &amp; ":["
&amp; _xlfn.TEXTJOIN(",", TRUE, CHAR(34) &amp; I140:K140 &amp; CHAR(34))
&amp; "]}"</f>
        <v>"pcolumn":["Animal","Plants","Crosse"]}</v>
      </c>
      <c r="Z140" s="54" t="str">
        <f t="shared" si="6"/>
        <v>"rate":"",</v>
      </c>
      <c r="AA140" s="54" t="str">
        <f t="shared" si="7"/>
        <v>"dff":"",</v>
      </c>
      <c r="AB140" s="54" t="str">
        <f t="shared" si="8"/>
        <v>"cmnt":[],</v>
      </c>
      <c r="AC140" s="54"/>
      <c r="AD140" s="54"/>
      <c r="AE140" s="54"/>
      <c r="AF140" s="54"/>
      <c r="AG140" s="54"/>
      <c r="AH140" s="54"/>
    </row>
    <row r="141" spans="1:34" ht="18" customHeight="1" x14ac:dyDescent="0.3">
      <c r="A141" s="44">
        <f t="shared" si="15"/>
        <v>45497</v>
      </c>
      <c r="B141" s="45">
        <f t="shared" si="0"/>
        <v>3</v>
      </c>
      <c r="C141" s="46" t="str">
        <f t="shared" si="1"/>
        <v>puzzle1 = [{"order":"140","ctry":"Morocco","rate":"","dff":"","cmnt":[],"prow":["1Stars","cl_GRE","rgn_Africa"],"pcolumn":["2Color","myrRED","NoBand"]}],</v>
      </c>
      <c r="D141" s="47">
        <f t="shared" si="2"/>
        <v>140</v>
      </c>
      <c r="E141" s="48" t="s">
        <v>185</v>
      </c>
      <c r="F141" s="49" t="s">
        <v>1590</v>
      </c>
      <c r="G141" s="50" t="s">
        <v>1095</v>
      </c>
      <c r="H141" s="50" t="s">
        <v>1047</v>
      </c>
      <c r="I141" s="50" t="s">
        <v>1413</v>
      </c>
      <c r="J141" s="50" t="s">
        <v>1279</v>
      </c>
      <c r="K141" s="50" t="s">
        <v>1481</v>
      </c>
      <c r="L141" s="48" t="str" cm="1">
        <f t="array" ref="L141">IF(LEFT(E141,1)&lt;&gt;"[", _xlfn.TEXTJOIN(", ", TRUE, IF($E$2:$E$1438=E141, ROW($E$2:$E$1438)-1, "")), "")</f>
        <v>140, 417</v>
      </c>
      <c r="M141" s="48" cm="1">
        <f t="array" ref="M141">IF(
  IFERROR(INDEX(_xlfn.TEXTSPLIT(L141, ", "), COUNTA(_xlfn.TEXTSPLIT(L141, ", "))) - INDEX(_xlfn.TEXTSPLIT(L141, ", "), COUNTA(_xlfn.TEXTSPLIT(L141, ", ")) - 1), 0) &gt; 0,
  IFERROR(INDEX(_xlfn.TEXTSPLIT(L141, ", "), COUNTA(_xlfn.TEXTSPLIT(L141, ", "))) - INDEX(_xlfn.TEXTSPLIT(L141, ", "), COUNTA(_xlfn.TEXTSPLIT(L141, ", ")) - 1), ""),
  ""
)</f>
        <v>277</v>
      </c>
      <c r="N141" s="51" t="str">
        <f>IFERROR(TEXT(AVERAGEIF(Rates!B:B, D141, Rates!C:C), "0.0"), "")</f>
        <v/>
      </c>
      <c r="O141" s="52" t="str">
        <f>IFERROR(
    IF(
        AVERAGEIF(Rates!B:B, D141, Rates!F:F) &lt; 1.2,
        "Easy",
        IF(
            AVERAGEIF(Rates!B:B, D141, Rates!F:F) &gt; 2.2,
            "Hard",
            "Med"
        )
    ),
    ""
)</f>
        <v/>
      </c>
      <c r="P141" s="50" t="str" cm="1">
        <f t="array" ref="P141">_xlfn.TEXTJOIN(",", TRUE, IF((Rates!$B$1:$B$11000 = D141) * (Rates!$E$1:$E$11000 &lt;&gt; ""), CHAR(34) &amp; Rates!$E$1:$E$11000&amp; CHAR(34), ""))</f>
        <v/>
      </c>
      <c r="Q141" s="50">
        <f>COUNTIF(Categories!A:A, H141) + COUNTIF(Categories!A:A, I141) + COUNTIF(Categories!A:A, J141) + COUNTIF(Categories!A:A, K141) + COUNTIF(Categories!A:A, F141) + COUNTIF(Categories!A:A, G141) + T141</f>
        <v>6</v>
      </c>
      <c r="R141" s="50">
        <f t="shared" si="17"/>
        <v>1</v>
      </c>
      <c r="S141" s="50" t="str">
        <f t="shared" si="16"/>
        <v>1Starscl_GRErgn_Africa2ColormyrREDNoBand</v>
      </c>
      <c r="T141" s="50">
        <f t="shared" si="3"/>
        <v>0</v>
      </c>
      <c r="U141" s="50" t="s">
        <v>3018</v>
      </c>
      <c r="V141" s="50" t="str">
        <f t="shared" si="4"/>
        <v>[{"order":"140","ctry":"Morocco",</v>
      </c>
      <c r="W141" s="53" t="str">
        <f t="shared" si="5"/>
        <v>[{"order":"140","ctry":"Morocco","rate":"","dff":"","cmnt":[],"prow":["1Stars","cl_GRE","rgn_Africa"],"pcolumn":["2Color","myrRED","NoBand"]}],</v>
      </c>
      <c r="X141" s="48" t="str" cm="1">
        <f t="array" ref="X141">CHAR(34) &amp; "prow" &amp; CHAR(34) &amp; ":["
&amp; _xlfn.TEXTJOIN(",", TRUE, CHAR(34) &amp; F141:H141 &amp; CHAR(34))
&amp; "],"</f>
        <v>"prow":["1Stars","cl_GRE","rgn_Africa"],</v>
      </c>
      <c r="Y141" s="48" t="str" cm="1">
        <f t="array" ref="Y141">CHAR(34) &amp; "pcolumn" &amp; CHAR(34) &amp; ":["
&amp; _xlfn.TEXTJOIN(",", TRUE, CHAR(34) &amp; I141:K141 &amp; CHAR(34))
&amp; "]}"</f>
        <v>"pcolumn":["2Color","myrRED","NoBand"]}</v>
      </c>
      <c r="Z141" s="54" t="str">
        <f t="shared" si="6"/>
        <v>"rate":"",</v>
      </c>
      <c r="AA141" s="54" t="str">
        <f t="shared" si="7"/>
        <v>"dff":"",</v>
      </c>
      <c r="AB141" s="54" t="str">
        <f t="shared" si="8"/>
        <v>"cmnt":[],</v>
      </c>
      <c r="AC141" s="54"/>
      <c r="AD141" s="54"/>
      <c r="AE141" s="54"/>
      <c r="AF141" s="54"/>
      <c r="AG141" s="54"/>
      <c r="AH141" s="54"/>
    </row>
    <row r="142" spans="1:34" ht="18" customHeight="1" x14ac:dyDescent="0.3">
      <c r="A142" s="44">
        <f t="shared" si="15"/>
        <v>45498</v>
      </c>
      <c r="B142" s="45">
        <f t="shared" si="0"/>
        <v>4</v>
      </c>
      <c r="C142" s="46" t="str">
        <f t="shared" si="1"/>
        <v>puzzle1 = [{"order":"141","ctry":"Bhutan","rate":"","dff":"","cmnt":[],"prow":["NO_BLU","Center","rgn_Asia"],"pcolumn":["NO_RED","cl_WHI, cl_YEL","cl_ORA"]}],</v>
      </c>
      <c r="D142" s="47">
        <f t="shared" si="2"/>
        <v>141</v>
      </c>
      <c r="E142" s="48" t="s">
        <v>65</v>
      </c>
      <c r="F142" s="49" t="s">
        <v>1311</v>
      </c>
      <c r="G142" s="50" t="s">
        <v>1574</v>
      </c>
      <c r="H142" s="50" t="s">
        <v>1063</v>
      </c>
      <c r="I142" s="50" t="s">
        <v>1319</v>
      </c>
      <c r="J142" s="50" t="s">
        <v>1158</v>
      </c>
      <c r="K142" s="50" t="s">
        <v>1098</v>
      </c>
      <c r="L142" s="48" t="str" cm="1">
        <f t="array" ref="L142">IF(LEFT(E142,1)&lt;&gt;"[", _xlfn.TEXTJOIN(", ", TRUE, IF($E$2:$E$1438=E142, ROW($E$2:$E$1438)-1, "")), "")</f>
        <v>141, 464</v>
      </c>
      <c r="M142" s="48" cm="1">
        <f t="array" ref="M142">IF(
  IFERROR(INDEX(_xlfn.TEXTSPLIT(L142, ", "), COUNTA(_xlfn.TEXTSPLIT(L142, ", "))) - INDEX(_xlfn.TEXTSPLIT(L142, ", "), COUNTA(_xlfn.TEXTSPLIT(L142, ", ")) - 1), 0) &gt; 0,
  IFERROR(INDEX(_xlfn.TEXTSPLIT(L142, ", "), COUNTA(_xlfn.TEXTSPLIT(L142, ", "))) - INDEX(_xlfn.TEXTSPLIT(L142, ", "), COUNTA(_xlfn.TEXTSPLIT(L142, ", ")) - 1), ""),
  ""
)</f>
        <v>323</v>
      </c>
      <c r="N142" s="51" t="str">
        <f>IFERROR(TEXT(AVERAGEIF(Rates!B:B, D142, Rates!C:C), "0.0"), "")</f>
        <v/>
      </c>
      <c r="O142" s="52" t="str">
        <f>IFERROR(
    IF(
        AVERAGEIF(Rates!B:B, D142, Rates!F:F) &lt; 1.2,
        "Easy",
        IF(
            AVERAGEIF(Rates!B:B, D142, Rates!F:F) &gt; 2.2,
            "Hard",
            "Med"
        )
    ),
    ""
)</f>
        <v/>
      </c>
      <c r="P142" s="50" t="str" cm="1">
        <f t="array" ref="P142">_xlfn.TEXTJOIN(",", TRUE, IF((Rates!$B$1:$B$11000 = D142) * (Rates!$E$1:$E$11000 &lt;&gt; ""), CHAR(34) &amp; Rates!$E$1:$E$11000&amp; CHAR(34), ""))</f>
        <v/>
      </c>
      <c r="Q142" s="50">
        <f>COUNTIF(Categories!A:A, H142) + COUNTIF(Categories!A:A, I142) + COUNTIF(Categories!A:A, J142) + COUNTIF(Categories!A:A, K142) + COUNTIF(Categories!A:A, F142) + COUNTIF(Categories!A:A, G142) + T142</f>
        <v>6</v>
      </c>
      <c r="R142" s="50">
        <f t="shared" si="17"/>
        <v>0</v>
      </c>
      <c r="S142" s="50" t="str">
        <f t="shared" si="16"/>
        <v>NO_BLUCenterrgn_AsiaNO_REDcl_WHI, cl_YELcl_ORA</v>
      </c>
      <c r="T142" s="50">
        <f t="shared" si="3"/>
        <v>0</v>
      </c>
      <c r="U142" s="50" t="s">
        <v>3018</v>
      </c>
      <c r="V142" s="50" t="str">
        <f t="shared" si="4"/>
        <v>[{"order":"141","ctry":"Bhutan",</v>
      </c>
      <c r="W142" s="53" t="str">
        <f t="shared" si="5"/>
        <v>[{"order":"141","ctry":"Bhutan","rate":"","dff":"","cmnt":[],"prow":["NO_BLU","Center","rgn_Asia"],"pcolumn":["NO_RED","cl_WHI, cl_YEL","cl_ORA"]}],</v>
      </c>
      <c r="X142" s="48" t="str" cm="1">
        <f t="array" ref="X142">CHAR(34) &amp; "prow" &amp; CHAR(34) &amp; ":["
&amp; _xlfn.TEXTJOIN(",", TRUE, CHAR(34) &amp; F142:H142 &amp; CHAR(34))
&amp; "],"</f>
        <v>"prow":["NO_BLU","Center","rgn_Asia"],</v>
      </c>
      <c r="Y142" s="48" t="str" cm="1">
        <f t="array" ref="Y142">CHAR(34) &amp; "pcolumn" &amp; CHAR(34) &amp; ":["
&amp; _xlfn.TEXTJOIN(",", TRUE, CHAR(34) &amp; I142:K142 &amp; CHAR(34))
&amp; "]}"</f>
        <v>"pcolumn":["NO_RED","cl_WHI, cl_YEL","cl_ORA"]}</v>
      </c>
      <c r="Z142" s="54" t="str">
        <f t="shared" si="6"/>
        <v>"rate":"",</v>
      </c>
      <c r="AA142" s="54" t="str">
        <f t="shared" si="7"/>
        <v>"dff":"",</v>
      </c>
      <c r="AB142" s="54" t="str">
        <f t="shared" si="8"/>
        <v>"cmnt":[],</v>
      </c>
      <c r="AC142" s="54"/>
      <c r="AD142" s="54"/>
      <c r="AE142" s="54"/>
      <c r="AF142" s="54"/>
      <c r="AG142" s="54"/>
      <c r="AH142" s="54"/>
    </row>
    <row r="143" spans="1:34" ht="18" customHeight="1" x14ac:dyDescent="0.3">
      <c r="A143" s="44">
        <f t="shared" si="15"/>
        <v>45499</v>
      </c>
      <c r="B143" s="45">
        <f t="shared" si="0"/>
        <v>5</v>
      </c>
      <c r="C143" s="46" t="str">
        <f t="shared" si="1"/>
        <v>puzzle1 = [{"order":"142","ctry":"Botswana","rate":"","dff":"","cmnt":[],"prow":["rgn_Africa","rgn_Africa","rgn_Africa"],"pcolumn":["cl_BLA, cl_BLU","cl_BLA, cl_WHI","cl_BLU, cl_WHI"]}],</v>
      </c>
      <c r="D143" s="47">
        <f t="shared" si="2"/>
        <v>142</v>
      </c>
      <c r="E143" s="48" t="s">
        <v>69</v>
      </c>
      <c r="F143" s="49" t="s">
        <v>1047</v>
      </c>
      <c r="G143" s="50" t="s">
        <v>1047</v>
      </c>
      <c r="H143" s="50" t="s">
        <v>1047</v>
      </c>
      <c r="I143" s="50" t="s">
        <v>1122</v>
      </c>
      <c r="J143" s="50" t="s">
        <v>1125</v>
      </c>
      <c r="K143" s="50" t="s">
        <v>1143</v>
      </c>
      <c r="L143" s="48" t="str" cm="1">
        <f t="array" ref="L143">IF(LEFT(E143,1)&lt;&gt;"[", _xlfn.TEXTJOIN(", ", TRUE, IF($E$2:$E$1438=E143, ROW($E$2:$E$1438)-1, "")), "")</f>
        <v>142, 325, 531</v>
      </c>
      <c r="M143" s="48" cm="1">
        <f t="array" ref="M143">IF(
  IFERROR(INDEX(_xlfn.TEXTSPLIT(L143, ", "), COUNTA(_xlfn.TEXTSPLIT(L143, ", "))) - INDEX(_xlfn.TEXTSPLIT(L143, ", "), COUNTA(_xlfn.TEXTSPLIT(L143, ", ")) - 1), 0) &gt; 0,
  IFERROR(INDEX(_xlfn.TEXTSPLIT(L143, ", "), COUNTA(_xlfn.TEXTSPLIT(L143, ", "))) - INDEX(_xlfn.TEXTSPLIT(L143, ", "), COUNTA(_xlfn.TEXTSPLIT(L143, ", ")) - 1), ""),
  ""
)</f>
        <v>206</v>
      </c>
      <c r="N143" s="51" t="str">
        <f>IFERROR(TEXT(AVERAGEIF(Rates!B:B, D143, Rates!C:C), "0.0"), "")</f>
        <v/>
      </c>
      <c r="O143" s="52" t="str">
        <f>IFERROR(
    IF(
        AVERAGEIF(Rates!B:B, D143, Rates!F:F) &lt; 1.2,
        "Easy",
        IF(
            AVERAGEIF(Rates!B:B, D143, Rates!F:F) &gt; 2.2,
            "Hard",
            "Med"
        )
    ),
    ""
)</f>
        <v/>
      </c>
      <c r="P143" s="50" t="str" cm="1">
        <f t="array" ref="P143">_xlfn.TEXTJOIN(",", TRUE, IF((Rates!$B$1:$B$11000 = D143) * (Rates!$E$1:$E$11000 &lt;&gt; ""), CHAR(34) &amp; Rates!$E$1:$E$11000&amp; CHAR(34), ""))</f>
        <v/>
      </c>
      <c r="Q143" s="50">
        <f>COUNTIF(Categories!A:A, H143) + COUNTIF(Categories!A:A, I143) + COUNTIF(Categories!A:A, J143) + COUNTIF(Categories!A:A, K143) + COUNTIF(Categories!A:A, F143) + COUNTIF(Categories!A:A, G143) + T143</f>
        <v>6</v>
      </c>
      <c r="R143" s="50">
        <f t="shared" si="17"/>
        <v>3</v>
      </c>
      <c r="S143" s="50" t="str">
        <f t="shared" si="16"/>
        <v>rgn_Africargn_Africargn_Africacl_BLA, cl_BLUcl_BLA, cl_WHIcl_BLU, cl_WHI</v>
      </c>
      <c r="T143" s="50">
        <f t="shared" si="3"/>
        <v>0</v>
      </c>
      <c r="U143" s="50" t="s">
        <v>3018</v>
      </c>
      <c r="V143" s="50" t="str">
        <f t="shared" si="4"/>
        <v>[{"order":"142","ctry":"Botswana",</v>
      </c>
      <c r="W143" s="53" t="str">
        <f t="shared" si="5"/>
        <v>[{"order":"142","ctry":"Botswana","rate":"","dff":"","cmnt":[],"prow":["rgn_Africa","rgn_Africa","rgn_Africa"],"pcolumn":["cl_BLA, cl_BLU","cl_BLA, cl_WHI","cl_BLU, cl_WHI"]}],</v>
      </c>
      <c r="X143" s="48" t="str" cm="1">
        <f t="array" ref="X143">CHAR(34) &amp; "prow" &amp; CHAR(34) &amp; ":["
&amp; _xlfn.TEXTJOIN(",", TRUE, CHAR(34) &amp; F143:H143 &amp; CHAR(34))
&amp; "],"</f>
        <v>"prow":["rgn_Africa","rgn_Africa","rgn_Africa"],</v>
      </c>
      <c r="Y143" s="48" t="str" cm="1">
        <f t="array" ref="Y143">CHAR(34) &amp; "pcolumn" &amp; CHAR(34) &amp; ":["
&amp; _xlfn.TEXTJOIN(",", TRUE, CHAR(34) &amp; I143:K143 &amp; CHAR(34))
&amp; "]}"</f>
        <v>"pcolumn":["cl_BLA, cl_BLU","cl_BLA, cl_WHI","cl_BLU, cl_WHI"]}</v>
      </c>
      <c r="Z143" s="54" t="str">
        <f t="shared" si="6"/>
        <v>"rate":"",</v>
      </c>
      <c r="AA143" s="54" t="str">
        <f t="shared" si="7"/>
        <v>"dff":"",</v>
      </c>
      <c r="AB143" s="54" t="str">
        <f t="shared" si="8"/>
        <v>"cmnt":[],</v>
      </c>
      <c r="AC143" s="54"/>
      <c r="AD143" s="54"/>
      <c r="AE143" s="54"/>
      <c r="AF143" s="54"/>
      <c r="AG143" s="54"/>
      <c r="AH143" s="54"/>
    </row>
    <row r="144" spans="1:34" ht="18" customHeight="1" x14ac:dyDescent="0.3">
      <c r="A144" s="44">
        <f t="shared" si="15"/>
        <v>45500</v>
      </c>
      <c r="B144" s="45">
        <f t="shared" si="0"/>
        <v>6</v>
      </c>
      <c r="C144" s="46" t="str">
        <f t="shared" si="1"/>
        <v>puzzle1 = [{"order":"143","ctry":"Monaco","rate":"","dff":"","cmnt":[],"prow":["003WHI","2Color","rgn_Europe"],"pcolumn":["001RED","2Bands","OnlyBa"]}],</v>
      </c>
      <c r="D144" s="47">
        <f t="shared" si="2"/>
        <v>143</v>
      </c>
      <c r="E144" s="48" t="s">
        <v>181</v>
      </c>
      <c r="F144" s="49" t="s">
        <v>1240</v>
      </c>
      <c r="G144" s="50" t="s">
        <v>1413</v>
      </c>
      <c r="H144" s="50" t="s">
        <v>1067</v>
      </c>
      <c r="I144" s="50" t="s">
        <v>1180</v>
      </c>
      <c r="J144" s="50" t="s">
        <v>1485</v>
      </c>
      <c r="K144" s="50" t="s">
        <v>1630</v>
      </c>
      <c r="L144" s="48" t="str" cm="1">
        <f t="array" ref="L144">IF(LEFT(E144,1)&lt;&gt;"[", _xlfn.TEXTJOIN(", ", TRUE, IF($E$2:$E$1438=E144, ROW($E$2:$E$1438)-1, "")), "")</f>
        <v>143, 332</v>
      </c>
      <c r="M144" s="48" cm="1">
        <f t="array" ref="M144">IF(
  IFERROR(INDEX(_xlfn.TEXTSPLIT(L144, ", "), COUNTA(_xlfn.TEXTSPLIT(L144, ", "))) - INDEX(_xlfn.TEXTSPLIT(L144, ", "), COUNTA(_xlfn.TEXTSPLIT(L144, ", ")) - 1), 0) &gt; 0,
  IFERROR(INDEX(_xlfn.TEXTSPLIT(L144, ", "), COUNTA(_xlfn.TEXTSPLIT(L144, ", "))) - INDEX(_xlfn.TEXTSPLIT(L144, ", "), COUNTA(_xlfn.TEXTSPLIT(L144, ", ")) - 1), ""),
  ""
)</f>
        <v>189</v>
      </c>
      <c r="N144" s="51" t="str">
        <f>IFERROR(TEXT(AVERAGEIF(Rates!B:B, D144, Rates!C:C), "0.0"), "")</f>
        <v/>
      </c>
      <c r="O144" s="52" t="str">
        <f>IFERROR(
    IF(
        AVERAGEIF(Rates!B:B, D144, Rates!F:F) &lt; 1.2,
        "Easy",
        IF(
            AVERAGEIF(Rates!B:B, D144, Rates!F:F) &gt; 2.2,
            "Hard",
            "Med"
        )
    ),
    ""
)</f>
        <v/>
      </c>
      <c r="P144" s="50" t="str" cm="1">
        <f t="array" ref="P144">_xlfn.TEXTJOIN(",", TRUE, IF((Rates!$B$1:$B$11000 = D144) * (Rates!$E$1:$E$11000 &lt;&gt; ""), CHAR(34) &amp; Rates!$E$1:$E$11000&amp; CHAR(34), ""))</f>
        <v/>
      </c>
      <c r="Q144" s="50">
        <f>COUNTIF(Categories!A:A, H144) + COUNTIF(Categories!A:A, I144) + COUNTIF(Categories!A:A, J144) + COUNTIF(Categories!A:A, K144) + COUNTIF(Categories!A:A, F144) + COUNTIF(Categories!A:A, G144) + T144</f>
        <v>6</v>
      </c>
      <c r="R144" s="50">
        <f t="shared" si="17"/>
        <v>0</v>
      </c>
      <c r="S144" s="50" t="str">
        <f t="shared" si="16"/>
        <v>003WHI2Colorrgn_Europe001RED2BandsOnlyBa</v>
      </c>
      <c r="T144" s="50">
        <f t="shared" si="3"/>
        <v>0</v>
      </c>
      <c r="U144" s="50" t="s">
        <v>3018</v>
      </c>
      <c r="V144" s="50" t="str">
        <f t="shared" si="4"/>
        <v>[{"order":"143","ctry":"Monaco",</v>
      </c>
      <c r="W144" s="53" t="str">
        <f t="shared" si="5"/>
        <v>[{"order":"143","ctry":"Monaco","rate":"","dff":"","cmnt":[],"prow":["003WHI","2Color","rgn_Europe"],"pcolumn":["001RED","2Bands","OnlyBa"]}],</v>
      </c>
      <c r="X144" s="48" t="str" cm="1">
        <f t="array" ref="X144">CHAR(34) &amp; "prow" &amp; CHAR(34) &amp; ":["
&amp; _xlfn.TEXTJOIN(",", TRUE, CHAR(34) &amp; F144:H144 &amp; CHAR(34))
&amp; "],"</f>
        <v>"prow":["003WHI","2Color","rgn_Europe"],</v>
      </c>
      <c r="Y144" s="48" t="str" cm="1">
        <f t="array" ref="Y144">CHAR(34) &amp; "pcolumn" &amp; CHAR(34) &amp; ":["
&amp; _xlfn.TEXTJOIN(",", TRUE, CHAR(34) &amp; I144:K144 &amp; CHAR(34))
&amp; "]}"</f>
        <v>"pcolumn":["001RED","2Bands","OnlyBa"]}</v>
      </c>
      <c r="Z144" s="54" t="str">
        <f t="shared" si="6"/>
        <v>"rate":"",</v>
      </c>
      <c r="AA144" s="54" t="str">
        <f t="shared" si="7"/>
        <v>"dff":"",</v>
      </c>
      <c r="AB144" s="54" t="str">
        <f t="shared" si="8"/>
        <v>"cmnt":[],</v>
      </c>
      <c r="AC144" s="54"/>
      <c r="AD144" s="54"/>
      <c r="AE144" s="54"/>
      <c r="AF144" s="54"/>
      <c r="AG144" s="54"/>
      <c r="AH144" s="54"/>
    </row>
    <row r="145" spans="1:34" ht="18" customHeight="1" x14ac:dyDescent="0.3">
      <c r="A145" s="44">
        <f t="shared" si="15"/>
        <v>45501</v>
      </c>
      <c r="B145" s="45">
        <f t="shared" si="0"/>
        <v>7</v>
      </c>
      <c r="C145" s="46" t="str">
        <f t="shared" si="1"/>
        <v>puzzle1 = [{"order":"144","ctry":"Philippines","rate":"","dff":"","cmnt":[],"prow":["cl_BLU, cl_RED","cl_WHI, cl_YEL","rgn_Asia"],"pcolumn":["Trside","HasSun","HasSta"]}],</v>
      </c>
      <c r="D145" s="47">
        <f t="shared" si="2"/>
        <v>144</v>
      </c>
      <c r="E145" s="48" t="s">
        <v>212</v>
      </c>
      <c r="F145" s="49" t="s">
        <v>1137</v>
      </c>
      <c r="G145" s="50" t="s">
        <v>1158</v>
      </c>
      <c r="H145" s="50" t="s">
        <v>1063</v>
      </c>
      <c r="I145" s="50" t="s">
        <v>1614</v>
      </c>
      <c r="J145" s="50" t="s">
        <v>1602</v>
      </c>
      <c r="K145" s="50" t="s">
        <v>1586</v>
      </c>
      <c r="L145" s="48" t="str" cm="1">
        <f t="array" ref="L145">IF(LEFT(E145,1)&lt;&gt;"[", _xlfn.TEXTJOIN(", ", TRUE, IF($E$2:$E$1438=E145, ROW($E$2:$E$1438)-1, "")), "")</f>
        <v>144</v>
      </c>
      <c r="M145" s="48" t="str" cm="1">
        <f t="array" ref="M145">IF(
  IFERROR(INDEX(_xlfn.TEXTSPLIT(L145, ", "), COUNTA(_xlfn.TEXTSPLIT(L145, ", "))) - INDEX(_xlfn.TEXTSPLIT(L145, ", "), COUNTA(_xlfn.TEXTSPLIT(L145, ", ")) - 1), 0) &gt; 0,
  IFERROR(INDEX(_xlfn.TEXTSPLIT(L145, ", "), COUNTA(_xlfn.TEXTSPLIT(L145, ", "))) - INDEX(_xlfn.TEXTSPLIT(L145, ", "), COUNTA(_xlfn.TEXTSPLIT(L145, ", ")) - 1), ""),
  ""
)</f>
        <v/>
      </c>
      <c r="N145" s="51" t="str">
        <f>IFERROR(TEXT(AVERAGEIF(Rates!B:B, D145, Rates!C:C), "0.0"), "")</f>
        <v/>
      </c>
      <c r="O145" s="52" t="str">
        <f>IFERROR(
    IF(
        AVERAGEIF(Rates!B:B, D145, Rates!F:F) &lt; 1.2,
        "Easy",
        IF(
            AVERAGEIF(Rates!B:B, D145, Rates!F:F) &gt; 2.2,
            "Hard",
            "Med"
        )
    ),
    ""
)</f>
        <v/>
      </c>
      <c r="P145" s="50" t="str" cm="1">
        <f t="array" ref="P145">_xlfn.TEXTJOIN(",", TRUE, IF((Rates!$B$1:$B$11000 = D145) * (Rates!$E$1:$E$11000 &lt;&gt; ""), CHAR(34) &amp; Rates!$E$1:$E$11000&amp; CHAR(34), ""))</f>
        <v/>
      </c>
      <c r="Q145" s="50">
        <f>COUNTIF(Categories!A:A, H145) + COUNTIF(Categories!A:A, I145) + COUNTIF(Categories!A:A, J145) + COUNTIF(Categories!A:A, K145) + COUNTIF(Categories!A:A, F145) + COUNTIF(Categories!A:A, G145) + T145</f>
        <v>6</v>
      </c>
      <c r="R145" s="50">
        <f t="shared" si="17"/>
        <v>0</v>
      </c>
      <c r="S145" s="50" t="str">
        <f t="shared" si="16"/>
        <v>cl_BLU, cl_REDcl_WHI, cl_YELrgn_AsiaTrsideHasSunHasSta</v>
      </c>
      <c r="T145" s="50">
        <f t="shared" si="3"/>
        <v>0</v>
      </c>
      <c r="U145" s="50" t="s">
        <v>3018</v>
      </c>
      <c r="V145" s="50" t="str">
        <f t="shared" si="4"/>
        <v>[{"order":"144","ctry":"Philippines",</v>
      </c>
      <c r="W145" s="53" t="str">
        <f t="shared" si="5"/>
        <v>[{"order":"144","ctry":"Philippines","rate":"","dff":"","cmnt":[],"prow":["cl_BLU, cl_RED","cl_WHI, cl_YEL","rgn_Asia"],"pcolumn":["Trside","HasSun","HasSta"]}],</v>
      </c>
      <c r="X145" s="48" t="str" cm="1">
        <f t="array" ref="X145">CHAR(34) &amp; "prow" &amp; CHAR(34) &amp; ":["
&amp; _xlfn.TEXTJOIN(",", TRUE, CHAR(34) &amp; F145:H145 &amp; CHAR(34))
&amp; "],"</f>
        <v>"prow":["cl_BLU, cl_RED","cl_WHI, cl_YEL","rgn_Asia"],</v>
      </c>
      <c r="Y145" s="48" t="str" cm="1">
        <f t="array" ref="Y145">CHAR(34) &amp; "pcolumn" &amp; CHAR(34) &amp; ":["
&amp; _xlfn.TEXTJOIN(",", TRUE, CHAR(34) &amp; I145:K145 &amp; CHAR(34))
&amp; "]}"</f>
        <v>"pcolumn":["Trside","HasSun","HasSta"]}</v>
      </c>
      <c r="Z145" s="54" t="str">
        <f t="shared" si="6"/>
        <v>"rate":"",</v>
      </c>
      <c r="AA145" s="54" t="str">
        <f t="shared" si="7"/>
        <v>"dff":"",</v>
      </c>
      <c r="AB145" s="54" t="str">
        <f t="shared" si="8"/>
        <v>"cmnt":[],</v>
      </c>
      <c r="AC145" s="54"/>
      <c r="AD145" s="54"/>
      <c r="AE145" s="54"/>
      <c r="AF145" s="54"/>
      <c r="AG145" s="54"/>
      <c r="AH145" s="54"/>
    </row>
    <row r="146" spans="1:34" ht="18" customHeight="1" x14ac:dyDescent="0.3">
      <c r="A146" s="44">
        <f t="shared" si="15"/>
        <v>45502</v>
      </c>
      <c r="B146" s="45">
        <f t="shared" si="0"/>
        <v>1</v>
      </c>
      <c r="C146" s="46" t="str">
        <f t="shared" si="1"/>
        <v>puzzle1 = [{"order":"145","ctry":"Mali","rate":"","dff":"","cmnt":[],"prow":["OnlyBa","Vertic","rgn_Africa"],"pcolumn":["001GRE","002YEL","003RED"]}],</v>
      </c>
      <c r="D146" s="47">
        <f t="shared" si="2"/>
        <v>145</v>
      </c>
      <c r="E146" s="48" t="s">
        <v>171</v>
      </c>
      <c r="F146" s="49" t="s">
        <v>1630</v>
      </c>
      <c r="G146" s="50" t="s">
        <v>1501</v>
      </c>
      <c r="H146" s="50" t="s">
        <v>1047</v>
      </c>
      <c r="I146" s="50" t="s">
        <v>1192</v>
      </c>
      <c r="J146" s="50" t="s">
        <v>1204</v>
      </c>
      <c r="K146" s="50" t="s">
        <v>1236</v>
      </c>
      <c r="L146" s="48" t="str" cm="1">
        <f t="array" ref="L146">IF(LEFT(E146,1)&lt;&gt;"[", _xlfn.TEXTJOIN(", ", TRUE, IF($E$2:$E$1438=E146, ROW($E$2:$E$1438)-1, "")), "")</f>
        <v>145, 507</v>
      </c>
      <c r="M146" s="48" cm="1">
        <f t="array" ref="M146">IF(
  IFERROR(INDEX(_xlfn.TEXTSPLIT(L146, ", "), COUNTA(_xlfn.TEXTSPLIT(L146, ", "))) - INDEX(_xlfn.TEXTSPLIT(L146, ", "), COUNTA(_xlfn.TEXTSPLIT(L146, ", ")) - 1), 0) &gt; 0,
  IFERROR(INDEX(_xlfn.TEXTSPLIT(L146, ", "), COUNTA(_xlfn.TEXTSPLIT(L146, ", "))) - INDEX(_xlfn.TEXTSPLIT(L146, ", "), COUNTA(_xlfn.TEXTSPLIT(L146, ", ")) - 1), ""),
  ""
)</f>
        <v>362</v>
      </c>
      <c r="N146" s="51" t="str">
        <f>IFERROR(TEXT(AVERAGEIF(Rates!B:B, D146, Rates!C:C), "0.0"), "")</f>
        <v/>
      </c>
      <c r="O146" s="52" t="str">
        <f>IFERROR(
    IF(
        AVERAGEIF(Rates!B:B, D146, Rates!F:F) &lt; 1.2,
        "Easy",
        IF(
            AVERAGEIF(Rates!B:B, D146, Rates!F:F) &gt; 2.2,
            "Hard",
            "Med"
        )
    ),
    ""
)</f>
        <v/>
      </c>
      <c r="P146" s="50" t="str" cm="1">
        <f t="array" ref="P146">_xlfn.TEXTJOIN(",", TRUE, IF((Rates!$B$1:$B$11000 = D146) * (Rates!$E$1:$E$11000 &lt;&gt; ""), CHAR(34) &amp; Rates!$E$1:$E$11000&amp; CHAR(34), ""))</f>
        <v/>
      </c>
      <c r="Q146" s="50">
        <f>COUNTIF(Categories!A:A, H146) + COUNTIF(Categories!A:A, I146) + COUNTIF(Categories!A:A, J146) + COUNTIF(Categories!A:A, K146) + COUNTIF(Categories!A:A, F146) + COUNTIF(Categories!A:A, G146) + T146</f>
        <v>6</v>
      </c>
      <c r="R146" s="50">
        <f t="shared" si="17"/>
        <v>1</v>
      </c>
      <c r="S146" s="50" t="str">
        <f t="shared" si="16"/>
        <v>OnlyBaVerticrgn_Africa001GRE002YEL003RED</v>
      </c>
      <c r="T146" s="50">
        <f t="shared" si="3"/>
        <v>0</v>
      </c>
      <c r="U146" s="50" t="s">
        <v>3018</v>
      </c>
      <c r="V146" s="50" t="str">
        <f t="shared" si="4"/>
        <v>[{"order":"145","ctry":"Mali",</v>
      </c>
      <c r="W146" s="53" t="str">
        <f t="shared" si="5"/>
        <v>[{"order":"145","ctry":"Mali","rate":"","dff":"","cmnt":[],"prow":["OnlyBa","Vertic","rgn_Africa"],"pcolumn":["001GRE","002YEL","003RED"]}],</v>
      </c>
      <c r="X146" s="48" t="str" cm="1">
        <f t="array" ref="X146">CHAR(34) &amp; "prow" &amp; CHAR(34) &amp; ":["
&amp; _xlfn.TEXTJOIN(",", TRUE, CHAR(34) &amp; F146:H146 &amp; CHAR(34))
&amp; "],"</f>
        <v>"prow":["OnlyBa","Vertic","rgn_Africa"],</v>
      </c>
      <c r="Y146" s="48" t="str" cm="1">
        <f t="array" ref="Y146">CHAR(34) &amp; "pcolumn" &amp; CHAR(34) &amp; ":["
&amp; _xlfn.TEXTJOIN(",", TRUE, CHAR(34) &amp; I146:K146 &amp; CHAR(34))
&amp; "]}"</f>
        <v>"pcolumn":["001GRE","002YEL","003RED"]}</v>
      </c>
      <c r="Z146" s="54" t="str">
        <f t="shared" si="6"/>
        <v>"rate":"",</v>
      </c>
      <c r="AA146" s="54" t="str">
        <f t="shared" si="7"/>
        <v>"dff":"",</v>
      </c>
      <c r="AB146" s="54" t="str">
        <f t="shared" si="8"/>
        <v>"cmnt":[],</v>
      </c>
      <c r="AC146" s="54"/>
      <c r="AD146" s="54"/>
      <c r="AE146" s="54"/>
      <c r="AF146" s="54"/>
      <c r="AG146" s="54"/>
      <c r="AH146" s="54"/>
    </row>
    <row r="147" spans="1:34" ht="18" customHeight="1" x14ac:dyDescent="0.3">
      <c r="A147" s="44">
        <f t="shared" si="15"/>
        <v>45503</v>
      </c>
      <c r="B147" s="45">
        <f t="shared" si="0"/>
        <v>2</v>
      </c>
      <c r="C147" s="46" t="str">
        <f t="shared" si="1"/>
        <v>puzzle1 = [{"order":"146","ctry":"Chile","rate":"","dff":"","cmnt":[],"prow":["cl_BLU, cl_WHI","Canton","rgn_South America"],"pcolumn":["3Color","1Stars","myrRED"]}],</v>
      </c>
      <c r="D147" s="47">
        <f t="shared" si="2"/>
        <v>146</v>
      </c>
      <c r="E147" s="48" t="s">
        <v>84</v>
      </c>
      <c r="F147" s="49" t="s">
        <v>1143</v>
      </c>
      <c r="G147" s="50" t="s">
        <v>1634</v>
      </c>
      <c r="H147" s="50" t="s">
        <v>1055</v>
      </c>
      <c r="I147" s="50" t="s">
        <v>1417</v>
      </c>
      <c r="J147" s="50" t="s">
        <v>1590</v>
      </c>
      <c r="K147" s="50" t="s">
        <v>1279</v>
      </c>
      <c r="L147" s="48" t="str" cm="1">
        <f t="array" ref="L147">IF(LEFT(E147,1)&lt;&gt;"[", _xlfn.TEXTJOIN(", ", TRUE, IF($E$2:$E$1438=E147, ROW($E$2:$E$1438)-1, "")), "")</f>
        <v>146, 324</v>
      </c>
      <c r="M147" s="48" cm="1">
        <f t="array" ref="M147">IF(
  IFERROR(INDEX(_xlfn.TEXTSPLIT(L147, ", "), COUNTA(_xlfn.TEXTSPLIT(L147, ", "))) - INDEX(_xlfn.TEXTSPLIT(L147, ", "), COUNTA(_xlfn.TEXTSPLIT(L147, ", ")) - 1), 0) &gt; 0,
  IFERROR(INDEX(_xlfn.TEXTSPLIT(L147, ", "), COUNTA(_xlfn.TEXTSPLIT(L147, ", "))) - INDEX(_xlfn.TEXTSPLIT(L147, ", "), COUNTA(_xlfn.TEXTSPLIT(L147, ", ")) - 1), ""),
  ""
)</f>
        <v>178</v>
      </c>
      <c r="N147" s="51" t="str">
        <f>IFERROR(TEXT(AVERAGEIF(Rates!B:B, D147, Rates!C:C), "0.0"), "")</f>
        <v/>
      </c>
      <c r="O147" s="52" t="str">
        <f>IFERROR(
    IF(
        AVERAGEIF(Rates!B:B, D147, Rates!F:F) &lt; 1.2,
        "Easy",
        IF(
            AVERAGEIF(Rates!B:B, D147, Rates!F:F) &gt; 2.2,
            "Hard",
            "Med"
        )
    ),
    ""
)</f>
        <v/>
      </c>
      <c r="P147" s="50" t="str" cm="1">
        <f t="array" ref="P147">_xlfn.TEXTJOIN(",", TRUE, IF((Rates!$B$1:$B$11000 = D147) * (Rates!$E$1:$E$11000 &lt;&gt; ""), CHAR(34) &amp; Rates!$E$1:$E$11000&amp; CHAR(34), ""))</f>
        <v/>
      </c>
      <c r="Q147" s="50">
        <f>COUNTIF(Categories!A:A, H147) + COUNTIF(Categories!A:A, I147) + COUNTIF(Categories!A:A, J147) + COUNTIF(Categories!A:A, K147) + COUNTIF(Categories!A:A, F147) + COUNTIF(Categories!A:A, G147) + T147</f>
        <v>6</v>
      </c>
      <c r="R147" s="50">
        <f t="shared" si="17"/>
        <v>0</v>
      </c>
      <c r="S147" s="50" t="str">
        <f t="shared" si="16"/>
        <v>cl_BLU, cl_WHICantonrgn_South America3Color1StarsmyrRED</v>
      </c>
      <c r="T147" s="50">
        <f t="shared" si="3"/>
        <v>0</v>
      </c>
      <c r="U147" s="50" t="s">
        <v>3018</v>
      </c>
      <c r="V147" s="50" t="str">
        <f t="shared" si="4"/>
        <v>[{"order":"146","ctry":"Chile",</v>
      </c>
      <c r="W147" s="53" t="str">
        <f t="shared" si="5"/>
        <v>[{"order":"146","ctry":"Chile","rate":"","dff":"","cmnt":[],"prow":["cl_BLU, cl_WHI","Canton","rgn_South America"],"pcolumn":["3Color","1Stars","myrRED"]}],</v>
      </c>
      <c r="X147" s="48" t="str" cm="1">
        <f t="array" ref="X147">CHAR(34) &amp; "prow" &amp; CHAR(34) &amp; ":["
&amp; _xlfn.TEXTJOIN(",", TRUE, CHAR(34) &amp; F147:H147 &amp; CHAR(34))
&amp; "],"</f>
        <v>"prow":["cl_BLU, cl_WHI","Canton","rgn_South America"],</v>
      </c>
      <c r="Y147" s="48" t="str" cm="1">
        <f t="array" ref="Y147">CHAR(34) &amp; "pcolumn" &amp; CHAR(34) &amp; ":["
&amp; _xlfn.TEXTJOIN(",", TRUE, CHAR(34) &amp; I147:K147 &amp; CHAR(34))
&amp; "]}"</f>
        <v>"pcolumn":["3Color","1Stars","myrRED"]}</v>
      </c>
      <c r="Z147" s="54" t="str">
        <f t="shared" si="6"/>
        <v>"rate":"",</v>
      </c>
      <c r="AA147" s="54" t="str">
        <f t="shared" si="7"/>
        <v>"dff":"",</v>
      </c>
      <c r="AB147" s="54" t="str">
        <f t="shared" si="8"/>
        <v>"cmnt":[],</v>
      </c>
      <c r="AC147" s="54"/>
      <c r="AD147" s="54"/>
      <c r="AE147" s="54"/>
      <c r="AF147" s="54"/>
      <c r="AG147" s="54"/>
      <c r="AH147" s="54"/>
    </row>
    <row r="148" spans="1:34" ht="18" customHeight="1" x14ac:dyDescent="0.3">
      <c r="A148" s="44">
        <f t="shared" si="15"/>
        <v>45504</v>
      </c>
      <c r="B148" s="45">
        <f t="shared" si="0"/>
        <v>3</v>
      </c>
      <c r="C148" s="46" t="str">
        <f t="shared" si="1"/>
        <v>puzzle1 = [{"order":"147","ctry":"Cambodia","rate":"","dff":"","cmnt":[],"prow":["Center","Horizo","rgn_Asia"],"pcolumn":["001BLU","002RED","cl_WHI"]}],</v>
      </c>
      <c r="D148" s="47">
        <f t="shared" si="2"/>
        <v>147</v>
      </c>
      <c r="E148" s="48" t="s">
        <v>77</v>
      </c>
      <c r="F148" s="49" t="s">
        <v>1574</v>
      </c>
      <c r="G148" s="50" t="s">
        <v>1497</v>
      </c>
      <c r="H148" s="50" t="s">
        <v>1063</v>
      </c>
      <c r="I148" s="50" t="s">
        <v>1188</v>
      </c>
      <c r="J148" s="50" t="s">
        <v>1208</v>
      </c>
      <c r="K148" s="50" t="s">
        <v>1104</v>
      </c>
      <c r="L148" s="48" t="str" cm="1">
        <f t="array" ref="L148">IF(LEFT(E148,1)&lt;&gt;"[", _xlfn.TEXTJOIN(", ", TRUE, IF($E$2:$E$1438=E148, ROW($E$2:$E$1438)-1, "")), "")</f>
        <v>147, 488</v>
      </c>
      <c r="M148" s="48" cm="1">
        <f t="array" ref="M148">IF(
  IFERROR(INDEX(_xlfn.TEXTSPLIT(L148, ", "), COUNTA(_xlfn.TEXTSPLIT(L148, ", "))) - INDEX(_xlfn.TEXTSPLIT(L148, ", "), COUNTA(_xlfn.TEXTSPLIT(L148, ", ")) - 1), 0) &gt; 0,
  IFERROR(INDEX(_xlfn.TEXTSPLIT(L148, ", "), COUNTA(_xlfn.TEXTSPLIT(L148, ", "))) - INDEX(_xlfn.TEXTSPLIT(L148, ", "), COUNTA(_xlfn.TEXTSPLIT(L148, ", ")) - 1), ""),
  ""
)</f>
        <v>341</v>
      </c>
      <c r="N148" s="51" t="str">
        <f>IFERROR(TEXT(AVERAGEIF(Rates!B:B, D148, Rates!C:C), "0.0"), "")</f>
        <v/>
      </c>
      <c r="O148" s="52" t="str">
        <f>IFERROR(
    IF(
        AVERAGEIF(Rates!B:B, D148, Rates!F:F) &lt; 1.2,
        "Easy",
        IF(
            AVERAGEIF(Rates!B:B, D148, Rates!F:F) &gt; 2.2,
            "Hard",
            "Med"
        )
    ),
    ""
)</f>
        <v/>
      </c>
      <c r="P148" s="50" t="str" cm="1">
        <f t="array" ref="P148">_xlfn.TEXTJOIN(",", TRUE, IF((Rates!$B$1:$B$11000 = D148) * (Rates!$E$1:$E$11000 &lt;&gt; ""), CHAR(34) &amp; Rates!$E$1:$E$11000&amp; CHAR(34), ""))</f>
        <v/>
      </c>
      <c r="Q148" s="50">
        <f>COUNTIF(Categories!A:A, H148) + COUNTIF(Categories!A:A, I148) + COUNTIF(Categories!A:A, J148) + COUNTIF(Categories!A:A, K148) + COUNTIF(Categories!A:A, F148) + COUNTIF(Categories!A:A, G148) + T148</f>
        <v>6</v>
      </c>
      <c r="R148" s="50">
        <f t="shared" si="17"/>
        <v>0</v>
      </c>
      <c r="S148" s="50" t="str">
        <f t="shared" si="16"/>
        <v>CenterHorizorgn_Asia001BLU002REDcl_WHI</v>
      </c>
      <c r="T148" s="50">
        <f t="shared" si="3"/>
        <v>0</v>
      </c>
      <c r="U148" s="50" t="s">
        <v>3018</v>
      </c>
      <c r="V148" s="50" t="str">
        <f t="shared" si="4"/>
        <v>[{"order":"147","ctry":"Cambodia",</v>
      </c>
      <c r="W148" s="53" t="str">
        <f t="shared" si="5"/>
        <v>[{"order":"147","ctry":"Cambodia","rate":"","dff":"","cmnt":[],"prow":["Center","Horizo","rgn_Asia"],"pcolumn":["001BLU","002RED","cl_WHI"]}],</v>
      </c>
      <c r="X148" s="48" t="str" cm="1">
        <f t="array" ref="X148">CHAR(34) &amp; "prow" &amp; CHAR(34) &amp; ":["
&amp; _xlfn.TEXTJOIN(",", TRUE, CHAR(34) &amp; F148:H148 &amp; CHAR(34))
&amp; "],"</f>
        <v>"prow":["Center","Horizo","rgn_Asia"],</v>
      </c>
      <c r="Y148" s="48" t="str" cm="1">
        <f t="array" ref="Y148">CHAR(34) &amp; "pcolumn" &amp; CHAR(34) &amp; ":["
&amp; _xlfn.TEXTJOIN(",", TRUE, CHAR(34) &amp; I148:K148 &amp; CHAR(34))
&amp; "]}"</f>
        <v>"pcolumn":["001BLU","002RED","cl_WHI"]}</v>
      </c>
      <c r="Z148" s="54" t="str">
        <f t="shared" si="6"/>
        <v>"rate":"",</v>
      </c>
      <c r="AA148" s="54" t="str">
        <f t="shared" si="7"/>
        <v>"dff":"",</v>
      </c>
      <c r="AB148" s="54" t="str">
        <f t="shared" si="8"/>
        <v>"cmnt":[],</v>
      </c>
      <c r="AC148" s="54"/>
      <c r="AD148" s="54"/>
      <c r="AE148" s="54"/>
      <c r="AF148" s="54"/>
      <c r="AG148" s="54"/>
      <c r="AH148" s="54"/>
    </row>
    <row r="149" spans="1:34" ht="18" customHeight="1" x14ac:dyDescent="0.3">
      <c r="A149" s="44">
        <f t="shared" si="15"/>
        <v>45505</v>
      </c>
      <c r="B149" s="45">
        <f t="shared" si="0"/>
        <v>4</v>
      </c>
      <c r="C149" s="46" t="str">
        <f t="shared" si="1"/>
        <v>puzzle1 = [{"order":"148","ctry":"Faroe Islands","rate":"","dff":"","cmnt":[],"prow":["3Color","cl_BLU, cl_RED","rgn_Europe"],"pcolumn":["OnlyBa","Nordic","myrWHI"]}],</v>
      </c>
      <c r="D149" s="47">
        <f t="shared" si="2"/>
        <v>148</v>
      </c>
      <c r="E149" s="48" t="s">
        <v>113</v>
      </c>
      <c r="F149" s="49" t="s">
        <v>1417</v>
      </c>
      <c r="G149" s="50" t="s">
        <v>1137</v>
      </c>
      <c r="H149" s="50" t="s">
        <v>1067</v>
      </c>
      <c r="I149" s="50" t="s">
        <v>1630</v>
      </c>
      <c r="J149" s="50" t="s">
        <v>1658</v>
      </c>
      <c r="K149" s="50" t="s">
        <v>1295</v>
      </c>
      <c r="L149" s="48" t="str" cm="1">
        <f t="array" ref="L149">IF(LEFT(E149,1)&lt;&gt;"[", _xlfn.TEXTJOIN(", ", TRUE, IF($E$2:$E$1438=E149, ROW($E$2:$E$1438)-1, "")), "")</f>
        <v>148, 375</v>
      </c>
      <c r="M149" s="48" cm="1">
        <f t="array" ref="M149">IF(
  IFERROR(INDEX(_xlfn.TEXTSPLIT(L149, ", "), COUNTA(_xlfn.TEXTSPLIT(L149, ", "))) - INDEX(_xlfn.TEXTSPLIT(L149, ", "), COUNTA(_xlfn.TEXTSPLIT(L149, ", ")) - 1), 0) &gt; 0,
  IFERROR(INDEX(_xlfn.TEXTSPLIT(L149, ", "), COUNTA(_xlfn.TEXTSPLIT(L149, ", "))) - INDEX(_xlfn.TEXTSPLIT(L149, ", "), COUNTA(_xlfn.TEXTSPLIT(L149, ", ")) - 1), ""),
  ""
)</f>
        <v>227</v>
      </c>
      <c r="N149" s="51" t="str">
        <f>IFERROR(TEXT(AVERAGEIF(Rates!B:B, D149, Rates!C:C), "0.0"), "")</f>
        <v/>
      </c>
      <c r="O149" s="52" t="str">
        <f>IFERROR(
    IF(
        AVERAGEIF(Rates!B:B, D149, Rates!F:F) &lt; 1.2,
        "Easy",
        IF(
            AVERAGEIF(Rates!B:B, D149, Rates!F:F) &gt; 2.2,
            "Hard",
            "Med"
        )
    ),
    ""
)</f>
        <v/>
      </c>
      <c r="P149" s="50" t="str" cm="1">
        <f t="array" ref="P149">_xlfn.TEXTJOIN(",", TRUE, IF((Rates!$B$1:$B$11000 = D149) * (Rates!$E$1:$E$11000 &lt;&gt; ""), CHAR(34) &amp; Rates!$E$1:$E$11000&amp; CHAR(34), ""))</f>
        <v/>
      </c>
      <c r="Q149" s="50">
        <f>COUNTIF(Categories!A:A, H149) + COUNTIF(Categories!A:A, I149) + COUNTIF(Categories!A:A, J149) + COUNTIF(Categories!A:A, K149) + COUNTIF(Categories!A:A, F149) + COUNTIF(Categories!A:A, G149) + T149</f>
        <v>6</v>
      </c>
      <c r="R149" s="50">
        <f t="shared" si="17"/>
        <v>1</v>
      </c>
      <c r="S149" s="50" t="str">
        <f t="shared" si="16"/>
        <v>3Colorcl_BLU, cl_REDrgn_EuropeOnlyBaNordicmyrWHI</v>
      </c>
      <c r="T149" s="50">
        <f t="shared" si="3"/>
        <v>0</v>
      </c>
      <c r="U149" s="50" t="s">
        <v>3018</v>
      </c>
      <c r="V149" s="50" t="str">
        <f t="shared" si="4"/>
        <v>[{"order":"148","ctry":"Faroe Islands",</v>
      </c>
      <c r="W149" s="53" t="str">
        <f t="shared" si="5"/>
        <v>[{"order":"148","ctry":"Faroe Islands","rate":"","dff":"","cmnt":[],"prow":["3Color","cl_BLU, cl_RED","rgn_Europe"],"pcolumn":["OnlyBa","Nordic","myrWHI"]}],</v>
      </c>
      <c r="X149" s="48" t="str" cm="1">
        <f t="array" ref="X149">CHAR(34) &amp; "prow" &amp; CHAR(34) &amp; ":["
&amp; _xlfn.TEXTJOIN(",", TRUE, CHAR(34) &amp; F149:H149 &amp; CHAR(34))
&amp; "],"</f>
        <v>"prow":["3Color","cl_BLU, cl_RED","rgn_Europe"],</v>
      </c>
      <c r="Y149" s="48" t="str" cm="1">
        <f t="array" ref="Y149">CHAR(34) &amp; "pcolumn" &amp; CHAR(34) &amp; ":["
&amp; _xlfn.TEXTJOIN(",", TRUE, CHAR(34) &amp; I149:K149 &amp; CHAR(34))
&amp; "]}"</f>
        <v>"pcolumn":["OnlyBa","Nordic","myrWHI"]}</v>
      </c>
      <c r="Z149" s="54" t="str">
        <f t="shared" si="6"/>
        <v>"rate":"",</v>
      </c>
      <c r="AA149" s="54" t="str">
        <f t="shared" si="7"/>
        <v>"dff":"",</v>
      </c>
      <c r="AB149" s="54" t="str">
        <f t="shared" si="8"/>
        <v>"cmnt":[],</v>
      </c>
      <c r="AC149" s="54"/>
      <c r="AD149" s="54"/>
      <c r="AE149" s="54"/>
      <c r="AF149" s="54"/>
      <c r="AG149" s="54"/>
      <c r="AH149" s="54"/>
    </row>
    <row r="150" spans="1:34" ht="18" customHeight="1" x14ac:dyDescent="0.3">
      <c r="A150" s="44">
        <f t="shared" si="15"/>
        <v>45506</v>
      </c>
      <c r="B150" s="45">
        <f t="shared" si="0"/>
        <v>5</v>
      </c>
      <c r="C150" s="46" t="str">
        <f t="shared" si="1"/>
        <v>puzzle1 = [{"order":"149","ctry":"Malawi","rate":"","dff":"","cmnt":[],"prow":["cl_GRE","cl_BLA","rgn_Africa"],"pcolumn":["HasSun","cl_RED","Horizo"]}],</v>
      </c>
      <c r="D150" s="47">
        <f t="shared" si="2"/>
        <v>149</v>
      </c>
      <c r="E150" s="48" t="s">
        <v>168</v>
      </c>
      <c r="F150" s="49" t="s">
        <v>1095</v>
      </c>
      <c r="G150" s="50" t="s">
        <v>1088</v>
      </c>
      <c r="H150" s="50" t="s">
        <v>1047</v>
      </c>
      <c r="I150" s="50" t="s">
        <v>1602</v>
      </c>
      <c r="J150" s="50" t="s">
        <v>1101</v>
      </c>
      <c r="K150" s="50" t="s">
        <v>1497</v>
      </c>
      <c r="L150" s="48" t="str" cm="1">
        <f t="array" ref="L150">IF(LEFT(E150,1)&lt;&gt;"[", _xlfn.TEXTJOIN(", ", TRUE, IF($E$2:$E$1438=E150, ROW($E$2:$E$1438)-1, "")), "")</f>
        <v>149, 466</v>
      </c>
      <c r="M150" s="48" cm="1">
        <f t="array" ref="M150">IF(
  IFERROR(INDEX(_xlfn.TEXTSPLIT(L150, ", "), COUNTA(_xlfn.TEXTSPLIT(L150, ", "))) - INDEX(_xlfn.TEXTSPLIT(L150, ", "), COUNTA(_xlfn.TEXTSPLIT(L150, ", ")) - 1), 0) &gt; 0,
  IFERROR(INDEX(_xlfn.TEXTSPLIT(L150, ", "), COUNTA(_xlfn.TEXTSPLIT(L150, ", "))) - INDEX(_xlfn.TEXTSPLIT(L150, ", "), COUNTA(_xlfn.TEXTSPLIT(L150, ", ")) - 1), ""),
  ""
)</f>
        <v>317</v>
      </c>
      <c r="N150" s="51" t="str">
        <f>IFERROR(TEXT(AVERAGEIF(Rates!B:B, D150, Rates!C:C), "0.0"), "")</f>
        <v/>
      </c>
      <c r="O150" s="52" t="str">
        <f>IFERROR(
    IF(
        AVERAGEIF(Rates!B:B, D150, Rates!F:F) &lt; 1.2,
        "Easy",
        IF(
            AVERAGEIF(Rates!B:B, D150, Rates!F:F) &gt; 2.2,
            "Hard",
            "Med"
        )
    ),
    ""
)</f>
        <v/>
      </c>
      <c r="P150" s="50" t="str" cm="1">
        <f t="array" ref="P150">_xlfn.TEXTJOIN(",", TRUE, IF((Rates!$B$1:$B$11000 = D150) * (Rates!$E$1:$E$11000 &lt;&gt; ""), CHAR(34) &amp; Rates!$E$1:$E$11000&amp; CHAR(34), ""))</f>
        <v/>
      </c>
      <c r="Q150" s="50">
        <f>COUNTIF(Categories!A:A, H150) + COUNTIF(Categories!A:A, I150) + COUNTIF(Categories!A:A, J150) + COUNTIF(Categories!A:A, K150) + COUNTIF(Categories!A:A, F150) + COUNTIF(Categories!A:A, G150) + T150</f>
        <v>6</v>
      </c>
      <c r="R150" s="50">
        <f t="shared" si="17"/>
        <v>1</v>
      </c>
      <c r="S150" s="50" t="str">
        <f t="shared" si="16"/>
        <v>cl_GREcl_BLArgn_AfricaHasSuncl_REDHorizo</v>
      </c>
      <c r="T150" s="50">
        <f t="shared" si="3"/>
        <v>0</v>
      </c>
      <c r="U150" s="50" t="s">
        <v>3018</v>
      </c>
      <c r="V150" s="50" t="str">
        <f t="shared" si="4"/>
        <v>[{"order":"149","ctry":"Malawi",</v>
      </c>
      <c r="W150" s="53" t="str">
        <f t="shared" si="5"/>
        <v>[{"order":"149","ctry":"Malawi","rate":"","dff":"","cmnt":[],"prow":["cl_GRE","cl_BLA","rgn_Africa"],"pcolumn":["HasSun","cl_RED","Horizo"]}],</v>
      </c>
      <c r="X150" s="48" t="str" cm="1">
        <f t="array" ref="X150">CHAR(34) &amp; "prow" &amp; CHAR(34) &amp; ":["
&amp; _xlfn.TEXTJOIN(",", TRUE, CHAR(34) &amp; F150:H150 &amp; CHAR(34))
&amp; "],"</f>
        <v>"prow":["cl_GRE","cl_BLA","rgn_Africa"],</v>
      </c>
      <c r="Y150" s="48" t="str" cm="1">
        <f t="array" ref="Y150">CHAR(34) &amp; "pcolumn" &amp; CHAR(34) &amp; ":["
&amp; _xlfn.TEXTJOIN(",", TRUE, CHAR(34) &amp; I150:K150 &amp; CHAR(34))
&amp; "]}"</f>
        <v>"pcolumn":["HasSun","cl_RED","Horizo"]}</v>
      </c>
      <c r="Z150" s="54" t="str">
        <f t="shared" si="6"/>
        <v>"rate":"",</v>
      </c>
      <c r="AA150" s="54" t="str">
        <f t="shared" si="7"/>
        <v>"dff":"",</v>
      </c>
      <c r="AB150" s="54" t="str">
        <f t="shared" si="8"/>
        <v>"cmnt":[],</v>
      </c>
      <c r="AC150" s="54"/>
      <c r="AD150" s="54"/>
      <c r="AE150" s="54"/>
      <c r="AF150" s="54"/>
      <c r="AG150" s="54"/>
      <c r="AH150" s="54"/>
    </row>
    <row r="151" spans="1:34" ht="18" customHeight="1" x14ac:dyDescent="0.3">
      <c r="A151" s="44">
        <f t="shared" si="15"/>
        <v>45507</v>
      </c>
      <c r="B151" s="45">
        <f t="shared" si="0"/>
        <v>6</v>
      </c>
      <c r="C151" s="46" t="str">
        <f t="shared" si="1"/>
        <v>puzzle1 = [{"order":"150","ctry":"[USA] Alaska","rate":"8.0","dff":"Hard","cmnt":[],"prow":["3+Star","3+Star","rgn_North America"],"pcolumn":["myrBLU","myrBLU","myrBLU"]}],</v>
      </c>
      <c r="D151" s="47">
        <f t="shared" si="2"/>
        <v>150</v>
      </c>
      <c r="E151" s="48" t="s">
        <v>3024</v>
      </c>
      <c r="F151" s="49" t="s">
        <v>1598</v>
      </c>
      <c r="G151" s="50" t="s">
        <v>1598</v>
      </c>
      <c r="H151" s="50" t="s">
        <v>1059</v>
      </c>
      <c r="I151" s="50" t="s">
        <v>1283</v>
      </c>
      <c r="J151" s="50" t="s">
        <v>1283</v>
      </c>
      <c r="K151" s="50" t="s">
        <v>1283</v>
      </c>
      <c r="L151" s="48" t="str" cm="1">
        <f t="array" ref="L151">IF(LEFT(E151,1)&lt;&gt;"[", _xlfn.TEXTJOIN(", ", TRUE, IF($E$2:$E$1438=E151, ROW($E$2:$E$1438)-1, "")), "")</f>
        <v/>
      </c>
      <c r="M151" s="48" t="str" cm="1">
        <f t="array" ref="M151">IF(
  IFERROR(INDEX(_xlfn.TEXTSPLIT(L151, ", "), COUNTA(_xlfn.TEXTSPLIT(L151, ", "))) - INDEX(_xlfn.TEXTSPLIT(L151, ", "), COUNTA(_xlfn.TEXTSPLIT(L151, ", ")) - 1), 0) &gt; 0,
  IFERROR(INDEX(_xlfn.TEXTSPLIT(L151, ", "), COUNTA(_xlfn.TEXTSPLIT(L151, ", "))) - INDEX(_xlfn.TEXTSPLIT(L151, ", "), COUNTA(_xlfn.TEXTSPLIT(L151, ", ")) - 1), ""),
  ""
)</f>
        <v/>
      </c>
      <c r="N151" s="51" t="str">
        <f>IFERROR(TEXT(AVERAGEIF(Rates!B:B, D151, Rates!C:C), "0.0"), "")</f>
        <v>8.0</v>
      </c>
      <c r="O151" s="52" t="str">
        <f>IFERROR(
    IF(
        AVERAGEIF(Rates!B:B, D151, Rates!F:F) &lt; 1.2,
        "Easy",
        IF(
            AVERAGEIF(Rates!B:B, D151, Rates!F:F) &gt; 2.2,
            "Hard",
            "Med"
        )
    ),
    ""
)</f>
        <v>Hard</v>
      </c>
      <c r="P151" s="50" t="str" cm="1">
        <f t="array" ref="P151">_xlfn.TEXTJOIN(",", TRUE, IF((Rates!$B$1:$B$11000 = D151) * (Rates!$E$1:$E$11000 &lt;&gt; ""), CHAR(34) &amp; Rates!$E$1:$E$11000&amp; CHAR(34), ""))</f>
        <v/>
      </c>
      <c r="Q151" s="50">
        <f>COUNTIF(Categories!A:A, H151) + COUNTIF(Categories!A:A, I151) + COUNTIF(Categories!A:A, J151) + COUNTIF(Categories!A:A, K151) + COUNTIF(Categories!A:A, F151) + COUNTIF(Categories!A:A, G151) + T151</f>
        <v>6</v>
      </c>
      <c r="R151" s="50">
        <f t="shared" si="17"/>
        <v>0</v>
      </c>
      <c r="S151" s="50" t="str">
        <f t="shared" si="16"/>
        <v>3+Star3+Starrgn_North AmericamyrBLUmyrBLUmyrBLU</v>
      </c>
      <c r="T151" s="50">
        <f t="shared" si="3"/>
        <v>0</v>
      </c>
      <c r="U151" s="50" t="s">
        <v>3018</v>
      </c>
      <c r="V151" s="50" t="str">
        <f t="shared" si="4"/>
        <v>[{"order":"150","ctry":"[USA] Alaska",</v>
      </c>
      <c r="W151" s="53" t="str">
        <f t="shared" si="5"/>
        <v>[{"order":"150","ctry":"[USA] Alaska","rate":"8.0","dff":"Hard","cmnt":[],"prow":["3+Star","3+Star","rgn_North America"],"pcolumn":["myrBLU","myrBLU","myrBLU"]}],</v>
      </c>
      <c r="X151" s="48" t="str" cm="1">
        <f t="array" ref="X151">CHAR(34) &amp; "prow" &amp; CHAR(34) &amp; ":["
&amp; _xlfn.TEXTJOIN(",", TRUE, CHAR(34) &amp; F151:H151 &amp; CHAR(34))
&amp; "],"</f>
        <v>"prow":["3+Star","3+Star","rgn_North America"],</v>
      </c>
      <c r="Y151" s="48" t="str" cm="1">
        <f t="array" ref="Y151">CHAR(34) &amp; "pcolumn" &amp; CHAR(34) &amp; ":["
&amp; _xlfn.TEXTJOIN(",", TRUE, CHAR(34) &amp; I151:K151 &amp; CHAR(34))
&amp; "]}"</f>
        <v>"pcolumn":["myrBLU","myrBLU","myrBLU"]}</v>
      </c>
      <c r="Z151" s="54" t="str">
        <f t="shared" si="6"/>
        <v>"rate":"8.0",</v>
      </c>
      <c r="AA151" s="54" t="str">
        <f t="shared" si="7"/>
        <v>"dff":"Hard",</v>
      </c>
      <c r="AB151" s="54" t="str">
        <f t="shared" si="8"/>
        <v>"cmnt":[],</v>
      </c>
      <c r="AC151" s="54"/>
      <c r="AD151" s="54"/>
      <c r="AE151" s="54"/>
      <c r="AF151" s="54"/>
      <c r="AG151" s="54"/>
      <c r="AH151" s="54"/>
    </row>
    <row r="152" spans="1:34" ht="18" customHeight="1" x14ac:dyDescent="0.3">
      <c r="A152" s="44">
        <f t="shared" si="15"/>
        <v>45508</v>
      </c>
      <c r="B152" s="45">
        <f t="shared" si="0"/>
        <v>7</v>
      </c>
      <c r="C152" s="46" t="str">
        <f t="shared" si="1"/>
        <v>puzzle1 = [{"order":"151","ctry":"[ESP] Basque Country (Ikurriña)","rate":"","dff":"","cmnt":[],"prow":["3Color","cl_GRE, cl_WHI","rgn_Europe"],"pcolumn":["Crosse","Crosse","myrRED"]}],</v>
      </c>
      <c r="D152" s="47">
        <f t="shared" si="2"/>
        <v>151</v>
      </c>
      <c r="E152" s="48" t="s">
        <v>3025</v>
      </c>
      <c r="F152" s="49" t="s">
        <v>1417</v>
      </c>
      <c r="G152" s="50" t="s">
        <v>1155</v>
      </c>
      <c r="H152" s="50" t="s">
        <v>1067</v>
      </c>
      <c r="I152" s="50" t="s">
        <v>1618</v>
      </c>
      <c r="J152" s="50" t="s">
        <v>1618</v>
      </c>
      <c r="K152" s="50" t="s">
        <v>1279</v>
      </c>
      <c r="L152" s="48" t="str" cm="1">
        <f t="array" ref="L152">IF(LEFT(E152,1)&lt;&gt;"[", _xlfn.TEXTJOIN(", ", TRUE, IF($E$2:$E$1438=E152, ROW($E$2:$E$1438)-1, "")), "")</f>
        <v/>
      </c>
      <c r="M152" s="48" t="str" cm="1">
        <f t="array" ref="M152">IF(
  IFERROR(INDEX(_xlfn.TEXTSPLIT(L152, ", "), COUNTA(_xlfn.TEXTSPLIT(L152, ", "))) - INDEX(_xlfn.TEXTSPLIT(L152, ", "), COUNTA(_xlfn.TEXTSPLIT(L152, ", ")) - 1), 0) &gt; 0,
  IFERROR(INDEX(_xlfn.TEXTSPLIT(L152, ", "), COUNTA(_xlfn.TEXTSPLIT(L152, ", "))) - INDEX(_xlfn.TEXTSPLIT(L152, ", "), COUNTA(_xlfn.TEXTSPLIT(L152, ", ")) - 1), ""),
  ""
)</f>
        <v/>
      </c>
      <c r="N152" s="51" t="str">
        <f>IFERROR(TEXT(AVERAGEIF(Rates!B:B, D152, Rates!C:C), "0.0"), "")</f>
        <v/>
      </c>
      <c r="O152" s="52" t="str">
        <f>IFERROR(
    IF(
        AVERAGEIF(Rates!B:B, D152, Rates!F:F) &lt; 1.2,
        "Easy",
        IF(
            AVERAGEIF(Rates!B:B, D152, Rates!F:F) &gt; 2.2,
            "Hard",
            "Med"
        )
    ),
    ""
)</f>
        <v/>
      </c>
      <c r="P152" s="50" t="str" cm="1">
        <f t="array" ref="P152">_xlfn.TEXTJOIN(",", TRUE, IF((Rates!$B$1:$B$11000 = D152) * (Rates!$E$1:$E$11000 &lt;&gt; ""), CHAR(34) &amp; Rates!$E$1:$E$11000&amp; CHAR(34), ""))</f>
        <v/>
      </c>
      <c r="Q152" s="50">
        <f>COUNTIF(Categories!A:A, H152) + COUNTIF(Categories!A:A, I152) + COUNTIF(Categories!A:A, J152) + COUNTIF(Categories!A:A, K152) + COUNTIF(Categories!A:A, F152) + COUNTIF(Categories!A:A, G152) + T152</f>
        <v>6</v>
      </c>
      <c r="R152" s="50">
        <f t="shared" si="17"/>
        <v>0</v>
      </c>
      <c r="S152" s="50" t="str">
        <f t="shared" si="16"/>
        <v>3Colorcl_GRE, cl_WHIrgn_EuropeCrosseCrossemyrRED</v>
      </c>
      <c r="T152" s="50">
        <f t="shared" si="3"/>
        <v>0</v>
      </c>
      <c r="U152" s="50" t="s">
        <v>3018</v>
      </c>
      <c r="V152" s="50" t="str">
        <f t="shared" si="4"/>
        <v>[{"order":"151","ctry":"[ESP] Basque Country (Ikurriña)",</v>
      </c>
      <c r="W152" s="53" t="str">
        <f t="shared" si="5"/>
        <v>[{"order":"151","ctry":"[ESP] Basque Country (Ikurriña)","rate":"","dff":"","cmnt":[],"prow":["3Color","cl_GRE, cl_WHI","rgn_Europe"],"pcolumn":["Crosse","Crosse","myrRED"]}],</v>
      </c>
      <c r="X152" s="48" t="str" cm="1">
        <f t="array" ref="X152">CHAR(34) &amp; "prow" &amp; CHAR(34) &amp; ":["
&amp; _xlfn.TEXTJOIN(",", TRUE, CHAR(34) &amp; F152:H152 &amp; CHAR(34))
&amp; "],"</f>
        <v>"prow":["3Color","cl_GRE, cl_WHI","rgn_Europe"],</v>
      </c>
      <c r="Y152" s="48" t="str" cm="1">
        <f t="array" ref="Y152">CHAR(34) &amp; "pcolumn" &amp; CHAR(34) &amp; ":["
&amp; _xlfn.TEXTJOIN(",", TRUE, CHAR(34) &amp; I152:K152 &amp; CHAR(34))
&amp; "]}"</f>
        <v>"pcolumn":["Crosse","Crosse","myrRED"]}</v>
      </c>
      <c r="Z152" s="54" t="str">
        <f t="shared" si="6"/>
        <v>"rate":"",</v>
      </c>
      <c r="AA152" s="54" t="str">
        <f t="shared" si="7"/>
        <v>"dff":"",</v>
      </c>
      <c r="AB152" s="54" t="str">
        <f t="shared" si="8"/>
        <v>"cmnt":[],</v>
      </c>
      <c r="AC152" s="54"/>
      <c r="AD152" s="54"/>
      <c r="AE152" s="54"/>
      <c r="AF152" s="54"/>
      <c r="AG152" s="54"/>
      <c r="AH152" s="54"/>
    </row>
    <row r="153" spans="1:34" ht="18" customHeight="1" x14ac:dyDescent="0.3">
      <c r="A153" s="44">
        <f t="shared" si="15"/>
        <v>45509</v>
      </c>
      <c r="B153" s="45">
        <f t="shared" si="0"/>
        <v>1</v>
      </c>
      <c r="C153" s="46" t="str">
        <f t="shared" si="1"/>
        <v>puzzle1 = [{"order":"152","ctry":"[GEO] South Ossetia","rate":"","dff":"","cmnt":[],"prow":["3Bands","OnlyBa","Horizo"],"pcolumn":["001WHI","002RED","003YEL"]}],</v>
      </c>
      <c r="D153" s="47">
        <f t="shared" si="2"/>
        <v>152</v>
      </c>
      <c r="E153" s="48" t="s">
        <v>3026</v>
      </c>
      <c r="F153" s="49" t="s">
        <v>1489</v>
      </c>
      <c r="G153" s="50" t="s">
        <v>1630</v>
      </c>
      <c r="H153" s="50" t="s">
        <v>1497</v>
      </c>
      <c r="I153" s="50" t="s">
        <v>1184</v>
      </c>
      <c r="J153" s="50" t="s">
        <v>1208</v>
      </c>
      <c r="K153" s="50" t="s">
        <v>1232</v>
      </c>
      <c r="L153" s="48" t="str" cm="1">
        <f t="array" ref="L153">IF(LEFT(E153,1)&lt;&gt;"[", _xlfn.TEXTJOIN(", ", TRUE, IF($E$2:$E$1438=E153, ROW($E$2:$E$1438)-1, "")), "")</f>
        <v/>
      </c>
      <c r="M153" s="48" t="str" cm="1">
        <f t="array" ref="M153">IF(
  IFERROR(INDEX(_xlfn.TEXTSPLIT(L153, ", "), COUNTA(_xlfn.TEXTSPLIT(L153, ", "))) - INDEX(_xlfn.TEXTSPLIT(L153, ", "), COUNTA(_xlfn.TEXTSPLIT(L153, ", ")) - 1), 0) &gt; 0,
  IFERROR(INDEX(_xlfn.TEXTSPLIT(L153, ", "), COUNTA(_xlfn.TEXTSPLIT(L153, ", "))) - INDEX(_xlfn.TEXTSPLIT(L153, ", "), COUNTA(_xlfn.TEXTSPLIT(L153, ", ")) - 1), ""),
  ""
)</f>
        <v/>
      </c>
      <c r="N153" s="51" t="str">
        <f>IFERROR(TEXT(AVERAGEIF(Rates!B:B, D153, Rates!C:C), "0.0"), "")</f>
        <v/>
      </c>
      <c r="O153" s="52" t="str">
        <f>IFERROR(
    IF(
        AVERAGEIF(Rates!B:B, D153, Rates!F:F) &lt; 1.2,
        "Easy",
        IF(
            AVERAGEIF(Rates!B:B, D153, Rates!F:F) &gt; 2.2,
            "Hard",
            "Med"
        )
    ),
    ""
)</f>
        <v/>
      </c>
      <c r="P153" s="50" t="str" cm="1">
        <f t="array" ref="P153">_xlfn.TEXTJOIN(",", TRUE, IF((Rates!$B$1:$B$11000 = D153) * (Rates!$E$1:$E$11000 &lt;&gt; ""), CHAR(34) &amp; Rates!$E$1:$E$11000&amp; CHAR(34), ""))</f>
        <v/>
      </c>
      <c r="Q153" s="50">
        <f>COUNTIF(Categories!A:A, H153) + COUNTIF(Categories!A:A, I153) + COUNTIF(Categories!A:A, J153) + COUNTIF(Categories!A:A, K153) + COUNTIF(Categories!A:A, F153) + COUNTIF(Categories!A:A, G153) + T153</f>
        <v>6</v>
      </c>
      <c r="R153" s="50">
        <f t="shared" si="17"/>
        <v>0</v>
      </c>
      <c r="S153" s="50" t="str">
        <f t="shared" si="16"/>
        <v>3BandsOnlyBaHorizo001WHI002RED003YEL</v>
      </c>
      <c r="T153" s="50">
        <f t="shared" si="3"/>
        <v>0</v>
      </c>
      <c r="U153" s="50" t="s">
        <v>3018</v>
      </c>
      <c r="V153" s="50" t="str">
        <f t="shared" si="4"/>
        <v>[{"order":"152","ctry":"[GEO] South Ossetia",</v>
      </c>
      <c r="W153" s="53" t="str">
        <f t="shared" si="5"/>
        <v>[{"order":"152","ctry":"[GEO] South Ossetia","rate":"","dff":"","cmnt":[],"prow":["3Bands","OnlyBa","Horizo"],"pcolumn":["001WHI","002RED","003YEL"]}],</v>
      </c>
      <c r="X153" s="48" t="str" cm="1">
        <f t="array" ref="X153">CHAR(34) &amp; "prow" &amp; CHAR(34) &amp; ":["
&amp; _xlfn.TEXTJOIN(",", TRUE, CHAR(34) &amp; F153:H153 &amp; CHAR(34))
&amp; "],"</f>
        <v>"prow":["3Bands","OnlyBa","Horizo"],</v>
      </c>
      <c r="Y153" s="48" t="str" cm="1">
        <f t="array" ref="Y153">CHAR(34) &amp; "pcolumn" &amp; CHAR(34) &amp; ":["
&amp; _xlfn.TEXTJOIN(",", TRUE, CHAR(34) &amp; I153:K153 &amp; CHAR(34))
&amp; "]}"</f>
        <v>"pcolumn":["001WHI","002RED","003YEL"]}</v>
      </c>
      <c r="Z153" s="54" t="str">
        <f t="shared" si="6"/>
        <v>"rate":"",</v>
      </c>
      <c r="AA153" s="54" t="str">
        <f t="shared" si="7"/>
        <v>"dff":"",</v>
      </c>
      <c r="AB153" s="54" t="str">
        <f t="shared" si="8"/>
        <v>"cmnt":[],</v>
      </c>
      <c r="AC153" s="54"/>
      <c r="AD153" s="54"/>
      <c r="AE153" s="54"/>
      <c r="AF153" s="54"/>
      <c r="AG153" s="54"/>
      <c r="AH153" s="54"/>
    </row>
    <row r="154" spans="1:34" ht="18" customHeight="1" x14ac:dyDescent="0.3">
      <c r="A154" s="44">
        <f t="shared" si="15"/>
        <v>45510</v>
      </c>
      <c r="B154" s="45">
        <f t="shared" si="0"/>
        <v>2</v>
      </c>
      <c r="C154" s="46" t="str">
        <f t="shared" si="1"/>
        <v>puzzle1 = [{"order":"153","ctry":"[JPN] Kyoto","rate":"","dff":"","cmnt":[],"prow":["3Color","NoBand","rgn_Asia"],"pcolumn":["Rotate","Plants","cl_WHI, cl_YEL"]}],</v>
      </c>
      <c r="D154" s="47">
        <f t="shared" si="2"/>
        <v>153</v>
      </c>
      <c r="E154" s="48" t="s">
        <v>3027</v>
      </c>
      <c r="F154" s="49" t="s">
        <v>1417</v>
      </c>
      <c r="G154" s="50" t="s">
        <v>1481</v>
      </c>
      <c r="H154" s="50" t="s">
        <v>1063</v>
      </c>
      <c r="I154" s="50" t="s">
        <v>1521</v>
      </c>
      <c r="J154" s="50" t="s">
        <v>1578</v>
      </c>
      <c r="K154" s="50" t="s">
        <v>1158</v>
      </c>
      <c r="L154" s="48" t="str" cm="1">
        <f t="array" ref="L154">IF(LEFT(E154,1)&lt;&gt;"[", _xlfn.TEXTJOIN(", ", TRUE, IF($E$2:$E$1438=E154, ROW($E$2:$E$1438)-1, "")), "")</f>
        <v/>
      </c>
      <c r="M154" s="48" t="str" cm="1">
        <f t="array" ref="M154">IF(
  IFERROR(INDEX(_xlfn.TEXTSPLIT(L154, ", "), COUNTA(_xlfn.TEXTSPLIT(L154, ", "))) - INDEX(_xlfn.TEXTSPLIT(L154, ", "), COUNTA(_xlfn.TEXTSPLIT(L154, ", ")) - 1), 0) &gt; 0,
  IFERROR(INDEX(_xlfn.TEXTSPLIT(L154, ", "), COUNTA(_xlfn.TEXTSPLIT(L154, ", "))) - INDEX(_xlfn.TEXTSPLIT(L154, ", "), COUNTA(_xlfn.TEXTSPLIT(L154, ", ")) - 1), ""),
  ""
)</f>
        <v/>
      </c>
      <c r="N154" s="51" t="str">
        <f>IFERROR(TEXT(AVERAGEIF(Rates!B:B, D154, Rates!C:C), "0.0"), "")</f>
        <v/>
      </c>
      <c r="O154" s="52" t="str">
        <f>IFERROR(
    IF(
        AVERAGEIF(Rates!B:B, D154, Rates!F:F) &lt; 1.2,
        "Easy",
        IF(
            AVERAGEIF(Rates!B:B, D154, Rates!F:F) &gt; 2.2,
            "Hard",
            "Med"
        )
    ),
    ""
)</f>
        <v/>
      </c>
      <c r="P154" s="50" t="str" cm="1">
        <f t="array" ref="P154">_xlfn.TEXTJOIN(",", TRUE, IF((Rates!$B$1:$B$11000 = D154) * (Rates!$E$1:$E$11000 &lt;&gt; ""), CHAR(34) &amp; Rates!$E$1:$E$11000&amp; CHAR(34), ""))</f>
        <v/>
      </c>
      <c r="Q154" s="50">
        <f>COUNTIF(Categories!A:A, H154) + COUNTIF(Categories!A:A, I154) + COUNTIF(Categories!A:A, J154) + COUNTIF(Categories!A:A, K154) + COUNTIF(Categories!A:A, F154) + COUNTIF(Categories!A:A, G154) + T154</f>
        <v>6</v>
      </c>
      <c r="R154" s="50">
        <f t="shared" si="17"/>
        <v>1</v>
      </c>
      <c r="S154" s="50" t="str">
        <f t="shared" si="16"/>
        <v>3ColorNoBandrgn_AsiaRotatePlantscl_WHI, cl_YEL</v>
      </c>
      <c r="T154" s="50">
        <f t="shared" si="3"/>
        <v>0</v>
      </c>
      <c r="U154" s="50" t="s">
        <v>3018</v>
      </c>
      <c r="V154" s="50" t="str">
        <f t="shared" si="4"/>
        <v>[{"order":"153","ctry":"[JPN] Kyoto",</v>
      </c>
      <c r="W154" s="53" t="str">
        <f t="shared" si="5"/>
        <v>[{"order":"153","ctry":"[JPN] Kyoto","rate":"","dff":"","cmnt":[],"prow":["3Color","NoBand","rgn_Asia"],"pcolumn":["Rotate","Plants","cl_WHI, cl_YEL"]}],</v>
      </c>
      <c r="X154" s="48" t="str" cm="1">
        <f t="array" ref="X154">CHAR(34) &amp; "prow" &amp; CHAR(34) &amp; ":["
&amp; _xlfn.TEXTJOIN(",", TRUE, CHAR(34) &amp; F154:H154 &amp; CHAR(34))
&amp; "],"</f>
        <v>"prow":["3Color","NoBand","rgn_Asia"],</v>
      </c>
      <c r="Y154" s="48" t="str" cm="1">
        <f t="array" ref="Y154">CHAR(34) &amp; "pcolumn" &amp; CHAR(34) &amp; ":["
&amp; _xlfn.TEXTJOIN(",", TRUE, CHAR(34) &amp; I154:K154 &amp; CHAR(34))
&amp; "]}"</f>
        <v>"pcolumn":["Rotate","Plants","cl_WHI, cl_YEL"]}</v>
      </c>
      <c r="Z154" s="54" t="str">
        <f t="shared" si="6"/>
        <v>"rate":"",</v>
      </c>
      <c r="AA154" s="54" t="str">
        <f t="shared" si="7"/>
        <v>"dff":"",</v>
      </c>
      <c r="AB154" s="54" t="str">
        <f t="shared" si="8"/>
        <v>"cmnt":[],</v>
      </c>
      <c r="AC154" s="54"/>
      <c r="AD154" s="54"/>
      <c r="AE154" s="54"/>
      <c r="AF154" s="54"/>
      <c r="AG154" s="54"/>
      <c r="AH154" s="54"/>
    </row>
    <row r="155" spans="1:34" ht="18" customHeight="1" x14ac:dyDescent="0.3">
      <c r="A155" s="44">
        <f t="shared" si="15"/>
        <v>45511</v>
      </c>
      <c r="B155" s="45">
        <f t="shared" si="0"/>
        <v>3</v>
      </c>
      <c r="C155" s="46" t="str">
        <f t="shared" si="1"/>
        <v>puzzle1 = [{"order":"154","ctry":"[GER] Berlin","rate":"","dff":"","cmnt":[],"prow":["3Bands","Animal","rgn_Europe"],"pcolumn":["001RED","cl_BLA, cl_WHI","Horizo"]}],</v>
      </c>
      <c r="D155" s="47">
        <f t="shared" si="2"/>
        <v>154</v>
      </c>
      <c r="E155" s="48" t="s">
        <v>3028</v>
      </c>
      <c r="F155" s="49" t="s">
        <v>1489</v>
      </c>
      <c r="G155" s="50" t="s">
        <v>1606</v>
      </c>
      <c r="H155" s="50" t="s">
        <v>1067</v>
      </c>
      <c r="I155" s="50" t="s">
        <v>1180</v>
      </c>
      <c r="J155" s="50" t="s">
        <v>1125</v>
      </c>
      <c r="K155" s="50" t="s">
        <v>1497</v>
      </c>
      <c r="L155" s="48" t="str" cm="1">
        <f t="array" ref="L155">IF(LEFT(E155,1)&lt;&gt;"[", _xlfn.TEXTJOIN(", ", TRUE, IF($E$2:$E$1438=E155, ROW($E$2:$E$1438)-1, "")), "")</f>
        <v/>
      </c>
      <c r="M155" s="48" t="str" cm="1">
        <f t="array" ref="M155">IF(
  IFERROR(INDEX(_xlfn.TEXTSPLIT(L155, ", "), COUNTA(_xlfn.TEXTSPLIT(L155, ", "))) - INDEX(_xlfn.TEXTSPLIT(L155, ", "), COUNTA(_xlfn.TEXTSPLIT(L155, ", ")) - 1), 0) &gt; 0,
  IFERROR(INDEX(_xlfn.TEXTSPLIT(L155, ", "), COUNTA(_xlfn.TEXTSPLIT(L155, ", "))) - INDEX(_xlfn.TEXTSPLIT(L155, ", "), COUNTA(_xlfn.TEXTSPLIT(L155, ", ")) - 1), ""),
  ""
)</f>
        <v/>
      </c>
      <c r="N155" s="51" t="str">
        <f>IFERROR(TEXT(AVERAGEIF(Rates!B:B, D155, Rates!C:C), "0.0"), "")</f>
        <v/>
      </c>
      <c r="O155" s="52" t="str">
        <f>IFERROR(
    IF(
        AVERAGEIF(Rates!B:B, D155, Rates!F:F) &lt; 1.2,
        "Easy",
        IF(
            AVERAGEIF(Rates!B:B, D155, Rates!F:F) &gt; 2.2,
            "Hard",
            "Med"
        )
    ),
    ""
)</f>
        <v/>
      </c>
      <c r="P155" s="50" t="str" cm="1">
        <f t="array" ref="P155">_xlfn.TEXTJOIN(",", TRUE, IF((Rates!$B$1:$B$11000 = D155) * (Rates!$E$1:$E$11000 &lt;&gt; ""), CHAR(34) &amp; Rates!$E$1:$E$11000&amp; CHAR(34), ""))</f>
        <v/>
      </c>
      <c r="Q155" s="50">
        <f>COUNTIF(Categories!A:A, H155) + COUNTIF(Categories!A:A, I155) + COUNTIF(Categories!A:A, J155) + COUNTIF(Categories!A:A, K155) + COUNTIF(Categories!A:A, F155) + COUNTIF(Categories!A:A, G155) + T155</f>
        <v>6</v>
      </c>
      <c r="R155" s="50">
        <f t="shared" si="17"/>
        <v>2</v>
      </c>
      <c r="S155" s="50" t="str">
        <f t="shared" si="16"/>
        <v>3BandsAnimalrgn_Europe001REDcl_BLA, cl_WHIHorizo</v>
      </c>
      <c r="T155" s="50">
        <f t="shared" si="3"/>
        <v>0</v>
      </c>
      <c r="U155" s="50" t="s">
        <v>3018</v>
      </c>
      <c r="V155" s="50" t="str">
        <f t="shared" si="4"/>
        <v>[{"order":"154","ctry":"[GER] Berlin",</v>
      </c>
      <c r="W155" s="53" t="str">
        <f t="shared" si="5"/>
        <v>[{"order":"154","ctry":"[GER] Berlin","rate":"","dff":"","cmnt":[],"prow":["3Bands","Animal","rgn_Europe"],"pcolumn":["001RED","cl_BLA, cl_WHI","Horizo"]}],</v>
      </c>
      <c r="X155" s="48" t="str" cm="1">
        <f t="array" ref="X155">CHAR(34) &amp; "prow" &amp; CHAR(34) &amp; ":["
&amp; _xlfn.TEXTJOIN(",", TRUE, CHAR(34) &amp; F155:H155 &amp; CHAR(34))
&amp; "],"</f>
        <v>"prow":["3Bands","Animal","rgn_Europe"],</v>
      </c>
      <c r="Y155" s="48" t="str" cm="1">
        <f t="array" ref="Y155">CHAR(34) &amp; "pcolumn" &amp; CHAR(34) &amp; ":["
&amp; _xlfn.TEXTJOIN(",", TRUE, CHAR(34) &amp; I155:K155 &amp; CHAR(34))
&amp; "]}"</f>
        <v>"pcolumn":["001RED","cl_BLA, cl_WHI","Horizo"]}</v>
      </c>
      <c r="Z155" s="54" t="str">
        <f t="shared" si="6"/>
        <v>"rate":"",</v>
      </c>
      <c r="AA155" s="54" t="str">
        <f t="shared" si="7"/>
        <v>"dff":"",</v>
      </c>
      <c r="AB155" s="54" t="str">
        <f t="shared" si="8"/>
        <v>"cmnt":[],</v>
      </c>
      <c r="AC155" s="54"/>
      <c r="AD155" s="54"/>
      <c r="AE155" s="54"/>
      <c r="AF155" s="54"/>
      <c r="AG155" s="54"/>
      <c r="AH155" s="54"/>
    </row>
    <row r="156" spans="1:34" ht="18" customHeight="1" x14ac:dyDescent="0.3">
      <c r="A156" s="44">
        <f t="shared" si="15"/>
        <v>45512</v>
      </c>
      <c r="B156" s="45">
        <f t="shared" si="0"/>
        <v>4</v>
      </c>
      <c r="C156" s="46" t="str">
        <f t="shared" si="1"/>
        <v>puzzle1 = [{"order":"155","ctry":"Bangladesh","rate":"","dff":"","cmnt":[],"prow":["2Color","Circle","rgn_Asia"],"pcolumn":["BLWHNO","NoBand","cl_GRE, cl_RED"]}],</v>
      </c>
      <c r="D156" s="47">
        <f t="shared" si="2"/>
        <v>155</v>
      </c>
      <c r="E156" s="48" t="s">
        <v>58</v>
      </c>
      <c r="F156" s="49" t="s">
        <v>1413</v>
      </c>
      <c r="G156" s="50" t="s">
        <v>1570</v>
      </c>
      <c r="H156" s="50" t="s">
        <v>1063</v>
      </c>
      <c r="I156" s="50" t="s">
        <v>1339</v>
      </c>
      <c r="J156" s="50" t="s">
        <v>1481</v>
      </c>
      <c r="K156" s="50" t="s">
        <v>1152</v>
      </c>
      <c r="L156" s="48" t="str" cm="1">
        <f t="array" ref="L156">IF(LEFT(E156,1)&lt;&gt;"[", _xlfn.TEXTJOIN(", ", TRUE, IF($E$2:$E$1438=E156, ROW($E$2:$E$1438)-1, "")), "")</f>
        <v>155, 520, 530</v>
      </c>
      <c r="M156" s="48" cm="1">
        <f t="array" ref="M156">IF(
  IFERROR(INDEX(_xlfn.TEXTSPLIT(L156, ", "), COUNTA(_xlfn.TEXTSPLIT(L156, ", "))) - INDEX(_xlfn.TEXTSPLIT(L156, ", "), COUNTA(_xlfn.TEXTSPLIT(L156, ", ")) - 1), 0) &gt; 0,
  IFERROR(INDEX(_xlfn.TEXTSPLIT(L156, ", "), COUNTA(_xlfn.TEXTSPLIT(L156, ", "))) - INDEX(_xlfn.TEXTSPLIT(L156, ", "), COUNTA(_xlfn.TEXTSPLIT(L156, ", ")) - 1), ""),
  ""
)</f>
        <v>10</v>
      </c>
      <c r="N156" s="51" t="str">
        <f>IFERROR(TEXT(AVERAGEIF(Rates!B:B, D156, Rates!C:C), "0.0"), "")</f>
        <v/>
      </c>
      <c r="O156" s="52" t="str">
        <f>IFERROR(
    IF(
        AVERAGEIF(Rates!B:B, D156, Rates!F:F) &lt; 1.2,
        "Easy",
        IF(
            AVERAGEIF(Rates!B:B, D156, Rates!F:F) &gt; 2.2,
            "Hard",
            "Med"
        )
    ),
    ""
)</f>
        <v/>
      </c>
      <c r="P156" s="50" t="str" cm="1">
        <f t="array" ref="P156">_xlfn.TEXTJOIN(",", TRUE, IF((Rates!$B$1:$B$11000 = D156) * (Rates!$E$1:$E$11000 &lt;&gt; ""), CHAR(34) &amp; Rates!$E$1:$E$11000&amp; CHAR(34), ""))</f>
        <v/>
      </c>
      <c r="Q156" s="50">
        <f>COUNTIF(Categories!A:A, H156) + COUNTIF(Categories!A:A, I156) + COUNTIF(Categories!A:A, J156) + COUNTIF(Categories!A:A, K156) + COUNTIF(Categories!A:A, F156) + COUNTIF(Categories!A:A, G156) + T156</f>
        <v>6</v>
      </c>
      <c r="R156" s="50">
        <f t="shared" si="17"/>
        <v>2</v>
      </c>
      <c r="S156" s="50" t="str">
        <f t="shared" si="16"/>
        <v>2ColorCirclergn_AsiaBLWHNONoBandcl_GRE, cl_RED</v>
      </c>
      <c r="T156" s="50">
        <f t="shared" si="3"/>
        <v>0</v>
      </c>
      <c r="U156" s="50" t="s">
        <v>3018</v>
      </c>
      <c r="V156" s="50" t="str">
        <f t="shared" si="4"/>
        <v>[{"order":"155","ctry":"Bangladesh",</v>
      </c>
      <c r="W156" s="53" t="str">
        <f t="shared" si="5"/>
        <v>[{"order":"155","ctry":"Bangladesh","rate":"","dff":"","cmnt":[],"prow":["2Color","Circle","rgn_Asia"],"pcolumn":["BLWHNO","NoBand","cl_GRE, cl_RED"]}],</v>
      </c>
      <c r="X156" s="48" t="str" cm="1">
        <f t="array" ref="X156">CHAR(34) &amp; "prow" &amp; CHAR(34) &amp; ":["
&amp; _xlfn.TEXTJOIN(",", TRUE, CHAR(34) &amp; F156:H156 &amp; CHAR(34))
&amp; "],"</f>
        <v>"prow":["2Color","Circle","rgn_Asia"],</v>
      </c>
      <c r="Y156" s="48" t="str" cm="1">
        <f t="array" ref="Y156">CHAR(34) &amp; "pcolumn" &amp; CHAR(34) &amp; ":["
&amp; _xlfn.TEXTJOIN(",", TRUE, CHAR(34) &amp; I156:K156 &amp; CHAR(34))
&amp; "]}"</f>
        <v>"pcolumn":["BLWHNO","NoBand","cl_GRE, cl_RED"]}</v>
      </c>
      <c r="Z156" s="54" t="str">
        <f t="shared" si="6"/>
        <v>"rate":"",</v>
      </c>
      <c r="AA156" s="54" t="str">
        <f t="shared" si="7"/>
        <v>"dff":"",</v>
      </c>
      <c r="AB156" s="54" t="str">
        <f t="shared" si="8"/>
        <v>"cmnt":[],</v>
      </c>
      <c r="AC156" s="54"/>
      <c r="AD156" s="54"/>
      <c r="AE156" s="54"/>
      <c r="AF156" s="54"/>
      <c r="AG156" s="54"/>
      <c r="AH156" s="54"/>
    </row>
    <row r="157" spans="1:34" ht="18" customHeight="1" x14ac:dyDescent="0.3">
      <c r="A157" s="44">
        <f t="shared" si="15"/>
        <v>45513</v>
      </c>
      <c r="B157" s="45">
        <f t="shared" si="0"/>
        <v>5</v>
      </c>
      <c r="C157" s="46" t="str">
        <f t="shared" si="1"/>
        <v>puzzle1 = [{"order":"156","ctry":"Romania","rate":"","dff":"","cmnt":[],"prow":["Vertic","OnlyBa","rgn_Europe"],"pcolumn":["001BLU","002YEL","003RED"]}],</v>
      </c>
      <c r="D157" s="47">
        <f t="shared" si="2"/>
        <v>156</v>
      </c>
      <c r="E157" s="48" t="s">
        <v>219</v>
      </c>
      <c r="F157" s="49" t="s">
        <v>1501</v>
      </c>
      <c r="G157" s="50" t="s">
        <v>1630</v>
      </c>
      <c r="H157" s="50" t="s">
        <v>1067</v>
      </c>
      <c r="I157" s="50" t="s">
        <v>1188</v>
      </c>
      <c r="J157" s="50" t="s">
        <v>1204</v>
      </c>
      <c r="K157" s="50" t="s">
        <v>1236</v>
      </c>
      <c r="L157" s="48" t="str" cm="1">
        <f t="array" ref="L157">IF(LEFT(E157,1)&lt;&gt;"[", _xlfn.TEXTJOIN(", ", TRUE, IF($E$2:$E$1438=E157, ROW($E$2:$E$1438)-1, "")), "")</f>
        <v>156, 443</v>
      </c>
      <c r="M157" s="48" cm="1">
        <f t="array" ref="M157">IF(
  IFERROR(INDEX(_xlfn.TEXTSPLIT(L157, ", "), COUNTA(_xlfn.TEXTSPLIT(L157, ", "))) - INDEX(_xlfn.TEXTSPLIT(L157, ", "), COUNTA(_xlfn.TEXTSPLIT(L157, ", ")) - 1), 0) &gt; 0,
  IFERROR(INDEX(_xlfn.TEXTSPLIT(L157, ", "), COUNTA(_xlfn.TEXTSPLIT(L157, ", "))) - INDEX(_xlfn.TEXTSPLIT(L157, ", "), COUNTA(_xlfn.TEXTSPLIT(L157, ", ")) - 1), ""),
  ""
)</f>
        <v>287</v>
      </c>
      <c r="N157" s="51" t="str">
        <f>IFERROR(TEXT(AVERAGEIF(Rates!B:B, D157, Rates!C:C), "0.0"), "")</f>
        <v/>
      </c>
      <c r="O157" s="52" t="str">
        <f>IFERROR(
    IF(
        AVERAGEIF(Rates!B:B, D157, Rates!F:F) &lt; 1.2,
        "Easy",
        IF(
            AVERAGEIF(Rates!B:B, D157, Rates!F:F) &gt; 2.2,
            "Hard",
            "Med"
        )
    ),
    ""
)</f>
        <v/>
      </c>
      <c r="P157" s="50" t="str" cm="1">
        <f t="array" ref="P157">_xlfn.TEXTJOIN(",", TRUE, IF((Rates!$B$1:$B$11000 = D157) * (Rates!$E$1:$E$11000 &lt;&gt; ""), CHAR(34) &amp; Rates!$E$1:$E$11000&amp; CHAR(34), ""))</f>
        <v/>
      </c>
      <c r="Q157" s="50">
        <f>COUNTIF(Categories!A:A, H157) + COUNTIF(Categories!A:A, I157) + COUNTIF(Categories!A:A, J157) + COUNTIF(Categories!A:A, K157) + COUNTIF(Categories!A:A, F157) + COUNTIF(Categories!A:A, G157) + T157</f>
        <v>6</v>
      </c>
      <c r="R157" s="50">
        <f t="shared" si="17"/>
        <v>1</v>
      </c>
      <c r="S157" s="50" t="str">
        <f t="shared" si="16"/>
        <v>VerticOnlyBargn_Europe001BLU002YEL003RED</v>
      </c>
      <c r="T157" s="50">
        <f t="shared" si="3"/>
        <v>0</v>
      </c>
      <c r="U157" s="50" t="s">
        <v>3018</v>
      </c>
      <c r="V157" s="50" t="str">
        <f t="shared" si="4"/>
        <v>[{"order":"156","ctry":"Romania",</v>
      </c>
      <c r="W157" s="53" t="str">
        <f t="shared" si="5"/>
        <v>[{"order":"156","ctry":"Romania","rate":"","dff":"","cmnt":[],"prow":["Vertic","OnlyBa","rgn_Europe"],"pcolumn":["001BLU","002YEL","003RED"]}],</v>
      </c>
      <c r="X157" s="48" t="str" cm="1">
        <f t="array" ref="X157">CHAR(34) &amp; "prow" &amp; CHAR(34) &amp; ":["
&amp; _xlfn.TEXTJOIN(",", TRUE, CHAR(34) &amp; F157:H157 &amp; CHAR(34))
&amp; "],"</f>
        <v>"prow":["Vertic","OnlyBa","rgn_Europe"],</v>
      </c>
      <c r="Y157" s="48" t="str" cm="1">
        <f t="array" ref="Y157">CHAR(34) &amp; "pcolumn" &amp; CHAR(34) &amp; ":["
&amp; _xlfn.TEXTJOIN(",", TRUE, CHAR(34) &amp; I157:K157 &amp; CHAR(34))
&amp; "]}"</f>
        <v>"pcolumn":["001BLU","002YEL","003RED"]}</v>
      </c>
      <c r="Z157" s="54" t="str">
        <f t="shared" si="6"/>
        <v>"rate":"",</v>
      </c>
      <c r="AA157" s="54" t="str">
        <f t="shared" si="7"/>
        <v>"dff":"",</v>
      </c>
      <c r="AB157" s="54" t="str">
        <f t="shared" si="8"/>
        <v>"cmnt":[],</v>
      </c>
      <c r="AC157" s="54"/>
      <c r="AD157" s="54"/>
      <c r="AE157" s="54"/>
      <c r="AF157" s="54"/>
      <c r="AG157" s="54"/>
      <c r="AH157" s="54"/>
    </row>
    <row r="158" spans="1:34" ht="18" customHeight="1" x14ac:dyDescent="0.3">
      <c r="A158" s="44">
        <f t="shared" si="15"/>
        <v>45514</v>
      </c>
      <c r="B158" s="45">
        <f t="shared" si="0"/>
        <v>6</v>
      </c>
      <c r="C158" s="46" t="str">
        <f t="shared" si="1"/>
        <v>puzzle1 = [{"order":"157","ctry":"Dominica","rate":"8.0","dff":"Easy","cmnt":["Christmas Island erasure"],"prow":["cl_GRE","cl_GRE","cl_GRE"],"pcolumn":["Animal","Circle","3+Star"]}],</v>
      </c>
      <c r="D158" s="47">
        <f t="shared" si="2"/>
        <v>157</v>
      </c>
      <c r="E158" s="48" t="s">
        <v>100</v>
      </c>
      <c r="F158" s="49" t="s">
        <v>1095</v>
      </c>
      <c r="G158" s="50" t="s">
        <v>1095</v>
      </c>
      <c r="H158" s="50" t="s">
        <v>1095</v>
      </c>
      <c r="I158" s="50" t="s">
        <v>1606</v>
      </c>
      <c r="J158" s="50" t="s">
        <v>1570</v>
      </c>
      <c r="K158" s="50" t="s">
        <v>1598</v>
      </c>
      <c r="L158" s="48" t="str" cm="1">
        <f t="array" ref="L158">IF(LEFT(E158,1)&lt;&gt;"[", _xlfn.TEXTJOIN(", ", TRUE, IF($E$2:$E$1438=E158, ROW($E$2:$E$1438)-1, "")), "")</f>
        <v>157, 327</v>
      </c>
      <c r="M158" s="48" cm="1">
        <f t="array" ref="M158">IF(
  IFERROR(INDEX(_xlfn.TEXTSPLIT(L158, ", "), COUNTA(_xlfn.TEXTSPLIT(L158, ", "))) - INDEX(_xlfn.TEXTSPLIT(L158, ", "), COUNTA(_xlfn.TEXTSPLIT(L158, ", ")) - 1), 0) &gt; 0,
  IFERROR(INDEX(_xlfn.TEXTSPLIT(L158, ", "), COUNTA(_xlfn.TEXTSPLIT(L158, ", "))) - INDEX(_xlfn.TEXTSPLIT(L158, ", "), COUNTA(_xlfn.TEXTSPLIT(L158, ", ")) - 1), ""),
  ""
)</f>
        <v>170</v>
      </c>
      <c r="N158" s="51" t="str">
        <f>IFERROR(TEXT(AVERAGEIF(Rates!B:B, D158, Rates!C:C), "0.0"), "")</f>
        <v>8.0</v>
      </c>
      <c r="O158" s="52" t="str">
        <f>IFERROR(
    IF(
        AVERAGEIF(Rates!B:B, D158, Rates!F:F) &lt; 1.2,
        "Easy",
        IF(
            AVERAGEIF(Rates!B:B, D158, Rates!F:F) &gt; 2.2,
            "Hard",
            "Med"
        )
    ),
    ""
)</f>
        <v>Easy</v>
      </c>
      <c r="P158" s="50" t="str" cm="1">
        <f t="array" ref="P158">_xlfn.TEXTJOIN(",", TRUE, IF((Rates!$B$1:$B$11000 = D158) * (Rates!$E$1:$E$11000 &lt;&gt; ""), CHAR(34) &amp; Rates!$E$1:$E$11000&amp; CHAR(34), ""))</f>
        <v>"Christmas Island erasure"</v>
      </c>
      <c r="Q158" s="50">
        <f>COUNTIF(Categories!A:A, H158) + COUNTIF(Categories!A:A, I158) + COUNTIF(Categories!A:A, J158) + COUNTIF(Categories!A:A, K158) + COUNTIF(Categories!A:A, F158) + COUNTIF(Categories!A:A, G158) + T158</f>
        <v>6</v>
      </c>
      <c r="R158" s="50">
        <f t="shared" si="17"/>
        <v>1</v>
      </c>
      <c r="S158" s="50" t="str">
        <f t="shared" si="16"/>
        <v>cl_GREcl_GREcl_GREAnimalCircle3+Star</v>
      </c>
      <c r="T158" s="50">
        <f t="shared" si="3"/>
        <v>0</v>
      </c>
      <c r="U158" s="50" t="s">
        <v>3018</v>
      </c>
      <c r="V158" s="50" t="str">
        <f t="shared" si="4"/>
        <v>[{"order":"157","ctry":"Dominica",</v>
      </c>
      <c r="W158" s="53" t="str">
        <f t="shared" si="5"/>
        <v>[{"order":"157","ctry":"Dominica","rate":"8.0","dff":"Easy","cmnt":["Christmas Island erasure"],"prow":["cl_GRE","cl_GRE","cl_GRE"],"pcolumn":["Animal","Circle","3+Star"]}],</v>
      </c>
      <c r="X158" s="48" t="str" cm="1">
        <f t="array" ref="X158">CHAR(34) &amp; "prow" &amp; CHAR(34) &amp; ":["
&amp; _xlfn.TEXTJOIN(",", TRUE, CHAR(34) &amp; F158:H158 &amp; CHAR(34))
&amp; "],"</f>
        <v>"prow":["cl_GRE","cl_GRE","cl_GRE"],</v>
      </c>
      <c r="Y158" s="48" t="str" cm="1">
        <f t="array" ref="Y158">CHAR(34) &amp; "pcolumn" &amp; CHAR(34) &amp; ":["
&amp; _xlfn.TEXTJOIN(",", TRUE, CHAR(34) &amp; I158:K158 &amp; CHAR(34))
&amp; "]}"</f>
        <v>"pcolumn":["Animal","Circle","3+Star"]}</v>
      </c>
      <c r="Z158" s="54" t="str">
        <f t="shared" si="6"/>
        <v>"rate":"8.0",</v>
      </c>
      <c r="AA158" s="54" t="str">
        <f t="shared" si="7"/>
        <v>"dff":"Easy",</v>
      </c>
      <c r="AB158" s="54" t="str">
        <f t="shared" si="8"/>
        <v>"cmnt":["Christmas Island erasure"],</v>
      </c>
      <c r="AC158" s="54"/>
      <c r="AD158" s="54"/>
      <c r="AE158" s="54"/>
      <c r="AF158" s="54"/>
      <c r="AG158" s="54"/>
      <c r="AH158" s="54"/>
    </row>
    <row r="159" spans="1:34" ht="18" customHeight="1" x14ac:dyDescent="0.3">
      <c r="A159" s="44">
        <f t="shared" si="15"/>
        <v>45515</v>
      </c>
      <c r="B159" s="45">
        <f t="shared" si="0"/>
        <v>7</v>
      </c>
      <c r="C159" s="46" t="str">
        <f t="shared" si="1"/>
        <v>puzzle1 = [{"order":"158","ctry":"Switzerland","rate":"","dff":"","cmnt":[],"prow":["cl_WHI, cl_RED","myrRED","rgn_Europe"],"pcolumn":["Rotate","2Color","Center"]}],</v>
      </c>
      <c r="D159" s="47">
        <f t="shared" si="2"/>
        <v>158</v>
      </c>
      <c r="E159" s="48" t="s">
        <v>253</v>
      </c>
      <c r="F159" s="49" t="s">
        <v>1164</v>
      </c>
      <c r="G159" s="50" t="s">
        <v>1279</v>
      </c>
      <c r="H159" s="50" t="s">
        <v>1067</v>
      </c>
      <c r="I159" s="50" t="s">
        <v>1521</v>
      </c>
      <c r="J159" s="50" t="s">
        <v>1413</v>
      </c>
      <c r="K159" s="50" t="s">
        <v>1574</v>
      </c>
      <c r="L159" s="48" t="str" cm="1">
        <f t="array" ref="L159">IF(LEFT(E159,1)&lt;&gt;"[", _xlfn.TEXTJOIN(", ", TRUE, IF($E$2:$E$1438=E159, ROW($E$2:$E$1438)-1, "")), "")</f>
        <v>158, 296, 450, 580</v>
      </c>
      <c r="M159" s="48" cm="1">
        <f t="array" ref="M159">IF(
  IFERROR(INDEX(_xlfn.TEXTSPLIT(L159, ", "), COUNTA(_xlfn.TEXTSPLIT(L159, ", "))) - INDEX(_xlfn.TEXTSPLIT(L159, ", "), COUNTA(_xlfn.TEXTSPLIT(L159, ", ")) - 1), 0) &gt; 0,
  IFERROR(INDEX(_xlfn.TEXTSPLIT(L159, ", "), COUNTA(_xlfn.TEXTSPLIT(L159, ", "))) - INDEX(_xlfn.TEXTSPLIT(L159, ", "), COUNTA(_xlfn.TEXTSPLIT(L159, ", ")) - 1), ""),
  ""
)</f>
        <v>130</v>
      </c>
      <c r="N159" s="51" t="str">
        <f>IFERROR(TEXT(AVERAGEIF(Rates!B:B, D159, Rates!C:C), "0.0"), "")</f>
        <v/>
      </c>
      <c r="O159" s="52" t="str">
        <f>IFERROR(
    IF(
        AVERAGEIF(Rates!B:B, D159, Rates!F:F) &lt; 1.2,
        "Easy",
        IF(
            AVERAGEIF(Rates!B:B, D159, Rates!F:F) &gt; 2.2,
            "Hard",
            "Med"
        )
    ),
    ""
)</f>
        <v/>
      </c>
      <c r="P159" s="50" t="str" cm="1">
        <f t="array" ref="P159">_xlfn.TEXTJOIN(",", TRUE, IF((Rates!$B$1:$B$11000 = D159) * (Rates!$E$1:$E$11000 &lt;&gt; ""), CHAR(34) &amp; Rates!$E$1:$E$11000&amp; CHAR(34), ""))</f>
        <v/>
      </c>
      <c r="Q159" s="50">
        <f>COUNTIF(Categories!A:A, H159) + COUNTIF(Categories!A:A, I159) + COUNTIF(Categories!A:A, J159) + COUNTIF(Categories!A:A, K159) + COUNTIF(Categories!A:A, F159) + COUNTIF(Categories!A:A, G159) + T159</f>
        <v>6</v>
      </c>
      <c r="R159" s="50">
        <f t="shared" si="17"/>
        <v>1</v>
      </c>
      <c r="S159" s="50" t="str">
        <f t="shared" si="16"/>
        <v>cl_WHI, cl_REDmyrREDrgn_EuropeRotate2ColorCenter</v>
      </c>
      <c r="T159" s="50">
        <f t="shared" si="3"/>
        <v>0</v>
      </c>
      <c r="U159" s="50" t="s">
        <v>3018</v>
      </c>
      <c r="V159" s="50" t="str">
        <f t="shared" si="4"/>
        <v>[{"order":"158","ctry":"Switzerland",</v>
      </c>
      <c r="W159" s="53" t="str">
        <f t="shared" si="5"/>
        <v>[{"order":"158","ctry":"Switzerland","rate":"","dff":"","cmnt":[],"prow":["cl_WHI, cl_RED","myrRED","rgn_Europe"],"pcolumn":["Rotate","2Color","Center"]}],</v>
      </c>
      <c r="X159" s="48" t="str" cm="1">
        <f t="array" ref="X159">CHAR(34) &amp; "prow" &amp; CHAR(34) &amp; ":["
&amp; _xlfn.TEXTJOIN(",", TRUE, CHAR(34) &amp; F159:H159 &amp; CHAR(34))
&amp; "],"</f>
        <v>"prow":["cl_WHI, cl_RED","myrRED","rgn_Europe"],</v>
      </c>
      <c r="Y159" s="48" t="str" cm="1">
        <f t="array" ref="Y159">CHAR(34) &amp; "pcolumn" &amp; CHAR(34) &amp; ":["
&amp; _xlfn.TEXTJOIN(",", TRUE, CHAR(34) &amp; I159:K159 &amp; CHAR(34))
&amp; "]}"</f>
        <v>"pcolumn":["Rotate","2Color","Center"]}</v>
      </c>
      <c r="Z159" s="54" t="str">
        <f t="shared" si="6"/>
        <v>"rate":"",</v>
      </c>
      <c r="AA159" s="54" t="str">
        <f t="shared" si="7"/>
        <v>"dff":"",</v>
      </c>
      <c r="AB159" s="54" t="str">
        <f t="shared" si="8"/>
        <v>"cmnt":[],</v>
      </c>
      <c r="AC159" s="54"/>
      <c r="AD159" s="54"/>
      <c r="AE159" s="54"/>
      <c r="AF159" s="54"/>
      <c r="AG159" s="54"/>
      <c r="AH159" s="54"/>
    </row>
    <row r="160" spans="1:34" ht="18" customHeight="1" x14ac:dyDescent="0.3">
      <c r="A160" s="44">
        <f t="shared" si="15"/>
        <v>45516</v>
      </c>
      <c r="B160" s="45">
        <f t="shared" si="0"/>
        <v>1</v>
      </c>
      <c r="C160" s="46" t="str">
        <f t="shared" si="1"/>
        <v>puzzle1 = [{"order":"159","ctry":"Myanmar","rate":"","dff":"","cmnt":[],"prow":["1Stars","3Bands","rgn_Asia"],"pcolumn":["cl_GRE, cl_YEL","cl_WHI, cl_RED","Horizo"]}],</v>
      </c>
      <c r="D160" s="47">
        <f t="shared" si="2"/>
        <v>159</v>
      </c>
      <c r="E160" s="48" t="s">
        <v>187</v>
      </c>
      <c r="F160" s="49" t="s">
        <v>1590</v>
      </c>
      <c r="G160" s="50" t="s">
        <v>1489</v>
      </c>
      <c r="H160" s="50" t="s">
        <v>1063</v>
      </c>
      <c r="I160" s="50" t="s">
        <v>1146</v>
      </c>
      <c r="J160" s="50" t="s">
        <v>1164</v>
      </c>
      <c r="K160" s="50" t="s">
        <v>1497</v>
      </c>
      <c r="L160" s="48" t="str" cm="1">
        <f t="array" ref="L160">IF(LEFT(E160,1)&lt;&gt;"[", _xlfn.TEXTJOIN(", ", TRUE, IF($E$2:$E$1438=E160, ROW($E$2:$E$1438)-1, "")), "")</f>
        <v>159</v>
      </c>
      <c r="M160" s="48" t="str" cm="1">
        <f t="array" ref="M160">IF(
  IFERROR(INDEX(_xlfn.TEXTSPLIT(L160, ", "), COUNTA(_xlfn.TEXTSPLIT(L160, ", "))) - INDEX(_xlfn.TEXTSPLIT(L160, ", "), COUNTA(_xlfn.TEXTSPLIT(L160, ", ")) - 1), 0) &gt; 0,
  IFERROR(INDEX(_xlfn.TEXTSPLIT(L160, ", "), COUNTA(_xlfn.TEXTSPLIT(L160, ", "))) - INDEX(_xlfn.TEXTSPLIT(L160, ", "), COUNTA(_xlfn.TEXTSPLIT(L160, ", ")) - 1), ""),
  ""
)</f>
        <v/>
      </c>
      <c r="N160" s="51" t="str">
        <f>IFERROR(TEXT(AVERAGEIF(Rates!B:B, D160, Rates!C:C), "0.0"), "")</f>
        <v/>
      </c>
      <c r="O160" s="52" t="str">
        <f>IFERROR(
    IF(
        AVERAGEIF(Rates!B:B, D160, Rates!F:F) &lt; 1.2,
        "Easy",
        IF(
            AVERAGEIF(Rates!B:B, D160, Rates!F:F) &gt; 2.2,
            "Hard",
            "Med"
        )
    ),
    ""
)</f>
        <v/>
      </c>
      <c r="P160" s="50" t="str" cm="1">
        <f t="array" ref="P160">_xlfn.TEXTJOIN(",", TRUE, IF((Rates!$B$1:$B$11000 = D160) * (Rates!$E$1:$E$11000 &lt;&gt; ""), CHAR(34) &amp; Rates!$E$1:$E$11000&amp; CHAR(34), ""))</f>
        <v/>
      </c>
      <c r="Q160" s="50">
        <f>COUNTIF(Categories!A:A, H160) + COUNTIF(Categories!A:A, I160) + COUNTIF(Categories!A:A, J160) + COUNTIF(Categories!A:A, K160) + COUNTIF(Categories!A:A, F160) + COUNTIF(Categories!A:A, G160) + T160</f>
        <v>6</v>
      </c>
      <c r="R160" s="50">
        <f t="shared" si="17"/>
        <v>0</v>
      </c>
      <c r="S160" s="50" t="str">
        <f t="shared" si="16"/>
        <v>1Stars3Bandsrgn_Asiacl_GRE, cl_YELcl_WHI, cl_REDHorizo</v>
      </c>
      <c r="T160" s="50">
        <f t="shared" si="3"/>
        <v>0</v>
      </c>
      <c r="U160" s="50" t="s">
        <v>3018</v>
      </c>
      <c r="V160" s="50" t="str">
        <f t="shared" si="4"/>
        <v>[{"order":"159","ctry":"Myanmar",</v>
      </c>
      <c r="W160" s="53" t="str">
        <f t="shared" si="5"/>
        <v>[{"order":"159","ctry":"Myanmar","rate":"","dff":"","cmnt":[],"prow":["1Stars","3Bands","rgn_Asia"],"pcolumn":["cl_GRE, cl_YEL","cl_WHI, cl_RED","Horizo"]}],</v>
      </c>
      <c r="X160" s="48" t="str" cm="1">
        <f t="array" ref="X160">CHAR(34) &amp; "prow" &amp; CHAR(34) &amp; ":["
&amp; _xlfn.TEXTJOIN(",", TRUE, CHAR(34) &amp; F160:H160 &amp; CHAR(34))
&amp; "],"</f>
        <v>"prow":["1Stars","3Bands","rgn_Asia"],</v>
      </c>
      <c r="Y160" s="48" t="str" cm="1">
        <f t="array" ref="Y160">CHAR(34) &amp; "pcolumn" &amp; CHAR(34) &amp; ":["
&amp; _xlfn.TEXTJOIN(",", TRUE, CHAR(34) &amp; I160:K160 &amp; CHAR(34))
&amp; "]}"</f>
        <v>"pcolumn":["cl_GRE, cl_YEL","cl_WHI, cl_RED","Horizo"]}</v>
      </c>
      <c r="Z160" s="54" t="str">
        <f t="shared" si="6"/>
        <v>"rate":"",</v>
      </c>
      <c r="AA160" s="54" t="str">
        <f t="shared" si="7"/>
        <v>"dff":"",</v>
      </c>
      <c r="AB160" s="54" t="str">
        <f t="shared" si="8"/>
        <v>"cmnt":[],</v>
      </c>
      <c r="AC160" s="54"/>
      <c r="AD160" s="54"/>
      <c r="AE160" s="54"/>
      <c r="AF160" s="54"/>
      <c r="AG160" s="54"/>
      <c r="AH160" s="54"/>
    </row>
    <row r="161" spans="1:34" ht="18" customHeight="1" x14ac:dyDescent="0.3">
      <c r="A161" s="44">
        <f t="shared" si="15"/>
        <v>45517</v>
      </c>
      <c r="B161" s="45">
        <f t="shared" si="0"/>
        <v>2</v>
      </c>
      <c r="C161" s="46" t="str">
        <f t="shared" si="1"/>
        <v>puzzle1 = [{"order":"160","ctry":"Sierra Leone","rate":"","dff":"","cmnt":[],"prow":["3Bands","Horizo","rgn_Africa"],"pcolumn":["001GRE","002WHI","003BLU"]}],</v>
      </c>
      <c r="D161" s="47">
        <f t="shared" si="2"/>
        <v>160</v>
      </c>
      <c r="E161" s="48" t="s">
        <v>236</v>
      </c>
      <c r="F161" s="49" t="s">
        <v>1489</v>
      </c>
      <c r="G161" s="50" t="s">
        <v>1497</v>
      </c>
      <c r="H161" s="50" t="s">
        <v>1047</v>
      </c>
      <c r="I161" s="50" t="s">
        <v>1192</v>
      </c>
      <c r="J161" s="50" t="s">
        <v>1212</v>
      </c>
      <c r="K161" s="50" t="s">
        <v>1244</v>
      </c>
      <c r="L161" s="48" t="str" cm="1">
        <f t="array" ref="L161">IF(LEFT(E161,1)&lt;&gt;"[", _xlfn.TEXTJOIN(", ", TRUE, IF($E$2:$E$1438=E161, ROW($E$2:$E$1438)-1, "")), "")</f>
        <v>160, 381</v>
      </c>
      <c r="M161" s="48" cm="1">
        <f t="array" ref="M161">IF(
  IFERROR(INDEX(_xlfn.TEXTSPLIT(L161, ", "), COUNTA(_xlfn.TEXTSPLIT(L161, ", "))) - INDEX(_xlfn.TEXTSPLIT(L161, ", "), COUNTA(_xlfn.TEXTSPLIT(L161, ", ")) - 1), 0) &gt; 0,
  IFERROR(INDEX(_xlfn.TEXTSPLIT(L161, ", "), COUNTA(_xlfn.TEXTSPLIT(L161, ", "))) - INDEX(_xlfn.TEXTSPLIT(L161, ", "), COUNTA(_xlfn.TEXTSPLIT(L161, ", ")) - 1), ""),
  ""
)</f>
        <v>221</v>
      </c>
      <c r="N161" s="51" t="str">
        <f>IFERROR(TEXT(AVERAGEIF(Rates!B:B, D161, Rates!C:C), "0.0"), "")</f>
        <v/>
      </c>
      <c r="O161" s="52" t="str">
        <f>IFERROR(
    IF(
        AVERAGEIF(Rates!B:B, D161, Rates!F:F) &lt; 1.2,
        "Easy",
        IF(
            AVERAGEIF(Rates!B:B, D161, Rates!F:F) &gt; 2.2,
            "Hard",
            "Med"
        )
    ),
    ""
)</f>
        <v/>
      </c>
      <c r="P161" s="50" t="str" cm="1">
        <f t="array" ref="P161">_xlfn.TEXTJOIN(",", TRUE, IF((Rates!$B$1:$B$11000 = D161) * (Rates!$E$1:$E$11000 &lt;&gt; ""), CHAR(34) &amp; Rates!$E$1:$E$11000&amp; CHAR(34), ""))</f>
        <v/>
      </c>
      <c r="Q161" s="50">
        <f>COUNTIF(Categories!A:A, H161) + COUNTIF(Categories!A:A, I161) + COUNTIF(Categories!A:A, J161) + COUNTIF(Categories!A:A, K161) + COUNTIF(Categories!A:A, F161) + COUNTIF(Categories!A:A, G161) + T161</f>
        <v>6</v>
      </c>
      <c r="R161" s="50">
        <f t="shared" si="17"/>
        <v>0</v>
      </c>
      <c r="S161" s="50" t="str">
        <f t="shared" si="16"/>
        <v>3BandsHorizorgn_Africa001GRE002WHI003BLU</v>
      </c>
      <c r="T161" s="50">
        <f t="shared" si="3"/>
        <v>0</v>
      </c>
      <c r="U161" s="50" t="s">
        <v>3018</v>
      </c>
      <c r="V161" s="50" t="str">
        <f t="shared" si="4"/>
        <v>[{"order":"160","ctry":"Sierra Leone",</v>
      </c>
      <c r="W161" s="53" t="str">
        <f t="shared" si="5"/>
        <v>[{"order":"160","ctry":"Sierra Leone","rate":"","dff":"","cmnt":[],"prow":["3Bands","Horizo","rgn_Africa"],"pcolumn":["001GRE","002WHI","003BLU"]}],</v>
      </c>
      <c r="X161" s="48" t="str" cm="1">
        <f t="array" ref="X161">CHAR(34) &amp; "prow" &amp; CHAR(34) &amp; ":["
&amp; _xlfn.TEXTJOIN(",", TRUE, CHAR(34) &amp; F161:H161 &amp; CHAR(34))
&amp; "],"</f>
        <v>"prow":["3Bands","Horizo","rgn_Africa"],</v>
      </c>
      <c r="Y161" s="48" t="str" cm="1">
        <f t="array" ref="Y161">CHAR(34) &amp; "pcolumn" &amp; CHAR(34) &amp; ":["
&amp; _xlfn.TEXTJOIN(",", TRUE, CHAR(34) &amp; I161:K161 &amp; CHAR(34))
&amp; "]}"</f>
        <v>"pcolumn":["001GRE","002WHI","003BLU"]}</v>
      </c>
      <c r="Z161" s="54" t="str">
        <f t="shared" si="6"/>
        <v>"rate":"",</v>
      </c>
      <c r="AA161" s="54" t="str">
        <f t="shared" si="7"/>
        <v>"dff":"",</v>
      </c>
      <c r="AB161" s="54" t="str">
        <f t="shared" si="8"/>
        <v>"cmnt":[],</v>
      </c>
      <c r="AC161" s="54"/>
      <c r="AD161" s="54"/>
      <c r="AE161" s="54"/>
      <c r="AF161" s="54"/>
      <c r="AG161" s="54"/>
      <c r="AH161" s="54"/>
    </row>
    <row r="162" spans="1:34" ht="18" customHeight="1" x14ac:dyDescent="0.3">
      <c r="A162" s="44">
        <f t="shared" si="15"/>
        <v>45518</v>
      </c>
      <c r="B162" s="45">
        <f t="shared" si="0"/>
        <v>3</v>
      </c>
      <c r="C162" s="46" t="str">
        <f t="shared" si="1"/>
        <v>puzzle1 = [{"order":"161","ctry":"Iceland","rate":"6.5","dff":"Med","cmnt":[],"prow":["myrBLU","cl_WHI","cl_RED"],"pcolumn":["Nordic","3Color","OnlyBa"]}],</v>
      </c>
      <c r="D162" s="47">
        <f t="shared" si="2"/>
        <v>161</v>
      </c>
      <c r="E162" s="48" t="s">
        <v>138</v>
      </c>
      <c r="F162" s="49" t="s">
        <v>1283</v>
      </c>
      <c r="G162" s="50" t="s">
        <v>1104</v>
      </c>
      <c r="H162" s="50" t="s">
        <v>1101</v>
      </c>
      <c r="I162" s="50" t="s">
        <v>1658</v>
      </c>
      <c r="J162" s="50" t="s">
        <v>1417</v>
      </c>
      <c r="K162" s="50" t="s">
        <v>1630</v>
      </c>
      <c r="L162" s="48" t="str" cm="1">
        <f t="array" ref="L162">IF(LEFT(E162,1)&lt;&gt;"[", _xlfn.TEXTJOIN(", ", TRUE, IF($E$2:$E$1438=E162, ROW($E$2:$E$1438)-1, "")), "")</f>
        <v>161, 492</v>
      </c>
      <c r="M162" s="48" cm="1">
        <f t="array" ref="M162">IF(
  IFERROR(INDEX(_xlfn.TEXTSPLIT(L162, ", "), COUNTA(_xlfn.TEXTSPLIT(L162, ", "))) - INDEX(_xlfn.TEXTSPLIT(L162, ", "), COUNTA(_xlfn.TEXTSPLIT(L162, ", ")) - 1), 0) &gt; 0,
  IFERROR(INDEX(_xlfn.TEXTSPLIT(L162, ", "), COUNTA(_xlfn.TEXTSPLIT(L162, ", "))) - INDEX(_xlfn.TEXTSPLIT(L162, ", "), COUNTA(_xlfn.TEXTSPLIT(L162, ", ")) - 1), ""),
  ""
)</f>
        <v>331</v>
      </c>
      <c r="N162" s="51" t="str">
        <f>IFERROR(TEXT(AVERAGEIF(Rates!B:B, D162, Rates!C:C), "0.0"), "")</f>
        <v>6.5</v>
      </c>
      <c r="O162" s="52" t="str">
        <f>IFERROR(
    IF(
        AVERAGEIF(Rates!B:B, D162, Rates!F:F) &lt; 1.2,
        "Easy",
        IF(
            AVERAGEIF(Rates!B:B, D162, Rates!F:F) &gt; 2.2,
            "Hard",
            "Med"
        )
    ),
    ""
)</f>
        <v>Med</v>
      </c>
      <c r="P162" s="50" t="str" cm="1">
        <f t="array" ref="P162">_xlfn.TEXTJOIN(",", TRUE, IF((Rates!$B$1:$B$11000 = D162) * (Rates!$E$1:$E$11000 &lt;&gt; ""), CHAR(34) &amp; Rates!$E$1:$E$11000&amp; CHAR(34), ""))</f>
        <v/>
      </c>
      <c r="Q162" s="50">
        <f>COUNTIF(Categories!A:A, H162) + COUNTIF(Categories!A:A, I162) + COUNTIF(Categories!A:A, J162) + COUNTIF(Categories!A:A, K162) + COUNTIF(Categories!A:A, F162) + COUNTIF(Categories!A:A, G162) + T162</f>
        <v>6</v>
      </c>
      <c r="R162" s="50">
        <f t="shared" si="17"/>
        <v>0</v>
      </c>
      <c r="S162" s="50" t="str">
        <f t="shared" si="16"/>
        <v>myrBLUcl_WHIcl_REDNordic3ColorOnlyBa</v>
      </c>
      <c r="T162" s="50">
        <f t="shared" si="3"/>
        <v>0</v>
      </c>
      <c r="U162" s="50" t="s">
        <v>3018</v>
      </c>
      <c r="V162" s="50" t="str">
        <f t="shared" si="4"/>
        <v>[{"order":"161","ctry":"Iceland",</v>
      </c>
      <c r="W162" s="53" t="str">
        <f t="shared" si="5"/>
        <v>[{"order":"161","ctry":"Iceland","rate":"6.5","dff":"Med","cmnt":[],"prow":["myrBLU","cl_WHI","cl_RED"],"pcolumn":["Nordic","3Color","OnlyBa"]}],</v>
      </c>
      <c r="X162" s="48" t="str" cm="1">
        <f t="array" ref="X162">CHAR(34) &amp; "prow" &amp; CHAR(34) &amp; ":["
&amp; _xlfn.TEXTJOIN(",", TRUE, CHAR(34) &amp; F162:H162 &amp; CHAR(34))
&amp; "],"</f>
        <v>"prow":["myrBLU","cl_WHI","cl_RED"],</v>
      </c>
      <c r="Y162" s="48" t="str" cm="1">
        <f t="array" ref="Y162">CHAR(34) &amp; "pcolumn" &amp; CHAR(34) &amp; ":["
&amp; _xlfn.TEXTJOIN(",", TRUE, CHAR(34) &amp; I162:K162 &amp; CHAR(34))
&amp; "]}"</f>
        <v>"pcolumn":["Nordic","3Color","OnlyBa"]}</v>
      </c>
      <c r="Z162" s="54" t="str">
        <f t="shared" si="6"/>
        <v>"rate":"6.5",</v>
      </c>
      <c r="AA162" s="54" t="str">
        <f t="shared" si="7"/>
        <v>"dff":"Med",</v>
      </c>
      <c r="AB162" s="54" t="str">
        <f t="shared" si="8"/>
        <v>"cmnt":[],</v>
      </c>
      <c r="AC162" s="54"/>
      <c r="AD162" s="54"/>
      <c r="AE162" s="54"/>
      <c r="AF162" s="54"/>
      <c r="AG162" s="54"/>
      <c r="AH162" s="54"/>
    </row>
    <row r="163" spans="1:34" ht="18" customHeight="1" x14ac:dyDescent="0.3">
      <c r="A163" s="44">
        <f t="shared" si="15"/>
        <v>45519</v>
      </c>
      <c r="B163" s="45">
        <f t="shared" si="0"/>
        <v>4</v>
      </c>
      <c r="C163" s="46" t="str">
        <f t="shared" si="1"/>
        <v>puzzle1 = [{"order":"162","ctry":"Japan","rate":"","dff":"","cmnt":[],"prow":["2Color","Rotate","rgn_Asia"],"pcolumn":["Circle","myrWHI","Center"]}],</v>
      </c>
      <c r="D163" s="47">
        <f t="shared" si="2"/>
        <v>162</v>
      </c>
      <c r="E163" s="48" t="s">
        <v>149</v>
      </c>
      <c r="F163" s="49" t="s">
        <v>1413</v>
      </c>
      <c r="G163" s="50" t="s">
        <v>1521</v>
      </c>
      <c r="H163" s="50" t="s">
        <v>1063</v>
      </c>
      <c r="I163" s="50" t="s">
        <v>1570</v>
      </c>
      <c r="J163" s="50" t="s">
        <v>1295</v>
      </c>
      <c r="K163" s="50" t="s">
        <v>1574</v>
      </c>
      <c r="L163" s="48" t="str" cm="1">
        <f t="array" ref="L163">IF(LEFT(E163,1)&lt;&gt;"[", _xlfn.TEXTJOIN(", ", TRUE, IF($E$2:$E$1438=E163, ROW($E$2:$E$1438)-1, "")), "")</f>
        <v>74, 162, 357, 477, 583</v>
      </c>
      <c r="M163" s="48" cm="1">
        <f t="array" ref="M163">IF(
  IFERROR(INDEX(_xlfn.TEXTSPLIT(L163, ", "), COUNTA(_xlfn.TEXTSPLIT(L163, ", "))) - INDEX(_xlfn.TEXTSPLIT(L163, ", "), COUNTA(_xlfn.TEXTSPLIT(L163, ", ")) - 1), 0) &gt; 0,
  IFERROR(INDEX(_xlfn.TEXTSPLIT(L163, ", "), COUNTA(_xlfn.TEXTSPLIT(L163, ", "))) - INDEX(_xlfn.TEXTSPLIT(L163, ", "), COUNTA(_xlfn.TEXTSPLIT(L163, ", ")) - 1), ""),
  ""
)</f>
        <v>106</v>
      </c>
      <c r="N163" s="51" t="str">
        <f>IFERROR(TEXT(AVERAGEIF(Rates!B:B, D163, Rates!C:C), "0.0"), "")</f>
        <v/>
      </c>
      <c r="O163" s="52" t="str">
        <f>IFERROR(
    IF(
        AVERAGEIF(Rates!B:B, D163, Rates!F:F) &lt; 1.2,
        "Easy",
        IF(
            AVERAGEIF(Rates!B:B, D163, Rates!F:F) &gt; 2.2,
            "Hard",
            "Med"
        )
    ),
    ""
)</f>
        <v/>
      </c>
      <c r="P163" s="50" t="str" cm="1">
        <f t="array" ref="P163">_xlfn.TEXTJOIN(",", TRUE, IF((Rates!$B$1:$B$11000 = D163) * (Rates!$E$1:$E$11000 &lt;&gt; ""), CHAR(34) &amp; Rates!$E$1:$E$11000&amp; CHAR(34), ""))</f>
        <v/>
      </c>
      <c r="Q163" s="50">
        <f>COUNTIF(Categories!A:A, H163) + COUNTIF(Categories!A:A, I163) + COUNTIF(Categories!A:A, J163) + COUNTIF(Categories!A:A, K163) + COUNTIF(Categories!A:A, F163) + COUNTIF(Categories!A:A, G163) + T163</f>
        <v>6</v>
      </c>
      <c r="R163" s="50">
        <f t="shared" si="17"/>
        <v>0</v>
      </c>
      <c r="S163" s="50" t="str">
        <f t="shared" si="16"/>
        <v>2ColorRotatergn_AsiaCirclemyrWHICenter</v>
      </c>
      <c r="T163" s="50">
        <f t="shared" si="3"/>
        <v>0</v>
      </c>
      <c r="U163" s="50" t="s">
        <v>3018</v>
      </c>
      <c r="V163" s="50" t="str">
        <f t="shared" si="4"/>
        <v>[{"order":"162","ctry":"Japan",</v>
      </c>
      <c r="W163" s="53" t="str">
        <f t="shared" si="5"/>
        <v>[{"order":"162","ctry":"Japan","rate":"","dff":"","cmnt":[],"prow":["2Color","Rotate","rgn_Asia"],"pcolumn":["Circle","myrWHI","Center"]}],</v>
      </c>
      <c r="X163" s="48" t="str" cm="1">
        <f t="array" ref="X163">CHAR(34) &amp; "prow" &amp; CHAR(34) &amp; ":["
&amp; _xlfn.TEXTJOIN(",", TRUE, CHAR(34) &amp; F163:H163 &amp; CHAR(34))
&amp; "],"</f>
        <v>"prow":["2Color","Rotate","rgn_Asia"],</v>
      </c>
      <c r="Y163" s="48" t="str" cm="1">
        <f t="array" ref="Y163">CHAR(34) &amp; "pcolumn" &amp; CHAR(34) &amp; ":["
&amp; _xlfn.TEXTJOIN(",", TRUE, CHAR(34) &amp; I163:K163 &amp; CHAR(34))
&amp; "]}"</f>
        <v>"pcolumn":["Circle","myrWHI","Center"]}</v>
      </c>
      <c r="Z163" s="54" t="str">
        <f t="shared" si="6"/>
        <v>"rate":"",</v>
      </c>
      <c r="AA163" s="54" t="str">
        <f t="shared" si="7"/>
        <v>"dff":"",</v>
      </c>
      <c r="AB163" s="54" t="str">
        <f t="shared" si="8"/>
        <v>"cmnt":[],</v>
      </c>
      <c r="AC163" s="54"/>
      <c r="AD163" s="54"/>
      <c r="AE163" s="54"/>
      <c r="AF163" s="54"/>
      <c r="AG163" s="54"/>
      <c r="AH163" s="54"/>
    </row>
    <row r="164" spans="1:34" ht="18" customHeight="1" x14ac:dyDescent="0.3">
      <c r="A164" s="44">
        <f t="shared" si="15"/>
        <v>45520</v>
      </c>
      <c r="B164" s="45">
        <f t="shared" si="0"/>
        <v>5</v>
      </c>
      <c r="C164" s="46" t="str">
        <f t="shared" si="1"/>
        <v>puzzle1 = [{"order":"163","ctry":"Peru","rate":"","dff":"","cmnt":[],"prow":["002WHI","Vertic","rgn_South America"],"pcolumn":["001RED","003RED","NO_BLU"]}],</v>
      </c>
      <c r="D164" s="47">
        <f t="shared" si="2"/>
        <v>163</v>
      </c>
      <c r="E164" s="48" t="s">
        <v>211</v>
      </c>
      <c r="F164" s="49" t="s">
        <v>1212</v>
      </c>
      <c r="G164" s="50" t="s">
        <v>1501</v>
      </c>
      <c r="H164" s="50" t="s">
        <v>1055</v>
      </c>
      <c r="I164" s="50" t="s">
        <v>1180</v>
      </c>
      <c r="J164" s="50" t="s">
        <v>1236</v>
      </c>
      <c r="K164" s="50" t="s">
        <v>1311</v>
      </c>
      <c r="L164" s="48" t="str" cm="1">
        <f t="array" ref="L164">IF(LEFT(E164,1)&lt;&gt;"[", _xlfn.TEXTJOIN(", ", TRUE, IF($E$2:$E$1438=E164, ROW($E$2:$E$1438)-1, "")), "")</f>
        <v>163, 418</v>
      </c>
      <c r="M164" s="48" cm="1">
        <f t="array" ref="M164">IF(
  IFERROR(INDEX(_xlfn.TEXTSPLIT(L164, ", "), COUNTA(_xlfn.TEXTSPLIT(L164, ", "))) - INDEX(_xlfn.TEXTSPLIT(L164, ", "), COUNTA(_xlfn.TEXTSPLIT(L164, ", ")) - 1), 0) &gt; 0,
  IFERROR(INDEX(_xlfn.TEXTSPLIT(L164, ", "), COUNTA(_xlfn.TEXTSPLIT(L164, ", "))) - INDEX(_xlfn.TEXTSPLIT(L164, ", "), COUNTA(_xlfn.TEXTSPLIT(L164, ", ")) - 1), ""),
  ""
)</f>
        <v>255</v>
      </c>
      <c r="N164" s="51" t="str">
        <f>IFERROR(TEXT(AVERAGEIF(Rates!B:B, D164, Rates!C:C), "0.0"), "")</f>
        <v/>
      </c>
      <c r="O164" s="52" t="str">
        <f>IFERROR(
    IF(
        AVERAGEIF(Rates!B:B, D164, Rates!F:F) &lt; 1.2,
        "Easy",
        IF(
            AVERAGEIF(Rates!B:B, D164, Rates!F:F) &gt; 2.2,
            "Hard",
            "Med"
        )
    ),
    ""
)</f>
        <v/>
      </c>
      <c r="P164" s="50" t="str" cm="1">
        <f t="array" ref="P164">_xlfn.TEXTJOIN(",", TRUE, IF((Rates!$B$1:$B$11000 = D164) * (Rates!$E$1:$E$11000 &lt;&gt; ""), CHAR(34) &amp; Rates!$E$1:$E$11000&amp; CHAR(34), ""))</f>
        <v/>
      </c>
      <c r="Q164" s="50">
        <f>COUNTIF(Categories!A:A, H164) + COUNTIF(Categories!A:A, I164) + COUNTIF(Categories!A:A, J164) + COUNTIF(Categories!A:A, K164) + COUNTIF(Categories!A:A, F164) + COUNTIF(Categories!A:A, G164) + T164</f>
        <v>6</v>
      </c>
      <c r="R164" s="50">
        <f t="shared" si="17"/>
        <v>0</v>
      </c>
      <c r="S164" s="50" t="str">
        <f t="shared" si="16"/>
        <v>002WHIVerticrgn_South America001RED003REDNO_BLU</v>
      </c>
      <c r="T164" s="50">
        <f t="shared" si="3"/>
        <v>0</v>
      </c>
      <c r="U164" s="50" t="s">
        <v>3018</v>
      </c>
      <c r="V164" s="50" t="str">
        <f t="shared" si="4"/>
        <v>[{"order":"163","ctry":"Peru",</v>
      </c>
      <c r="W164" s="53" t="str">
        <f t="shared" si="5"/>
        <v>[{"order":"163","ctry":"Peru","rate":"","dff":"","cmnt":[],"prow":["002WHI","Vertic","rgn_South America"],"pcolumn":["001RED","003RED","NO_BLU"]}],</v>
      </c>
      <c r="X164" s="48" t="str" cm="1">
        <f t="array" ref="X164">CHAR(34) &amp; "prow" &amp; CHAR(34) &amp; ":["
&amp; _xlfn.TEXTJOIN(",", TRUE, CHAR(34) &amp; F164:H164 &amp; CHAR(34))
&amp; "],"</f>
        <v>"prow":["002WHI","Vertic","rgn_South America"],</v>
      </c>
      <c r="Y164" s="48" t="str" cm="1">
        <f t="array" ref="Y164">CHAR(34) &amp; "pcolumn" &amp; CHAR(34) &amp; ":["
&amp; _xlfn.TEXTJOIN(",", TRUE, CHAR(34) &amp; I164:K164 &amp; CHAR(34))
&amp; "]}"</f>
        <v>"pcolumn":["001RED","003RED","NO_BLU"]}</v>
      </c>
      <c r="Z164" s="54" t="str">
        <f t="shared" si="6"/>
        <v>"rate":"",</v>
      </c>
      <c r="AA164" s="54" t="str">
        <f t="shared" si="7"/>
        <v>"dff":"",</v>
      </c>
      <c r="AB164" s="54" t="str">
        <f t="shared" si="8"/>
        <v>"cmnt":[],</v>
      </c>
      <c r="AC164" s="54"/>
      <c r="AD164" s="54"/>
      <c r="AE164" s="54"/>
      <c r="AF164" s="54"/>
      <c r="AG164" s="54"/>
      <c r="AH164" s="54"/>
    </row>
    <row r="165" spans="1:34" ht="18" customHeight="1" x14ac:dyDescent="0.3">
      <c r="A165" s="44">
        <f t="shared" si="15"/>
        <v>45521</v>
      </c>
      <c r="B165" s="45">
        <f t="shared" si="0"/>
        <v>6</v>
      </c>
      <c r="C165" s="46" t="str">
        <f t="shared" si="1"/>
        <v>puzzle1 = [{"order":"164","ctry":"Serbia","rate":"","dff":"","cmnt":[],"prow":["cl_BLU, cl_RED","cl_WHI, cl_YEL","3Bands"],"pcolumn":["Crowns","Animal","Horizo"]}],</v>
      </c>
      <c r="D165" s="47">
        <f t="shared" si="2"/>
        <v>164</v>
      </c>
      <c r="E165" s="48" t="s">
        <v>234</v>
      </c>
      <c r="F165" s="49" t="s">
        <v>1137</v>
      </c>
      <c r="G165" s="50" t="s">
        <v>1158</v>
      </c>
      <c r="H165" s="50" t="s">
        <v>1489</v>
      </c>
      <c r="I165" s="50" t="s">
        <v>1650</v>
      </c>
      <c r="J165" s="50" t="s">
        <v>1606</v>
      </c>
      <c r="K165" s="50" t="s">
        <v>1497</v>
      </c>
      <c r="L165" s="48" t="str" cm="1">
        <f t="array" ref="L165">IF(LEFT(E165,1)&lt;&gt;"[", _xlfn.TEXTJOIN(", ", TRUE, IF($E$2:$E$1438=E165, ROW($E$2:$E$1438)-1, "")), "")</f>
        <v>35, 164, 348</v>
      </c>
      <c r="M165" s="48" cm="1">
        <f t="array" ref="M165">IF(
  IFERROR(INDEX(_xlfn.TEXTSPLIT(L165, ", "), COUNTA(_xlfn.TEXTSPLIT(L165, ", "))) - INDEX(_xlfn.TEXTSPLIT(L165, ", "), COUNTA(_xlfn.TEXTSPLIT(L165, ", ")) - 1), 0) &gt; 0,
  IFERROR(INDEX(_xlfn.TEXTSPLIT(L165, ", "), COUNTA(_xlfn.TEXTSPLIT(L165, ", "))) - INDEX(_xlfn.TEXTSPLIT(L165, ", "), COUNTA(_xlfn.TEXTSPLIT(L165, ", ")) - 1), ""),
  ""
)</f>
        <v>184</v>
      </c>
      <c r="N165" s="51" t="str">
        <f>IFERROR(TEXT(AVERAGEIF(Rates!B:B, D165, Rates!C:C), "0.0"), "")</f>
        <v/>
      </c>
      <c r="O165" s="52" t="str">
        <f>IFERROR(
    IF(
        AVERAGEIF(Rates!B:B, D165, Rates!F:F) &lt; 1.2,
        "Easy",
        IF(
            AVERAGEIF(Rates!B:B, D165, Rates!F:F) &gt; 2.2,
            "Hard",
            "Med"
        )
    ),
    ""
)</f>
        <v/>
      </c>
      <c r="P165" s="50" t="str" cm="1">
        <f t="array" ref="P165">_xlfn.TEXTJOIN(",", TRUE, IF((Rates!$B$1:$B$11000 = D165) * (Rates!$E$1:$E$11000 &lt;&gt; ""), CHAR(34) &amp; Rates!$E$1:$E$11000&amp; CHAR(34), ""))</f>
        <v/>
      </c>
      <c r="Q165" s="50">
        <f>COUNTIF(Categories!A:A, H165) + COUNTIF(Categories!A:A, I165) + COUNTIF(Categories!A:A, J165) + COUNTIF(Categories!A:A, K165) + COUNTIF(Categories!A:A, F165) + COUNTIF(Categories!A:A, G165) + T165</f>
        <v>6</v>
      </c>
      <c r="R165" s="50">
        <f t="shared" si="17"/>
        <v>0</v>
      </c>
      <c r="S165" s="50" t="str">
        <f t="shared" si="16"/>
        <v>cl_BLU, cl_REDcl_WHI, cl_YEL3BandsCrownsAnimalHorizo</v>
      </c>
      <c r="T165" s="50">
        <f t="shared" si="3"/>
        <v>0</v>
      </c>
      <c r="U165" s="50" t="s">
        <v>3018</v>
      </c>
      <c r="V165" s="50" t="str">
        <f t="shared" si="4"/>
        <v>[{"order":"164","ctry":"Serbia",</v>
      </c>
      <c r="W165" s="53" t="str">
        <f t="shared" si="5"/>
        <v>[{"order":"164","ctry":"Serbia","rate":"","dff":"","cmnt":[],"prow":["cl_BLU, cl_RED","cl_WHI, cl_YEL","3Bands"],"pcolumn":["Crowns","Animal","Horizo"]}],</v>
      </c>
      <c r="X165" s="48" t="str" cm="1">
        <f t="array" ref="X165">CHAR(34) &amp; "prow" &amp; CHAR(34) &amp; ":["
&amp; _xlfn.TEXTJOIN(",", TRUE, CHAR(34) &amp; F165:H165 &amp; CHAR(34))
&amp; "],"</f>
        <v>"prow":["cl_BLU, cl_RED","cl_WHI, cl_YEL","3Bands"],</v>
      </c>
      <c r="Y165" s="48" t="str" cm="1">
        <f t="array" ref="Y165">CHAR(34) &amp; "pcolumn" &amp; CHAR(34) &amp; ":["
&amp; _xlfn.TEXTJOIN(",", TRUE, CHAR(34) &amp; I165:K165 &amp; CHAR(34))
&amp; "]}"</f>
        <v>"pcolumn":["Crowns","Animal","Horizo"]}</v>
      </c>
      <c r="Z165" s="54" t="str">
        <f t="shared" si="6"/>
        <v>"rate":"",</v>
      </c>
      <c r="AA165" s="54" t="str">
        <f t="shared" si="7"/>
        <v>"dff":"",</v>
      </c>
      <c r="AB165" s="54" t="str">
        <f t="shared" si="8"/>
        <v>"cmnt":[],</v>
      </c>
      <c r="AC165" s="54"/>
      <c r="AD165" s="54"/>
      <c r="AE165" s="54"/>
      <c r="AF165" s="54"/>
      <c r="AG165" s="54"/>
      <c r="AH165" s="54"/>
    </row>
    <row r="166" spans="1:34" ht="18" customHeight="1" x14ac:dyDescent="0.3">
      <c r="A166" s="44">
        <f t="shared" si="15"/>
        <v>45522</v>
      </c>
      <c r="B166" s="45">
        <f t="shared" si="0"/>
        <v>7</v>
      </c>
      <c r="C166" s="46" t="str">
        <f t="shared" si="1"/>
        <v>puzzle1 = [{"order":"165","ctry":"Gibraltar","rate":"","dff":"","cmnt":[],"prow":["cl_WHI","2Bands","rgn_Europe"],"pcolumn":["Builds","cl_RED, cl_YEL","cl_BLA"]}],</v>
      </c>
      <c r="D166" s="47">
        <f t="shared" si="2"/>
        <v>165</v>
      </c>
      <c r="E166" s="48" t="s">
        <v>124</v>
      </c>
      <c r="F166" s="49" t="s">
        <v>1104</v>
      </c>
      <c r="G166" s="50" t="s">
        <v>1485</v>
      </c>
      <c r="H166" s="50" t="s">
        <v>1067</v>
      </c>
      <c r="I166" s="50" t="s">
        <v>1654</v>
      </c>
      <c r="J166" s="50" t="s">
        <v>1167</v>
      </c>
      <c r="K166" s="50" t="s">
        <v>1088</v>
      </c>
      <c r="L166" s="48" t="str" cm="1">
        <f t="array" ref="L166">IF(LEFT(E166,1)&lt;&gt;"[", _xlfn.TEXTJOIN(", ", TRUE, IF($E$2:$E$1438=E166, ROW($E$2:$E$1438)-1, "")), "")</f>
        <v>165, 476</v>
      </c>
      <c r="M166" s="48" cm="1">
        <f t="array" ref="M166">IF(
  IFERROR(INDEX(_xlfn.TEXTSPLIT(L166, ", "), COUNTA(_xlfn.TEXTSPLIT(L166, ", "))) - INDEX(_xlfn.TEXTSPLIT(L166, ", "), COUNTA(_xlfn.TEXTSPLIT(L166, ", ")) - 1), 0) &gt; 0,
  IFERROR(INDEX(_xlfn.TEXTSPLIT(L166, ", "), COUNTA(_xlfn.TEXTSPLIT(L166, ", "))) - INDEX(_xlfn.TEXTSPLIT(L166, ", "), COUNTA(_xlfn.TEXTSPLIT(L166, ", ")) - 1), ""),
  ""
)</f>
        <v>311</v>
      </c>
      <c r="N166" s="51" t="str">
        <f>IFERROR(TEXT(AVERAGEIF(Rates!B:B, D166, Rates!C:C), "0.0"), "")</f>
        <v/>
      </c>
      <c r="O166" s="52" t="str">
        <f>IFERROR(
    IF(
        AVERAGEIF(Rates!B:B, D166, Rates!F:F) &lt; 1.2,
        "Easy",
        IF(
            AVERAGEIF(Rates!B:B, D166, Rates!F:F) &gt; 2.2,
            "Hard",
            "Med"
        )
    ),
    ""
)</f>
        <v/>
      </c>
      <c r="P166" s="50" t="str" cm="1">
        <f t="array" ref="P166">_xlfn.TEXTJOIN(",", TRUE, IF((Rates!$B$1:$B$11000 = D166) * (Rates!$E$1:$E$11000 &lt;&gt; ""), CHAR(34) &amp; Rates!$E$1:$E$11000&amp; CHAR(34), ""))</f>
        <v/>
      </c>
      <c r="Q166" s="50">
        <f>COUNTIF(Categories!A:A, H166) + COUNTIF(Categories!A:A, I166) + COUNTIF(Categories!A:A, J166) + COUNTIF(Categories!A:A, K166) + COUNTIF(Categories!A:A, F166) + COUNTIF(Categories!A:A, G166) + T166</f>
        <v>6</v>
      </c>
      <c r="R166" s="50">
        <f t="shared" si="17"/>
        <v>0</v>
      </c>
      <c r="S166" s="50" t="str">
        <f t="shared" si="16"/>
        <v>cl_WHI2Bandsrgn_EuropeBuildscl_RED, cl_YELcl_BLA</v>
      </c>
      <c r="T166" s="50">
        <f t="shared" si="3"/>
        <v>0</v>
      </c>
      <c r="U166" s="50" t="s">
        <v>3018</v>
      </c>
      <c r="V166" s="50" t="str">
        <f t="shared" si="4"/>
        <v>[{"order":"165","ctry":"Gibraltar",</v>
      </c>
      <c r="W166" s="53" t="str">
        <f t="shared" si="5"/>
        <v>[{"order":"165","ctry":"Gibraltar","rate":"","dff":"","cmnt":[],"prow":["cl_WHI","2Bands","rgn_Europe"],"pcolumn":["Builds","cl_RED, cl_YEL","cl_BLA"]}],</v>
      </c>
      <c r="X166" s="48" t="str" cm="1">
        <f t="array" ref="X166">CHAR(34) &amp; "prow" &amp; CHAR(34) &amp; ":["
&amp; _xlfn.TEXTJOIN(",", TRUE, CHAR(34) &amp; F166:H166 &amp; CHAR(34))
&amp; "],"</f>
        <v>"prow":["cl_WHI","2Bands","rgn_Europe"],</v>
      </c>
      <c r="Y166" s="48" t="str" cm="1">
        <f t="array" ref="Y166">CHAR(34) &amp; "pcolumn" &amp; CHAR(34) &amp; ":["
&amp; _xlfn.TEXTJOIN(",", TRUE, CHAR(34) &amp; I166:K166 &amp; CHAR(34))
&amp; "]}"</f>
        <v>"pcolumn":["Builds","cl_RED, cl_YEL","cl_BLA"]}</v>
      </c>
      <c r="Z166" s="54" t="str">
        <f t="shared" si="6"/>
        <v>"rate":"",</v>
      </c>
      <c r="AA166" s="54" t="str">
        <f t="shared" si="7"/>
        <v>"dff":"",</v>
      </c>
      <c r="AB166" s="54" t="str">
        <f t="shared" si="8"/>
        <v>"cmnt":[],</v>
      </c>
      <c r="AC166" s="54"/>
      <c r="AD166" s="54"/>
      <c r="AE166" s="54"/>
      <c r="AF166" s="54"/>
      <c r="AG166" s="54"/>
      <c r="AH166" s="54"/>
    </row>
    <row r="167" spans="1:34" ht="18" customHeight="1" x14ac:dyDescent="0.3">
      <c r="A167" s="44">
        <f t="shared" si="15"/>
        <v>45523</v>
      </c>
      <c r="B167" s="45">
        <f t="shared" si="0"/>
        <v>1</v>
      </c>
      <c r="C167" s="46" t="str">
        <f t="shared" si="1"/>
        <v>puzzle1 = [{"order":"166","ctry":"Mozambique","rate":"","dff":"","cmnt":[],"prow":["cl_WHI, cl_YEL","cl_BLA, cl_GRE","rgn_Africa"],"pcolumn":["Trside","Weapon","1Stars"]}],</v>
      </c>
      <c r="D167" s="47">
        <f t="shared" si="2"/>
        <v>166</v>
      </c>
      <c r="E167" s="48" t="s">
        <v>186</v>
      </c>
      <c r="F167" s="49" t="s">
        <v>1158</v>
      </c>
      <c r="G167" s="50" t="s">
        <v>1128</v>
      </c>
      <c r="H167" s="50" t="s">
        <v>1047</v>
      </c>
      <c r="I167" s="50" t="s">
        <v>1614</v>
      </c>
      <c r="J167" s="50" t="s">
        <v>1622</v>
      </c>
      <c r="K167" s="50" t="s">
        <v>1590</v>
      </c>
      <c r="L167" s="48" t="str" cm="1">
        <f t="array" ref="L167">IF(LEFT(E167,1)&lt;&gt;"[", _xlfn.TEXTJOIN(", ", TRUE, IF($E$2:$E$1438=E167, ROW($E$2:$E$1438)-1, "")), "")</f>
        <v>166, 391, 557</v>
      </c>
      <c r="M167" s="48" cm="1">
        <f t="array" ref="M167">IF(
  IFERROR(INDEX(_xlfn.TEXTSPLIT(L167, ", "), COUNTA(_xlfn.TEXTSPLIT(L167, ", "))) - INDEX(_xlfn.TEXTSPLIT(L167, ", "), COUNTA(_xlfn.TEXTSPLIT(L167, ", ")) - 1), 0) &gt; 0,
  IFERROR(INDEX(_xlfn.TEXTSPLIT(L167, ", "), COUNTA(_xlfn.TEXTSPLIT(L167, ", "))) - INDEX(_xlfn.TEXTSPLIT(L167, ", "), COUNTA(_xlfn.TEXTSPLIT(L167, ", ")) - 1), ""),
  ""
)</f>
        <v>166</v>
      </c>
      <c r="N167" s="51" t="str">
        <f>IFERROR(TEXT(AVERAGEIF(Rates!B:B, D167, Rates!C:C), "0.0"), "")</f>
        <v/>
      </c>
      <c r="O167" s="52" t="str">
        <f>IFERROR(
    IF(
        AVERAGEIF(Rates!B:B, D167, Rates!F:F) &lt; 1.2,
        "Easy",
        IF(
            AVERAGEIF(Rates!B:B, D167, Rates!F:F) &gt; 2.2,
            "Hard",
            "Med"
        )
    ),
    ""
)</f>
        <v/>
      </c>
      <c r="P167" s="50" t="str" cm="1">
        <f t="array" ref="P167">_xlfn.TEXTJOIN(",", TRUE, IF((Rates!$B$1:$B$11000 = D167) * (Rates!$E$1:$E$11000 &lt;&gt; ""), CHAR(34) &amp; Rates!$E$1:$E$11000&amp; CHAR(34), ""))</f>
        <v/>
      </c>
      <c r="Q167" s="50">
        <f>COUNTIF(Categories!A:A, H167) + COUNTIF(Categories!A:A, I167) + COUNTIF(Categories!A:A, J167) + COUNTIF(Categories!A:A, K167) + COUNTIF(Categories!A:A, F167) + COUNTIF(Categories!A:A, G167) + T167</f>
        <v>6</v>
      </c>
      <c r="R167" s="50">
        <f t="shared" si="17"/>
        <v>1</v>
      </c>
      <c r="S167" s="50" t="str">
        <f t="shared" si="16"/>
        <v>cl_WHI, cl_YELcl_BLA, cl_GRErgn_AfricaTrsideWeapon1Stars</v>
      </c>
      <c r="T167" s="50">
        <f t="shared" si="3"/>
        <v>0</v>
      </c>
      <c r="U167" s="50" t="s">
        <v>3018</v>
      </c>
      <c r="V167" s="50" t="str">
        <f t="shared" si="4"/>
        <v>[{"order":"166","ctry":"Mozambique",</v>
      </c>
      <c r="W167" s="53" t="str">
        <f t="shared" si="5"/>
        <v>[{"order":"166","ctry":"Mozambique","rate":"","dff":"","cmnt":[],"prow":["cl_WHI, cl_YEL","cl_BLA, cl_GRE","rgn_Africa"],"pcolumn":["Trside","Weapon","1Stars"]}],</v>
      </c>
      <c r="X167" s="48" t="str" cm="1">
        <f t="array" ref="X167">CHAR(34) &amp; "prow" &amp; CHAR(34) &amp; ":["
&amp; _xlfn.TEXTJOIN(",", TRUE, CHAR(34) &amp; F167:H167 &amp; CHAR(34))
&amp; "],"</f>
        <v>"prow":["cl_WHI, cl_YEL","cl_BLA, cl_GRE","rgn_Africa"],</v>
      </c>
      <c r="Y167" s="48" t="str" cm="1">
        <f t="array" ref="Y167">CHAR(34) &amp; "pcolumn" &amp; CHAR(34) &amp; ":["
&amp; _xlfn.TEXTJOIN(",", TRUE, CHAR(34) &amp; I167:K167 &amp; CHAR(34))
&amp; "]}"</f>
        <v>"pcolumn":["Trside","Weapon","1Stars"]}</v>
      </c>
      <c r="Z167" s="54" t="str">
        <f t="shared" si="6"/>
        <v>"rate":"",</v>
      </c>
      <c r="AA167" s="54" t="str">
        <f t="shared" si="7"/>
        <v>"dff":"",</v>
      </c>
      <c r="AB167" s="54" t="str">
        <f t="shared" si="8"/>
        <v>"cmnt":[],</v>
      </c>
      <c r="AC167" s="54"/>
      <c r="AD167" s="54"/>
      <c r="AE167" s="54"/>
      <c r="AF167" s="54"/>
      <c r="AG167" s="54"/>
      <c r="AH167" s="54"/>
    </row>
    <row r="168" spans="1:34" ht="18" customHeight="1" x14ac:dyDescent="0.3">
      <c r="A168" s="44">
        <f t="shared" si="15"/>
        <v>45524</v>
      </c>
      <c r="B168" s="45">
        <f t="shared" si="0"/>
        <v>2</v>
      </c>
      <c r="C168" s="46" t="str">
        <f t="shared" si="1"/>
        <v>puzzle1 = [{"order":"167","ctry":"Saint Vincent and the Grenadines","rate":"","dff":"","cmnt":[],"prow":["cl_BLU","cl_YEL","3Bands"],"pcolumn":["3Color","003GRE","cl_GRE"]}],</v>
      </c>
      <c r="D168" s="47">
        <f t="shared" si="2"/>
        <v>167</v>
      </c>
      <c r="E168" s="48" t="s">
        <v>227</v>
      </c>
      <c r="F168" s="49" t="s">
        <v>1092</v>
      </c>
      <c r="G168" s="50" t="s">
        <v>1107</v>
      </c>
      <c r="H168" s="50" t="s">
        <v>1489</v>
      </c>
      <c r="I168" s="50" t="s">
        <v>1417</v>
      </c>
      <c r="J168" s="50" t="s">
        <v>1248</v>
      </c>
      <c r="K168" s="50" t="s">
        <v>1095</v>
      </c>
      <c r="L168" s="48" t="str" cm="1">
        <f t="array" ref="L168">IF(LEFT(E168,1)&lt;&gt;"[", _xlfn.TEXTJOIN(", ", TRUE, IF($E$2:$E$1438=E168, ROW($E$2:$E$1438)-1, "")), "")</f>
        <v>167, 472, 579</v>
      </c>
      <c r="M168" s="48" cm="1">
        <f t="array" ref="M168">IF(
  IFERROR(INDEX(_xlfn.TEXTSPLIT(L168, ", "), COUNTA(_xlfn.TEXTSPLIT(L168, ", "))) - INDEX(_xlfn.TEXTSPLIT(L168, ", "), COUNTA(_xlfn.TEXTSPLIT(L168, ", ")) - 1), 0) &gt; 0,
  IFERROR(INDEX(_xlfn.TEXTSPLIT(L168, ", "), COUNTA(_xlfn.TEXTSPLIT(L168, ", "))) - INDEX(_xlfn.TEXTSPLIT(L168, ", "), COUNTA(_xlfn.TEXTSPLIT(L168, ", ")) - 1), ""),
  ""
)</f>
        <v>107</v>
      </c>
      <c r="N168" s="51" t="str">
        <f>IFERROR(TEXT(AVERAGEIF(Rates!B:B, D168, Rates!C:C), "0.0"), "")</f>
        <v/>
      </c>
      <c r="O168" s="52" t="str">
        <f>IFERROR(
    IF(
        AVERAGEIF(Rates!B:B, D168, Rates!F:F) &lt; 1.2,
        "Easy",
        IF(
            AVERAGEIF(Rates!B:B, D168, Rates!F:F) &gt; 2.2,
            "Hard",
            "Med"
        )
    ),
    ""
)</f>
        <v/>
      </c>
      <c r="P168" s="50" t="str" cm="1">
        <f t="array" ref="P168">_xlfn.TEXTJOIN(",", TRUE, IF((Rates!$B$1:$B$11000 = D168) * (Rates!$E$1:$E$11000 &lt;&gt; ""), CHAR(34) &amp; Rates!$E$1:$E$11000&amp; CHAR(34), ""))</f>
        <v/>
      </c>
      <c r="Q168" s="50">
        <f>COUNTIF(Categories!A:A, H168) + COUNTIF(Categories!A:A, I168) + COUNTIF(Categories!A:A, J168) + COUNTIF(Categories!A:A, K168) + COUNTIF(Categories!A:A, F168) + COUNTIF(Categories!A:A, G168) + T168</f>
        <v>6</v>
      </c>
      <c r="R168" s="50">
        <f t="shared" si="17"/>
        <v>0</v>
      </c>
      <c r="S168" s="50" t="str">
        <f t="shared" si="16"/>
        <v>cl_BLUcl_YEL3Bands3Color003GREcl_GRE</v>
      </c>
      <c r="T168" s="50">
        <f t="shared" si="3"/>
        <v>0</v>
      </c>
      <c r="U168" s="50" t="s">
        <v>3018</v>
      </c>
      <c r="V168" s="50" t="str">
        <f t="shared" si="4"/>
        <v>[{"order":"167","ctry":"Saint Vincent and the Grenadines",</v>
      </c>
      <c r="W168" s="53" t="str">
        <f t="shared" si="5"/>
        <v>[{"order":"167","ctry":"Saint Vincent and the Grenadines","rate":"","dff":"","cmnt":[],"prow":["cl_BLU","cl_YEL","3Bands"],"pcolumn":["3Color","003GRE","cl_GRE"]}],</v>
      </c>
      <c r="X168" s="48" t="str" cm="1">
        <f t="array" ref="X168">CHAR(34) &amp; "prow" &amp; CHAR(34) &amp; ":["
&amp; _xlfn.TEXTJOIN(",", TRUE, CHAR(34) &amp; F168:H168 &amp; CHAR(34))
&amp; "],"</f>
        <v>"prow":["cl_BLU","cl_YEL","3Bands"],</v>
      </c>
      <c r="Y168" s="48" t="str" cm="1">
        <f t="array" ref="Y168">CHAR(34) &amp; "pcolumn" &amp; CHAR(34) &amp; ":["
&amp; _xlfn.TEXTJOIN(",", TRUE, CHAR(34) &amp; I168:K168 &amp; CHAR(34))
&amp; "]}"</f>
        <v>"pcolumn":["3Color","003GRE","cl_GRE"]}</v>
      </c>
      <c r="Z168" s="54" t="str">
        <f t="shared" si="6"/>
        <v>"rate":"",</v>
      </c>
      <c r="AA168" s="54" t="str">
        <f t="shared" si="7"/>
        <v>"dff":"",</v>
      </c>
      <c r="AB168" s="54" t="str">
        <f t="shared" si="8"/>
        <v>"cmnt":[],</v>
      </c>
      <c r="AC168" s="54"/>
      <c r="AD168" s="54"/>
      <c r="AE168" s="54"/>
      <c r="AF168" s="54"/>
      <c r="AG168" s="54"/>
      <c r="AH168" s="54"/>
    </row>
    <row r="169" spans="1:34" ht="18" customHeight="1" x14ac:dyDescent="0.3">
      <c r="A169" s="44">
        <f t="shared" si="15"/>
        <v>45525</v>
      </c>
      <c r="B169" s="45">
        <f t="shared" si="0"/>
        <v>3</v>
      </c>
      <c r="C169" s="46" t="str">
        <f t="shared" si="1"/>
        <v>puzzle1 = [{"order":"168","ctry":"Cape Verde","rate":"","dff":"","cmnt":[],"prow":["cl_RED, cl_YEL","Circle","rgn_Africa"],"pcolumn":["myrBLU","3+Star","cl_WHI"]}],</v>
      </c>
      <c r="D169" s="47">
        <f t="shared" si="2"/>
        <v>168</v>
      </c>
      <c r="E169" s="48" t="s">
        <v>80</v>
      </c>
      <c r="F169" s="49" t="s">
        <v>1167</v>
      </c>
      <c r="G169" s="50" t="s">
        <v>1570</v>
      </c>
      <c r="H169" s="50" t="s">
        <v>1047</v>
      </c>
      <c r="I169" s="50" t="s">
        <v>1283</v>
      </c>
      <c r="J169" s="50" t="s">
        <v>1598</v>
      </c>
      <c r="K169" s="50" t="s">
        <v>1104</v>
      </c>
      <c r="L169" s="48" t="str" cm="1">
        <f t="array" ref="L169">IF(LEFT(E169,1)&lt;&gt;"[", _xlfn.TEXTJOIN(", ", TRUE, IF($E$2:$E$1438=E169, ROW($E$2:$E$1438)-1, "")), "")</f>
        <v>168, 519, 544</v>
      </c>
      <c r="M169" s="48" cm="1">
        <f t="array" ref="M169">IF(
  IFERROR(INDEX(_xlfn.TEXTSPLIT(L169, ", "), COUNTA(_xlfn.TEXTSPLIT(L169, ", "))) - INDEX(_xlfn.TEXTSPLIT(L169, ", "), COUNTA(_xlfn.TEXTSPLIT(L169, ", ")) - 1), 0) &gt; 0,
  IFERROR(INDEX(_xlfn.TEXTSPLIT(L169, ", "), COUNTA(_xlfn.TEXTSPLIT(L169, ", "))) - INDEX(_xlfn.TEXTSPLIT(L169, ", "), COUNTA(_xlfn.TEXTSPLIT(L169, ", ")) - 1), ""),
  ""
)</f>
        <v>25</v>
      </c>
      <c r="N169" s="51" t="str">
        <f>IFERROR(TEXT(AVERAGEIF(Rates!B:B, D169, Rates!C:C), "0.0"), "")</f>
        <v/>
      </c>
      <c r="O169" s="52" t="str">
        <f>IFERROR(
    IF(
        AVERAGEIF(Rates!B:B, D169, Rates!F:F) &lt; 1.2,
        "Easy",
        IF(
            AVERAGEIF(Rates!B:B, D169, Rates!F:F) &gt; 2.2,
            "Hard",
            "Med"
        )
    ),
    ""
)</f>
        <v/>
      </c>
      <c r="P169" s="50" t="str" cm="1">
        <f t="array" ref="P169">_xlfn.TEXTJOIN(",", TRUE, IF((Rates!$B$1:$B$11000 = D169) * (Rates!$E$1:$E$11000 &lt;&gt; ""), CHAR(34) &amp; Rates!$E$1:$E$11000&amp; CHAR(34), ""))</f>
        <v/>
      </c>
      <c r="Q169" s="50">
        <f>COUNTIF(Categories!A:A, H169) + COUNTIF(Categories!A:A, I169) + COUNTIF(Categories!A:A, J169) + COUNTIF(Categories!A:A, K169) + COUNTIF(Categories!A:A, F169) + COUNTIF(Categories!A:A, G169) + T169</f>
        <v>6</v>
      </c>
      <c r="R169" s="50">
        <f t="shared" si="17"/>
        <v>1</v>
      </c>
      <c r="S169" s="50" t="str">
        <f t="shared" si="16"/>
        <v>cl_RED, cl_YELCirclergn_AfricamyrBLU3+Starcl_WHI</v>
      </c>
      <c r="T169" s="50">
        <f t="shared" si="3"/>
        <v>0</v>
      </c>
      <c r="U169" s="50" t="s">
        <v>3018</v>
      </c>
      <c r="V169" s="50" t="str">
        <f t="shared" si="4"/>
        <v>[{"order":"168","ctry":"Cape Verde",</v>
      </c>
      <c r="W169" s="53" t="str">
        <f t="shared" si="5"/>
        <v>[{"order":"168","ctry":"Cape Verde","rate":"","dff":"","cmnt":[],"prow":["cl_RED, cl_YEL","Circle","rgn_Africa"],"pcolumn":["myrBLU","3+Star","cl_WHI"]}],</v>
      </c>
      <c r="X169" s="48" t="str" cm="1">
        <f t="array" ref="X169">CHAR(34) &amp; "prow" &amp; CHAR(34) &amp; ":["
&amp; _xlfn.TEXTJOIN(",", TRUE, CHAR(34) &amp; F169:H169 &amp; CHAR(34))
&amp; "],"</f>
        <v>"prow":["cl_RED, cl_YEL","Circle","rgn_Africa"],</v>
      </c>
      <c r="Y169" s="48" t="str" cm="1">
        <f t="array" ref="Y169">CHAR(34) &amp; "pcolumn" &amp; CHAR(34) &amp; ":["
&amp; _xlfn.TEXTJOIN(",", TRUE, CHAR(34) &amp; I169:K169 &amp; CHAR(34))
&amp; "]}"</f>
        <v>"pcolumn":["myrBLU","3+Star","cl_WHI"]}</v>
      </c>
      <c r="Z169" s="54" t="str">
        <f t="shared" si="6"/>
        <v>"rate":"",</v>
      </c>
      <c r="AA169" s="54" t="str">
        <f t="shared" si="7"/>
        <v>"dff":"",</v>
      </c>
      <c r="AB169" s="54" t="str">
        <f t="shared" si="8"/>
        <v>"cmnt":[],</v>
      </c>
      <c r="AC169" s="54"/>
      <c r="AD169" s="54"/>
      <c r="AE169" s="54"/>
      <c r="AF169" s="54"/>
      <c r="AG169" s="54"/>
      <c r="AH169" s="54"/>
    </row>
    <row r="170" spans="1:34" ht="18" customHeight="1" x14ac:dyDescent="0.3">
      <c r="A170" s="44">
        <f t="shared" si="15"/>
        <v>45526</v>
      </c>
      <c r="B170" s="45">
        <f t="shared" si="0"/>
        <v>4</v>
      </c>
      <c r="C170" s="46" t="str">
        <f t="shared" si="1"/>
        <v>puzzle1 = [{"order":"169","ctry":"Luxembourg","rate":"8.0","dff":"Easy","cmnt":[],"prow":["001RED","002WHI","003BLU"],"pcolumn":["cl_WHI, cl_RED","cl_BLU, cl_RED","cl_BLU, cl_WHI"]}],</v>
      </c>
      <c r="D170" s="47">
        <f t="shared" si="2"/>
        <v>169</v>
      </c>
      <c r="E170" s="48" t="s">
        <v>166</v>
      </c>
      <c r="F170" s="49" t="s">
        <v>1180</v>
      </c>
      <c r="G170" s="50" t="s">
        <v>1212</v>
      </c>
      <c r="H170" s="50" t="s">
        <v>1244</v>
      </c>
      <c r="I170" s="50" t="s">
        <v>1164</v>
      </c>
      <c r="J170" s="50" t="s">
        <v>1137</v>
      </c>
      <c r="K170" s="50" t="s">
        <v>1143</v>
      </c>
      <c r="L170" s="48" t="str" cm="1">
        <f t="array" ref="L170">IF(LEFT(E170,1)&lt;&gt;"[", _xlfn.TEXTJOIN(", ", TRUE, IF($E$2:$E$1438=E170, ROW($E$2:$E$1438)-1, "")), "")</f>
        <v>169, 359</v>
      </c>
      <c r="M170" s="48" cm="1">
        <f t="array" ref="M170">IF(
  IFERROR(INDEX(_xlfn.TEXTSPLIT(L170, ", "), COUNTA(_xlfn.TEXTSPLIT(L170, ", "))) - INDEX(_xlfn.TEXTSPLIT(L170, ", "), COUNTA(_xlfn.TEXTSPLIT(L170, ", ")) - 1), 0) &gt; 0,
  IFERROR(INDEX(_xlfn.TEXTSPLIT(L170, ", "), COUNTA(_xlfn.TEXTSPLIT(L170, ", "))) - INDEX(_xlfn.TEXTSPLIT(L170, ", "), COUNTA(_xlfn.TEXTSPLIT(L170, ", ")) - 1), ""),
  ""
)</f>
        <v>190</v>
      </c>
      <c r="N170" s="51" t="str">
        <f>IFERROR(TEXT(AVERAGEIF(Rates!B:B, D170, Rates!C:C), "0.0"), "")</f>
        <v>8.0</v>
      </c>
      <c r="O170" s="52" t="str">
        <f>IFERROR(
    IF(
        AVERAGEIF(Rates!B:B, D170, Rates!F:F) &lt; 1.2,
        "Easy",
        IF(
            AVERAGEIF(Rates!B:B, D170, Rates!F:F) &gt; 2.2,
            "Hard",
            "Med"
        )
    ),
    ""
)</f>
        <v>Easy</v>
      </c>
      <c r="P170" s="50" t="str" cm="1">
        <f t="array" ref="P170">_xlfn.TEXTJOIN(",", TRUE, IF((Rates!$B$1:$B$11000 = D170) * (Rates!$E$1:$E$11000 &lt;&gt; ""), CHAR(34) &amp; Rates!$E$1:$E$11000&amp; CHAR(34), ""))</f>
        <v/>
      </c>
      <c r="Q170" s="50">
        <f>COUNTIF(Categories!A:A, H170) + COUNTIF(Categories!A:A, I170) + COUNTIF(Categories!A:A, J170) + COUNTIF(Categories!A:A, K170) + COUNTIF(Categories!A:A, F170) + COUNTIF(Categories!A:A, G170) + T170</f>
        <v>6</v>
      </c>
      <c r="R170" s="50">
        <f t="shared" si="17"/>
        <v>0</v>
      </c>
      <c r="S170" s="50" t="str">
        <f t="shared" si="16"/>
        <v>001RED002WHI003BLUcl_WHI, cl_REDcl_BLU, cl_REDcl_BLU, cl_WHI</v>
      </c>
      <c r="T170" s="50">
        <f t="shared" si="3"/>
        <v>0</v>
      </c>
      <c r="U170" s="50" t="s">
        <v>3018</v>
      </c>
      <c r="V170" s="50" t="str">
        <f t="shared" si="4"/>
        <v>[{"order":"169","ctry":"Luxembourg",</v>
      </c>
      <c r="W170" s="53" t="str">
        <f t="shared" si="5"/>
        <v>[{"order":"169","ctry":"Luxembourg","rate":"8.0","dff":"Easy","cmnt":[],"prow":["001RED","002WHI","003BLU"],"pcolumn":["cl_WHI, cl_RED","cl_BLU, cl_RED","cl_BLU, cl_WHI"]}],</v>
      </c>
      <c r="X170" s="48" t="str" cm="1">
        <f t="array" ref="X170">CHAR(34) &amp; "prow" &amp; CHAR(34) &amp; ":["
&amp; _xlfn.TEXTJOIN(",", TRUE, CHAR(34) &amp; F170:H170 &amp; CHAR(34))
&amp; "],"</f>
        <v>"prow":["001RED","002WHI","003BLU"],</v>
      </c>
      <c r="Y170" s="48" t="str" cm="1">
        <f t="array" ref="Y170">CHAR(34) &amp; "pcolumn" &amp; CHAR(34) &amp; ":["
&amp; _xlfn.TEXTJOIN(",", TRUE, CHAR(34) &amp; I170:K170 &amp; CHAR(34))
&amp; "]}"</f>
        <v>"pcolumn":["cl_WHI, cl_RED","cl_BLU, cl_RED","cl_BLU, cl_WHI"]}</v>
      </c>
      <c r="Z170" s="54" t="str">
        <f t="shared" si="6"/>
        <v>"rate":"8.0",</v>
      </c>
      <c r="AA170" s="54" t="str">
        <f t="shared" si="7"/>
        <v>"dff":"Easy",</v>
      </c>
      <c r="AB170" s="54" t="str">
        <f t="shared" si="8"/>
        <v>"cmnt":[],</v>
      </c>
      <c r="AC170" s="54"/>
      <c r="AD170" s="54"/>
      <c r="AE170" s="54"/>
      <c r="AF170" s="54"/>
      <c r="AG170" s="54"/>
      <c r="AH170" s="54"/>
    </row>
    <row r="171" spans="1:34" ht="18" customHeight="1" x14ac:dyDescent="0.3">
      <c r="A171" s="44">
        <f t="shared" si="15"/>
        <v>45527</v>
      </c>
      <c r="B171" s="45">
        <f t="shared" si="0"/>
        <v>5</v>
      </c>
      <c r="C171" s="46" t="str">
        <f t="shared" si="1"/>
        <v>puzzle1 = [{"order":"170","ctry":"Timor-Leste","rate":"","dff":"","cmnt":[],"prow":["1Stars","cl_RED, cl_YEL","rgn_Asia"],"pcolumn":["Trside","cl_BLA, cl_WHI","Trside"]}],</v>
      </c>
      <c r="D171" s="47">
        <f t="shared" si="2"/>
        <v>170</v>
      </c>
      <c r="E171" s="48" t="s">
        <v>259</v>
      </c>
      <c r="F171" s="49" t="s">
        <v>1590</v>
      </c>
      <c r="G171" s="50" t="s">
        <v>1167</v>
      </c>
      <c r="H171" s="50" t="s">
        <v>1063</v>
      </c>
      <c r="I171" s="50" t="s">
        <v>1614</v>
      </c>
      <c r="J171" s="50" t="s">
        <v>1125</v>
      </c>
      <c r="K171" s="50" t="s">
        <v>1614</v>
      </c>
      <c r="L171" s="48" t="str" cm="1">
        <f t="array" ref="L171">IF(LEFT(E171,1)&lt;&gt;"[", _xlfn.TEXTJOIN(", ", TRUE, IF($E$2:$E$1438=E171, ROW($E$2:$E$1438)-1, "")), "")</f>
        <v>170, 467</v>
      </c>
      <c r="M171" s="48" cm="1">
        <f t="array" ref="M171">IF(
  IFERROR(INDEX(_xlfn.TEXTSPLIT(L171, ", "), COUNTA(_xlfn.TEXTSPLIT(L171, ", "))) - INDEX(_xlfn.TEXTSPLIT(L171, ", "), COUNTA(_xlfn.TEXTSPLIT(L171, ", ")) - 1), 0) &gt; 0,
  IFERROR(INDEX(_xlfn.TEXTSPLIT(L171, ", "), COUNTA(_xlfn.TEXTSPLIT(L171, ", "))) - INDEX(_xlfn.TEXTSPLIT(L171, ", "), COUNTA(_xlfn.TEXTSPLIT(L171, ", ")) - 1), ""),
  ""
)</f>
        <v>297</v>
      </c>
      <c r="N171" s="51" t="str">
        <f>IFERROR(TEXT(AVERAGEIF(Rates!B:B, D171, Rates!C:C), "0.0"), "")</f>
        <v/>
      </c>
      <c r="O171" s="52" t="str">
        <f>IFERROR(
    IF(
        AVERAGEIF(Rates!B:B, D171, Rates!F:F) &lt; 1.2,
        "Easy",
        IF(
            AVERAGEIF(Rates!B:B, D171, Rates!F:F) &gt; 2.2,
            "Hard",
            "Med"
        )
    ),
    ""
)</f>
        <v/>
      </c>
      <c r="P171" s="50" t="str" cm="1">
        <f t="array" ref="P171">_xlfn.TEXTJOIN(",", TRUE, IF((Rates!$B$1:$B$11000 = D171) * (Rates!$E$1:$E$11000 &lt;&gt; ""), CHAR(34) &amp; Rates!$E$1:$E$11000&amp; CHAR(34), ""))</f>
        <v/>
      </c>
      <c r="Q171" s="50">
        <f>COUNTIF(Categories!A:A, H171) + COUNTIF(Categories!A:A, I171) + COUNTIF(Categories!A:A, J171) + COUNTIF(Categories!A:A, K171) + COUNTIF(Categories!A:A, F171) + COUNTIF(Categories!A:A, G171) + T171</f>
        <v>6</v>
      </c>
      <c r="R171" s="50">
        <f t="shared" si="17"/>
        <v>1</v>
      </c>
      <c r="S171" s="50" t="str">
        <f t="shared" si="16"/>
        <v>1Starscl_RED, cl_YELrgn_AsiaTrsidecl_BLA, cl_WHITrside</v>
      </c>
      <c r="T171" s="50">
        <f t="shared" si="3"/>
        <v>0</v>
      </c>
      <c r="U171" s="50" t="s">
        <v>3018</v>
      </c>
      <c r="V171" s="50" t="str">
        <f t="shared" si="4"/>
        <v>[{"order":"170","ctry":"Timor-Leste",</v>
      </c>
      <c r="W171" s="53" t="str">
        <f t="shared" si="5"/>
        <v>[{"order":"170","ctry":"Timor-Leste","rate":"","dff":"","cmnt":[],"prow":["1Stars","cl_RED, cl_YEL","rgn_Asia"],"pcolumn":["Trside","cl_BLA, cl_WHI","Trside"]}],</v>
      </c>
      <c r="X171" s="48" t="str" cm="1">
        <f t="array" ref="X171">CHAR(34) &amp; "prow" &amp; CHAR(34) &amp; ":["
&amp; _xlfn.TEXTJOIN(",", TRUE, CHAR(34) &amp; F171:H171 &amp; CHAR(34))
&amp; "],"</f>
        <v>"prow":["1Stars","cl_RED, cl_YEL","rgn_Asia"],</v>
      </c>
      <c r="Y171" s="48" t="str" cm="1">
        <f t="array" ref="Y171">CHAR(34) &amp; "pcolumn" &amp; CHAR(34) &amp; ":["
&amp; _xlfn.TEXTJOIN(",", TRUE, CHAR(34) &amp; I171:K171 &amp; CHAR(34))
&amp; "]}"</f>
        <v>"pcolumn":["Trside","cl_BLA, cl_WHI","Trside"]}</v>
      </c>
      <c r="Z171" s="54" t="str">
        <f t="shared" si="6"/>
        <v>"rate":"",</v>
      </c>
      <c r="AA171" s="54" t="str">
        <f t="shared" si="7"/>
        <v>"dff":"",</v>
      </c>
      <c r="AB171" s="54" t="str">
        <f t="shared" si="8"/>
        <v>"cmnt":[],</v>
      </c>
      <c r="AC171" s="54"/>
      <c r="AD171" s="54"/>
      <c r="AE171" s="54"/>
      <c r="AF171" s="54"/>
      <c r="AG171" s="54"/>
      <c r="AH171" s="54"/>
    </row>
    <row r="172" spans="1:34" ht="18" customHeight="1" x14ac:dyDescent="0.3">
      <c r="A172" s="44">
        <f t="shared" si="15"/>
        <v>45528</v>
      </c>
      <c r="B172" s="45">
        <f t="shared" si="0"/>
        <v>6</v>
      </c>
      <c r="C172" s="46" t="str">
        <f t="shared" si="1"/>
        <v>puzzle1 = [{"order":"171","ctry":"New Caledonia","rate":"","dff":"","cmnt":[],"prow":["Circle","cl_RED","rgn_Oceania"],"pcolumn":["3Bands","cl_BLA, cl_YEL","cl_BLU, cl_GRE"]}],</v>
      </c>
      <c r="D172" s="47">
        <f t="shared" si="2"/>
        <v>171</v>
      </c>
      <c r="E172" s="48" t="s">
        <v>192</v>
      </c>
      <c r="F172" s="49" t="s">
        <v>1570</v>
      </c>
      <c r="G172" s="50" t="s">
        <v>1101</v>
      </c>
      <c r="H172" s="50" t="s">
        <v>1051</v>
      </c>
      <c r="I172" s="50" t="s">
        <v>1489</v>
      </c>
      <c r="J172" s="50" t="s">
        <v>1119</v>
      </c>
      <c r="K172" s="50" t="s">
        <v>1140</v>
      </c>
      <c r="L172" s="48" t="str" cm="1">
        <f t="array" ref="L172">IF(LEFT(E172,1)&lt;&gt;"[", _xlfn.TEXTJOIN(", ", TRUE, IF($E$2:$E$1438=E172, ROW($E$2:$E$1438)-1, "")), "")</f>
        <v>171, 500</v>
      </c>
      <c r="M172" s="48" cm="1">
        <f t="array" ref="M172">IF(
  IFERROR(INDEX(_xlfn.TEXTSPLIT(L172, ", "), COUNTA(_xlfn.TEXTSPLIT(L172, ", "))) - INDEX(_xlfn.TEXTSPLIT(L172, ", "), COUNTA(_xlfn.TEXTSPLIT(L172, ", ")) - 1), 0) &gt; 0,
  IFERROR(INDEX(_xlfn.TEXTSPLIT(L172, ", "), COUNTA(_xlfn.TEXTSPLIT(L172, ", "))) - INDEX(_xlfn.TEXTSPLIT(L172, ", "), COUNTA(_xlfn.TEXTSPLIT(L172, ", ")) - 1), ""),
  ""
)</f>
        <v>329</v>
      </c>
      <c r="N172" s="51" t="str">
        <f>IFERROR(TEXT(AVERAGEIF(Rates!B:B, D172, Rates!C:C), "0.0"), "")</f>
        <v/>
      </c>
      <c r="O172" s="52" t="str">
        <f>IFERROR(
    IF(
        AVERAGEIF(Rates!B:B, D172, Rates!F:F) &lt; 1.2,
        "Easy",
        IF(
            AVERAGEIF(Rates!B:B, D172, Rates!F:F) &gt; 2.2,
            "Hard",
            "Med"
        )
    ),
    ""
)</f>
        <v/>
      </c>
      <c r="P172" s="50" t="str" cm="1">
        <f t="array" ref="P172">_xlfn.TEXTJOIN(",", TRUE, IF((Rates!$B$1:$B$11000 = D172) * (Rates!$E$1:$E$11000 &lt;&gt; ""), CHAR(34) &amp; Rates!$E$1:$E$11000&amp; CHAR(34), ""))</f>
        <v/>
      </c>
      <c r="Q172" s="50">
        <f>COUNTIF(Categories!A:A, H172) + COUNTIF(Categories!A:A, I172) + COUNTIF(Categories!A:A, J172) + COUNTIF(Categories!A:A, K172) + COUNTIF(Categories!A:A, F172) + COUNTIF(Categories!A:A, G172) + T172</f>
        <v>6</v>
      </c>
      <c r="R172" s="50">
        <f t="shared" si="17"/>
        <v>0</v>
      </c>
      <c r="S172" s="50" t="str">
        <f t="shared" si="16"/>
        <v>Circlecl_REDrgn_Oceania3Bandscl_BLA, cl_YELcl_BLU, cl_GRE</v>
      </c>
      <c r="T172" s="50">
        <f t="shared" si="3"/>
        <v>0</v>
      </c>
      <c r="U172" s="50" t="s">
        <v>3018</v>
      </c>
      <c r="V172" s="50" t="str">
        <f t="shared" si="4"/>
        <v>[{"order":"171","ctry":"New Caledonia",</v>
      </c>
      <c r="W172" s="53" t="str">
        <f t="shared" si="5"/>
        <v>[{"order":"171","ctry":"New Caledonia","rate":"","dff":"","cmnt":[],"prow":["Circle","cl_RED","rgn_Oceania"],"pcolumn":["3Bands","cl_BLA, cl_YEL","cl_BLU, cl_GRE"]}],</v>
      </c>
      <c r="X172" s="48" t="str" cm="1">
        <f t="array" ref="X172">CHAR(34) &amp; "prow" &amp; CHAR(34) &amp; ":["
&amp; _xlfn.TEXTJOIN(",", TRUE, CHAR(34) &amp; F172:H172 &amp; CHAR(34))
&amp; "],"</f>
        <v>"prow":["Circle","cl_RED","rgn_Oceania"],</v>
      </c>
      <c r="Y172" s="48" t="str" cm="1">
        <f t="array" ref="Y172">CHAR(34) &amp; "pcolumn" &amp; CHAR(34) &amp; ":["
&amp; _xlfn.TEXTJOIN(",", TRUE, CHAR(34) &amp; I172:K172 &amp; CHAR(34))
&amp; "]}"</f>
        <v>"pcolumn":["3Bands","cl_BLA, cl_YEL","cl_BLU, cl_GRE"]}</v>
      </c>
      <c r="Z172" s="54" t="str">
        <f t="shared" si="6"/>
        <v>"rate":"",</v>
      </c>
      <c r="AA172" s="54" t="str">
        <f t="shared" si="7"/>
        <v>"dff":"",</v>
      </c>
      <c r="AB172" s="54" t="str">
        <f t="shared" si="8"/>
        <v>"cmnt":[],</v>
      </c>
      <c r="AC172" s="54"/>
      <c r="AD172" s="54"/>
      <c r="AE172" s="54"/>
      <c r="AF172" s="54"/>
      <c r="AG172" s="54"/>
      <c r="AH172" s="54"/>
    </row>
    <row r="173" spans="1:34" ht="18" customHeight="1" x14ac:dyDescent="0.3">
      <c r="A173" s="44">
        <f t="shared" si="15"/>
        <v>45529</v>
      </c>
      <c r="B173" s="45">
        <f t="shared" si="0"/>
        <v>7</v>
      </c>
      <c r="C173" s="46" t="str">
        <f t="shared" si="1"/>
        <v>puzzle1 = [{"order":"172","ctry":"Mauritius","rate":"","dff":"","cmnt":[],"prow":["cl_BLU, cl_YEL","Horizo","rgn_Africa"],"pcolumn":["4Color","001RED","003GRE"]}],</v>
      </c>
      <c r="D173" s="47">
        <f t="shared" si="2"/>
        <v>172</v>
      </c>
      <c r="E173" s="48" t="s">
        <v>176</v>
      </c>
      <c r="F173" s="49" t="s">
        <v>1131</v>
      </c>
      <c r="G173" s="50" t="s">
        <v>1497</v>
      </c>
      <c r="H173" s="50" t="s">
        <v>1047</v>
      </c>
      <c r="I173" s="50" t="s">
        <v>1421</v>
      </c>
      <c r="J173" s="50" t="s">
        <v>1180</v>
      </c>
      <c r="K173" s="50" t="s">
        <v>1248</v>
      </c>
      <c r="L173" s="48" t="str" cm="1">
        <f t="array" ref="L173">IF(LEFT(E173,1)&lt;&gt;"[", _xlfn.TEXTJOIN(", ", TRUE, IF($E$2:$E$1438=E173, ROW($E$2:$E$1438)-1, "")), "")</f>
        <v>27, 172, 411, 562</v>
      </c>
      <c r="M173" s="48" cm="1">
        <f t="array" ref="M173">IF(
  IFERROR(INDEX(_xlfn.TEXTSPLIT(L173, ", "), COUNTA(_xlfn.TEXTSPLIT(L173, ", "))) - INDEX(_xlfn.TEXTSPLIT(L173, ", "), COUNTA(_xlfn.TEXTSPLIT(L173, ", ")) - 1), 0) &gt; 0,
  IFERROR(INDEX(_xlfn.TEXTSPLIT(L173, ", "), COUNTA(_xlfn.TEXTSPLIT(L173, ", "))) - INDEX(_xlfn.TEXTSPLIT(L173, ", "), COUNTA(_xlfn.TEXTSPLIT(L173, ", ")) - 1), ""),
  ""
)</f>
        <v>151</v>
      </c>
      <c r="N173" s="51" t="str">
        <f>IFERROR(TEXT(AVERAGEIF(Rates!B:B, D173, Rates!C:C), "0.0"), "")</f>
        <v/>
      </c>
      <c r="O173" s="52" t="str">
        <f>IFERROR(
    IF(
        AVERAGEIF(Rates!B:B, D173, Rates!F:F) &lt; 1.2,
        "Easy",
        IF(
            AVERAGEIF(Rates!B:B, D173, Rates!F:F) &gt; 2.2,
            "Hard",
            "Med"
        )
    ),
    ""
)</f>
        <v/>
      </c>
      <c r="P173" s="50" t="str" cm="1">
        <f t="array" ref="P173">_xlfn.TEXTJOIN(",", TRUE, IF((Rates!$B$1:$B$11000 = D173) * (Rates!$E$1:$E$11000 &lt;&gt; ""), CHAR(34) &amp; Rates!$E$1:$E$11000&amp; CHAR(34), ""))</f>
        <v/>
      </c>
      <c r="Q173" s="50">
        <f>COUNTIF(Categories!A:A, H173) + COUNTIF(Categories!A:A, I173) + COUNTIF(Categories!A:A, J173) + COUNTIF(Categories!A:A, K173) + COUNTIF(Categories!A:A, F173) + COUNTIF(Categories!A:A, G173) + T173</f>
        <v>6</v>
      </c>
      <c r="R173" s="50">
        <f t="shared" si="17"/>
        <v>0</v>
      </c>
      <c r="S173" s="50" t="str">
        <f t="shared" si="16"/>
        <v>cl_BLU, cl_YELHorizorgn_Africa4Color001RED003GRE</v>
      </c>
      <c r="T173" s="50">
        <f t="shared" si="3"/>
        <v>0</v>
      </c>
      <c r="U173" s="50" t="s">
        <v>3018</v>
      </c>
      <c r="V173" s="50" t="str">
        <f t="shared" si="4"/>
        <v>[{"order":"172","ctry":"Mauritius",</v>
      </c>
      <c r="W173" s="53" t="str">
        <f t="shared" si="5"/>
        <v>[{"order":"172","ctry":"Mauritius","rate":"","dff":"","cmnt":[],"prow":["cl_BLU, cl_YEL","Horizo","rgn_Africa"],"pcolumn":["4Color","001RED","003GRE"]}],</v>
      </c>
      <c r="X173" s="48" t="str" cm="1">
        <f t="array" ref="X173">CHAR(34) &amp; "prow" &amp; CHAR(34) &amp; ":["
&amp; _xlfn.TEXTJOIN(",", TRUE, CHAR(34) &amp; F173:H173 &amp; CHAR(34))
&amp; "],"</f>
        <v>"prow":["cl_BLU, cl_YEL","Horizo","rgn_Africa"],</v>
      </c>
      <c r="Y173" s="48" t="str" cm="1">
        <f t="array" ref="Y173">CHAR(34) &amp; "pcolumn" &amp; CHAR(34) &amp; ":["
&amp; _xlfn.TEXTJOIN(",", TRUE, CHAR(34) &amp; I173:K173 &amp; CHAR(34))
&amp; "]}"</f>
        <v>"pcolumn":["4Color","001RED","003GRE"]}</v>
      </c>
      <c r="Z173" s="54" t="str">
        <f t="shared" si="6"/>
        <v>"rate":"",</v>
      </c>
      <c r="AA173" s="54" t="str">
        <f t="shared" si="7"/>
        <v>"dff":"",</v>
      </c>
      <c r="AB173" s="54" t="str">
        <f t="shared" si="8"/>
        <v>"cmnt":[],</v>
      </c>
      <c r="AC173" s="54"/>
      <c r="AD173" s="54"/>
      <c r="AE173" s="54"/>
      <c r="AF173" s="54"/>
      <c r="AG173" s="54"/>
      <c r="AH173" s="54"/>
    </row>
    <row r="174" spans="1:34" ht="18" customHeight="1" x14ac:dyDescent="0.3">
      <c r="A174" s="44">
        <f t="shared" si="15"/>
        <v>45530</v>
      </c>
      <c r="B174" s="45">
        <f t="shared" si="0"/>
        <v>1</v>
      </c>
      <c r="C174" s="46" t="str">
        <f t="shared" si="1"/>
        <v>puzzle1 = [{"order":"173","ctry":"Curaçao","rate":"","dff":"","cmnt":[],"prow":["cl_WHI","cl_YEL","rgn_North America"],"pcolumn":["myrBLU","3Color","2Stars"]}],</v>
      </c>
      <c r="D174" s="47">
        <f t="shared" si="2"/>
        <v>173</v>
      </c>
      <c r="E174" s="48" t="s">
        <v>95</v>
      </c>
      <c r="F174" s="49" t="s">
        <v>1104</v>
      </c>
      <c r="G174" s="50" t="s">
        <v>1107</v>
      </c>
      <c r="H174" s="50" t="s">
        <v>1059</v>
      </c>
      <c r="I174" s="50" t="s">
        <v>1283</v>
      </c>
      <c r="J174" s="50" t="s">
        <v>1417</v>
      </c>
      <c r="K174" s="50" t="s">
        <v>1594</v>
      </c>
      <c r="L174" s="48" t="str" cm="1">
        <f t="array" ref="L174">IF(LEFT(E174,1)&lt;&gt;"[", _xlfn.TEXTJOIN(", ", TRUE, IF($E$2:$E$1438=E174, ROW($E$2:$E$1438)-1, "")), "")</f>
        <v>173, 322</v>
      </c>
      <c r="M174" s="48" cm="1">
        <f t="array" ref="M174">IF(
  IFERROR(INDEX(_xlfn.TEXTSPLIT(L174, ", "), COUNTA(_xlfn.TEXTSPLIT(L174, ", "))) - INDEX(_xlfn.TEXTSPLIT(L174, ", "), COUNTA(_xlfn.TEXTSPLIT(L174, ", ")) - 1), 0) &gt; 0,
  IFERROR(INDEX(_xlfn.TEXTSPLIT(L174, ", "), COUNTA(_xlfn.TEXTSPLIT(L174, ", "))) - INDEX(_xlfn.TEXTSPLIT(L174, ", "), COUNTA(_xlfn.TEXTSPLIT(L174, ", ")) - 1), ""),
  ""
)</f>
        <v>149</v>
      </c>
      <c r="N174" s="51" t="str">
        <f>IFERROR(TEXT(AVERAGEIF(Rates!B:B, D174, Rates!C:C), "0.0"), "")</f>
        <v/>
      </c>
      <c r="O174" s="52" t="str">
        <f>IFERROR(
    IF(
        AVERAGEIF(Rates!B:B, D174, Rates!F:F) &lt; 1.2,
        "Easy",
        IF(
            AVERAGEIF(Rates!B:B, D174, Rates!F:F) &gt; 2.2,
            "Hard",
            "Med"
        )
    ),
    ""
)</f>
        <v/>
      </c>
      <c r="P174" s="50" t="str" cm="1">
        <f t="array" ref="P174">_xlfn.TEXTJOIN(",", TRUE, IF((Rates!$B$1:$B$11000 = D174) * (Rates!$E$1:$E$11000 &lt;&gt; ""), CHAR(34) &amp; Rates!$E$1:$E$11000&amp; CHAR(34), ""))</f>
        <v/>
      </c>
      <c r="Q174" s="50">
        <f>COUNTIF(Categories!A:A, H174) + COUNTIF(Categories!A:A, I174) + COUNTIF(Categories!A:A, J174) + COUNTIF(Categories!A:A, K174) + COUNTIF(Categories!A:A, F174) + COUNTIF(Categories!A:A, G174) + T174</f>
        <v>6</v>
      </c>
      <c r="R174" s="50">
        <f t="shared" si="17"/>
        <v>0</v>
      </c>
      <c r="S174" s="50" t="str">
        <f t="shared" si="16"/>
        <v>cl_WHIcl_YELrgn_North AmericamyrBLU3Color2Stars</v>
      </c>
      <c r="T174" s="50">
        <f t="shared" si="3"/>
        <v>0</v>
      </c>
      <c r="U174" s="50" t="s">
        <v>3018</v>
      </c>
      <c r="V174" s="50" t="str">
        <f t="shared" si="4"/>
        <v>[{"order":"173","ctry":"Curaçao",</v>
      </c>
      <c r="W174" s="53" t="str">
        <f t="shared" si="5"/>
        <v>[{"order":"173","ctry":"Curaçao","rate":"","dff":"","cmnt":[],"prow":["cl_WHI","cl_YEL","rgn_North America"],"pcolumn":["myrBLU","3Color","2Stars"]}],</v>
      </c>
      <c r="X174" s="48" t="str" cm="1">
        <f t="array" ref="X174">CHAR(34) &amp; "prow" &amp; CHAR(34) &amp; ":["
&amp; _xlfn.TEXTJOIN(",", TRUE, CHAR(34) &amp; F174:H174 &amp; CHAR(34))
&amp; "],"</f>
        <v>"prow":["cl_WHI","cl_YEL","rgn_North America"],</v>
      </c>
      <c r="Y174" s="48" t="str" cm="1">
        <f t="array" ref="Y174">CHAR(34) &amp; "pcolumn" &amp; CHAR(34) &amp; ":["
&amp; _xlfn.TEXTJOIN(",", TRUE, CHAR(34) &amp; I174:K174 &amp; CHAR(34))
&amp; "]}"</f>
        <v>"pcolumn":["myrBLU","3Color","2Stars"]}</v>
      </c>
      <c r="Z174" s="54" t="str">
        <f t="shared" si="6"/>
        <v>"rate":"",</v>
      </c>
      <c r="AA174" s="54" t="str">
        <f t="shared" si="7"/>
        <v>"dff":"",</v>
      </c>
      <c r="AB174" s="54" t="str">
        <f t="shared" si="8"/>
        <v>"cmnt":[],</v>
      </c>
      <c r="AC174" s="54"/>
      <c r="AD174" s="54"/>
      <c r="AE174" s="54"/>
      <c r="AF174" s="54"/>
      <c r="AG174" s="54"/>
      <c r="AH174" s="54"/>
    </row>
    <row r="175" spans="1:34" ht="18" customHeight="1" x14ac:dyDescent="0.3">
      <c r="A175" s="44">
        <f t="shared" si="15"/>
        <v>45531</v>
      </c>
      <c r="B175" s="45">
        <f t="shared" si="0"/>
        <v>2</v>
      </c>
      <c r="C175" s="46" t="str">
        <f t="shared" si="1"/>
        <v>puzzle1 = [{"order":"174","ctry":"Australia","rate":"","dff":"","cmnt":[],"prow":["3+Star","3Color","rgn_Oceania"],"pcolumn":["Canton","Canton","Canton"]}],</v>
      </c>
      <c r="D175" s="47">
        <f t="shared" si="2"/>
        <v>174</v>
      </c>
      <c r="E175" s="48" t="s">
        <v>53</v>
      </c>
      <c r="F175" s="49" t="s">
        <v>1598</v>
      </c>
      <c r="G175" s="50" t="s">
        <v>1417</v>
      </c>
      <c r="H175" s="50" t="s">
        <v>1051</v>
      </c>
      <c r="I175" s="50" t="s">
        <v>1634</v>
      </c>
      <c r="J175" s="50" t="s">
        <v>1634</v>
      </c>
      <c r="K175" s="50" t="s">
        <v>1634</v>
      </c>
      <c r="L175" s="48" t="str" cm="1">
        <f t="array" ref="L175">IF(LEFT(E175,1)&lt;&gt;"[", _xlfn.TEXTJOIN(", ", TRUE, IF($E$2:$E$1438=E175, ROW($E$2:$E$1438)-1, "")), "")</f>
        <v>174, 377</v>
      </c>
      <c r="M175" s="48" cm="1">
        <f t="array" ref="M175">IF(
  IFERROR(INDEX(_xlfn.TEXTSPLIT(L175, ", "), COUNTA(_xlfn.TEXTSPLIT(L175, ", "))) - INDEX(_xlfn.TEXTSPLIT(L175, ", "), COUNTA(_xlfn.TEXTSPLIT(L175, ", ")) - 1), 0) &gt; 0,
  IFERROR(INDEX(_xlfn.TEXTSPLIT(L175, ", "), COUNTA(_xlfn.TEXTSPLIT(L175, ", "))) - INDEX(_xlfn.TEXTSPLIT(L175, ", "), COUNTA(_xlfn.TEXTSPLIT(L175, ", ")) - 1), ""),
  ""
)</f>
        <v>203</v>
      </c>
      <c r="N175" s="51" t="str">
        <f>IFERROR(TEXT(AVERAGEIF(Rates!B:B, D175, Rates!C:C), "0.0"), "")</f>
        <v/>
      </c>
      <c r="O175" s="52" t="str">
        <f>IFERROR(
    IF(
        AVERAGEIF(Rates!B:B, D175, Rates!F:F) &lt; 1.2,
        "Easy",
        IF(
            AVERAGEIF(Rates!B:B, D175, Rates!F:F) &gt; 2.2,
            "Hard",
            "Med"
        )
    ),
    ""
)</f>
        <v/>
      </c>
      <c r="P175" s="50" t="str" cm="1">
        <f t="array" ref="P175">_xlfn.TEXTJOIN(",", TRUE, IF((Rates!$B$1:$B$11000 = D175) * (Rates!$E$1:$E$11000 &lt;&gt; ""), CHAR(34) &amp; Rates!$E$1:$E$11000&amp; CHAR(34), ""))</f>
        <v/>
      </c>
      <c r="Q175" s="50">
        <f>COUNTIF(Categories!A:A, H175) + COUNTIF(Categories!A:A, I175) + COUNTIF(Categories!A:A, J175) + COUNTIF(Categories!A:A, K175) + COUNTIF(Categories!A:A, F175) + COUNTIF(Categories!A:A, G175) + T175</f>
        <v>6</v>
      </c>
      <c r="R175" s="50">
        <f t="shared" si="17"/>
        <v>0</v>
      </c>
      <c r="S175" s="50" t="str">
        <f t="shared" si="16"/>
        <v>3+Star3Colorrgn_OceaniaCantonCantonCanton</v>
      </c>
      <c r="T175" s="50">
        <f t="shared" si="3"/>
        <v>0</v>
      </c>
      <c r="U175" s="50" t="s">
        <v>3018</v>
      </c>
      <c r="V175" s="50" t="str">
        <f t="shared" si="4"/>
        <v>[{"order":"174","ctry":"Australia",</v>
      </c>
      <c r="W175" s="53" t="str">
        <f t="shared" si="5"/>
        <v>[{"order":"174","ctry":"Australia","rate":"","dff":"","cmnt":[],"prow":["3+Star","3Color","rgn_Oceania"],"pcolumn":["Canton","Canton","Canton"]}],</v>
      </c>
      <c r="X175" s="48" t="str" cm="1">
        <f t="array" ref="X175">CHAR(34) &amp; "prow" &amp; CHAR(34) &amp; ":["
&amp; _xlfn.TEXTJOIN(",", TRUE, CHAR(34) &amp; F175:H175 &amp; CHAR(34))
&amp; "],"</f>
        <v>"prow":["3+Star","3Color","rgn_Oceania"],</v>
      </c>
      <c r="Y175" s="48" t="str" cm="1">
        <f t="array" ref="Y175">CHAR(34) &amp; "pcolumn" &amp; CHAR(34) &amp; ":["
&amp; _xlfn.TEXTJOIN(",", TRUE, CHAR(34) &amp; I175:K175 &amp; CHAR(34))
&amp; "]}"</f>
        <v>"pcolumn":["Canton","Canton","Canton"]}</v>
      </c>
      <c r="Z175" s="54" t="str">
        <f t="shared" si="6"/>
        <v>"rate":"",</v>
      </c>
      <c r="AA175" s="54" t="str">
        <f t="shared" si="7"/>
        <v>"dff":"",</v>
      </c>
      <c r="AB175" s="54" t="str">
        <f t="shared" si="8"/>
        <v>"cmnt":[],</v>
      </c>
      <c r="AC175" s="54"/>
      <c r="AD175" s="54"/>
      <c r="AE175" s="54"/>
      <c r="AF175" s="54"/>
      <c r="AG175" s="54"/>
      <c r="AH175" s="54"/>
    </row>
    <row r="176" spans="1:34" ht="18" customHeight="1" x14ac:dyDescent="0.3">
      <c r="A176" s="44">
        <f t="shared" si="15"/>
        <v>45532</v>
      </c>
      <c r="B176" s="45">
        <f t="shared" si="0"/>
        <v>3</v>
      </c>
      <c r="C176" s="46" t="str">
        <f t="shared" si="1"/>
        <v>puzzle1 = [{"order":"175","ctry":"Paraguay","rate":"","dff":"","cmnt":[],"prow":["001RED","003BLU","rgn_South America"],"pcolumn":["Texted","Plants","1Stars"]}],</v>
      </c>
      <c r="D176" s="47">
        <f t="shared" si="2"/>
        <v>175</v>
      </c>
      <c r="E176" s="48" t="s">
        <v>210</v>
      </c>
      <c r="F176" s="49" t="s">
        <v>1180</v>
      </c>
      <c r="G176" s="50" t="s">
        <v>1244</v>
      </c>
      <c r="H176" s="50" t="s">
        <v>1055</v>
      </c>
      <c r="I176" s="50" t="s">
        <v>1610</v>
      </c>
      <c r="J176" s="50" t="s">
        <v>1578</v>
      </c>
      <c r="K176" s="50" t="s">
        <v>1590</v>
      </c>
      <c r="L176" s="48" t="str" cm="1">
        <f t="array" ref="L176">IF(LEFT(E176,1)&lt;&gt;"[", _xlfn.TEXTJOIN(", ", TRUE, IF($E$2:$E$1438=E176, ROW($E$2:$E$1438)-1, "")), "")</f>
        <v>175</v>
      </c>
      <c r="M176" s="48" t="str" cm="1">
        <f t="array" ref="M176">IF(
  IFERROR(INDEX(_xlfn.TEXTSPLIT(L176, ", "), COUNTA(_xlfn.TEXTSPLIT(L176, ", "))) - INDEX(_xlfn.TEXTSPLIT(L176, ", "), COUNTA(_xlfn.TEXTSPLIT(L176, ", ")) - 1), 0) &gt; 0,
  IFERROR(INDEX(_xlfn.TEXTSPLIT(L176, ", "), COUNTA(_xlfn.TEXTSPLIT(L176, ", "))) - INDEX(_xlfn.TEXTSPLIT(L176, ", "), COUNTA(_xlfn.TEXTSPLIT(L176, ", ")) - 1), ""),
  ""
)</f>
        <v/>
      </c>
      <c r="N176" s="51" t="str">
        <f>IFERROR(TEXT(AVERAGEIF(Rates!B:B, D176, Rates!C:C), "0.0"), "")</f>
        <v/>
      </c>
      <c r="O176" s="52" t="str">
        <f>IFERROR(
    IF(
        AVERAGEIF(Rates!B:B, D176, Rates!F:F) &lt; 1.2,
        "Easy",
        IF(
            AVERAGEIF(Rates!B:B, D176, Rates!F:F) &gt; 2.2,
            "Hard",
            "Med"
        )
    ),
    ""
)</f>
        <v/>
      </c>
      <c r="P176" s="50" t="str" cm="1">
        <f t="array" ref="P176">_xlfn.TEXTJOIN(",", TRUE, IF((Rates!$B$1:$B$11000 = D176) * (Rates!$E$1:$E$11000 &lt;&gt; ""), CHAR(34) &amp; Rates!$E$1:$E$11000&amp; CHAR(34), ""))</f>
        <v/>
      </c>
      <c r="Q176" s="50">
        <f>COUNTIF(Categories!A:A, H176) + COUNTIF(Categories!A:A, I176) + COUNTIF(Categories!A:A, J176) + COUNTIF(Categories!A:A, K176) + COUNTIF(Categories!A:A, F176) + COUNTIF(Categories!A:A, G176) + T176</f>
        <v>6</v>
      </c>
      <c r="R176" s="50">
        <f t="shared" si="17"/>
        <v>0</v>
      </c>
      <c r="S176" s="50" t="str">
        <f t="shared" si="16"/>
        <v>001RED003BLUrgn_South AmericaTextedPlants1Stars</v>
      </c>
      <c r="T176" s="50">
        <f t="shared" si="3"/>
        <v>0</v>
      </c>
      <c r="U176" s="50" t="s">
        <v>3018</v>
      </c>
      <c r="V176" s="50" t="str">
        <f t="shared" si="4"/>
        <v>[{"order":"175","ctry":"Paraguay",</v>
      </c>
      <c r="W176" s="53" t="str">
        <f t="shared" si="5"/>
        <v>[{"order":"175","ctry":"Paraguay","rate":"","dff":"","cmnt":[],"prow":["001RED","003BLU","rgn_South America"],"pcolumn":["Texted","Plants","1Stars"]}],</v>
      </c>
      <c r="X176" s="48" t="str" cm="1">
        <f t="array" ref="X176">CHAR(34) &amp; "prow" &amp; CHAR(34) &amp; ":["
&amp; _xlfn.TEXTJOIN(",", TRUE, CHAR(34) &amp; F176:H176 &amp; CHAR(34))
&amp; "],"</f>
        <v>"prow":["001RED","003BLU","rgn_South America"],</v>
      </c>
      <c r="Y176" s="48" t="str" cm="1">
        <f t="array" ref="Y176">CHAR(34) &amp; "pcolumn" &amp; CHAR(34) &amp; ":["
&amp; _xlfn.TEXTJOIN(",", TRUE, CHAR(34) &amp; I176:K176 &amp; CHAR(34))
&amp; "]}"</f>
        <v>"pcolumn":["Texted","Plants","1Stars"]}</v>
      </c>
      <c r="Z176" s="54" t="str">
        <f t="shared" si="6"/>
        <v>"rate":"",</v>
      </c>
      <c r="AA176" s="54" t="str">
        <f t="shared" si="7"/>
        <v>"dff":"",</v>
      </c>
      <c r="AB176" s="54" t="str">
        <f t="shared" si="8"/>
        <v>"cmnt":[],</v>
      </c>
      <c r="AC176" s="54"/>
      <c r="AD176" s="54"/>
      <c r="AE176" s="54"/>
      <c r="AF176" s="54"/>
      <c r="AG176" s="54"/>
      <c r="AH176" s="54"/>
    </row>
    <row r="177" spans="1:34" ht="18" customHeight="1" x14ac:dyDescent="0.3">
      <c r="A177" s="44">
        <f t="shared" si="15"/>
        <v>45533</v>
      </c>
      <c r="B177" s="45">
        <f t="shared" si="0"/>
        <v>4</v>
      </c>
      <c r="C177" s="46" t="str">
        <f t="shared" si="1"/>
        <v>puzzle1 = [{"order":"176","ctry":"Thailand","rate":"","dff":"","cmnt":[],"prow":["4+Band","Rotate","rgn_Asia"],"pcolumn":["cl_BLU, cl_WHI","cl_WHI, cl_RED","cl_BLU, cl_RED"]}],</v>
      </c>
      <c r="D177" s="47">
        <f t="shared" si="2"/>
        <v>176</v>
      </c>
      <c r="E177" s="48" t="s">
        <v>258</v>
      </c>
      <c r="F177" s="49" t="s">
        <v>1493</v>
      </c>
      <c r="G177" s="50" t="s">
        <v>1521</v>
      </c>
      <c r="H177" s="50" t="s">
        <v>1063</v>
      </c>
      <c r="I177" s="50" t="s">
        <v>1143</v>
      </c>
      <c r="J177" s="50" t="s">
        <v>1164</v>
      </c>
      <c r="K177" s="50" t="s">
        <v>1137</v>
      </c>
      <c r="L177" s="48" t="str" cm="1">
        <f t="array" ref="L177">IF(LEFT(E177,1)&lt;&gt;"[", _xlfn.TEXTJOIN(", ", TRUE, IF($E$2:$E$1438=E177, ROW($E$2:$E$1438)-1, "")), "")</f>
        <v>176, 343, 456</v>
      </c>
      <c r="M177" s="48" cm="1">
        <f t="array" ref="M177">IF(
  IFERROR(INDEX(_xlfn.TEXTSPLIT(L177, ", "), COUNTA(_xlfn.TEXTSPLIT(L177, ", "))) - INDEX(_xlfn.TEXTSPLIT(L177, ", "), COUNTA(_xlfn.TEXTSPLIT(L177, ", ")) - 1), 0) &gt; 0,
  IFERROR(INDEX(_xlfn.TEXTSPLIT(L177, ", "), COUNTA(_xlfn.TEXTSPLIT(L177, ", "))) - INDEX(_xlfn.TEXTSPLIT(L177, ", "), COUNTA(_xlfn.TEXTSPLIT(L177, ", ")) - 1), ""),
  ""
)</f>
        <v>113</v>
      </c>
      <c r="N177" s="51" t="str">
        <f>IFERROR(TEXT(AVERAGEIF(Rates!B:B, D177, Rates!C:C), "0.0"), "")</f>
        <v/>
      </c>
      <c r="O177" s="52" t="str">
        <f>IFERROR(
    IF(
        AVERAGEIF(Rates!B:B, D177, Rates!F:F) &lt; 1.2,
        "Easy",
        IF(
            AVERAGEIF(Rates!B:B, D177, Rates!F:F) &gt; 2.2,
            "Hard",
            "Med"
        )
    ),
    ""
)</f>
        <v/>
      </c>
      <c r="P177" s="50" t="str" cm="1">
        <f t="array" ref="P177">_xlfn.TEXTJOIN(",", TRUE, IF((Rates!$B$1:$B$11000 = D177) * (Rates!$E$1:$E$11000 &lt;&gt; ""), CHAR(34) &amp; Rates!$E$1:$E$11000&amp; CHAR(34), ""))</f>
        <v/>
      </c>
      <c r="Q177" s="50">
        <f>COUNTIF(Categories!A:A, H177) + COUNTIF(Categories!A:A, I177) + COUNTIF(Categories!A:A, J177) + COUNTIF(Categories!A:A, K177) + COUNTIF(Categories!A:A, F177) + COUNTIF(Categories!A:A, G177) + T177</f>
        <v>6</v>
      </c>
      <c r="R177" s="50">
        <f t="shared" si="17"/>
        <v>0</v>
      </c>
      <c r="S177" s="50" t="str">
        <f t="shared" si="16"/>
        <v>4+BandRotatergn_Asiacl_BLU, cl_WHIcl_WHI, cl_REDcl_BLU, cl_RED</v>
      </c>
      <c r="T177" s="50">
        <f t="shared" si="3"/>
        <v>0</v>
      </c>
      <c r="U177" s="50" t="s">
        <v>3018</v>
      </c>
      <c r="V177" s="50" t="str">
        <f t="shared" si="4"/>
        <v>[{"order":"176","ctry":"Thailand",</v>
      </c>
      <c r="W177" s="53" t="str">
        <f t="shared" si="5"/>
        <v>[{"order":"176","ctry":"Thailand","rate":"","dff":"","cmnt":[],"prow":["4+Band","Rotate","rgn_Asia"],"pcolumn":["cl_BLU, cl_WHI","cl_WHI, cl_RED","cl_BLU, cl_RED"]}],</v>
      </c>
      <c r="X177" s="48" t="str" cm="1">
        <f t="array" ref="X177">CHAR(34) &amp; "prow" &amp; CHAR(34) &amp; ":["
&amp; _xlfn.TEXTJOIN(",", TRUE, CHAR(34) &amp; F177:H177 &amp; CHAR(34))
&amp; "],"</f>
        <v>"prow":["4+Band","Rotate","rgn_Asia"],</v>
      </c>
      <c r="Y177" s="48" t="str" cm="1">
        <f t="array" ref="Y177">CHAR(34) &amp; "pcolumn" &amp; CHAR(34) &amp; ":["
&amp; _xlfn.TEXTJOIN(",", TRUE, CHAR(34) &amp; I177:K177 &amp; CHAR(34))
&amp; "]}"</f>
        <v>"pcolumn":["cl_BLU, cl_WHI","cl_WHI, cl_RED","cl_BLU, cl_RED"]}</v>
      </c>
      <c r="Z177" s="54" t="str">
        <f t="shared" si="6"/>
        <v>"rate":"",</v>
      </c>
      <c r="AA177" s="54" t="str">
        <f t="shared" si="7"/>
        <v>"dff":"",</v>
      </c>
      <c r="AB177" s="54" t="str">
        <f t="shared" si="8"/>
        <v>"cmnt":[],</v>
      </c>
      <c r="AC177" s="54"/>
      <c r="AD177" s="54"/>
      <c r="AE177" s="54"/>
      <c r="AF177" s="54"/>
      <c r="AG177" s="54"/>
      <c r="AH177" s="54"/>
    </row>
    <row r="178" spans="1:34" ht="18" customHeight="1" x14ac:dyDescent="0.3">
      <c r="A178" s="44">
        <f t="shared" si="15"/>
        <v>45534</v>
      </c>
      <c r="B178" s="45">
        <f t="shared" si="0"/>
        <v>5</v>
      </c>
      <c r="C178" s="46" t="str">
        <f t="shared" si="1"/>
        <v>puzzle1 = [{"order":"177","ctry":"Aland","rate":"","dff":"","cmnt":[],"prow":["myrBLU","cl_BLU, cl_RED","NO_WHI"],"pcolumn":["Nordic","cl_YEL","OnlyBa"]}],</v>
      </c>
      <c r="D178" s="47">
        <f t="shared" si="2"/>
        <v>177</v>
      </c>
      <c r="E178" s="48" t="s">
        <v>42</v>
      </c>
      <c r="F178" s="49" t="s">
        <v>1283</v>
      </c>
      <c r="G178" s="50" t="s">
        <v>1137</v>
      </c>
      <c r="H178" s="50" t="s">
        <v>1315</v>
      </c>
      <c r="I178" s="50" t="s">
        <v>1658</v>
      </c>
      <c r="J178" s="50" t="s">
        <v>1107</v>
      </c>
      <c r="K178" s="50" t="s">
        <v>1630</v>
      </c>
      <c r="L178" s="48" t="str" cm="1">
        <f t="array" ref="L178">IF(LEFT(E178,1)&lt;&gt;"[", _xlfn.TEXTJOIN(", ", TRUE, IF($E$2:$E$1438=E178, ROW($E$2:$E$1438)-1, "")), "")</f>
        <v>177, 333</v>
      </c>
      <c r="M178" s="48" cm="1">
        <f t="array" ref="M178">IF(
  IFERROR(INDEX(_xlfn.TEXTSPLIT(L178, ", "), COUNTA(_xlfn.TEXTSPLIT(L178, ", "))) - INDEX(_xlfn.TEXTSPLIT(L178, ", "), COUNTA(_xlfn.TEXTSPLIT(L178, ", ")) - 1), 0) &gt; 0,
  IFERROR(INDEX(_xlfn.TEXTSPLIT(L178, ", "), COUNTA(_xlfn.TEXTSPLIT(L178, ", "))) - INDEX(_xlfn.TEXTSPLIT(L178, ", "), COUNTA(_xlfn.TEXTSPLIT(L178, ", ")) - 1), ""),
  ""
)</f>
        <v>156</v>
      </c>
      <c r="N178" s="51" t="str">
        <f>IFERROR(TEXT(AVERAGEIF(Rates!B:B, D178, Rates!C:C), "0.0"), "")</f>
        <v/>
      </c>
      <c r="O178" s="52" t="str">
        <f>IFERROR(
    IF(
        AVERAGEIF(Rates!B:B, D178, Rates!F:F) &lt; 1.2,
        "Easy",
        IF(
            AVERAGEIF(Rates!B:B, D178, Rates!F:F) &gt; 2.2,
            "Hard",
            "Med"
        )
    ),
    ""
)</f>
        <v/>
      </c>
      <c r="P178" s="50" t="str" cm="1">
        <f t="array" ref="P178">_xlfn.TEXTJOIN(",", TRUE, IF((Rates!$B$1:$B$11000 = D178) * (Rates!$E$1:$E$11000 &lt;&gt; ""), CHAR(34) &amp; Rates!$E$1:$E$11000&amp; CHAR(34), ""))</f>
        <v/>
      </c>
      <c r="Q178" s="50">
        <f>COUNTIF(Categories!A:A, H178) + COUNTIF(Categories!A:A, I178) + COUNTIF(Categories!A:A, J178) + COUNTIF(Categories!A:A, K178) + COUNTIF(Categories!A:A, F178) + COUNTIF(Categories!A:A, G178) + T178</f>
        <v>6</v>
      </c>
      <c r="R178" s="50">
        <f t="shared" si="17"/>
        <v>0</v>
      </c>
      <c r="S178" s="50" t="str">
        <f t="shared" si="16"/>
        <v>myrBLUcl_BLU, cl_REDNO_WHINordiccl_YELOnlyBa</v>
      </c>
      <c r="T178" s="50">
        <f t="shared" si="3"/>
        <v>0</v>
      </c>
      <c r="U178" s="50" t="s">
        <v>3018</v>
      </c>
      <c r="V178" s="50" t="str">
        <f t="shared" si="4"/>
        <v>[{"order":"177","ctry":"Aland",</v>
      </c>
      <c r="W178" s="53" t="str">
        <f t="shared" si="5"/>
        <v>[{"order":"177","ctry":"Aland","rate":"","dff":"","cmnt":[],"prow":["myrBLU","cl_BLU, cl_RED","NO_WHI"],"pcolumn":["Nordic","cl_YEL","OnlyBa"]}],</v>
      </c>
      <c r="X178" s="48" t="str" cm="1">
        <f t="array" ref="X178">CHAR(34) &amp; "prow" &amp; CHAR(34) &amp; ":["
&amp; _xlfn.TEXTJOIN(",", TRUE, CHAR(34) &amp; F178:H178 &amp; CHAR(34))
&amp; "],"</f>
        <v>"prow":["myrBLU","cl_BLU, cl_RED","NO_WHI"],</v>
      </c>
      <c r="Y178" s="48" t="str" cm="1">
        <f t="array" ref="Y178">CHAR(34) &amp; "pcolumn" &amp; CHAR(34) &amp; ":["
&amp; _xlfn.TEXTJOIN(",", TRUE, CHAR(34) &amp; I178:K178 &amp; CHAR(34))
&amp; "]}"</f>
        <v>"pcolumn":["Nordic","cl_YEL","OnlyBa"]}</v>
      </c>
      <c r="Z178" s="54" t="str">
        <f t="shared" si="6"/>
        <v>"rate":"",</v>
      </c>
      <c r="AA178" s="54" t="str">
        <f t="shared" si="7"/>
        <v>"dff":"",</v>
      </c>
      <c r="AB178" s="54" t="str">
        <f t="shared" si="8"/>
        <v>"cmnt":[],</v>
      </c>
      <c r="AC178" s="54"/>
      <c r="AD178" s="54"/>
      <c r="AE178" s="54"/>
      <c r="AF178" s="54"/>
      <c r="AG178" s="54"/>
      <c r="AH178" s="54"/>
    </row>
    <row r="179" spans="1:34" ht="18" customHeight="1" x14ac:dyDescent="0.3">
      <c r="A179" s="44">
        <f t="shared" si="15"/>
        <v>45535</v>
      </c>
      <c r="B179" s="45">
        <f t="shared" si="0"/>
        <v>6</v>
      </c>
      <c r="C179" s="46" t="str">
        <f t="shared" si="1"/>
        <v>puzzle1 = [{"order":"178","ctry":"[CHI] Macau","rate":"","dff":"","cmnt":[],"prow":["3+Star","3Color","rgn_Asia"],"pcolumn":["myrGRE","cl_YEL","Plants"]}],</v>
      </c>
      <c r="D179" s="47">
        <f t="shared" si="2"/>
        <v>178</v>
      </c>
      <c r="E179" s="48" t="s">
        <v>3021</v>
      </c>
      <c r="F179" s="49" t="s">
        <v>1598</v>
      </c>
      <c r="G179" s="50" t="s">
        <v>1417</v>
      </c>
      <c r="H179" s="50" t="s">
        <v>1063</v>
      </c>
      <c r="I179" s="50" t="s">
        <v>1287</v>
      </c>
      <c r="J179" s="50" t="s">
        <v>1107</v>
      </c>
      <c r="K179" s="50" t="s">
        <v>1578</v>
      </c>
      <c r="L179" s="48" t="str" cm="1">
        <f t="array" ref="L179">IF(LEFT(E179,1)&lt;&gt;"[", _xlfn.TEXTJOIN(", ", TRUE, IF($E$2:$E$1438=E179, ROW($E$2:$E$1438)-1, "")), "")</f>
        <v/>
      </c>
      <c r="M179" s="48" t="str" cm="1">
        <f t="array" ref="M179">IF(
  IFERROR(INDEX(_xlfn.TEXTSPLIT(L179, ", "), COUNTA(_xlfn.TEXTSPLIT(L179, ", "))) - INDEX(_xlfn.TEXTSPLIT(L179, ", "), COUNTA(_xlfn.TEXTSPLIT(L179, ", ")) - 1), 0) &gt; 0,
  IFERROR(INDEX(_xlfn.TEXTSPLIT(L179, ", "), COUNTA(_xlfn.TEXTSPLIT(L179, ", "))) - INDEX(_xlfn.TEXTSPLIT(L179, ", "), COUNTA(_xlfn.TEXTSPLIT(L179, ", ")) - 1), ""),
  ""
)</f>
        <v/>
      </c>
      <c r="N179" s="51" t="str">
        <f>IFERROR(TEXT(AVERAGEIF(Rates!B:B, D179, Rates!C:C), "0.0"), "")</f>
        <v/>
      </c>
      <c r="O179" s="52" t="str">
        <f>IFERROR(
    IF(
        AVERAGEIF(Rates!B:B, D179, Rates!F:F) &lt; 1.2,
        "Easy",
        IF(
            AVERAGEIF(Rates!B:B, D179, Rates!F:F) &gt; 2.2,
            "Hard",
            "Med"
        )
    ),
    ""
)</f>
        <v/>
      </c>
      <c r="P179" s="50" t="str" cm="1">
        <f t="array" ref="P179">_xlfn.TEXTJOIN(",", TRUE, IF((Rates!$B$1:$B$11000 = D179) * (Rates!$E$1:$E$11000 &lt;&gt; ""), CHAR(34) &amp; Rates!$E$1:$E$11000&amp; CHAR(34), ""))</f>
        <v/>
      </c>
      <c r="Q179" s="50">
        <f>COUNTIF(Categories!A:A, H179) + COUNTIF(Categories!A:A, I179) + COUNTIF(Categories!A:A, J179) + COUNTIF(Categories!A:A, K179) + COUNTIF(Categories!A:A, F179) + COUNTIF(Categories!A:A, G179) + T179</f>
        <v>6</v>
      </c>
      <c r="R179" s="50">
        <f t="shared" si="17"/>
        <v>1</v>
      </c>
      <c r="S179" s="50" t="str">
        <f t="shared" si="16"/>
        <v>3+Star3Colorrgn_AsiamyrGREcl_YELPlants</v>
      </c>
      <c r="T179" s="50">
        <f t="shared" si="3"/>
        <v>0</v>
      </c>
      <c r="U179" s="50" t="s">
        <v>3018</v>
      </c>
      <c r="V179" s="50" t="str">
        <f t="shared" si="4"/>
        <v>[{"order":"178","ctry":"[CHI] Macau",</v>
      </c>
      <c r="W179" s="53" t="str">
        <f t="shared" si="5"/>
        <v>[{"order":"178","ctry":"[CHI] Macau","rate":"","dff":"","cmnt":[],"prow":["3+Star","3Color","rgn_Asia"],"pcolumn":["myrGRE","cl_YEL","Plants"]}],</v>
      </c>
      <c r="X179" s="48" t="str" cm="1">
        <f t="array" ref="X179">CHAR(34) &amp; "prow" &amp; CHAR(34) &amp; ":["
&amp; _xlfn.TEXTJOIN(",", TRUE, CHAR(34) &amp; F179:H179 &amp; CHAR(34))
&amp; "],"</f>
        <v>"prow":["3+Star","3Color","rgn_Asia"],</v>
      </c>
      <c r="Y179" s="48" t="str" cm="1">
        <f t="array" ref="Y179">CHAR(34) &amp; "pcolumn" &amp; CHAR(34) &amp; ":["
&amp; _xlfn.TEXTJOIN(",", TRUE, CHAR(34) &amp; I179:K179 &amp; CHAR(34))
&amp; "]}"</f>
        <v>"pcolumn":["myrGRE","cl_YEL","Plants"]}</v>
      </c>
      <c r="Z179" s="54" t="str">
        <f t="shared" si="6"/>
        <v>"rate":"",</v>
      </c>
      <c r="AA179" s="54" t="str">
        <f t="shared" si="7"/>
        <v>"dff":"",</v>
      </c>
      <c r="AB179" s="54" t="str">
        <f t="shared" si="8"/>
        <v>"cmnt":[],</v>
      </c>
      <c r="AC179" s="54"/>
      <c r="AD179" s="54"/>
      <c r="AE179" s="54"/>
      <c r="AF179" s="54"/>
      <c r="AG179" s="54"/>
      <c r="AH179" s="54"/>
    </row>
    <row r="180" spans="1:34" ht="18" customHeight="1" x14ac:dyDescent="0.3">
      <c r="A180" s="44">
        <f t="shared" si="15"/>
        <v>45536</v>
      </c>
      <c r="B180" s="45">
        <f t="shared" si="0"/>
        <v>7</v>
      </c>
      <c r="C180" s="46" t="str">
        <f t="shared" si="1"/>
        <v>puzzle1 = [{"order":"179","ctry":"Trinidad and Tobago","rate":"7.0","dff":"Easy","cmnt":[],"prow":["OnlyBa","3Color","rgn_North America"],"pcolumn":["myrRED","NO_BLU","cl_BLA, cl_WHI"]}],</v>
      </c>
      <c r="D180" s="47">
        <f t="shared" si="2"/>
        <v>179</v>
      </c>
      <c r="E180" s="48" t="s">
        <v>262</v>
      </c>
      <c r="F180" s="49" t="s">
        <v>1630</v>
      </c>
      <c r="G180" s="50" t="s">
        <v>1417</v>
      </c>
      <c r="H180" s="50" t="s">
        <v>1059</v>
      </c>
      <c r="I180" s="50" t="s">
        <v>1279</v>
      </c>
      <c r="J180" s="50" t="s">
        <v>1311</v>
      </c>
      <c r="K180" s="50" t="s">
        <v>1125</v>
      </c>
      <c r="L180" s="48" t="str" cm="1">
        <f t="array" ref="L180">IF(LEFT(E180,1)&lt;&gt;"[", _xlfn.TEXTJOIN(", ", TRUE, IF($E$2:$E$1438=E180, ROW($E$2:$E$1438)-1, "")), "")</f>
        <v>179, 414</v>
      </c>
      <c r="M180" s="48" cm="1">
        <f t="array" ref="M180">IF(
  IFERROR(INDEX(_xlfn.TEXTSPLIT(L180, ", "), COUNTA(_xlfn.TEXTSPLIT(L180, ", "))) - INDEX(_xlfn.TEXTSPLIT(L180, ", "), COUNTA(_xlfn.TEXTSPLIT(L180, ", ")) - 1), 0) &gt; 0,
  IFERROR(INDEX(_xlfn.TEXTSPLIT(L180, ", "), COUNTA(_xlfn.TEXTSPLIT(L180, ", "))) - INDEX(_xlfn.TEXTSPLIT(L180, ", "), COUNTA(_xlfn.TEXTSPLIT(L180, ", ")) - 1), ""),
  ""
)</f>
        <v>235</v>
      </c>
      <c r="N180" s="51" t="str">
        <f>IFERROR(TEXT(AVERAGEIF(Rates!B:B, D180, Rates!C:C), "0.0"), "")</f>
        <v>7.0</v>
      </c>
      <c r="O180" s="52" t="str">
        <f>IFERROR(
    IF(
        AVERAGEIF(Rates!B:B, D180, Rates!F:F) &lt; 1.2,
        "Easy",
        IF(
            AVERAGEIF(Rates!B:B, D180, Rates!F:F) &gt; 2.2,
            "Hard",
            "Med"
        )
    ),
    ""
)</f>
        <v>Easy</v>
      </c>
      <c r="P180" s="50" t="str" cm="1">
        <f t="array" ref="P180">_xlfn.TEXTJOIN(",", TRUE, IF((Rates!$B$1:$B$11000 = D180) * (Rates!$E$1:$E$11000 &lt;&gt; ""), CHAR(34) &amp; Rates!$E$1:$E$11000&amp; CHAR(34), ""))</f>
        <v/>
      </c>
      <c r="Q180" s="50">
        <f>COUNTIF(Categories!A:A, H180) + COUNTIF(Categories!A:A, I180) + COUNTIF(Categories!A:A, J180) + COUNTIF(Categories!A:A, K180) + COUNTIF(Categories!A:A, F180) + COUNTIF(Categories!A:A, G180) + T180</f>
        <v>6</v>
      </c>
      <c r="R180" s="50">
        <f t="shared" si="17"/>
        <v>1</v>
      </c>
      <c r="S180" s="50" t="str">
        <f t="shared" si="16"/>
        <v>OnlyBa3Colorrgn_North AmericamyrREDNO_BLUcl_BLA, cl_WHI</v>
      </c>
      <c r="T180" s="50">
        <f t="shared" si="3"/>
        <v>0</v>
      </c>
      <c r="U180" s="50" t="s">
        <v>3018</v>
      </c>
      <c r="V180" s="50" t="str">
        <f t="shared" si="4"/>
        <v>[{"order":"179","ctry":"Trinidad and Tobago",</v>
      </c>
      <c r="W180" s="53" t="str">
        <f t="shared" si="5"/>
        <v>[{"order":"179","ctry":"Trinidad and Tobago","rate":"7.0","dff":"Easy","cmnt":[],"prow":["OnlyBa","3Color","rgn_North America"],"pcolumn":["myrRED","NO_BLU","cl_BLA, cl_WHI"]}],</v>
      </c>
      <c r="X180" s="48" t="str" cm="1">
        <f t="array" ref="X180">CHAR(34) &amp; "prow" &amp; CHAR(34) &amp; ":["
&amp; _xlfn.TEXTJOIN(",", TRUE, CHAR(34) &amp; F180:H180 &amp; CHAR(34))
&amp; "],"</f>
        <v>"prow":["OnlyBa","3Color","rgn_North America"],</v>
      </c>
      <c r="Y180" s="48" t="str" cm="1">
        <f t="array" ref="Y180">CHAR(34) &amp; "pcolumn" &amp; CHAR(34) &amp; ":["
&amp; _xlfn.TEXTJOIN(",", TRUE, CHAR(34) &amp; I180:K180 &amp; CHAR(34))
&amp; "]}"</f>
        <v>"pcolumn":["myrRED","NO_BLU","cl_BLA, cl_WHI"]}</v>
      </c>
      <c r="Z180" s="54" t="str">
        <f t="shared" si="6"/>
        <v>"rate":"7.0",</v>
      </c>
      <c r="AA180" s="54" t="str">
        <f t="shared" si="7"/>
        <v>"dff":"Easy",</v>
      </c>
      <c r="AB180" s="54" t="str">
        <f t="shared" si="8"/>
        <v>"cmnt":[],</v>
      </c>
      <c r="AC180" s="54"/>
      <c r="AD180" s="54"/>
      <c r="AE180" s="54"/>
      <c r="AF180" s="54"/>
      <c r="AG180" s="54"/>
      <c r="AH180" s="54"/>
    </row>
    <row r="181" spans="1:34" ht="18" customHeight="1" x14ac:dyDescent="0.3">
      <c r="A181" s="44">
        <f t="shared" si="15"/>
        <v>45537</v>
      </c>
      <c r="B181" s="45">
        <f t="shared" si="0"/>
        <v>1</v>
      </c>
      <c r="C181" s="46" t="str">
        <f t="shared" si="1"/>
        <v>puzzle1 = [{"order":"180","ctry":"New Zealand","rate":"7.0","dff":"Med","cmnt":[],"prow":["Canton","staRED","rgn_Oceania"],"pcolumn":["cl_BLU","cl_WHI","NoBand"]}],</v>
      </c>
      <c r="D181" s="47">
        <f t="shared" si="2"/>
        <v>180</v>
      </c>
      <c r="E181" s="48" t="s">
        <v>193</v>
      </c>
      <c r="F181" s="49" t="s">
        <v>1634</v>
      </c>
      <c r="G181" s="50" t="s">
        <v>1270</v>
      </c>
      <c r="H181" s="50" t="s">
        <v>1051</v>
      </c>
      <c r="I181" s="50" t="s">
        <v>1092</v>
      </c>
      <c r="J181" s="50" t="s">
        <v>1104</v>
      </c>
      <c r="K181" s="50" t="s">
        <v>1481</v>
      </c>
      <c r="L181" s="48" t="str" cm="1">
        <f t="array" ref="L181">IF(LEFT(E181,1)&lt;&gt;"[", _xlfn.TEXTJOIN(", ", TRUE, IF($E$2:$E$1438=E181, ROW($E$2:$E$1438)-1, "")), "")</f>
        <v>180, 413</v>
      </c>
      <c r="M181" s="48" cm="1">
        <f t="array" ref="M181">IF(
  IFERROR(INDEX(_xlfn.TEXTSPLIT(L181, ", "), COUNTA(_xlfn.TEXTSPLIT(L181, ", "))) - INDEX(_xlfn.TEXTSPLIT(L181, ", "), COUNTA(_xlfn.TEXTSPLIT(L181, ", ")) - 1), 0) &gt; 0,
  IFERROR(INDEX(_xlfn.TEXTSPLIT(L181, ", "), COUNTA(_xlfn.TEXTSPLIT(L181, ", "))) - INDEX(_xlfn.TEXTSPLIT(L181, ", "), COUNTA(_xlfn.TEXTSPLIT(L181, ", ")) - 1), ""),
  ""
)</f>
        <v>233</v>
      </c>
      <c r="N181" s="51" t="str">
        <f>IFERROR(TEXT(AVERAGEIF(Rates!B:B, D181, Rates!C:C), "0.0"), "")</f>
        <v>7.0</v>
      </c>
      <c r="O181" s="52" t="str">
        <f>IFERROR(
    IF(
        AVERAGEIF(Rates!B:B, D181, Rates!F:F) &lt; 1.2,
        "Easy",
        IF(
            AVERAGEIF(Rates!B:B, D181, Rates!F:F) &gt; 2.2,
            "Hard",
            "Med"
        )
    ),
    ""
)</f>
        <v>Med</v>
      </c>
      <c r="P181" s="50" t="str" cm="1">
        <f t="array" ref="P181">_xlfn.TEXTJOIN(",", TRUE, IF((Rates!$B$1:$B$11000 = D181) * (Rates!$E$1:$E$11000 &lt;&gt; ""), CHAR(34) &amp; Rates!$E$1:$E$11000&amp; CHAR(34), ""))</f>
        <v/>
      </c>
      <c r="Q181" s="50">
        <f>COUNTIF(Categories!A:A, H181) + COUNTIF(Categories!A:A, I181) + COUNTIF(Categories!A:A, J181) + COUNTIF(Categories!A:A, K181) + COUNTIF(Categories!A:A, F181) + COUNTIF(Categories!A:A, G181) + T181</f>
        <v>6</v>
      </c>
      <c r="R181" s="50">
        <f t="shared" si="17"/>
        <v>0</v>
      </c>
      <c r="S181" s="50" t="str">
        <f t="shared" si="16"/>
        <v>CantonstaREDrgn_Oceaniacl_BLUcl_WHINoBand</v>
      </c>
      <c r="T181" s="50">
        <f t="shared" si="3"/>
        <v>0</v>
      </c>
      <c r="U181" s="50" t="s">
        <v>3018</v>
      </c>
      <c r="V181" s="50" t="str">
        <f t="shared" si="4"/>
        <v>[{"order":"180","ctry":"New Zealand",</v>
      </c>
      <c r="W181" s="53" t="str">
        <f t="shared" si="5"/>
        <v>[{"order":"180","ctry":"New Zealand","rate":"7.0","dff":"Med","cmnt":[],"prow":["Canton","staRED","rgn_Oceania"],"pcolumn":["cl_BLU","cl_WHI","NoBand"]}],</v>
      </c>
      <c r="X181" s="48" t="str" cm="1">
        <f t="array" ref="X181">CHAR(34) &amp; "prow" &amp; CHAR(34) &amp; ":["
&amp; _xlfn.TEXTJOIN(",", TRUE, CHAR(34) &amp; F181:H181 &amp; CHAR(34))
&amp; "],"</f>
        <v>"prow":["Canton","staRED","rgn_Oceania"],</v>
      </c>
      <c r="Y181" s="48" t="str" cm="1">
        <f t="array" ref="Y181">CHAR(34) &amp; "pcolumn" &amp; CHAR(34) &amp; ":["
&amp; _xlfn.TEXTJOIN(",", TRUE, CHAR(34) &amp; I181:K181 &amp; CHAR(34))
&amp; "]}"</f>
        <v>"pcolumn":["cl_BLU","cl_WHI","NoBand"]}</v>
      </c>
      <c r="Z181" s="54" t="str">
        <f t="shared" si="6"/>
        <v>"rate":"7.0",</v>
      </c>
      <c r="AA181" s="54" t="str">
        <f t="shared" si="7"/>
        <v>"dff":"Med",</v>
      </c>
      <c r="AB181" s="54" t="str">
        <f t="shared" si="8"/>
        <v>"cmnt":[],</v>
      </c>
      <c r="AC181" s="54"/>
      <c r="AD181" s="54"/>
      <c r="AE181" s="54"/>
      <c r="AF181" s="54"/>
      <c r="AG181" s="54"/>
      <c r="AH181" s="54"/>
    </row>
    <row r="182" spans="1:34" ht="18" customHeight="1" x14ac:dyDescent="0.3">
      <c r="A182" s="44">
        <f t="shared" si="15"/>
        <v>45538</v>
      </c>
      <c r="B182" s="45">
        <f t="shared" si="0"/>
        <v>2</v>
      </c>
      <c r="C182" s="46" t="str">
        <f t="shared" si="1"/>
        <v>puzzle1 = [{"order":"181","ctry":"Qatar","rate":"","dff":"","cmnt":[],"prow":["myrRED","003RED","rgn_Asia"],"pcolumn":["2Bands","001WHI","Vertic"]}],</v>
      </c>
      <c r="D182" s="47">
        <f t="shared" si="2"/>
        <v>181</v>
      </c>
      <c r="E182" s="48" t="s">
        <v>217</v>
      </c>
      <c r="F182" s="49" t="s">
        <v>1279</v>
      </c>
      <c r="G182" s="50" t="s">
        <v>1236</v>
      </c>
      <c r="H182" s="50" t="s">
        <v>1063</v>
      </c>
      <c r="I182" s="50" t="s">
        <v>1485</v>
      </c>
      <c r="J182" s="50" t="s">
        <v>1184</v>
      </c>
      <c r="K182" s="50" t="s">
        <v>1501</v>
      </c>
      <c r="L182" s="48" t="str" cm="1">
        <f t="array" ref="L182">IF(LEFT(E182,1)&lt;&gt;"[", _xlfn.TEXTJOIN(", ", TRUE, IF($E$2:$E$1438=E182, ROW($E$2:$E$1438)-1, "")), "")</f>
        <v>181, 565</v>
      </c>
      <c r="M182" s="48" cm="1">
        <f t="array" ref="M182">IF(
  IFERROR(INDEX(_xlfn.TEXTSPLIT(L182, ", "), COUNTA(_xlfn.TEXTSPLIT(L182, ", "))) - INDEX(_xlfn.TEXTSPLIT(L182, ", "), COUNTA(_xlfn.TEXTSPLIT(L182, ", ")) - 1), 0) &gt; 0,
  IFERROR(INDEX(_xlfn.TEXTSPLIT(L182, ", "), COUNTA(_xlfn.TEXTSPLIT(L182, ", "))) - INDEX(_xlfn.TEXTSPLIT(L182, ", "), COUNTA(_xlfn.TEXTSPLIT(L182, ", ")) - 1), ""),
  ""
)</f>
        <v>384</v>
      </c>
      <c r="N182" s="51" t="str">
        <f>IFERROR(TEXT(AVERAGEIF(Rates!B:B, D182, Rates!C:C), "0.0"), "")</f>
        <v/>
      </c>
      <c r="O182" s="52" t="str">
        <f>IFERROR(
    IF(
        AVERAGEIF(Rates!B:B, D182, Rates!F:F) &lt; 1.2,
        "Easy",
        IF(
            AVERAGEIF(Rates!B:B, D182, Rates!F:F) &gt; 2.2,
            "Hard",
            "Med"
        )
    ),
    ""
)</f>
        <v/>
      </c>
      <c r="P182" s="50" t="str" cm="1">
        <f t="array" ref="P182">_xlfn.TEXTJOIN(",", TRUE, IF((Rates!$B$1:$B$11000 = D182) * (Rates!$E$1:$E$11000 &lt;&gt; ""), CHAR(34) &amp; Rates!$E$1:$E$11000&amp; CHAR(34), ""))</f>
        <v/>
      </c>
      <c r="Q182" s="50">
        <f>COUNTIF(Categories!A:A, H182) + COUNTIF(Categories!A:A, I182) + COUNTIF(Categories!A:A, J182) + COUNTIF(Categories!A:A, K182) + COUNTIF(Categories!A:A, F182) + COUNTIF(Categories!A:A, G182) + T182</f>
        <v>6</v>
      </c>
      <c r="R182" s="50">
        <f t="shared" si="17"/>
        <v>1</v>
      </c>
      <c r="S182" s="50" t="str">
        <f t="shared" si="16"/>
        <v>myrRED003REDrgn_Asia2Bands001WHIVertic</v>
      </c>
      <c r="T182" s="50">
        <f t="shared" si="3"/>
        <v>0</v>
      </c>
      <c r="U182" s="50" t="s">
        <v>3018</v>
      </c>
      <c r="V182" s="50" t="str">
        <f t="shared" si="4"/>
        <v>[{"order":"181","ctry":"Qatar",</v>
      </c>
      <c r="W182" s="53" t="str">
        <f t="shared" si="5"/>
        <v>[{"order":"181","ctry":"Qatar","rate":"","dff":"","cmnt":[],"prow":["myrRED","003RED","rgn_Asia"],"pcolumn":["2Bands","001WHI","Vertic"]}],</v>
      </c>
      <c r="X182" s="48" t="str" cm="1">
        <f t="array" ref="X182">CHAR(34) &amp; "prow" &amp; CHAR(34) &amp; ":["
&amp; _xlfn.TEXTJOIN(",", TRUE, CHAR(34) &amp; F182:H182 &amp; CHAR(34))
&amp; "],"</f>
        <v>"prow":["myrRED","003RED","rgn_Asia"],</v>
      </c>
      <c r="Y182" s="48" t="str" cm="1">
        <f t="array" ref="Y182">CHAR(34) &amp; "pcolumn" &amp; CHAR(34) &amp; ":["
&amp; _xlfn.TEXTJOIN(",", TRUE, CHAR(34) &amp; I182:K182 &amp; CHAR(34))
&amp; "]}"</f>
        <v>"pcolumn":["2Bands","001WHI","Vertic"]}</v>
      </c>
      <c r="Z182" s="54" t="str">
        <f t="shared" si="6"/>
        <v>"rate":"",</v>
      </c>
      <c r="AA182" s="54" t="str">
        <f t="shared" si="7"/>
        <v>"dff":"",</v>
      </c>
      <c r="AB182" s="54" t="str">
        <f t="shared" si="8"/>
        <v>"cmnt":[],</v>
      </c>
      <c r="AC182" s="54"/>
      <c r="AD182" s="54"/>
      <c r="AE182" s="54"/>
      <c r="AF182" s="54"/>
      <c r="AG182" s="54"/>
      <c r="AH182" s="54"/>
    </row>
    <row r="183" spans="1:34" ht="18" customHeight="1" x14ac:dyDescent="0.3">
      <c r="A183" s="44">
        <f t="shared" si="15"/>
        <v>45539</v>
      </c>
      <c r="B183" s="45">
        <f t="shared" si="0"/>
        <v>3</v>
      </c>
      <c r="C183" s="46" t="str">
        <f t="shared" si="1"/>
        <v>puzzle1 = [{"order":"182","ctry":"Guernsey","rate":"","dff":"","cmnt":[],"prow":["myrWHI","cl_RED, cl_YEL","rgn_Europe"],"pcolumn":["Crosse","Crosse","3Color"]}],</v>
      </c>
      <c r="D183" s="47">
        <f t="shared" si="2"/>
        <v>182</v>
      </c>
      <c r="E183" s="48" t="s">
        <v>131</v>
      </c>
      <c r="F183" s="49" t="s">
        <v>1295</v>
      </c>
      <c r="G183" s="50" t="s">
        <v>1167</v>
      </c>
      <c r="H183" s="50" t="s">
        <v>1067</v>
      </c>
      <c r="I183" s="50" t="s">
        <v>1618</v>
      </c>
      <c r="J183" s="50" t="s">
        <v>1618</v>
      </c>
      <c r="K183" s="50" t="s">
        <v>1417</v>
      </c>
      <c r="L183" s="48" t="str" cm="1">
        <f t="array" ref="L183">IF(LEFT(E183,1)&lt;&gt;"[", _xlfn.TEXTJOIN(", ", TRUE, IF($E$2:$E$1438=E183, ROW($E$2:$E$1438)-1, "")), "")</f>
        <v>182, 340, 442</v>
      </c>
      <c r="M183" s="48" cm="1">
        <f t="array" ref="M183">IF(
  IFERROR(INDEX(_xlfn.TEXTSPLIT(L183, ", "), COUNTA(_xlfn.TEXTSPLIT(L183, ", "))) - INDEX(_xlfn.TEXTSPLIT(L183, ", "), COUNTA(_xlfn.TEXTSPLIT(L183, ", ")) - 1), 0) &gt; 0,
  IFERROR(INDEX(_xlfn.TEXTSPLIT(L183, ", "), COUNTA(_xlfn.TEXTSPLIT(L183, ", "))) - INDEX(_xlfn.TEXTSPLIT(L183, ", "), COUNTA(_xlfn.TEXTSPLIT(L183, ", ")) - 1), ""),
  ""
)</f>
        <v>102</v>
      </c>
      <c r="N183" s="51" t="str">
        <f>IFERROR(TEXT(AVERAGEIF(Rates!B:B, D183, Rates!C:C), "0.0"), "")</f>
        <v/>
      </c>
      <c r="O183" s="52" t="str">
        <f>IFERROR(
    IF(
        AVERAGEIF(Rates!B:B, D183, Rates!F:F) &lt; 1.2,
        "Easy",
        IF(
            AVERAGEIF(Rates!B:B, D183, Rates!F:F) &gt; 2.2,
            "Hard",
            "Med"
        )
    ),
    ""
)</f>
        <v/>
      </c>
      <c r="P183" s="50" t="str" cm="1">
        <f t="array" ref="P183">_xlfn.TEXTJOIN(",", TRUE, IF((Rates!$B$1:$B$11000 = D183) * (Rates!$E$1:$E$11000 &lt;&gt; ""), CHAR(34) &amp; Rates!$E$1:$E$11000&amp; CHAR(34), ""))</f>
        <v/>
      </c>
      <c r="Q183" s="50">
        <f>COUNTIF(Categories!A:A, H183) + COUNTIF(Categories!A:A, I183) + COUNTIF(Categories!A:A, J183) + COUNTIF(Categories!A:A, K183) + COUNTIF(Categories!A:A, F183) + COUNTIF(Categories!A:A, G183) + T183</f>
        <v>6</v>
      </c>
      <c r="R183" s="50">
        <f t="shared" si="17"/>
        <v>0</v>
      </c>
      <c r="S183" s="50" t="str">
        <f t="shared" si="16"/>
        <v>myrWHIcl_RED, cl_YELrgn_EuropeCrosseCrosse3Color</v>
      </c>
      <c r="T183" s="50">
        <f t="shared" si="3"/>
        <v>0</v>
      </c>
      <c r="U183" s="50" t="s">
        <v>3018</v>
      </c>
      <c r="V183" s="50" t="str">
        <f t="shared" si="4"/>
        <v>[{"order":"182","ctry":"Guernsey",</v>
      </c>
      <c r="W183" s="53" t="str">
        <f t="shared" si="5"/>
        <v>[{"order":"182","ctry":"Guernsey","rate":"","dff":"","cmnt":[],"prow":["myrWHI","cl_RED, cl_YEL","rgn_Europe"],"pcolumn":["Crosse","Crosse","3Color"]}],</v>
      </c>
      <c r="X183" s="48" t="str" cm="1">
        <f t="array" ref="X183">CHAR(34) &amp; "prow" &amp; CHAR(34) &amp; ":["
&amp; _xlfn.TEXTJOIN(",", TRUE, CHAR(34) &amp; F183:H183 &amp; CHAR(34))
&amp; "],"</f>
        <v>"prow":["myrWHI","cl_RED, cl_YEL","rgn_Europe"],</v>
      </c>
      <c r="Y183" s="48" t="str" cm="1">
        <f t="array" ref="Y183">CHAR(34) &amp; "pcolumn" &amp; CHAR(34) &amp; ":["
&amp; _xlfn.TEXTJOIN(",", TRUE, CHAR(34) &amp; I183:K183 &amp; CHAR(34))
&amp; "]}"</f>
        <v>"pcolumn":["Crosse","Crosse","3Color"]}</v>
      </c>
      <c r="Z183" s="54" t="str">
        <f t="shared" si="6"/>
        <v>"rate":"",</v>
      </c>
      <c r="AA183" s="54" t="str">
        <f t="shared" si="7"/>
        <v>"dff":"",</v>
      </c>
      <c r="AB183" s="54" t="str">
        <f t="shared" si="8"/>
        <v>"cmnt":[],</v>
      </c>
      <c r="AC183" s="54"/>
      <c r="AD183" s="54"/>
      <c r="AE183" s="54"/>
      <c r="AF183" s="54"/>
      <c r="AG183" s="54"/>
      <c r="AH183" s="54"/>
    </row>
    <row r="184" spans="1:34" ht="18" customHeight="1" x14ac:dyDescent="0.3">
      <c r="A184" s="44">
        <f t="shared" si="15"/>
        <v>45540</v>
      </c>
      <c r="B184" s="45">
        <f t="shared" si="0"/>
        <v>4</v>
      </c>
      <c r="C184" s="46" t="str">
        <f t="shared" si="1"/>
        <v>puzzle1 = [{"order":"183","ctry":"Belize","rate":"","dff":"","cmnt":[],"prow":["cl_BLU","cl_WHI","cl_RED"],"pcolumn":["Circle","Plants","Humans"]}],</v>
      </c>
      <c r="D184" s="47">
        <f t="shared" si="2"/>
        <v>183</v>
      </c>
      <c r="E184" s="48" t="s">
        <v>62</v>
      </c>
      <c r="F184" s="49" t="s">
        <v>1092</v>
      </c>
      <c r="G184" s="50" t="s">
        <v>1104</v>
      </c>
      <c r="H184" s="50" t="s">
        <v>1101</v>
      </c>
      <c r="I184" s="50" t="s">
        <v>1570</v>
      </c>
      <c r="J184" s="50" t="s">
        <v>1578</v>
      </c>
      <c r="K184" s="50" t="s">
        <v>1626</v>
      </c>
      <c r="L184" s="48" t="str" cm="1">
        <f t="array" ref="L184">IF(LEFT(E184,1)&lt;&gt;"[", _xlfn.TEXTJOIN(", ", TRUE, IF($E$2:$E$1438=E184, ROW($E$2:$E$1438)-1, "")), "")</f>
        <v>183</v>
      </c>
      <c r="M184" s="48" t="str" cm="1">
        <f t="array" ref="M184">IF(
  IFERROR(INDEX(_xlfn.TEXTSPLIT(L184, ", "), COUNTA(_xlfn.TEXTSPLIT(L184, ", "))) - INDEX(_xlfn.TEXTSPLIT(L184, ", "), COUNTA(_xlfn.TEXTSPLIT(L184, ", ")) - 1), 0) &gt; 0,
  IFERROR(INDEX(_xlfn.TEXTSPLIT(L184, ", "), COUNTA(_xlfn.TEXTSPLIT(L184, ", "))) - INDEX(_xlfn.TEXTSPLIT(L184, ", "), COUNTA(_xlfn.TEXTSPLIT(L184, ", ")) - 1), ""),
  ""
)</f>
        <v/>
      </c>
      <c r="N184" s="51" t="str">
        <f>IFERROR(TEXT(AVERAGEIF(Rates!B:B, D184, Rates!C:C), "0.0"), "")</f>
        <v/>
      </c>
      <c r="O184" s="52" t="str">
        <f>IFERROR(
    IF(
        AVERAGEIF(Rates!B:B, D184, Rates!F:F) &lt; 1.2,
        "Easy",
        IF(
            AVERAGEIF(Rates!B:B, D184, Rates!F:F) &gt; 2.2,
            "Hard",
            "Med"
        )
    ),
    ""
)</f>
        <v/>
      </c>
      <c r="P184" s="50" t="str" cm="1">
        <f t="array" ref="P184">_xlfn.TEXTJOIN(",", TRUE, IF((Rates!$B$1:$B$11000 = D184) * (Rates!$E$1:$E$11000 &lt;&gt; ""), CHAR(34) &amp; Rates!$E$1:$E$11000&amp; CHAR(34), ""))</f>
        <v/>
      </c>
      <c r="Q184" s="50">
        <f>COUNTIF(Categories!A:A, H184) + COUNTIF(Categories!A:A, I184) + COUNTIF(Categories!A:A, J184) + COUNTIF(Categories!A:A, K184) + COUNTIF(Categories!A:A, F184) + COUNTIF(Categories!A:A, G184) + T184</f>
        <v>6</v>
      </c>
      <c r="R184" s="50">
        <f t="shared" si="17"/>
        <v>0</v>
      </c>
      <c r="S184" s="50" t="str">
        <f t="shared" si="16"/>
        <v>cl_BLUcl_WHIcl_REDCirclePlantsHumans</v>
      </c>
      <c r="T184" s="50">
        <f t="shared" si="3"/>
        <v>0</v>
      </c>
      <c r="U184" s="50" t="s">
        <v>3018</v>
      </c>
      <c r="V184" s="50" t="str">
        <f t="shared" si="4"/>
        <v>[{"order":"183","ctry":"Belize",</v>
      </c>
      <c r="W184" s="53" t="str">
        <f t="shared" si="5"/>
        <v>[{"order":"183","ctry":"Belize","rate":"","dff":"","cmnt":[],"prow":["cl_BLU","cl_WHI","cl_RED"],"pcolumn":["Circle","Plants","Humans"]}],</v>
      </c>
      <c r="X184" s="48" t="str" cm="1">
        <f t="array" ref="X184">CHAR(34) &amp; "prow" &amp; CHAR(34) &amp; ":["
&amp; _xlfn.TEXTJOIN(",", TRUE, CHAR(34) &amp; F184:H184 &amp; CHAR(34))
&amp; "],"</f>
        <v>"prow":["cl_BLU","cl_WHI","cl_RED"],</v>
      </c>
      <c r="Y184" s="48" t="str" cm="1">
        <f t="array" ref="Y184">CHAR(34) &amp; "pcolumn" &amp; CHAR(34) &amp; ":["
&amp; _xlfn.TEXTJOIN(",", TRUE, CHAR(34) &amp; I184:K184 &amp; CHAR(34))
&amp; "]}"</f>
        <v>"pcolumn":["Circle","Plants","Humans"]}</v>
      </c>
      <c r="Z184" s="54" t="str">
        <f t="shared" si="6"/>
        <v>"rate":"",</v>
      </c>
      <c r="AA184" s="54" t="str">
        <f t="shared" si="7"/>
        <v>"dff":"",</v>
      </c>
      <c r="AB184" s="54" t="str">
        <f t="shared" si="8"/>
        <v>"cmnt":[],</v>
      </c>
      <c r="AC184" s="54"/>
      <c r="AD184" s="54"/>
      <c r="AE184" s="54"/>
      <c r="AF184" s="54"/>
      <c r="AG184" s="54"/>
      <c r="AH184" s="54"/>
    </row>
    <row r="185" spans="1:34" ht="18" customHeight="1" x14ac:dyDescent="0.3">
      <c r="A185" s="44">
        <f t="shared" si="15"/>
        <v>45541</v>
      </c>
      <c r="B185" s="45">
        <f t="shared" si="0"/>
        <v>5</v>
      </c>
      <c r="C185" s="46" t="str">
        <f t="shared" si="1"/>
        <v>puzzle1 = [{"order":"184","ctry":"Niger","rate":"","dff":"","cmnt":[],"prow":["3Color","3Bands","Center"],"pcolumn":["001ORA","002WHI","003GRE"]}],</v>
      </c>
      <c r="D185" s="47">
        <f t="shared" si="2"/>
        <v>184</v>
      </c>
      <c r="E185" s="48" t="s">
        <v>195</v>
      </c>
      <c r="F185" s="49" t="s">
        <v>1417</v>
      </c>
      <c r="G185" s="50" t="s">
        <v>1489</v>
      </c>
      <c r="H185" s="50" t="s">
        <v>1574</v>
      </c>
      <c r="I185" s="50" t="s">
        <v>1196</v>
      </c>
      <c r="J185" s="50" t="s">
        <v>1212</v>
      </c>
      <c r="K185" s="50" t="s">
        <v>1248</v>
      </c>
      <c r="L185" s="48" t="str" cm="1">
        <f t="array" ref="L185">IF(LEFT(E185,1)&lt;&gt;"[", _xlfn.TEXTJOIN(", ", TRUE, IF($E$2:$E$1438=E185, ROW($E$2:$E$1438)-1, "")), "")</f>
        <v>184, 374</v>
      </c>
      <c r="M185" s="48" cm="1">
        <f t="array" ref="M185">IF(
  IFERROR(INDEX(_xlfn.TEXTSPLIT(L185, ", "), COUNTA(_xlfn.TEXTSPLIT(L185, ", "))) - INDEX(_xlfn.TEXTSPLIT(L185, ", "), COUNTA(_xlfn.TEXTSPLIT(L185, ", ")) - 1), 0) &gt; 0,
  IFERROR(INDEX(_xlfn.TEXTSPLIT(L185, ", "), COUNTA(_xlfn.TEXTSPLIT(L185, ", "))) - INDEX(_xlfn.TEXTSPLIT(L185, ", "), COUNTA(_xlfn.TEXTSPLIT(L185, ", ")) - 1), ""),
  ""
)</f>
        <v>190</v>
      </c>
      <c r="N185" s="51" t="str">
        <f>IFERROR(TEXT(AVERAGEIF(Rates!B:B, D185, Rates!C:C), "0.0"), "")</f>
        <v/>
      </c>
      <c r="O185" s="52" t="str">
        <f>IFERROR(
    IF(
        AVERAGEIF(Rates!B:B, D185, Rates!F:F) &lt; 1.2,
        "Easy",
        IF(
            AVERAGEIF(Rates!B:B, D185, Rates!F:F) &gt; 2.2,
            "Hard",
            "Med"
        )
    ),
    ""
)</f>
        <v/>
      </c>
      <c r="P185" s="50" t="str" cm="1">
        <f t="array" ref="P185">_xlfn.TEXTJOIN(",", TRUE, IF((Rates!$B$1:$B$11000 = D185) * (Rates!$E$1:$E$11000 &lt;&gt; ""), CHAR(34) &amp; Rates!$E$1:$E$11000&amp; CHAR(34), ""))</f>
        <v/>
      </c>
      <c r="Q185" s="50">
        <f>COUNTIF(Categories!A:A, H185) + COUNTIF(Categories!A:A, I185) + COUNTIF(Categories!A:A, J185) + COUNTIF(Categories!A:A, K185) + COUNTIF(Categories!A:A, F185) + COUNTIF(Categories!A:A, G185) + T185</f>
        <v>6</v>
      </c>
      <c r="R185" s="50">
        <f t="shared" si="17"/>
        <v>1</v>
      </c>
      <c r="S185" s="50" t="str">
        <f t="shared" si="16"/>
        <v>3Color3BandsCenter001ORA002WHI003GRE</v>
      </c>
      <c r="T185" s="50">
        <f t="shared" si="3"/>
        <v>0</v>
      </c>
      <c r="U185" s="50" t="s">
        <v>3018</v>
      </c>
      <c r="V185" s="50" t="str">
        <f t="shared" si="4"/>
        <v>[{"order":"184","ctry":"Niger",</v>
      </c>
      <c r="W185" s="53" t="str">
        <f t="shared" si="5"/>
        <v>[{"order":"184","ctry":"Niger","rate":"","dff":"","cmnt":[],"prow":["3Color","3Bands","Center"],"pcolumn":["001ORA","002WHI","003GRE"]}],</v>
      </c>
      <c r="X185" s="48" t="str" cm="1">
        <f t="array" ref="X185">CHAR(34) &amp; "prow" &amp; CHAR(34) &amp; ":["
&amp; _xlfn.TEXTJOIN(",", TRUE, CHAR(34) &amp; F185:H185 &amp; CHAR(34))
&amp; "],"</f>
        <v>"prow":["3Color","3Bands","Center"],</v>
      </c>
      <c r="Y185" s="48" t="str" cm="1">
        <f t="array" ref="Y185">CHAR(34) &amp; "pcolumn" &amp; CHAR(34) &amp; ":["
&amp; _xlfn.TEXTJOIN(",", TRUE, CHAR(34) &amp; I185:K185 &amp; CHAR(34))
&amp; "]}"</f>
        <v>"pcolumn":["001ORA","002WHI","003GRE"]}</v>
      </c>
      <c r="Z185" s="54" t="str">
        <f t="shared" si="6"/>
        <v>"rate":"",</v>
      </c>
      <c r="AA185" s="54" t="str">
        <f t="shared" si="7"/>
        <v>"dff":"",</v>
      </c>
      <c r="AB185" s="54" t="str">
        <f t="shared" si="8"/>
        <v>"cmnt":[],</v>
      </c>
      <c r="AC185" s="54"/>
      <c r="AD185" s="54"/>
      <c r="AE185" s="54"/>
      <c r="AF185" s="54"/>
      <c r="AG185" s="54"/>
      <c r="AH185" s="54"/>
    </row>
    <row r="186" spans="1:34" ht="18" customHeight="1" x14ac:dyDescent="0.3">
      <c r="A186" s="44">
        <f t="shared" si="15"/>
        <v>45542</v>
      </c>
      <c r="B186" s="45">
        <f t="shared" si="0"/>
        <v>6</v>
      </c>
      <c r="C186" s="46" t="str">
        <f t="shared" si="1"/>
        <v>puzzle1 = [{"order":"185","ctry":"Papua New Guinea","rate":"","dff":"","cmnt":[],"prow":["cl_RED","cl_YEL","rgn_Oceania"],"pcolumn":["cl_BLA","Animal","staWHI"]}],</v>
      </c>
      <c r="D186" s="47">
        <f t="shared" si="2"/>
        <v>185</v>
      </c>
      <c r="E186" s="48" t="s">
        <v>209</v>
      </c>
      <c r="F186" s="49" t="s">
        <v>1101</v>
      </c>
      <c r="G186" s="50" t="s">
        <v>1107</v>
      </c>
      <c r="H186" s="50" t="s">
        <v>1051</v>
      </c>
      <c r="I186" s="50" t="s">
        <v>1088</v>
      </c>
      <c r="J186" s="50" t="s">
        <v>1606</v>
      </c>
      <c r="K186" s="50" t="s">
        <v>1273</v>
      </c>
      <c r="L186" s="48" t="str" cm="1">
        <f t="array" ref="L186">IF(LEFT(E186,1)&lt;&gt;"[", _xlfn.TEXTJOIN(", ", TRUE, IF($E$2:$E$1438=E186, ROW($E$2:$E$1438)-1, "")), "")</f>
        <v>185, 496</v>
      </c>
      <c r="M186" s="48" cm="1">
        <f t="array" ref="M186">IF(
  IFERROR(INDEX(_xlfn.TEXTSPLIT(L186, ", "), COUNTA(_xlfn.TEXTSPLIT(L186, ", "))) - INDEX(_xlfn.TEXTSPLIT(L186, ", "), COUNTA(_xlfn.TEXTSPLIT(L186, ", ")) - 1), 0) &gt; 0,
  IFERROR(INDEX(_xlfn.TEXTSPLIT(L186, ", "), COUNTA(_xlfn.TEXTSPLIT(L186, ", "))) - INDEX(_xlfn.TEXTSPLIT(L186, ", "), COUNTA(_xlfn.TEXTSPLIT(L186, ", ")) - 1), ""),
  ""
)</f>
        <v>311</v>
      </c>
      <c r="N186" s="51" t="str">
        <f>IFERROR(TEXT(AVERAGEIF(Rates!B:B, D186, Rates!C:C), "0.0"), "")</f>
        <v/>
      </c>
      <c r="O186" s="52" t="str">
        <f>IFERROR(
    IF(
        AVERAGEIF(Rates!B:B, D186, Rates!F:F) &lt; 1.2,
        "Easy",
        IF(
            AVERAGEIF(Rates!B:B, D186, Rates!F:F) &gt; 2.2,
            "Hard",
            "Med"
        )
    ),
    ""
)</f>
        <v/>
      </c>
      <c r="P186" s="50" t="str" cm="1">
        <f t="array" ref="P186">_xlfn.TEXTJOIN(",", TRUE, IF((Rates!$B$1:$B$11000 = D186) * (Rates!$E$1:$E$11000 &lt;&gt; ""), CHAR(34) &amp; Rates!$E$1:$E$11000&amp; CHAR(34), ""))</f>
        <v/>
      </c>
      <c r="Q186" s="50">
        <f>COUNTIF(Categories!A:A, H186) + COUNTIF(Categories!A:A, I186) + COUNTIF(Categories!A:A, J186) + COUNTIF(Categories!A:A, K186) + COUNTIF(Categories!A:A, F186) + COUNTIF(Categories!A:A, G186) + T186</f>
        <v>6</v>
      </c>
      <c r="R186" s="50">
        <f t="shared" si="17"/>
        <v>1</v>
      </c>
      <c r="S186" s="50" t="str">
        <f t="shared" si="16"/>
        <v>cl_REDcl_YELrgn_Oceaniacl_BLAAnimalstaWHI</v>
      </c>
      <c r="T186" s="50">
        <f t="shared" si="3"/>
        <v>0</v>
      </c>
      <c r="U186" s="50" t="s">
        <v>3018</v>
      </c>
      <c r="V186" s="50" t="str">
        <f t="shared" si="4"/>
        <v>[{"order":"185","ctry":"Papua New Guinea",</v>
      </c>
      <c r="W186" s="53" t="str">
        <f t="shared" si="5"/>
        <v>[{"order":"185","ctry":"Papua New Guinea","rate":"","dff":"","cmnt":[],"prow":["cl_RED","cl_YEL","rgn_Oceania"],"pcolumn":["cl_BLA","Animal","staWHI"]}],</v>
      </c>
      <c r="X186" s="48" t="str" cm="1">
        <f t="array" ref="X186">CHAR(34) &amp; "prow" &amp; CHAR(34) &amp; ":["
&amp; _xlfn.TEXTJOIN(",", TRUE, CHAR(34) &amp; F186:H186 &amp; CHAR(34))
&amp; "],"</f>
        <v>"prow":["cl_RED","cl_YEL","rgn_Oceania"],</v>
      </c>
      <c r="Y186" s="48" t="str" cm="1">
        <f t="array" ref="Y186">CHAR(34) &amp; "pcolumn" &amp; CHAR(34) &amp; ":["
&amp; _xlfn.TEXTJOIN(",", TRUE, CHAR(34) &amp; I186:K186 &amp; CHAR(34))
&amp; "]}"</f>
        <v>"pcolumn":["cl_BLA","Animal","staWHI"]}</v>
      </c>
      <c r="Z186" s="54" t="str">
        <f t="shared" si="6"/>
        <v>"rate":"",</v>
      </c>
      <c r="AA186" s="54" t="str">
        <f t="shared" si="7"/>
        <v>"dff":"",</v>
      </c>
      <c r="AB186" s="54" t="str">
        <f t="shared" si="8"/>
        <v>"cmnt":[],</v>
      </c>
      <c r="AC186" s="54"/>
      <c r="AD186" s="54"/>
      <c r="AE186" s="54"/>
      <c r="AF186" s="54"/>
      <c r="AG186" s="54"/>
      <c r="AH186" s="54"/>
    </row>
    <row r="187" spans="1:34" ht="18" customHeight="1" x14ac:dyDescent="0.3">
      <c r="A187" s="44">
        <f t="shared" si="15"/>
        <v>45543</v>
      </c>
      <c r="B187" s="45">
        <f t="shared" si="0"/>
        <v>7</v>
      </c>
      <c r="C187" s="46" t="str">
        <f t="shared" si="1"/>
        <v>puzzle1 = [{"order":"186","ctry":"United States","rate":"","dff":"","cmnt":[],"prow":["words2","startU","rgn_North America"],"pcolumn":["Canton","Horizo","3+Star"]}],</v>
      </c>
      <c r="D187" s="47">
        <f t="shared" si="2"/>
        <v>186</v>
      </c>
      <c r="E187" s="48" t="s">
        <v>272</v>
      </c>
      <c r="F187" s="49" t="s">
        <v>1845</v>
      </c>
      <c r="G187" s="50" t="s">
        <v>1930</v>
      </c>
      <c r="H187" s="50" t="s">
        <v>1059</v>
      </c>
      <c r="I187" s="50" t="s">
        <v>1634</v>
      </c>
      <c r="J187" s="50" t="s">
        <v>1497</v>
      </c>
      <c r="K187" s="50" t="s">
        <v>1598</v>
      </c>
      <c r="L187" s="48" t="str" cm="1">
        <f t="array" ref="L187">IF(LEFT(E187,1)&lt;&gt;"[", _xlfn.TEXTJOIN(", ", TRUE, IF($E$2:$E$1438=E187, ROW($E$2:$E$1438)-1, "")), "")</f>
        <v>5, 186, 430</v>
      </c>
      <c r="M187" s="48" cm="1">
        <f t="array" ref="M187">IF(
  IFERROR(INDEX(_xlfn.TEXTSPLIT(L187, ", "), COUNTA(_xlfn.TEXTSPLIT(L187, ", "))) - INDEX(_xlfn.TEXTSPLIT(L187, ", "), COUNTA(_xlfn.TEXTSPLIT(L187, ", ")) - 1), 0) &gt; 0,
  IFERROR(INDEX(_xlfn.TEXTSPLIT(L187, ", "), COUNTA(_xlfn.TEXTSPLIT(L187, ", "))) - INDEX(_xlfn.TEXTSPLIT(L187, ", "), COUNTA(_xlfn.TEXTSPLIT(L187, ", ")) - 1), ""),
  ""
)</f>
        <v>244</v>
      </c>
      <c r="N187" s="51" t="str">
        <f>IFERROR(TEXT(AVERAGEIF(Rates!B:B, D187, Rates!C:C), "0.0"), "")</f>
        <v/>
      </c>
      <c r="O187" s="52" t="str">
        <f>IFERROR(
    IF(
        AVERAGEIF(Rates!B:B, D187, Rates!F:F) &lt; 1.2,
        "Easy",
        IF(
            AVERAGEIF(Rates!B:B, D187, Rates!F:F) &gt; 2.2,
            "Hard",
            "Med"
        )
    ),
    ""
)</f>
        <v/>
      </c>
      <c r="P187" s="50" t="str" cm="1">
        <f t="array" ref="P187">_xlfn.TEXTJOIN(",", TRUE, IF((Rates!$B$1:$B$11000 = D187) * (Rates!$E$1:$E$11000 &lt;&gt; ""), CHAR(34) &amp; Rates!$E$1:$E$11000&amp; CHAR(34), ""))</f>
        <v/>
      </c>
      <c r="Q187" s="50">
        <f>COUNTIF(Categories!A:A, H187) + COUNTIF(Categories!A:A, I187) + COUNTIF(Categories!A:A, J187) + COUNTIF(Categories!A:A, K187) + COUNTIF(Categories!A:A, F187) + COUNTIF(Categories!A:A, G187) + T187</f>
        <v>6</v>
      </c>
      <c r="R187" s="50">
        <f t="shared" si="17"/>
        <v>0</v>
      </c>
      <c r="S187" s="50" t="str">
        <f t="shared" si="16"/>
        <v>words2startUrgn_North AmericaCantonHorizo3+Star</v>
      </c>
      <c r="T187" s="50">
        <f t="shared" si="3"/>
        <v>0</v>
      </c>
      <c r="U187" s="50" t="s">
        <v>3018</v>
      </c>
      <c r="V187" s="50" t="str">
        <f t="shared" si="4"/>
        <v>[{"order":"186","ctry":"United States",</v>
      </c>
      <c r="W187" s="53" t="str">
        <f t="shared" si="5"/>
        <v>[{"order":"186","ctry":"United States","rate":"","dff":"","cmnt":[],"prow":["words2","startU","rgn_North America"],"pcolumn":["Canton","Horizo","3+Star"]}],</v>
      </c>
      <c r="X187" s="48" t="str" cm="1">
        <f t="array" ref="X187">CHAR(34) &amp; "prow" &amp; CHAR(34) &amp; ":["
&amp; _xlfn.TEXTJOIN(",", TRUE, CHAR(34) &amp; F187:H187 &amp; CHAR(34))
&amp; "],"</f>
        <v>"prow":["words2","startU","rgn_North America"],</v>
      </c>
      <c r="Y187" s="48" t="str" cm="1">
        <f t="array" ref="Y187">CHAR(34) &amp; "pcolumn" &amp; CHAR(34) &amp; ":["
&amp; _xlfn.TEXTJOIN(",", TRUE, CHAR(34) &amp; I187:K187 &amp; CHAR(34))
&amp; "]}"</f>
        <v>"pcolumn":["Canton","Horizo","3+Star"]}</v>
      </c>
      <c r="Z187" s="54" t="str">
        <f t="shared" si="6"/>
        <v>"rate":"",</v>
      </c>
      <c r="AA187" s="54" t="str">
        <f t="shared" si="7"/>
        <v>"dff":"",</v>
      </c>
      <c r="AB187" s="54" t="str">
        <f t="shared" si="8"/>
        <v>"cmnt":[],</v>
      </c>
      <c r="AC187" s="54"/>
      <c r="AD187" s="54"/>
      <c r="AE187" s="54"/>
      <c r="AF187" s="54"/>
      <c r="AG187" s="54"/>
      <c r="AH187" s="54"/>
    </row>
    <row r="188" spans="1:34" ht="18" customHeight="1" x14ac:dyDescent="0.3">
      <c r="A188" s="44">
        <f t="shared" si="15"/>
        <v>45544</v>
      </c>
      <c r="B188" s="45">
        <f t="shared" si="0"/>
        <v>1</v>
      </c>
      <c r="C188" s="46" t="str">
        <f t="shared" si="1"/>
        <v>puzzle1 = [{"order":"187","ctry":"Indonesia","rate":"","dff":"","cmnt":[],"prow":["2Color","cl_WHI, cl_RED","rgn_Asia"],"pcolumn":["001RED","003WHI","OnlyBa"]}],</v>
      </c>
      <c r="D188" s="47">
        <f t="shared" si="2"/>
        <v>187</v>
      </c>
      <c r="E188" s="48" t="s">
        <v>140</v>
      </c>
      <c r="F188" s="49" t="s">
        <v>1413</v>
      </c>
      <c r="G188" s="50" t="s">
        <v>1164</v>
      </c>
      <c r="H188" s="50" t="s">
        <v>1063</v>
      </c>
      <c r="I188" s="50" t="s">
        <v>1180</v>
      </c>
      <c r="J188" s="50" t="s">
        <v>1240</v>
      </c>
      <c r="K188" s="50" t="s">
        <v>1630</v>
      </c>
      <c r="L188" s="48" t="str" cm="1">
        <f t="array" ref="L188">IF(LEFT(E188,1)&lt;&gt;"[", _xlfn.TEXTJOIN(", ", TRUE, IF($E$2:$E$1438=E188, ROW($E$2:$E$1438)-1, "")), "")</f>
        <v>187, 378, 551</v>
      </c>
      <c r="M188" s="48" cm="1">
        <f t="array" ref="M188">IF(
  IFERROR(INDEX(_xlfn.TEXTSPLIT(L188, ", "), COUNTA(_xlfn.TEXTSPLIT(L188, ", "))) - INDEX(_xlfn.TEXTSPLIT(L188, ", "), COUNTA(_xlfn.TEXTSPLIT(L188, ", ")) - 1), 0) &gt; 0,
  IFERROR(INDEX(_xlfn.TEXTSPLIT(L188, ", "), COUNTA(_xlfn.TEXTSPLIT(L188, ", "))) - INDEX(_xlfn.TEXTSPLIT(L188, ", "), COUNTA(_xlfn.TEXTSPLIT(L188, ", ")) - 1), ""),
  ""
)</f>
        <v>173</v>
      </c>
      <c r="N188" s="51" t="str">
        <f>IFERROR(TEXT(AVERAGEIF(Rates!B:B, D188, Rates!C:C), "0.0"), "")</f>
        <v/>
      </c>
      <c r="O188" s="52" t="str">
        <f>IFERROR(
    IF(
        AVERAGEIF(Rates!B:B, D188, Rates!F:F) &lt; 1.2,
        "Easy",
        IF(
            AVERAGEIF(Rates!B:B, D188, Rates!F:F) &gt; 2.2,
            "Hard",
            "Med"
        )
    ),
    ""
)</f>
        <v/>
      </c>
      <c r="P188" s="50" t="str" cm="1">
        <f t="array" ref="P188">_xlfn.TEXTJOIN(",", TRUE, IF((Rates!$B$1:$B$11000 = D188) * (Rates!$E$1:$E$11000 &lt;&gt; ""), CHAR(34) &amp; Rates!$E$1:$E$11000&amp; CHAR(34), ""))</f>
        <v/>
      </c>
      <c r="Q188" s="50">
        <f>COUNTIF(Categories!A:A, H188) + COUNTIF(Categories!A:A, I188) + COUNTIF(Categories!A:A, J188) + COUNTIF(Categories!A:A, K188) + COUNTIF(Categories!A:A, F188) + COUNTIF(Categories!A:A, G188) + T188</f>
        <v>6</v>
      </c>
      <c r="R188" s="50">
        <f t="shared" si="17"/>
        <v>0</v>
      </c>
      <c r="S188" s="50" t="str">
        <f t="shared" si="16"/>
        <v>2Colorcl_WHI, cl_REDrgn_Asia001RED003WHIOnlyBa</v>
      </c>
      <c r="T188" s="50">
        <f t="shared" si="3"/>
        <v>0</v>
      </c>
      <c r="U188" s="50" t="s">
        <v>3018</v>
      </c>
      <c r="V188" s="50" t="str">
        <f t="shared" si="4"/>
        <v>[{"order":"187","ctry":"Indonesia",</v>
      </c>
      <c r="W188" s="53" t="str">
        <f t="shared" si="5"/>
        <v>[{"order":"187","ctry":"Indonesia","rate":"","dff":"","cmnt":[],"prow":["2Color","cl_WHI, cl_RED","rgn_Asia"],"pcolumn":["001RED","003WHI","OnlyBa"]}],</v>
      </c>
      <c r="X188" s="48" t="str" cm="1">
        <f t="array" ref="X188">CHAR(34) &amp; "prow" &amp; CHAR(34) &amp; ":["
&amp; _xlfn.TEXTJOIN(",", TRUE, CHAR(34) &amp; F188:H188 &amp; CHAR(34))
&amp; "],"</f>
        <v>"prow":["2Color","cl_WHI, cl_RED","rgn_Asia"],</v>
      </c>
      <c r="Y188" s="48" t="str" cm="1">
        <f t="array" ref="Y188">CHAR(34) &amp; "pcolumn" &amp; CHAR(34) &amp; ":["
&amp; _xlfn.TEXTJOIN(",", TRUE, CHAR(34) &amp; I188:K188 &amp; CHAR(34))
&amp; "]}"</f>
        <v>"pcolumn":["001RED","003WHI","OnlyBa"]}</v>
      </c>
      <c r="Z188" s="54" t="str">
        <f t="shared" si="6"/>
        <v>"rate":"",</v>
      </c>
      <c r="AA188" s="54" t="str">
        <f t="shared" si="7"/>
        <v>"dff":"",</v>
      </c>
      <c r="AB188" s="54" t="str">
        <f t="shared" si="8"/>
        <v>"cmnt":[],</v>
      </c>
      <c r="AC188" s="54"/>
      <c r="AD188" s="54"/>
      <c r="AE188" s="54"/>
      <c r="AF188" s="54"/>
      <c r="AG188" s="54"/>
      <c r="AH188" s="54"/>
    </row>
    <row r="189" spans="1:34" ht="18" customHeight="1" x14ac:dyDescent="0.3">
      <c r="A189" s="44">
        <f t="shared" si="15"/>
        <v>45545</v>
      </c>
      <c r="B189" s="45">
        <f t="shared" si="0"/>
        <v>2</v>
      </c>
      <c r="C189" s="46" t="str">
        <f t="shared" si="1"/>
        <v>puzzle1 = [{"order":"188","ctry":"Guyana","rate":"","dff":"","cmnt":[],"prow":["Trside","Trside","Trside"],"pcolumn":["cl_RED","cl_GRE","cl_YEL"]}],</v>
      </c>
      <c r="D189" s="47">
        <f t="shared" si="2"/>
        <v>188</v>
      </c>
      <c r="E189" s="48" t="s">
        <v>134</v>
      </c>
      <c r="F189" s="49" t="s">
        <v>1614</v>
      </c>
      <c r="G189" s="50" t="s">
        <v>1614</v>
      </c>
      <c r="H189" s="50" t="s">
        <v>1614</v>
      </c>
      <c r="I189" s="50" t="s">
        <v>1101</v>
      </c>
      <c r="J189" s="50" t="s">
        <v>1095</v>
      </c>
      <c r="K189" s="50" t="s">
        <v>1107</v>
      </c>
      <c r="L189" s="48" t="str" cm="1">
        <f t="array" ref="L189">IF(LEFT(E189,1)&lt;&gt;"[", _xlfn.TEXTJOIN(", ", TRUE, IF($E$2:$E$1438=E189, ROW($E$2:$E$1438)-1, "")), "")</f>
        <v>89, 188, 525</v>
      </c>
      <c r="M189" s="48" cm="1">
        <f t="array" ref="M189">IF(
  IFERROR(INDEX(_xlfn.TEXTSPLIT(L189, ", "), COUNTA(_xlfn.TEXTSPLIT(L189, ", "))) - INDEX(_xlfn.TEXTSPLIT(L189, ", "), COUNTA(_xlfn.TEXTSPLIT(L189, ", ")) - 1), 0) &gt; 0,
  IFERROR(INDEX(_xlfn.TEXTSPLIT(L189, ", "), COUNTA(_xlfn.TEXTSPLIT(L189, ", "))) - INDEX(_xlfn.TEXTSPLIT(L189, ", "), COUNTA(_xlfn.TEXTSPLIT(L189, ", ")) - 1), ""),
  ""
)</f>
        <v>337</v>
      </c>
      <c r="N189" s="51" t="str">
        <f>IFERROR(TEXT(AVERAGEIF(Rates!B:B, D189, Rates!C:C), "0.0"), "")</f>
        <v/>
      </c>
      <c r="O189" s="52" t="str">
        <f>IFERROR(
    IF(
        AVERAGEIF(Rates!B:B, D189, Rates!F:F) &lt; 1.2,
        "Easy",
        IF(
            AVERAGEIF(Rates!B:B, D189, Rates!F:F) &gt; 2.2,
            "Hard",
            "Med"
        )
    ),
    ""
)</f>
        <v/>
      </c>
      <c r="P189" s="50" t="str" cm="1">
        <f t="array" ref="P189">_xlfn.TEXTJOIN(",", TRUE, IF((Rates!$B$1:$B$11000 = D189) * (Rates!$E$1:$E$11000 &lt;&gt; ""), CHAR(34) &amp; Rates!$E$1:$E$11000&amp; CHAR(34), ""))</f>
        <v/>
      </c>
      <c r="Q189" s="50">
        <f>COUNTIF(Categories!A:A, H189) + COUNTIF(Categories!A:A, I189) + COUNTIF(Categories!A:A, J189) + COUNTIF(Categories!A:A, K189) + COUNTIF(Categories!A:A, F189) + COUNTIF(Categories!A:A, G189) + T189</f>
        <v>6</v>
      </c>
      <c r="R189" s="50">
        <f t="shared" si="17"/>
        <v>0</v>
      </c>
      <c r="S189" s="50" t="str">
        <f t="shared" si="16"/>
        <v>TrsideTrsideTrsidecl_REDcl_GREcl_YEL</v>
      </c>
      <c r="T189" s="50">
        <f t="shared" si="3"/>
        <v>0</v>
      </c>
      <c r="U189" s="50" t="s">
        <v>3018</v>
      </c>
      <c r="V189" s="50" t="str">
        <f t="shared" si="4"/>
        <v>[{"order":"188","ctry":"Guyana",</v>
      </c>
      <c r="W189" s="53" t="str">
        <f t="shared" si="5"/>
        <v>[{"order":"188","ctry":"Guyana","rate":"","dff":"","cmnt":[],"prow":["Trside","Trside","Trside"],"pcolumn":["cl_RED","cl_GRE","cl_YEL"]}],</v>
      </c>
      <c r="X189" s="48" t="str" cm="1">
        <f t="array" ref="X189">CHAR(34) &amp; "prow" &amp; CHAR(34) &amp; ":["
&amp; _xlfn.TEXTJOIN(",", TRUE, CHAR(34) &amp; F189:H189 &amp; CHAR(34))
&amp; "],"</f>
        <v>"prow":["Trside","Trside","Trside"],</v>
      </c>
      <c r="Y189" s="48" t="str" cm="1">
        <f t="array" ref="Y189">CHAR(34) &amp; "pcolumn" &amp; CHAR(34) &amp; ":["
&amp; _xlfn.TEXTJOIN(",", TRUE, CHAR(34) &amp; I189:K189 &amp; CHAR(34))
&amp; "]}"</f>
        <v>"pcolumn":["cl_RED","cl_GRE","cl_YEL"]}</v>
      </c>
      <c r="Z189" s="54" t="str">
        <f t="shared" si="6"/>
        <v>"rate":"",</v>
      </c>
      <c r="AA189" s="54" t="str">
        <f t="shared" si="7"/>
        <v>"dff":"",</v>
      </c>
      <c r="AB189" s="54" t="str">
        <f t="shared" si="8"/>
        <v>"cmnt":[],</v>
      </c>
      <c r="AC189" s="54"/>
      <c r="AD189" s="54"/>
      <c r="AE189" s="54"/>
      <c r="AF189" s="54"/>
      <c r="AG189" s="54"/>
      <c r="AH189" s="54"/>
    </row>
    <row r="190" spans="1:34" ht="18" customHeight="1" x14ac:dyDescent="0.3">
      <c r="A190" s="44">
        <f t="shared" si="15"/>
        <v>45546</v>
      </c>
      <c r="B190" s="45">
        <f t="shared" si="0"/>
        <v>3</v>
      </c>
      <c r="C190" s="46" t="str">
        <f t="shared" si="1"/>
        <v>puzzle1 = [{"order":"189","ctry":"Montenegro","rate":"","dff":"","cmnt":[],"prow":["rgn_Europe","cl_YEL","Animal"],"pcolumn":["year00","myrRED","startM"]}],</v>
      </c>
      <c r="D190" s="47">
        <f t="shared" si="2"/>
        <v>189</v>
      </c>
      <c r="E190" s="48" t="s">
        <v>183</v>
      </c>
      <c r="F190" s="49" t="s">
        <v>1067</v>
      </c>
      <c r="G190" s="50" t="s">
        <v>1107</v>
      </c>
      <c r="H190" s="50" t="s">
        <v>1606</v>
      </c>
      <c r="I190" s="50" t="s">
        <v>2094</v>
      </c>
      <c r="J190" s="50" t="s">
        <v>1279</v>
      </c>
      <c r="K190" s="50" t="s">
        <v>1906</v>
      </c>
      <c r="L190" s="48" t="str" cm="1">
        <f t="array" ref="L190">IF(LEFT(E190,1)&lt;&gt;"[", _xlfn.TEXTJOIN(", ", TRUE, IF($E$2:$E$1438=E190, ROW($E$2:$E$1438)-1, "")), "")</f>
        <v>189, 524</v>
      </c>
      <c r="M190" s="48" cm="1">
        <f t="array" ref="M190">IF(
  IFERROR(INDEX(_xlfn.TEXTSPLIT(L190, ", "), COUNTA(_xlfn.TEXTSPLIT(L190, ", "))) - INDEX(_xlfn.TEXTSPLIT(L190, ", "), COUNTA(_xlfn.TEXTSPLIT(L190, ", ")) - 1), 0) &gt; 0,
  IFERROR(INDEX(_xlfn.TEXTSPLIT(L190, ", "), COUNTA(_xlfn.TEXTSPLIT(L190, ", "))) - INDEX(_xlfn.TEXTSPLIT(L190, ", "), COUNTA(_xlfn.TEXTSPLIT(L190, ", ")) - 1), ""),
  ""
)</f>
        <v>335</v>
      </c>
      <c r="N190" s="51" t="str">
        <f>IFERROR(TEXT(AVERAGEIF(Rates!B:B, D190, Rates!C:C), "0.0"), "")</f>
        <v/>
      </c>
      <c r="O190" s="52" t="str">
        <f>IFERROR(
    IF(
        AVERAGEIF(Rates!B:B, D190, Rates!F:F) &lt; 1.2,
        "Easy",
        IF(
            AVERAGEIF(Rates!B:B, D190, Rates!F:F) &gt; 2.2,
            "Hard",
            "Med"
        )
    ),
    ""
)</f>
        <v/>
      </c>
      <c r="P190" s="50" t="str" cm="1">
        <f t="array" ref="P190">_xlfn.TEXTJOIN(",", TRUE, IF((Rates!$B$1:$B$11000 = D190) * (Rates!$E$1:$E$11000 &lt;&gt; ""), CHAR(34) &amp; Rates!$E$1:$E$11000&amp; CHAR(34), ""))</f>
        <v/>
      </c>
      <c r="Q190" s="50">
        <f>COUNTIF(Categories!A:A, H190) + COUNTIF(Categories!A:A, I190) + COUNTIF(Categories!A:A, J190) + COUNTIF(Categories!A:A, K190) + COUNTIF(Categories!A:A, F190) + COUNTIF(Categories!A:A, G190) + T190</f>
        <v>6</v>
      </c>
      <c r="R190" s="50">
        <f t="shared" si="17"/>
        <v>0</v>
      </c>
      <c r="S190" s="50" t="str">
        <f t="shared" si="16"/>
        <v>rgn_Europecl_YELAnimalyear00myrREDstartM</v>
      </c>
      <c r="T190" s="50">
        <f t="shared" si="3"/>
        <v>0</v>
      </c>
      <c r="U190" s="50" t="s">
        <v>3018</v>
      </c>
      <c r="V190" s="50" t="str">
        <f t="shared" si="4"/>
        <v>[{"order":"189","ctry":"Montenegro",</v>
      </c>
      <c r="W190" s="53" t="str">
        <f t="shared" si="5"/>
        <v>[{"order":"189","ctry":"Montenegro","rate":"","dff":"","cmnt":[],"prow":["rgn_Europe","cl_YEL","Animal"],"pcolumn":["year00","myrRED","startM"]}],</v>
      </c>
      <c r="X190" s="48" t="str" cm="1">
        <f t="array" ref="X190">CHAR(34) &amp; "prow" &amp; CHAR(34) &amp; ":["
&amp; _xlfn.TEXTJOIN(",", TRUE, CHAR(34) &amp; F190:H190 &amp; CHAR(34))
&amp; "],"</f>
        <v>"prow":["rgn_Europe","cl_YEL","Animal"],</v>
      </c>
      <c r="Y190" s="48" t="str" cm="1">
        <f t="array" ref="Y190">CHAR(34) &amp; "pcolumn" &amp; CHAR(34) &amp; ":["
&amp; _xlfn.TEXTJOIN(",", TRUE, CHAR(34) &amp; I190:K190 &amp; CHAR(34))
&amp; "]}"</f>
        <v>"pcolumn":["year00","myrRED","startM"]}</v>
      </c>
      <c r="Z190" s="54" t="str">
        <f t="shared" si="6"/>
        <v>"rate":"",</v>
      </c>
      <c r="AA190" s="54" t="str">
        <f t="shared" si="7"/>
        <v>"dff":"",</v>
      </c>
      <c r="AB190" s="54" t="str">
        <f t="shared" si="8"/>
        <v>"cmnt":[],</v>
      </c>
      <c r="AC190" s="54"/>
      <c r="AD190" s="54"/>
      <c r="AE190" s="54"/>
      <c r="AF190" s="54"/>
      <c r="AG190" s="54"/>
      <c r="AH190" s="54"/>
    </row>
    <row r="191" spans="1:34" ht="18" customHeight="1" x14ac:dyDescent="0.3">
      <c r="A191" s="44">
        <f t="shared" si="15"/>
        <v>45547</v>
      </c>
      <c r="B191" s="45">
        <f t="shared" si="0"/>
        <v>4</v>
      </c>
      <c r="C191" s="46" t="str">
        <f t="shared" si="1"/>
        <v>puzzle1 = [{"order":"190","ctry":"Colombia","rate":"","dff":"","cmnt":[],"prow":["3Bands","OnlyBa","rgn_South America"],"pcolumn":["001YEL","002BLU","003RED"]}],</v>
      </c>
      <c r="D191" s="47">
        <f t="shared" si="2"/>
        <v>190</v>
      </c>
      <c r="E191" s="48" t="s">
        <v>88</v>
      </c>
      <c r="F191" s="49" t="s">
        <v>1489</v>
      </c>
      <c r="G191" s="50" t="s">
        <v>1630</v>
      </c>
      <c r="H191" s="50" t="s">
        <v>1055</v>
      </c>
      <c r="I191" s="50" t="s">
        <v>1176</v>
      </c>
      <c r="J191" s="50" t="s">
        <v>1216</v>
      </c>
      <c r="K191" s="50" t="s">
        <v>1236</v>
      </c>
      <c r="L191" s="48" t="str" cm="1">
        <f t="array" ref="L191">IF(LEFT(E191,1)&lt;&gt;"[", _xlfn.TEXTJOIN(", ", TRUE, IF($E$2:$E$1438=E191, ROW($E$2:$E$1438)-1, "")), "")</f>
        <v>11, 190, 518</v>
      </c>
      <c r="M191" s="48" cm="1">
        <f t="array" ref="M191">IF(
  IFERROR(INDEX(_xlfn.TEXTSPLIT(L191, ", "), COUNTA(_xlfn.TEXTSPLIT(L191, ", "))) - INDEX(_xlfn.TEXTSPLIT(L191, ", "), COUNTA(_xlfn.TEXTSPLIT(L191, ", ")) - 1), 0) &gt; 0,
  IFERROR(INDEX(_xlfn.TEXTSPLIT(L191, ", "), COUNTA(_xlfn.TEXTSPLIT(L191, ", "))) - INDEX(_xlfn.TEXTSPLIT(L191, ", "), COUNTA(_xlfn.TEXTSPLIT(L191, ", ")) - 1), ""),
  ""
)</f>
        <v>328</v>
      </c>
      <c r="N191" s="51" t="str">
        <f>IFERROR(TEXT(AVERAGEIF(Rates!B:B, D191, Rates!C:C), "0.0"), "")</f>
        <v/>
      </c>
      <c r="O191" s="52" t="str">
        <f>IFERROR(
    IF(
        AVERAGEIF(Rates!B:B, D191, Rates!F:F) &lt; 1.2,
        "Easy",
        IF(
            AVERAGEIF(Rates!B:B, D191, Rates!F:F) &gt; 2.2,
            "Hard",
            "Med"
        )
    ),
    ""
)</f>
        <v/>
      </c>
      <c r="P191" s="50" t="str" cm="1">
        <f t="array" ref="P191">_xlfn.TEXTJOIN(",", TRUE, IF((Rates!$B$1:$B$11000 = D191) * (Rates!$E$1:$E$11000 &lt;&gt; ""), CHAR(34) &amp; Rates!$E$1:$E$11000&amp; CHAR(34), ""))</f>
        <v/>
      </c>
      <c r="Q191" s="50">
        <f>COUNTIF(Categories!A:A, H191) + COUNTIF(Categories!A:A, I191) + COUNTIF(Categories!A:A, J191) + COUNTIF(Categories!A:A, K191) + COUNTIF(Categories!A:A, F191) + COUNTIF(Categories!A:A, G191) + T191</f>
        <v>6</v>
      </c>
      <c r="R191" s="50">
        <f t="shared" si="17"/>
        <v>0</v>
      </c>
      <c r="S191" s="50" t="str">
        <f t="shared" si="16"/>
        <v>3BandsOnlyBargn_South America001YEL002BLU003RED</v>
      </c>
      <c r="T191" s="50">
        <f t="shared" si="3"/>
        <v>0</v>
      </c>
      <c r="U191" s="50" t="s">
        <v>3018</v>
      </c>
      <c r="V191" s="50" t="str">
        <f t="shared" si="4"/>
        <v>[{"order":"190","ctry":"Colombia",</v>
      </c>
      <c r="W191" s="53" t="str">
        <f t="shared" si="5"/>
        <v>[{"order":"190","ctry":"Colombia","rate":"","dff":"","cmnt":[],"prow":["3Bands","OnlyBa","rgn_South America"],"pcolumn":["001YEL","002BLU","003RED"]}],</v>
      </c>
      <c r="X191" s="48" t="str" cm="1">
        <f t="array" ref="X191">CHAR(34) &amp; "prow" &amp; CHAR(34) &amp; ":["
&amp; _xlfn.TEXTJOIN(",", TRUE, CHAR(34) &amp; F191:H191 &amp; CHAR(34))
&amp; "],"</f>
        <v>"prow":["3Bands","OnlyBa","rgn_South America"],</v>
      </c>
      <c r="Y191" s="48" t="str" cm="1">
        <f t="array" ref="Y191">CHAR(34) &amp; "pcolumn" &amp; CHAR(34) &amp; ":["
&amp; _xlfn.TEXTJOIN(",", TRUE, CHAR(34) &amp; I191:K191 &amp; CHAR(34))
&amp; "]}"</f>
        <v>"pcolumn":["001YEL","002BLU","003RED"]}</v>
      </c>
      <c r="Z191" s="54" t="str">
        <f t="shared" si="6"/>
        <v>"rate":"",</v>
      </c>
      <c r="AA191" s="54" t="str">
        <f t="shared" si="7"/>
        <v>"dff":"",</v>
      </c>
      <c r="AB191" s="54" t="str">
        <f t="shared" si="8"/>
        <v>"cmnt":[],</v>
      </c>
      <c r="AC191" s="54"/>
      <c r="AD191" s="54"/>
      <c r="AE191" s="54"/>
      <c r="AF191" s="54"/>
      <c r="AG191" s="54"/>
      <c r="AH191" s="54"/>
    </row>
    <row r="192" spans="1:34" ht="18" customHeight="1" x14ac:dyDescent="0.3">
      <c r="A192" s="44">
        <f t="shared" si="15"/>
        <v>45548</v>
      </c>
      <c r="B192" s="45">
        <f t="shared" si="0"/>
        <v>5</v>
      </c>
      <c r="C192" s="46" t="str">
        <f t="shared" si="1"/>
        <v>puzzle1 = [{"order":"191","ctry":"Northern Ireland","rate":"","dff":"","cmnt":[],"prow":["cl_WHI","cl_RED","words2"],"pcolumn":["Humans","Crowns","Crosse"]}],</v>
      </c>
      <c r="D192" s="47">
        <f t="shared" si="2"/>
        <v>191</v>
      </c>
      <c r="E192" s="48" t="s">
        <v>201</v>
      </c>
      <c r="F192" s="49" t="s">
        <v>1104</v>
      </c>
      <c r="G192" s="50" t="s">
        <v>1101</v>
      </c>
      <c r="H192" s="50" t="s">
        <v>1845</v>
      </c>
      <c r="I192" s="50" t="s">
        <v>1626</v>
      </c>
      <c r="J192" s="50" t="s">
        <v>1650</v>
      </c>
      <c r="K192" s="50" t="s">
        <v>1618</v>
      </c>
      <c r="L192" s="48" t="str" cm="1">
        <f t="array" ref="L192">IF(LEFT(E192,1)&lt;&gt;"[", _xlfn.TEXTJOIN(", ", TRUE, IF($E$2:$E$1438=E192, ROW($E$2:$E$1438)-1, "")), "")</f>
        <v>191, 495</v>
      </c>
      <c r="M192" s="48" cm="1">
        <f t="array" ref="M192">IF(
  IFERROR(INDEX(_xlfn.TEXTSPLIT(L192, ", "), COUNTA(_xlfn.TEXTSPLIT(L192, ", "))) - INDEX(_xlfn.TEXTSPLIT(L192, ", "), COUNTA(_xlfn.TEXTSPLIT(L192, ", ")) - 1), 0) &gt; 0,
  IFERROR(INDEX(_xlfn.TEXTSPLIT(L192, ", "), COUNTA(_xlfn.TEXTSPLIT(L192, ", "))) - INDEX(_xlfn.TEXTSPLIT(L192, ", "), COUNTA(_xlfn.TEXTSPLIT(L192, ", ")) - 1), ""),
  ""
)</f>
        <v>304</v>
      </c>
      <c r="N192" s="51" t="str">
        <f>IFERROR(TEXT(AVERAGEIF(Rates!B:B, D192, Rates!C:C), "0.0"), "")</f>
        <v/>
      </c>
      <c r="O192" s="52" t="str">
        <f>IFERROR(
    IF(
        AVERAGEIF(Rates!B:B, D192, Rates!F:F) &lt; 1.2,
        "Easy",
        IF(
            AVERAGEIF(Rates!B:B, D192, Rates!F:F) &gt; 2.2,
            "Hard",
            "Med"
        )
    ),
    ""
)</f>
        <v/>
      </c>
      <c r="P192" s="50" t="str" cm="1">
        <f t="array" ref="P192">_xlfn.TEXTJOIN(",", TRUE, IF((Rates!$B$1:$B$11000 = D192) * (Rates!$E$1:$E$11000 &lt;&gt; ""), CHAR(34) &amp; Rates!$E$1:$E$11000&amp; CHAR(34), ""))</f>
        <v/>
      </c>
      <c r="Q192" s="50">
        <f>COUNTIF(Categories!A:A, H192) + COUNTIF(Categories!A:A, I192) + COUNTIF(Categories!A:A, J192) + COUNTIF(Categories!A:A, K192) + COUNTIF(Categories!A:A, F192) + COUNTIF(Categories!A:A, G192) + T192</f>
        <v>6</v>
      </c>
      <c r="R192" s="50">
        <f t="shared" si="17"/>
        <v>0</v>
      </c>
      <c r="S192" s="50" t="str">
        <f t="shared" si="16"/>
        <v>cl_WHIcl_REDwords2HumansCrownsCrosse</v>
      </c>
      <c r="T192" s="50">
        <f t="shared" si="3"/>
        <v>0</v>
      </c>
      <c r="U192" s="50" t="s">
        <v>3018</v>
      </c>
      <c r="V192" s="50" t="str">
        <f t="shared" si="4"/>
        <v>[{"order":"191","ctry":"Northern Ireland",</v>
      </c>
      <c r="W192" s="53" t="str">
        <f t="shared" si="5"/>
        <v>[{"order":"191","ctry":"Northern Ireland","rate":"","dff":"","cmnt":[],"prow":["cl_WHI","cl_RED","words2"],"pcolumn":["Humans","Crowns","Crosse"]}],</v>
      </c>
      <c r="X192" s="48" t="str" cm="1">
        <f t="array" ref="X192">CHAR(34) &amp; "prow" &amp; CHAR(34) &amp; ":["
&amp; _xlfn.TEXTJOIN(",", TRUE, CHAR(34) &amp; F192:H192 &amp; CHAR(34))
&amp; "],"</f>
        <v>"prow":["cl_WHI","cl_RED","words2"],</v>
      </c>
      <c r="Y192" s="48" t="str" cm="1">
        <f t="array" ref="Y192">CHAR(34) &amp; "pcolumn" &amp; CHAR(34) &amp; ":["
&amp; _xlfn.TEXTJOIN(",", TRUE, CHAR(34) &amp; I192:K192 &amp; CHAR(34))
&amp; "]}"</f>
        <v>"pcolumn":["Humans","Crowns","Crosse"]}</v>
      </c>
      <c r="Z192" s="54" t="str">
        <f t="shared" si="6"/>
        <v>"rate":"",</v>
      </c>
      <c r="AA192" s="54" t="str">
        <f t="shared" si="7"/>
        <v>"dff":"",</v>
      </c>
      <c r="AB192" s="54" t="str">
        <f t="shared" si="8"/>
        <v>"cmnt":[],</v>
      </c>
      <c r="AC192" s="54"/>
      <c r="AD192" s="54"/>
      <c r="AE192" s="54"/>
      <c r="AF192" s="54"/>
      <c r="AG192" s="54"/>
      <c r="AH192" s="54"/>
    </row>
    <row r="193" spans="1:34" ht="18" customHeight="1" x14ac:dyDescent="0.3">
      <c r="A193" s="44">
        <f t="shared" si="15"/>
        <v>45549</v>
      </c>
      <c r="B193" s="45">
        <f t="shared" si="0"/>
        <v>6</v>
      </c>
      <c r="C193" s="46" t="str">
        <f t="shared" si="1"/>
        <v>puzzle1 = [{"order":"192","ctry":"Micronesia","rate":"","dff":"","cmnt":[],"prow":["HasSta","myrBLU","NO_RED"],"pcolumn":["Rotate","staWHI","2Color"]}],</v>
      </c>
      <c r="D193" s="47">
        <f t="shared" si="2"/>
        <v>192</v>
      </c>
      <c r="E193" s="48" t="s">
        <v>179</v>
      </c>
      <c r="F193" s="49" t="s">
        <v>1586</v>
      </c>
      <c r="G193" s="50" t="s">
        <v>1283</v>
      </c>
      <c r="H193" s="50" t="s">
        <v>1319</v>
      </c>
      <c r="I193" s="50" t="s">
        <v>1521</v>
      </c>
      <c r="J193" s="50" t="s">
        <v>1273</v>
      </c>
      <c r="K193" s="50" t="s">
        <v>1413</v>
      </c>
      <c r="L193" s="48" t="str" cm="1">
        <f t="array" ref="L193">IF(LEFT(E193,1)&lt;&gt;"[", _xlfn.TEXTJOIN(", ", TRUE, IF($E$2:$E$1438=E193, ROW($E$2:$E$1438)-1, "")), "")</f>
        <v>79, 192</v>
      </c>
      <c r="M193" s="48" cm="1">
        <f t="array" ref="M193">IF(
  IFERROR(INDEX(_xlfn.TEXTSPLIT(L193, ", "), COUNTA(_xlfn.TEXTSPLIT(L193, ", "))) - INDEX(_xlfn.TEXTSPLIT(L193, ", "), COUNTA(_xlfn.TEXTSPLIT(L193, ", ")) - 1), 0) &gt; 0,
  IFERROR(INDEX(_xlfn.TEXTSPLIT(L193, ", "), COUNTA(_xlfn.TEXTSPLIT(L193, ", "))) - INDEX(_xlfn.TEXTSPLIT(L193, ", "), COUNTA(_xlfn.TEXTSPLIT(L193, ", ")) - 1), ""),
  ""
)</f>
        <v>113</v>
      </c>
      <c r="N193" s="51" t="str">
        <f>IFERROR(TEXT(AVERAGEIF(Rates!B:B, D193, Rates!C:C), "0.0"), "")</f>
        <v/>
      </c>
      <c r="O193" s="52" t="str">
        <f>IFERROR(
    IF(
        AVERAGEIF(Rates!B:B, D193, Rates!F:F) &lt; 1.2,
        "Easy",
        IF(
            AVERAGEIF(Rates!B:B, D193, Rates!F:F) &gt; 2.2,
            "Hard",
            "Med"
        )
    ),
    ""
)</f>
        <v/>
      </c>
      <c r="P193" s="50" t="str" cm="1">
        <f t="array" ref="P193">_xlfn.TEXTJOIN(",", TRUE, IF((Rates!$B$1:$B$11000 = D193) * (Rates!$E$1:$E$11000 &lt;&gt; ""), CHAR(34) &amp; Rates!$E$1:$E$11000&amp; CHAR(34), ""))</f>
        <v/>
      </c>
      <c r="Q193" s="50">
        <f>COUNTIF(Categories!A:A, H193) + COUNTIF(Categories!A:A, I193) + COUNTIF(Categories!A:A, J193) + COUNTIF(Categories!A:A, K193) + COUNTIF(Categories!A:A, F193) + COUNTIF(Categories!A:A, G193) + T193</f>
        <v>6</v>
      </c>
      <c r="R193" s="50">
        <f t="shared" si="17"/>
        <v>0</v>
      </c>
      <c r="S193" s="50" t="str">
        <f t="shared" si="16"/>
        <v>HasStamyrBLUNO_REDRotatestaWHI2Color</v>
      </c>
      <c r="T193" s="50">
        <f t="shared" si="3"/>
        <v>0</v>
      </c>
      <c r="U193" s="50" t="s">
        <v>3018</v>
      </c>
      <c r="V193" s="50" t="str">
        <f t="shared" si="4"/>
        <v>[{"order":"192","ctry":"Micronesia",</v>
      </c>
      <c r="W193" s="53" t="str">
        <f t="shared" si="5"/>
        <v>[{"order":"192","ctry":"Micronesia","rate":"","dff":"","cmnt":[],"prow":["HasSta","myrBLU","NO_RED"],"pcolumn":["Rotate","staWHI","2Color"]}],</v>
      </c>
      <c r="X193" s="48" t="str" cm="1">
        <f t="array" ref="X193">CHAR(34) &amp; "prow" &amp; CHAR(34) &amp; ":["
&amp; _xlfn.TEXTJOIN(",", TRUE, CHAR(34) &amp; F193:H193 &amp; CHAR(34))
&amp; "],"</f>
        <v>"prow":["HasSta","myrBLU","NO_RED"],</v>
      </c>
      <c r="Y193" s="48" t="str" cm="1">
        <f t="array" ref="Y193">CHAR(34) &amp; "pcolumn" &amp; CHAR(34) &amp; ":["
&amp; _xlfn.TEXTJOIN(",", TRUE, CHAR(34) &amp; I193:K193 &amp; CHAR(34))
&amp; "]}"</f>
        <v>"pcolumn":["Rotate","staWHI","2Color"]}</v>
      </c>
      <c r="Z193" s="54" t="str">
        <f t="shared" si="6"/>
        <v>"rate":"",</v>
      </c>
      <c r="AA193" s="54" t="str">
        <f t="shared" si="7"/>
        <v>"dff":"",</v>
      </c>
      <c r="AB193" s="54" t="str">
        <f t="shared" si="8"/>
        <v>"cmnt":[],</v>
      </c>
      <c r="AC193" s="54"/>
      <c r="AD193" s="54"/>
      <c r="AE193" s="54"/>
      <c r="AF193" s="54"/>
      <c r="AG193" s="54"/>
      <c r="AH193" s="54"/>
    </row>
    <row r="194" spans="1:34" ht="18" customHeight="1" x14ac:dyDescent="0.3">
      <c r="A194" s="44">
        <f t="shared" si="15"/>
        <v>45550</v>
      </c>
      <c r="B194" s="45">
        <f t="shared" si="0"/>
        <v>7</v>
      </c>
      <c r="C194" s="46" t="str">
        <f t="shared" si="1"/>
        <v>puzzle1 = [{"order":"193","ctry":"Nepal","rate":"","dff":"","cmnt":[],"prow":["cl_BLU, cl_RED","cl_WHI","rgn_Asia"],"pcolumn":["startN","HasSun","IsMoon"]}],</v>
      </c>
      <c r="D194" s="47">
        <f t="shared" si="2"/>
        <v>193</v>
      </c>
      <c r="E194" s="48" t="s">
        <v>190</v>
      </c>
      <c r="F194" s="49" t="s">
        <v>1137</v>
      </c>
      <c r="G194" s="50" t="s">
        <v>1104</v>
      </c>
      <c r="H194" s="50" t="s">
        <v>1063</v>
      </c>
      <c r="I194" s="50" t="s">
        <v>1909</v>
      </c>
      <c r="J194" s="50" t="s">
        <v>1602</v>
      </c>
      <c r="K194" s="50" t="s">
        <v>1582</v>
      </c>
      <c r="L194" s="48" t="str" cm="1">
        <f t="array" ref="L194">IF(LEFT(E194,1)&lt;&gt;"[", _xlfn.TEXTJOIN(", ", TRUE, IF($E$2:$E$1438=E194, ROW($E$2:$E$1438)-1, "")), "")</f>
        <v>113, 193, 394</v>
      </c>
      <c r="M194" s="48" cm="1">
        <f t="array" ref="M194">IF(
  IFERROR(INDEX(_xlfn.TEXTSPLIT(L194, ", "), COUNTA(_xlfn.TEXTSPLIT(L194, ", "))) - INDEX(_xlfn.TEXTSPLIT(L194, ", "), COUNTA(_xlfn.TEXTSPLIT(L194, ", ")) - 1), 0) &gt; 0,
  IFERROR(INDEX(_xlfn.TEXTSPLIT(L194, ", "), COUNTA(_xlfn.TEXTSPLIT(L194, ", "))) - INDEX(_xlfn.TEXTSPLIT(L194, ", "), COUNTA(_xlfn.TEXTSPLIT(L194, ", ")) - 1), ""),
  ""
)</f>
        <v>201</v>
      </c>
      <c r="N194" s="51" t="str">
        <f>IFERROR(TEXT(AVERAGEIF(Rates!B:B, D194, Rates!C:C), "0.0"), "")</f>
        <v/>
      </c>
      <c r="O194" s="52" t="str">
        <f>IFERROR(
    IF(
        AVERAGEIF(Rates!B:B, D194, Rates!F:F) &lt; 1.2,
        "Easy",
        IF(
            AVERAGEIF(Rates!B:B, D194, Rates!F:F) &gt; 2.2,
            "Hard",
            "Med"
        )
    ),
    ""
)</f>
        <v/>
      </c>
      <c r="P194" s="50" t="str" cm="1">
        <f t="array" ref="P194">_xlfn.TEXTJOIN(",", TRUE, IF((Rates!$B$1:$B$11000 = D194) * (Rates!$E$1:$E$11000 &lt;&gt; ""), CHAR(34) &amp; Rates!$E$1:$E$11000&amp; CHAR(34), ""))</f>
        <v/>
      </c>
      <c r="Q194" s="50">
        <f>COUNTIF(Categories!A:A, H194) + COUNTIF(Categories!A:A, I194) + COUNTIF(Categories!A:A, J194) + COUNTIF(Categories!A:A, K194) + COUNTIF(Categories!A:A, F194) + COUNTIF(Categories!A:A, G194) + T194</f>
        <v>6</v>
      </c>
      <c r="R194" s="50">
        <f t="shared" si="17"/>
        <v>1</v>
      </c>
      <c r="S194" s="50" t="str">
        <f t="shared" si="16"/>
        <v>cl_BLU, cl_REDcl_WHIrgn_AsiastartNHasSunIsMoon</v>
      </c>
      <c r="T194" s="50">
        <f t="shared" si="3"/>
        <v>0</v>
      </c>
      <c r="U194" s="50" t="s">
        <v>3018</v>
      </c>
      <c r="V194" s="50" t="str">
        <f t="shared" si="4"/>
        <v>[{"order":"193","ctry":"Nepal",</v>
      </c>
      <c r="W194" s="53" t="str">
        <f t="shared" si="5"/>
        <v>[{"order":"193","ctry":"Nepal","rate":"","dff":"","cmnt":[],"prow":["cl_BLU, cl_RED","cl_WHI","rgn_Asia"],"pcolumn":["startN","HasSun","IsMoon"]}],</v>
      </c>
      <c r="X194" s="48" t="str" cm="1">
        <f t="array" ref="X194">CHAR(34) &amp; "prow" &amp; CHAR(34) &amp; ":["
&amp; _xlfn.TEXTJOIN(",", TRUE, CHAR(34) &amp; F194:H194 &amp; CHAR(34))
&amp; "],"</f>
        <v>"prow":["cl_BLU, cl_RED","cl_WHI","rgn_Asia"],</v>
      </c>
      <c r="Y194" s="48" t="str" cm="1">
        <f t="array" ref="Y194">CHAR(34) &amp; "pcolumn" &amp; CHAR(34) &amp; ":["
&amp; _xlfn.TEXTJOIN(",", TRUE, CHAR(34) &amp; I194:K194 &amp; CHAR(34))
&amp; "]}"</f>
        <v>"pcolumn":["startN","HasSun","IsMoon"]}</v>
      </c>
      <c r="Z194" s="54" t="str">
        <f t="shared" si="6"/>
        <v>"rate":"",</v>
      </c>
      <c r="AA194" s="54" t="str">
        <f t="shared" si="7"/>
        <v>"dff":"",</v>
      </c>
      <c r="AB194" s="54" t="str">
        <f t="shared" si="8"/>
        <v>"cmnt":[],</v>
      </c>
      <c r="AC194" s="54"/>
      <c r="AD194" s="54"/>
      <c r="AE194" s="54"/>
      <c r="AF194" s="54"/>
      <c r="AG194" s="54"/>
      <c r="AH194" s="54"/>
    </row>
    <row r="195" spans="1:34" ht="18" customHeight="1" x14ac:dyDescent="0.3">
      <c r="A195" s="44">
        <f t="shared" ref="A195:A258" si="18">"07/03/2024"+ROW(A195)-2</f>
        <v>45551</v>
      </c>
      <c r="B195" s="45">
        <f t="shared" si="0"/>
        <v>1</v>
      </c>
      <c r="C195" s="46" t="str">
        <f t="shared" si="1"/>
        <v>puzzle1 = [{"order":"194","ctry":"Yemen","rate":"","dff":"","cmnt":[],"prow":["cl_WHI, cl_RED","cl_BLA, cl_RED","cl_BLA, cl_WHI"],"pcolumn":["001RED","002WHI","003BLA"]}],</v>
      </c>
      <c r="D195" s="47">
        <f t="shared" si="2"/>
        <v>194</v>
      </c>
      <c r="E195" s="48" t="s">
        <v>282</v>
      </c>
      <c r="F195" s="49" t="s">
        <v>1164</v>
      </c>
      <c r="G195" s="50" t="s">
        <v>1113</v>
      </c>
      <c r="H195" s="50" t="s">
        <v>1125</v>
      </c>
      <c r="I195" s="50" t="s">
        <v>1180</v>
      </c>
      <c r="J195" s="50" t="s">
        <v>1212</v>
      </c>
      <c r="K195" s="50" t="s">
        <v>1256</v>
      </c>
      <c r="L195" s="48" t="str" cm="1">
        <f t="array" ref="L195">IF(LEFT(E195,1)&lt;&gt;"[", _xlfn.TEXTJOIN(", ", TRUE, IF($E$2:$E$1438=E195, ROW($E$2:$E$1438)-1, "")), "")</f>
        <v>50, 194, 372</v>
      </c>
      <c r="M195" s="48" cm="1">
        <f t="array" ref="M195">IF(
  IFERROR(INDEX(_xlfn.TEXTSPLIT(L195, ", "), COUNTA(_xlfn.TEXTSPLIT(L195, ", "))) - INDEX(_xlfn.TEXTSPLIT(L195, ", "), COUNTA(_xlfn.TEXTSPLIT(L195, ", ")) - 1), 0) &gt; 0,
  IFERROR(INDEX(_xlfn.TEXTSPLIT(L195, ", "), COUNTA(_xlfn.TEXTSPLIT(L195, ", "))) - INDEX(_xlfn.TEXTSPLIT(L195, ", "), COUNTA(_xlfn.TEXTSPLIT(L195, ", ")) - 1), ""),
  ""
)</f>
        <v>178</v>
      </c>
      <c r="N195" s="51" t="str">
        <f>IFERROR(TEXT(AVERAGEIF(Rates!B:B, D195, Rates!C:C), "0.0"), "")</f>
        <v/>
      </c>
      <c r="O195" s="52" t="str">
        <f>IFERROR(
    IF(
        AVERAGEIF(Rates!B:B, D195, Rates!F:F) &lt; 1.2,
        "Easy",
        IF(
            AVERAGEIF(Rates!B:B, D195, Rates!F:F) &gt; 2.2,
            "Hard",
            "Med"
        )
    ),
    ""
)</f>
        <v/>
      </c>
      <c r="P195" s="50" t="str" cm="1">
        <f t="array" ref="P195">_xlfn.TEXTJOIN(",", TRUE, IF((Rates!$B$1:$B$11000 = D195) * (Rates!$E$1:$E$11000 &lt;&gt; ""), CHAR(34) &amp; Rates!$E$1:$E$11000&amp; CHAR(34), ""))</f>
        <v/>
      </c>
      <c r="Q195" s="50">
        <f>COUNTIF(Categories!A:A, H195) + COUNTIF(Categories!A:A, I195) + COUNTIF(Categories!A:A, J195) + COUNTIF(Categories!A:A, K195) + COUNTIF(Categories!A:A, F195) + COUNTIF(Categories!A:A, G195) + T195</f>
        <v>6</v>
      </c>
      <c r="R195" s="50">
        <f t="shared" si="17"/>
        <v>0</v>
      </c>
      <c r="S195" s="50" t="str">
        <f t="shared" ref="S195:S258" si="19">_xlfn.TEXTJOIN("", TRUE, F195:K195)</f>
        <v>cl_WHI, cl_REDcl_BLA, cl_REDcl_BLA, cl_WHI001RED002WHI003BLA</v>
      </c>
      <c r="T195" s="50">
        <f t="shared" si="3"/>
        <v>0</v>
      </c>
      <c r="U195" s="50" t="s">
        <v>3018</v>
      </c>
      <c r="V195" s="50" t="str">
        <f t="shared" si="4"/>
        <v>[{"order":"194","ctry":"Yemen",</v>
      </c>
      <c r="W195" s="53" t="str">
        <f t="shared" si="5"/>
        <v>[{"order":"194","ctry":"Yemen","rate":"","dff":"","cmnt":[],"prow":["cl_WHI, cl_RED","cl_BLA, cl_RED","cl_BLA, cl_WHI"],"pcolumn":["001RED","002WHI","003BLA"]}],</v>
      </c>
      <c r="X195" s="48" t="str" cm="1">
        <f t="array" ref="X195">CHAR(34) &amp; "prow" &amp; CHAR(34) &amp; ":["
&amp; _xlfn.TEXTJOIN(",", TRUE, CHAR(34) &amp; F195:H195 &amp; CHAR(34))
&amp; "],"</f>
        <v>"prow":["cl_WHI, cl_RED","cl_BLA, cl_RED","cl_BLA, cl_WHI"],</v>
      </c>
      <c r="Y195" s="48" t="str" cm="1">
        <f t="array" ref="Y195">CHAR(34) &amp; "pcolumn" &amp; CHAR(34) &amp; ":["
&amp; _xlfn.TEXTJOIN(",", TRUE, CHAR(34) &amp; I195:K195 &amp; CHAR(34))
&amp; "]}"</f>
        <v>"pcolumn":["001RED","002WHI","003BLA"]}</v>
      </c>
      <c r="Z195" s="54" t="str">
        <f t="shared" si="6"/>
        <v>"rate":"",</v>
      </c>
      <c r="AA195" s="54" t="str">
        <f t="shared" si="7"/>
        <v>"dff":"",</v>
      </c>
      <c r="AB195" s="54" t="str">
        <f t="shared" si="8"/>
        <v>"cmnt":[],</v>
      </c>
      <c r="AC195" s="54"/>
      <c r="AD195" s="54"/>
      <c r="AE195" s="54"/>
      <c r="AF195" s="54"/>
      <c r="AG195" s="54"/>
      <c r="AH195" s="54"/>
    </row>
    <row r="196" spans="1:34" ht="18" customHeight="1" x14ac:dyDescent="0.3">
      <c r="A196" s="44">
        <f t="shared" si="18"/>
        <v>45552</v>
      </c>
      <c r="B196" s="45">
        <f t="shared" si="0"/>
        <v>2</v>
      </c>
      <c r="C196" s="46" t="str">
        <f t="shared" si="1"/>
        <v>puzzle1 = [{"order":"195","ctry":"Ukraine","rate":"6.0","dff":"Easy","cmnt":[],"prow":["OnlyBa","OnlyBa","OnlyBa"],"pcolumn":["cl_BLU","cl_YEL","cl_BLU, cl_YEL"]}],</v>
      </c>
      <c r="D196" s="47">
        <f t="shared" si="2"/>
        <v>195</v>
      </c>
      <c r="E196" s="48" t="s">
        <v>269</v>
      </c>
      <c r="F196" s="49" t="s">
        <v>1630</v>
      </c>
      <c r="G196" s="50" t="s">
        <v>1630</v>
      </c>
      <c r="H196" s="50" t="s">
        <v>1630</v>
      </c>
      <c r="I196" s="50" t="s">
        <v>1092</v>
      </c>
      <c r="J196" s="50" t="s">
        <v>1107</v>
      </c>
      <c r="K196" s="50" t="s">
        <v>1131</v>
      </c>
      <c r="L196" s="48" t="str" cm="1">
        <f t="array" ref="L196">IF(LEFT(E196,1)&lt;&gt;"[", _xlfn.TEXTJOIN(", ", TRUE, IF($E$2:$E$1438=E196, ROW($E$2:$E$1438)-1, "")), "")</f>
        <v>195, 346, 480</v>
      </c>
      <c r="M196" s="48" cm="1">
        <f t="array" ref="M196">IF(
  IFERROR(INDEX(_xlfn.TEXTSPLIT(L196, ", "), COUNTA(_xlfn.TEXTSPLIT(L196, ", "))) - INDEX(_xlfn.TEXTSPLIT(L196, ", "), COUNTA(_xlfn.TEXTSPLIT(L196, ", ")) - 1), 0) &gt; 0,
  IFERROR(INDEX(_xlfn.TEXTSPLIT(L196, ", "), COUNTA(_xlfn.TEXTSPLIT(L196, ", "))) - INDEX(_xlfn.TEXTSPLIT(L196, ", "), COUNTA(_xlfn.TEXTSPLIT(L196, ", ")) - 1), ""),
  ""
)</f>
        <v>134</v>
      </c>
      <c r="N196" s="51" t="str">
        <f>IFERROR(TEXT(AVERAGEIF(Rates!B:B, D196, Rates!C:C), "0.0"), "")</f>
        <v>6.0</v>
      </c>
      <c r="O196" s="52" t="str">
        <f>IFERROR(
    IF(
        AVERAGEIF(Rates!B:B, D196, Rates!F:F) &lt; 1.2,
        "Easy",
        IF(
            AVERAGEIF(Rates!B:B, D196, Rates!F:F) &gt; 2.2,
            "Hard",
            "Med"
        )
    ),
    ""
)</f>
        <v>Easy</v>
      </c>
      <c r="P196" s="50" t="str" cm="1">
        <f t="array" ref="P196">_xlfn.TEXTJOIN(",", TRUE, IF((Rates!$B$1:$B$11000 = D196) * (Rates!$E$1:$E$11000 &lt;&gt; ""), CHAR(34) &amp; Rates!$E$1:$E$11000&amp; CHAR(34), ""))</f>
        <v/>
      </c>
      <c r="Q196" s="50">
        <f>COUNTIF(Categories!A:A, H196) + COUNTIF(Categories!A:A, I196) + COUNTIF(Categories!A:A, J196) + COUNTIF(Categories!A:A, K196) + COUNTIF(Categories!A:A, F196) + COUNTIF(Categories!A:A, G196) + T196</f>
        <v>6</v>
      </c>
      <c r="R196" s="50">
        <f t="shared" ref="R196:R259" si="20">COUNTIF(F194:K194,F196) + COUNTIF(F194:K194,G196) + COUNTIF(F194:K194,H196) + COUNTIF(F194:K194,I196) + COUNTIF(F194:K194,J196) +  COUNTIF(F194:K194,K196)</f>
        <v>0</v>
      </c>
      <c r="S196" s="50" t="str">
        <f t="shared" si="19"/>
        <v>OnlyBaOnlyBaOnlyBacl_BLUcl_YELcl_BLU, cl_YEL</v>
      </c>
      <c r="T196" s="50">
        <f t="shared" si="3"/>
        <v>0</v>
      </c>
      <c r="U196" s="50" t="s">
        <v>3018</v>
      </c>
      <c r="V196" s="50" t="str">
        <f t="shared" si="4"/>
        <v>[{"order":"195","ctry":"Ukraine",</v>
      </c>
      <c r="W196" s="53" t="str">
        <f t="shared" si="5"/>
        <v>[{"order":"195","ctry":"Ukraine","rate":"6.0","dff":"Easy","cmnt":[],"prow":["OnlyBa","OnlyBa","OnlyBa"],"pcolumn":["cl_BLU","cl_YEL","cl_BLU, cl_YEL"]}],</v>
      </c>
      <c r="X196" s="48" t="str" cm="1">
        <f t="array" ref="X196">CHAR(34) &amp; "prow" &amp; CHAR(34) &amp; ":["
&amp; _xlfn.TEXTJOIN(",", TRUE, CHAR(34) &amp; F196:H196 &amp; CHAR(34))
&amp; "],"</f>
        <v>"prow":["OnlyBa","OnlyBa","OnlyBa"],</v>
      </c>
      <c r="Y196" s="48" t="str" cm="1">
        <f t="array" ref="Y196">CHAR(34) &amp; "pcolumn" &amp; CHAR(34) &amp; ":["
&amp; _xlfn.TEXTJOIN(",", TRUE, CHAR(34) &amp; I196:K196 &amp; CHAR(34))
&amp; "]}"</f>
        <v>"pcolumn":["cl_BLU","cl_YEL","cl_BLU, cl_YEL"]}</v>
      </c>
      <c r="Z196" s="54" t="str">
        <f t="shared" si="6"/>
        <v>"rate":"6.0",</v>
      </c>
      <c r="AA196" s="54" t="str">
        <f t="shared" si="7"/>
        <v>"dff":"Easy",</v>
      </c>
      <c r="AB196" s="54" t="str">
        <f t="shared" si="8"/>
        <v>"cmnt":[],</v>
      </c>
      <c r="AC196" s="54"/>
      <c r="AD196" s="54"/>
      <c r="AE196" s="54"/>
      <c r="AF196" s="54"/>
      <c r="AG196" s="54"/>
      <c r="AH196" s="54"/>
    </row>
    <row r="197" spans="1:34" ht="18" customHeight="1" x14ac:dyDescent="0.3">
      <c r="A197" s="44">
        <f t="shared" si="18"/>
        <v>45553</v>
      </c>
      <c r="B197" s="45">
        <f t="shared" si="0"/>
        <v>3</v>
      </c>
      <c r="C197" s="46" t="str">
        <f t="shared" si="1"/>
        <v>puzzle1 = [{"order":"196","ctry":"Cyprus","rate":"","dff":"","cmnt":[],"prow":["Center","cl_GRE","rgn_Europe"],"pcolumn":["Geogrh","3Color","myrWHI"]}],</v>
      </c>
      <c r="D197" s="47">
        <f t="shared" si="2"/>
        <v>196</v>
      </c>
      <c r="E197" s="48" t="s">
        <v>96</v>
      </c>
      <c r="F197" s="49" t="s">
        <v>1574</v>
      </c>
      <c r="G197" s="50" t="s">
        <v>1095</v>
      </c>
      <c r="H197" s="50" t="s">
        <v>1067</v>
      </c>
      <c r="I197" s="50" t="s">
        <v>1662</v>
      </c>
      <c r="J197" s="50" t="s">
        <v>1417</v>
      </c>
      <c r="K197" s="50" t="s">
        <v>1295</v>
      </c>
      <c r="L197" s="48" t="str" cm="1">
        <f t="array" ref="L197">IF(LEFT(E197,1)&lt;&gt;"[", _xlfn.TEXTJOIN(", ", TRUE, IF($E$2:$E$1438=E197, ROW($E$2:$E$1438)-1, "")), "")</f>
        <v>77, 196</v>
      </c>
      <c r="M197" s="48" cm="1">
        <f t="array" ref="M197">IF(
  IFERROR(INDEX(_xlfn.TEXTSPLIT(L197, ", "), COUNTA(_xlfn.TEXTSPLIT(L197, ", "))) - INDEX(_xlfn.TEXTSPLIT(L197, ", "), COUNTA(_xlfn.TEXTSPLIT(L197, ", ")) - 1), 0) &gt; 0,
  IFERROR(INDEX(_xlfn.TEXTSPLIT(L197, ", "), COUNTA(_xlfn.TEXTSPLIT(L197, ", "))) - INDEX(_xlfn.TEXTSPLIT(L197, ", "), COUNTA(_xlfn.TEXTSPLIT(L197, ", ")) - 1), ""),
  ""
)</f>
        <v>119</v>
      </c>
      <c r="N197" s="51" t="str">
        <f>IFERROR(TEXT(AVERAGEIF(Rates!B:B, D197, Rates!C:C), "0.0"), "")</f>
        <v/>
      </c>
      <c r="O197" s="52" t="str">
        <f>IFERROR(
    IF(
        AVERAGEIF(Rates!B:B, D197, Rates!F:F) &lt; 1.2,
        "Easy",
        IF(
            AVERAGEIF(Rates!B:B, D197, Rates!F:F) &gt; 2.2,
            "Hard",
            "Med"
        )
    ),
    ""
)</f>
        <v/>
      </c>
      <c r="P197" s="50" t="str" cm="1">
        <f t="array" ref="P197">_xlfn.TEXTJOIN(",", TRUE, IF((Rates!$B$1:$B$11000 = D197) * (Rates!$E$1:$E$11000 &lt;&gt; ""), CHAR(34) &amp; Rates!$E$1:$E$11000&amp; CHAR(34), ""))</f>
        <v/>
      </c>
      <c r="Q197" s="50">
        <f>COUNTIF(Categories!A:A, H197) + COUNTIF(Categories!A:A, I197) + COUNTIF(Categories!A:A, J197) + COUNTIF(Categories!A:A, K197) + COUNTIF(Categories!A:A, F197) + COUNTIF(Categories!A:A, G197) + T197</f>
        <v>6</v>
      </c>
      <c r="R197" s="50">
        <f t="shared" si="20"/>
        <v>0</v>
      </c>
      <c r="S197" s="50" t="str">
        <f t="shared" si="19"/>
        <v>Centercl_GRErgn_EuropeGeogrh3ColormyrWHI</v>
      </c>
      <c r="T197" s="50">
        <f t="shared" si="3"/>
        <v>0</v>
      </c>
      <c r="U197" s="50" t="s">
        <v>3018</v>
      </c>
      <c r="V197" s="50" t="str">
        <f t="shared" si="4"/>
        <v>[{"order":"196","ctry":"Cyprus",</v>
      </c>
      <c r="W197" s="53" t="str">
        <f t="shared" si="5"/>
        <v>[{"order":"196","ctry":"Cyprus","rate":"","dff":"","cmnt":[],"prow":["Center","cl_GRE","rgn_Europe"],"pcolumn":["Geogrh","3Color","myrWHI"]}],</v>
      </c>
      <c r="X197" s="48" t="str" cm="1">
        <f t="array" ref="X197">CHAR(34) &amp; "prow" &amp; CHAR(34) &amp; ":["
&amp; _xlfn.TEXTJOIN(",", TRUE, CHAR(34) &amp; F197:H197 &amp; CHAR(34))
&amp; "],"</f>
        <v>"prow":["Center","cl_GRE","rgn_Europe"],</v>
      </c>
      <c r="Y197" s="48" t="str" cm="1">
        <f t="array" ref="Y197">CHAR(34) &amp; "pcolumn" &amp; CHAR(34) &amp; ":["
&amp; _xlfn.TEXTJOIN(",", TRUE, CHAR(34) &amp; I197:K197 &amp; CHAR(34))
&amp; "]}"</f>
        <v>"pcolumn":["Geogrh","3Color","myrWHI"]}</v>
      </c>
      <c r="Z197" s="54" t="str">
        <f t="shared" si="6"/>
        <v>"rate":"",</v>
      </c>
      <c r="AA197" s="54" t="str">
        <f t="shared" si="7"/>
        <v>"dff":"",</v>
      </c>
      <c r="AB197" s="54" t="str">
        <f t="shared" si="8"/>
        <v>"cmnt":[],</v>
      </c>
      <c r="AC197" s="54"/>
      <c r="AD197" s="54"/>
      <c r="AE197" s="54"/>
      <c r="AF197" s="54"/>
      <c r="AG197" s="54"/>
      <c r="AH197" s="54"/>
    </row>
    <row r="198" spans="1:34" ht="18" customHeight="1" x14ac:dyDescent="0.3">
      <c r="A198" s="44">
        <f t="shared" si="18"/>
        <v>45554</v>
      </c>
      <c r="B198" s="45">
        <f t="shared" si="0"/>
        <v>4</v>
      </c>
      <c r="C198" s="46" t="str">
        <f t="shared" si="1"/>
        <v>puzzle1 = [{"order":"197","ctry":"St Pierre et Miquelon","rate":"","dff":"","cmnt":[],"prow":["cl_BLU","cl_YEL","cl_WHI"],"pcolumn":["Ships!","startS","words3"]}],</v>
      </c>
      <c r="D198" s="47">
        <f t="shared" si="2"/>
        <v>197</v>
      </c>
      <c r="E198" s="48" t="s">
        <v>249</v>
      </c>
      <c r="F198" s="49" t="s">
        <v>1092</v>
      </c>
      <c r="G198" s="50" t="s">
        <v>1107</v>
      </c>
      <c r="H198" s="50" t="s">
        <v>1104</v>
      </c>
      <c r="I198" s="50" t="s">
        <v>1646</v>
      </c>
      <c r="J198" s="50" t="s">
        <v>1924</v>
      </c>
      <c r="K198" s="50" t="s">
        <v>1849</v>
      </c>
      <c r="L198" s="48" t="str" cm="1">
        <f t="array" ref="L198">IF(LEFT(E198,1)&lt;&gt;"[", _xlfn.TEXTJOIN(", ", TRUE, IF($E$2:$E$1438=E198, ROW($E$2:$E$1438)-1, "")), "")</f>
        <v>197, 406, 558</v>
      </c>
      <c r="M198" s="48" cm="1">
        <f t="array" ref="M198">IF(
  IFERROR(INDEX(_xlfn.TEXTSPLIT(L198, ", "), COUNTA(_xlfn.TEXTSPLIT(L198, ", "))) - INDEX(_xlfn.TEXTSPLIT(L198, ", "), COUNTA(_xlfn.TEXTSPLIT(L198, ", ")) - 1), 0) &gt; 0,
  IFERROR(INDEX(_xlfn.TEXTSPLIT(L198, ", "), COUNTA(_xlfn.TEXTSPLIT(L198, ", "))) - INDEX(_xlfn.TEXTSPLIT(L198, ", "), COUNTA(_xlfn.TEXTSPLIT(L198, ", ")) - 1), ""),
  ""
)</f>
        <v>152</v>
      </c>
      <c r="N198" s="51" t="str">
        <f>IFERROR(TEXT(AVERAGEIF(Rates!B:B, D198, Rates!C:C), "0.0"), "")</f>
        <v/>
      </c>
      <c r="O198" s="52" t="str">
        <f>IFERROR(
    IF(
        AVERAGEIF(Rates!B:B, D198, Rates!F:F) &lt; 1.2,
        "Easy",
        IF(
            AVERAGEIF(Rates!B:B, D198, Rates!F:F) &gt; 2.2,
            "Hard",
            "Med"
        )
    ),
    ""
)</f>
        <v/>
      </c>
      <c r="P198" s="50" t="str" cm="1">
        <f t="array" ref="P198">_xlfn.TEXTJOIN(",", TRUE, IF((Rates!$B$1:$B$11000 = D198) * (Rates!$E$1:$E$11000 &lt;&gt; ""), CHAR(34) &amp; Rates!$E$1:$E$11000&amp; CHAR(34), ""))</f>
        <v/>
      </c>
      <c r="Q198" s="50">
        <f>COUNTIF(Categories!A:A, H198) + COUNTIF(Categories!A:A, I198) + COUNTIF(Categories!A:A, J198) + COUNTIF(Categories!A:A, K198) + COUNTIF(Categories!A:A, F198) + COUNTIF(Categories!A:A, G198) + T198</f>
        <v>6</v>
      </c>
      <c r="R198" s="50">
        <f t="shared" si="20"/>
        <v>2</v>
      </c>
      <c r="S198" s="50" t="str">
        <f t="shared" si="19"/>
        <v>cl_BLUcl_YELcl_WHIShips!startSwords3</v>
      </c>
      <c r="T198" s="50">
        <f t="shared" si="3"/>
        <v>0</v>
      </c>
      <c r="U198" s="50" t="s">
        <v>3018</v>
      </c>
      <c r="V198" s="50" t="str">
        <f t="shared" si="4"/>
        <v>[{"order":"197","ctry":"St Pierre et Miquelon",</v>
      </c>
      <c r="W198" s="53" t="str">
        <f t="shared" si="5"/>
        <v>[{"order":"197","ctry":"St Pierre et Miquelon","rate":"","dff":"","cmnt":[],"prow":["cl_BLU","cl_YEL","cl_WHI"],"pcolumn":["Ships!","startS","words3"]}],</v>
      </c>
      <c r="X198" s="48" t="str" cm="1">
        <f t="array" ref="X198">CHAR(34) &amp; "prow" &amp; CHAR(34) &amp; ":["
&amp; _xlfn.TEXTJOIN(",", TRUE, CHAR(34) &amp; F198:H198 &amp; CHAR(34))
&amp; "],"</f>
        <v>"prow":["cl_BLU","cl_YEL","cl_WHI"],</v>
      </c>
      <c r="Y198" s="48" t="str" cm="1">
        <f t="array" ref="Y198">CHAR(34) &amp; "pcolumn" &amp; CHAR(34) &amp; ":["
&amp; _xlfn.TEXTJOIN(",", TRUE, CHAR(34) &amp; I198:K198 &amp; CHAR(34))
&amp; "]}"</f>
        <v>"pcolumn":["Ships!","startS","words3"]}</v>
      </c>
      <c r="Z198" s="54" t="str">
        <f t="shared" si="6"/>
        <v>"rate":"",</v>
      </c>
      <c r="AA198" s="54" t="str">
        <f t="shared" si="7"/>
        <v>"dff":"",</v>
      </c>
      <c r="AB198" s="54" t="str">
        <f t="shared" si="8"/>
        <v>"cmnt":[],</v>
      </c>
      <c r="AC198" s="54"/>
      <c r="AD198" s="54"/>
      <c r="AE198" s="54"/>
      <c r="AF198" s="54"/>
      <c r="AG198" s="54"/>
      <c r="AH198" s="54"/>
    </row>
    <row r="199" spans="1:34" ht="18" customHeight="1" x14ac:dyDescent="0.3">
      <c r="A199" s="44">
        <f t="shared" si="18"/>
        <v>45555</v>
      </c>
      <c r="B199" s="45">
        <f t="shared" si="0"/>
        <v>5</v>
      </c>
      <c r="C199" s="46" t="str">
        <f t="shared" si="1"/>
        <v>puzzle1 = [{"order":"198","ctry":"Canada","rate":"7.0","dff":"Easy","cmnt":[],"prow":["Plants","001RED","003RED"],"pcolumn":["2Color","002WHI","myrRED"]}],</v>
      </c>
      <c r="D199" s="47">
        <f t="shared" si="2"/>
        <v>198</v>
      </c>
      <c r="E199" s="48" t="s">
        <v>79</v>
      </c>
      <c r="F199" s="49" t="s">
        <v>1578</v>
      </c>
      <c r="G199" s="50" t="s">
        <v>1180</v>
      </c>
      <c r="H199" s="50" t="s">
        <v>1236</v>
      </c>
      <c r="I199" s="50" t="s">
        <v>1413</v>
      </c>
      <c r="J199" s="50" t="s">
        <v>1212</v>
      </c>
      <c r="K199" s="50" t="s">
        <v>1279</v>
      </c>
      <c r="L199" s="48" t="str" cm="1">
        <f t="array" ref="L199">IF(LEFT(E199,1)&lt;&gt;"[", _xlfn.TEXTJOIN(", ", TRUE, IF($E$2:$E$1438=E199, ROW($E$2:$E$1438)-1, "")), "")</f>
        <v>67, 198, 548</v>
      </c>
      <c r="M199" s="48" cm="1">
        <f t="array" ref="M199">IF(
  IFERROR(INDEX(_xlfn.TEXTSPLIT(L199, ", "), COUNTA(_xlfn.TEXTSPLIT(L199, ", "))) - INDEX(_xlfn.TEXTSPLIT(L199, ", "), COUNTA(_xlfn.TEXTSPLIT(L199, ", ")) - 1), 0) &gt; 0,
  IFERROR(INDEX(_xlfn.TEXTSPLIT(L199, ", "), COUNTA(_xlfn.TEXTSPLIT(L199, ", "))) - INDEX(_xlfn.TEXTSPLIT(L199, ", "), COUNTA(_xlfn.TEXTSPLIT(L199, ", ")) - 1), ""),
  ""
)</f>
        <v>350</v>
      </c>
      <c r="N199" s="51" t="str">
        <f>IFERROR(TEXT(AVERAGEIF(Rates!B:B, D199, Rates!C:C), "0.0"), "")</f>
        <v>7.0</v>
      </c>
      <c r="O199" s="52" t="str">
        <f>IFERROR(
    IF(
        AVERAGEIF(Rates!B:B, D199, Rates!F:F) &lt; 1.2,
        "Easy",
        IF(
            AVERAGEIF(Rates!B:B, D199, Rates!F:F) &gt; 2.2,
            "Hard",
            "Med"
        )
    ),
    ""
)</f>
        <v>Easy</v>
      </c>
      <c r="P199" s="50" t="str" cm="1">
        <f t="array" ref="P199">_xlfn.TEXTJOIN(",", TRUE, IF((Rates!$B$1:$B$11000 = D199) * (Rates!$E$1:$E$11000 &lt;&gt; ""), CHAR(34) &amp; Rates!$E$1:$E$11000&amp; CHAR(34), ""))</f>
        <v/>
      </c>
      <c r="Q199" s="50">
        <f>COUNTIF(Categories!A:A, H199) + COUNTIF(Categories!A:A, I199) + COUNTIF(Categories!A:A, J199) + COUNTIF(Categories!A:A, K199) + COUNTIF(Categories!A:A, F199) + COUNTIF(Categories!A:A, G199) + T199</f>
        <v>6</v>
      </c>
      <c r="R199" s="50">
        <f t="shared" si="20"/>
        <v>0</v>
      </c>
      <c r="S199" s="50" t="str">
        <f t="shared" si="19"/>
        <v>Plants001RED003RED2Color002WHImyrRED</v>
      </c>
      <c r="T199" s="50">
        <f t="shared" si="3"/>
        <v>0</v>
      </c>
      <c r="U199" s="50" t="s">
        <v>3018</v>
      </c>
      <c r="V199" s="50" t="str">
        <f t="shared" si="4"/>
        <v>[{"order":"198","ctry":"Canada",</v>
      </c>
      <c r="W199" s="53" t="str">
        <f t="shared" si="5"/>
        <v>[{"order":"198","ctry":"Canada","rate":"7.0","dff":"Easy","cmnt":[],"prow":["Plants","001RED","003RED"],"pcolumn":["2Color","002WHI","myrRED"]}],</v>
      </c>
      <c r="X199" s="48" t="str" cm="1">
        <f t="array" ref="X199">CHAR(34) &amp; "prow" &amp; CHAR(34) &amp; ":["
&amp; _xlfn.TEXTJOIN(",", TRUE, CHAR(34) &amp; F199:H199 &amp; CHAR(34))
&amp; "],"</f>
        <v>"prow":["Plants","001RED","003RED"],</v>
      </c>
      <c r="Y199" s="48" t="str" cm="1">
        <f t="array" ref="Y199">CHAR(34) &amp; "pcolumn" &amp; CHAR(34) &amp; ":["
&amp; _xlfn.TEXTJOIN(",", TRUE, CHAR(34) &amp; I199:K199 &amp; CHAR(34))
&amp; "]}"</f>
        <v>"pcolumn":["2Color","002WHI","myrRED"]}</v>
      </c>
      <c r="Z199" s="54" t="str">
        <f t="shared" si="6"/>
        <v>"rate":"7.0",</v>
      </c>
      <c r="AA199" s="54" t="str">
        <f t="shared" si="7"/>
        <v>"dff":"Easy",</v>
      </c>
      <c r="AB199" s="54" t="str">
        <f t="shared" si="8"/>
        <v>"cmnt":[],</v>
      </c>
      <c r="AC199" s="54"/>
      <c r="AD199" s="54"/>
      <c r="AE199" s="54"/>
      <c r="AF199" s="54"/>
      <c r="AG199" s="54"/>
      <c r="AH199" s="54"/>
    </row>
    <row r="200" spans="1:34" ht="18" customHeight="1" x14ac:dyDescent="0.3">
      <c r="A200" s="44">
        <f t="shared" si="18"/>
        <v>45556</v>
      </c>
      <c r="B200" s="45">
        <f t="shared" si="0"/>
        <v>6</v>
      </c>
      <c r="C200" s="46" t="str">
        <f t="shared" si="1"/>
        <v>puzzle1 = [{"order":"199","ctry":"Afghanistan (2013-2021)","rate":"7.0","dff":"Easy","cmnt":[],"prow":["Vertic","3Bands","rgn_Asia"],"pcolumn":["cl_BLA, cl_RED","cl_BLA, cl_GRE","Texted"]}],</v>
      </c>
      <c r="D200" s="47">
        <f t="shared" si="2"/>
        <v>199</v>
      </c>
      <c r="E200" s="48" t="s">
        <v>41</v>
      </c>
      <c r="F200" s="49" t="s">
        <v>1501</v>
      </c>
      <c r="G200" s="50" t="s">
        <v>1489</v>
      </c>
      <c r="H200" s="50" t="s">
        <v>1063</v>
      </c>
      <c r="I200" s="50" t="s">
        <v>1113</v>
      </c>
      <c r="J200" s="50" t="s">
        <v>1128</v>
      </c>
      <c r="K200" s="50" t="s">
        <v>1610</v>
      </c>
      <c r="L200" s="48" t="str" cm="1">
        <f t="array" ref="L200">IF(LEFT(E200,1)&lt;&gt;"[", _xlfn.TEXTJOIN(", ", TRUE, IF($E$2:$E$1438=E200, ROW($E$2:$E$1438)-1, "")), "")</f>
        <v>199, 453</v>
      </c>
      <c r="M200" s="48" cm="1">
        <f t="array" ref="M200">IF(
  IFERROR(INDEX(_xlfn.TEXTSPLIT(L200, ", "), COUNTA(_xlfn.TEXTSPLIT(L200, ", "))) - INDEX(_xlfn.TEXTSPLIT(L200, ", "), COUNTA(_xlfn.TEXTSPLIT(L200, ", ")) - 1), 0) &gt; 0,
  IFERROR(INDEX(_xlfn.TEXTSPLIT(L200, ", "), COUNTA(_xlfn.TEXTSPLIT(L200, ", "))) - INDEX(_xlfn.TEXTSPLIT(L200, ", "), COUNTA(_xlfn.TEXTSPLIT(L200, ", ")) - 1), ""),
  ""
)</f>
        <v>254</v>
      </c>
      <c r="N200" s="51" t="str">
        <f>IFERROR(TEXT(AVERAGEIF(Rates!B:B, D200, Rates!C:C), "0.0"), "")</f>
        <v>7.0</v>
      </c>
      <c r="O200" s="52" t="str">
        <f>IFERROR(
    IF(
        AVERAGEIF(Rates!B:B, D200, Rates!F:F) &lt; 1.2,
        "Easy",
        IF(
            AVERAGEIF(Rates!B:B, D200, Rates!F:F) &gt; 2.2,
            "Hard",
            "Med"
        )
    ),
    ""
)</f>
        <v>Easy</v>
      </c>
      <c r="P200" s="50" t="str" cm="1">
        <f t="array" ref="P200">_xlfn.TEXTJOIN(",", TRUE, IF((Rates!$B$1:$B$11000 = D200) * (Rates!$E$1:$E$11000 &lt;&gt; ""), CHAR(34) &amp; Rates!$E$1:$E$11000&amp; CHAR(34), ""))</f>
        <v/>
      </c>
      <c r="Q200" s="50">
        <f>COUNTIF(Categories!A:A, H200) + COUNTIF(Categories!A:A, I200) + COUNTIF(Categories!A:A, J200) + COUNTIF(Categories!A:A, K200) + COUNTIF(Categories!A:A, F200) + COUNTIF(Categories!A:A, G200) + T200</f>
        <v>6</v>
      </c>
      <c r="R200" s="50">
        <f t="shared" si="20"/>
        <v>0</v>
      </c>
      <c r="S200" s="50" t="str">
        <f t="shared" si="19"/>
        <v>Vertic3Bandsrgn_Asiacl_BLA, cl_REDcl_BLA, cl_GRETexted</v>
      </c>
      <c r="T200" s="50">
        <f t="shared" si="3"/>
        <v>0</v>
      </c>
      <c r="U200" s="50" t="s">
        <v>3018</v>
      </c>
      <c r="V200" s="50" t="str">
        <f t="shared" si="4"/>
        <v>[{"order":"199","ctry":"Afghanistan (2013-2021)",</v>
      </c>
      <c r="W200" s="53" t="str">
        <f t="shared" si="5"/>
        <v>[{"order":"199","ctry":"Afghanistan (2013-2021)","rate":"7.0","dff":"Easy","cmnt":[],"prow":["Vertic","3Bands","rgn_Asia"],"pcolumn":["cl_BLA, cl_RED","cl_BLA, cl_GRE","Texted"]}],</v>
      </c>
      <c r="X200" s="48" t="str" cm="1">
        <f t="array" ref="X200">CHAR(34) &amp; "prow" &amp; CHAR(34) &amp; ":["
&amp; _xlfn.TEXTJOIN(",", TRUE, CHAR(34) &amp; F200:H200 &amp; CHAR(34))
&amp; "],"</f>
        <v>"prow":["Vertic","3Bands","rgn_Asia"],</v>
      </c>
      <c r="Y200" s="48" t="str" cm="1">
        <f t="array" ref="Y200">CHAR(34) &amp; "pcolumn" &amp; CHAR(34) &amp; ":["
&amp; _xlfn.TEXTJOIN(",", TRUE, CHAR(34) &amp; I200:K200 &amp; CHAR(34))
&amp; "]}"</f>
        <v>"pcolumn":["cl_BLA, cl_RED","cl_BLA, cl_GRE","Texted"]}</v>
      </c>
      <c r="Z200" s="54" t="str">
        <f t="shared" si="6"/>
        <v>"rate":"7.0",</v>
      </c>
      <c r="AA200" s="54" t="str">
        <f t="shared" si="7"/>
        <v>"dff":"Easy",</v>
      </c>
      <c r="AB200" s="54" t="str">
        <f t="shared" si="8"/>
        <v>"cmnt":[],</v>
      </c>
      <c r="AC200" s="54"/>
      <c r="AD200" s="54"/>
      <c r="AE200" s="54"/>
      <c r="AF200" s="54"/>
      <c r="AG200" s="54"/>
      <c r="AH200" s="54"/>
    </row>
    <row r="201" spans="1:34" ht="18" customHeight="1" x14ac:dyDescent="0.3">
      <c r="A201" s="44">
        <f t="shared" si="18"/>
        <v>45557</v>
      </c>
      <c r="B201" s="45">
        <f t="shared" si="0"/>
        <v>7</v>
      </c>
      <c r="C201" s="46" t="str">
        <f t="shared" si="1"/>
        <v>puzzle1 = [{"order":"200","ctry":"Kosovo","rate":"","dff":"","cmnt":[],"prow":["startK","3+Star","year00"],"pcolumn":["cl_BLU","cl_WHI","cl_YEL"]}],</v>
      </c>
      <c r="D201" s="47">
        <f t="shared" si="2"/>
        <v>200</v>
      </c>
      <c r="E201" s="48" t="s">
        <v>155</v>
      </c>
      <c r="F201" s="49" t="s">
        <v>1900</v>
      </c>
      <c r="G201" s="50" t="s">
        <v>1598</v>
      </c>
      <c r="H201" s="50" t="s">
        <v>2094</v>
      </c>
      <c r="I201" s="50" t="s">
        <v>1092</v>
      </c>
      <c r="J201" s="50" t="s">
        <v>1104</v>
      </c>
      <c r="K201" s="50" t="s">
        <v>1107</v>
      </c>
      <c r="L201" s="48" t="str" cm="1">
        <f t="array" ref="L201">IF(LEFT(E201,1)&lt;&gt;"[", _xlfn.TEXTJOIN(", ", TRUE, IF($E$2:$E$1438=E201, ROW($E$2:$E$1438)-1, "")), "")</f>
        <v>114, 200</v>
      </c>
      <c r="M201" s="48" cm="1">
        <f t="array" ref="M201">IF(
  IFERROR(INDEX(_xlfn.TEXTSPLIT(L201, ", "), COUNTA(_xlfn.TEXTSPLIT(L201, ", "))) - INDEX(_xlfn.TEXTSPLIT(L201, ", "), COUNTA(_xlfn.TEXTSPLIT(L201, ", ")) - 1), 0) &gt; 0,
  IFERROR(INDEX(_xlfn.TEXTSPLIT(L201, ", "), COUNTA(_xlfn.TEXTSPLIT(L201, ", "))) - INDEX(_xlfn.TEXTSPLIT(L201, ", "), COUNTA(_xlfn.TEXTSPLIT(L201, ", ")) - 1), ""),
  ""
)</f>
        <v>86</v>
      </c>
      <c r="N201" s="51" t="str">
        <f>IFERROR(TEXT(AVERAGEIF(Rates!B:B, D201, Rates!C:C), "0.0"), "")</f>
        <v/>
      </c>
      <c r="O201" s="52" t="str">
        <f>IFERROR(
    IF(
        AVERAGEIF(Rates!B:B, D201, Rates!F:F) &lt; 1.2,
        "Easy",
        IF(
            AVERAGEIF(Rates!B:B, D201, Rates!F:F) &gt; 2.2,
            "Hard",
            "Med"
        )
    ),
    ""
)</f>
        <v/>
      </c>
      <c r="P201" s="50" t="str" cm="1">
        <f t="array" ref="P201">_xlfn.TEXTJOIN(",", TRUE, IF((Rates!$B$1:$B$11000 = D201) * (Rates!$E$1:$E$11000 &lt;&gt; ""), CHAR(34) &amp; Rates!$E$1:$E$11000&amp; CHAR(34), ""))</f>
        <v/>
      </c>
      <c r="Q201" s="50">
        <f>COUNTIF(Categories!A:A, H201) + COUNTIF(Categories!A:A, I201) + COUNTIF(Categories!A:A, J201) + COUNTIF(Categories!A:A, K201) + COUNTIF(Categories!A:A, F201) + COUNTIF(Categories!A:A, G201) + T201</f>
        <v>6</v>
      </c>
      <c r="R201" s="50">
        <f t="shared" si="20"/>
        <v>0</v>
      </c>
      <c r="S201" s="50" t="str">
        <f t="shared" si="19"/>
        <v>startK3+Staryear00cl_BLUcl_WHIcl_YEL</v>
      </c>
      <c r="T201" s="50">
        <f t="shared" si="3"/>
        <v>0</v>
      </c>
      <c r="U201" s="50" t="s">
        <v>3018</v>
      </c>
      <c r="V201" s="50" t="str">
        <f t="shared" si="4"/>
        <v>[{"order":"200","ctry":"Kosovo",</v>
      </c>
      <c r="W201" s="53" t="str">
        <f t="shared" si="5"/>
        <v>[{"order":"200","ctry":"Kosovo","rate":"","dff":"","cmnt":[],"prow":["startK","3+Star","year00"],"pcolumn":["cl_BLU","cl_WHI","cl_YEL"]}],</v>
      </c>
      <c r="X201" s="48" t="str" cm="1">
        <f t="array" ref="X201">CHAR(34) &amp; "prow" &amp; CHAR(34) &amp; ":["
&amp; _xlfn.TEXTJOIN(",", TRUE, CHAR(34) &amp; F201:H201 &amp; CHAR(34))
&amp; "],"</f>
        <v>"prow":["startK","3+Star","year00"],</v>
      </c>
      <c r="Y201" s="48" t="str" cm="1">
        <f t="array" ref="Y201">CHAR(34) &amp; "pcolumn" &amp; CHAR(34) &amp; ":["
&amp; _xlfn.TEXTJOIN(",", TRUE, CHAR(34) &amp; I201:K201 &amp; CHAR(34))
&amp; "]}"</f>
        <v>"pcolumn":["cl_BLU","cl_WHI","cl_YEL"]}</v>
      </c>
      <c r="Z201" s="54" t="str">
        <f t="shared" si="6"/>
        <v>"rate":"",</v>
      </c>
      <c r="AA201" s="54" t="str">
        <f t="shared" si="7"/>
        <v>"dff":"",</v>
      </c>
      <c r="AB201" s="54" t="str">
        <f t="shared" si="8"/>
        <v>"cmnt":[],</v>
      </c>
      <c r="AC201" s="54"/>
      <c r="AD201" s="54"/>
      <c r="AE201" s="54"/>
      <c r="AF201" s="54"/>
      <c r="AG201" s="54"/>
      <c r="AH201" s="54"/>
    </row>
    <row r="202" spans="1:34" ht="18" customHeight="1" x14ac:dyDescent="0.3">
      <c r="A202" s="44">
        <f t="shared" si="18"/>
        <v>45558</v>
      </c>
      <c r="B202" s="45">
        <f t="shared" si="0"/>
        <v>1</v>
      </c>
      <c r="C202" s="46" t="str">
        <f t="shared" si="1"/>
        <v>puzzle1 = [{"order":"201","ctry":"Samoa","rate":"9.0","dff":"Easy","cmnt":[],"prow":["3+Star","cl_BLU, cl_RED","Canton"],"pcolumn":["staWHI","staWHI","staWHI"]}],</v>
      </c>
      <c r="D202" s="47">
        <f t="shared" si="2"/>
        <v>201</v>
      </c>
      <c r="E202" s="48" t="s">
        <v>228</v>
      </c>
      <c r="F202" s="49" t="s">
        <v>1598</v>
      </c>
      <c r="G202" s="50" t="s">
        <v>1137</v>
      </c>
      <c r="H202" s="50" t="s">
        <v>1634</v>
      </c>
      <c r="I202" s="50" t="s">
        <v>1273</v>
      </c>
      <c r="J202" s="50" t="s">
        <v>1273</v>
      </c>
      <c r="K202" s="50" t="s">
        <v>1273</v>
      </c>
      <c r="L202" s="48" t="str" cm="1">
        <f t="array" ref="L202">IF(LEFT(E202,1)&lt;&gt;"[", _xlfn.TEXTJOIN(", ", TRUE, IF($E$2:$E$1438=E202, ROW($E$2:$E$1438)-1, "")), "")</f>
        <v>201, 547</v>
      </c>
      <c r="M202" s="48" cm="1">
        <f t="array" ref="M202">IF(
  IFERROR(INDEX(_xlfn.TEXTSPLIT(L202, ", "), COUNTA(_xlfn.TEXTSPLIT(L202, ", "))) - INDEX(_xlfn.TEXTSPLIT(L202, ", "), COUNTA(_xlfn.TEXTSPLIT(L202, ", ")) - 1), 0) &gt; 0,
  IFERROR(INDEX(_xlfn.TEXTSPLIT(L202, ", "), COUNTA(_xlfn.TEXTSPLIT(L202, ", "))) - INDEX(_xlfn.TEXTSPLIT(L202, ", "), COUNTA(_xlfn.TEXTSPLIT(L202, ", ")) - 1), ""),
  ""
)</f>
        <v>346</v>
      </c>
      <c r="N202" s="51" t="str">
        <f>IFERROR(TEXT(AVERAGEIF(Rates!B:B, D202, Rates!C:C), "0.0"), "")</f>
        <v>9.0</v>
      </c>
      <c r="O202" s="52" t="str">
        <f>IFERROR(
    IF(
        AVERAGEIF(Rates!B:B, D202, Rates!F:F) &lt; 1.2,
        "Easy",
        IF(
            AVERAGEIF(Rates!B:B, D202, Rates!F:F) &gt; 2.2,
            "Hard",
            "Med"
        )
    ),
    ""
)</f>
        <v>Easy</v>
      </c>
      <c r="P202" s="50" t="str" cm="1">
        <f t="array" ref="P202">_xlfn.TEXTJOIN(",", TRUE, IF((Rates!$B$1:$B$11000 = D202) * (Rates!$E$1:$E$11000 &lt;&gt; ""), CHAR(34) &amp; Rates!$E$1:$E$11000&amp; CHAR(34), ""))</f>
        <v/>
      </c>
      <c r="Q202" s="50">
        <f>COUNTIF(Categories!A:A, H202) + COUNTIF(Categories!A:A, I202) + COUNTIF(Categories!A:A, J202) + COUNTIF(Categories!A:A, K202) + COUNTIF(Categories!A:A, F202) + COUNTIF(Categories!A:A, G202) + T202</f>
        <v>6</v>
      </c>
      <c r="R202" s="50">
        <f t="shared" si="20"/>
        <v>0</v>
      </c>
      <c r="S202" s="50" t="str">
        <f t="shared" si="19"/>
        <v>3+Starcl_BLU, cl_REDCantonstaWHIstaWHIstaWHI</v>
      </c>
      <c r="T202" s="50">
        <f t="shared" si="3"/>
        <v>0</v>
      </c>
      <c r="U202" s="50" t="s">
        <v>3018</v>
      </c>
      <c r="V202" s="50" t="str">
        <f t="shared" si="4"/>
        <v>[{"order":"201","ctry":"Samoa",</v>
      </c>
      <c r="W202" s="53" t="str">
        <f t="shared" si="5"/>
        <v>[{"order":"201","ctry":"Samoa","rate":"9.0","dff":"Easy","cmnt":[],"prow":["3+Star","cl_BLU, cl_RED","Canton"],"pcolumn":["staWHI","staWHI","staWHI"]}],</v>
      </c>
      <c r="X202" s="48" t="str" cm="1">
        <f t="array" ref="X202">CHAR(34) &amp; "prow" &amp; CHAR(34) &amp; ":["
&amp; _xlfn.TEXTJOIN(",", TRUE, CHAR(34) &amp; F202:H202 &amp; CHAR(34))
&amp; "],"</f>
        <v>"prow":["3+Star","cl_BLU, cl_RED","Canton"],</v>
      </c>
      <c r="Y202" s="48" t="str" cm="1">
        <f t="array" ref="Y202">CHAR(34) &amp; "pcolumn" &amp; CHAR(34) &amp; ":["
&amp; _xlfn.TEXTJOIN(",", TRUE, CHAR(34) &amp; I202:K202 &amp; CHAR(34))
&amp; "]}"</f>
        <v>"pcolumn":["staWHI","staWHI","staWHI"]}</v>
      </c>
      <c r="Z202" s="54" t="str">
        <f t="shared" si="6"/>
        <v>"rate":"9.0",</v>
      </c>
      <c r="AA202" s="54" t="str">
        <f t="shared" si="7"/>
        <v>"dff":"Easy",</v>
      </c>
      <c r="AB202" s="54" t="str">
        <f t="shared" si="8"/>
        <v>"cmnt":[],</v>
      </c>
      <c r="AC202" s="54"/>
      <c r="AD202" s="54"/>
      <c r="AE202" s="54"/>
      <c r="AF202" s="54"/>
      <c r="AG202" s="54"/>
      <c r="AH202" s="54"/>
    </row>
    <row r="203" spans="1:34" ht="18" customHeight="1" x14ac:dyDescent="0.3">
      <c r="A203" s="44">
        <f t="shared" si="18"/>
        <v>45559</v>
      </c>
      <c r="B203" s="45">
        <f t="shared" si="0"/>
        <v>2</v>
      </c>
      <c r="C203" s="46" t="str">
        <f t="shared" si="1"/>
        <v>puzzle1 = [{"order":"202","ctry":"Argentina","rate":"","dff":"","cmnt":[],"prow":["myrBLU","001BLU","003BLU"],"pcolumn":["HasSun","cl_YEL","002WHI"]}],</v>
      </c>
      <c r="D203" s="47">
        <f t="shared" si="2"/>
        <v>202</v>
      </c>
      <c r="E203" s="48" t="s">
        <v>50</v>
      </c>
      <c r="F203" s="49" t="s">
        <v>1283</v>
      </c>
      <c r="G203" s="50" t="s">
        <v>1188</v>
      </c>
      <c r="H203" s="50" t="s">
        <v>1244</v>
      </c>
      <c r="I203" s="50" t="s">
        <v>1602</v>
      </c>
      <c r="J203" s="50" t="s">
        <v>1107</v>
      </c>
      <c r="K203" s="50" t="s">
        <v>1212</v>
      </c>
      <c r="L203" s="48" t="str" cm="1">
        <f t="array" ref="L203">IF(LEFT(E203,1)&lt;&gt;"[", _xlfn.TEXTJOIN(", ", TRUE, IF($E$2:$E$1438=E203, ROW($E$2:$E$1438)-1, "")), "")</f>
        <v>7, 202, 468</v>
      </c>
      <c r="M203" s="48" cm="1">
        <f t="array" ref="M203">IF(
  IFERROR(INDEX(_xlfn.TEXTSPLIT(L203, ", "), COUNTA(_xlfn.TEXTSPLIT(L203, ", "))) - INDEX(_xlfn.TEXTSPLIT(L203, ", "), COUNTA(_xlfn.TEXTSPLIT(L203, ", ")) - 1), 0) &gt; 0,
  IFERROR(INDEX(_xlfn.TEXTSPLIT(L203, ", "), COUNTA(_xlfn.TEXTSPLIT(L203, ", "))) - INDEX(_xlfn.TEXTSPLIT(L203, ", "), COUNTA(_xlfn.TEXTSPLIT(L203, ", ")) - 1), ""),
  ""
)</f>
        <v>266</v>
      </c>
      <c r="N203" s="51" t="str">
        <f>IFERROR(TEXT(AVERAGEIF(Rates!B:B, D203, Rates!C:C), "0.0"), "")</f>
        <v/>
      </c>
      <c r="O203" s="52" t="str">
        <f>IFERROR(
    IF(
        AVERAGEIF(Rates!B:B, D203, Rates!F:F) &lt; 1.2,
        "Easy",
        IF(
            AVERAGEIF(Rates!B:B, D203, Rates!F:F) &gt; 2.2,
            "Hard",
            "Med"
        )
    ),
    ""
)</f>
        <v/>
      </c>
      <c r="P203" s="50" t="str" cm="1">
        <f t="array" ref="P203">_xlfn.TEXTJOIN(",", TRUE, IF((Rates!$B$1:$B$11000 = D203) * (Rates!$E$1:$E$11000 &lt;&gt; ""), CHAR(34) &amp; Rates!$E$1:$E$11000&amp; CHAR(34), ""))</f>
        <v/>
      </c>
      <c r="Q203" s="50">
        <f>COUNTIF(Categories!A:A, H203) + COUNTIF(Categories!A:A, I203) + COUNTIF(Categories!A:A, J203) + COUNTIF(Categories!A:A, K203) + COUNTIF(Categories!A:A, F203) + COUNTIF(Categories!A:A, G203) + T203</f>
        <v>6</v>
      </c>
      <c r="R203" s="50">
        <f t="shared" si="20"/>
        <v>1</v>
      </c>
      <c r="S203" s="50" t="str">
        <f t="shared" si="19"/>
        <v>myrBLU001BLU003BLUHasSuncl_YEL002WHI</v>
      </c>
      <c r="T203" s="50">
        <f t="shared" si="3"/>
        <v>0</v>
      </c>
      <c r="U203" s="50" t="s">
        <v>3018</v>
      </c>
      <c r="V203" s="50" t="str">
        <f t="shared" si="4"/>
        <v>[{"order":"202","ctry":"Argentina",</v>
      </c>
      <c r="W203" s="53" t="str">
        <f t="shared" si="5"/>
        <v>[{"order":"202","ctry":"Argentina","rate":"","dff":"","cmnt":[],"prow":["myrBLU","001BLU","003BLU"],"pcolumn":["HasSun","cl_YEL","002WHI"]}],</v>
      </c>
      <c r="X203" s="48" t="str" cm="1">
        <f t="array" ref="X203">CHAR(34) &amp; "prow" &amp; CHAR(34) &amp; ":["
&amp; _xlfn.TEXTJOIN(",", TRUE, CHAR(34) &amp; F203:H203 &amp; CHAR(34))
&amp; "],"</f>
        <v>"prow":["myrBLU","001BLU","003BLU"],</v>
      </c>
      <c r="Y203" s="48" t="str" cm="1">
        <f t="array" ref="Y203">CHAR(34) &amp; "pcolumn" &amp; CHAR(34) &amp; ":["
&amp; _xlfn.TEXTJOIN(",", TRUE, CHAR(34) &amp; I203:K203 &amp; CHAR(34))
&amp; "]}"</f>
        <v>"pcolumn":["HasSun","cl_YEL","002WHI"]}</v>
      </c>
      <c r="Z203" s="54" t="str">
        <f t="shared" si="6"/>
        <v>"rate":"",</v>
      </c>
      <c r="AA203" s="54" t="str">
        <f t="shared" si="7"/>
        <v>"dff":"",</v>
      </c>
      <c r="AB203" s="54" t="str">
        <f t="shared" si="8"/>
        <v>"cmnt":[],</v>
      </c>
      <c r="AC203" s="54"/>
      <c r="AD203" s="54"/>
      <c r="AE203" s="54"/>
      <c r="AF203" s="54"/>
      <c r="AG203" s="54"/>
      <c r="AH203" s="54"/>
    </row>
    <row r="204" spans="1:34" ht="18" customHeight="1" x14ac:dyDescent="0.3">
      <c r="A204" s="44">
        <f t="shared" si="18"/>
        <v>45560</v>
      </c>
      <c r="B204" s="45">
        <f t="shared" si="0"/>
        <v>3</v>
      </c>
      <c r="C204" s="46" t="str">
        <f t="shared" si="1"/>
        <v>puzzle1 = [{"order":"203","ctry":"Vietnam","rate":"7.0","dff":"Easy","cmnt":[],"prow":["Center","2Color","rgn_Asia"],"pcolumn":["1Stars","staYEL","myrRED"]}],</v>
      </c>
      <c r="D204" s="47">
        <f t="shared" si="2"/>
        <v>203</v>
      </c>
      <c r="E204" s="48" t="s">
        <v>279</v>
      </c>
      <c r="F204" s="49" t="s">
        <v>1574</v>
      </c>
      <c r="G204" s="50" t="s">
        <v>1413</v>
      </c>
      <c r="H204" s="50" t="s">
        <v>1063</v>
      </c>
      <c r="I204" s="50" t="s">
        <v>1590</v>
      </c>
      <c r="J204" s="50" t="s">
        <v>1276</v>
      </c>
      <c r="K204" s="50" t="s">
        <v>1279</v>
      </c>
      <c r="L204" s="48" t="str" cm="1">
        <f t="array" ref="L204">IF(LEFT(E204,1)&lt;&gt;"[", _xlfn.TEXTJOIN(", ", TRUE, IF($E$2:$E$1438=E204, ROW($E$2:$E$1438)-1, "")), "")</f>
        <v>83, 203, 355</v>
      </c>
      <c r="M204" s="48" cm="1">
        <f t="array" ref="M204">IF(
  IFERROR(INDEX(_xlfn.TEXTSPLIT(L204, ", "), COUNTA(_xlfn.TEXTSPLIT(L204, ", "))) - INDEX(_xlfn.TEXTSPLIT(L204, ", "), COUNTA(_xlfn.TEXTSPLIT(L204, ", ")) - 1), 0) &gt; 0,
  IFERROR(INDEX(_xlfn.TEXTSPLIT(L204, ", "), COUNTA(_xlfn.TEXTSPLIT(L204, ", "))) - INDEX(_xlfn.TEXTSPLIT(L204, ", "), COUNTA(_xlfn.TEXTSPLIT(L204, ", ")) - 1), ""),
  ""
)</f>
        <v>152</v>
      </c>
      <c r="N204" s="51" t="str">
        <f>IFERROR(TEXT(AVERAGEIF(Rates!B:B, D204, Rates!C:C), "0.0"), "")</f>
        <v>7.0</v>
      </c>
      <c r="O204" s="52" t="str">
        <f>IFERROR(
    IF(
        AVERAGEIF(Rates!B:B, D204, Rates!F:F) &lt; 1.2,
        "Easy",
        IF(
            AVERAGEIF(Rates!B:B, D204, Rates!F:F) &gt; 2.2,
            "Hard",
            "Med"
        )
    ),
    ""
)</f>
        <v>Easy</v>
      </c>
      <c r="P204" s="50" t="str" cm="1">
        <f t="array" ref="P204">_xlfn.TEXTJOIN(",", TRUE, IF((Rates!$B$1:$B$11000 = D204) * (Rates!$E$1:$E$11000 &lt;&gt; ""), CHAR(34) &amp; Rates!$E$1:$E$11000&amp; CHAR(34), ""))</f>
        <v/>
      </c>
      <c r="Q204" s="50">
        <f>COUNTIF(Categories!A:A, H204) + COUNTIF(Categories!A:A, I204) + COUNTIF(Categories!A:A, J204) + COUNTIF(Categories!A:A, K204) + COUNTIF(Categories!A:A, F204) + COUNTIF(Categories!A:A, G204) + T204</f>
        <v>6</v>
      </c>
      <c r="R204" s="50">
        <f t="shared" si="20"/>
        <v>0</v>
      </c>
      <c r="S204" s="50" t="str">
        <f t="shared" si="19"/>
        <v>Center2Colorrgn_Asia1StarsstaYELmyrRED</v>
      </c>
      <c r="T204" s="50">
        <f t="shared" si="3"/>
        <v>0</v>
      </c>
      <c r="U204" s="50" t="s">
        <v>3018</v>
      </c>
      <c r="V204" s="50" t="str">
        <f t="shared" si="4"/>
        <v>[{"order":"203","ctry":"Vietnam",</v>
      </c>
      <c r="W204" s="53" t="str">
        <f t="shared" si="5"/>
        <v>[{"order":"203","ctry":"Vietnam","rate":"7.0","dff":"Easy","cmnt":[],"prow":["Center","2Color","rgn_Asia"],"pcolumn":["1Stars","staYEL","myrRED"]}],</v>
      </c>
      <c r="X204" s="48" t="str" cm="1">
        <f t="array" ref="X204">CHAR(34) &amp; "prow" &amp; CHAR(34) &amp; ":["
&amp; _xlfn.TEXTJOIN(",", TRUE, CHAR(34) &amp; F204:H204 &amp; CHAR(34))
&amp; "],"</f>
        <v>"prow":["Center","2Color","rgn_Asia"],</v>
      </c>
      <c r="Y204" s="48" t="str" cm="1">
        <f t="array" ref="Y204">CHAR(34) &amp; "pcolumn" &amp; CHAR(34) &amp; ":["
&amp; _xlfn.TEXTJOIN(",", TRUE, CHAR(34) &amp; I204:K204 &amp; CHAR(34))
&amp; "]}"</f>
        <v>"pcolumn":["1Stars","staYEL","myrRED"]}</v>
      </c>
      <c r="Z204" s="54" t="str">
        <f t="shared" si="6"/>
        <v>"rate":"7.0",</v>
      </c>
      <c r="AA204" s="54" t="str">
        <f t="shared" si="7"/>
        <v>"dff":"Easy",</v>
      </c>
      <c r="AB204" s="54" t="str">
        <f t="shared" si="8"/>
        <v>"cmnt":[],</v>
      </c>
      <c r="AC204" s="54"/>
      <c r="AD204" s="54"/>
      <c r="AE204" s="54"/>
      <c r="AF204" s="54"/>
      <c r="AG204" s="54"/>
      <c r="AH204" s="54"/>
    </row>
    <row r="205" spans="1:34" ht="18" customHeight="1" x14ac:dyDescent="0.3">
      <c r="A205" s="44">
        <f t="shared" si="18"/>
        <v>45561</v>
      </c>
      <c r="B205" s="45">
        <f t="shared" si="0"/>
        <v>4</v>
      </c>
      <c r="C205" s="46" t="str">
        <f t="shared" si="1"/>
        <v>puzzle1 = [{"order":"204","ctry":"United States Virgin Islands","rate":"10.0","dff":"Hard","cmnt":[],"prow":["cl_RED, cl_YEL","cl_BLU","cl_GRE"],"pcolumn":["myrWHI","Animal","words3"]}],</v>
      </c>
      <c r="D205" s="47">
        <f t="shared" si="2"/>
        <v>204</v>
      </c>
      <c r="E205" s="48" t="s">
        <v>273</v>
      </c>
      <c r="F205" s="49" t="s">
        <v>1167</v>
      </c>
      <c r="G205" s="50" t="s">
        <v>1092</v>
      </c>
      <c r="H205" s="50" t="s">
        <v>1095</v>
      </c>
      <c r="I205" s="50" t="s">
        <v>1295</v>
      </c>
      <c r="J205" s="50" t="s">
        <v>1606</v>
      </c>
      <c r="K205" s="50" t="s">
        <v>1849</v>
      </c>
      <c r="L205" s="48" t="str" cm="1">
        <f t="array" ref="L205">IF(LEFT(E205,1)&lt;&gt;"[", _xlfn.TEXTJOIN(", ", TRUE, IF($E$2:$E$1438=E205, ROW($E$2:$E$1438)-1, "")), "")</f>
        <v>204, 393</v>
      </c>
      <c r="M205" s="48" cm="1">
        <f t="array" ref="M205">IF(
  IFERROR(INDEX(_xlfn.TEXTSPLIT(L205, ", "), COUNTA(_xlfn.TEXTSPLIT(L205, ", "))) - INDEX(_xlfn.TEXTSPLIT(L205, ", "), COUNTA(_xlfn.TEXTSPLIT(L205, ", ")) - 1), 0) &gt; 0,
  IFERROR(INDEX(_xlfn.TEXTSPLIT(L205, ", "), COUNTA(_xlfn.TEXTSPLIT(L205, ", "))) - INDEX(_xlfn.TEXTSPLIT(L205, ", "), COUNTA(_xlfn.TEXTSPLIT(L205, ", ")) - 1), ""),
  ""
)</f>
        <v>189</v>
      </c>
      <c r="N205" s="51" t="str">
        <f>IFERROR(TEXT(AVERAGEIF(Rates!B:B, D205, Rates!C:C), "0.0"), "")</f>
        <v>10.0</v>
      </c>
      <c r="O205" s="52" t="str">
        <f>IFERROR(
    IF(
        AVERAGEIF(Rates!B:B, D205, Rates!F:F) &lt; 1.2,
        "Easy",
        IF(
            AVERAGEIF(Rates!B:B, D205, Rates!F:F) &gt; 2.2,
            "Hard",
            "Med"
        )
    ),
    ""
)</f>
        <v>Hard</v>
      </c>
      <c r="P205" s="50" t="str" cm="1">
        <f t="array" ref="P205">_xlfn.TEXTJOIN(",", TRUE, IF((Rates!$B$1:$B$11000 = D205) * (Rates!$E$1:$E$11000 &lt;&gt; ""), CHAR(34) &amp; Rates!$E$1:$E$11000&amp; CHAR(34), ""))</f>
        <v/>
      </c>
      <c r="Q205" s="50">
        <f>COUNTIF(Categories!A:A, H205) + COUNTIF(Categories!A:A, I205) + COUNTIF(Categories!A:A, J205) + COUNTIF(Categories!A:A, K205) + COUNTIF(Categories!A:A, F205) + COUNTIF(Categories!A:A, G205) + T205</f>
        <v>6</v>
      </c>
      <c r="R205" s="50">
        <f t="shared" si="20"/>
        <v>0</v>
      </c>
      <c r="S205" s="50" t="str">
        <f t="shared" si="19"/>
        <v>cl_RED, cl_YELcl_BLUcl_GREmyrWHIAnimalwords3</v>
      </c>
      <c r="T205" s="50">
        <f t="shared" si="3"/>
        <v>0</v>
      </c>
      <c r="U205" s="50" t="s">
        <v>3018</v>
      </c>
      <c r="V205" s="50" t="str">
        <f t="shared" si="4"/>
        <v>[{"order":"204","ctry":"United States Virgin Islands",</v>
      </c>
      <c r="W205" s="53" t="str">
        <f t="shared" si="5"/>
        <v>[{"order":"204","ctry":"United States Virgin Islands","rate":"10.0","dff":"Hard","cmnt":[],"prow":["cl_RED, cl_YEL","cl_BLU","cl_GRE"],"pcolumn":["myrWHI","Animal","words3"]}],</v>
      </c>
      <c r="X205" s="48" t="str" cm="1">
        <f t="array" ref="X205">CHAR(34) &amp; "prow" &amp; CHAR(34) &amp; ":["
&amp; _xlfn.TEXTJOIN(",", TRUE, CHAR(34) &amp; F205:H205 &amp; CHAR(34))
&amp; "],"</f>
        <v>"prow":["cl_RED, cl_YEL","cl_BLU","cl_GRE"],</v>
      </c>
      <c r="Y205" s="48" t="str" cm="1">
        <f t="array" ref="Y205">CHAR(34) &amp; "pcolumn" &amp; CHAR(34) &amp; ":["
&amp; _xlfn.TEXTJOIN(",", TRUE, CHAR(34) &amp; I205:K205 &amp; CHAR(34))
&amp; "]}"</f>
        <v>"pcolumn":["myrWHI","Animal","words3"]}</v>
      </c>
      <c r="Z205" s="54" t="str">
        <f t="shared" si="6"/>
        <v>"rate":"10.0",</v>
      </c>
      <c r="AA205" s="54" t="str">
        <f t="shared" si="7"/>
        <v>"dff":"Hard",</v>
      </c>
      <c r="AB205" s="54" t="str">
        <f t="shared" si="8"/>
        <v>"cmnt":[],</v>
      </c>
      <c r="AC205" s="54"/>
      <c r="AD205" s="54"/>
      <c r="AE205" s="54"/>
      <c r="AF205" s="54"/>
      <c r="AG205" s="54"/>
      <c r="AH205" s="54"/>
    </row>
    <row r="206" spans="1:34" ht="18" customHeight="1" x14ac:dyDescent="0.3">
      <c r="A206" s="44">
        <f t="shared" si="18"/>
        <v>45562</v>
      </c>
      <c r="B206" s="45">
        <f t="shared" si="0"/>
        <v>5</v>
      </c>
      <c r="C206" s="46" t="str">
        <f t="shared" si="1"/>
        <v>puzzle1 = [{"order":"205","ctry":"Czech Republic","rate":"7.0","dff":"Easy","cmnt":[],"prow":["Trside","3Color","startC"],"pcolumn":["cl_BLU, cl_RED","cl_WHI, cl_RED","cl_BLU, cl_WHI"]}],</v>
      </c>
      <c r="D206" s="47">
        <f t="shared" si="2"/>
        <v>205</v>
      </c>
      <c r="E206" s="48" t="s">
        <v>97</v>
      </c>
      <c r="F206" s="49" t="s">
        <v>1614</v>
      </c>
      <c r="G206" s="50" t="s">
        <v>1417</v>
      </c>
      <c r="H206" s="50" t="s">
        <v>1876</v>
      </c>
      <c r="I206" s="50" t="s">
        <v>1137</v>
      </c>
      <c r="J206" s="50" t="s">
        <v>1164</v>
      </c>
      <c r="K206" s="50" t="s">
        <v>1143</v>
      </c>
      <c r="L206" s="48" t="str" cm="1">
        <f t="array" ref="L206">IF(LEFT(E206,1)&lt;&gt;"[", _xlfn.TEXTJOIN(", ", TRUE, IF($E$2:$E$1438=E206, ROW($E$2:$E$1438)-1, "")), "")</f>
        <v>205, 550</v>
      </c>
      <c r="M206" s="48" cm="1">
        <f t="array" ref="M206">IF(
  IFERROR(INDEX(_xlfn.TEXTSPLIT(L206, ", "), COUNTA(_xlfn.TEXTSPLIT(L206, ", "))) - INDEX(_xlfn.TEXTSPLIT(L206, ", "), COUNTA(_xlfn.TEXTSPLIT(L206, ", ")) - 1), 0) &gt; 0,
  IFERROR(INDEX(_xlfn.TEXTSPLIT(L206, ", "), COUNTA(_xlfn.TEXTSPLIT(L206, ", "))) - INDEX(_xlfn.TEXTSPLIT(L206, ", "), COUNTA(_xlfn.TEXTSPLIT(L206, ", ")) - 1), ""),
  ""
)</f>
        <v>345</v>
      </c>
      <c r="N206" s="51" t="str">
        <f>IFERROR(TEXT(AVERAGEIF(Rates!B:B, D206, Rates!C:C), "0.0"), "")</f>
        <v>7.0</v>
      </c>
      <c r="O206" s="52" t="str">
        <f>IFERROR(
    IF(
        AVERAGEIF(Rates!B:B, D206, Rates!F:F) &lt; 1.2,
        "Easy",
        IF(
            AVERAGEIF(Rates!B:B, D206, Rates!F:F) &gt; 2.2,
            "Hard",
            "Med"
        )
    ),
    ""
)</f>
        <v>Easy</v>
      </c>
      <c r="P206" s="50" t="str" cm="1">
        <f t="array" ref="P206">_xlfn.TEXTJOIN(",", TRUE, IF((Rates!$B$1:$B$11000 = D206) * (Rates!$E$1:$E$11000 &lt;&gt; ""), CHAR(34) &amp; Rates!$E$1:$E$11000&amp; CHAR(34), ""))</f>
        <v/>
      </c>
      <c r="Q206" s="50">
        <f>COUNTIF(Categories!A:A, H206) + COUNTIF(Categories!A:A, I206) + COUNTIF(Categories!A:A, J206) + COUNTIF(Categories!A:A, K206) + COUNTIF(Categories!A:A, F206) + COUNTIF(Categories!A:A, G206) + T206</f>
        <v>6</v>
      </c>
      <c r="R206" s="50">
        <f t="shared" si="20"/>
        <v>0</v>
      </c>
      <c r="S206" s="50" t="str">
        <f t="shared" si="19"/>
        <v>Trside3ColorstartCcl_BLU, cl_REDcl_WHI, cl_REDcl_BLU, cl_WHI</v>
      </c>
      <c r="T206" s="50">
        <f t="shared" si="3"/>
        <v>0</v>
      </c>
      <c r="U206" s="50" t="s">
        <v>3018</v>
      </c>
      <c r="V206" s="50" t="str">
        <f t="shared" si="4"/>
        <v>[{"order":"205","ctry":"Czech Republic",</v>
      </c>
      <c r="W206" s="53" t="str">
        <f t="shared" si="5"/>
        <v>[{"order":"205","ctry":"Czech Republic","rate":"7.0","dff":"Easy","cmnt":[],"prow":["Trside","3Color","startC"],"pcolumn":["cl_BLU, cl_RED","cl_WHI, cl_RED","cl_BLU, cl_WHI"]}],</v>
      </c>
      <c r="X206" s="48" t="str" cm="1">
        <f t="array" ref="X206">CHAR(34) &amp; "prow" &amp; CHAR(34) &amp; ":["
&amp; _xlfn.TEXTJOIN(",", TRUE, CHAR(34) &amp; F206:H206 &amp; CHAR(34))
&amp; "],"</f>
        <v>"prow":["Trside","3Color","startC"],</v>
      </c>
      <c r="Y206" s="48" t="str" cm="1">
        <f t="array" ref="Y206">CHAR(34) &amp; "pcolumn" &amp; CHAR(34) &amp; ":["
&amp; _xlfn.TEXTJOIN(",", TRUE, CHAR(34) &amp; I206:K206 &amp; CHAR(34))
&amp; "]}"</f>
        <v>"pcolumn":["cl_BLU, cl_RED","cl_WHI, cl_RED","cl_BLU, cl_WHI"]}</v>
      </c>
      <c r="Z206" s="54" t="str">
        <f t="shared" si="6"/>
        <v>"rate":"7.0",</v>
      </c>
      <c r="AA206" s="54" t="str">
        <f t="shared" si="7"/>
        <v>"dff":"Easy",</v>
      </c>
      <c r="AB206" s="54" t="str">
        <f t="shared" si="8"/>
        <v>"cmnt":[],</v>
      </c>
      <c r="AC206" s="54"/>
      <c r="AD206" s="54"/>
      <c r="AE206" s="54"/>
      <c r="AF206" s="54"/>
      <c r="AG206" s="54"/>
      <c r="AH206" s="54"/>
    </row>
    <row r="207" spans="1:34" ht="18" customHeight="1" x14ac:dyDescent="0.3">
      <c r="A207" s="44">
        <f t="shared" si="18"/>
        <v>45563</v>
      </c>
      <c r="B207" s="45">
        <f t="shared" si="0"/>
        <v>6</v>
      </c>
      <c r="C207" s="46" t="str">
        <f t="shared" si="1"/>
        <v>puzzle1 = [{"order":"206","ctry":"Guinea-Bissau","rate":"8.0","dff":"Easy","cmnt":[],"prow":["startG","cl_GRE, cl_YEL","words2"],"pcolumn":["staBLA","Vertic","Horizo"]}],</v>
      </c>
      <c r="D207" s="47">
        <f t="shared" si="2"/>
        <v>206</v>
      </c>
      <c r="E207" s="48" t="s">
        <v>133</v>
      </c>
      <c r="F207" s="49" t="s">
        <v>1888</v>
      </c>
      <c r="G207" s="50" t="s">
        <v>1146</v>
      </c>
      <c r="H207" s="50" t="s">
        <v>1845</v>
      </c>
      <c r="I207" s="50" t="s">
        <v>1260</v>
      </c>
      <c r="J207" s="50" t="s">
        <v>1501</v>
      </c>
      <c r="K207" s="50" t="s">
        <v>1497</v>
      </c>
      <c r="L207" s="48" t="str" cm="1">
        <f t="array" ref="L207">IF(LEFT(E207,1)&lt;&gt;"[", _xlfn.TEXTJOIN(", ", TRUE, IF($E$2:$E$1438=E207, ROW($E$2:$E$1438)-1, "")), "")</f>
        <v>206, 537</v>
      </c>
      <c r="M207" s="48" cm="1">
        <f t="array" ref="M207">IF(
  IFERROR(INDEX(_xlfn.TEXTSPLIT(L207, ", "), COUNTA(_xlfn.TEXTSPLIT(L207, ", "))) - INDEX(_xlfn.TEXTSPLIT(L207, ", "), COUNTA(_xlfn.TEXTSPLIT(L207, ", ")) - 1), 0) &gt; 0,
  IFERROR(INDEX(_xlfn.TEXTSPLIT(L207, ", "), COUNTA(_xlfn.TEXTSPLIT(L207, ", "))) - INDEX(_xlfn.TEXTSPLIT(L207, ", "), COUNTA(_xlfn.TEXTSPLIT(L207, ", ")) - 1), ""),
  ""
)</f>
        <v>331</v>
      </c>
      <c r="N207" s="51" t="str">
        <f>IFERROR(TEXT(AVERAGEIF(Rates!B:B, D207, Rates!C:C), "0.0"), "")</f>
        <v>8.0</v>
      </c>
      <c r="O207" s="52" t="str">
        <f>IFERROR(
    IF(
        AVERAGEIF(Rates!B:B, D207, Rates!F:F) &lt; 1.2,
        "Easy",
        IF(
            AVERAGEIF(Rates!B:B, D207, Rates!F:F) &gt; 2.2,
            "Hard",
            "Med"
        )
    ),
    ""
)</f>
        <v>Easy</v>
      </c>
      <c r="P207" s="50" t="str" cm="1">
        <f t="array" ref="P207">_xlfn.TEXTJOIN(",", TRUE, IF((Rates!$B$1:$B$11000 = D207) * (Rates!$E$1:$E$11000 &lt;&gt; ""), CHAR(34) &amp; Rates!$E$1:$E$11000&amp; CHAR(34), ""))</f>
        <v/>
      </c>
      <c r="Q207" s="50">
        <f>COUNTIF(Categories!A:A, H207) + COUNTIF(Categories!A:A, I207) + COUNTIF(Categories!A:A, J207) + COUNTIF(Categories!A:A, K207) + COUNTIF(Categories!A:A, F207) + COUNTIF(Categories!A:A, G207) + T207</f>
        <v>6</v>
      </c>
      <c r="R207" s="50">
        <f t="shared" si="20"/>
        <v>0</v>
      </c>
      <c r="S207" s="50" t="str">
        <f t="shared" si="19"/>
        <v>startGcl_GRE, cl_YELwords2staBLAVerticHorizo</v>
      </c>
      <c r="T207" s="50">
        <f t="shared" si="3"/>
        <v>0</v>
      </c>
      <c r="U207" s="50" t="s">
        <v>3018</v>
      </c>
      <c r="V207" s="50" t="str">
        <f t="shared" si="4"/>
        <v>[{"order":"206","ctry":"Guinea-Bissau",</v>
      </c>
      <c r="W207" s="53" t="str">
        <f t="shared" si="5"/>
        <v>[{"order":"206","ctry":"Guinea-Bissau","rate":"8.0","dff":"Easy","cmnt":[],"prow":["startG","cl_GRE, cl_YEL","words2"],"pcolumn":["staBLA","Vertic","Horizo"]}],</v>
      </c>
      <c r="X207" s="48" t="str" cm="1">
        <f t="array" ref="X207">CHAR(34) &amp; "prow" &amp; CHAR(34) &amp; ":["
&amp; _xlfn.TEXTJOIN(",", TRUE, CHAR(34) &amp; F207:H207 &amp; CHAR(34))
&amp; "],"</f>
        <v>"prow":["startG","cl_GRE, cl_YEL","words2"],</v>
      </c>
      <c r="Y207" s="48" t="str" cm="1">
        <f t="array" ref="Y207">CHAR(34) &amp; "pcolumn" &amp; CHAR(34) &amp; ":["
&amp; _xlfn.TEXTJOIN(",", TRUE, CHAR(34) &amp; I207:K207 &amp; CHAR(34))
&amp; "]}"</f>
        <v>"pcolumn":["staBLA","Vertic","Horizo"]}</v>
      </c>
      <c r="Z207" s="54" t="str">
        <f t="shared" si="6"/>
        <v>"rate":"8.0",</v>
      </c>
      <c r="AA207" s="54" t="str">
        <f t="shared" si="7"/>
        <v>"dff":"Easy",</v>
      </c>
      <c r="AB207" s="54" t="str">
        <f t="shared" si="8"/>
        <v>"cmnt":[],</v>
      </c>
      <c r="AC207" s="54"/>
      <c r="AD207" s="54"/>
      <c r="AE207" s="54"/>
      <c r="AF207" s="54"/>
      <c r="AG207" s="54"/>
      <c r="AH207" s="54"/>
    </row>
    <row r="208" spans="1:34" ht="18" customHeight="1" x14ac:dyDescent="0.3">
      <c r="A208" s="44">
        <f t="shared" si="18"/>
        <v>45564</v>
      </c>
      <c r="B208" s="45">
        <f t="shared" si="0"/>
        <v>7</v>
      </c>
      <c r="C208" s="46" t="str">
        <f t="shared" si="1"/>
        <v>puzzle1 = [{"order":"207","ctry":"[·] European Union","rate":"7.0","dff":"Easy","cmnt":[],"prow":["staYEL","2Color","rgn_Europe"],"pcolumn":["3+Star","myrBLU","cl_BLU, cl_YEL"]}],</v>
      </c>
      <c r="D208" s="47">
        <f t="shared" si="2"/>
        <v>207</v>
      </c>
      <c r="E208" s="48" t="s">
        <v>3029</v>
      </c>
      <c r="F208" s="49" t="s">
        <v>1276</v>
      </c>
      <c r="G208" s="50" t="s">
        <v>1413</v>
      </c>
      <c r="H208" s="50" t="s">
        <v>1067</v>
      </c>
      <c r="I208" s="50" t="s">
        <v>1598</v>
      </c>
      <c r="J208" s="50" t="s">
        <v>1283</v>
      </c>
      <c r="K208" s="50" t="s">
        <v>1131</v>
      </c>
      <c r="L208" s="48" t="str" cm="1">
        <f t="array" ref="L208">IF(LEFT(E208,1)&lt;&gt;"[", _xlfn.TEXTJOIN(", ", TRUE, IF($E$2:$E$1438=E208, ROW($E$2:$E$1438)-1, "")), "")</f>
        <v/>
      </c>
      <c r="M208" s="48" t="str" cm="1">
        <f t="array" ref="M208">IF(
  IFERROR(INDEX(_xlfn.TEXTSPLIT(L208, ", "), COUNTA(_xlfn.TEXTSPLIT(L208, ", "))) - INDEX(_xlfn.TEXTSPLIT(L208, ", "), COUNTA(_xlfn.TEXTSPLIT(L208, ", ")) - 1), 0) &gt; 0,
  IFERROR(INDEX(_xlfn.TEXTSPLIT(L208, ", "), COUNTA(_xlfn.TEXTSPLIT(L208, ", "))) - INDEX(_xlfn.TEXTSPLIT(L208, ", "), COUNTA(_xlfn.TEXTSPLIT(L208, ", ")) - 1), ""),
  ""
)</f>
        <v/>
      </c>
      <c r="N208" s="51" t="str">
        <f>IFERROR(TEXT(AVERAGEIF(Rates!B:B, D208, Rates!C:C), "0.0"), "")</f>
        <v>7.0</v>
      </c>
      <c r="O208" s="52" t="str">
        <f>IFERROR(
    IF(
        AVERAGEIF(Rates!B:B, D208, Rates!F:F) &lt; 1.2,
        "Easy",
        IF(
            AVERAGEIF(Rates!B:B, D208, Rates!F:F) &gt; 2.2,
            "Hard",
            "Med"
        )
    ),
    ""
)</f>
        <v>Easy</v>
      </c>
      <c r="P208" s="50" t="str" cm="1">
        <f t="array" ref="P208">_xlfn.TEXTJOIN(",", TRUE, IF((Rates!$B$1:$B$11000 = D208) * (Rates!$E$1:$E$11000 &lt;&gt; ""), CHAR(34) &amp; Rates!$E$1:$E$11000&amp; CHAR(34), ""))</f>
        <v/>
      </c>
      <c r="Q208" s="50">
        <f>COUNTIF(Categories!A:A, H208) + COUNTIF(Categories!A:A, I208) + COUNTIF(Categories!A:A, J208) + COUNTIF(Categories!A:A, K208) + COUNTIF(Categories!A:A, F208) + COUNTIF(Categories!A:A, G208) + T208</f>
        <v>6</v>
      </c>
      <c r="R208" s="50">
        <f t="shared" si="20"/>
        <v>0</v>
      </c>
      <c r="S208" s="50" t="str">
        <f t="shared" si="19"/>
        <v>staYEL2Colorrgn_Europe3+StarmyrBLUcl_BLU, cl_YEL</v>
      </c>
      <c r="T208" s="50">
        <f t="shared" si="3"/>
        <v>0</v>
      </c>
      <c r="U208" s="50" t="s">
        <v>3018</v>
      </c>
      <c r="V208" s="50" t="str">
        <f t="shared" si="4"/>
        <v>[{"order":"207","ctry":"[·] European Union",</v>
      </c>
      <c r="W208" s="53" t="str">
        <f t="shared" si="5"/>
        <v>[{"order":"207","ctry":"[·] European Union","rate":"7.0","dff":"Easy","cmnt":[],"prow":["staYEL","2Color","rgn_Europe"],"pcolumn":["3+Star","myrBLU","cl_BLU, cl_YEL"]}],</v>
      </c>
      <c r="X208" s="48" t="str" cm="1">
        <f t="array" ref="X208">CHAR(34) &amp; "prow" &amp; CHAR(34) &amp; ":["
&amp; _xlfn.TEXTJOIN(",", TRUE, CHAR(34) &amp; F208:H208 &amp; CHAR(34))
&amp; "],"</f>
        <v>"prow":["staYEL","2Color","rgn_Europe"],</v>
      </c>
      <c r="Y208" s="48" t="str" cm="1">
        <f t="array" ref="Y208">CHAR(34) &amp; "pcolumn" &amp; CHAR(34) &amp; ":["
&amp; _xlfn.TEXTJOIN(",", TRUE, CHAR(34) &amp; I208:K208 &amp; CHAR(34))
&amp; "]}"</f>
        <v>"pcolumn":["3+Star","myrBLU","cl_BLU, cl_YEL"]}</v>
      </c>
      <c r="Z208" s="54" t="str">
        <f t="shared" si="6"/>
        <v>"rate":"7.0",</v>
      </c>
      <c r="AA208" s="54" t="str">
        <f t="shared" si="7"/>
        <v>"dff":"Easy",</v>
      </c>
      <c r="AB208" s="54" t="str">
        <f t="shared" si="8"/>
        <v>"cmnt":[],</v>
      </c>
      <c r="AC208" s="54"/>
      <c r="AD208" s="54"/>
      <c r="AE208" s="54"/>
      <c r="AF208" s="54"/>
      <c r="AG208" s="54"/>
      <c r="AH208" s="54"/>
    </row>
    <row r="209" spans="1:34" ht="18" customHeight="1" x14ac:dyDescent="0.3">
      <c r="A209" s="44">
        <f t="shared" si="18"/>
        <v>45565</v>
      </c>
      <c r="B209" s="45">
        <f t="shared" si="0"/>
        <v>1</v>
      </c>
      <c r="C209" s="46" t="str">
        <f t="shared" si="1"/>
        <v>puzzle1 = [{"order":"208","ctry":"Azerbaijan","rate":"7.5","dff":"Med","cmnt":[],"prow":["startA","cl_RED","003GRE"],"pcolumn":["IsMoon","1Stars","001BLU"]}],</v>
      </c>
      <c r="D209" s="47">
        <f t="shared" si="2"/>
        <v>208</v>
      </c>
      <c r="E209" s="48" t="s">
        <v>55</v>
      </c>
      <c r="F209" s="49" t="s">
        <v>1869</v>
      </c>
      <c r="G209" s="50" t="s">
        <v>1101</v>
      </c>
      <c r="H209" s="50" t="s">
        <v>1248</v>
      </c>
      <c r="I209" s="50" t="s">
        <v>1582</v>
      </c>
      <c r="J209" s="50" t="s">
        <v>1590</v>
      </c>
      <c r="K209" s="50" t="s">
        <v>1188</v>
      </c>
      <c r="L209" s="48" t="str" cm="1">
        <f t="array" ref="L209">IF(LEFT(E209,1)&lt;&gt;"[", _xlfn.TEXTJOIN(", ", TRUE, IF($E$2:$E$1438=E209, ROW($E$2:$E$1438)-1, "")), "")</f>
        <v>80, 208, 543</v>
      </c>
      <c r="M209" s="48" cm="1">
        <f t="array" ref="M209">IF(
  IFERROR(INDEX(_xlfn.TEXTSPLIT(L209, ", "), COUNTA(_xlfn.TEXTSPLIT(L209, ", "))) - INDEX(_xlfn.TEXTSPLIT(L209, ", "), COUNTA(_xlfn.TEXTSPLIT(L209, ", ")) - 1), 0) &gt; 0,
  IFERROR(INDEX(_xlfn.TEXTSPLIT(L209, ", "), COUNTA(_xlfn.TEXTSPLIT(L209, ", "))) - INDEX(_xlfn.TEXTSPLIT(L209, ", "), COUNTA(_xlfn.TEXTSPLIT(L209, ", ")) - 1), ""),
  ""
)</f>
        <v>335</v>
      </c>
      <c r="N209" s="51" t="str">
        <f>IFERROR(TEXT(AVERAGEIF(Rates!B:B, D209, Rates!C:C), "0.0"), "")</f>
        <v>7.5</v>
      </c>
      <c r="O209" s="52" t="str">
        <f>IFERROR(
    IF(
        AVERAGEIF(Rates!B:B, D209, Rates!F:F) &lt; 1.2,
        "Easy",
        IF(
            AVERAGEIF(Rates!B:B, D209, Rates!F:F) &gt; 2.2,
            "Hard",
            "Med"
        )
    ),
    ""
)</f>
        <v>Med</v>
      </c>
      <c r="P209" s="50" t="str" cm="1">
        <f t="array" ref="P209">_xlfn.TEXTJOIN(",", TRUE, IF((Rates!$B$1:$B$11000 = D209) * (Rates!$E$1:$E$11000 &lt;&gt; ""), CHAR(34) &amp; Rates!$E$1:$E$11000&amp; CHAR(34), ""))</f>
        <v/>
      </c>
      <c r="Q209" s="50">
        <f>COUNTIF(Categories!A:A, H209) + COUNTIF(Categories!A:A, I209) + COUNTIF(Categories!A:A, J209) + COUNTIF(Categories!A:A, K209) + COUNTIF(Categories!A:A, F209) + COUNTIF(Categories!A:A, G209) + T209</f>
        <v>6</v>
      </c>
      <c r="R209" s="50">
        <f t="shared" si="20"/>
        <v>0</v>
      </c>
      <c r="S209" s="50" t="str">
        <f t="shared" si="19"/>
        <v>startAcl_RED003GREIsMoon1Stars001BLU</v>
      </c>
      <c r="T209" s="50">
        <f t="shared" si="3"/>
        <v>0</v>
      </c>
      <c r="U209" s="50" t="s">
        <v>3018</v>
      </c>
      <c r="V209" s="50" t="str">
        <f t="shared" si="4"/>
        <v>[{"order":"208","ctry":"Azerbaijan",</v>
      </c>
      <c r="W209" s="53" t="str">
        <f t="shared" si="5"/>
        <v>[{"order":"208","ctry":"Azerbaijan","rate":"7.5","dff":"Med","cmnt":[],"prow":["startA","cl_RED","003GRE"],"pcolumn":["IsMoon","1Stars","001BLU"]}],</v>
      </c>
      <c r="X209" s="48" t="str" cm="1">
        <f t="array" ref="X209">CHAR(34) &amp; "prow" &amp; CHAR(34) &amp; ":["
&amp; _xlfn.TEXTJOIN(",", TRUE, CHAR(34) &amp; F209:H209 &amp; CHAR(34))
&amp; "],"</f>
        <v>"prow":["startA","cl_RED","003GRE"],</v>
      </c>
      <c r="Y209" s="48" t="str" cm="1">
        <f t="array" ref="Y209">CHAR(34) &amp; "pcolumn" &amp; CHAR(34) &amp; ":["
&amp; _xlfn.TEXTJOIN(",", TRUE, CHAR(34) &amp; I209:K209 &amp; CHAR(34))
&amp; "]}"</f>
        <v>"pcolumn":["IsMoon","1Stars","001BLU"]}</v>
      </c>
      <c r="Z209" s="54" t="str">
        <f t="shared" si="6"/>
        <v>"rate":"7.5",</v>
      </c>
      <c r="AA209" s="54" t="str">
        <f t="shared" si="7"/>
        <v>"dff":"Med",</v>
      </c>
      <c r="AB209" s="54" t="str">
        <f t="shared" si="8"/>
        <v>"cmnt":[],</v>
      </c>
      <c r="AC209" s="54"/>
      <c r="AD209" s="54"/>
      <c r="AE209" s="54"/>
      <c r="AF209" s="54"/>
      <c r="AG209" s="54"/>
      <c r="AH209" s="54"/>
    </row>
    <row r="210" spans="1:34" ht="18" customHeight="1" x14ac:dyDescent="0.3">
      <c r="A210" s="44">
        <f t="shared" si="18"/>
        <v>45566</v>
      </c>
      <c r="B210" s="45">
        <f t="shared" si="0"/>
        <v>2</v>
      </c>
      <c r="C210" s="46" t="str">
        <f t="shared" si="1"/>
        <v>puzzle1 = [{"order":"209","ctry":"Jersey","rate":"7.0","dff":"Easy","cmnt":[],"prow":["myrWHI","cl_WHI, cl_RED","cl_YEL"],"pcolumn":["startJ","Crowns","Crosse"]}],</v>
      </c>
      <c r="D210" s="47">
        <f t="shared" si="2"/>
        <v>209</v>
      </c>
      <c r="E210" s="48" t="s">
        <v>150</v>
      </c>
      <c r="F210" s="49" t="s">
        <v>1295</v>
      </c>
      <c r="G210" s="50" t="s">
        <v>1164</v>
      </c>
      <c r="H210" s="50" t="s">
        <v>1107</v>
      </c>
      <c r="I210" s="50" t="s">
        <v>1897</v>
      </c>
      <c r="J210" s="50" t="s">
        <v>1650</v>
      </c>
      <c r="K210" s="50" t="s">
        <v>1618</v>
      </c>
      <c r="L210" s="48" t="str" cm="1">
        <f t="array" ref="L210">IF(LEFT(E210,1)&lt;&gt;"[", _xlfn.TEXTJOIN(", ", TRUE, IF($E$2:$E$1438=E210, ROW($E$2:$E$1438)-1, "")), "")</f>
        <v>209, 505</v>
      </c>
      <c r="M210" s="48" cm="1">
        <f t="array" ref="M210">IF(
  IFERROR(INDEX(_xlfn.TEXTSPLIT(L210, ", "), COUNTA(_xlfn.TEXTSPLIT(L210, ", "))) - INDEX(_xlfn.TEXTSPLIT(L210, ", "), COUNTA(_xlfn.TEXTSPLIT(L210, ", ")) - 1), 0) &gt; 0,
  IFERROR(INDEX(_xlfn.TEXTSPLIT(L210, ", "), COUNTA(_xlfn.TEXTSPLIT(L210, ", "))) - INDEX(_xlfn.TEXTSPLIT(L210, ", "), COUNTA(_xlfn.TEXTSPLIT(L210, ", ")) - 1), ""),
  ""
)</f>
        <v>296</v>
      </c>
      <c r="N210" s="51" t="str">
        <f>IFERROR(TEXT(AVERAGEIF(Rates!B:B, D210, Rates!C:C), "0.0"), "")</f>
        <v>7.0</v>
      </c>
      <c r="O210" s="52" t="str">
        <f>IFERROR(
    IF(
        AVERAGEIF(Rates!B:B, D210, Rates!F:F) &lt; 1.2,
        "Easy",
        IF(
            AVERAGEIF(Rates!B:B, D210, Rates!F:F) &gt; 2.2,
            "Hard",
            "Med"
        )
    ),
    ""
)</f>
        <v>Easy</v>
      </c>
      <c r="P210" s="50" t="str" cm="1">
        <f t="array" ref="P210">_xlfn.TEXTJOIN(",", TRUE, IF((Rates!$B$1:$B$11000 = D210) * (Rates!$E$1:$E$11000 &lt;&gt; ""), CHAR(34) &amp; Rates!$E$1:$E$11000&amp; CHAR(34), ""))</f>
        <v/>
      </c>
      <c r="Q210" s="50">
        <f>COUNTIF(Categories!A:A, H210) + COUNTIF(Categories!A:A, I210) + COUNTIF(Categories!A:A, J210) + COUNTIF(Categories!A:A, K210) + COUNTIF(Categories!A:A, F210) + COUNTIF(Categories!A:A, G210) + T210</f>
        <v>6</v>
      </c>
      <c r="R210" s="50">
        <f t="shared" si="20"/>
        <v>0</v>
      </c>
      <c r="S210" s="50" t="str">
        <f t="shared" si="19"/>
        <v>myrWHIcl_WHI, cl_REDcl_YELstartJCrownsCrosse</v>
      </c>
      <c r="T210" s="50">
        <f t="shared" si="3"/>
        <v>0</v>
      </c>
      <c r="U210" s="50" t="s">
        <v>3018</v>
      </c>
      <c r="V210" s="50" t="str">
        <f t="shared" si="4"/>
        <v>[{"order":"209","ctry":"Jersey",</v>
      </c>
      <c r="W210" s="53" t="str">
        <f t="shared" si="5"/>
        <v>[{"order":"209","ctry":"Jersey","rate":"7.0","dff":"Easy","cmnt":[],"prow":["myrWHI","cl_WHI, cl_RED","cl_YEL"],"pcolumn":["startJ","Crowns","Crosse"]}],</v>
      </c>
      <c r="X210" s="48" t="str" cm="1">
        <f t="array" ref="X210">CHAR(34) &amp; "prow" &amp; CHAR(34) &amp; ":["
&amp; _xlfn.TEXTJOIN(",", TRUE, CHAR(34) &amp; F210:H210 &amp; CHAR(34))
&amp; "],"</f>
        <v>"prow":["myrWHI","cl_WHI, cl_RED","cl_YEL"],</v>
      </c>
      <c r="Y210" s="48" t="str" cm="1">
        <f t="array" ref="Y210">CHAR(34) &amp; "pcolumn" &amp; CHAR(34) &amp; ":["
&amp; _xlfn.TEXTJOIN(",", TRUE, CHAR(34) &amp; I210:K210 &amp; CHAR(34))
&amp; "]}"</f>
        <v>"pcolumn":["startJ","Crowns","Crosse"]}</v>
      </c>
      <c r="Z210" s="54" t="str">
        <f t="shared" si="6"/>
        <v>"rate":"7.0",</v>
      </c>
      <c r="AA210" s="54" t="str">
        <f t="shared" si="7"/>
        <v>"dff":"Easy",</v>
      </c>
      <c r="AB210" s="54" t="str">
        <f t="shared" si="8"/>
        <v>"cmnt":[],</v>
      </c>
      <c r="AC210" s="54"/>
      <c r="AD210" s="54"/>
      <c r="AE210" s="54"/>
      <c r="AF210" s="54"/>
      <c r="AG210" s="54"/>
      <c r="AH210" s="54"/>
    </row>
    <row r="211" spans="1:34" ht="18" customHeight="1" x14ac:dyDescent="0.3">
      <c r="A211" s="44">
        <f t="shared" si="18"/>
        <v>45567</v>
      </c>
      <c r="B211" s="45">
        <f t="shared" si="0"/>
        <v>3</v>
      </c>
      <c r="C211" s="46" t="str">
        <f t="shared" si="1"/>
        <v>puzzle1 = [{"order":"210","ctry":"Cuba","rate":"9.0","dff":"Easy","cmnt":[],"prow":["cl_BLU, cl_RED","staWHI","rgn_North America"],"pcolumn":["lets04","1Stars","startC"]}],</v>
      </c>
      <c r="D211" s="47">
        <f t="shared" si="2"/>
        <v>210</v>
      </c>
      <c r="E211" s="48" t="s">
        <v>94</v>
      </c>
      <c r="F211" s="49" t="s">
        <v>1137</v>
      </c>
      <c r="G211" s="50" t="s">
        <v>1273</v>
      </c>
      <c r="H211" s="50" t="s">
        <v>1059</v>
      </c>
      <c r="I211" s="50" t="s">
        <v>1992</v>
      </c>
      <c r="J211" s="50" t="s">
        <v>1590</v>
      </c>
      <c r="K211" s="50" t="s">
        <v>1876</v>
      </c>
      <c r="L211" s="48" t="str" cm="1">
        <f t="array" ref="L211">IF(LEFT(E211,1)&lt;&gt;"[", _xlfn.TEXTJOIN(", ", TRUE, IF($E$2:$E$1438=E211, ROW($E$2:$E$1438)-1, "")), "")</f>
        <v>46, 210, 422</v>
      </c>
      <c r="M211" s="48" cm="1">
        <f t="array" ref="M211">IF(
  IFERROR(INDEX(_xlfn.TEXTSPLIT(L211, ", "), COUNTA(_xlfn.TEXTSPLIT(L211, ", "))) - INDEX(_xlfn.TEXTSPLIT(L211, ", "), COUNTA(_xlfn.TEXTSPLIT(L211, ", ")) - 1), 0) &gt; 0,
  IFERROR(INDEX(_xlfn.TEXTSPLIT(L211, ", "), COUNTA(_xlfn.TEXTSPLIT(L211, ", "))) - INDEX(_xlfn.TEXTSPLIT(L211, ", "), COUNTA(_xlfn.TEXTSPLIT(L211, ", ")) - 1), ""),
  ""
)</f>
        <v>212</v>
      </c>
      <c r="N211" s="51" t="str">
        <f>IFERROR(TEXT(AVERAGEIF(Rates!B:B, D211, Rates!C:C), "0.0"), "")</f>
        <v>9.0</v>
      </c>
      <c r="O211" s="52" t="str">
        <f>IFERROR(
    IF(
        AVERAGEIF(Rates!B:B, D211, Rates!F:F) &lt; 1.2,
        "Easy",
        IF(
            AVERAGEIF(Rates!B:B, D211, Rates!F:F) &gt; 2.2,
            "Hard",
            "Med"
        )
    ),
    ""
)</f>
        <v>Easy</v>
      </c>
      <c r="P211" s="50" t="str" cm="1">
        <f t="array" ref="P211">_xlfn.TEXTJOIN(",", TRUE, IF((Rates!$B$1:$B$11000 = D211) * (Rates!$E$1:$E$11000 &lt;&gt; ""), CHAR(34) &amp; Rates!$E$1:$E$11000&amp; CHAR(34), ""))</f>
        <v/>
      </c>
      <c r="Q211" s="50">
        <f>COUNTIF(Categories!A:A, H211) + COUNTIF(Categories!A:A, I211) + COUNTIF(Categories!A:A, J211) + COUNTIF(Categories!A:A, K211) + COUNTIF(Categories!A:A, F211) + COUNTIF(Categories!A:A, G211) + T211</f>
        <v>6</v>
      </c>
      <c r="R211" s="50">
        <f t="shared" si="20"/>
        <v>1</v>
      </c>
      <c r="S211" s="50" t="str">
        <f t="shared" si="19"/>
        <v>cl_BLU, cl_REDstaWHIrgn_North Americalets041StarsstartC</v>
      </c>
      <c r="T211" s="50">
        <f t="shared" si="3"/>
        <v>0</v>
      </c>
      <c r="U211" s="50" t="s">
        <v>3018</v>
      </c>
      <c r="V211" s="50" t="str">
        <f t="shared" si="4"/>
        <v>[{"order":"210","ctry":"Cuba",</v>
      </c>
      <c r="W211" s="53" t="str">
        <f t="shared" si="5"/>
        <v>[{"order":"210","ctry":"Cuba","rate":"9.0","dff":"Easy","cmnt":[],"prow":["cl_BLU, cl_RED","staWHI","rgn_North America"],"pcolumn":["lets04","1Stars","startC"]}],</v>
      </c>
      <c r="X211" s="48" t="str" cm="1">
        <f t="array" ref="X211">CHAR(34) &amp; "prow" &amp; CHAR(34) &amp; ":["
&amp; _xlfn.TEXTJOIN(",", TRUE, CHAR(34) &amp; F211:H211 &amp; CHAR(34))
&amp; "],"</f>
        <v>"prow":["cl_BLU, cl_RED","staWHI","rgn_North America"],</v>
      </c>
      <c r="Y211" s="48" t="str" cm="1">
        <f t="array" ref="Y211">CHAR(34) &amp; "pcolumn" &amp; CHAR(34) &amp; ":["
&amp; _xlfn.TEXTJOIN(",", TRUE, CHAR(34) &amp; I211:K211 &amp; CHAR(34))
&amp; "]}"</f>
        <v>"pcolumn":["lets04","1Stars","startC"]}</v>
      </c>
      <c r="Z211" s="54" t="str">
        <f t="shared" si="6"/>
        <v>"rate":"9.0",</v>
      </c>
      <c r="AA211" s="54" t="str">
        <f t="shared" si="7"/>
        <v>"dff":"Easy",</v>
      </c>
      <c r="AB211" s="54" t="str">
        <f t="shared" si="8"/>
        <v>"cmnt":[],</v>
      </c>
      <c r="AC211" s="54"/>
      <c r="AD211" s="54"/>
      <c r="AE211" s="54"/>
      <c r="AF211" s="54"/>
      <c r="AG211" s="54"/>
      <c r="AH211" s="54"/>
    </row>
    <row r="212" spans="1:34" ht="18" customHeight="1" x14ac:dyDescent="0.3">
      <c r="A212" s="44">
        <f t="shared" si="18"/>
        <v>45568</v>
      </c>
      <c r="B212" s="45">
        <f t="shared" si="0"/>
        <v>4</v>
      </c>
      <c r="C212" s="46" t="str">
        <f t="shared" si="1"/>
        <v>puzzle1 = [{"order":"211","ctry":"Wallis and Futuna","rate":"7.0","dff":"Easy","cmnt":[],"prow":["island","myrRED","rgn_Oceania"],"pcolumn":["Canton","Canton","Canton"]}],</v>
      </c>
      <c r="D212" s="47">
        <f t="shared" si="2"/>
        <v>211</v>
      </c>
      <c r="E212" s="48" t="s">
        <v>281</v>
      </c>
      <c r="F212" s="49" t="s">
        <v>1</v>
      </c>
      <c r="G212" s="50" t="s">
        <v>1279</v>
      </c>
      <c r="H212" s="50" t="s">
        <v>1051</v>
      </c>
      <c r="I212" s="50" t="s">
        <v>1634</v>
      </c>
      <c r="J212" s="50" t="s">
        <v>1634</v>
      </c>
      <c r="K212" s="50" t="s">
        <v>1634</v>
      </c>
      <c r="L212" s="48" t="str" cm="1">
        <f t="array" ref="L212">IF(LEFT(E212,1)&lt;&gt;"[", _xlfn.TEXTJOIN(", ", TRUE, IF($E$2:$E$1438=E212, ROW($E$2:$E$1438)-1, "")), "")</f>
        <v>211, 382</v>
      </c>
      <c r="M212" s="48" cm="1">
        <f t="array" ref="M212">IF(
  IFERROR(INDEX(_xlfn.TEXTSPLIT(L212, ", "), COUNTA(_xlfn.TEXTSPLIT(L212, ", "))) - INDEX(_xlfn.TEXTSPLIT(L212, ", "), COUNTA(_xlfn.TEXTSPLIT(L212, ", ")) - 1), 0) &gt; 0,
  IFERROR(INDEX(_xlfn.TEXTSPLIT(L212, ", "), COUNTA(_xlfn.TEXTSPLIT(L212, ", "))) - INDEX(_xlfn.TEXTSPLIT(L212, ", "), COUNTA(_xlfn.TEXTSPLIT(L212, ", ")) - 1), ""),
  ""
)</f>
        <v>171</v>
      </c>
      <c r="N212" s="51" t="str">
        <f>IFERROR(TEXT(AVERAGEIF(Rates!B:B, D212, Rates!C:C), "0.0"), "")</f>
        <v>7.0</v>
      </c>
      <c r="O212" s="52" t="str">
        <f>IFERROR(
    IF(
        AVERAGEIF(Rates!B:B, D212, Rates!F:F) &lt; 1.2,
        "Easy",
        IF(
            AVERAGEIF(Rates!B:B, D212, Rates!F:F) &gt; 2.2,
            "Hard",
            "Med"
        )
    ),
    ""
)</f>
        <v>Easy</v>
      </c>
      <c r="P212" s="50" t="str" cm="1">
        <f t="array" ref="P212">_xlfn.TEXTJOIN(",", TRUE, IF((Rates!$B$1:$B$11000 = D212) * (Rates!$E$1:$E$11000 &lt;&gt; ""), CHAR(34) &amp; Rates!$E$1:$E$11000&amp; CHAR(34), ""))</f>
        <v/>
      </c>
      <c r="Q212" s="50">
        <f>COUNTIF(Categories!A:A, H212) + COUNTIF(Categories!A:A, I212) + COUNTIF(Categories!A:A, J212) + COUNTIF(Categories!A:A, K212) + COUNTIF(Categories!A:A, F212) + COUNTIF(Categories!A:A, G212) + T212</f>
        <v>6</v>
      </c>
      <c r="R212" s="50">
        <f t="shared" si="20"/>
        <v>0</v>
      </c>
      <c r="S212" s="50" t="str">
        <f t="shared" si="19"/>
        <v>islandmyrREDrgn_OceaniaCantonCantonCanton</v>
      </c>
      <c r="T212" s="50">
        <f t="shared" si="3"/>
        <v>0</v>
      </c>
      <c r="U212" s="50" t="s">
        <v>3018</v>
      </c>
      <c r="V212" s="50" t="str">
        <f t="shared" si="4"/>
        <v>[{"order":"211","ctry":"Wallis and Futuna",</v>
      </c>
      <c r="W212" s="53" t="str">
        <f t="shared" si="5"/>
        <v>[{"order":"211","ctry":"Wallis and Futuna","rate":"7.0","dff":"Easy","cmnt":[],"prow":["island","myrRED","rgn_Oceania"],"pcolumn":["Canton","Canton","Canton"]}],</v>
      </c>
      <c r="X212" s="48" t="str" cm="1">
        <f t="array" ref="X212">CHAR(34) &amp; "prow" &amp; CHAR(34) &amp; ":["
&amp; _xlfn.TEXTJOIN(",", TRUE, CHAR(34) &amp; F212:H212 &amp; CHAR(34))
&amp; "],"</f>
        <v>"prow":["island","myrRED","rgn_Oceania"],</v>
      </c>
      <c r="Y212" s="48" t="str" cm="1">
        <f t="array" ref="Y212">CHAR(34) &amp; "pcolumn" &amp; CHAR(34) &amp; ":["
&amp; _xlfn.TEXTJOIN(",", TRUE, CHAR(34) &amp; I212:K212 &amp; CHAR(34))
&amp; "]}"</f>
        <v>"pcolumn":["Canton","Canton","Canton"]}</v>
      </c>
      <c r="Z212" s="54" t="str">
        <f t="shared" si="6"/>
        <v>"rate":"7.0",</v>
      </c>
      <c r="AA212" s="54" t="str">
        <f t="shared" si="7"/>
        <v>"dff":"Easy",</v>
      </c>
      <c r="AB212" s="54" t="str">
        <f t="shared" si="8"/>
        <v>"cmnt":[],</v>
      </c>
      <c r="AC212" s="54"/>
      <c r="AD212" s="54"/>
      <c r="AE212" s="54"/>
      <c r="AF212" s="54"/>
      <c r="AG212" s="54"/>
      <c r="AH212" s="54"/>
    </row>
    <row r="213" spans="1:34" ht="18" customHeight="1" x14ac:dyDescent="0.3">
      <c r="A213" s="44">
        <f t="shared" si="18"/>
        <v>45569</v>
      </c>
      <c r="B213" s="45">
        <f t="shared" si="0"/>
        <v>5</v>
      </c>
      <c r="C213" s="46" t="str">
        <f t="shared" si="1"/>
        <v>puzzle1 = [{"order":"212","ctry":"Sri Lanka","rate":"9.0","dff":"Med","cmnt":[],"prow":["Weapon","cl_ORA","rgn_Asia"],"pcolumn":["Animal","cl_GRE","cl_YEL"]}],</v>
      </c>
      <c r="D213" s="47">
        <f t="shared" si="2"/>
        <v>212</v>
      </c>
      <c r="E213" s="48" t="s">
        <v>248</v>
      </c>
      <c r="F213" s="49" t="s">
        <v>1622</v>
      </c>
      <c r="G213" s="50" t="s">
        <v>1098</v>
      </c>
      <c r="H213" s="50" t="s">
        <v>1063</v>
      </c>
      <c r="I213" s="50" t="s">
        <v>1606</v>
      </c>
      <c r="J213" s="50" t="s">
        <v>1095</v>
      </c>
      <c r="K213" s="50" t="s">
        <v>1107</v>
      </c>
      <c r="L213" s="48" t="str" cm="1">
        <f t="array" ref="L213">IF(LEFT(E213,1)&lt;&gt;"[", _xlfn.TEXTJOIN(", ", TRUE, IF($E$2:$E$1438=E213, ROW($E$2:$E$1438)-1, "")), "")</f>
        <v>32, 212, 415</v>
      </c>
      <c r="M213" s="48" cm="1">
        <f t="array" ref="M213">IF(
  IFERROR(INDEX(_xlfn.TEXTSPLIT(L213, ", "), COUNTA(_xlfn.TEXTSPLIT(L213, ", "))) - INDEX(_xlfn.TEXTSPLIT(L213, ", "), COUNTA(_xlfn.TEXTSPLIT(L213, ", ")) - 1), 0) &gt; 0,
  IFERROR(INDEX(_xlfn.TEXTSPLIT(L213, ", "), COUNTA(_xlfn.TEXTSPLIT(L213, ", "))) - INDEX(_xlfn.TEXTSPLIT(L213, ", "), COUNTA(_xlfn.TEXTSPLIT(L213, ", ")) - 1), ""),
  ""
)</f>
        <v>203</v>
      </c>
      <c r="N213" s="51" t="str">
        <f>IFERROR(TEXT(AVERAGEIF(Rates!B:B, D213, Rates!C:C), "0.0"), "")</f>
        <v>9.0</v>
      </c>
      <c r="O213" s="52" t="str">
        <f>IFERROR(
    IF(
        AVERAGEIF(Rates!B:B, D213, Rates!F:F) &lt; 1.2,
        "Easy",
        IF(
            AVERAGEIF(Rates!B:B, D213, Rates!F:F) &gt; 2.2,
            "Hard",
            "Med"
        )
    ),
    ""
)</f>
        <v>Med</v>
      </c>
      <c r="P213" s="50" t="str" cm="1">
        <f t="array" ref="P213">_xlfn.TEXTJOIN(",", TRUE, IF((Rates!$B$1:$B$11000 = D213) * (Rates!$E$1:$E$11000 &lt;&gt; ""), CHAR(34) &amp; Rates!$E$1:$E$11000&amp; CHAR(34), ""))</f>
        <v/>
      </c>
      <c r="Q213" s="50">
        <f>COUNTIF(Categories!A:A, H213) + COUNTIF(Categories!A:A, I213) + COUNTIF(Categories!A:A, J213) + COUNTIF(Categories!A:A, K213) + COUNTIF(Categories!A:A, F213) + COUNTIF(Categories!A:A, G213) + T213</f>
        <v>6</v>
      </c>
      <c r="R213" s="50">
        <f t="shared" si="20"/>
        <v>0</v>
      </c>
      <c r="S213" s="50" t="str">
        <f t="shared" si="19"/>
        <v>Weaponcl_ORArgn_AsiaAnimalcl_GREcl_YEL</v>
      </c>
      <c r="T213" s="50">
        <f t="shared" si="3"/>
        <v>0</v>
      </c>
      <c r="U213" s="50" t="s">
        <v>3018</v>
      </c>
      <c r="V213" s="50" t="str">
        <f t="shared" si="4"/>
        <v>[{"order":"212","ctry":"Sri Lanka",</v>
      </c>
      <c r="W213" s="53" t="str">
        <f t="shared" si="5"/>
        <v>[{"order":"212","ctry":"Sri Lanka","rate":"9.0","dff":"Med","cmnt":[],"prow":["Weapon","cl_ORA","rgn_Asia"],"pcolumn":["Animal","cl_GRE","cl_YEL"]}],</v>
      </c>
      <c r="X213" s="48" t="str" cm="1">
        <f t="array" ref="X213">CHAR(34) &amp; "prow" &amp; CHAR(34) &amp; ":["
&amp; _xlfn.TEXTJOIN(",", TRUE, CHAR(34) &amp; F213:H213 &amp; CHAR(34))
&amp; "],"</f>
        <v>"prow":["Weapon","cl_ORA","rgn_Asia"],</v>
      </c>
      <c r="Y213" s="48" t="str" cm="1">
        <f t="array" ref="Y213">CHAR(34) &amp; "pcolumn" &amp; CHAR(34) &amp; ":["
&amp; _xlfn.TEXTJOIN(",", TRUE, CHAR(34) &amp; I213:K213 &amp; CHAR(34))
&amp; "]}"</f>
        <v>"pcolumn":["Animal","cl_GRE","cl_YEL"]}</v>
      </c>
      <c r="Z213" s="54" t="str">
        <f t="shared" si="6"/>
        <v>"rate":"9.0",</v>
      </c>
      <c r="AA213" s="54" t="str">
        <f t="shared" si="7"/>
        <v>"dff":"Med",</v>
      </c>
      <c r="AB213" s="54" t="str">
        <f t="shared" si="8"/>
        <v>"cmnt":[],</v>
      </c>
      <c r="AC213" s="54"/>
      <c r="AD213" s="54"/>
      <c r="AE213" s="54"/>
      <c r="AF213" s="54"/>
      <c r="AG213" s="54"/>
      <c r="AH213" s="54"/>
    </row>
    <row r="214" spans="1:34" ht="18" customHeight="1" x14ac:dyDescent="0.3">
      <c r="A214" s="44">
        <f t="shared" si="18"/>
        <v>45570</v>
      </c>
      <c r="B214" s="45">
        <f t="shared" si="0"/>
        <v>6</v>
      </c>
      <c r="C214" s="46" t="str">
        <f t="shared" si="1"/>
        <v>puzzle1 = [{"order":"213","ctry":"Jamaica","rate":"7.0","dff":"Easy","cmnt":[],"prow":["Rotate","Crosse","rgn_North America"],"pcolumn":["NO_BLU","NO_RED","NO_WHI"]}],</v>
      </c>
      <c r="D214" s="47">
        <f t="shared" si="2"/>
        <v>213</v>
      </c>
      <c r="E214" s="48" t="s">
        <v>148</v>
      </c>
      <c r="F214" s="49" t="s">
        <v>1521</v>
      </c>
      <c r="G214" s="50" t="s">
        <v>1618</v>
      </c>
      <c r="H214" s="50" t="s">
        <v>1059</v>
      </c>
      <c r="I214" s="50" t="s">
        <v>1311</v>
      </c>
      <c r="J214" s="50" t="s">
        <v>1319</v>
      </c>
      <c r="K214" s="50" t="s">
        <v>1315</v>
      </c>
      <c r="L214" s="48" t="str" cm="1">
        <f t="array" ref="L214">IF(LEFT(E214,1)&lt;&gt;"[", _xlfn.TEXTJOIN(", ", TRUE, IF($E$2:$E$1438=E214, ROW($E$2:$E$1438)-1, "")), "")</f>
        <v>93, 213, 338, 420</v>
      </c>
      <c r="M214" s="48" cm="1">
        <f t="array" ref="M214">IF(
  IFERROR(INDEX(_xlfn.TEXTSPLIT(L214, ", "), COUNTA(_xlfn.TEXTSPLIT(L214, ", "))) - INDEX(_xlfn.TEXTSPLIT(L214, ", "), COUNTA(_xlfn.TEXTSPLIT(L214, ", ")) - 1), 0) &gt; 0,
  IFERROR(INDEX(_xlfn.TEXTSPLIT(L214, ", "), COUNTA(_xlfn.TEXTSPLIT(L214, ", "))) - INDEX(_xlfn.TEXTSPLIT(L214, ", "), COUNTA(_xlfn.TEXTSPLIT(L214, ", ")) - 1), ""),
  ""
)</f>
        <v>82</v>
      </c>
      <c r="N214" s="51" t="str">
        <f>IFERROR(TEXT(AVERAGEIF(Rates!B:B, D214, Rates!C:C), "0.0"), "")</f>
        <v>7.0</v>
      </c>
      <c r="O214" s="52" t="str">
        <f>IFERROR(
    IF(
        AVERAGEIF(Rates!B:B, D214, Rates!F:F) &lt; 1.2,
        "Easy",
        IF(
            AVERAGEIF(Rates!B:B, D214, Rates!F:F) &gt; 2.2,
            "Hard",
            "Med"
        )
    ),
    ""
)</f>
        <v>Easy</v>
      </c>
      <c r="P214" s="50" t="str" cm="1">
        <f t="array" ref="P214">_xlfn.TEXTJOIN(",", TRUE, IF((Rates!$B$1:$B$11000 = D214) * (Rates!$E$1:$E$11000 &lt;&gt; ""), CHAR(34) &amp; Rates!$E$1:$E$11000&amp; CHAR(34), ""))</f>
        <v/>
      </c>
      <c r="Q214" s="50">
        <f>COUNTIF(Categories!A:A, H214) + COUNTIF(Categories!A:A, I214) + COUNTIF(Categories!A:A, J214) + COUNTIF(Categories!A:A, K214) + COUNTIF(Categories!A:A, F214) + COUNTIF(Categories!A:A, G214) + T214</f>
        <v>6</v>
      </c>
      <c r="R214" s="50">
        <f t="shared" si="20"/>
        <v>0</v>
      </c>
      <c r="S214" s="50" t="str">
        <f t="shared" si="19"/>
        <v>RotateCrossergn_North AmericaNO_BLUNO_REDNO_WHI</v>
      </c>
      <c r="T214" s="50">
        <f t="shared" si="3"/>
        <v>0</v>
      </c>
      <c r="U214" s="50" t="s">
        <v>3018</v>
      </c>
      <c r="V214" s="50" t="str">
        <f t="shared" si="4"/>
        <v>[{"order":"213","ctry":"Jamaica",</v>
      </c>
      <c r="W214" s="53" t="str">
        <f t="shared" si="5"/>
        <v>[{"order":"213","ctry":"Jamaica","rate":"7.0","dff":"Easy","cmnt":[],"prow":["Rotate","Crosse","rgn_North America"],"pcolumn":["NO_BLU","NO_RED","NO_WHI"]}],</v>
      </c>
      <c r="X214" s="48" t="str" cm="1">
        <f t="array" ref="X214">CHAR(34) &amp; "prow" &amp; CHAR(34) &amp; ":["
&amp; _xlfn.TEXTJOIN(",", TRUE, CHAR(34) &amp; F214:H214 &amp; CHAR(34))
&amp; "],"</f>
        <v>"prow":["Rotate","Crosse","rgn_North America"],</v>
      </c>
      <c r="Y214" s="48" t="str" cm="1">
        <f t="array" ref="Y214">CHAR(34) &amp; "pcolumn" &amp; CHAR(34) &amp; ":["
&amp; _xlfn.TEXTJOIN(",", TRUE, CHAR(34) &amp; I214:K214 &amp; CHAR(34))
&amp; "]}"</f>
        <v>"pcolumn":["NO_BLU","NO_RED","NO_WHI"]}</v>
      </c>
      <c r="Z214" s="54" t="str">
        <f t="shared" si="6"/>
        <v>"rate":"7.0",</v>
      </c>
      <c r="AA214" s="54" t="str">
        <f t="shared" si="7"/>
        <v>"dff":"Easy",</v>
      </c>
      <c r="AB214" s="54" t="str">
        <f t="shared" si="8"/>
        <v>"cmnt":[],</v>
      </c>
      <c r="AC214" s="54"/>
      <c r="AD214" s="54"/>
      <c r="AE214" s="54"/>
      <c r="AF214" s="54"/>
      <c r="AG214" s="54"/>
      <c r="AH214" s="54"/>
    </row>
    <row r="215" spans="1:34" ht="18" customHeight="1" x14ac:dyDescent="0.3">
      <c r="A215" s="44">
        <f t="shared" si="18"/>
        <v>45571</v>
      </c>
      <c r="B215" s="45">
        <f t="shared" si="0"/>
        <v>7</v>
      </c>
      <c r="C215" s="46" t="str">
        <f t="shared" si="1"/>
        <v>puzzle1 = [{"order":"214","ctry":"Nigeria","rate":"7.0","dff":"Easy","cmnt":[],"prow":["myrGRE","lets07","002WHI"],"pcolumn":["2Color","3Bands","rgn_Africa"]}],</v>
      </c>
      <c r="D215" s="47">
        <f t="shared" si="2"/>
        <v>214</v>
      </c>
      <c r="E215" s="48" t="s">
        <v>196</v>
      </c>
      <c r="F215" s="49" t="s">
        <v>1287</v>
      </c>
      <c r="G215" s="50" t="s">
        <v>2004</v>
      </c>
      <c r="H215" s="50" t="s">
        <v>1212</v>
      </c>
      <c r="I215" s="50" t="s">
        <v>1413</v>
      </c>
      <c r="J215" s="50" t="s">
        <v>1489</v>
      </c>
      <c r="K215" s="50" t="s">
        <v>1047</v>
      </c>
      <c r="L215" s="48" t="str" cm="1">
        <f t="array" ref="L215">IF(LEFT(E215,1)&lt;&gt;"[", _xlfn.TEXTJOIN(", ", TRUE, IF($E$2:$E$1438=E215, ROW($E$2:$E$1438)-1, "")), "")</f>
        <v>63, 214, 399</v>
      </c>
      <c r="M215" s="48" cm="1">
        <f t="array" ref="M215">IF(
  IFERROR(INDEX(_xlfn.TEXTSPLIT(L215, ", "), COUNTA(_xlfn.TEXTSPLIT(L215, ", "))) - INDEX(_xlfn.TEXTSPLIT(L215, ", "), COUNTA(_xlfn.TEXTSPLIT(L215, ", ")) - 1), 0) &gt; 0,
  IFERROR(INDEX(_xlfn.TEXTSPLIT(L215, ", "), COUNTA(_xlfn.TEXTSPLIT(L215, ", "))) - INDEX(_xlfn.TEXTSPLIT(L215, ", "), COUNTA(_xlfn.TEXTSPLIT(L215, ", ")) - 1), ""),
  ""
)</f>
        <v>185</v>
      </c>
      <c r="N215" s="51" t="str">
        <f>IFERROR(TEXT(AVERAGEIF(Rates!B:B, D215, Rates!C:C), "0.0"), "")</f>
        <v>7.0</v>
      </c>
      <c r="O215" s="52" t="str">
        <f>IFERROR(
    IF(
        AVERAGEIF(Rates!B:B, D215, Rates!F:F) &lt; 1.2,
        "Easy",
        IF(
            AVERAGEIF(Rates!B:B, D215, Rates!F:F) &gt; 2.2,
            "Hard",
            "Med"
        )
    ),
    ""
)</f>
        <v>Easy</v>
      </c>
      <c r="P215" s="50" t="str" cm="1">
        <f t="array" ref="P215">_xlfn.TEXTJOIN(",", TRUE, IF((Rates!$B$1:$B$11000 = D215) * (Rates!$E$1:$E$11000 &lt;&gt; ""), CHAR(34) &amp; Rates!$E$1:$E$11000&amp; CHAR(34), ""))</f>
        <v/>
      </c>
      <c r="Q215" s="50">
        <f>COUNTIF(Categories!A:A, H215) + COUNTIF(Categories!A:A, I215) + COUNTIF(Categories!A:A, J215) + COUNTIF(Categories!A:A, K215) + COUNTIF(Categories!A:A, F215) + COUNTIF(Categories!A:A, G215) + T215</f>
        <v>6</v>
      </c>
      <c r="R215" s="50">
        <f t="shared" si="20"/>
        <v>0</v>
      </c>
      <c r="S215" s="50" t="str">
        <f t="shared" si="19"/>
        <v>myrGRElets07002WHI2Color3Bandsrgn_Africa</v>
      </c>
      <c r="T215" s="50">
        <f t="shared" si="3"/>
        <v>0</v>
      </c>
      <c r="U215" s="50" t="s">
        <v>3018</v>
      </c>
      <c r="V215" s="50" t="str">
        <f t="shared" si="4"/>
        <v>[{"order":"214","ctry":"Nigeria",</v>
      </c>
      <c r="W215" s="53" t="str">
        <f t="shared" si="5"/>
        <v>[{"order":"214","ctry":"Nigeria","rate":"7.0","dff":"Easy","cmnt":[],"prow":["myrGRE","lets07","002WHI"],"pcolumn":["2Color","3Bands","rgn_Africa"]}],</v>
      </c>
      <c r="X215" s="48" t="str" cm="1">
        <f t="array" ref="X215">CHAR(34) &amp; "prow" &amp; CHAR(34) &amp; ":["
&amp; _xlfn.TEXTJOIN(",", TRUE, CHAR(34) &amp; F215:H215 &amp; CHAR(34))
&amp; "],"</f>
        <v>"prow":["myrGRE","lets07","002WHI"],</v>
      </c>
      <c r="Y215" s="48" t="str" cm="1">
        <f t="array" ref="Y215">CHAR(34) &amp; "pcolumn" &amp; CHAR(34) &amp; ":["
&amp; _xlfn.TEXTJOIN(",", TRUE, CHAR(34) &amp; I215:K215 &amp; CHAR(34))
&amp; "]}"</f>
        <v>"pcolumn":["2Color","3Bands","rgn_Africa"]}</v>
      </c>
      <c r="Z215" s="54" t="str">
        <f t="shared" si="6"/>
        <v>"rate":"7.0",</v>
      </c>
      <c r="AA215" s="54" t="str">
        <f t="shared" si="7"/>
        <v>"dff":"Easy",</v>
      </c>
      <c r="AB215" s="54" t="str">
        <f t="shared" si="8"/>
        <v>"cmnt":[],</v>
      </c>
      <c r="AC215" s="54"/>
      <c r="AD215" s="54"/>
      <c r="AE215" s="54"/>
      <c r="AF215" s="54"/>
      <c r="AG215" s="54"/>
      <c r="AH215" s="54"/>
    </row>
    <row r="216" spans="1:34" ht="18" customHeight="1" x14ac:dyDescent="0.3">
      <c r="A216" s="44">
        <f t="shared" si="18"/>
        <v>45572</v>
      </c>
      <c r="B216" s="45">
        <f t="shared" si="0"/>
        <v>1</v>
      </c>
      <c r="C216" s="46" t="str">
        <f t="shared" si="1"/>
        <v>puzzle1 = [{"order":"215","ctry":"Belgium","rate":"7.0","dff":"Easy","cmnt":[],"prow":["3Bands","3Color","eunion"],"pcolumn":["cl_BLA, cl_RED","startB","002YEL"]}],</v>
      </c>
      <c r="D216" s="47">
        <f t="shared" si="2"/>
        <v>215</v>
      </c>
      <c r="E216" s="48" t="s">
        <v>61</v>
      </c>
      <c r="F216" s="49" t="s">
        <v>1489</v>
      </c>
      <c r="G216" s="50" t="s">
        <v>1417</v>
      </c>
      <c r="H216" s="50" t="s">
        <v>26</v>
      </c>
      <c r="I216" s="50" t="s">
        <v>1113</v>
      </c>
      <c r="J216" s="50" t="s">
        <v>1873</v>
      </c>
      <c r="K216" s="50" t="s">
        <v>1204</v>
      </c>
      <c r="L216" s="48" t="str" cm="1">
        <f t="array" ref="L216">IF(LEFT(E216,1)&lt;&gt;"[", _xlfn.TEXTJOIN(", ", TRUE, IF($E$2:$E$1438=E216, ROW($E$2:$E$1438)-1, "")), "")</f>
        <v>6, 215, 309</v>
      </c>
      <c r="M216" s="48" cm="1">
        <f t="array" ref="M216">IF(
  IFERROR(INDEX(_xlfn.TEXTSPLIT(L216, ", "), COUNTA(_xlfn.TEXTSPLIT(L216, ", "))) - INDEX(_xlfn.TEXTSPLIT(L216, ", "), COUNTA(_xlfn.TEXTSPLIT(L216, ", ")) - 1), 0) &gt; 0,
  IFERROR(INDEX(_xlfn.TEXTSPLIT(L216, ", "), COUNTA(_xlfn.TEXTSPLIT(L216, ", "))) - INDEX(_xlfn.TEXTSPLIT(L216, ", "), COUNTA(_xlfn.TEXTSPLIT(L216, ", ")) - 1), ""),
  ""
)</f>
        <v>94</v>
      </c>
      <c r="N216" s="51" t="str">
        <f>IFERROR(TEXT(AVERAGEIF(Rates!B:B, D216, Rates!C:C), "0.0"), "")</f>
        <v>7.0</v>
      </c>
      <c r="O216" s="52" t="str">
        <f>IFERROR(
    IF(
        AVERAGEIF(Rates!B:B, D216, Rates!F:F) &lt; 1.2,
        "Easy",
        IF(
            AVERAGEIF(Rates!B:B, D216, Rates!F:F) &gt; 2.2,
            "Hard",
            "Med"
        )
    ),
    ""
)</f>
        <v>Easy</v>
      </c>
      <c r="P216" s="50" t="str" cm="1">
        <f t="array" ref="P216">_xlfn.TEXTJOIN(",", TRUE, IF((Rates!$B$1:$B$11000 = D216) * (Rates!$E$1:$E$11000 &lt;&gt; ""), CHAR(34) &amp; Rates!$E$1:$E$11000&amp; CHAR(34), ""))</f>
        <v/>
      </c>
      <c r="Q216" s="50">
        <f>COUNTIF(Categories!A:A, H216) + COUNTIF(Categories!A:A, I216) + COUNTIF(Categories!A:A, J216) + COUNTIF(Categories!A:A, K216) + COUNTIF(Categories!A:A, F216) + COUNTIF(Categories!A:A, G216) + T216</f>
        <v>6</v>
      </c>
      <c r="R216" s="50">
        <f t="shared" si="20"/>
        <v>0</v>
      </c>
      <c r="S216" s="50" t="str">
        <f t="shared" si="19"/>
        <v>3Bands3Coloreunioncl_BLA, cl_REDstartB002YEL</v>
      </c>
      <c r="T216" s="50">
        <f t="shared" si="3"/>
        <v>0</v>
      </c>
      <c r="U216" s="50" t="s">
        <v>3018</v>
      </c>
      <c r="V216" s="50" t="str">
        <f t="shared" si="4"/>
        <v>[{"order":"215","ctry":"Belgium",</v>
      </c>
      <c r="W216" s="53" t="str">
        <f t="shared" si="5"/>
        <v>[{"order":"215","ctry":"Belgium","rate":"7.0","dff":"Easy","cmnt":[],"prow":["3Bands","3Color","eunion"],"pcolumn":["cl_BLA, cl_RED","startB","002YEL"]}],</v>
      </c>
      <c r="X216" s="48" t="str" cm="1">
        <f t="array" ref="X216">CHAR(34) &amp; "prow" &amp; CHAR(34) &amp; ":["
&amp; _xlfn.TEXTJOIN(",", TRUE, CHAR(34) &amp; F216:H216 &amp; CHAR(34))
&amp; "],"</f>
        <v>"prow":["3Bands","3Color","eunion"],</v>
      </c>
      <c r="Y216" s="48" t="str" cm="1">
        <f t="array" ref="Y216">CHAR(34) &amp; "pcolumn" &amp; CHAR(34) &amp; ":["
&amp; _xlfn.TEXTJOIN(",", TRUE, CHAR(34) &amp; I216:K216 &amp; CHAR(34))
&amp; "]}"</f>
        <v>"pcolumn":["cl_BLA, cl_RED","startB","002YEL"]}</v>
      </c>
      <c r="Z216" s="54" t="str">
        <f t="shared" si="6"/>
        <v>"rate":"7.0",</v>
      </c>
      <c r="AA216" s="54" t="str">
        <f t="shared" si="7"/>
        <v>"dff":"Easy",</v>
      </c>
      <c r="AB216" s="54" t="str">
        <f t="shared" si="8"/>
        <v>"cmnt":[],</v>
      </c>
      <c r="AC216" s="54"/>
      <c r="AD216" s="54"/>
      <c r="AE216" s="54"/>
      <c r="AF216" s="54"/>
      <c r="AG216" s="54"/>
      <c r="AH216" s="54"/>
    </row>
    <row r="217" spans="1:34" ht="18" customHeight="1" x14ac:dyDescent="0.3">
      <c r="A217" s="44">
        <f t="shared" si="18"/>
        <v>45573</v>
      </c>
      <c r="B217" s="45">
        <f t="shared" si="0"/>
        <v>2</v>
      </c>
      <c r="C217" s="46" t="str">
        <f t="shared" si="1"/>
        <v>puzzle1 = [{"order":"216","ctry":"Niue","rate":"8.0","dff":"Easy","cmnt":[],"prow":["Canton","3+Star","rgn_Oceania"],"pcolumn":["cl_YEL","cl_YEL","cl_YEL"]}],</v>
      </c>
      <c r="D217" s="47">
        <f t="shared" si="2"/>
        <v>216</v>
      </c>
      <c r="E217" s="48" t="s">
        <v>197</v>
      </c>
      <c r="F217" s="49" t="s">
        <v>1634</v>
      </c>
      <c r="G217" s="50" t="s">
        <v>1598</v>
      </c>
      <c r="H217" s="50" t="s">
        <v>1051</v>
      </c>
      <c r="I217" s="50" t="s">
        <v>1107</v>
      </c>
      <c r="J217" s="50" t="s">
        <v>1107</v>
      </c>
      <c r="K217" s="50" t="s">
        <v>1107</v>
      </c>
      <c r="L217" s="48" t="str" cm="1">
        <f t="array" ref="L217">IF(LEFT(E217,1)&lt;&gt;"[", _xlfn.TEXTJOIN(", ", TRUE, IF($E$2:$E$1438=E217, ROW($E$2:$E$1438)-1, "")), "")</f>
        <v>216, 398, 552</v>
      </c>
      <c r="M217" s="48" cm="1">
        <f t="array" ref="M217">IF(
  IFERROR(INDEX(_xlfn.TEXTSPLIT(L217, ", "), COUNTA(_xlfn.TEXTSPLIT(L217, ", "))) - INDEX(_xlfn.TEXTSPLIT(L217, ", "), COUNTA(_xlfn.TEXTSPLIT(L217, ", ")) - 1), 0) &gt; 0,
  IFERROR(INDEX(_xlfn.TEXTSPLIT(L217, ", "), COUNTA(_xlfn.TEXTSPLIT(L217, ", "))) - INDEX(_xlfn.TEXTSPLIT(L217, ", "), COUNTA(_xlfn.TEXTSPLIT(L217, ", ")) - 1), ""),
  ""
)</f>
        <v>154</v>
      </c>
      <c r="N217" s="51" t="str">
        <f>IFERROR(TEXT(AVERAGEIF(Rates!B:B, D217, Rates!C:C), "0.0"), "")</f>
        <v>8.0</v>
      </c>
      <c r="O217" s="52" t="str">
        <f>IFERROR(
    IF(
        AVERAGEIF(Rates!B:B, D217, Rates!F:F) &lt; 1.2,
        "Easy",
        IF(
            AVERAGEIF(Rates!B:B, D217, Rates!F:F) &gt; 2.2,
            "Hard",
            "Med"
        )
    ),
    ""
)</f>
        <v>Easy</v>
      </c>
      <c r="P217" s="50" t="str" cm="1">
        <f t="array" ref="P217">_xlfn.TEXTJOIN(",", TRUE, IF((Rates!$B$1:$B$11000 = D217) * (Rates!$E$1:$E$11000 &lt;&gt; ""), CHAR(34) &amp; Rates!$E$1:$E$11000&amp; CHAR(34), ""))</f>
        <v/>
      </c>
      <c r="Q217" s="50">
        <f>COUNTIF(Categories!A:A, H217) + COUNTIF(Categories!A:A, I217) + COUNTIF(Categories!A:A, J217) + COUNTIF(Categories!A:A, K217) + COUNTIF(Categories!A:A, F217) + COUNTIF(Categories!A:A, G217) + T217</f>
        <v>6</v>
      </c>
      <c r="R217" s="50">
        <f t="shared" si="20"/>
        <v>0</v>
      </c>
      <c r="S217" s="50" t="str">
        <f t="shared" si="19"/>
        <v>Canton3+Starrgn_Oceaniacl_YELcl_YELcl_YEL</v>
      </c>
      <c r="T217" s="50">
        <f t="shared" si="3"/>
        <v>0</v>
      </c>
      <c r="U217" s="50" t="s">
        <v>3018</v>
      </c>
      <c r="V217" s="50" t="str">
        <f t="shared" si="4"/>
        <v>[{"order":"216","ctry":"Niue",</v>
      </c>
      <c r="W217" s="53" t="str">
        <f t="shared" si="5"/>
        <v>[{"order":"216","ctry":"Niue","rate":"8.0","dff":"Easy","cmnt":[],"prow":["Canton","3+Star","rgn_Oceania"],"pcolumn":["cl_YEL","cl_YEL","cl_YEL"]}],</v>
      </c>
      <c r="X217" s="48" t="str" cm="1">
        <f t="array" ref="X217">CHAR(34) &amp; "prow" &amp; CHAR(34) &amp; ":["
&amp; _xlfn.TEXTJOIN(",", TRUE, CHAR(34) &amp; F217:H217 &amp; CHAR(34))
&amp; "],"</f>
        <v>"prow":["Canton","3+Star","rgn_Oceania"],</v>
      </c>
      <c r="Y217" s="48" t="str" cm="1">
        <f t="array" ref="Y217">CHAR(34) &amp; "pcolumn" &amp; CHAR(34) &amp; ":["
&amp; _xlfn.TEXTJOIN(",", TRUE, CHAR(34) &amp; I217:K217 &amp; CHAR(34))
&amp; "]}"</f>
        <v>"pcolumn":["cl_YEL","cl_YEL","cl_YEL"]}</v>
      </c>
      <c r="Z217" s="54" t="str">
        <f t="shared" si="6"/>
        <v>"rate":"8.0",</v>
      </c>
      <c r="AA217" s="54" t="str">
        <f t="shared" si="7"/>
        <v>"dff":"Easy",</v>
      </c>
      <c r="AB217" s="54" t="str">
        <f t="shared" si="8"/>
        <v>"cmnt":[],</v>
      </c>
      <c r="AC217" s="54"/>
      <c r="AD217" s="54"/>
      <c r="AE217" s="54"/>
      <c r="AF217" s="54"/>
      <c r="AG217" s="54"/>
      <c r="AH217" s="54"/>
    </row>
    <row r="218" spans="1:34" ht="18" customHeight="1" x14ac:dyDescent="0.3">
      <c r="A218" s="44">
        <f t="shared" si="18"/>
        <v>45574</v>
      </c>
      <c r="B218" s="45">
        <f t="shared" si="0"/>
        <v>3</v>
      </c>
      <c r="C218" s="46" t="str">
        <f t="shared" si="1"/>
        <v>puzzle1 = [{"order":"217","ctry":"Eritrea","rate":"7.0","dff":"Med","cmnt":[],"prow":["Trside","Plants","rgn_Africa"],"pcolumn":["startE","cl_BLU, cl_GRE","cl_RED, cl_YEL"]}],</v>
      </c>
      <c r="D218" s="47">
        <f t="shared" si="2"/>
        <v>217</v>
      </c>
      <c r="E218" s="48" t="s">
        <v>108</v>
      </c>
      <c r="F218" s="49" t="s">
        <v>1614</v>
      </c>
      <c r="G218" s="50" t="s">
        <v>1578</v>
      </c>
      <c r="H218" s="50" t="s">
        <v>1047</v>
      </c>
      <c r="I218" s="50" t="s">
        <v>1882</v>
      </c>
      <c r="J218" s="50" t="s">
        <v>1140</v>
      </c>
      <c r="K218" s="50" t="s">
        <v>1167</v>
      </c>
      <c r="L218" s="48" t="str" cm="1">
        <f t="array" ref="L218">IF(LEFT(E218,1)&lt;&gt;"[", _xlfn.TEXTJOIN(", ", TRUE, IF($E$2:$E$1438=E218, ROW($E$2:$E$1438)-1, "")), "")</f>
        <v>217, 490</v>
      </c>
      <c r="M218" s="48" cm="1">
        <f t="array" ref="M218">IF(
  IFERROR(INDEX(_xlfn.TEXTSPLIT(L218, ", "), COUNTA(_xlfn.TEXTSPLIT(L218, ", "))) - INDEX(_xlfn.TEXTSPLIT(L218, ", "), COUNTA(_xlfn.TEXTSPLIT(L218, ", ")) - 1), 0) &gt; 0,
  IFERROR(INDEX(_xlfn.TEXTSPLIT(L218, ", "), COUNTA(_xlfn.TEXTSPLIT(L218, ", "))) - INDEX(_xlfn.TEXTSPLIT(L218, ", "), COUNTA(_xlfn.TEXTSPLIT(L218, ", ")) - 1), ""),
  ""
)</f>
        <v>273</v>
      </c>
      <c r="N218" s="51" t="str">
        <f>IFERROR(TEXT(AVERAGEIF(Rates!B:B, D218, Rates!C:C), "0.0"), "")</f>
        <v>7.0</v>
      </c>
      <c r="O218" s="52" t="str">
        <f>IFERROR(
    IF(
        AVERAGEIF(Rates!B:B, D218, Rates!F:F) &lt; 1.2,
        "Easy",
        IF(
            AVERAGEIF(Rates!B:B, D218, Rates!F:F) &gt; 2.2,
            "Hard",
            "Med"
        )
    ),
    ""
)</f>
        <v>Med</v>
      </c>
      <c r="P218" s="50" t="str" cm="1">
        <f t="array" ref="P218">_xlfn.TEXTJOIN(",", TRUE, IF((Rates!$B$1:$B$11000 = D218) * (Rates!$E$1:$E$11000 &lt;&gt; ""), CHAR(34) &amp; Rates!$E$1:$E$11000&amp; CHAR(34), ""))</f>
        <v/>
      </c>
      <c r="Q218" s="50">
        <f>COUNTIF(Categories!A:A, H218) + COUNTIF(Categories!A:A, I218) + COUNTIF(Categories!A:A, J218) + COUNTIF(Categories!A:A, K218) + COUNTIF(Categories!A:A, F218) + COUNTIF(Categories!A:A, G218) + T218</f>
        <v>6</v>
      </c>
      <c r="R218" s="50">
        <f t="shared" si="20"/>
        <v>0</v>
      </c>
      <c r="S218" s="50" t="str">
        <f t="shared" si="19"/>
        <v>TrsidePlantsrgn_AfricastartEcl_BLU, cl_GREcl_RED, cl_YEL</v>
      </c>
      <c r="T218" s="50">
        <f t="shared" si="3"/>
        <v>0</v>
      </c>
      <c r="U218" s="50" t="s">
        <v>3018</v>
      </c>
      <c r="V218" s="50" t="str">
        <f t="shared" si="4"/>
        <v>[{"order":"217","ctry":"Eritrea",</v>
      </c>
      <c r="W218" s="53" t="str">
        <f t="shared" si="5"/>
        <v>[{"order":"217","ctry":"Eritrea","rate":"7.0","dff":"Med","cmnt":[],"prow":["Trside","Plants","rgn_Africa"],"pcolumn":["startE","cl_BLU, cl_GRE","cl_RED, cl_YEL"]}],</v>
      </c>
      <c r="X218" s="48" t="str" cm="1">
        <f t="array" ref="X218">CHAR(34) &amp; "prow" &amp; CHAR(34) &amp; ":["
&amp; _xlfn.TEXTJOIN(",", TRUE, CHAR(34) &amp; F218:H218 &amp; CHAR(34))
&amp; "],"</f>
        <v>"prow":["Trside","Plants","rgn_Africa"],</v>
      </c>
      <c r="Y218" s="48" t="str" cm="1">
        <f t="array" ref="Y218">CHAR(34) &amp; "pcolumn" &amp; CHAR(34) &amp; ":["
&amp; _xlfn.TEXTJOIN(",", TRUE, CHAR(34) &amp; I218:K218 &amp; CHAR(34))
&amp; "]}"</f>
        <v>"pcolumn":["startE","cl_BLU, cl_GRE","cl_RED, cl_YEL"]}</v>
      </c>
      <c r="Z218" s="54" t="str">
        <f t="shared" si="6"/>
        <v>"rate":"7.0",</v>
      </c>
      <c r="AA218" s="54" t="str">
        <f t="shared" si="7"/>
        <v>"dff":"Med",</v>
      </c>
      <c r="AB218" s="54" t="str">
        <f t="shared" si="8"/>
        <v>"cmnt":[],</v>
      </c>
      <c r="AC218" s="54"/>
      <c r="AD218" s="54"/>
      <c r="AE218" s="54"/>
      <c r="AF218" s="54"/>
      <c r="AG218" s="54"/>
      <c r="AH218" s="54"/>
    </row>
    <row r="219" spans="1:34" ht="18" customHeight="1" x14ac:dyDescent="0.3">
      <c r="A219" s="44">
        <f t="shared" si="18"/>
        <v>45575</v>
      </c>
      <c r="B219" s="45">
        <f t="shared" si="0"/>
        <v>4</v>
      </c>
      <c r="C219" s="46" t="str">
        <f t="shared" si="1"/>
        <v>puzzle1 = [{"order":"218","ctry":"Venezuela","rate":"","dff":"","cmnt":[],"prow":["Horizo","Center","rgn_South America"],"pcolumn":["ntWHYE","cl_BLU, cl_RED","3+Star"]}],</v>
      </c>
      <c r="D219" s="47">
        <f t="shared" si="2"/>
        <v>218</v>
      </c>
      <c r="E219" s="48" t="s">
        <v>278</v>
      </c>
      <c r="F219" s="49" t="s">
        <v>1497</v>
      </c>
      <c r="G219" s="50" t="s">
        <v>1574</v>
      </c>
      <c r="H219" s="50" t="s">
        <v>1055</v>
      </c>
      <c r="I219" s="50" t="s">
        <v>20</v>
      </c>
      <c r="J219" s="50" t="s">
        <v>1137</v>
      </c>
      <c r="K219" s="50" t="s">
        <v>1598</v>
      </c>
      <c r="L219" s="48" t="str" cm="1">
        <f t="array" ref="L219">IF(LEFT(E219,1)&lt;&gt;"[", _xlfn.TEXTJOIN(", ", TRUE, IF($E$2:$E$1438=E219, ROW($E$2:$E$1438)-1, "")), "")</f>
        <v>26, 218</v>
      </c>
      <c r="M219" s="48" cm="1">
        <f t="array" ref="M219">IF(
  IFERROR(INDEX(_xlfn.TEXTSPLIT(L219, ", "), COUNTA(_xlfn.TEXTSPLIT(L219, ", "))) - INDEX(_xlfn.TEXTSPLIT(L219, ", "), COUNTA(_xlfn.TEXTSPLIT(L219, ", ")) - 1), 0) &gt; 0,
  IFERROR(INDEX(_xlfn.TEXTSPLIT(L219, ", "), COUNTA(_xlfn.TEXTSPLIT(L219, ", "))) - INDEX(_xlfn.TEXTSPLIT(L219, ", "), COUNTA(_xlfn.TEXTSPLIT(L219, ", ")) - 1), ""),
  ""
)</f>
        <v>192</v>
      </c>
      <c r="N219" s="51" t="str">
        <f>IFERROR(TEXT(AVERAGEIF(Rates!B:B, D219, Rates!C:C), "0.0"), "")</f>
        <v/>
      </c>
      <c r="O219" s="52" t="str">
        <f>IFERROR(
    IF(
        AVERAGEIF(Rates!B:B, D219, Rates!F:F) &lt; 1.2,
        "Easy",
        IF(
            AVERAGEIF(Rates!B:B, D219, Rates!F:F) &gt; 2.2,
            "Hard",
            "Med"
        )
    ),
    ""
)</f>
        <v/>
      </c>
      <c r="P219" s="50" t="str" cm="1">
        <f t="array" ref="P219">_xlfn.TEXTJOIN(",", TRUE, IF((Rates!$B$1:$B$11000 = D219) * (Rates!$E$1:$E$11000 &lt;&gt; ""), CHAR(34) &amp; Rates!$E$1:$E$11000&amp; CHAR(34), ""))</f>
        <v/>
      </c>
      <c r="Q219" s="50">
        <f>COUNTIF(Categories!A:A, H219) + COUNTIF(Categories!A:A, I219) + COUNTIF(Categories!A:A, J219) + COUNTIF(Categories!A:A, K219) + COUNTIF(Categories!A:A, F219) + COUNTIF(Categories!A:A, G219) + T219</f>
        <v>6</v>
      </c>
      <c r="R219" s="50">
        <f t="shared" si="20"/>
        <v>1</v>
      </c>
      <c r="S219" s="50" t="str">
        <f t="shared" si="19"/>
        <v>HorizoCenterrgn_South AmericantWHYEcl_BLU, cl_RED3+Star</v>
      </c>
      <c r="T219" s="50">
        <f t="shared" si="3"/>
        <v>0</v>
      </c>
      <c r="U219" s="50" t="s">
        <v>3018</v>
      </c>
      <c r="V219" s="50" t="str">
        <f t="shared" si="4"/>
        <v>[{"order":"218","ctry":"Venezuela",</v>
      </c>
      <c r="W219" s="53" t="str">
        <f t="shared" si="5"/>
        <v>[{"order":"218","ctry":"Venezuela","rate":"","dff":"","cmnt":[],"prow":["Horizo","Center","rgn_South America"],"pcolumn":["ntWHYE","cl_BLU, cl_RED","3+Star"]}],</v>
      </c>
      <c r="X219" s="48" t="str" cm="1">
        <f t="array" ref="X219">CHAR(34) &amp; "prow" &amp; CHAR(34) &amp; ":["
&amp; _xlfn.TEXTJOIN(",", TRUE, CHAR(34) &amp; F219:H219 &amp; CHAR(34))
&amp; "],"</f>
        <v>"prow":["Horizo","Center","rgn_South America"],</v>
      </c>
      <c r="Y219" s="48" t="str" cm="1">
        <f t="array" ref="Y219">CHAR(34) &amp; "pcolumn" &amp; CHAR(34) &amp; ":["
&amp; _xlfn.TEXTJOIN(",", TRUE, CHAR(34) &amp; I219:K219 &amp; CHAR(34))
&amp; "]}"</f>
        <v>"pcolumn":["ntWHYE","cl_BLU, cl_RED","3+Star"]}</v>
      </c>
      <c r="Z219" s="54" t="str">
        <f t="shared" si="6"/>
        <v>"rate":"",</v>
      </c>
      <c r="AA219" s="54" t="str">
        <f t="shared" si="7"/>
        <v>"dff":"",</v>
      </c>
      <c r="AB219" s="54" t="str">
        <f t="shared" si="8"/>
        <v>"cmnt":[],</v>
      </c>
      <c r="AC219" s="54"/>
      <c r="AD219" s="54"/>
      <c r="AE219" s="54"/>
      <c r="AF219" s="54"/>
      <c r="AG219" s="54"/>
      <c r="AH219" s="54"/>
    </row>
    <row r="220" spans="1:34" ht="18" customHeight="1" x14ac:dyDescent="0.3">
      <c r="A220" s="44">
        <f t="shared" si="18"/>
        <v>45576</v>
      </c>
      <c r="B220" s="45">
        <f t="shared" si="0"/>
        <v>5</v>
      </c>
      <c r="C220" s="46" t="str">
        <f t="shared" si="1"/>
        <v>puzzle1 = [{"order":"219","ctry":"Iraq","rate":"8.0","dff":"Med","cmnt":[],"prow":["lets04","cl_BLA, cl_RED","cl_GRE, cl_WHI"],"pcolumn":["Texted","4Color","3Bands"]}],</v>
      </c>
      <c r="D220" s="47">
        <f t="shared" si="2"/>
        <v>219</v>
      </c>
      <c r="E220" s="48" t="s">
        <v>142</v>
      </c>
      <c r="F220" s="49" t="s">
        <v>1992</v>
      </c>
      <c r="G220" s="50" t="s">
        <v>1113</v>
      </c>
      <c r="H220" s="50" t="s">
        <v>1155</v>
      </c>
      <c r="I220" s="50" t="s">
        <v>1610</v>
      </c>
      <c r="J220" s="50" t="s">
        <v>1421</v>
      </c>
      <c r="K220" s="50" t="s">
        <v>1489</v>
      </c>
      <c r="L220" s="48" t="str" cm="1">
        <f t="array" ref="L220">IF(LEFT(E220,1)&lt;&gt;"[", _xlfn.TEXTJOIN(", ", TRUE, IF($E$2:$E$1438=E220, ROW($E$2:$E$1438)-1, "")), "")</f>
        <v>219, 434</v>
      </c>
      <c r="M220" s="48" cm="1">
        <f t="array" ref="M220">IF(
  IFERROR(INDEX(_xlfn.TEXTSPLIT(L220, ", "), COUNTA(_xlfn.TEXTSPLIT(L220, ", "))) - INDEX(_xlfn.TEXTSPLIT(L220, ", "), COUNTA(_xlfn.TEXTSPLIT(L220, ", ")) - 1), 0) &gt; 0,
  IFERROR(INDEX(_xlfn.TEXTSPLIT(L220, ", "), COUNTA(_xlfn.TEXTSPLIT(L220, ", "))) - INDEX(_xlfn.TEXTSPLIT(L220, ", "), COUNTA(_xlfn.TEXTSPLIT(L220, ", ")) - 1), ""),
  ""
)</f>
        <v>215</v>
      </c>
      <c r="N220" s="51" t="str">
        <f>IFERROR(TEXT(AVERAGEIF(Rates!B:B, D220, Rates!C:C), "0.0"), "")</f>
        <v>8.0</v>
      </c>
      <c r="O220" s="52" t="str">
        <f>IFERROR(
    IF(
        AVERAGEIF(Rates!B:B, D220, Rates!F:F) &lt; 1.2,
        "Easy",
        IF(
            AVERAGEIF(Rates!B:B, D220, Rates!F:F) &gt; 2.2,
            "Hard",
            "Med"
        )
    ),
    ""
)</f>
        <v>Med</v>
      </c>
      <c r="P220" s="50" t="str" cm="1">
        <f t="array" ref="P220">_xlfn.TEXTJOIN(",", TRUE, IF((Rates!$B$1:$B$11000 = D220) * (Rates!$E$1:$E$11000 &lt;&gt; ""), CHAR(34) &amp; Rates!$E$1:$E$11000&amp; CHAR(34), ""))</f>
        <v/>
      </c>
      <c r="Q220" s="50">
        <f>COUNTIF(Categories!A:A, H220) + COUNTIF(Categories!A:A, I220) + COUNTIF(Categories!A:A, J220) + COUNTIF(Categories!A:A, K220) + COUNTIF(Categories!A:A, F220) + COUNTIF(Categories!A:A, G220) + T220</f>
        <v>6</v>
      </c>
      <c r="R220" s="50">
        <f t="shared" si="20"/>
        <v>0</v>
      </c>
      <c r="S220" s="50" t="str">
        <f t="shared" si="19"/>
        <v>lets04cl_BLA, cl_REDcl_GRE, cl_WHITexted4Color3Bands</v>
      </c>
      <c r="T220" s="50">
        <f t="shared" si="3"/>
        <v>0</v>
      </c>
      <c r="U220" s="50" t="s">
        <v>3018</v>
      </c>
      <c r="V220" s="50" t="str">
        <f t="shared" si="4"/>
        <v>[{"order":"219","ctry":"Iraq",</v>
      </c>
      <c r="W220" s="53" t="str">
        <f t="shared" si="5"/>
        <v>[{"order":"219","ctry":"Iraq","rate":"8.0","dff":"Med","cmnt":[],"prow":["lets04","cl_BLA, cl_RED","cl_GRE, cl_WHI"],"pcolumn":["Texted","4Color","3Bands"]}],</v>
      </c>
      <c r="X220" s="48" t="str" cm="1">
        <f t="array" ref="X220">CHAR(34) &amp; "prow" &amp; CHAR(34) &amp; ":["
&amp; _xlfn.TEXTJOIN(",", TRUE, CHAR(34) &amp; F220:H220 &amp; CHAR(34))
&amp; "],"</f>
        <v>"prow":["lets04","cl_BLA, cl_RED","cl_GRE, cl_WHI"],</v>
      </c>
      <c r="Y220" s="48" t="str" cm="1">
        <f t="array" ref="Y220">CHAR(34) &amp; "pcolumn" &amp; CHAR(34) &amp; ":["
&amp; _xlfn.TEXTJOIN(",", TRUE, CHAR(34) &amp; I220:K220 &amp; CHAR(34))
&amp; "]}"</f>
        <v>"pcolumn":["Texted","4Color","3Bands"]}</v>
      </c>
      <c r="Z220" s="54" t="str">
        <f t="shared" si="6"/>
        <v>"rate":"8.0",</v>
      </c>
      <c r="AA220" s="54" t="str">
        <f t="shared" si="7"/>
        <v>"dff":"Med",</v>
      </c>
      <c r="AB220" s="54" t="str">
        <f t="shared" si="8"/>
        <v>"cmnt":[],</v>
      </c>
      <c r="AC220" s="54"/>
      <c r="AD220" s="54"/>
      <c r="AE220" s="54"/>
      <c r="AF220" s="54"/>
      <c r="AG220" s="54"/>
      <c r="AH220" s="54"/>
    </row>
    <row r="221" spans="1:34" ht="18" customHeight="1" x14ac:dyDescent="0.3">
      <c r="A221" s="44">
        <f t="shared" si="18"/>
        <v>45577</v>
      </c>
      <c r="B221" s="45">
        <f t="shared" si="0"/>
        <v>6</v>
      </c>
      <c r="C221" s="46" t="str">
        <f t="shared" si="1"/>
        <v>puzzle1 = [{"order":"220","ctry":"Malta","rate":"8.0","dff":"Easy","cmnt":[],"prow":["eunion","3Color","Crosse"],"pcolumn":["cl_WHI, cl_RED","cl_BLA","island"]}],</v>
      </c>
      <c r="D221" s="47">
        <f t="shared" si="2"/>
        <v>220</v>
      </c>
      <c r="E221" s="48" t="s">
        <v>172</v>
      </c>
      <c r="F221" s="49" t="s">
        <v>26</v>
      </c>
      <c r="G221" s="50" t="s">
        <v>1417</v>
      </c>
      <c r="H221" s="50" t="s">
        <v>1618</v>
      </c>
      <c r="I221" s="50" t="s">
        <v>1164</v>
      </c>
      <c r="J221" s="50" t="s">
        <v>1088</v>
      </c>
      <c r="K221" s="50" t="s">
        <v>1</v>
      </c>
      <c r="L221" s="48" t="str" cm="1">
        <f t="array" ref="L221">IF(LEFT(E221,1)&lt;&gt;"[", _xlfn.TEXTJOIN(", ", TRUE, IF($E$2:$E$1438=E221, ROW($E$2:$E$1438)-1, "")), "")</f>
        <v>220, 426</v>
      </c>
      <c r="M221" s="48" cm="1">
        <f t="array" ref="M221">IF(
  IFERROR(INDEX(_xlfn.TEXTSPLIT(L221, ", "), COUNTA(_xlfn.TEXTSPLIT(L221, ", "))) - INDEX(_xlfn.TEXTSPLIT(L221, ", "), COUNTA(_xlfn.TEXTSPLIT(L221, ", ")) - 1), 0) &gt; 0,
  IFERROR(INDEX(_xlfn.TEXTSPLIT(L221, ", "), COUNTA(_xlfn.TEXTSPLIT(L221, ", "))) - INDEX(_xlfn.TEXTSPLIT(L221, ", "), COUNTA(_xlfn.TEXTSPLIT(L221, ", ")) - 1), ""),
  ""
)</f>
        <v>206</v>
      </c>
      <c r="N221" s="51" t="str">
        <f>IFERROR(TEXT(AVERAGEIF(Rates!B:B, D221, Rates!C:C), "0.0"), "")</f>
        <v>8.0</v>
      </c>
      <c r="O221" s="52" t="str">
        <f>IFERROR(
    IF(
        AVERAGEIF(Rates!B:B, D221, Rates!F:F) &lt; 1.2,
        "Easy",
        IF(
            AVERAGEIF(Rates!B:B, D221, Rates!F:F) &gt; 2.2,
            "Hard",
            "Med"
        )
    ),
    ""
)</f>
        <v>Easy</v>
      </c>
      <c r="P221" s="50" t="str" cm="1">
        <f t="array" ref="P221">_xlfn.TEXTJOIN(",", TRUE, IF((Rates!$B$1:$B$11000 = D221) * (Rates!$E$1:$E$11000 &lt;&gt; ""), CHAR(34) &amp; Rates!$E$1:$E$11000&amp; CHAR(34), ""))</f>
        <v/>
      </c>
      <c r="Q221" s="50">
        <f>COUNTIF(Categories!A:A, H221) + COUNTIF(Categories!A:A, I221) + COUNTIF(Categories!A:A, J221) + COUNTIF(Categories!A:A, K221) + COUNTIF(Categories!A:A, F221) + COUNTIF(Categories!A:A, G221) + T221</f>
        <v>6</v>
      </c>
      <c r="R221" s="50">
        <f t="shared" si="20"/>
        <v>0</v>
      </c>
      <c r="S221" s="50" t="str">
        <f t="shared" si="19"/>
        <v>eunion3ColorCrossecl_WHI, cl_REDcl_BLAisland</v>
      </c>
      <c r="T221" s="50">
        <f t="shared" si="3"/>
        <v>0</v>
      </c>
      <c r="U221" s="50" t="s">
        <v>3018</v>
      </c>
      <c r="V221" s="50" t="str">
        <f t="shared" si="4"/>
        <v>[{"order":"220","ctry":"Malta",</v>
      </c>
      <c r="W221" s="53" t="str">
        <f t="shared" si="5"/>
        <v>[{"order":"220","ctry":"Malta","rate":"8.0","dff":"Easy","cmnt":[],"prow":["eunion","3Color","Crosse"],"pcolumn":["cl_WHI, cl_RED","cl_BLA","island"]}],</v>
      </c>
      <c r="X221" s="48" t="str" cm="1">
        <f t="array" ref="X221">CHAR(34) &amp; "prow" &amp; CHAR(34) &amp; ":["
&amp; _xlfn.TEXTJOIN(",", TRUE, CHAR(34) &amp; F221:H221 &amp; CHAR(34))
&amp; "],"</f>
        <v>"prow":["eunion","3Color","Crosse"],</v>
      </c>
      <c r="Y221" s="48" t="str" cm="1">
        <f t="array" ref="Y221">CHAR(34) &amp; "pcolumn" &amp; CHAR(34) &amp; ":["
&amp; _xlfn.TEXTJOIN(",", TRUE, CHAR(34) &amp; I221:K221 &amp; CHAR(34))
&amp; "]}"</f>
        <v>"pcolumn":["cl_WHI, cl_RED","cl_BLA","island"]}</v>
      </c>
      <c r="Z221" s="54" t="str">
        <f t="shared" si="6"/>
        <v>"rate":"8.0",</v>
      </c>
      <c r="AA221" s="54" t="str">
        <f t="shared" si="7"/>
        <v>"dff":"Easy",</v>
      </c>
      <c r="AB221" s="54" t="str">
        <f t="shared" si="8"/>
        <v>"cmnt":[],</v>
      </c>
      <c r="AC221" s="54"/>
      <c r="AD221" s="54"/>
      <c r="AE221" s="54"/>
      <c r="AF221" s="54"/>
      <c r="AG221" s="54"/>
      <c r="AH221" s="54"/>
    </row>
    <row r="222" spans="1:34" ht="18" customHeight="1" x14ac:dyDescent="0.3">
      <c r="A222" s="44">
        <f t="shared" si="18"/>
        <v>45578</v>
      </c>
      <c r="B222" s="45">
        <f t="shared" si="0"/>
        <v>7</v>
      </c>
      <c r="C222" s="46" t="str">
        <f t="shared" si="1"/>
        <v>puzzle1 = [{"order":"221","ctry":"Burundi","rate":"9.0","dff":"Med","cmnt":[],"prow":["rgn_Africa","3+Star","cl_WHI"],"pcolumn":["cl_GRE","staRED","startB"]}],</v>
      </c>
      <c r="D222" s="47">
        <f t="shared" si="2"/>
        <v>221</v>
      </c>
      <c r="E222" s="48" t="s">
        <v>76</v>
      </c>
      <c r="F222" s="49" t="s">
        <v>1047</v>
      </c>
      <c r="G222" s="50" t="s">
        <v>1598</v>
      </c>
      <c r="H222" s="50" t="s">
        <v>1104</v>
      </c>
      <c r="I222" s="50" t="s">
        <v>1095</v>
      </c>
      <c r="J222" s="50" t="s">
        <v>1270</v>
      </c>
      <c r="K222" s="50" t="s">
        <v>1873</v>
      </c>
      <c r="L222" s="48" t="str" cm="1">
        <f t="array" ref="L222">IF(LEFT(E222,1)&lt;&gt;"[", _xlfn.TEXTJOIN(", ", TRUE, IF($E$2:$E$1438=E222, ROW($E$2:$E$1438)-1, "")), "")</f>
        <v>55, 221, 431</v>
      </c>
      <c r="M222" s="48" cm="1">
        <f t="array" ref="M222">IF(
  IFERROR(INDEX(_xlfn.TEXTSPLIT(L222, ", "), COUNTA(_xlfn.TEXTSPLIT(L222, ", "))) - INDEX(_xlfn.TEXTSPLIT(L222, ", "), COUNTA(_xlfn.TEXTSPLIT(L222, ", ")) - 1), 0) &gt; 0,
  IFERROR(INDEX(_xlfn.TEXTSPLIT(L222, ", "), COUNTA(_xlfn.TEXTSPLIT(L222, ", "))) - INDEX(_xlfn.TEXTSPLIT(L222, ", "), COUNTA(_xlfn.TEXTSPLIT(L222, ", ")) - 1), ""),
  ""
)</f>
        <v>210</v>
      </c>
      <c r="N222" s="51" t="str">
        <f>IFERROR(TEXT(AVERAGEIF(Rates!B:B, D222, Rates!C:C), "0.0"), "")</f>
        <v>9.0</v>
      </c>
      <c r="O222" s="52" t="str">
        <f>IFERROR(
    IF(
        AVERAGEIF(Rates!B:B, D222, Rates!F:F) &lt; 1.2,
        "Easy",
        IF(
            AVERAGEIF(Rates!B:B, D222, Rates!F:F) &gt; 2.2,
            "Hard",
            "Med"
        )
    ),
    ""
)</f>
        <v>Med</v>
      </c>
      <c r="P222" s="50" t="str" cm="1">
        <f t="array" ref="P222">_xlfn.TEXTJOIN(",", TRUE, IF((Rates!$B$1:$B$11000 = D222) * (Rates!$E$1:$E$11000 &lt;&gt; ""), CHAR(34) &amp; Rates!$E$1:$E$11000&amp; CHAR(34), ""))</f>
        <v/>
      </c>
      <c r="Q222" s="50">
        <f>COUNTIF(Categories!A:A, H222) + COUNTIF(Categories!A:A, I222) + COUNTIF(Categories!A:A, J222) + COUNTIF(Categories!A:A, K222) + COUNTIF(Categories!A:A, F222) + COUNTIF(Categories!A:A, G222) + T222</f>
        <v>6</v>
      </c>
      <c r="R222" s="50">
        <f t="shared" si="20"/>
        <v>0</v>
      </c>
      <c r="S222" s="50" t="str">
        <f t="shared" si="19"/>
        <v>rgn_Africa3+Starcl_WHIcl_GREstaREDstartB</v>
      </c>
      <c r="T222" s="50">
        <f t="shared" si="3"/>
        <v>0</v>
      </c>
      <c r="U222" s="50" t="s">
        <v>3018</v>
      </c>
      <c r="V222" s="50" t="str">
        <f t="shared" si="4"/>
        <v>[{"order":"221","ctry":"Burundi",</v>
      </c>
      <c r="W222" s="53" t="str">
        <f t="shared" si="5"/>
        <v>[{"order":"221","ctry":"Burundi","rate":"9.0","dff":"Med","cmnt":[],"prow":["rgn_Africa","3+Star","cl_WHI"],"pcolumn":["cl_GRE","staRED","startB"]}],</v>
      </c>
      <c r="X222" s="48" t="str" cm="1">
        <f t="array" ref="X222">CHAR(34) &amp; "prow" &amp; CHAR(34) &amp; ":["
&amp; _xlfn.TEXTJOIN(",", TRUE, CHAR(34) &amp; F222:H222 &amp; CHAR(34))
&amp; "],"</f>
        <v>"prow":["rgn_Africa","3+Star","cl_WHI"],</v>
      </c>
      <c r="Y222" s="48" t="str" cm="1">
        <f t="array" ref="Y222">CHAR(34) &amp; "pcolumn" &amp; CHAR(34) &amp; ":["
&amp; _xlfn.TEXTJOIN(",", TRUE, CHAR(34) &amp; I222:K222 &amp; CHAR(34))
&amp; "]}"</f>
        <v>"pcolumn":["cl_GRE","staRED","startB"]}</v>
      </c>
      <c r="Z222" s="54" t="str">
        <f t="shared" si="6"/>
        <v>"rate":"9.0",</v>
      </c>
      <c r="AA222" s="54" t="str">
        <f t="shared" si="7"/>
        <v>"dff":"Med",</v>
      </c>
      <c r="AB222" s="54" t="str">
        <f t="shared" si="8"/>
        <v>"cmnt":[],</v>
      </c>
      <c r="AC222" s="54"/>
      <c r="AD222" s="54"/>
      <c r="AE222" s="54"/>
      <c r="AF222" s="54"/>
      <c r="AG222" s="54"/>
      <c r="AH222" s="54"/>
    </row>
    <row r="223" spans="1:34" ht="18" customHeight="1" x14ac:dyDescent="0.3">
      <c r="A223" s="44">
        <f t="shared" si="18"/>
        <v>45579</v>
      </c>
      <c r="B223" s="45">
        <f t="shared" si="0"/>
        <v>1</v>
      </c>
      <c r="C223" s="46" t="str">
        <f t="shared" si="1"/>
        <v>puzzle1 = [{"order":"222","ctry":"[·] Antarctica","rate":"7.0","dff":"Easy","cmnt":[],"prow":["cl_BLU, cl_WHI","NO_GRE","NoBand"],"pcolumn":["Geogrh","2Color","startA"]}],</v>
      </c>
      <c r="D223" s="47">
        <f t="shared" si="2"/>
        <v>222</v>
      </c>
      <c r="E223" s="48" t="s">
        <v>3030</v>
      </c>
      <c r="F223" s="49" t="s">
        <v>1143</v>
      </c>
      <c r="G223" s="50" t="s">
        <v>1323</v>
      </c>
      <c r="H223" s="50" t="s">
        <v>1481</v>
      </c>
      <c r="I223" s="50" t="s">
        <v>1662</v>
      </c>
      <c r="J223" s="50" t="s">
        <v>1413</v>
      </c>
      <c r="K223" s="50" t="s">
        <v>1869</v>
      </c>
      <c r="L223" s="48" t="str" cm="1">
        <f t="array" ref="L223">IF(LEFT(E223,1)&lt;&gt;"[", _xlfn.TEXTJOIN(", ", TRUE, IF($E$2:$E$1438=E223, ROW($E$2:$E$1438)-1, "")), "")</f>
        <v/>
      </c>
      <c r="M223" s="48" t="str" cm="1">
        <f t="array" ref="M223">IF(
  IFERROR(INDEX(_xlfn.TEXTSPLIT(L223, ", "), COUNTA(_xlfn.TEXTSPLIT(L223, ", "))) - INDEX(_xlfn.TEXTSPLIT(L223, ", "), COUNTA(_xlfn.TEXTSPLIT(L223, ", ")) - 1), 0) &gt; 0,
  IFERROR(INDEX(_xlfn.TEXTSPLIT(L223, ", "), COUNTA(_xlfn.TEXTSPLIT(L223, ", "))) - INDEX(_xlfn.TEXTSPLIT(L223, ", "), COUNTA(_xlfn.TEXTSPLIT(L223, ", ")) - 1), ""),
  ""
)</f>
        <v/>
      </c>
      <c r="N223" s="51" t="str">
        <f>IFERROR(TEXT(AVERAGEIF(Rates!B:B, D223, Rates!C:C), "0.0"), "")</f>
        <v>7.0</v>
      </c>
      <c r="O223" s="52" t="str">
        <f>IFERROR(
    IF(
        AVERAGEIF(Rates!B:B, D223, Rates!F:F) &lt; 1.2,
        "Easy",
        IF(
            AVERAGEIF(Rates!B:B, D223, Rates!F:F) &gt; 2.2,
            "Hard",
            "Med"
        )
    ),
    ""
)</f>
        <v>Easy</v>
      </c>
      <c r="P223" s="50" t="str" cm="1">
        <f t="array" ref="P223">_xlfn.TEXTJOIN(",", TRUE, IF((Rates!$B$1:$B$11000 = D223) * (Rates!$E$1:$E$11000 &lt;&gt; ""), CHAR(34) &amp; Rates!$E$1:$E$11000&amp; CHAR(34), ""))</f>
        <v/>
      </c>
      <c r="Q223" s="50">
        <f>COUNTIF(Categories!A:A, H223) + COUNTIF(Categories!A:A, I223) + COUNTIF(Categories!A:A, J223) + COUNTIF(Categories!A:A, K223) + COUNTIF(Categories!A:A, F223) + COUNTIF(Categories!A:A, G223) + T223</f>
        <v>6</v>
      </c>
      <c r="R223" s="50">
        <f t="shared" si="20"/>
        <v>0</v>
      </c>
      <c r="S223" s="50" t="str">
        <f t="shared" si="19"/>
        <v>cl_BLU, cl_WHINO_GRENoBandGeogrh2ColorstartA</v>
      </c>
      <c r="T223" s="50">
        <f t="shared" si="3"/>
        <v>0</v>
      </c>
      <c r="U223" s="50" t="s">
        <v>3018</v>
      </c>
      <c r="V223" s="50" t="str">
        <f t="shared" si="4"/>
        <v>[{"order":"222","ctry":"[·] Antarctica",</v>
      </c>
      <c r="W223" s="53" t="str">
        <f t="shared" si="5"/>
        <v>[{"order":"222","ctry":"[·] Antarctica","rate":"7.0","dff":"Easy","cmnt":[],"prow":["cl_BLU, cl_WHI","NO_GRE","NoBand"],"pcolumn":["Geogrh","2Color","startA"]}],</v>
      </c>
      <c r="X223" s="48" t="str" cm="1">
        <f t="array" ref="X223">CHAR(34) &amp; "prow" &amp; CHAR(34) &amp; ":["
&amp; _xlfn.TEXTJOIN(",", TRUE, CHAR(34) &amp; F223:H223 &amp; CHAR(34))
&amp; "],"</f>
        <v>"prow":["cl_BLU, cl_WHI","NO_GRE","NoBand"],</v>
      </c>
      <c r="Y223" s="48" t="str" cm="1">
        <f t="array" ref="Y223">CHAR(34) &amp; "pcolumn" &amp; CHAR(34) &amp; ":["
&amp; _xlfn.TEXTJOIN(",", TRUE, CHAR(34) &amp; I223:K223 &amp; CHAR(34))
&amp; "]}"</f>
        <v>"pcolumn":["Geogrh","2Color","startA"]}</v>
      </c>
      <c r="Z223" s="54" t="str">
        <f t="shared" si="6"/>
        <v>"rate":"7.0",</v>
      </c>
      <c r="AA223" s="54" t="str">
        <f t="shared" si="7"/>
        <v>"dff":"Easy",</v>
      </c>
      <c r="AB223" s="54" t="str">
        <f t="shared" si="8"/>
        <v>"cmnt":[],</v>
      </c>
      <c r="AC223" s="54"/>
      <c r="AD223" s="54"/>
      <c r="AE223" s="54"/>
      <c r="AF223" s="54"/>
      <c r="AG223" s="54"/>
      <c r="AH223" s="54"/>
    </row>
    <row r="224" spans="1:34" ht="18" customHeight="1" x14ac:dyDescent="0.3">
      <c r="A224" s="44">
        <f t="shared" si="18"/>
        <v>45580</v>
      </c>
      <c r="B224" s="45">
        <f t="shared" si="0"/>
        <v>2</v>
      </c>
      <c r="C224" s="46" t="str">
        <f t="shared" si="1"/>
        <v>puzzle1 = [{"order":"223","ctry":"Georgia","rate":"","dff":"","cmnt":[],"prow":["Crosse","2Color","rgn_Europe"],"pcolumn":["myrWHI","startG","year00"]}],</v>
      </c>
      <c r="D224" s="47">
        <f t="shared" si="2"/>
        <v>223</v>
      </c>
      <c r="E224" s="48" t="s">
        <v>121</v>
      </c>
      <c r="F224" s="49" t="s">
        <v>1618</v>
      </c>
      <c r="G224" s="50" t="s">
        <v>1413</v>
      </c>
      <c r="H224" s="50" t="s">
        <v>1067</v>
      </c>
      <c r="I224" s="50" t="s">
        <v>1295</v>
      </c>
      <c r="J224" s="50" t="s">
        <v>1888</v>
      </c>
      <c r="K224" s="50" t="s">
        <v>2094</v>
      </c>
      <c r="L224" s="48" t="str" cm="1">
        <f t="array" ref="L224">IF(LEFT(E224,1)&lt;&gt;"[", _xlfn.TEXTJOIN(", ", TRUE, IF($E$2:$E$1438=E224, ROW($E$2:$E$1438)-1, "")), "")</f>
        <v>68, 223, 353, 571</v>
      </c>
      <c r="M224" s="48" cm="1">
        <f t="array" ref="M224">IF(
  IFERROR(INDEX(_xlfn.TEXTSPLIT(L224, ", "), COUNTA(_xlfn.TEXTSPLIT(L224, ", "))) - INDEX(_xlfn.TEXTSPLIT(L224, ", "), COUNTA(_xlfn.TEXTSPLIT(L224, ", ")) - 1), 0) &gt; 0,
  IFERROR(INDEX(_xlfn.TEXTSPLIT(L224, ", "), COUNTA(_xlfn.TEXTSPLIT(L224, ", "))) - INDEX(_xlfn.TEXTSPLIT(L224, ", "), COUNTA(_xlfn.TEXTSPLIT(L224, ", ")) - 1), ""),
  ""
)</f>
        <v>218</v>
      </c>
      <c r="N224" s="51" t="str">
        <f>IFERROR(TEXT(AVERAGEIF(Rates!B:B, D224, Rates!C:C), "0.0"), "")</f>
        <v/>
      </c>
      <c r="O224" s="52" t="str">
        <f>IFERROR(
    IF(
        AVERAGEIF(Rates!B:B, D224, Rates!F:F) &lt; 1.2,
        "Easy",
        IF(
            AVERAGEIF(Rates!B:B, D224, Rates!F:F) &gt; 2.2,
            "Hard",
            "Med"
        )
    ),
    ""
)</f>
        <v/>
      </c>
      <c r="P224" s="50" t="str" cm="1">
        <f t="array" ref="P224">_xlfn.TEXTJOIN(",", TRUE, IF((Rates!$B$1:$B$11000 = D224) * (Rates!$E$1:$E$11000 &lt;&gt; ""), CHAR(34) &amp; Rates!$E$1:$E$11000&amp; CHAR(34), ""))</f>
        <v/>
      </c>
      <c r="Q224" s="50">
        <f>COUNTIF(Categories!A:A, H224) + COUNTIF(Categories!A:A, I224) + COUNTIF(Categories!A:A, J224) + COUNTIF(Categories!A:A, K224) + COUNTIF(Categories!A:A, F224) + COUNTIF(Categories!A:A, G224) + T224</f>
        <v>6</v>
      </c>
      <c r="R224" s="50">
        <f t="shared" si="20"/>
        <v>0</v>
      </c>
      <c r="S224" s="50" t="str">
        <f t="shared" si="19"/>
        <v>Crosse2Colorrgn_EuropemyrWHIstartGyear00</v>
      </c>
      <c r="T224" s="50">
        <f t="shared" si="3"/>
        <v>0</v>
      </c>
      <c r="U224" s="50" t="s">
        <v>3018</v>
      </c>
      <c r="V224" s="50" t="str">
        <f t="shared" si="4"/>
        <v>[{"order":"223","ctry":"Georgia",</v>
      </c>
      <c r="W224" s="53" t="str">
        <f t="shared" si="5"/>
        <v>[{"order":"223","ctry":"Georgia","rate":"","dff":"","cmnt":[],"prow":["Crosse","2Color","rgn_Europe"],"pcolumn":["myrWHI","startG","year00"]}],</v>
      </c>
      <c r="X224" s="48" t="str" cm="1">
        <f t="array" ref="X224">CHAR(34) &amp; "prow" &amp; CHAR(34) &amp; ":["
&amp; _xlfn.TEXTJOIN(",", TRUE, CHAR(34) &amp; F224:H224 &amp; CHAR(34))
&amp; "],"</f>
        <v>"prow":["Crosse","2Color","rgn_Europe"],</v>
      </c>
      <c r="Y224" s="48" t="str" cm="1">
        <f t="array" ref="Y224">CHAR(34) &amp; "pcolumn" &amp; CHAR(34) &amp; ":["
&amp; _xlfn.TEXTJOIN(",", TRUE, CHAR(34) &amp; I224:K224 &amp; CHAR(34))
&amp; "]}"</f>
        <v>"pcolumn":["myrWHI","startG","year00"]}</v>
      </c>
      <c r="Z224" s="54" t="str">
        <f t="shared" si="6"/>
        <v>"rate":"",</v>
      </c>
      <c r="AA224" s="54" t="str">
        <f t="shared" si="7"/>
        <v>"dff":"",</v>
      </c>
      <c r="AB224" s="54" t="str">
        <f t="shared" si="8"/>
        <v>"cmnt":[],</v>
      </c>
      <c r="AC224" s="54"/>
      <c r="AD224" s="54"/>
      <c r="AE224" s="54"/>
      <c r="AF224" s="54"/>
      <c r="AG224" s="54"/>
      <c r="AH224" s="54"/>
    </row>
    <row r="225" spans="1:34" ht="18" customHeight="1" x14ac:dyDescent="0.3">
      <c r="A225" s="44">
        <f t="shared" si="18"/>
        <v>45581</v>
      </c>
      <c r="B225" s="45">
        <f t="shared" si="0"/>
        <v>3</v>
      </c>
      <c r="C225" s="46" t="str">
        <f t="shared" si="1"/>
        <v>puzzle1 = [{"order":"224","ctry":"Northern Mariana Islands","rate":"","dff":"","cmnt":[],"prow":["words3","myrBLU","rgn_Oceania"],"pcolumn":["1Stars","Plants","Center"]}],</v>
      </c>
      <c r="D225" s="47">
        <f t="shared" si="2"/>
        <v>224</v>
      </c>
      <c r="E225" s="48" t="s">
        <v>202</v>
      </c>
      <c r="F225" s="49" t="s">
        <v>1849</v>
      </c>
      <c r="G225" s="50" t="s">
        <v>1283</v>
      </c>
      <c r="H225" s="50" t="s">
        <v>1051</v>
      </c>
      <c r="I225" s="50" t="s">
        <v>1590</v>
      </c>
      <c r="J225" s="50" t="s">
        <v>1578</v>
      </c>
      <c r="K225" s="50" t="s">
        <v>1574</v>
      </c>
      <c r="L225" s="48" t="str" cm="1">
        <f t="array" ref="L225">IF(LEFT(E225,1)&lt;&gt;"[", _xlfn.TEXTJOIN(", ", TRUE, IF($E$2:$E$1438=E225, ROW($E$2:$E$1438)-1, "")), "")</f>
        <v>224, 489</v>
      </c>
      <c r="M225" s="48" cm="1">
        <f t="array" ref="M225">IF(
  IFERROR(INDEX(_xlfn.TEXTSPLIT(L225, ", "), COUNTA(_xlfn.TEXTSPLIT(L225, ", "))) - INDEX(_xlfn.TEXTSPLIT(L225, ", "), COUNTA(_xlfn.TEXTSPLIT(L225, ", ")) - 1), 0) &gt; 0,
  IFERROR(INDEX(_xlfn.TEXTSPLIT(L225, ", "), COUNTA(_xlfn.TEXTSPLIT(L225, ", "))) - INDEX(_xlfn.TEXTSPLIT(L225, ", "), COUNTA(_xlfn.TEXTSPLIT(L225, ", ")) - 1), ""),
  ""
)</f>
        <v>265</v>
      </c>
      <c r="N225" s="51" t="str">
        <f>IFERROR(TEXT(AVERAGEIF(Rates!B:B, D225, Rates!C:C), "0.0"), "")</f>
        <v/>
      </c>
      <c r="O225" s="52" t="str">
        <f>IFERROR(
    IF(
        AVERAGEIF(Rates!B:B, D225, Rates!F:F) &lt; 1.2,
        "Easy",
        IF(
            AVERAGEIF(Rates!B:B, D225, Rates!F:F) &gt; 2.2,
            "Hard",
            "Med"
        )
    ),
    ""
)</f>
        <v/>
      </c>
      <c r="P225" s="50" t="str" cm="1">
        <f t="array" ref="P225">_xlfn.TEXTJOIN(",", TRUE, IF((Rates!$B$1:$B$11000 = D225) * (Rates!$E$1:$E$11000 &lt;&gt; ""), CHAR(34) &amp; Rates!$E$1:$E$11000&amp; CHAR(34), ""))</f>
        <v/>
      </c>
      <c r="Q225" s="50">
        <f>COUNTIF(Categories!A:A, H225) + COUNTIF(Categories!A:A, I225) + COUNTIF(Categories!A:A, J225) + COUNTIF(Categories!A:A, K225) + COUNTIF(Categories!A:A, F225) + COUNTIF(Categories!A:A, G225) + T225</f>
        <v>6</v>
      </c>
      <c r="R225" s="50">
        <f t="shared" si="20"/>
        <v>0</v>
      </c>
      <c r="S225" s="50" t="str">
        <f t="shared" si="19"/>
        <v>words3myrBLUrgn_Oceania1StarsPlantsCenter</v>
      </c>
      <c r="T225" s="50">
        <f t="shared" si="3"/>
        <v>0</v>
      </c>
      <c r="U225" s="50" t="s">
        <v>3018</v>
      </c>
      <c r="V225" s="50" t="str">
        <f t="shared" si="4"/>
        <v>[{"order":"224","ctry":"Northern Mariana Islands",</v>
      </c>
      <c r="W225" s="53" t="str">
        <f t="shared" si="5"/>
        <v>[{"order":"224","ctry":"Northern Mariana Islands","rate":"","dff":"","cmnt":[],"prow":["words3","myrBLU","rgn_Oceania"],"pcolumn":["1Stars","Plants","Center"]}],</v>
      </c>
      <c r="X225" s="48" t="str" cm="1">
        <f t="array" ref="X225">CHAR(34) &amp; "prow" &amp; CHAR(34) &amp; ":["
&amp; _xlfn.TEXTJOIN(",", TRUE, CHAR(34) &amp; F225:H225 &amp; CHAR(34))
&amp; "],"</f>
        <v>"prow":["words3","myrBLU","rgn_Oceania"],</v>
      </c>
      <c r="Y225" s="48" t="str" cm="1">
        <f t="array" ref="Y225">CHAR(34) &amp; "pcolumn" &amp; CHAR(34) &amp; ":["
&amp; _xlfn.TEXTJOIN(",", TRUE, CHAR(34) &amp; I225:K225 &amp; CHAR(34))
&amp; "]}"</f>
        <v>"pcolumn":["1Stars","Plants","Center"]}</v>
      </c>
      <c r="Z225" s="54" t="str">
        <f t="shared" si="6"/>
        <v>"rate":"",</v>
      </c>
      <c r="AA225" s="54" t="str">
        <f t="shared" si="7"/>
        <v>"dff":"",</v>
      </c>
      <c r="AB225" s="54" t="str">
        <f t="shared" si="8"/>
        <v>"cmnt":[],</v>
      </c>
      <c r="AC225" s="54"/>
      <c r="AD225" s="54"/>
      <c r="AE225" s="54"/>
      <c r="AF225" s="54"/>
      <c r="AG225" s="54"/>
      <c r="AH225" s="54"/>
    </row>
    <row r="226" spans="1:34" ht="18" customHeight="1" x14ac:dyDescent="0.3">
      <c r="A226" s="44">
        <f t="shared" si="18"/>
        <v>45582</v>
      </c>
      <c r="B226" s="45">
        <f t="shared" si="0"/>
        <v>4</v>
      </c>
      <c r="C226" s="46" t="str">
        <f t="shared" si="1"/>
        <v>puzzle1 = [{"order":"225","ctry":"Norway","rate":"","dff":"","cmnt":[],"prow":["myrRED","cl_BLU","cl_WHI"],"pcolumn":["OnlyBa","Nordic","startN"]}],</v>
      </c>
      <c r="D226" s="47">
        <f t="shared" si="2"/>
        <v>225</v>
      </c>
      <c r="E226" s="48" t="s">
        <v>203</v>
      </c>
      <c r="F226" s="49" t="s">
        <v>1279</v>
      </c>
      <c r="G226" s="50" t="s">
        <v>1092</v>
      </c>
      <c r="H226" s="50" t="s">
        <v>1104</v>
      </c>
      <c r="I226" s="50" t="s">
        <v>1630</v>
      </c>
      <c r="J226" s="50" t="s">
        <v>1658</v>
      </c>
      <c r="K226" s="50" t="s">
        <v>1909</v>
      </c>
      <c r="L226" s="48" t="str" cm="1">
        <f t="array" ref="L226">IF(LEFT(E226,1)&lt;&gt;"[", _xlfn.TEXTJOIN(", ", TRUE, IF($E$2:$E$1438=E226, ROW($E$2:$E$1438)-1, "")), "")</f>
        <v>225, 438</v>
      </c>
      <c r="M226" s="48" cm="1">
        <f t="array" ref="M226">IF(
  IFERROR(INDEX(_xlfn.TEXTSPLIT(L226, ", "), COUNTA(_xlfn.TEXTSPLIT(L226, ", "))) - INDEX(_xlfn.TEXTSPLIT(L226, ", "), COUNTA(_xlfn.TEXTSPLIT(L226, ", ")) - 1), 0) &gt; 0,
  IFERROR(INDEX(_xlfn.TEXTSPLIT(L226, ", "), COUNTA(_xlfn.TEXTSPLIT(L226, ", "))) - INDEX(_xlfn.TEXTSPLIT(L226, ", "), COUNTA(_xlfn.TEXTSPLIT(L226, ", ")) - 1), ""),
  ""
)</f>
        <v>213</v>
      </c>
      <c r="N226" s="51" t="str">
        <f>IFERROR(TEXT(AVERAGEIF(Rates!B:B, D226, Rates!C:C), "0.0"), "")</f>
        <v/>
      </c>
      <c r="O226" s="52" t="str">
        <f>IFERROR(
    IF(
        AVERAGEIF(Rates!B:B, D226, Rates!F:F) &lt; 1.2,
        "Easy",
        IF(
            AVERAGEIF(Rates!B:B, D226, Rates!F:F) &gt; 2.2,
            "Hard",
            "Med"
        )
    ),
    ""
)</f>
        <v/>
      </c>
      <c r="P226" s="50" t="str" cm="1">
        <f t="array" ref="P226">_xlfn.TEXTJOIN(",", TRUE, IF((Rates!$B$1:$B$11000 = D226) * (Rates!$E$1:$E$11000 &lt;&gt; ""), CHAR(34) &amp; Rates!$E$1:$E$11000&amp; CHAR(34), ""))</f>
        <v/>
      </c>
      <c r="Q226" s="50">
        <f>COUNTIF(Categories!A:A, H226) + COUNTIF(Categories!A:A, I226) + COUNTIF(Categories!A:A, J226) + COUNTIF(Categories!A:A, K226) + COUNTIF(Categories!A:A, F226) + COUNTIF(Categories!A:A, G226) + T226</f>
        <v>6</v>
      </c>
      <c r="R226" s="50">
        <f t="shared" si="20"/>
        <v>0</v>
      </c>
      <c r="S226" s="50" t="str">
        <f t="shared" si="19"/>
        <v>myrREDcl_BLUcl_WHIOnlyBaNordicstartN</v>
      </c>
      <c r="T226" s="50">
        <f t="shared" si="3"/>
        <v>0</v>
      </c>
      <c r="U226" s="50" t="s">
        <v>3018</v>
      </c>
      <c r="V226" s="50" t="str">
        <f t="shared" si="4"/>
        <v>[{"order":"225","ctry":"Norway",</v>
      </c>
      <c r="W226" s="53" t="str">
        <f t="shared" si="5"/>
        <v>[{"order":"225","ctry":"Norway","rate":"","dff":"","cmnt":[],"prow":["myrRED","cl_BLU","cl_WHI"],"pcolumn":["OnlyBa","Nordic","startN"]}],</v>
      </c>
      <c r="X226" s="48" t="str" cm="1">
        <f t="array" ref="X226">CHAR(34) &amp; "prow" &amp; CHAR(34) &amp; ":["
&amp; _xlfn.TEXTJOIN(",", TRUE, CHAR(34) &amp; F226:H226 &amp; CHAR(34))
&amp; "],"</f>
        <v>"prow":["myrRED","cl_BLU","cl_WHI"],</v>
      </c>
      <c r="Y226" s="48" t="str" cm="1">
        <f t="array" ref="Y226">CHAR(34) &amp; "pcolumn" &amp; CHAR(34) &amp; ":["
&amp; _xlfn.TEXTJOIN(",", TRUE, CHAR(34) &amp; I226:K226 &amp; CHAR(34))
&amp; "]}"</f>
        <v>"pcolumn":["OnlyBa","Nordic","startN"]}</v>
      </c>
      <c r="Z226" s="54" t="str">
        <f t="shared" si="6"/>
        <v>"rate":"",</v>
      </c>
      <c r="AA226" s="54" t="str">
        <f t="shared" si="7"/>
        <v>"dff":"",</v>
      </c>
      <c r="AB226" s="54" t="str">
        <f t="shared" si="8"/>
        <v>"cmnt":[],</v>
      </c>
      <c r="AC226" s="54"/>
      <c r="AD226" s="54"/>
      <c r="AE226" s="54"/>
      <c r="AF226" s="54"/>
      <c r="AG226" s="54"/>
      <c r="AH226" s="54"/>
    </row>
    <row r="227" spans="1:34" ht="18" customHeight="1" x14ac:dyDescent="0.3">
      <c r="A227" s="44">
        <f t="shared" si="18"/>
        <v>45583</v>
      </c>
      <c r="B227" s="45">
        <f t="shared" si="0"/>
        <v>5</v>
      </c>
      <c r="C227" s="46" t="str">
        <f t="shared" si="1"/>
        <v>puzzle1 = [{"order":"226","ctry":"Guinea","rate":"","dff":"","cmnt":[],"prow":["Vertic","3Bands","rgn_Africa"],"pcolumn":["001RED","002YEL","003GRE"]}],</v>
      </c>
      <c r="D227" s="47">
        <f t="shared" si="2"/>
        <v>226</v>
      </c>
      <c r="E227" s="48" t="s">
        <v>132</v>
      </c>
      <c r="F227" s="49" t="s">
        <v>1501</v>
      </c>
      <c r="G227" s="50" t="s">
        <v>1489</v>
      </c>
      <c r="H227" s="50" t="s">
        <v>1047</v>
      </c>
      <c r="I227" s="50" t="s">
        <v>1180</v>
      </c>
      <c r="J227" s="50" t="s">
        <v>1204</v>
      </c>
      <c r="K227" s="50" t="s">
        <v>1248</v>
      </c>
      <c r="L227" s="48" t="str" cm="1">
        <f t="array" ref="L227">IF(LEFT(E227,1)&lt;&gt;"[", _xlfn.TEXTJOIN(", ", TRUE, IF($E$2:$E$1438=E227, ROW($E$2:$E$1438)-1, "")), "")</f>
        <v>226, 329</v>
      </c>
      <c r="M227" s="48" cm="1">
        <f t="array" ref="M227">IF(
  IFERROR(INDEX(_xlfn.TEXTSPLIT(L227, ", "), COUNTA(_xlfn.TEXTSPLIT(L227, ", "))) - INDEX(_xlfn.TEXTSPLIT(L227, ", "), COUNTA(_xlfn.TEXTSPLIT(L227, ", ")) - 1), 0) &gt; 0,
  IFERROR(INDEX(_xlfn.TEXTSPLIT(L227, ", "), COUNTA(_xlfn.TEXTSPLIT(L227, ", "))) - INDEX(_xlfn.TEXTSPLIT(L227, ", "), COUNTA(_xlfn.TEXTSPLIT(L227, ", ")) - 1), ""),
  ""
)</f>
        <v>103</v>
      </c>
      <c r="N227" s="51" t="str">
        <f>IFERROR(TEXT(AVERAGEIF(Rates!B:B, D227, Rates!C:C), "0.0"), "")</f>
        <v/>
      </c>
      <c r="O227" s="52" t="str">
        <f>IFERROR(
    IF(
        AVERAGEIF(Rates!B:B, D227, Rates!F:F) &lt; 1.2,
        "Easy",
        IF(
            AVERAGEIF(Rates!B:B, D227, Rates!F:F) &gt; 2.2,
            "Hard",
            "Med"
        )
    ),
    ""
)</f>
        <v/>
      </c>
      <c r="P227" s="50" t="str" cm="1">
        <f t="array" ref="P227">_xlfn.TEXTJOIN(",", TRUE, IF((Rates!$B$1:$B$11000 = D227) * (Rates!$E$1:$E$11000 &lt;&gt; ""), CHAR(34) &amp; Rates!$E$1:$E$11000&amp; CHAR(34), ""))</f>
        <v/>
      </c>
      <c r="Q227" s="50">
        <f>COUNTIF(Categories!A:A, H227) + COUNTIF(Categories!A:A, I227) + COUNTIF(Categories!A:A, J227) + COUNTIF(Categories!A:A, K227) + COUNTIF(Categories!A:A, F227) + COUNTIF(Categories!A:A, G227) + T227</f>
        <v>6</v>
      </c>
      <c r="R227" s="50">
        <f t="shared" si="20"/>
        <v>0</v>
      </c>
      <c r="S227" s="50" t="str">
        <f t="shared" si="19"/>
        <v>Vertic3Bandsrgn_Africa001RED002YEL003GRE</v>
      </c>
      <c r="T227" s="50">
        <f t="shared" si="3"/>
        <v>0</v>
      </c>
      <c r="U227" s="50" t="s">
        <v>3018</v>
      </c>
      <c r="V227" s="50" t="str">
        <f t="shared" si="4"/>
        <v>[{"order":"226","ctry":"Guinea",</v>
      </c>
      <c r="W227" s="53" t="str">
        <f t="shared" si="5"/>
        <v>[{"order":"226","ctry":"Guinea","rate":"","dff":"","cmnt":[],"prow":["Vertic","3Bands","rgn_Africa"],"pcolumn":["001RED","002YEL","003GRE"]}],</v>
      </c>
      <c r="X227" s="48" t="str" cm="1">
        <f t="array" ref="X227">CHAR(34) &amp; "prow" &amp; CHAR(34) &amp; ":["
&amp; _xlfn.TEXTJOIN(",", TRUE, CHAR(34) &amp; F227:H227 &amp; CHAR(34))
&amp; "],"</f>
        <v>"prow":["Vertic","3Bands","rgn_Africa"],</v>
      </c>
      <c r="Y227" s="48" t="str" cm="1">
        <f t="array" ref="Y227">CHAR(34) &amp; "pcolumn" &amp; CHAR(34) &amp; ":["
&amp; _xlfn.TEXTJOIN(",", TRUE, CHAR(34) &amp; I227:K227 &amp; CHAR(34))
&amp; "]}"</f>
        <v>"pcolumn":["001RED","002YEL","003GRE"]}</v>
      </c>
      <c r="Z227" s="54" t="str">
        <f t="shared" si="6"/>
        <v>"rate":"",</v>
      </c>
      <c r="AA227" s="54" t="str">
        <f t="shared" si="7"/>
        <v>"dff":"",</v>
      </c>
      <c r="AB227" s="54" t="str">
        <f t="shared" si="8"/>
        <v>"cmnt":[],</v>
      </c>
      <c r="AC227" s="54"/>
      <c r="AD227" s="54"/>
      <c r="AE227" s="54"/>
      <c r="AF227" s="54"/>
      <c r="AG227" s="54"/>
      <c r="AH227" s="54"/>
    </row>
    <row r="228" spans="1:34" ht="18" customHeight="1" x14ac:dyDescent="0.3">
      <c r="A228" s="44">
        <f t="shared" si="18"/>
        <v>45584</v>
      </c>
      <c r="B228" s="45">
        <f t="shared" si="0"/>
        <v>6</v>
      </c>
      <c r="C228" s="46" t="str">
        <f t="shared" si="1"/>
        <v>puzzle1 = [{"order":"227","ctry":"Liechtenstein","rate":"","dff":"","cmnt":[],"prow":["landlo","2Bands","rgn_Europe"],"pcolumn":["cl_BLU, cl_RED","Horizo","Crowns"]}],</v>
      </c>
      <c r="D228" s="47">
        <f t="shared" si="2"/>
        <v>227</v>
      </c>
      <c r="E228" s="48" t="s">
        <v>164</v>
      </c>
      <c r="F228" s="49" t="s">
        <v>2</v>
      </c>
      <c r="G228" s="50" t="s">
        <v>1485</v>
      </c>
      <c r="H228" s="50" t="s">
        <v>1067</v>
      </c>
      <c r="I228" s="50" t="s">
        <v>1137</v>
      </c>
      <c r="J228" s="50" t="s">
        <v>1497</v>
      </c>
      <c r="K228" s="50" t="s">
        <v>1650</v>
      </c>
      <c r="L228" s="48" t="str" cm="1">
        <f t="array" ref="L228">IF(LEFT(E228,1)&lt;&gt;"[", _xlfn.TEXTJOIN(", ", TRUE, IF($E$2:$E$1438=E228, ROW($E$2:$E$1438)-1, "")), "")</f>
        <v>40, 227</v>
      </c>
      <c r="M228" s="48" cm="1">
        <f t="array" ref="M228">IF(
  IFERROR(INDEX(_xlfn.TEXTSPLIT(L228, ", "), COUNTA(_xlfn.TEXTSPLIT(L228, ", "))) - INDEX(_xlfn.TEXTSPLIT(L228, ", "), COUNTA(_xlfn.TEXTSPLIT(L228, ", ")) - 1), 0) &gt; 0,
  IFERROR(INDEX(_xlfn.TEXTSPLIT(L228, ", "), COUNTA(_xlfn.TEXTSPLIT(L228, ", "))) - INDEX(_xlfn.TEXTSPLIT(L228, ", "), COUNTA(_xlfn.TEXTSPLIT(L228, ", ")) - 1), ""),
  ""
)</f>
        <v>187</v>
      </c>
      <c r="N228" s="51" t="str">
        <f>IFERROR(TEXT(AVERAGEIF(Rates!B:B, D228, Rates!C:C), "0.0"), "")</f>
        <v/>
      </c>
      <c r="O228" s="52" t="str">
        <f>IFERROR(
    IF(
        AVERAGEIF(Rates!B:B, D228, Rates!F:F) &lt; 1.2,
        "Easy",
        IF(
            AVERAGEIF(Rates!B:B, D228, Rates!F:F) &gt; 2.2,
            "Hard",
            "Med"
        )
    ),
    ""
)</f>
        <v/>
      </c>
      <c r="P228" s="50" t="str" cm="1">
        <f t="array" ref="P228">_xlfn.TEXTJOIN(",", TRUE, IF((Rates!$B$1:$B$11000 = D228) * (Rates!$E$1:$E$11000 &lt;&gt; ""), CHAR(34) &amp; Rates!$E$1:$E$11000&amp; CHAR(34), ""))</f>
        <v/>
      </c>
      <c r="Q228" s="50">
        <f>COUNTIF(Categories!A:A, H228) + COUNTIF(Categories!A:A, I228) + COUNTIF(Categories!A:A, J228) + COUNTIF(Categories!A:A, K228) + COUNTIF(Categories!A:A, F228) + COUNTIF(Categories!A:A, G228) + T228</f>
        <v>6</v>
      </c>
      <c r="R228" s="50">
        <f t="shared" si="20"/>
        <v>0</v>
      </c>
      <c r="S228" s="50" t="str">
        <f t="shared" si="19"/>
        <v>landlo2Bandsrgn_Europecl_BLU, cl_REDHorizoCrowns</v>
      </c>
      <c r="T228" s="50">
        <f t="shared" si="3"/>
        <v>0</v>
      </c>
      <c r="U228" s="50" t="s">
        <v>3018</v>
      </c>
      <c r="V228" s="50" t="str">
        <f t="shared" si="4"/>
        <v>[{"order":"227","ctry":"Liechtenstein",</v>
      </c>
      <c r="W228" s="53" t="str">
        <f t="shared" si="5"/>
        <v>[{"order":"227","ctry":"Liechtenstein","rate":"","dff":"","cmnt":[],"prow":["landlo","2Bands","rgn_Europe"],"pcolumn":["cl_BLU, cl_RED","Horizo","Crowns"]}],</v>
      </c>
      <c r="X228" s="48" t="str" cm="1">
        <f t="array" ref="X228">CHAR(34) &amp; "prow" &amp; CHAR(34) &amp; ":["
&amp; _xlfn.TEXTJOIN(",", TRUE, CHAR(34) &amp; F228:H228 &amp; CHAR(34))
&amp; "],"</f>
        <v>"prow":["landlo","2Bands","rgn_Europe"],</v>
      </c>
      <c r="Y228" s="48" t="str" cm="1">
        <f t="array" ref="Y228">CHAR(34) &amp; "pcolumn" &amp; CHAR(34) &amp; ":["
&amp; _xlfn.TEXTJOIN(",", TRUE, CHAR(34) &amp; I228:K228 &amp; CHAR(34))
&amp; "]}"</f>
        <v>"pcolumn":["cl_BLU, cl_RED","Horizo","Crowns"]}</v>
      </c>
      <c r="Z228" s="54" t="str">
        <f t="shared" si="6"/>
        <v>"rate":"",</v>
      </c>
      <c r="AA228" s="54" t="str">
        <f t="shared" si="7"/>
        <v>"dff":"",</v>
      </c>
      <c r="AB228" s="54" t="str">
        <f t="shared" si="8"/>
        <v>"cmnt":[],</v>
      </c>
      <c r="AC228" s="54"/>
      <c r="AD228" s="54"/>
      <c r="AE228" s="54"/>
      <c r="AF228" s="54"/>
      <c r="AG228" s="54"/>
      <c r="AH228" s="54"/>
    </row>
    <row r="229" spans="1:34" ht="18" customHeight="1" x14ac:dyDescent="0.3">
      <c r="A229" s="44">
        <f t="shared" si="18"/>
        <v>45585</v>
      </c>
      <c r="B229" s="45">
        <f t="shared" si="0"/>
        <v>7</v>
      </c>
      <c r="C229" s="46" t="str">
        <f t="shared" si="1"/>
        <v>puzzle1 = [{"order":"228","ctry":"Brazil","rate":"","dff":"","cmnt":[],"prow":["myrGRE","cl_BLU, cl_YEL","rgn_South America"],"pcolumn":["Texted","with_z","staWHI"]}],</v>
      </c>
      <c r="D229" s="47">
        <f t="shared" si="2"/>
        <v>228</v>
      </c>
      <c r="E229" s="48" t="s">
        <v>70</v>
      </c>
      <c r="F229" s="49" t="s">
        <v>1287</v>
      </c>
      <c r="G229" s="50" t="s">
        <v>1131</v>
      </c>
      <c r="H229" s="50" t="s">
        <v>1055</v>
      </c>
      <c r="I229" s="50" t="s">
        <v>1610</v>
      </c>
      <c r="J229" s="50" t="s">
        <v>3031</v>
      </c>
      <c r="K229" s="50" t="s">
        <v>1273</v>
      </c>
      <c r="L229" s="48" t="str" cm="1">
        <f t="array" ref="L229">IF(LEFT(E229,1)&lt;&gt;"[", _xlfn.TEXTJOIN(", ", TRUE, IF($E$2:$E$1438=E229, ROW($E$2:$E$1438)-1, "")), "")</f>
        <v>3, 228</v>
      </c>
      <c r="M229" s="48" cm="1">
        <f t="array" ref="M229">IF(
  IFERROR(INDEX(_xlfn.TEXTSPLIT(L229, ", "), COUNTA(_xlfn.TEXTSPLIT(L229, ", "))) - INDEX(_xlfn.TEXTSPLIT(L229, ", "), COUNTA(_xlfn.TEXTSPLIT(L229, ", ")) - 1), 0) &gt; 0,
  IFERROR(INDEX(_xlfn.TEXTSPLIT(L229, ", "), COUNTA(_xlfn.TEXTSPLIT(L229, ", "))) - INDEX(_xlfn.TEXTSPLIT(L229, ", "), COUNTA(_xlfn.TEXTSPLIT(L229, ", ")) - 1), ""),
  ""
)</f>
        <v>225</v>
      </c>
      <c r="N229" s="51" t="str">
        <f>IFERROR(TEXT(AVERAGEIF(Rates!B:B, D229, Rates!C:C), "0.0"), "")</f>
        <v/>
      </c>
      <c r="O229" s="52" t="str">
        <f>IFERROR(
    IF(
        AVERAGEIF(Rates!B:B, D229, Rates!F:F) &lt; 1.2,
        "Easy",
        IF(
            AVERAGEIF(Rates!B:B, D229, Rates!F:F) &gt; 2.2,
            "Hard",
            "Med"
        )
    ),
    ""
)</f>
        <v/>
      </c>
      <c r="P229" s="50" t="str" cm="1">
        <f t="array" ref="P229">_xlfn.TEXTJOIN(",", TRUE, IF((Rates!$B$1:$B$11000 = D229) * (Rates!$E$1:$E$11000 &lt;&gt; ""), CHAR(34) &amp; Rates!$E$1:$E$11000&amp; CHAR(34), ""))</f>
        <v/>
      </c>
      <c r="Q229" s="50">
        <f>COUNTIF(Categories!A:A, H229) + COUNTIF(Categories!A:A, I229) + COUNTIF(Categories!A:A, J229) + COUNTIF(Categories!A:A, K229) + COUNTIF(Categories!A:A, F229) + COUNTIF(Categories!A:A, G229) + T229</f>
        <v>6</v>
      </c>
      <c r="R229" s="50">
        <f t="shared" si="20"/>
        <v>0</v>
      </c>
      <c r="S229" s="50" t="str">
        <f t="shared" si="19"/>
        <v>myrGREcl_BLU, cl_YELrgn_South AmericaTextedwith_zstaWHI</v>
      </c>
      <c r="T229" s="50">
        <f t="shared" si="3"/>
        <v>1</v>
      </c>
      <c r="U229" s="50" t="s">
        <v>3018</v>
      </c>
      <c r="V229" s="50" t="str">
        <f t="shared" si="4"/>
        <v>[{"order":"228","ctry":"Brazil",</v>
      </c>
      <c r="W229" s="53" t="str">
        <f t="shared" si="5"/>
        <v>[{"order":"228","ctry":"Brazil","rate":"","dff":"","cmnt":[],"prow":["myrGRE","cl_BLU, cl_YEL","rgn_South America"],"pcolumn":["Texted","with_z","staWHI"]}],</v>
      </c>
      <c r="X229" s="48" t="str" cm="1">
        <f t="array" ref="X229">CHAR(34) &amp; "prow" &amp; CHAR(34) &amp; ":["
&amp; _xlfn.TEXTJOIN(",", TRUE, CHAR(34) &amp; F229:H229 &amp; CHAR(34))
&amp; "],"</f>
        <v>"prow":["myrGRE","cl_BLU, cl_YEL","rgn_South America"],</v>
      </c>
      <c r="Y229" s="48" t="str" cm="1">
        <f t="array" ref="Y229">CHAR(34) &amp; "pcolumn" &amp; CHAR(34) &amp; ":["
&amp; _xlfn.TEXTJOIN(",", TRUE, CHAR(34) &amp; I229:K229 &amp; CHAR(34))
&amp; "]}"</f>
        <v>"pcolumn":["Texted","with_z","staWHI"]}</v>
      </c>
      <c r="Z229" s="54" t="str">
        <f t="shared" si="6"/>
        <v>"rate":"",</v>
      </c>
      <c r="AA229" s="54" t="str">
        <f t="shared" si="7"/>
        <v>"dff":"",</v>
      </c>
      <c r="AB229" s="54" t="str">
        <f t="shared" si="8"/>
        <v>"cmnt":[],</v>
      </c>
      <c r="AC229" s="54"/>
      <c r="AD229" s="54"/>
      <c r="AE229" s="54"/>
      <c r="AF229" s="54"/>
      <c r="AG229" s="54"/>
      <c r="AH229" s="54"/>
    </row>
    <row r="230" spans="1:34" ht="18" customHeight="1" x14ac:dyDescent="0.3">
      <c r="A230" s="44">
        <f t="shared" si="18"/>
        <v>45586</v>
      </c>
      <c r="B230" s="45">
        <f t="shared" si="0"/>
        <v>1</v>
      </c>
      <c r="C230" s="46" t="str">
        <f t="shared" si="1"/>
        <v>puzzle1 = [{"order":"229","ctry":"Nauru","rate":"","dff":"","cmnt":[],"prow":["1Stars","myrBLU","rgn_Oceania"],"pcolumn":["startN","cl_WHI, cl_YEL","Horizo"]}],</v>
      </c>
      <c r="D230" s="47">
        <f t="shared" si="2"/>
        <v>229</v>
      </c>
      <c r="E230" s="48" t="s">
        <v>189</v>
      </c>
      <c r="F230" s="49" t="s">
        <v>1590</v>
      </c>
      <c r="G230" s="50" t="s">
        <v>1283</v>
      </c>
      <c r="H230" s="50" t="s">
        <v>1051</v>
      </c>
      <c r="I230" s="50" t="s">
        <v>1909</v>
      </c>
      <c r="J230" s="50" t="s">
        <v>1158</v>
      </c>
      <c r="K230" s="50" t="s">
        <v>1497</v>
      </c>
      <c r="L230" s="48" t="str" cm="1">
        <f t="array" ref="L230">IF(LEFT(E230,1)&lt;&gt;"[", _xlfn.TEXTJOIN(", ", TRUE, IF($E$2:$E$1438=E230, ROW($E$2:$E$1438)-1, "")), "")</f>
        <v>229, 463</v>
      </c>
      <c r="M230" s="48" cm="1">
        <f t="array" ref="M230">IF(
  IFERROR(INDEX(_xlfn.TEXTSPLIT(L230, ", "), COUNTA(_xlfn.TEXTSPLIT(L230, ", "))) - INDEX(_xlfn.TEXTSPLIT(L230, ", "), COUNTA(_xlfn.TEXTSPLIT(L230, ", ")) - 1), 0) &gt; 0,
  IFERROR(INDEX(_xlfn.TEXTSPLIT(L230, ", "), COUNTA(_xlfn.TEXTSPLIT(L230, ", "))) - INDEX(_xlfn.TEXTSPLIT(L230, ", "), COUNTA(_xlfn.TEXTSPLIT(L230, ", ")) - 1), ""),
  ""
)</f>
        <v>234</v>
      </c>
      <c r="N230" s="51" t="str">
        <f>IFERROR(TEXT(AVERAGEIF(Rates!B:B, D230, Rates!C:C), "0.0"), "")</f>
        <v/>
      </c>
      <c r="O230" s="52" t="str">
        <f>IFERROR(
    IF(
        AVERAGEIF(Rates!B:B, D230, Rates!F:F) &lt; 1.2,
        "Easy",
        IF(
            AVERAGEIF(Rates!B:B, D230, Rates!F:F) &gt; 2.2,
            "Hard",
            "Med"
        )
    ),
    ""
)</f>
        <v/>
      </c>
      <c r="P230" s="50" t="str" cm="1">
        <f t="array" ref="P230">_xlfn.TEXTJOIN(",", TRUE, IF((Rates!$B$1:$B$11000 = D230) * (Rates!$E$1:$E$11000 &lt;&gt; ""), CHAR(34) &amp; Rates!$E$1:$E$11000&amp; CHAR(34), ""))</f>
        <v/>
      </c>
      <c r="Q230" s="50">
        <f>COUNTIF(Categories!A:A, H230) + COUNTIF(Categories!A:A, I230) + COUNTIF(Categories!A:A, J230) + COUNTIF(Categories!A:A, K230) + COUNTIF(Categories!A:A, F230) + COUNTIF(Categories!A:A, G230) + T230</f>
        <v>6</v>
      </c>
      <c r="R230" s="50">
        <f t="shared" si="20"/>
        <v>1</v>
      </c>
      <c r="S230" s="50" t="str">
        <f t="shared" si="19"/>
        <v>1StarsmyrBLUrgn_OceaniastartNcl_WHI, cl_YELHorizo</v>
      </c>
      <c r="T230" s="50">
        <f t="shared" si="3"/>
        <v>0</v>
      </c>
      <c r="U230" s="50" t="s">
        <v>3018</v>
      </c>
      <c r="V230" s="50" t="str">
        <f t="shared" si="4"/>
        <v>[{"order":"229","ctry":"Nauru",</v>
      </c>
      <c r="W230" s="53" t="str">
        <f t="shared" si="5"/>
        <v>[{"order":"229","ctry":"Nauru","rate":"","dff":"","cmnt":[],"prow":["1Stars","myrBLU","rgn_Oceania"],"pcolumn":["startN","cl_WHI, cl_YEL","Horizo"]}],</v>
      </c>
      <c r="X230" s="48" t="str" cm="1">
        <f t="array" ref="X230">CHAR(34) &amp; "prow" &amp; CHAR(34) &amp; ":["
&amp; _xlfn.TEXTJOIN(",", TRUE, CHAR(34) &amp; F230:H230 &amp; CHAR(34))
&amp; "],"</f>
        <v>"prow":["1Stars","myrBLU","rgn_Oceania"],</v>
      </c>
      <c r="Y230" s="48" t="str" cm="1">
        <f t="array" ref="Y230">CHAR(34) &amp; "pcolumn" &amp; CHAR(34) &amp; ":["
&amp; _xlfn.TEXTJOIN(",", TRUE, CHAR(34) &amp; I230:K230 &amp; CHAR(34))
&amp; "]}"</f>
        <v>"pcolumn":["startN","cl_WHI, cl_YEL","Horizo"]}</v>
      </c>
      <c r="Z230" s="54" t="str">
        <f t="shared" si="6"/>
        <v>"rate":"",</v>
      </c>
      <c r="AA230" s="54" t="str">
        <f t="shared" si="7"/>
        <v>"dff":"",</v>
      </c>
      <c r="AB230" s="54" t="str">
        <f t="shared" si="8"/>
        <v>"cmnt":[],</v>
      </c>
      <c r="AC230" s="54"/>
      <c r="AD230" s="54"/>
      <c r="AE230" s="54"/>
      <c r="AF230" s="54"/>
      <c r="AG230" s="54"/>
      <c r="AH230" s="54"/>
    </row>
    <row r="231" spans="1:34" ht="18" customHeight="1" x14ac:dyDescent="0.3">
      <c r="A231" s="44">
        <f t="shared" si="18"/>
        <v>45587</v>
      </c>
      <c r="B231" s="45">
        <f t="shared" si="0"/>
        <v>2</v>
      </c>
      <c r="C231" s="46" t="str">
        <f t="shared" si="1"/>
        <v>puzzle1 = [{"order":"230","ctry":"Mauritania","rate":"9.0","dff":"Med","cmnt":[],"prow":["BAWHNO","3Color","cl_GRE, cl_RED"],"pcolumn":["IsMoon","startM","lets10"]}],</v>
      </c>
      <c r="D231" s="47">
        <f t="shared" si="2"/>
        <v>230</v>
      </c>
      <c r="E231" s="48" t="s">
        <v>175</v>
      </c>
      <c r="F231" s="49" t="s">
        <v>1355</v>
      </c>
      <c r="G231" s="50" t="s">
        <v>1417</v>
      </c>
      <c r="H231" s="50" t="s">
        <v>1152</v>
      </c>
      <c r="I231" s="50" t="s">
        <v>1582</v>
      </c>
      <c r="J231" s="50" t="s">
        <v>1906</v>
      </c>
      <c r="K231" s="50" t="s">
        <v>2016</v>
      </c>
      <c r="L231" s="48" t="str" cm="1">
        <f t="array" ref="L231">IF(LEFT(E231,1)&lt;&gt;"[", _xlfn.TEXTJOIN(", ", TRUE, IF($E$2:$E$1438=E231, ROW($E$2:$E$1438)-1, "")), "")</f>
        <v>111, 230</v>
      </c>
      <c r="M231" s="48" cm="1">
        <f t="array" ref="M231">IF(
  IFERROR(INDEX(_xlfn.TEXTSPLIT(L231, ", "), COUNTA(_xlfn.TEXTSPLIT(L231, ", "))) - INDEX(_xlfn.TEXTSPLIT(L231, ", "), COUNTA(_xlfn.TEXTSPLIT(L231, ", ")) - 1), 0) &gt; 0,
  IFERROR(INDEX(_xlfn.TEXTSPLIT(L231, ", "), COUNTA(_xlfn.TEXTSPLIT(L231, ", "))) - INDEX(_xlfn.TEXTSPLIT(L231, ", "), COUNTA(_xlfn.TEXTSPLIT(L231, ", ")) - 1), ""),
  ""
)</f>
        <v>119</v>
      </c>
      <c r="N231" s="51" t="str">
        <f>IFERROR(TEXT(AVERAGEIF(Rates!B:B, D231, Rates!C:C), "0.0"), "")</f>
        <v>9.0</v>
      </c>
      <c r="O231" s="52" t="str">
        <f>IFERROR(
    IF(
        AVERAGEIF(Rates!B:B, D231, Rates!F:F) &lt; 1.2,
        "Easy",
        IF(
            AVERAGEIF(Rates!B:B, D231, Rates!F:F) &gt; 2.2,
            "Hard",
            "Med"
        )
    ),
    ""
)</f>
        <v>Med</v>
      </c>
      <c r="P231" s="50" t="str" cm="1">
        <f t="array" ref="P231">_xlfn.TEXTJOIN(",", TRUE, IF((Rates!$B$1:$B$11000 = D231) * (Rates!$E$1:$E$11000 &lt;&gt; ""), CHAR(34) &amp; Rates!$E$1:$E$11000&amp; CHAR(34), ""))</f>
        <v/>
      </c>
      <c r="Q231" s="50">
        <f>COUNTIF(Categories!A:A, H231) + COUNTIF(Categories!A:A, I231) + COUNTIF(Categories!A:A, J231) + COUNTIF(Categories!A:A, K231) + COUNTIF(Categories!A:A, F231) + COUNTIF(Categories!A:A, G231) + T231</f>
        <v>6</v>
      </c>
      <c r="R231" s="50">
        <f t="shared" si="20"/>
        <v>0</v>
      </c>
      <c r="S231" s="50" t="str">
        <f t="shared" si="19"/>
        <v>BAWHNO3Colorcl_GRE, cl_REDIsMoonstartMlets10</v>
      </c>
      <c r="T231" s="50">
        <f t="shared" si="3"/>
        <v>0</v>
      </c>
      <c r="U231" s="50" t="s">
        <v>3018</v>
      </c>
      <c r="V231" s="50" t="str">
        <f t="shared" si="4"/>
        <v>[{"order":"230","ctry":"Mauritania",</v>
      </c>
      <c r="W231" s="53" t="str">
        <f t="shared" si="5"/>
        <v>[{"order":"230","ctry":"Mauritania","rate":"9.0","dff":"Med","cmnt":[],"prow":["BAWHNO","3Color","cl_GRE, cl_RED"],"pcolumn":["IsMoon","startM","lets10"]}],</v>
      </c>
      <c r="X231" s="48" t="str" cm="1">
        <f t="array" ref="X231">CHAR(34) &amp; "prow" &amp; CHAR(34) &amp; ":["
&amp; _xlfn.TEXTJOIN(",", TRUE, CHAR(34) &amp; F231:H231 &amp; CHAR(34))
&amp; "],"</f>
        <v>"prow":["BAWHNO","3Color","cl_GRE, cl_RED"],</v>
      </c>
      <c r="Y231" s="48" t="str" cm="1">
        <f t="array" ref="Y231">CHAR(34) &amp; "pcolumn" &amp; CHAR(34) &amp; ":["
&amp; _xlfn.TEXTJOIN(",", TRUE, CHAR(34) &amp; I231:K231 &amp; CHAR(34))
&amp; "]}"</f>
        <v>"pcolumn":["IsMoon","startM","lets10"]}</v>
      </c>
      <c r="Z231" s="54" t="str">
        <f t="shared" si="6"/>
        <v>"rate":"9.0",</v>
      </c>
      <c r="AA231" s="54" t="str">
        <f t="shared" si="7"/>
        <v>"dff":"Med",</v>
      </c>
      <c r="AB231" s="54" t="str">
        <f t="shared" si="8"/>
        <v>"cmnt":[],</v>
      </c>
      <c r="AC231" s="54"/>
      <c r="AD231" s="54"/>
      <c r="AE231" s="54"/>
      <c r="AF231" s="54"/>
      <c r="AG231" s="54"/>
      <c r="AH231" s="54"/>
    </row>
    <row r="232" spans="1:34" ht="18" customHeight="1" x14ac:dyDescent="0.3">
      <c r="A232" s="44">
        <f t="shared" si="18"/>
        <v>45588</v>
      </c>
      <c r="B232" s="45">
        <f t="shared" si="0"/>
        <v>3</v>
      </c>
      <c r="C232" s="46" t="str">
        <f t="shared" si="1"/>
        <v>puzzle1 = [{"order":"231","ctry":"Bahrain","rate":"","dff":"","cmnt":[],"prow":["arabic","2Color","rgn_Asia"],"pcolumn":["2Bands","myrRED","Vertic"]}],</v>
      </c>
      <c r="D232" s="47">
        <f t="shared" si="2"/>
        <v>231</v>
      </c>
      <c r="E232" s="48" t="s">
        <v>57</v>
      </c>
      <c r="F232" s="49" t="s">
        <v>2027</v>
      </c>
      <c r="G232" s="50" t="s">
        <v>1413</v>
      </c>
      <c r="H232" s="50" t="s">
        <v>1063</v>
      </c>
      <c r="I232" s="50" t="s">
        <v>1485</v>
      </c>
      <c r="J232" s="50" t="s">
        <v>1279</v>
      </c>
      <c r="K232" s="50" t="s">
        <v>1501</v>
      </c>
      <c r="L232" s="48" t="str" cm="1">
        <f t="array" ref="L232">IF(LEFT(E232,1)&lt;&gt;"[", _xlfn.TEXTJOIN(", ", TRUE, IF($E$2:$E$1438=E232, ROW($E$2:$E$1438)-1, "")), "")</f>
        <v>133, 231, 352</v>
      </c>
      <c r="M232" s="48" cm="1">
        <f t="array" ref="M232">IF(
  IFERROR(INDEX(_xlfn.TEXTSPLIT(L232, ", "), COUNTA(_xlfn.TEXTSPLIT(L232, ", "))) - INDEX(_xlfn.TEXTSPLIT(L232, ", "), COUNTA(_xlfn.TEXTSPLIT(L232, ", ")) - 1), 0) &gt; 0,
  IFERROR(INDEX(_xlfn.TEXTSPLIT(L232, ", "), COUNTA(_xlfn.TEXTSPLIT(L232, ", "))) - INDEX(_xlfn.TEXTSPLIT(L232, ", "), COUNTA(_xlfn.TEXTSPLIT(L232, ", ")) - 1), ""),
  ""
)</f>
        <v>121</v>
      </c>
      <c r="N232" s="51" t="str">
        <f>IFERROR(TEXT(AVERAGEIF(Rates!B:B, D232, Rates!C:C), "0.0"), "")</f>
        <v/>
      </c>
      <c r="O232" s="52" t="str">
        <f>IFERROR(
    IF(
        AVERAGEIF(Rates!B:B, D232, Rates!F:F) &lt; 1.2,
        "Easy",
        IF(
            AVERAGEIF(Rates!B:B, D232, Rates!F:F) &gt; 2.2,
            "Hard",
            "Med"
        )
    ),
    ""
)</f>
        <v/>
      </c>
      <c r="P232" s="50" t="str" cm="1">
        <f t="array" ref="P232">_xlfn.TEXTJOIN(",", TRUE, IF((Rates!$B$1:$B$11000 = D232) * (Rates!$E$1:$E$11000 &lt;&gt; ""), CHAR(34) &amp; Rates!$E$1:$E$11000&amp; CHAR(34), ""))</f>
        <v/>
      </c>
      <c r="Q232" s="50">
        <f>COUNTIF(Categories!A:A, H232) + COUNTIF(Categories!A:A, I232) + COUNTIF(Categories!A:A, J232) + COUNTIF(Categories!A:A, K232) + COUNTIF(Categories!A:A, F232) + COUNTIF(Categories!A:A, G232) + T232</f>
        <v>6</v>
      </c>
      <c r="R232" s="50">
        <f t="shared" si="20"/>
        <v>0</v>
      </c>
      <c r="S232" s="50" t="str">
        <f t="shared" si="19"/>
        <v>arabic2Colorrgn_Asia2BandsmyrREDVertic</v>
      </c>
      <c r="T232" s="50">
        <f t="shared" si="3"/>
        <v>0</v>
      </c>
      <c r="U232" s="50" t="s">
        <v>3018</v>
      </c>
      <c r="V232" s="50" t="str">
        <f t="shared" si="4"/>
        <v>[{"order":"231","ctry":"Bahrain",</v>
      </c>
      <c r="W232" s="53" t="str">
        <f t="shared" si="5"/>
        <v>[{"order":"231","ctry":"Bahrain","rate":"","dff":"","cmnt":[],"prow":["arabic","2Color","rgn_Asia"],"pcolumn":["2Bands","myrRED","Vertic"]}],</v>
      </c>
      <c r="X232" s="48" t="str" cm="1">
        <f t="array" ref="X232">CHAR(34) &amp; "prow" &amp; CHAR(34) &amp; ":["
&amp; _xlfn.TEXTJOIN(",", TRUE, CHAR(34) &amp; F232:H232 &amp; CHAR(34))
&amp; "],"</f>
        <v>"prow":["arabic","2Color","rgn_Asia"],</v>
      </c>
      <c r="Y232" s="48" t="str" cm="1">
        <f t="array" ref="Y232">CHAR(34) &amp; "pcolumn" &amp; CHAR(34) &amp; ":["
&amp; _xlfn.TEXTJOIN(",", TRUE, CHAR(34) &amp; I232:K232 &amp; CHAR(34))
&amp; "]}"</f>
        <v>"pcolumn":["2Bands","myrRED","Vertic"]}</v>
      </c>
      <c r="Z232" s="54" t="str">
        <f t="shared" si="6"/>
        <v>"rate":"",</v>
      </c>
      <c r="AA232" s="54" t="str">
        <f t="shared" si="7"/>
        <v>"dff":"",</v>
      </c>
      <c r="AB232" s="54" t="str">
        <f t="shared" si="8"/>
        <v>"cmnt":[],</v>
      </c>
      <c r="AC232" s="54"/>
      <c r="AD232" s="54"/>
      <c r="AE232" s="54"/>
      <c r="AF232" s="54"/>
      <c r="AG232" s="54"/>
      <c r="AH232" s="54"/>
    </row>
    <row r="233" spans="1:34" ht="18" customHeight="1" x14ac:dyDescent="0.3">
      <c r="A233" s="44">
        <f t="shared" si="18"/>
        <v>45589</v>
      </c>
      <c r="B233" s="45">
        <f t="shared" si="0"/>
        <v>4</v>
      </c>
      <c r="C233" s="46" t="str">
        <f t="shared" si="1"/>
        <v>puzzle1 = [{"order":"232","ctry":"[CAN] Quebec","rate":"","dff":"","cmnt":[],"prow":["with_q","Crosse","rgn_North America"],"pcolumn":["2Color","cl_BLU","cl_WHI"]}],</v>
      </c>
      <c r="D233" s="47">
        <f t="shared" si="2"/>
        <v>232</v>
      </c>
      <c r="E233" s="48" t="s">
        <v>3032</v>
      </c>
      <c r="F233" s="49" t="s">
        <v>3033</v>
      </c>
      <c r="G233" s="50" t="s">
        <v>1618</v>
      </c>
      <c r="H233" s="50" t="s">
        <v>1059</v>
      </c>
      <c r="I233" s="50" t="s">
        <v>1413</v>
      </c>
      <c r="J233" s="50" t="s">
        <v>1092</v>
      </c>
      <c r="K233" s="50" t="s">
        <v>1104</v>
      </c>
      <c r="L233" s="48" t="str" cm="1">
        <f t="array" ref="L233">IF(LEFT(E233,1)&lt;&gt;"[", _xlfn.TEXTJOIN(", ", TRUE, IF($E$2:$E$1438=E233, ROW($E$2:$E$1438)-1, "")), "")</f>
        <v/>
      </c>
      <c r="M233" s="48" t="str" cm="1">
        <f t="array" ref="M233">IF(
  IFERROR(INDEX(_xlfn.TEXTSPLIT(L233, ", "), COUNTA(_xlfn.TEXTSPLIT(L233, ", "))) - INDEX(_xlfn.TEXTSPLIT(L233, ", "), COUNTA(_xlfn.TEXTSPLIT(L233, ", ")) - 1), 0) &gt; 0,
  IFERROR(INDEX(_xlfn.TEXTSPLIT(L233, ", "), COUNTA(_xlfn.TEXTSPLIT(L233, ", "))) - INDEX(_xlfn.TEXTSPLIT(L233, ", "), COUNTA(_xlfn.TEXTSPLIT(L233, ", ")) - 1), ""),
  ""
)</f>
        <v/>
      </c>
      <c r="N233" s="51" t="str">
        <f>IFERROR(TEXT(AVERAGEIF(Rates!B:B, D233, Rates!C:C), "0.0"), "")</f>
        <v/>
      </c>
      <c r="O233" s="52" t="str">
        <f>IFERROR(
    IF(
        AVERAGEIF(Rates!B:B, D233, Rates!F:F) &lt; 1.2,
        "Easy",
        IF(
            AVERAGEIF(Rates!B:B, D233, Rates!F:F) &gt; 2.2,
            "Hard",
            "Med"
        )
    ),
    ""
)</f>
        <v/>
      </c>
      <c r="P233" s="50" t="str" cm="1">
        <f t="array" ref="P233">_xlfn.TEXTJOIN(",", TRUE, IF((Rates!$B$1:$B$11000 = D233) * (Rates!$E$1:$E$11000 &lt;&gt; ""), CHAR(34) &amp; Rates!$E$1:$E$11000&amp; CHAR(34), ""))</f>
        <v/>
      </c>
      <c r="Q233" s="50">
        <f>COUNTIF(Categories!A:A, H233) + COUNTIF(Categories!A:A, I233) + COUNTIF(Categories!A:A, J233) + COUNTIF(Categories!A:A, K233) + COUNTIF(Categories!A:A, F233) + COUNTIF(Categories!A:A, G233) + T233</f>
        <v>6</v>
      </c>
      <c r="R233" s="50">
        <f t="shared" si="20"/>
        <v>0</v>
      </c>
      <c r="S233" s="50" t="str">
        <f t="shared" si="19"/>
        <v>with_qCrossergn_North America2Colorcl_BLUcl_WHI</v>
      </c>
      <c r="T233" s="50">
        <f t="shared" si="3"/>
        <v>1</v>
      </c>
      <c r="U233" s="50" t="s">
        <v>3018</v>
      </c>
      <c r="V233" s="50" t="str">
        <f t="shared" si="4"/>
        <v>[{"order":"232","ctry":"[CAN] Quebec",</v>
      </c>
      <c r="W233" s="53" t="str">
        <f t="shared" si="5"/>
        <v>[{"order":"232","ctry":"[CAN] Quebec","rate":"","dff":"","cmnt":[],"prow":["with_q","Crosse","rgn_North America"],"pcolumn":["2Color","cl_BLU","cl_WHI"]}],</v>
      </c>
      <c r="X233" s="48" t="str" cm="1">
        <f t="array" ref="X233">CHAR(34) &amp; "prow" &amp; CHAR(34) &amp; ":["
&amp; _xlfn.TEXTJOIN(",", TRUE, CHAR(34) &amp; F233:H233 &amp; CHAR(34))
&amp; "],"</f>
        <v>"prow":["with_q","Crosse","rgn_North America"],</v>
      </c>
      <c r="Y233" s="48" t="str" cm="1">
        <f t="array" ref="Y233">CHAR(34) &amp; "pcolumn" &amp; CHAR(34) &amp; ":["
&amp; _xlfn.TEXTJOIN(",", TRUE, CHAR(34) &amp; I233:K233 &amp; CHAR(34))
&amp; "]}"</f>
        <v>"pcolumn":["2Color","cl_BLU","cl_WHI"]}</v>
      </c>
      <c r="Z233" s="54" t="str">
        <f t="shared" si="6"/>
        <v>"rate":"",</v>
      </c>
      <c r="AA233" s="54" t="str">
        <f t="shared" si="7"/>
        <v>"dff":"",</v>
      </c>
      <c r="AB233" s="54" t="str">
        <f t="shared" si="8"/>
        <v>"cmnt":[],</v>
      </c>
      <c r="AC233" s="54"/>
      <c r="AD233" s="54"/>
      <c r="AE233" s="54"/>
      <c r="AF233" s="54"/>
      <c r="AG233" s="54"/>
      <c r="AH233" s="54"/>
    </row>
    <row r="234" spans="1:34" ht="18" customHeight="1" x14ac:dyDescent="0.3">
      <c r="A234" s="44">
        <f t="shared" si="18"/>
        <v>45590</v>
      </c>
      <c r="B234" s="45">
        <f t="shared" si="0"/>
        <v>5</v>
      </c>
      <c r="C234" s="46" t="str">
        <f t="shared" si="1"/>
        <v>puzzle1 = [{"order":"233","ctry":"Bulgaria","rate":"9.0","dff":"Med","cmnt":[],"prow":["3Color","3Bands","rgn_Europe"],"pcolumn":["001WHI","002GRE","003RED"]}],</v>
      </c>
      <c r="D234" s="47">
        <f t="shared" si="2"/>
        <v>233</v>
      </c>
      <c r="E234" s="48" t="s">
        <v>74</v>
      </c>
      <c r="F234" s="49" t="s">
        <v>1417</v>
      </c>
      <c r="G234" s="50" t="s">
        <v>1489</v>
      </c>
      <c r="H234" s="50" t="s">
        <v>1067</v>
      </c>
      <c r="I234" s="50" t="s">
        <v>1184</v>
      </c>
      <c r="J234" s="50" t="s">
        <v>1220</v>
      </c>
      <c r="K234" s="50" t="s">
        <v>1236</v>
      </c>
      <c r="L234" s="48" t="str" cm="1">
        <f t="array" ref="L234">IF(LEFT(E234,1)&lt;&gt;"[", _xlfn.TEXTJOIN(", ", TRUE, IF($E$2:$E$1438=E234, ROW($E$2:$E$1438)-1, "")), "")</f>
        <v>33, 233</v>
      </c>
      <c r="M234" s="48" cm="1">
        <f t="array" ref="M234">IF(
  IFERROR(INDEX(_xlfn.TEXTSPLIT(L234, ", "), COUNTA(_xlfn.TEXTSPLIT(L234, ", "))) - INDEX(_xlfn.TEXTSPLIT(L234, ", "), COUNTA(_xlfn.TEXTSPLIT(L234, ", ")) - 1), 0) &gt; 0,
  IFERROR(INDEX(_xlfn.TEXTSPLIT(L234, ", "), COUNTA(_xlfn.TEXTSPLIT(L234, ", "))) - INDEX(_xlfn.TEXTSPLIT(L234, ", "), COUNTA(_xlfn.TEXTSPLIT(L234, ", ")) - 1), ""),
  ""
)</f>
        <v>200</v>
      </c>
      <c r="N234" s="51" t="str">
        <f>IFERROR(TEXT(AVERAGEIF(Rates!B:B, D234, Rates!C:C), "0.0"), "")</f>
        <v>9.0</v>
      </c>
      <c r="O234" s="52" t="str">
        <f>IFERROR(
    IF(
        AVERAGEIF(Rates!B:B, D234, Rates!F:F) &lt; 1.2,
        "Easy",
        IF(
            AVERAGEIF(Rates!B:B, D234, Rates!F:F) &gt; 2.2,
            "Hard",
            "Med"
        )
    ),
    ""
)</f>
        <v>Med</v>
      </c>
      <c r="P234" s="50" t="str" cm="1">
        <f t="array" ref="P234">_xlfn.TEXTJOIN(",", TRUE, IF((Rates!$B$1:$B$11000 = D234) * (Rates!$E$1:$E$11000 &lt;&gt; ""), CHAR(34) &amp; Rates!$E$1:$E$11000&amp; CHAR(34), ""))</f>
        <v/>
      </c>
      <c r="Q234" s="50">
        <f>COUNTIF(Categories!A:A, H234) + COUNTIF(Categories!A:A, I234) + COUNTIF(Categories!A:A, J234) + COUNTIF(Categories!A:A, K234) + COUNTIF(Categories!A:A, F234) + COUNTIF(Categories!A:A, G234) + T234</f>
        <v>6</v>
      </c>
      <c r="R234" s="50">
        <f t="shared" si="20"/>
        <v>0</v>
      </c>
      <c r="S234" s="50" t="str">
        <f t="shared" si="19"/>
        <v>3Color3Bandsrgn_Europe001WHI002GRE003RED</v>
      </c>
      <c r="T234" s="50">
        <f t="shared" si="3"/>
        <v>0</v>
      </c>
      <c r="U234" s="50" t="s">
        <v>3018</v>
      </c>
      <c r="V234" s="50" t="str">
        <f t="shared" si="4"/>
        <v>[{"order":"233","ctry":"Bulgaria",</v>
      </c>
      <c r="W234" s="53" t="str">
        <f t="shared" si="5"/>
        <v>[{"order":"233","ctry":"Bulgaria","rate":"9.0","dff":"Med","cmnt":[],"prow":["3Color","3Bands","rgn_Europe"],"pcolumn":["001WHI","002GRE","003RED"]}],</v>
      </c>
      <c r="X234" s="48" t="str" cm="1">
        <f t="array" ref="X234">CHAR(34) &amp; "prow" &amp; CHAR(34) &amp; ":["
&amp; _xlfn.TEXTJOIN(",", TRUE, CHAR(34) &amp; F234:H234 &amp; CHAR(34))
&amp; "],"</f>
        <v>"prow":["3Color","3Bands","rgn_Europe"],</v>
      </c>
      <c r="Y234" s="48" t="str" cm="1">
        <f t="array" ref="Y234">CHAR(34) &amp; "pcolumn" &amp; CHAR(34) &amp; ":["
&amp; _xlfn.TEXTJOIN(",", TRUE, CHAR(34) &amp; I234:K234 &amp; CHAR(34))
&amp; "]}"</f>
        <v>"pcolumn":["001WHI","002GRE","003RED"]}</v>
      </c>
      <c r="Z234" s="54" t="str">
        <f t="shared" si="6"/>
        <v>"rate":"9.0",</v>
      </c>
      <c r="AA234" s="54" t="str">
        <f t="shared" si="7"/>
        <v>"dff":"Med",</v>
      </c>
      <c r="AB234" s="54" t="str">
        <f t="shared" si="8"/>
        <v>"cmnt":[],</v>
      </c>
      <c r="AC234" s="54"/>
      <c r="AD234" s="54"/>
      <c r="AE234" s="54"/>
      <c r="AF234" s="54"/>
      <c r="AG234" s="54"/>
      <c r="AH234" s="54"/>
    </row>
    <row r="235" spans="1:34" ht="18" customHeight="1" x14ac:dyDescent="0.3">
      <c r="A235" s="44">
        <f t="shared" si="18"/>
        <v>45591</v>
      </c>
      <c r="B235" s="45">
        <f t="shared" si="0"/>
        <v>6</v>
      </c>
      <c r="C235" s="46" t="str">
        <f t="shared" si="1"/>
        <v>puzzle1 = [{"order":"234","ctry":"[ESP] Valencian Community","rate":"6.0","dff":"Med","cmnt":[],"prow":["4+Band","with_v","rgn_Europe"],"pcolumn":["cl_BLU","cl_YEL","cl_RED"]}],</v>
      </c>
      <c r="D235" s="47">
        <f t="shared" si="2"/>
        <v>234</v>
      </c>
      <c r="E235" s="48" t="s">
        <v>3034</v>
      </c>
      <c r="F235" s="49" t="s">
        <v>1493</v>
      </c>
      <c r="G235" s="50" t="s">
        <v>3035</v>
      </c>
      <c r="H235" s="50" t="s">
        <v>1067</v>
      </c>
      <c r="I235" s="50" t="s">
        <v>1092</v>
      </c>
      <c r="J235" s="50" t="s">
        <v>1107</v>
      </c>
      <c r="K235" s="50" t="s">
        <v>1101</v>
      </c>
      <c r="L235" s="48" t="str" cm="1">
        <f t="array" ref="L235">IF(LEFT(E235,1)&lt;&gt;"[", _xlfn.TEXTJOIN(", ", TRUE, IF($E$2:$E$1438=E235, ROW($E$2:$E$1438)-1, "")), "")</f>
        <v/>
      </c>
      <c r="M235" s="48" t="str" cm="1">
        <f t="array" ref="M235">IF(
  IFERROR(INDEX(_xlfn.TEXTSPLIT(L235, ", "), COUNTA(_xlfn.TEXTSPLIT(L235, ", "))) - INDEX(_xlfn.TEXTSPLIT(L235, ", "), COUNTA(_xlfn.TEXTSPLIT(L235, ", ")) - 1), 0) &gt; 0,
  IFERROR(INDEX(_xlfn.TEXTSPLIT(L235, ", "), COUNTA(_xlfn.TEXTSPLIT(L235, ", "))) - INDEX(_xlfn.TEXTSPLIT(L235, ", "), COUNTA(_xlfn.TEXTSPLIT(L235, ", ")) - 1), ""),
  ""
)</f>
        <v/>
      </c>
      <c r="N235" s="51" t="str">
        <f>IFERROR(TEXT(AVERAGEIF(Rates!B:B, D235, Rates!C:C), "0.0"), "")</f>
        <v>6.0</v>
      </c>
      <c r="O235" s="52" t="str">
        <f>IFERROR(
    IF(
        AVERAGEIF(Rates!B:B, D235, Rates!F:F) &lt; 1.2,
        "Easy",
        IF(
            AVERAGEIF(Rates!B:B, D235, Rates!F:F) &gt; 2.2,
            "Hard",
            "Med"
        )
    ),
    ""
)</f>
        <v>Med</v>
      </c>
      <c r="P235" s="50" t="str" cm="1">
        <f t="array" ref="P235">_xlfn.TEXTJOIN(",", TRUE, IF((Rates!$B$1:$B$11000 = D235) * (Rates!$E$1:$E$11000 &lt;&gt; ""), CHAR(34) &amp; Rates!$E$1:$E$11000&amp; CHAR(34), ""))</f>
        <v/>
      </c>
      <c r="Q235" s="50">
        <f>COUNTIF(Categories!A:A, H235) + COUNTIF(Categories!A:A, I235) + COUNTIF(Categories!A:A, J235) + COUNTIF(Categories!A:A, K235) + COUNTIF(Categories!A:A, F235) + COUNTIF(Categories!A:A, G235) + T235</f>
        <v>6</v>
      </c>
      <c r="R235" s="50">
        <f t="shared" si="20"/>
        <v>1</v>
      </c>
      <c r="S235" s="50" t="str">
        <f t="shared" si="19"/>
        <v>4+Bandwith_vrgn_Europecl_BLUcl_YELcl_RED</v>
      </c>
      <c r="T235" s="50">
        <f t="shared" si="3"/>
        <v>1</v>
      </c>
      <c r="U235" s="50" t="s">
        <v>3018</v>
      </c>
      <c r="V235" s="50" t="str">
        <f t="shared" si="4"/>
        <v>[{"order":"234","ctry":"[ESP] Valencian Community",</v>
      </c>
      <c r="W235" s="53" t="str">
        <f t="shared" si="5"/>
        <v>[{"order":"234","ctry":"[ESP] Valencian Community","rate":"6.0","dff":"Med","cmnt":[],"prow":["4+Band","with_v","rgn_Europe"],"pcolumn":["cl_BLU","cl_YEL","cl_RED"]}],</v>
      </c>
      <c r="X235" s="48" t="str" cm="1">
        <f t="array" ref="X235">CHAR(34) &amp; "prow" &amp; CHAR(34) &amp; ":["
&amp; _xlfn.TEXTJOIN(",", TRUE, CHAR(34) &amp; F235:H235 &amp; CHAR(34))
&amp; "],"</f>
        <v>"prow":["4+Band","with_v","rgn_Europe"],</v>
      </c>
      <c r="Y235" s="48" t="str" cm="1">
        <f t="array" ref="Y235">CHAR(34) &amp; "pcolumn" &amp; CHAR(34) &amp; ":["
&amp; _xlfn.TEXTJOIN(",", TRUE, CHAR(34) &amp; I235:K235 &amp; CHAR(34))
&amp; "]}"</f>
        <v>"pcolumn":["cl_BLU","cl_YEL","cl_RED"]}</v>
      </c>
      <c r="Z235" s="54" t="str">
        <f t="shared" si="6"/>
        <v>"rate":"6.0",</v>
      </c>
      <c r="AA235" s="54" t="str">
        <f t="shared" si="7"/>
        <v>"dff":"Med",</v>
      </c>
      <c r="AB235" s="54" t="str">
        <f t="shared" si="8"/>
        <v>"cmnt":[],</v>
      </c>
      <c r="AC235" s="54"/>
      <c r="AD235" s="54"/>
      <c r="AE235" s="54"/>
      <c r="AF235" s="54"/>
      <c r="AG235" s="54"/>
      <c r="AH235" s="54"/>
    </row>
    <row r="236" spans="1:34" ht="18" customHeight="1" x14ac:dyDescent="0.3">
      <c r="A236" s="44">
        <f t="shared" si="18"/>
        <v>45592</v>
      </c>
      <c r="B236" s="45">
        <f t="shared" si="0"/>
        <v>7</v>
      </c>
      <c r="C236" s="46" t="str">
        <f t="shared" si="1"/>
        <v>puzzle1 = [{"order":"235","ctry":"Saint Kitts and Nevis","rate":"9.0","dff":"Hard","cmnt":[],"prow":["cl_GRE, cl_RED","cl_BLA","cl_YEL"],"pcolumn":["2Stars","staWHI","words3"]}],</v>
      </c>
      <c r="D236" s="47">
        <f t="shared" si="2"/>
        <v>235</v>
      </c>
      <c r="E236" s="48" t="s">
        <v>225</v>
      </c>
      <c r="F236" s="49" t="s">
        <v>1152</v>
      </c>
      <c r="G236" s="50" t="s">
        <v>1088</v>
      </c>
      <c r="H236" s="50" t="s">
        <v>1107</v>
      </c>
      <c r="I236" s="50" t="s">
        <v>1594</v>
      </c>
      <c r="J236" s="50" t="s">
        <v>1273</v>
      </c>
      <c r="K236" s="50" t="s">
        <v>1849</v>
      </c>
      <c r="L236" s="48" t="str" cm="1">
        <f t="array" ref="L236">IF(LEFT(E236,1)&lt;&gt;"[", _xlfn.TEXTJOIN(", ", TRUE, IF($E$2:$E$1438=E236, ROW($E$2:$E$1438)-1, "")), "")</f>
        <v>235, 389</v>
      </c>
      <c r="M236" s="48" cm="1">
        <f t="array" ref="M236">IF(
  IFERROR(INDEX(_xlfn.TEXTSPLIT(L236, ", "), COUNTA(_xlfn.TEXTSPLIT(L236, ", "))) - INDEX(_xlfn.TEXTSPLIT(L236, ", "), COUNTA(_xlfn.TEXTSPLIT(L236, ", ")) - 1), 0) &gt; 0,
  IFERROR(INDEX(_xlfn.TEXTSPLIT(L236, ", "), COUNTA(_xlfn.TEXTSPLIT(L236, ", "))) - INDEX(_xlfn.TEXTSPLIT(L236, ", "), COUNTA(_xlfn.TEXTSPLIT(L236, ", ")) - 1), ""),
  ""
)</f>
        <v>154</v>
      </c>
      <c r="N236" s="51" t="str">
        <f>IFERROR(TEXT(AVERAGEIF(Rates!B:B, D236, Rates!C:C), "0.0"), "")</f>
        <v>9.0</v>
      </c>
      <c r="O236" s="52" t="str">
        <f>IFERROR(
    IF(
        AVERAGEIF(Rates!B:B, D236, Rates!F:F) &lt; 1.2,
        "Easy",
        IF(
            AVERAGEIF(Rates!B:B, D236, Rates!F:F) &gt; 2.2,
            "Hard",
            "Med"
        )
    ),
    ""
)</f>
        <v>Hard</v>
      </c>
      <c r="P236" s="50" t="str" cm="1">
        <f t="array" ref="P236">_xlfn.TEXTJOIN(",", TRUE, IF((Rates!$B$1:$B$11000 = D236) * (Rates!$E$1:$E$11000 &lt;&gt; ""), CHAR(34) &amp; Rates!$E$1:$E$11000&amp; CHAR(34), ""))</f>
        <v/>
      </c>
      <c r="Q236" s="50">
        <f>COUNTIF(Categories!A:A, H236) + COUNTIF(Categories!A:A, I236) + COUNTIF(Categories!A:A, J236) + COUNTIF(Categories!A:A, K236) + COUNTIF(Categories!A:A, F236) + COUNTIF(Categories!A:A, G236) + T236</f>
        <v>6</v>
      </c>
      <c r="R236" s="50">
        <f t="shared" si="20"/>
        <v>0</v>
      </c>
      <c r="S236" s="50" t="str">
        <f t="shared" si="19"/>
        <v>cl_GRE, cl_REDcl_BLAcl_YEL2StarsstaWHIwords3</v>
      </c>
      <c r="T236" s="50">
        <f t="shared" si="3"/>
        <v>0</v>
      </c>
      <c r="U236" s="50" t="s">
        <v>3018</v>
      </c>
      <c r="V236" s="50" t="str">
        <f t="shared" si="4"/>
        <v>[{"order":"235","ctry":"Saint Kitts and Nevis",</v>
      </c>
      <c r="W236" s="53" t="str">
        <f t="shared" si="5"/>
        <v>[{"order":"235","ctry":"Saint Kitts and Nevis","rate":"9.0","dff":"Hard","cmnt":[],"prow":["cl_GRE, cl_RED","cl_BLA","cl_YEL"],"pcolumn":["2Stars","staWHI","words3"]}],</v>
      </c>
      <c r="X236" s="48" t="str" cm="1">
        <f t="array" ref="X236">CHAR(34) &amp; "prow" &amp; CHAR(34) &amp; ":["
&amp; _xlfn.TEXTJOIN(",", TRUE, CHAR(34) &amp; F236:H236 &amp; CHAR(34))
&amp; "],"</f>
        <v>"prow":["cl_GRE, cl_RED","cl_BLA","cl_YEL"],</v>
      </c>
      <c r="Y236" s="48" t="str" cm="1">
        <f t="array" ref="Y236">CHAR(34) &amp; "pcolumn" &amp; CHAR(34) &amp; ":["
&amp; _xlfn.TEXTJOIN(",", TRUE, CHAR(34) &amp; I236:K236 &amp; CHAR(34))
&amp; "]}"</f>
        <v>"pcolumn":["2Stars","staWHI","words3"]}</v>
      </c>
      <c r="Z236" s="54" t="str">
        <f t="shared" si="6"/>
        <v>"rate":"9.0",</v>
      </c>
      <c r="AA236" s="54" t="str">
        <f t="shared" si="7"/>
        <v>"dff":"Hard",</v>
      </c>
      <c r="AB236" s="54" t="str">
        <f t="shared" si="8"/>
        <v>"cmnt":[],</v>
      </c>
      <c r="AC236" s="54"/>
      <c r="AD236" s="54"/>
      <c r="AE236" s="54"/>
      <c r="AF236" s="54"/>
      <c r="AG236" s="54"/>
      <c r="AH236" s="54"/>
    </row>
    <row r="237" spans="1:34" ht="18" customHeight="1" x14ac:dyDescent="0.3">
      <c r="A237" s="44">
        <f t="shared" si="18"/>
        <v>45593</v>
      </c>
      <c r="B237" s="45">
        <f t="shared" si="0"/>
        <v>1</v>
      </c>
      <c r="C237" s="46" t="str">
        <f t="shared" si="1"/>
        <v>puzzle1 = [{"order":"236","ctry":"Andorra","rate":"7.0","dff":"Easy","cmnt":[],"prow":["cl_BLU, cl_RED","Center","landlo"],"pcolumn":["noeuni","002YEL","Vertic"]}],</v>
      </c>
      <c r="D237" s="47">
        <f t="shared" si="2"/>
        <v>236</v>
      </c>
      <c r="E237" s="48" t="s">
        <v>46</v>
      </c>
      <c r="F237" s="49" t="s">
        <v>1137</v>
      </c>
      <c r="G237" s="50" t="s">
        <v>1574</v>
      </c>
      <c r="H237" s="50" t="s">
        <v>2</v>
      </c>
      <c r="I237" s="50" t="s">
        <v>2078</v>
      </c>
      <c r="J237" s="50" t="s">
        <v>1204</v>
      </c>
      <c r="K237" s="50" t="s">
        <v>1501</v>
      </c>
      <c r="L237" s="48" t="str" cm="1">
        <f t="array" ref="L237">IF(LEFT(E237,1)&lt;&gt;"[", _xlfn.TEXTJOIN(", ", TRUE, IF($E$2:$E$1438=E237, ROW($E$2:$E$1438)-1, "")), "")</f>
        <v>236, 513</v>
      </c>
      <c r="M237" s="48" cm="1">
        <f t="array" ref="M237">IF(
  IFERROR(INDEX(_xlfn.TEXTSPLIT(L237, ", "), COUNTA(_xlfn.TEXTSPLIT(L237, ", "))) - INDEX(_xlfn.TEXTSPLIT(L237, ", "), COUNTA(_xlfn.TEXTSPLIT(L237, ", ")) - 1), 0) &gt; 0,
  IFERROR(INDEX(_xlfn.TEXTSPLIT(L237, ", "), COUNTA(_xlfn.TEXTSPLIT(L237, ", "))) - INDEX(_xlfn.TEXTSPLIT(L237, ", "), COUNTA(_xlfn.TEXTSPLIT(L237, ", ")) - 1), ""),
  ""
)</f>
        <v>277</v>
      </c>
      <c r="N237" s="51" t="str">
        <f>IFERROR(TEXT(AVERAGEIF(Rates!B:B, D237, Rates!C:C), "0.0"), "")</f>
        <v>7.0</v>
      </c>
      <c r="O237" s="52" t="str">
        <f>IFERROR(
    IF(
        AVERAGEIF(Rates!B:B, D237, Rates!F:F) &lt; 1.2,
        "Easy",
        IF(
            AVERAGEIF(Rates!B:B, D237, Rates!F:F) &gt; 2.2,
            "Hard",
            "Med"
        )
    ),
    ""
)</f>
        <v>Easy</v>
      </c>
      <c r="P237" s="50" t="str" cm="1">
        <f t="array" ref="P237">_xlfn.TEXTJOIN(",", TRUE, IF((Rates!$B$1:$B$11000 = D237) * (Rates!$E$1:$E$11000 &lt;&gt; ""), CHAR(34) &amp; Rates!$E$1:$E$11000&amp; CHAR(34), ""))</f>
        <v/>
      </c>
      <c r="Q237" s="50">
        <f>COUNTIF(Categories!A:A, H237) + COUNTIF(Categories!A:A, I237) + COUNTIF(Categories!A:A, J237) + COUNTIF(Categories!A:A, K237) + COUNTIF(Categories!A:A, F237) + COUNTIF(Categories!A:A, G237) + T237</f>
        <v>6</v>
      </c>
      <c r="R237" s="50">
        <f t="shared" si="20"/>
        <v>0</v>
      </c>
      <c r="S237" s="50" t="str">
        <f t="shared" si="19"/>
        <v>cl_BLU, cl_REDCenterlandlonoeuni002YELVertic</v>
      </c>
      <c r="T237" s="50">
        <f t="shared" si="3"/>
        <v>0</v>
      </c>
      <c r="U237" s="50" t="s">
        <v>3018</v>
      </c>
      <c r="V237" s="50" t="str">
        <f t="shared" si="4"/>
        <v>[{"order":"236","ctry":"Andorra",</v>
      </c>
      <c r="W237" s="53" t="str">
        <f t="shared" si="5"/>
        <v>[{"order":"236","ctry":"Andorra","rate":"7.0","dff":"Easy","cmnt":[],"prow":["cl_BLU, cl_RED","Center","landlo"],"pcolumn":["noeuni","002YEL","Vertic"]}],</v>
      </c>
      <c r="X237" s="48" t="str" cm="1">
        <f t="array" ref="X237">CHAR(34) &amp; "prow" &amp; CHAR(34) &amp; ":["
&amp; _xlfn.TEXTJOIN(",", TRUE, CHAR(34) &amp; F237:H237 &amp; CHAR(34))
&amp; "],"</f>
        <v>"prow":["cl_BLU, cl_RED","Center","landlo"],</v>
      </c>
      <c r="Y237" s="48" t="str" cm="1">
        <f t="array" ref="Y237">CHAR(34) &amp; "pcolumn" &amp; CHAR(34) &amp; ":["
&amp; _xlfn.TEXTJOIN(",", TRUE, CHAR(34) &amp; I237:K237 &amp; CHAR(34))
&amp; "]}"</f>
        <v>"pcolumn":["noeuni","002YEL","Vertic"]}</v>
      </c>
      <c r="Z237" s="54" t="str">
        <f t="shared" si="6"/>
        <v>"rate":"7.0",</v>
      </c>
      <c r="AA237" s="54" t="str">
        <f t="shared" si="7"/>
        <v>"dff":"Easy",</v>
      </c>
      <c r="AB237" s="54" t="str">
        <f t="shared" si="8"/>
        <v>"cmnt":[],</v>
      </c>
      <c r="AC237" s="54"/>
      <c r="AD237" s="54"/>
      <c r="AE237" s="54"/>
      <c r="AF237" s="54"/>
      <c r="AG237" s="54"/>
      <c r="AH237" s="54"/>
    </row>
    <row r="238" spans="1:34" ht="18" customHeight="1" x14ac:dyDescent="0.3">
      <c r="A238" s="44">
        <f t="shared" si="18"/>
        <v>45594</v>
      </c>
      <c r="B238" s="45">
        <f t="shared" si="0"/>
        <v>2</v>
      </c>
      <c r="C238" s="46" t="str">
        <f t="shared" si="1"/>
        <v>puzzle1 = [{"order":"237","ctry":"Denmark","rate":"7.0","dff":"Easy","cmnt":[],"prow":["Crosse","Nordic","rgn_Europe"],"pcolumn":["2Color","cl_WHI, cl_RED","myrRED"]}],</v>
      </c>
      <c r="D238" s="47">
        <f t="shared" si="2"/>
        <v>237</v>
      </c>
      <c r="E238" s="48" t="s">
        <v>98</v>
      </c>
      <c r="F238" s="49" t="s">
        <v>1618</v>
      </c>
      <c r="G238" s="50" t="s">
        <v>1658</v>
      </c>
      <c r="H238" s="50" t="s">
        <v>1067</v>
      </c>
      <c r="I238" s="50" t="s">
        <v>1413</v>
      </c>
      <c r="J238" s="50" t="s">
        <v>1164</v>
      </c>
      <c r="K238" s="50" t="s">
        <v>1279</v>
      </c>
      <c r="L238" s="48" t="str" cm="1">
        <f t="array" ref="L238">IF(LEFT(E238,1)&lt;&gt;"[", _xlfn.TEXTJOIN(", ", TRUE, IF($E$2:$E$1438=E238, ROW($E$2:$E$1438)-1, "")), "")</f>
        <v>237, 529</v>
      </c>
      <c r="M238" s="48" cm="1">
        <f t="array" ref="M238">IF(
  IFERROR(INDEX(_xlfn.TEXTSPLIT(L238, ", "), COUNTA(_xlfn.TEXTSPLIT(L238, ", "))) - INDEX(_xlfn.TEXTSPLIT(L238, ", "), COUNTA(_xlfn.TEXTSPLIT(L238, ", ")) - 1), 0) &gt; 0,
  IFERROR(INDEX(_xlfn.TEXTSPLIT(L238, ", "), COUNTA(_xlfn.TEXTSPLIT(L238, ", "))) - INDEX(_xlfn.TEXTSPLIT(L238, ", "), COUNTA(_xlfn.TEXTSPLIT(L238, ", ")) - 1), ""),
  ""
)</f>
        <v>292</v>
      </c>
      <c r="N238" s="51" t="str">
        <f>IFERROR(TEXT(AVERAGEIF(Rates!B:B, D238, Rates!C:C), "0.0"), "")</f>
        <v>7.0</v>
      </c>
      <c r="O238" s="52" t="str">
        <f>IFERROR(
    IF(
        AVERAGEIF(Rates!B:B, D238, Rates!F:F) &lt; 1.2,
        "Easy",
        IF(
            AVERAGEIF(Rates!B:B, D238, Rates!F:F) &gt; 2.2,
            "Hard",
            "Med"
        )
    ),
    ""
)</f>
        <v>Easy</v>
      </c>
      <c r="P238" s="50" t="str" cm="1">
        <f t="array" ref="P238">_xlfn.TEXTJOIN(",", TRUE, IF((Rates!$B$1:$B$11000 = D238) * (Rates!$E$1:$E$11000 &lt;&gt; ""), CHAR(34) &amp; Rates!$E$1:$E$11000&amp; CHAR(34), ""))</f>
        <v/>
      </c>
      <c r="Q238" s="50">
        <f>COUNTIF(Categories!A:A, H238) + COUNTIF(Categories!A:A, I238) + COUNTIF(Categories!A:A, J238) + COUNTIF(Categories!A:A, K238) + COUNTIF(Categories!A:A, F238) + COUNTIF(Categories!A:A, G238) + T238</f>
        <v>6</v>
      </c>
      <c r="R238" s="50">
        <f t="shared" si="20"/>
        <v>0</v>
      </c>
      <c r="S238" s="50" t="str">
        <f t="shared" si="19"/>
        <v>CrosseNordicrgn_Europe2Colorcl_WHI, cl_REDmyrRED</v>
      </c>
      <c r="T238" s="50">
        <f t="shared" si="3"/>
        <v>0</v>
      </c>
      <c r="U238" s="50" t="s">
        <v>3018</v>
      </c>
      <c r="V238" s="50" t="str">
        <f t="shared" si="4"/>
        <v>[{"order":"237","ctry":"Denmark",</v>
      </c>
      <c r="W238" s="53" t="str">
        <f t="shared" si="5"/>
        <v>[{"order":"237","ctry":"Denmark","rate":"7.0","dff":"Easy","cmnt":[],"prow":["Crosse","Nordic","rgn_Europe"],"pcolumn":["2Color","cl_WHI, cl_RED","myrRED"]}],</v>
      </c>
      <c r="X238" s="48" t="str" cm="1">
        <f t="array" ref="X238">CHAR(34) &amp; "prow" &amp; CHAR(34) &amp; ":["
&amp; _xlfn.TEXTJOIN(",", TRUE, CHAR(34) &amp; F238:H238 &amp; CHAR(34))
&amp; "],"</f>
        <v>"prow":["Crosse","Nordic","rgn_Europe"],</v>
      </c>
      <c r="Y238" s="48" t="str" cm="1">
        <f t="array" ref="Y238">CHAR(34) &amp; "pcolumn" &amp; CHAR(34) &amp; ":["
&amp; _xlfn.TEXTJOIN(",", TRUE, CHAR(34) &amp; I238:K238 &amp; CHAR(34))
&amp; "]}"</f>
        <v>"pcolumn":["2Color","cl_WHI, cl_RED","myrRED"]}</v>
      </c>
      <c r="Z238" s="54" t="str">
        <f t="shared" si="6"/>
        <v>"rate":"7.0",</v>
      </c>
      <c r="AA238" s="54" t="str">
        <f t="shared" si="7"/>
        <v>"dff":"Easy",</v>
      </c>
      <c r="AB238" s="54" t="str">
        <f t="shared" si="8"/>
        <v>"cmnt":[],</v>
      </c>
      <c r="AC238" s="54"/>
      <c r="AD238" s="54"/>
      <c r="AE238" s="54"/>
      <c r="AF238" s="54"/>
      <c r="AG238" s="54"/>
      <c r="AH238" s="54"/>
    </row>
    <row r="239" spans="1:34" ht="18" customHeight="1" x14ac:dyDescent="0.3">
      <c r="A239" s="44">
        <f t="shared" si="18"/>
        <v>45595</v>
      </c>
      <c r="B239" s="45">
        <f t="shared" si="0"/>
        <v>3</v>
      </c>
      <c r="C239" s="46" t="str">
        <f t="shared" si="1"/>
        <v>puzzle1 = [{"order":"238","ctry":"Cameroon","rate":"","dff":"","cmnt":[],"prow":["french","rgn_Africa","3Bands"],"pcolumn":["englis","cl_GRE, cl_RED","staYEL"]}],</v>
      </c>
      <c r="D239" s="47">
        <f t="shared" si="2"/>
        <v>238</v>
      </c>
      <c r="E239" s="48" t="s">
        <v>78</v>
      </c>
      <c r="F239" s="49" t="s">
        <v>2035</v>
      </c>
      <c r="G239" s="50" t="s">
        <v>1047</v>
      </c>
      <c r="H239" s="50" t="s">
        <v>1489</v>
      </c>
      <c r="I239" s="50" t="s">
        <v>2031</v>
      </c>
      <c r="J239" s="50" t="s">
        <v>1152</v>
      </c>
      <c r="K239" s="50" t="s">
        <v>1276</v>
      </c>
      <c r="L239" s="48" t="str" cm="1">
        <f t="array" ref="L239">IF(LEFT(E239,1)&lt;&gt;"[", _xlfn.TEXTJOIN(", ", TRUE, IF($E$2:$E$1438=E239, ROW($E$2:$E$1438)-1, "")), "")</f>
        <v>97, 238, 459</v>
      </c>
      <c r="M239" s="48" cm="1">
        <f t="array" ref="M239">IF(
  IFERROR(INDEX(_xlfn.TEXTSPLIT(L239, ", "), COUNTA(_xlfn.TEXTSPLIT(L239, ", "))) - INDEX(_xlfn.TEXTSPLIT(L239, ", "), COUNTA(_xlfn.TEXTSPLIT(L239, ", ")) - 1), 0) &gt; 0,
  IFERROR(INDEX(_xlfn.TEXTSPLIT(L239, ", "), COUNTA(_xlfn.TEXTSPLIT(L239, ", "))) - INDEX(_xlfn.TEXTSPLIT(L239, ", "), COUNTA(_xlfn.TEXTSPLIT(L239, ", ")) - 1), ""),
  ""
)</f>
        <v>221</v>
      </c>
      <c r="N239" s="51" t="str">
        <f>IFERROR(TEXT(AVERAGEIF(Rates!B:B, D239, Rates!C:C), "0.0"), "")</f>
        <v/>
      </c>
      <c r="O239" s="52" t="str">
        <f>IFERROR(
    IF(
        AVERAGEIF(Rates!B:B, D239, Rates!F:F) &lt; 1.2,
        "Easy",
        IF(
            AVERAGEIF(Rates!B:B, D239, Rates!F:F) &gt; 2.2,
            "Hard",
            "Med"
        )
    ),
    ""
)</f>
        <v/>
      </c>
      <c r="P239" s="50" t="str" cm="1">
        <f t="array" ref="P239">_xlfn.TEXTJOIN(",", TRUE, IF((Rates!$B$1:$B$11000 = D239) * (Rates!$E$1:$E$11000 &lt;&gt; ""), CHAR(34) &amp; Rates!$E$1:$E$11000&amp; CHAR(34), ""))</f>
        <v/>
      </c>
      <c r="Q239" s="50">
        <f>COUNTIF(Categories!A:A, H239) + COUNTIF(Categories!A:A, I239) + COUNTIF(Categories!A:A, J239) + COUNTIF(Categories!A:A, K239) + COUNTIF(Categories!A:A, F239) + COUNTIF(Categories!A:A, G239) + T239</f>
        <v>6</v>
      </c>
      <c r="R239" s="50">
        <f t="shared" si="20"/>
        <v>0</v>
      </c>
      <c r="S239" s="50" t="str">
        <f t="shared" si="19"/>
        <v>frenchrgn_Africa3Bandsengliscl_GRE, cl_REDstaYEL</v>
      </c>
      <c r="T239" s="50">
        <f t="shared" si="3"/>
        <v>0</v>
      </c>
      <c r="U239" s="50" t="s">
        <v>3018</v>
      </c>
      <c r="V239" s="50" t="str">
        <f t="shared" si="4"/>
        <v>[{"order":"238","ctry":"Cameroon",</v>
      </c>
      <c r="W239" s="53" t="str">
        <f t="shared" si="5"/>
        <v>[{"order":"238","ctry":"Cameroon","rate":"","dff":"","cmnt":[],"prow":["french","rgn_Africa","3Bands"],"pcolumn":["englis","cl_GRE, cl_RED","staYEL"]}],</v>
      </c>
      <c r="X239" s="48" t="str" cm="1">
        <f t="array" ref="X239">CHAR(34) &amp; "prow" &amp; CHAR(34) &amp; ":["
&amp; _xlfn.TEXTJOIN(",", TRUE, CHAR(34) &amp; F239:H239 &amp; CHAR(34))
&amp; "],"</f>
        <v>"prow":["french","rgn_Africa","3Bands"],</v>
      </c>
      <c r="Y239" s="48" t="str" cm="1">
        <f t="array" ref="Y239">CHAR(34) &amp; "pcolumn" &amp; CHAR(34) &amp; ":["
&amp; _xlfn.TEXTJOIN(",", TRUE, CHAR(34) &amp; I239:K239 &amp; CHAR(34))
&amp; "]}"</f>
        <v>"pcolumn":["englis","cl_GRE, cl_RED","staYEL"]}</v>
      </c>
      <c r="Z239" s="54" t="str">
        <f t="shared" si="6"/>
        <v>"rate":"",</v>
      </c>
      <c r="AA239" s="54" t="str">
        <f t="shared" si="7"/>
        <v>"dff":"",</v>
      </c>
      <c r="AB239" s="54" t="str">
        <f t="shared" si="8"/>
        <v>"cmnt":[],</v>
      </c>
      <c r="AC239" s="54"/>
      <c r="AD239" s="54"/>
      <c r="AE239" s="54"/>
      <c r="AF239" s="54"/>
      <c r="AG239" s="54"/>
      <c r="AH239" s="54"/>
    </row>
    <row r="240" spans="1:34" ht="18" customHeight="1" x14ac:dyDescent="0.3">
      <c r="A240" s="44">
        <f t="shared" si="18"/>
        <v>45596</v>
      </c>
      <c r="B240" s="45">
        <f t="shared" si="0"/>
        <v>4</v>
      </c>
      <c r="C240" s="46" t="str">
        <f t="shared" si="1"/>
        <v>puzzle1 = [{"order":"239","ctry":"Jordan","rate":"","dff":"","cmnt":[],"prow":["3Bands","1Stars","rgn_Asia"],"pcolumn":["Trside","staWHI","001BLA"]}],</v>
      </c>
      <c r="D240" s="47">
        <f t="shared" si="2"/>
        <v>239</v>
      </c>
      <c r="E240" s="48" t="s">
        <v>151</v>
      </c>
      <c r="F240" s="49" t="s">
        <v>1489</v>
      </c>
      <c r="G240" s="50" t="s">
        <v>1590</v>
      </c>
      <c r="H240" s="50" t="s">
        <v>1063</v>
      </c>
      <c r="I240" s="50" t="s">
        <v>1614</v>
      </c>
      <c r="J240" s="50" t="s">
        <v>1273</v>
      </c>
      <c r="K240" s="50" t="s">
        <v>1200</v>
      </c>
      <c r="L240" s="48" t="str" cm="1">
        <f t="array" ref="L240">IF(LEFT(E240,1)&lt;&gt;"[", _xlfn.TEXTJOIN(", ", TRUE, IF($E$2:$E$1438=E240, ROW($E$2:$E$1438)-1, "")), "")</f>
        <v>239, 270</v>
      </c>
      <c r="M240" s="48" cm="1">
        <f t="array" ref="M240">IF(
  IFERROR(INDEX(_xlfn.TEXTSPLIT(L240, ", "), COUNTA(_xlfn.TEXTSPLIT(L240, ", "))) - INDEX(_xlfn.TEXTSPLIT(L240, ", "), COUNTA(_xlfn.TEXTSPLIT(L240, ", ")) - 1), 0) &gt; 0,
  IFERROR(INDEX(_xlfn.TEXTSPLIT(L240, ", "), COUNTA(_xlfn.TEXTSPLIT(L240, ", "))) - INDEX(_xlfn.TEXTSPLIT(L240, ", "), COUNTA(_xlfn.TEXTSPLIT(L240, ", ")) - 1), ""),
  ""
)</f>
        <v>31</v>
      </c>
      <c r="N240" s="51" t="str">
        <f>IFERROR(TEXT(AVERAGEIF(Rates!B:B, D240, Rates!C:C), "0.0"), "")</f>
        <v/>
      </c>
      <c r="O240" s="52" t="str">
        <f>IFERROR(
    IF(
        AVERAGEIF(Rates!B:B, D240, Rates!F:F) &lt; 1.2,
        "Easy",
        IF(
            AVERAGEIF(Rates!B:B, D240, Rates!F:F) &gt; 2.2,
            "Hard",
            "Med"
        )
    ),
    ""
)</f>
        <v/>
      </c>
      <c r="P240" s="50" t="str" cm="1">
        <f t="array" ref="P240">_xlfn.TEXTJOIN(",", TRUE, IF((Rates!$B$1:$B$11000 = D240) * (Rates!$E$1:$E$11000 &lt;&gt; ""), CHAR(34) &amp; Rates!$E$1:$E$11000&amp; CHAR(34), ""))</f>
        <v/>
      </c>
      <c r="Q240" s="50">
        <f>COUNTIF(Categories!A:A, H240) + COUNTIF(Categories!A:A, I240) + COUNTIF(Categories!A:A, J240) + COUNTIF(Categories!A:A, K240) + COUNTIF(Categories!A:A, F240) + COUNTIF(Categories!A:A, G240) + T240</f>
        <v>6</v>
      </c>
      <c r="R240" s="50">
        <f t="shared" si="20"/>
        <v>0</v>
      </c>
      <c r="S240" s="50" t="str">
        <f t="shared" si="19"/>
        <v>3Bands1Starsrgn_AsiaTrsidestaWHI001BLA</v>
      </c>
      <c r="T240" s="50">
        <f t="shared" si="3"/>
        <v>0</v>
      </c>
      <c r="U240" s="50" t="s">
        <v>3018</v>
      </c>
      <c r="V240" s="50" t="str">
        <f t="shared" si="4"/>
        <v>[{"order":"239","ctry":"Jordan",</v>
      </c>
      <c r="W240" s="53" t="str">
        <f t="shared" si="5"/>
        <v>[{"order":"239","ctry":"Jordan","rate":"","dff":"","cmnt":[],"prow":["3Bands","1Stars","rgn_Asia"],"pcolumn":["Trside","staWHI","001BLA"]}],</v>
      </c>
      <c r="X240" s="48" t="str" cm="1">
        <f t="array" ref="X240">CHAR(34) &amp; "prow" &amp; CHAR(34) &amp; ":["
&amp; _xlfn.TEXTJOIN(",", TRUE, CHAR(34) &amp; F240:H240 &amp; CHAR(34))
&amp; "],"</f>
        <v>"prow":["3Bands","1Stars","rgn_Asia"],</v>
      </c>
      <c r="Y240" s="48" t="str" cm="1">
        <f t="array" ref="Y240">CHAR(34) &amp; "pcolumn" &amp; CHAR(34) &amp; ":["
&amp; _xlfn.TEXTJOIN(",", TRUE, CHAR(34) &amp; I240:K240 &amp; CHAR(34))
&amp; "]}"</f>
        <v>"pcolumn":["Trside","staWHI","001BLA"]}</v>
      </c>
      <c r="Z240" s="54" t="str">
        <f t="shared" si="6"/>
        <v>"rate":"",</v>
      </c>
      <c r="AA240" s="54" t="str">
        <f t="shared" si="7"/>
        <v>"dff":"",</v>
      </c>
      <c r="AB240" s="54" t="str">
        <f t="shared" si="8"/>
        <v>"cmnt":[],</v>
      </c>
      <c r="AC240" s="54"/>
      <c r="AD240" s="54"/>
      <c r="AE240" s="54"/>
      <c r="AF240" s="54"/>
      <c r="AG240" s="54"/>
      <c r="AH240" s="54"/>
    </row>
    <row r="241" spans="1:34" ht="18" customHeight="1" x14ac:dyDescent="0.3">
      <c r="A241" s="44">
        <f t="shared" si="18"/>
        <v>45597</v>
      </c>
      <c r="B241" s="45">
        <f t="shared" si="0"/>
        <v>5</v>
      </c>
      <c r="C241" s="46" t="str">
        <f t="shared" si="1"/>
        <v>puzzle1 = [{"order":"240","ctry":"[LIB] Libya (1977-2011)","rate":"10.0","dff":"Hard","cmnt":[],"prow":["cl_GRE","NoBand","rgn_Africa"],"pcolumn":["BLRENO","WHYENO","Rotate"]}],</v>
      </c>
      <c r="D241" s="47">
        <f t="shared" si="2"/>
        <v>240</v>
      </c>
      <c r="E241" s="48" t="s">
        <v>3036</v>
      </c>
      <c r="F241" s="49" t="s">
        <v>1095</v>
      </c>
      <c r="G241" s="50" t="s">
        <v>1481</v>
      </c>
      <c r="H241" s="50" t="s">
        <v>1047</v>
      </c>
      <c r="I241" s="50" t="s">
        <v>1335</v>
      </c>
      <c r="J241" s="50" t="s">
        <v>1347</v>
      </c>
      <c r="K241" s="50" t="s">
        <v>1521</v>
      </c>
      <c r="L241" s="48" t="str" cm="1">
        <f t="array" ref="L241">IF(LEFT(E241,1)&lt;&gt;"[", _xlfn.TEXTJOIN(", ", TRUE, IF($E$2:$E$1438=E241, ROW($E$2:$E$1438)-1, "")), "")</f>
        <v/>
      </c>
      <c r="M241" s="48" t="str" cm="1">
        <f t="array" ref="M241">IF(
  IFERROR(INDEX(_xlfn.TEXTSPLIT(L241, ", "), COUNTA(_xlfn.TEXTSPLIT(L241, ", "))) - INDEX(_xlfn.TEXTSPLIT(L241, ", "), COUNTA(_xlfn.TEXTSPLIT(L241, ", ")) - 1), 0) &gt; 0,
  IFERROR(INDEX(_xlfn.TEXTSPLIT(L241, ", "), COUNTA(_xlfn.TEXTSPLIT(L241, ", "))) - INDEX(_xlfn.TEXTSPLIT(L241, ", "), COUNTA(_xlfn.TEXTSPLIT(L241, ", ")) - 1), ""),
  ""
)</f>
        <v/>
      </c>
      <c r="N241" s="51" t="str">
        <f>IFERROR(TEXT(AVERAGEIF(Rates!B:B, D241, Rates!C:C), "0.0"), "")</f>
        <v>10.0</v>
      </c>
      <c r="O241" s="52" t="str">
        <f>IFERROR(
    IF(
        AVERAGEIF(Rates!B:B, D241, Rates!F:F) &lt; 1.2,
        "Easy",
        IF(
            AVERAGEIF(Rates!B:B, D241, Rates!F:F) &gt; 2.2,
            "Hard",
            "Med"
        )
    ),
    ""
)</f>
        <v>Hard</v>
      </c>
      <c r="P241" s="50" t="str" cm="1">
        <f t="array" ref="P241">_xlfn.TEXTJOIN(",", TRUE, IF((Rates!$B$1:$B$11000 = D241) * (Rates!$E$1:$E$11000 &lt;&gt; ""), CHAR(34) &amp; Rates!$E$1:$E$11000&amp; CHAR(34), ""))</f>
        <v/>
      </c>
      <c r="Q241" s="50">
        <f>COUNTIF(Categories!A:A, H241) + COUNTIF(Categories!A:A, I241) + COUNTIF(Categories!A:A, J241) + COUNTIF(Categories!A:A, K241) + COUNTIF(Categories!A:A, F241) + COUNTIF(Categories!A:A, G241) + T241</f>
        <v>6</v>
      </c>
      <c r="R241" s="50">
        <f t="shared" si="20"/>
        <v>1</v>
      </c>
      <c r="S241" s="50" t="str">
        <f t="shared" si="19"/>
        <v>cl_GRENoBandrgn_AfricaBLRENOWHYENORotate</v>
      </c>
      <c r="T241" s="50">
        <f t="shared" si="3"/>
        <v>0</v>
      </c>
      <c r="U241" s="50" t="s">
        <v>3018</v>
      </c>
      <c r="V241" s="50" t="str">
        <f t="shared" si="4"/>
        <v>[{"order":"240","ctry":"[LIB] Libya (1977-2011)",</v>
      </c>
      <c r="W241" s="53" t="str">
        <f t="shared" si="5"/>
        <v>[{"order":"240","ctry":"[LIB] Libya (1977-2011)","rate":"10.0","dff":"Hard","cmnt":[],"prow":["cl_GRE","NoBand","rgn_Africa"],"pcolumn":["BLRENO","WHYENO","Rotate"]}],</v>
      </c>
      <c r="X241" s="48" t="str" cm="1">
        <f t="array" ref="X241">CHAR(34) &amp; "prow" &amp; CHAR(34) &amp; ":["
&amp; _xlfn.TEXTJOIN(",", TRUE, CHAR(34) &amp; F241:H241 &amp; CHAR(34))
&amp; "],"</f>
        <v>"prow":["cl_GRE","NoBand","rgn_Africa"],</v>
      </c>
      <c r="Y241" s="48" t="str" cm="1">
        <f t="array" ref="Y241">CHAR(34) &amp; "pcolumn" &amp; CHAR(34) &amp; ":["
&amp; _xlfn.TEXTJOIN(",", TRUE, CHAR(34) &amp; I241:K241 &amp; CHAR(34))
&amp; "]}"</f>
        <v>"pcolumn":["BLRENO","WHYENO","Rotate"]}</v>
      </c>
      <c r="Z241" s="54" t="str">
        <f t="shared" si="6"/>
        <v>"rate":"10.0",</v>
      </c>
      <c r="AA241" s="54" t="str">
        <f t="shared" si="7"/>
        <v>"dff":"Hard",</v>
      </c>
      <c r="AB241" s="54" t="str">
        <f t="shared" si="8"/>
        <v>"cmnt":[],</v>
      </c>
      <c r="AC241" s="54"/>
      <c r="AD241" s="54"/>
      <c r="AE241" s="54"/>
      <c r="AF241" s="54"/>
      <c r="AG241" s="54"/>
      <c r="AH241" s="54"/>
    </row>
    <row r="242" spans="1:34" ht="18" customHeight="1" x14ac:dyDescent="0.3">
      <c r="A242" s="44">
        <f t="shared" si="18"/>
        <v>45598</v>
      </c>
      <c r="B242" s="45">
        <f t="shared" si="0"/>
        <v>6</v>
      </c>
      <c r="C242" s="46" t="str">
        <f t="shared" si="1"/>
        <v>puzzle1 = [{"order":"241","ctry":"Croatia","rate":"","dff":"","cmnt":[],"prow":["002WHI","eunion","startC"],"pcolumn":["001RED","003BLU","Center"]}],</v>
      </c>
      <c r="D242" s="47">
        <f t="shared" si="2"/>
        <v>241</v>
      </c>
      <c r="E242" s="48" t="s">
        <v>93</v>
      </c>
      <c r="F242" s="49" t="s">
        <v>1212</v>
      </c>
      <c r="G242" s="50" t="s">
        <v>26</v>
      </c>
      <c r="H242" s="50" t="s">
        <v>1876</v>
      </c>
      <c r="I242" s="50" t="s">
        <v>1180</v>
      </c>
      <c r="J242" s="50" t="s">
        <v>1244</v>
      </c>
      <c r="K242" s="50" t="s">
        <v>1574</v>
      </c>
      <c r="L242" s="48" t="str" cm="1">
        <f t="array" ref="L242">IF(LEFT(E242,1)&lt;&gt;"[", _xlfn.TEXTJOIN(", ", TRUE, IF($E$2:$E$1438=E242, ROW($E$2:$E$1438)-1, "")), "")</f>
        <v>241, 535</v>
      </c>
      <c r="M242" s="48" cm="1">
        <f t="array" ref="M242">IF(
  IFERROR(INDEX(_xlfn.TEXTSPLIT(L242, ", "), COUNTA(_xlfn.TEXTSPLIT(L242, ", "))) - INDEX(_xlfn.TEXTSPLIT(L242, ", "), COUNTA(_xlfn.TEXTSPLIT(L242, ", ")) - 1), 0) &gt; 0,
  IFERROR(INDEX(_xlfn.TEXTSPLIT(L242, ", "), COUNTA(_xlfn.TEXTSPLIT(L242, ", "))) - INDEX(_xlfn.TEXTSPLIT(L242, ", "), COUNTA(_xlfn.TEXTSPLIT(L242, ", ")) - 1), ""),
  ""
)</f>
        <v>294</v>
      </c>
      <c r="N242" s="51" t="str">
        <f>IFERROR(TEXT(AVERAGEIF(Rates!B:B, D242, Rates!C:C), "0.0"), "")</f>
        <v/>
      </c>
      <c r="O242" s="52" t="str">
        <f>IFERROR(
    IF(
        AVERAGEIF(Rates!B:B, D242, Rates!F:F) &lt; 1.2,
        "Easy",
        IF(
            AVERAGEIF(Rates!B:B, D242, Rates!F:F) &gt; 2.2,
            "Hard",
            "Med"
        )
    ),
    ""
)</f>
        <v/>
      </c>
      <c r="P242" s="50" t="str" cm="1">
        <f t="array" ref="P242">_xlfn.TEXTJOIN(",", TRUE, IF((Rates!$B$1:$B$11000 = D242) * (Rates!$E$1:$E$11000 &lt;&gt; ""), CHAR(34) &amp; Rates!$E$1:$E$11000&amp; CHAR(34), ""))</f>
        <v/>
      </c>
      <c r="Q242" s="50">
        <f>COUNTIF(Categories!A:A, H242) + COUNTIF(Categories!A:A, I242) + COUNTIF(Categories!A:A, J242) + COUNTIF(Categories!A:A, K242) + COUNTIF(Categories!A:A, F242) + COUNTIF(Categories!A:A, G242) + T242</f>
        <v>6</v>
      </c>
      <c r="R242" s="50">
        <f t="shared" si="20"/>
        <v>0</v>
      </c>
      <c r="S242" s="50" t="str">
        <f t="shared" si="19"/>
        <v>002WHIeunionstartC001RED003BLUCenter</v>
      </c>
      <c r="T242" s="50">
        <f t="shared" si="3"/>
        <v>0</v>
      </c>
      <c r="U242" s="50" t="s">
        <v>3018</v>
      </c>
      <c r="V242" s="50" t="str">
        <f t="shared" si="4"/>
        <v>[{"order":"241","ctry":"Croatia",</v>
      </c>
      <c r="W242" s="53" t="str">
        <f t="shared" si="5"/>
        <v>[{"order":"241","ctry":"Croatia","rate":"","dff":"","cmnt":[],"prow":["002WHI","eunion","startC"],"pcolumn":["001RED","003BLU","Center"]}],</v>
      </c>
      <c r="X242" s="48" t="str" cm="1">
        <f t="array" ref="X242">CHAR(34) &amp; "prow" &amp; CHAR(34) &amp; ":["
&amp; _xlfn.TEXTJOIN(",", TRUE, CHAR(34) &amp; F242:H242 &amp; CHAR(34))
&amp; "],"</f>
        <v>"prow":["002WHI","eunion","startC"],</v>
      </c>
      <c r="Y242" s="48" t="str" cm="1">
        <f t="array" ref="Y242">CHAR(34) &amp; "pcolumn" &amp; CHAR(34) &amp; ":["
&amp; _xlfn.TEXTJOIN(",", TRUE, CHAR(34) &amp; I242:K242 &amp; CHAR(34))
&amp; "]}"</f>
        <v>"pcolumn":["001RED","003BLU","Center"]}</v>
      </c>
      <c r="Z242" s="54" t="str">
        <f t="shared" si="6"/>
        <v>"rate":"",</v>
      </c>
      <c r="AA242" s="54" t="str">
        <f t="shared" si="7"/>
        <v>"dff":"",</v>
      </c>
      <c r="AB242" s="54" t="str">
        <f t="shared" si="8"/>
        <v>"cmnt":[],</v>
      </c>
      <c r="AC242" s="54"/>
      <c r="AD242" s="54"/>
      <c r="AE242" s="54"/>
      <c r="AF242" s="54"/>
      <c r="AG242" s="54"/>
      <c r="AH242" s="54"/>
    </row>
    <row r="243" spans="1:34" ht="18" customHeight="1" x14ac:dyDescent="0.3">
      <c r="A243" s="44">
        <f t="shared" si="18"/>
        <v>45599</v>
      </c>
      <c r="B243" s="45">
        <f t="shared" si="0"/>
        <v>7</v>
      </c>
      <c r="C243" s="46" t="str">
        <f t="shared" si="1"/>
        <v>puzzle1 = [{"order":"242","ctry":"Saint Lucia","rate":"","dff":"","cmnt":[],"prow":["myrBLU","cl_WHI, cl_YEL","island"],"pcolumn":["Geogrh","cl_BLA","startS"]}],</v>
      </c>
      <c r="D243" s="47">
        <f t="shared" si="2"/>
        <v>242</v>
      </c>
      <c r="E243" s="48" t="s">
        <v>226</v>
      </c>
      <c r="F243" s="49" t="s">
        <v>1283</v>
      </c>
      <c r="G243" s="50" t="s">
        <v>1158</v>
      </c>
      <c r="H243" s="50" t="s">
        <v>1</v>
      </c>
      <c r="I243" s="50" t="s">
        <v>1662</v>
      </c>
      <c r="J243" s="50" t="s">
        <v>1088</v>
      </c>
      <c r="K243" s="50" t="s">
        <v>1924</v>
      </c>
      <c r="L243" s="48" t="str" cm="1">
        <f t="array" ref="L243">IF(LEFT(E243,1)&lt;&gt;"[", _xlfn.TEXTJOIN(", ", TRUE, IF($E$2:$E$1438=E243, ROW($E$2:$E$1438)-1, "")), "")</f>
        <v>242, 334</v>
      </c>
      <c r="M243" s="48" cm="1">
        <f t="array" ref="M243">IF(
  IFERROR(INDEX(_xlfn.TEXTSPLIT(L243, ", "), COUNTA(_xlfn.TEXTSPLIT(L243, ", "))) - INDEX(_xlfn.TEXTSPLIT(L243, ", "), COUNTA(_xlfn.TEXTSPLIT(L243, ", ")) - 1), 0) &gt; 0,
  IFERROR(INDEX(_xlfn.TEXTSPLIT(L243, ", "), COUNTA(_xlfn.TEXTSPLIT(L243, ", "))) - INDEX(_xlfn.TEXTSPLIT(L243, ", "), COUNTA(_xlfn.TEXTSPLIT(L243, ", ")) - 1), ""),
  ""
)</f>
        <v>92</v>
      </c>
      <c r="N243" s="51" t="str">
        <f>IFERROR(TEXT(AVERAGEIF(Rates!B:B, D243, Rates!C:C), "0.0"), "")</f>
        <v/>
      </c>
      <c r="O243" s="52" t="str">
        <f>IFERROR(
    IF(
        AVERAGEIF(Rates!B:B, D243, Rates!F:F) &lt; 1.2,
        "Easy",
        IF(
            AVERAGEIF(Rates!B:B, D243, Rates!F:F) &gt; 2.2,
            "Hard",
            "Med"
        )
    ),
    ""
)</f>
        <v/>
      </c>
      <c r="P243" s="50" t="str" cm="1">
        <f t="array" ref="P243">_xlfn.TEXTJOIN(",", TRUE, IF((Rates!$B$1:$B$11000 = D243) * (Rates!$E$1:$E$11000 &lt;&gt; ""), CHAR(34) &amp; Rates!$E$1:$E$11000&amp; CHAR(34), ""))</f>
        <v/>
      </c>
      <c r="Q243" s="50">
        <f>COUNTIF(Categories!A:A, H243) + COUNTIF(Categories!A:A, I243) + COUNTIF(Categories!A:A, J243) + COUNTIF(Categories!A:A, K243) + COUNTIF(Categories!A:A, F243) + COUNTIF(Categories!A:A, G243) + T243</f>
        <v>6</v>
      </c>
      <c r="R243" s="50">
        <f t="shared" si="20"/>
        <v>0</v>
      </c>
      <c r="S243" s="50" t="str">
        <f t="shared" si="19"/>
        <v>myrBLUcl_WHI, cl_YELislandGeogrhcl_BLAstartS</v>
      </c>
      <c r="T243" s="50">
        <f t="shared" si="3"/>
        <v>0</v>
      </c>
      <c r="U243" s="50" t="s">
        <v>3018</v>
      </c>
      <c r="V243" s="50" t="str">
        <f t="shared" si="4"/>
        <v>[{"order":"242","ctry":"Saint Lucia",</v>
      </c>
      <c r="W243" s="53" t="str">
        <f t="shared" si="5"/>
        <v>[{"order":"242","ctry":"Saint Lucia","rate":"","dff":"","cmnt":[],"prow":["myrBLU","cl_WHI, cl_YEL","island"],"pcolumn":["Geogrh","cl_BLA","startS"]}],</v>
      </c>
      <c r="X243" s="48" t="str" cm="1">
        <f t="array" ref="X243">CHAR(34) &amp; "prow" &amp; CHAR(34) &amp; ":["
&amp; _xlfn.TEXTJOIN(",", TRUE, CHAR(34) &amp; F243:H243 &amp; CHAR(34))
&amp; "],"</f>
        <v>"prow":["myrBLU","cl_WHI, cl_YEL","island"],</v>
      </c>
      <c r="Y243" s="48" t="str" cm="1">
        <f t="array" ref="Y243">CHAR(34) &amp; "pcolumn" &amp; CHAR(34) &amp; ":["
&amp; _xlfn.TEXTJOIN(",", TRUE, CHAR(34) &amp; I243:K243 &amp; CHAR(34))
&amp; "]}"</f>
        <v>"pcolumn":["Geogrh","cl_BLA","startS"]}</v>
      </c>
      <c r="Z243" s="54" t="str">
        <f t="shared" si="6"/>
        <v>"rate":"",</v>
      </c>
      <c r="AA243" s="54" t="str">
        <f t="shared" si="7"/>
        <v>"dff":"",</v>
      </c>
      <c r="AB243" s="54" t="str">
        <f t="shared" si="8"/>
        <v>"cmnt":[],</v>
      </c>
      <c r="AC243" s="54"/>
      <c r="AD243" s="54"/>
      <c r="AE243" s="54"/>
      <c r="AF243" s="54"/>
      <c r="AG243" s="54"/>
      <c r="AH243" s="54"/>
    </row>
    <row r="244" spans="1:34" ht="18" customHeight="1" x14ac:dyDescent="0.3">
      <c r="A244" s="44">
        <f t="shared" si="18"/>
        <v>45600</v>
      </c>
      <c r="B244" s="45">
        <f t="shared" si="0"/>
        <v>1</v>
      </c>
      <c r="C244" s="46" t="str">
        <f t="shared" si="1"/>
        <v>puzzle1 = [{"order":"243","ctry":"Chad","rate":"8.0","dff":"Easy","cmnt":[],"prow":["cl_RED, cl_YEL","cl_BLU, cl_RED","cl_BLU, cl_YEL"],"pcolumn":["001BLU","002YEL","003RED"]}],</v>
      </c>
      <c r="D244" s="47">
        <f t="shared" si="2"/>
        <v>243</v>
      </c>
      <c r="E244" s="48" t="s">
        <v>83</v>
      </c>
      <c r="F244" s="49" t="s">
        <v>1167</v>
      </c>
      <c r="G244" s="50" t="s">
        <v>1137</v>
      </c>
      <c r="H244" s="50" t="s">
        <v>1131</v>
      </c>
      <c r="I244" s="50" t="s">
        <v>1188</v>
      </c>
      <c r="J244" s="50" t="s">
        <v>1204</v>
      </c>
      <c r="K244" s="50" t="s">
        <v>1236</v>
      </c>
      <c r="L244" s="48" t="str" cm="1">
        <f t="array" ref="L244">IF(LEFT(E244,1)&lt;&gt;"[", _xlfn.TEXTJOIN(", ", TRUE, IF($E$2:$E$1438=E244, ROW($E$2:$E$1438)-1, "")), "")</f>
        <v>42, 243, 369, 540</v>
      </c>
      <c r="M244" s="48" cm="1">
        <f t="array" ref="M244">IF(
  IFERROR(INDEX(_xlfn.TEXTSPLIT(L244, ", "), COUNTA(_xlfn.TEXTSPLIT(L244, ", "))) - INDEX(_xlfn.TEXTSPLIT(L244, ", "), COUNTA(_xlfn.TEXTSPLIT(L244, ", ")) - 1), 0) &gt; 0,
  IFERROR(INDEX(_xlfn.TEXTSPLIT(L244, ", "), COUNTA(_xlfn.TEXTSPLIT(L244, ", "))) - INDEX(_xlfn.TEXTSPLIT(L244, ", "), COUNTA(_xlfn.TEXTSPLIT(L244, ", ")) - 1), ""),
  ""
)</f>
        <v>171</v>
      </c>
      <c r="N244" s="51" t="str">
        <f>IFERROR(TEXT(AVERAGEIF(Rates!B:B, D244, Rates!C:C), "0.0"), "")</f>
        <v>8.0</v>
      </c>
      <c r="O244" s="52" t="str">
        <f>IFERROR(
    IF(
        AVERAGEIF(Rates!B:B, D244, Rates!F:F) &lt; 1.2,
        "Easy",
        IF(
            AVERAGEIF(Rates!B:B, D244, Rates!F:F) &gt; 2.2,
            "Hard",
            "Med"
        )
    ),
    ""
)</f>
        <v>Easy</v>
      </c>
      <c r="P244" s="50" t="str" cm="1">
        <f t="array" ref="P244">_xlfn.TEXTJOIN(",", TRUE, IF((Rates!$B$1:$B$11000 = D244) * (Rates!$E$1:$E$11000 &lt;&gt; ""), CHAR(34) &amp; Rates!$E$1:$E$11000&amp; CHAR(34), ""))</f>
        <v/>
      </c>
      <c r="Q244" s="50">
        <f>COUNTIF(Categories!A:A, H244) + COUNTIF(Categories!A:A, I244) + COUNTIF(Categories!A:A, J244) + COUNTIF(Categories!A:A, K244) + COUNTIF(Categories!A:A, F244) + COUNTIF(Categories!A:A, G244) + T244</f>
        <v>6</v>
      </c>
      <c r="R244" s="50">
        <f t="shared" si="20"/>
        <v>0</v>
      </c>
      <c r="S244" s="50" t="str">
        <f t="shared" si="19"/>
        <v>cl_RED, cl_YELcl_BLU, cl_REDcl_BLU, cl_YEL001BLU002YEL003RED</v>
      </c>
      <c r="T244" s="50">
        <f t="shared" si="3"/>
        <v>0</v>
      </c>
      <c r="U244" s="50" t="s">
        <v>3018</v>
      </c>
      <c r="V244" s="50" t="str">
        <f t="shared" si="4"/>
        <v>[{"order":"243","ctry":"Chad",</v>
      </c>
      <c r="W244" s="53" t="str">
        <f t="shared" si="5"/>
        <v>[{"order":"243","ctry":"Chad","rate":"8.0","dff":"Easy","cmnt":[],"prow":["cl_RED, cl_YEL","cl_BLU, cl_RED","cl_BLU, cl_YEL"],"pcolumn":["001BLU","002YEL","003RED"]}],</v>
      </c>
      <c r="X244" s="48" t="str" cm="1">
        <f t="array" ref="X244">CHAR(34) &amp; "prow" &amp; CHAR(34) &amp; ":["
&amp; _xlfn.TEXTJOIN(",", TRUE, CHAR(34) &amp; F244:H244 &amp; CHAR(34))
&amp; "],"</f>
        <v>"prow":["cl_RED, cl_YEL","cl_BLU, cl_RED","cl_BLU, cl_YEL"],</v>
      </c>
      <c r="Y244" s="48" t="str" cm="1">
        <f t="array" ref="Y244">CHAR(34) &amp; "pcolumn" &amp; CHAR(34) &amp; ":["
&amp; _xlfn.TEXTJOIN(",", TRUE, CHAR(34) &amp; I244:K244 &amp; CHAR(34))
&amp; "]}"</f>
        <v>"pcolumn":["001BLU","002YEL","003RED"]}</v>
      </c>
      <c r="Z244" s="54" t="str">
        <f t="shared" si="6"/>
        <v>"rate":"8.0",</v>
      </c>
      <c r="AA244" s="54" t="str">
        <f t="shared" si="7"/>
        <v>"dff":"Easy",</v>
      </c>
      <c r="AB244" s="54" t="str">
        <f t="shared" si="8"/>
        <v>"cmnt":[],</v>
      </c>
      <c r="AC244" s="54"/>
      <c r="AD244" s="54"/>
      <c r="AE244" s="54"/>
      <c r="AF244" s="54"/>
      <c r="AG244" s="54"/>
      <c r="AH244" s="54"/>
    </row>
    <row r="245" spans="1:34" ht="18" customHeight="1" x14ac:dyDescent="0.3">
      <c r="A245" s="44">
        <f t="shared" si="18"/>
        <v>45601</v>
      </c>
      <c r="B245" s="45">
        <f t="shared" si="0"/>
        <v>2</v>
      </c>
      <c r="C245" s="46" t="str">
        <f t="shared" si="1"/>
        <v>puzzle1 = [{"order":"244","ctry":"Panama","rate":"7.7","dff":"Med","cmnt":[],"prow":["cl_WHI","cl_WHI","rgn_North America"],"pcolumn":["staRED","staBLU","3Color"]}],</v>
      </c>
      <c r="D245" s="47">
        <f t="shared" si="2"/>
        <v>244</v>
      </c>
      <c r="E245" s="48" t="s">
        <v>208</v>
      </c>
      <c r="F245" s="49" t="s">
        <v>1104</v>
      </c>
      <c r="G245" s="50" t="s">
        <v>1104</v>
      </c>
      <c r="H245" s="50" t="s">
        <v>1059</v>
      </c>
      <c r="I245" s="50" t="s">
        <v>1270</v>
      </c>
      <c r="J245" s="50" t="s">
        <v>1264</v>
      </c>
      <c r="K245" s="50" t="s">
        <v>1417</v>
      </c>
      <c r="L245" s="48" t="str" cm="1">
        <f t="array" ref="L245">IF(LEFT(E245,1)&lt;&gt;"[", _xlfn.TEXTJOIN(", ", TRUE, IF($E$2:$E$1438=E245, ROW($E$2:$E$1438)-1, "")), "")</f>
        <v>244, 445, 575</v>
      </c>
      <c r="M245" s="48" cm="1">
        <f t="array" ref="M245">IF(
  IFERROR(INDEX(_xlfn.TEXTSPLIT(L245, ", "), COUNTA(_xlfn.TEXTSPLIT(L245, ", "))) - INDEX(_xlfn.TEXTSPLIT(L245, ", "), COUNTA(_xlfn.TEXTSPLIT(L245, ", ")) - 1), 0) &gt; 0,
  IFERROR(INDEX(_xlfn.TEXTSPLIT(L245, ", "), COUNTA(_xlfn.TEXTSPLIT(L245, ", "))) - INDEX(_xlfn.TEXTSPLIT(L245, ", "), COUNTA(_xlfn.TEXTSPLIT(L245, ", ")) - 1), ""),
  ""
)</f>
        <v>130</v>
      </c>
      <c r="N245" s="51" t="str">
        <f>IFERROR(TEXT(AVERAGEIF(Rates!B:B, D245, Rates!C:C), "0.0"), "")</f>
        <v>7.7</v>
      </c>
      <c r="O245" s="52" t="str">
        <f>IFERROR(
    IF(
        AVERAGEIF(Rates!B:B, D245, Rates!F:F) &lt; 1.2,
        "Easy",
        IF(
            AVERAGEIF(Rates!B:B, D245, Rates!F:F) &gt; 2.2,
            "Hard",
            "Med"
        )
    ),
    ""
)</f>
        <v>Med</v>
      </c>
      <c r="P245" s="50" t="str" cm="1">
        <f t="array" ref="P245">_xlfn.TEXTJOIN(",", TRUE, IF((Rates!$B$1:$B$11000 = D245) * (Rates!$E$1:$E$11000 &lt;&gt; ""), CHAR(34) &amp; Rates!$E$1:$E$11000&amp; CHAR(34), ""))</f>
        <v/>
      </c>
      <c r="Q245" s="50">
        <f>COUNTIF(Categories!A:A, H245) + COUNTIF(Categories!A:A, I245) + COUNTIF(Categories!A:A, J245) + COUNTIF(Categories!A:A, K245) + COUNTIF(Categories!A:A, F245) + COUNTIF(Categories!A:A, G245) + T245</f>
        <v>6</v>
      </c>
      <c r="R245" s="50">
        <f t="shared" si="20"/>
        <v>0</v>
      </c>
      <c r="S245" s="50" t="str">
        <f t="shared" si="19"/>
        <v>cl_WHIcl_WHIrgn_North AmericastaREDstaBLU3Color</v>
      </c>
      <c r="T245" s="50">
        <f t="shared" si="3"/>
        <v>0</v>
      </c>
      <c r="U245" s="50" t="s">
        <v>3018</v>
      </c>
      <c r="V245" s="50" t="str">
        <f t="shared" si="4"/>
        <v>[{"order":"244","ctry":"Panama",</v>
      </c>
      <c r="W245" s="53" t="str">
        <f t="shared" si="5"/>
        <v>[{"order":"244","ctry":"Panama","rate":"7.7","dff":"Med","cmnt":[],"prow":["cl_WHI","cl_WHI","rgn_North America"],"pcolumn":["staRED","staBLU","3Color"]}],</v>
      </c>
      <c r="X245" s="48" t="str" cm="1">
        <f t="array" ref="X245">CHAR(34) &amp; "prow" &amp; CHAR(34) &amp; ":["
&amp; _xlfn.TEXTJOIN(",", TRUE, CHAR(34) &amp; F245:H245 &amp; CHAR(34))
&amp; "],"</f>
        <v>"prow":["cl_WHI","cl_WHI","rgn_North America"],</v>
      </c>
      <c r="Y245" s="48" t="str" cm="1">
        <f t="array" ref="Y245">CHAR(34) &amp; "pcolumn" &amp; CHAR(34) &amp; ":["
&amp; _xlfn.TEXTJOIN(",", TRUE, CHAR(34) &amp; I245:K245 &amp; CHAR(34))
&amp; "]}"</f>
        <v>"pcolumn":["staRED","staBLU","3Color"]}</v>
      </c>
      <c r="Z245" s="54" t="str">
        <f t="shared" si="6"/>
        <v>"rate":"7.7",</v>
      </c>
      <c r="AA245" s="54" t="str">
        <f t="shared" si="7"/>
        <v>"dff":"Med",</v>
      </c>
      <c r="AB245" s="54" t="str">
        <f t="shared" si="8"/>
        <v>"cmnt":[],</v>
      </c>
      <c r="AC245" s="54"/>
      <c r="AD245" s="54"/>
      <c r="AE245" s="54"/>
      <c r="AF245" s="54"/>
      <c r="AG245" s="54"/>
      <c r="AH245" s="54"/>
    </row>
    <row r="246" spans="1:34" ht="18" customHeight="1" x14ac:dyDescent="0.3">
      <c r="A246" s="44">
        <f t="shared" si="18"/>
        <v>45602</v>
      </c>
      <c r="B246" s="45">
        <f t="shared" si="0"/>
        <v>3</v>
      </c>
      <c r="C246" s="46" t="str">
        <f t="shared" si="1"/>
        <v>puzzle1 = [{"order":"245","ctry":"Tajikistan","rate":"9.0","dff":"Easy","cmnt":[],"prow":["soviet","cl_YEL","with_tan"],"pcolumn":["cl_RED","cl_WHI","cl_GRE"]}],</v>
      </c>
      <c r="D246" s="47">
        <f t="shared" si="2"/>
        <v>245</v>
      </c>
      <c r="E246" s="48" t="s">
        <v>256</v>
      </c>
      <c r="F246" s="49" t="s">
        <v>24</v>
      </c>
      <c r="G246" s="50" t="s">
        <v>1107</v>
      </c>
      <c r="H246" s="50" t="s">
        <v>3441</v>
      </c>
      <c r="I246" s="50" t="s">
        <v>1101</v>
      </c>
      <c r="J246" s="50" t="s">
        <v>1104</v>
      </c>
      <c r="K246" s="50" t="s">
        <v>1095</v>
      </c>
      <c r="L246" s="48" t="str" cm="1">
        <f t="array" ref="L246">IF(LEFT(E246,1)&lt;&gt;"[", _xlfn.TEXTJOIN(", ", TRUE, IF($E$2:$E$1438=E246, ROW($E$2:$E$1438)-1, "")), "")</f>
        <v>64, 245</v>
      </c>
      <c r="M246" s="48" cm="1">
        <f t="array" ref="M246">IF(
  IFERROR(INDEX(_xlfn.TEXTSPLIT(L246, ", "), COUNTA(_xlfn.TEXTSPLIT(L246, ", "))) - INDEX(_xlfn.TEXTSPLIT(L246, ", "), COUNTA(_xlfn.TEXTSPLIT(L246, ", ")) - 1), 0) &gt; 0,
  IFERROR(INDEX(_xlfn.TEXTSPLIT(L246, ", "), COUNTA(_xlfn.TEXTSPLIT(L246, ", "))) - INDEX(_xlfn.TEXTSPLIT(L246, ", "), COUNTA(_xlfn.TEXTSPLIT(L246, ", ")) - 1), ""),
  ""
)</f>
        <v>181</v>
      </c>
      <c r="N246" s="51" t="str">
        <f>IFERROR(TEXT(AVERAGEIF(Rates!B:B, D246, Rates!C:C), "0.0"), "")</f>
        <v>9.0</v>
      </c>
      <c r="O246" s="52" t="str">
        <f>IFERROR(
    IF(
        AVERAGEIF(Rates!B:B, D246, Rates!F:F) &lt; 1.2,
        "Easy",
        IF(
            AVERAGEIF(Rates!B:B, D246, Rates!F:F) &gt; 2.2,
            "Hard",
            "Med"
        )
    ),
    ""
)</f>
        <v>Easy</v>
      </c>
      <c r="P246" s="50" t="str" cm="1">
        <f t="array" ref="P246">_xlfn.TEXTJOIN(",", TRUE, IF((Rates!$B$1:$B$11000 = D246) * (Rates!$E$1:$E$11000 &lt;&gt; ""), CHAR(34) &amp; Rates!$E$1:$E$11000&amp; CHAR(34), ""))</f>
        <v/>
      </c>
      <c r="Q246" s="50">
        <f>COUNTIF(Categories!A:A, H246) + COUNTIF(Categories!A:A, I246) + COUNTIF(Categories!A:A, J246) + COUNTIF(Categories!A:A, K246) + COUNTIF(Categories!A:A, F246) + COUNTIF(Categories!A:A, G246) + T246</f>
        <v>6</v>
      </c>
      <c r="R246" s="50">
        <f t="shared" si="20"/>
        <v>0</v>
      </c>
      <c r="S246" s="50" t="str">
        <f t="shared" si="19"/>
        <v>sovietcl_YELwith_tancl_REDcl_WHIcl_GRE</v>
      </c>
      <c r="T246" s="50">
        <f t="shared" si="3"/>
        <v>1</v>
      </c>
      <c r="U246" s="50" t="s">
        <v>3018</v>
      </c>
      <c r="V246" s="50" t="str">
        <f t="shared" si="4"/>
        <v>[{"order":"245","ctry":"Tajikistan",</v>
      </c>
      <c r="W246" s="53" t="str">
        <f t="shared" si="5"/>
        <v>[{"order":"245","ctry":"Tajikistan","rate":"9.0","dff":"Easy","cmnt":[],"prow":["soviet","cl_YEL","with_tan"],"pcolumn":["cl_RED","cl_WHI","cl_GRE"]}],</v>
      </c>
      <c r="X246" s="48" t="str" cm="1">
        <f t="array" ref="X246">CHAR(34) &amp; "prow" &amp; CHAR(34) &amp; ":["
&amp; _xlfn.TEXTJOIN(",", TRUE, CHAR(34) &amp; F246:H246 &amp; CHAR(34))
&amp; "],"</f>
        <v>"prow":["soviet","cl_YEL","with_tan"],</v>
      </c>
      <c r="Y246" s="48" t="str" cm="1">
        <f t="array" ref="Y246">CHAR(34) &amp; "pcolumn" &amp; CHAR(34) &amp; ":["
&amp; _xlfn.TEXTJOIN(",", TRUE, CHAR(34) &amp; I246:K246 &amp; CHAR(34))
&amp; "]}"</f>
        <v>"pcolumn":["cl_RED","cl_WHI","cl_GRE"]}</v>
      </c>
      <c r="Z246" s="54" t="str">
        <f t="shared" si="6"/>
        <v>"rate":"9.0",</v>
      </c>
      <c r="AA246" s="54" t="str">
        <f t="shared" si="7"/>
        <v>"dff":"Easy",</v>
      </c>
      <c r="AB246" s="54" t="str">
        <f t="shared" si="8"/>
        <v>"cmnt":[],</v>
      </c>
      <c r="AC246" s="54"/>
      <c r="AD246" s="54"/>
      <c r="AE246" s="54"/>
      <c r="AF246" s="54"/>
      <c r="AG246" s="54"/>
      <c r="AH246" s="54"/>
    </row>
    <row r="247" spans="1:34" ht="18" customHeight="1" x14ac:dyDescent="0.3">
      <c r="A247" s="44">
        <f t="shared" si="18"/>
        <v>45603</v>
      </c>
      <c r="B247" s="45">
        <f t="shared" si="0"/>
        <v>4</v>
      </c>
      <c r="C247" s="46" t="str">
        <f t="shared" si="1"/>
        <v>puzzle1 = [{"order":"246","ctry":"Saudi Arabia","rate":"7.0","dff":"Med","cmnt":[],"prow":["Texted","words2","NoBand"],"pcolumn":["Weapon","cl_GRE, cl_WHI","myrGRE"]}],</v>
      </c>
      <c r="D247" s="47">
        <f t="shared" si="2"/>
        <v>246</v>
      </c>
      <c r="E247" s="48" t="s">
        <v>231</v>
      </c>
      <c r="F247" s="49" t="s">
        <v>1610</v>
      </c>
      <c r="G247" s="50" t="s">
        <v>1845</v>
      </c>
      <c r="H247" s="50" t="s">
        <v>1481</v>
      </c>
      <c r="I247" s="50" t="s">
        <v>1622</v>
      </c>
      <c r="J247" s="50" t="s">
        <v>1155</v>
      </c>
      <c r="K247" s="50" t="s">
        <v>1287</v>
      </c>
      <c r="L247" s="48" t="str" cm="1">
        <f t="array" ref="L247">IF(LEFT(E247,1)&lt;&gt;"[", _xlfn.TEXTJOIN(", ", TRUE, IF($E$2:$E$1438=E247, ROW($E$2:$E$1438)-1, "")), "")</f>
        <v>88, 246, 383</v>
      </c>
      <c r="M247" s="48" cm="1">
        <f t="array" ref="M247">IF(
  IFERROR(INDEX(_xlfn.TEXTSPLIT(L247, ", "), COUNTA(_xlfn.TEXTSPLIT(L247, ", "))) - INDEX(_xlfn.TEXTSPLIT(L247, ", "), COUNTA(_xlfn.TEXTSPLIT(L247, ", ")) - 1), 0) &gt; 0,
  IFERROR(INDEX(_xlfn.TEXTSPLIT(L247, ", "), COUNTA(_xlfn.TEXTSPLIT(L247, ", "))) - INDEX(_xlfn.TEXTSPLIT(L247, ", "), COUNTA(_xlfn.TEXTSPLIT(L247, ", ")) - 1), ""),
  ""
)</f>
        <v>137</v>
      </c>
      <c r="N247" s="51" t="str">
        <f>IFERROR(TEXT(AVERAGEIF(Rates!B:B, D247, Rates!C:C), "0.0"), "")</f>
        <v>7.0</v>
      </c>
      <c r="O247" s="52" t="str">
        <f>IFERROR(
    IF(
        AVERAGEIF(Rates!B:B, D247, Rates!F:F) &lt; 1.2,
        "Easy",
        IF(
            AVERAGEIF(Rates!B:B, D247, Rates!F:F) &gt; 2.2,
            "Hard",
            "Med"
        )
    ),
    ""
)</f>
        <v>Med</v>
      </c>
      <c r="P247" s="50" t="str" cm="1">
        <f t="array" ref="P247">_xlfn.TEXTJOIN(",", TRUE, IF((Rates!$B$1:$B$11000 = D247) * (Rates!$E$1:$E$11000 &lt;&gt; ""), CHAR(34) &amp; Rates!$E$1:$E$11000&amp; CHAR(34), ""))</f>
        <v/>
      </c>
      <c r="Q247" s="50">
        <f>COUNTIF(Categories!A:A, H247) + COUNTIF(Categories!A:A, I247) + COUNTIF(Categories!A:A, J247) + COUNTIF(Categories!A:A, K247) + COUNTIF(Categories!A:A, F247) + COUNTIF(Categories!A:A, G247) + T247</f>
        <v>6</v>
      </c>
      <c r="R247" s="50">
        <f t="shared" si="20"/>
        <v>0</v>
      </c>
      <c r="S247" s="50" t="str">
        <f t="shared" si="19"/>
        <v>Textedwords2NoBandWeaponcl_GRE, cl_WHImyrGRE</v>
      </c>
      <c r="T247" s="50">
        <f t="shared" si="3"/>
        <v>0</v>
      </c>
      <c r="U247" s="50" t="s">
        <v>3018</v>
      </c>
      <c r="V247" s="50" t="str">
        <f t="shared" si="4"/>
        <v>[{"order":"246","ctry":"Saudi Arabia",</v>
      </c>
      <c r="W247" s="53" t="str">
        <f t="shared" si="5"/>
        <v>[{"order":"246","ctry":"Saudi Arabia","rate":"7.0","dff":"Med","cmnt":[],"prow":["Texted","words2","NoBand"],"pcolumn":["Weapon","cl_GRE, cl_WHI","myrGRE"]}],</v>
      </c>
      <c r="X247" s="48" t="str" cm="1">
        <f t="array" ref="X247">CHAR(34) &amp; "prow" &amp; CHAR(34) &amp; ":["
&amp; _xlfn.TEXTJOIN(",", TRUE, CHAR(34) &amp; F247:H247 &amp; CHAR(34))
&amp; "],"</f>
        <v>"prow":["Texted","words2","NoBand"],</v>
      </c>
      <c r="Y247" s="48" t="str" cm="1">
        <f t="array" ref="Y247">CHAR(34) &amp; "pcolumn" &amp; CHAR(34) &amp; ":["
&amp; _xlfn.TEXTJOIN(",", TRUE, CHAR(34) &amp; I247:K247 &amp; CHAR(34))
&amp; "]}"</f>
        <v>"pcolumn":["Weapon","cl_GRE, cl_WHI","myrGRE"]}</v>
      </c>
      <c r="Z247" s="54" t="str">
        <f t="shared" si="6"/>
        <v>"rate":"7.0",</v>
      </c>
      <c r="AA247" s="54" t="str">
        <f t="shared" si="7"/>
        <v>"dff":"Med",</v>
      </c>
      <c r="AB247" s="54" t="str">
        <f t="shared" si="8"/>
        <v>"cmnt":[],</v>
      </c>
      <c r="AC247" s="54"/>
      <c r="AD247" s="54"/>
      <c r="AE247" s="54"/>
      <c r="AF247" s="54"/>
      <c r="AG247" s="54"/>
      <c r="AH247" s="54"/>
    </row>
    <row r="248" spans="1:34" ht="18" customHeight="1" x14ac:dyDescent="0.3">
      <c r="A248" s="44">
        <f t="shared" si="18"/>
        <v>45604</v>
      </c>
      <c r="B248" s="45">
        <f t="shared" si="0"/>
        <v>5</v>
      </c>
      <c r="C248" s="46" t="str">
        <f t="shared" si="1"/>
        <v>puzzle1 = [{"order":"247","ctry":"Cook Islands","rate":"7.0","dff":"Easy","cmnt":[],"prow":["island","Canton","rgn_Oceania"],"pcolumn":["Circle","staWHI","startC"]}],</v>
      </c>
      <c r="D248" s="47">
        <f t="shared" si="2"/>
        <v>247</v>
      </c>
      <c r="E248" s="48" t="s">
        <v>91</v>
      </c>
      <c r="F248" s="49" t="s">
        <v>1</v>
      </c>
      <c r="G248" s="50" t="s">
        <v>1634</v>
      </c>
      <c r="H248" s="50" t="s">
        <v>1051</v>
      </c>
      <c r="I248" s="50" t="s">
        <v>1570</v>
      </c>
      <c r="J248" s="50" t="s">
        <v>1273</v>
      </c>
      <c r="K248" s="50" t="s">
        <v>1876</v>
      </c>
      <c r="L248" s="48" t="str" cm="1">
        <f t="array" ref="L248">IF(LEFT(E248,1)&lt;&gt;"[", _xlfn.TEXTJOIN(", ", TRUE, IF($E$2:$E$1438=E248, ROW($E$2:$E$1438)-1, "")), "")</f>
        <v>247, 528</v>
      </c>
      <c r="M248" s="48" cm="1">
        <f t="array" ref="M248">IF(
  IFERROR(INDEX(_xlfn.TEXTSPLIT(L248, ", "), COUNTA(_xlfn.TEXTSPLIT(L248, ", "))) - INDEX(_xlfn.TEXTSPLIT(L248, ", "), COUNTA(_xlfn.TEXTSPLIT(L248, ", ")) - 1), 0) &gt; 0,
  IFERROR(INDEX(_xlfn.TEXTSPLIT(L248, ", "), COUNTA(_xlfn.TEXTSPLIT(L248, ", "))) - INDEX(_xlfn.TEXTSPLIT(L248, ", "), COUNTA(_xlfn.TEXTSPLIT(L248, ", ")) - 1), ""),
  ""
)</f>
        <v>281</v>
      </c>
      <c r="N248" s="51" t="str">
        <f>IFERROR(TEXT(AVERAGEIF(Rates!B:B, D248, Rates!C:C), "0.0"), "")</f>
        <v>7.0</v>
      </c>
      <c r="O248" s="52" t="str">
        <f>IFERROR(
    IF(
        AVERAGEIF(Rates!B:B, D248, Rates!F:F) &lt; 1.2,
        "Easy",
        IF(
            AVERAGEIF(Rates!B:B, D248, Rates!F:F) &gt; 2.2,
            "Hard",
            "Med"
        )
    ),
    ""
)</f>
        <v>Easy</v>
      </c>
      <c r="P248" s="50" t="str" cm="1">
        <f t="array" ref="P248">_xlfn.TEXTJOIN(",", TRUE, IF((Rates!$B$1:$B$11000 = D248) * (Rates!$E$1:$E$11000 &lt;&gt; ""), CHAR(34) &amp; Rates!$E$1:$E$11000&amp; CHAR(34), ""))</f>
        <v/>
      </c>
      <c r="Q248" s="50">
        <f>COUNTIF(Categories!A:A, H248) + COUNTIF(Categories!A:A, I248) + COUNTIF(Categories!A:A, J248) + COUNTIF(Categories!A:A, K248) + COUNTIF(Categories!A:A, F248) + COUNTIF(Categories!A:A, G248) + T248</f>
        <v>6</v>
      </c>
      <c r="R248" s="50">
        <f t="shared" si="20"/>
        <v>0</v>
      </c>
      <c r="S248" s="50" t="str">
        <f t="shared" si="19"/>
        <v>islandCantonrgn_OceaniaCirclestaWHIstartC</v>
      </c>
      <c r="T248" s="50">
        <f t="shared" si="3"/>
        <v>0</v>
      </c>
      <c r="U248" s="50" t="s">
        <v>3018</v>
      </c>
      <c r="V248" s="50" t="str">
        <f t="shared" si="4"/>
        <v>[{"order":"247","ctry":"Cook Islands",</v>
      </c>
      <c r="W248" s="53" t="str">
        <f t="shared" si="5"/>
        <v>[{"order":"247","ctry":"Cook Islands","rate":"7.0","dff":"Easy","cmnt":[],"prow":["island","Canton","rgn_Oceania"],"pcolumn":["Circle","staWHI","startC"]}],</v>
      </c>
      <c r="X248" s="48" t="str" cm="1">
        <f t="array" ref="X248">CHAR(34) &amp; "prow" &amp; CHAR(34) &amp; ":["
&amp; _xlfn.TEXTJOIN(",", TRUE, CHAR(34) &amp; F248:H248 &amp; CHAR(34))
&amp; "],"</f>
        <v>"prow":["island","Canton","rgn_Oceania"],</v>
      </c>
      <c r="Y248" s="48" t="str" cm="1">
        <f t="array" ref="Y248">CHAR(34) &amp; "pcolumn" &amp; CHAR(34) &amp; ":["
&amp; _xlfn.TEXTJOIN(",", TRUE, CHAR(34) &amp; I248:K248 &amp; CHAR(34))
&amp; "]}"</f>
        <v>"pcolumn":["Circle","staWHI","startC"]}</v>
      </c>
      <c r="Z248" s="54" t="str">
        <f t="shared" si="6"/>
        <v>"rate":"7.0",</v>
      </c>
      <c r="AA248" s="54" t="str">
        <f t="shared" si="7"/>
        <v>"dff":"Easy",</v>
      </c>
      <c r="AB248" s="54" t="str">
        <f t="shared" si="8"/>
        <v>"cmnt":[],</v>
      </c>
      <c r="AC248" s="54"/>
      <c r="AD248" s="54"/>
      <c r="AE248" s="54"/>
      <c r="AF248" s="54"/>
      <c r="AG248" s="54"/>
      <c r="AH248" s="54"/>
    </row>
    <row r="249" spans="1:34" ht="18" customHeight="1" x14ac:dyDescent="0.3">
      <c r="A249" s="44">
        <f t="shared" si="18"/>
        <v>45605</v>
      </c>
      <c r="B249" s="45">
        <f t="shared" si="0"/>
        <v>6</v>
      </c>
      <c r="C249" s="46" t="str">
        <f t="shared" si="1"/>
        <v>puzzle1 = [{"order":"248","ctry":"Poland","rate":"9.0","dff":"Hard","cmnt":["can never remember that Georgia is apart of europe"],"prow":["rgn_Europe","rgn_Europe","rgn_Europe"],"pcolumn":["REDWHI","REDWHI","REDWHI"]}],</v>
      </c>
      <c r="D249" s="47">
        <f t="shared" si="2"/>
        <v>248</v>
      </c>
      <c r="E249" s="48" t="s">
        <v>214</v>
      </c>
      <c r="F249" s="49" t="s">
        <v>1067</v>
      </c>
      <c r="G249" s="50" t="s">
        <v>1067</v>
      </c>
      <c r="H249" s="50" t="s">
        <v>1067</v>
      </c>
      <c r="I249" s="50" t="s">
        <v>1375</v>
      </c>
      <c r="J249" s="50" t="s">
        <v>1375</v>
      </c>
      <c r="K249" s="50" t="s">
        <v>1375</v>
      </c>
      <c r="L249" s="48" t="str" cm="1">
        <f t="array" ref="L249">IF(LEFT(E249,1)&lt;&gt;"[", _xlfn.TEXTJOIN(", ", TRUE, IF($E$2:$E$1438=E249, ROW($E$2:$E$1438)-1, "")), "")</f>
        <v>248, 326</v>
      </c>
      <c r="M249" s="48" cm="1">
        <f t="array" ref="M249">IF(
  IFERROR(INDEX(_xlfn.TEXTSPLIT(L249, ", "), COUNTA(_xlfn.TEXTSPLIT(L249, ", "))) - INDEX(_xlfn.TEXTSPLIT(L249, ", "), COUNTA(_xlfn.TEXTSPLIT(L249, ", ")) - 1), 0) &gt; 0,
  IFERROR(INDEX(_xlfn.TEXTSPLIT(L249, ", "), COUNTA(_xlfn.TEXTSPLIT(L249, ", "))) - INDEX(_xlfn.TEXTSPLIT(L249, ", "), COUNTA(_xlfn.TEXTSPLIT(L249, ", ")) - 1), ""),
  ""
)</f>
        <v>78</v>
      </c>
      <c r="N249" s="51" t="str">
        <f>IFERROR(TEXT(AVERAGEIF(Rates!B:B, D249, Rates!C:C), "0.0"), "")</f>
        <v>9.0</v>
      </c>
      <c r="O249" s="52" t="str">
        <f>IFERROR(
    IF(
        AVERAGEIF(Rates!B:B, D249, Rates!F:F) &lt; 1.2,
        "Easy",
        IF(
            AVERAGEIF(Rates!B:B, D249, Rates!F:F) &gt; 2.2,
            "Hard",
            "Med"
        )
    ),
    ""
)</f>
        <v>Hard</v>
      </c>
      <c r="P249" s="50" t="str" cm="1">
        <f t="array" ref="P249">_xlfn.TEXTJOIN(",", TRUE, IF((Rates!$B$1:$B$11000 = D249) * (Rates!$E$1:$E$11000 &lt;&gt; ""), CHAR(34) &amp; Rates!$E$1:$E$11000&amp; CHAR(34), ""))</f>
        <v>"can never remember that Georgia is apart of europe"</v>
      </c>
      <c r="Q249" s="50">
        <f>COUNTIF(Categories!A:A, H249) + COUNTIF(Categories!A:A, I249) + COUNTIF(Categories!A:A, J249) + COUNTIF(Categories!A:A, K249) + COUNTIF(Categories!A:A, F249) + COUNTIF(Categories!A:A, G249) + T249</f>
        <v>6</v>
      </c>
      <c r="R249" s="50">
        <f t="shared" si="20"/>
        <v>0</v>
      </c>
      <c r="S249" s="50" t="str">
        <f t="shared" si="19"/>
        <v>rgn_Europergn_Europergn_EuropeREDWHIREDWHIREDWHI</v>
      </c>
      <c r="T249" s="50">
        <f t="shared" si="3"/>
        <v>0</v>
      </c>
      <c r="U249" s="50" t="s">
        <v>3018</v>
      </c>
      <c r="V249" s="50" t="str">
        <f t="shared" si="4"/>
        <v>[{"order":"248","ctry":"Poland",</v>
      </c>
      <c r="W249" s="53" t="str">
        <f t="shared" si="5"/>
        <v>[{"order":"248","ctry":"Poland","rate":"9.0","dff":"Hard","cmnt":["can never remember that Georgia is apart of europe"],"prow":["rgn_Europe","rgn_Europe","rgn_Europe"],"pcolumn":["REDWHI","REDWHI","REDWHI"]}],</v>
      </c>
      <c r="X249" s="48" t="str" cm="1">
        <f t="array" ref="X249">CHAR(34) &amp; "prow" &amp; CHAR(34) &amp; ":["
&amp; _xlfn.TEXTJOIN(",", TRUE, CHAR(34) &amp; F249:H249 &amp; CHAR(34))
&amp; "],"</f>
        <v>"prow":["rgn_Europe","rgn_Europe","rgn_Europe"],</v>
      </c>
      <c r="Y249" s="48" t="str" cm="1">
        <f t="array" ref="Y249">CHAR(34) &amp; "pcolumn" &amp; CHAR(34) &amp; ":["
&amp; _xlfn.TEXTJOIN(",", TRUE, CHAR(34) &amp; I249:K249 &amp; CHAR(34))
&amp; "]}"</f>
        <v>"pcolumn":["REDWHI","REDWHI","REDWHI"]}</v>
      </c>
      <c r="Z249" s="54" t="str">
        <f t="shared" si="6"/>
        <v>"rate":"9.0",</v>
      </c>
      <c r="AA249" s="54" t="str">
        <f t="shared" si="7"/>
        <v>"dff":"Hard",</v>
      </c>
      <c r="AB249" s="54" t="str">
        <f t="shared" si="8"/>
        <v>"cmnt":["can never remember that Georgia is apart of europe"],</v>
      </c>
      <c r="AC249" s="54"/>
      <c r="AD249" s="54"/>
      <c r="AE249" s="54"/>
      <c r="AF249" s="54"/>
      <c r="AG249" s="54"/>
      <c r="AH249" s="54"/>
    </row>
    <row r="250" spans="1:34" ht="18" customHeight="1" x14ac:dyDescent="0.3">
      <c r="A250" s="44">
        <f t="shared" si="18"/>
        <v>45606</v>
      </c>
      <c r="B250" s="45">
        <f t="shared" si="0"/>
        <v>7</v>
      </c>
      <c r="C250" s="46" t="str">
        <f t="shared" si="1"/>
        <v>puzzle1 = [{"order":"249","ctry":"Sint Maarten","rate":"","dff":"","cmnt":[],"prow":["cl_BLU, cl_RED","cl_WHI, cl_YEL","words2"],"pcolumn":["Trside","Builds","Texted"]}],</v>
      </c>
      <c r="D250" s="47">
        <f t="shared" si="2"/>
        <v>249</v>
      </c>
      <c r="E250" s="48" t="s">
        <v>239</v>
      </c>
      <c r="F250" s="49" t="s">
        <v>1137</v>
      </c>
      <c r="G250" s="50" t="s">
        <v>1158</v>
      </c>
      <c r="H250" s="50" t="s">
        <v>1845</v>
      </c>
      <c r="I250" s="50" t="s">
        <v>1614</v>
      </c>
      <c r="J250" s="50" t="s">
        <v>1654</v>
      </c>
      <c r="K250" s="50" t="s">
        <v>1610</v>
      </c>
      <c r="L250" s="48" t="str" cm="1">
        <f t="array" ref="L250">IF(LEFT(E250,1)&lt;&gt;"[", _xlfn.TEXTJOIN(", ", TRUE, IF($E$2:$E$1438=E250, ROW($E$2:$E$1438)-1, "")), "")</f>
        <v>249</v>
      </c>
      <c r="M250" s="48" t="str" cm="1">
        <f t="array" ref="M250">IF(
  IFERROR(INDEX(_xlfn.TEXTSPLIT(L250, ", "), COUNTA(_xlfn.TEXTSPLIT(L250, ", "))) - INDEX(_xlfn.TEXTSPLIT(L250, ", "), COUNTA(_xlfn.TEXTSPLIT(L250, ", ")) - 1), 0) &gt; 0,
  IFERROR(INDEX(_xlfn.TEXTSPLIT(L250, ", "), COUNTA(_xlfn.TEXTSPLIT(L250, ", "))) - INDEX(_xlfn.TEXTSPLIT(L250, ", "), COUNTA(_xlfn.TEXTSPLIT(L250, ", ")) - 1), ""),
  ""
)</f>
        <v/>
      </c>
      <c r="N250" s="51" t="str">
        <f>IFERROR(TEXT(AVERAGEIF(Rates!B:B, D250, Rates!C:C), "0.0"), "")</f>
        <v/>
      </c>
      <c r="O250" s="52" t="str">
        <f>IFERROR(
    IF(
        AVERAGEIF(Rates!B:B, D250, Rates!F:F) &lt; 1.2,
        "Easy",
        IF(
            AVERAGEIF(Rates!B:B, D250, Rates!F:F) &gt; 2.2,
            "Hard",
            "Med"
        )
    ),
    ""
)</f>
        <v/>
      </c>
      <c r="P250" s="50" t="str" cm="1">
        <f t="array" ref="P250">_xlfn.TEXTJOIN(",", TRUE, IF((Rates!$B$1:$B$11000 = D250) * (Rates!$E$1:$E$11000 &lt;&gt; ""), CHAR(34) &amp; Rates!$E$1:$E$11000&amp; CHAR(34), ""))</f>
        <v/>
      </c>
      <c r="Q250" s="50">
        <f>COUNTIF(Categories!A:A, H250) + COUNTIF(Categories!A:A, I250) + COUNTIF(Categories!A:A, J250) + COUNTIF(Categories!A:A, K250) + COUNTIF(Categories!A:A, F250) + COUNTIF(Categories!A:A, G250) + T250</f>
        <v>6</v>
      </c>
      <c r="R250" s="50">
        <f t="shared" si="20"/>
        <v>0</v>
      </c>
      <c r="S250" s="50" t="str">
        <f t="shared" si="19"/>
        <v>cl_BLU, cl_REDcl_WHI, cl_YELwords2TrsideBuildsTexted</v>
      </c>
      <c r="T250" s="50">
        <f t="shared" si="3"/>
        <v>0</v>
      </c>
      <c r="U250" s="50" t="s">
        <v>3018</v>
      </c>
      <c r="V250" s="50" t="str">
        <f t="shared" si="4"/>
        <v>[{"order":"249","ctry":"Sint Maarten",</v>
      </c>
      <c r="W250" s="53" t="str">
        <f t="shared" si="5"/>
        <v>[{"order":"249","ctry":"Sint Maarten","rate":"","dff":"","cmnt":[],"prow":["cl_BLU, cl_RED","cl_WHI, cl_YEL","words2"],"pcolumn":["Trside","Builds","Texted"]}],</v>
      </c>
      <c r="X250" s="48" t="str" cm="1">
        <f t="array" ref="X250">CHAR(34) &amp; "prow" &amp; CHAR(34) &amp; ":["
&amp; _xlfn.TEXTJOIN(",", TRUE, CHAR(34) &amp; F250:H250 &amp; CHAR(34))
&amp; "],"</f>
        <v>"prow":["cl_BLU, cl_RED","cl_WHI, cl_YEL","words2"],</v>
      </c>
      <c r="Y250" s="48" t="str" cm="1">
        <f t="array" ref="Y250">CHAR(34) &amp; "pcolumn" &amp; CHAR(34) &amp; ":["
&amp; _xlfn.TEXTJOIN(",", TRUE, CHAR(34) &amp; I250:K250 &amp; CHAR(34))
&amp; "]}"</f>
        <v>"pcolumn":["Trside","Builds","Texted"]}</v>
      </c>
      <c r="Z250" s="54" t="str">
        <f t="shared" si="6"/>
        <v>"rate":"",</v>
      </c>
      <c r="AA250" s="54" t="str">
        <f t="shared" si="7"/>
        <v>"dff":"",</v>
      </c>
      <c r="AB250" s="54" t="str">
        <f t="shared" si="8"/>
        <v>"cmnt":[],</v>
      </c>
      <c r="AC250" s="54"/>
      <c r="AD250" s="54"/>
      <c r="AE250" s="54"/>
      <c r="AF250" s="54"/>
      <c r="AG250" s="54"/>
      <c r="AH250" s="54"/>
    </row>
    <row r="251" spans="1:34" ht="18" customHeight="1" x14ac:dyDescent="0.3">
      <c r="A251" s="44">
        <f t="shared" si="18"/>
        <v>45607</v>
      </c>
      <c r="B251" s="45">
        <f t="shared" si="0"/>
        <v>1</v>
      </c>
      <c r="C251" s="46" t="str">
        <f t="shared" si="1"/>
        <v>puzzle1 = [{"order":"250","ctry":"San Marino","rate":"","dff":"","cmnt":[],"prow":["landlo","startS","cl_BLU, cl_WHI"],"pcolumn":["Crosse","Crowns","Plants"]}],</v>
      </c>
      <c r="D251" s="47">
        <f t="shared" si="2"/>
        <v>250</v>
      </c>
      <c r="E251" s="48" t="s">
        <v>229</v>
      </c>
      <c r="F251" s="49" t="s">
        <v>2</v>
      </c>
      <c r="G251" s="50" t="s">
        <v>1924</v>
      </c>
      <c r="H251" s="50" t="s">
        <v>1143</v>
      </c>
      <c r="I251" s="50" t="s">
        <v>1618</v>
      </c>
      <c r="J251" s="50" t="s">
        <v>1650</v>
      </c>
      <c r="K251" s="50" t="s">
        <v>1578</v>
      </c>
      <c r="L251" s="48" t="str" cm="1">
        <f t="array" ref="L251">IF(LEFT(E251,1)&lt;&gt;"[", _xlfn.TEXTJOIN(", ", TRUE, IF($E$2:$E$1438=E251, ROW($E$2:$E$1438)-1, "")), "")</f>
        <v>21, 250, 379</v>
      </c>
      <c r="M251" s="48" cm="1">
        <f t="array" ref="M251">IF(
  IFERROR(INDEX(_xlfn.TEXTSPLIT(L251, ", "), COUNTA(_xlfn.TEXTSPLIT(L251, ", "))) - INDEX(_xlfn.TEXTSPLIT(L251, ", "), COUNTA(_xlfn.TEXTSPLIT(L251, ", ")) - 1), 0) &gt; 0,
  IFERROR(INDEX(_xlfn.TEXTSPLIT(L251, ", "), COUNTA(_xlfn.TEXTSPLIT(L251, ", "))) - INDEX(_xlfn.TEXTSPLIT(L251, ", "), COUNTA(_xlfn.TEXTSPLIT(L251, ", ")) - 1), ""),
  ""
)</f>
        <v>129</v>
      </c>
      <c r="N251" s="51" t="str">
        <f>IFERROR(TEXT(AVERAGEIF(Rates!B:B, D251, Rates!C:C), "0.0"), "")</f>
        <v/>
      </c>
      <c r="O251" s="52" t="str">
        <f>IFERROR(
    IF(
        AVERAGEIF(Rates!B:B, D251, Rates!F:F) &lt; 1.2,
        "Easy",
        IF(
            AVERAGEIF(Rates!B:B, D251, Rates!F:F) &gt; 2.2,
            "Hard",
            "Med"
        )
    ),
    ""
)</f>
        <v/>
      </c>
      <c r="P251" s="50" t="str" cm="1">
        <f t="array" ref="P251">_xlfn.TEXTJOIN(",", TRUE, IF((Rates!$B$1:$B$11000 = D251) * (Rates!$E$1:$E$11000 &lt;&gt; ""), CHAR(34) &amp; Rates!$E$1:$E$11000&amp; CHAR(34), ""))</f>
        <v/>
      </c>
      <c r="Q251" s="50">
        <f>COUNTIF(Categories!A:A, H251) + COUNTIF(Categories!A:A, I251) + COUNTIF(Categories!A:A, J251) + COUNTIF(Categories!A:A, K251) + COUNTIF(Categories!A:A, F251) + COUNTIF(Categories!A:A, G251) + T251</f>
        <v>6</v>
      </c>
      <c r="R251" s="50">
        <f t="shared" si="20"/>
        <v>0</v>
      </c>
      <c r="S251" s="50" t="str">
        <f t="shared" si="19"/>
        <v>landlostartScl_BLU, cl_WHICrosseCrownsPlants</v>
      </c>
      <c r="T251" s="50">
        <f t="shared" si="3"/>
        <v>0</v>
      </c>
      <c r="U251" s="50" t="s">
        <v>3018</v>
      </c>
      <c r="V251" s="50" t="str">
        <f t="shared" si="4"/>
        <v>[{"order":"250","ctry":"San Marino",</v>
      </c>
      <c r="W251" s="53" t="str">
        <f t="shared" si="5"/>
        <v>[{"order":"250","ctry":"San Marino","rate":"","dff":"","cmnt":[],"prow":["landlo","startS","cl_BLU, cl_WHI"],"pcolumn":["Crosse","Crowns","Plants"]}],</v>
      </c>
      <c r="X251" s="48" t="str" cm="1">
        <f t="array" ref="X251">CHAR(34) &amp; "prow" &amp; CHAR(34) &amp; ":["
&amp; _xlfn.TEXTJOIN(",", TRUE, CHAR(34) &amp; F251:H251 &amp; CHAR(34))
&amp; "],"</f>
        <v>"prow":["landlo","startS","cl_BLU, cl_WHI"],</v>
      </c>
      <c r="Y251" s="48" t="str" cm="1">
        <f t="array" ref="Y251">CHAR(34) &amp; "pcolumn" &amp; CHAR(34) &amp; ":["
&amp; _xlfn.TEXTJOIN(",", TRUE, CHAR(34) &amp; I251:K251 &amp; CHAR(34))
&amp; "]}"</f>
        <v>"pcolumn":["Crosse","Crowns","Plants"]}</v>
      </c>
      <c r="Z251" s="54" t="str">
        <f t="shared" si="6"/>
        <v>"rate":"",</v>
      </c>
      <c r="AA251" s="54" t="str">
        <f t="shared" si="7"/>
        <v>"dff":"",</v>
      </c>
      <c r="AB251" s="54" t="str">
        <f t="shared" si="8"/>
        <v>"cmnt":[],</v>
      </c>
      <c r="AC251" s="54"/>
      <c r="AD251" s="54"/>
      <c r="AE251" s="54"/>
      <c r="AF251" s="54"/>
      <c r="AG251" s="54"/>
      <c r="AH251" s="54"/>
    </row>
    <row r="252" spans="1:34" ht="18" customHeight="1" x14ac:dyDescent="0.3">
      <c r="A252" s="44">
        <f t="shared" si="18"/>
        <v>45608</v>
      </c>
      <c r="B252" s="45">
        <f t="shared" si="0"/>
        <v>2</v>
      </c>
      <c r="C252" s="46" t="str">
        <f t="shared" si="1"/>
        <v>puzzle1 = [{"order":"251","ctry":"Belarus","rate":"","dff":"","cmnt":[],"prow":["soviet","myrRED","startB"],"pcolumn":["cl_GRE, cl_WHI","cl_GRE, cl_RED","3Color"]}],</v>
      </c>
      <c r="D252" s="47">
        <f t="shared" si="2"/>
        <v>251</v>
      </c>
      <c r="E252" s="48" t="s">
        <v>60</v>
      </c>
      <c r="F252" s="49" t="s">
        <v>24</v>
      </c>
      <c r="G252" s="50" t="s">
        <v>1279</v>
      </c>
      <c r="H252" s="50" t="s">
        <v>1873</v>
      </c>
      <c r="I252" s="50" t="s">
        <v>1155</v>
      </c>
      <c r="J252" s="50" t="s">
        <v>1152</v>
      </c>
      <c r="K252" s="50" t="s">
        <v>1417</v>
      </c>
      <c r="L252" s="48" t="str" cm="1">
        <f t="array" ref="L252">IF(LEFT(E252,1)&lt;&gt;"[", _xlfn.TEXTJOIN(", ", TRUE, IF($E$2:$E$1438=E252, ROW($E$2:$E$1438)-1, "")), "")</f>
        <v>251, 494</v>
      </c>
      <c r="M252" s="48" cm="1">
        <f t="array" ref="M252">IF(
  IFERROR(INDEX(_xlfn.TEXTSPLIT(L252, ", "), COUNTA(_xlfn.TEXTSPLIT(L252, ", "))) - INDEX(_xlfn.TEXTSPLIT(L252, ", "), COUNTA(_xlfn.TEXTSPLIT(L252, ", ")) - 1), 0) &gt; 0,
  IFERROR(INDEX(_xlfn.TEXTSPLIT(L252, ", "), COUNTA(_xlfn.TEXTSPLIT(L252, ", "))) - INDEX(_xlfn.TEXTSPLIT(L252, ", "), COUNTA(_xlfn.TEXTSPLIT(L252, ", ")) - 1), ""),
  ""
)</f>
        <v>243</v>
      </c>
      <c r="N252" s="51" t="str">
        <f>IFERROR(TEXT(AVERAGEIF(Rates!B:B, D252, Rates!C:C), "0.0"), "")</f>
        <v/>
      </c>
      <c r="O252" s="52" t="str">
        <f>IFERROR(
    IF(
        AVERAGEIF(Rates!B:B, D252, Rates!F:F) &lt; 1.2,
        "Easy",
        IF(
            AVERAGEIF(Rates!B:B, D252, Rates!F:F) &gt; 2.2,
            "Hard",
            "Med"
        )
    ),
    ""
)</f>
        <v/>
      </c>
      <c r="P252" s="50" t="str" cm="1">
        <f t="array" ref="P252">_xlfn.TEXTJOIN(",", TRUE, IF((Rates!$B$1:$B$11000 = D252) * (Rates!$E$1:$E$11000 &lt;&gt; ""), CHAR(34) &amp; Rates!$E$1:$E$11000&amp; CHAR(34), ""))</f>
        <v/>
      </c>
      <c r="Q252" s="50">
        <f>COUNTIF(Categories!A:A, H252) + COUNTIF(Categories!A:A, I252) + COUNTIF(Categories!A:A, J252) + COUNTIF(Categories!A:A, K252) + COUNTIF(Categories!A:A, F252) + COUNTIF(Categories!A:A, G252) + T252</f>
        <v>6</v>
      </c>
      <c r="R252" s="50">
        <f t="shared" si="20"/>
        <v>0</v>
      </c>
      <c r="S252" s="50" t="str">
        <f t="shared" si="19"/>
        <v>sovietmyrREDstartBcl_GRE, cl_WHIcl_GRE, cl_RED3Color</v>
      </c>
      <c r="T252" s="50">
        <f t="shared" si="3"/>
        <v>0</v>
      </c>
      <c r="U252" s="50" t="s">
        <v>3018</v>
      </c>
      <c r="V252" s="50" t="str">
        <f t="shared" si="4"/>
        <v>[{"order":"251","ctry":"Belarus",</v>
      </c>
      <c r="W252" s="53" t="str">
        <f t="shared" si="5"/>
        <v>[{"order":"251","ctry":"Belarus","rate":"","dff":"","cmnt":[],"prow":["soviet","myrRED","startB"],"pcolumn":["cl_GRE, cl_WHI","cl_GRE, cl_RED","3Color"]}],</v>
      </c>
      <c r="X252" s="48" t="str" cm="1">
        <f t="array" ref="X252">CHAR(34) &amp; "prow" &amp; CHAR(34) &amp; ":["
&amp; _xlfn.TEXTJOIN(",", TRUE, CHAR(34) &amp; F252:H252 &amp; CHAR(34))
&amp; "],"</f>
        <v>"prow":["soviet","myrRED","startB"],</v>
      </c>
      <c r="Y252" s="48" t="str" cm="1">
        <f t="array" ref="Y252">CHAR(34) &amp; "pcolumn" &amp; CHAR(34) &amp; ":["
&amp; _xlfn.TEXTJOIN(",", TRUE, CHAR(34) &amp; I252:K252 &amp; CHAR(34))
&amp; "]}"</f>
        <v>"pcolumn":["cl_GRE, cl_WHI","cl_GRE, cl_RED","3Color"]}</v>
      </c>
      <c r="Z252" s="54" t="str">
        <f t="shared" si="6"/>
        <v>"rate":"",</v>
      </c>
      <c r="AA252" s="54" t="str">
        <f t="shared" si="7"/>
        <v>"dff":"",</v>
      </c>
      <c r="AB252" s="54" t="str">
        <f t="shared" si="8"/>
        <v>"cmnt":[],</v>
      </c>
      <c r="AC252" s="54"/>
      <c r="AD252" s="54"/>
      <c r="AE252" s="54"/>
      <c r="AF252" s="54"/>
      <c r="AG252" s="54"/>
      <c r="AH252" s="54"/>
    </row>
    <row r="253" spans="1:34" ht="18" customHeight="1" x14ac:dyDescent="0.3">
      <c r="A253" s="44">
        <f t="shared" si="18"/>
        <v>45609</v>
      </c>
      <c r="B253" s="45">
        <f t="shared" si="0"/>
        <v>3</v>
      </c>
      <c r="C253" s="46" t="str">
        <f t="shared" si="1"/>
        <v>puzzle1 = [{"order":"252","ctry":"French Polynesia","rate":"","dff":"","cmnt":[],"prow":["HasSun","Center","Circle"],"pcolumn":["001RED","002WHI","003RED"]}],</v>
      </c>
      <c r="D253" s="47">
        <f t="shared" si="2"/>
        <v>252</v>
      </c>
      <c r="E253" s="48" t="s">
        <v>118</v>
      </c>
      <c r="F253" s="49" t="s">
        <v>1602</v>
      </c>
      <c r="G253" s="50" t="s">
        <v>1574</v>
      </c>
      <c r="H253" s="50" t="s">
        <v>1570</v>
      </c>
      <c r="I253" s="50" t="s">
        <v>1180</v>
      </c>
      <c r="J253" s="50" t="s">
        <v>1212</v>
      </c>
      <c r="K253" s="50" t="s">
        <v>1236</v>
      </c>
      <c r="L253" s="48" t="str" cm="1">
        <f t="array" ref="L253">IF(LEFT(E253,1)&lt;&gt;"[", _xlfn.TEXTJOIN(", ", TRUE, IF($E$2:$E$1438=E253, ROW($E$2:$E$1438)-1, "")), "")</f>
        <v>252, 473</v>
      </c>
      <c r="M253" s="48" cm="1">
        <f t="array" ref="M253">IF(
  IFERROR(INDEX(_xlfn.TEXTSPLIT(L253, ", "), COUNTA(_xlfn.TEXTSPLIT(L253, ", "))) - INDEX(_xlfn.TEXTSPLIT(L253, ", "), COUNTA(_xlfn.TEXTSPLIT(L253, ", ")) - 1), 0) &gt; 0,
  IFERROR(INDEX(_xlfn.TEXTSPLIT(L253, ", "), COUNTA(_xlfn.TEXTSPLIT(L253, ", "))) - INDEX(_xlfn.TEXTSPLIT(L253, ", "), COUNTA(_xlfn.TEXTSPLIT(L253, ", ")) - 1), ""),
  ""
)</f>
        <v>221</v>
      </c>
      <c r="N253" s="51" t="str">
        <f>IFERROR(TEXT(AVERAGEIF(Rates!B:B, D253, Rates!C:C), "0.0"), "")</f>
        <v/>
      </c>
      <c r="O253" s="52" t="str">
        <f>IFERROR(
    IF(
        AVERAGEIF(Rates!B:B, D253, Rates!F:F) &lt; 1.2,
        "Easy",
        IF(
            AVERAGEIF(Rates!B:B, D253, Rates!F:F) &gt; 2.2,
            "Hard",
            "Med"
        )
    ),
    ""
)</f>
        <v/>
      </c>
      <c r="P253" s="50" t="str" cm="1">
        <f t="array" ref="P253">_xlfn.TEXTJOIN(",", TRUE, IF((Rates!$B$1:$B$11000 = D253) * (Rates!$E$1:$E$11000 &lt;&gt; ""), CHAR(34) &amp; Rates!$E$1:$E$11000&amp; CHAR(34), ""))</f>
        <v/>
      </c>
      <c r="Q253" s="50">
        <f>COUNTIF(Categories!A:A, H253) + COUNTIF(Categories!A:A, I253) + COUNTIF(Categories!A:A, J253) + COUNTIF(Categories!A:A, K253) + COUNTIF(Categories!A:A, F253) + COUNTIF(Categories!A:A, G253) + T253</f>
        <v>6</v>
      </c>
      <c r="R253" s="50">
        <f t="shared" si="20"/>
        <v>0</v>
      </c>
      <c r="S253" s="50" t="str">
        <f t="shared" si="19"/>
        <v>HasSunCenterCircle001RED002WHI003RED</v>
      </c>
      <c r="T253" s="50">
        <f t="shared" si="3"/>
        <v>0</v>
      </c>
      <c r="U253" s="50" t="s">
        <v>3018</v>
      </c>
      <c r="V253" s="50" t="str">
        <f t="shared" si="4"/>
        <v>[{"order":"252","ctry":"French Polynesia",</v>
      </c>
      <c r="W253" s="53" t="str">
        <f t="shared" si="5"/>
        <v>[{"order":"252","ctry":"French Polynesia","rate":"","dff":"","cmnt":[],"prow":["HasSun","Center","Circle"],"pcolumn":["001RED","002WHI","003RED"]}],</v>
      </c>
      <c r="X253" s="48" t="str" cm="1">
        <f t="array" ref="X253">CHAR(34) &amp; "prow" &amp; CHAR(34) &amp; ":["
&amp; _xlfn.TEXTJOIN(",", TRUE, CHAR(34) &amp; F253:H253 &amp; CHAR(34))
&amp; "],"</f>
        <v>"prow":["HasSun","Center","Circle"],</v>
      </c>
      <c r="Y253" s="48" t="str" cm="1">
        <f t="array" ref="Y253">CHAR(34) &amp; "pcolumn" &amp; CHAR(34) &amp; ":["
&amp; _xlfn.TEXTJOIN(",", TRUE, CHAR(34) &amp; I253:K253 &amp; CHAR(34))
&amp; "]}"</f>
        <v>"pcolumn":["001RED","002WHI","003RED"]}</v>
      </c>
      <c r="Z253" s="54" t="str">
        <f t="shared" si="6"/>
        <v>"rate":"",</v>
      </c>
      <c r="AA253" s="54" t="str">
        <f t="shared" si="7"/>
        <v>"dff":"",</v>
      </c>
      <c r="AB253" s="54" t="str">
        <f t="shared" si="8"/>
        <v>"cmnt":[],</v>
      </c>
      <c r="AC253" s="54"/>
      <c r="AD253" s="54"/>
      <c r="AE253" s="54"/>
      <c r="AF253" s="54"/>
      <c r="AG253" s="54"/>
      <c r="AH253" s="54"/>
    </row>
    <row r="254" spans="1:34" ht="18" customHeight="1" x14ac:dyDescent="0.3">
      <c r="A254" s="44">
        <f t="shared" si="18"/>
        <v>45610</v>
      </c>
      <c r="B254" s="45">
        <f t="shared" si="0"/>
        <v>4</v>
      </c>
      <c r="C254" s="46" t="str">
        <f t="shared" si="1"/>
        <v>puzzle1 = [{"order":"253","ctry":"Congo","rate":"","dff":"","cmnt":[],"prow":["OnlyBa","3Bands","rgn_Africa"],"pcolumn":["3Color","REEDEL","alldia"]}],</v>
      </c>
      <c r="D254" s="47">
        <f t="shared" si="2"/>
        <v>253</v>
      </c>
      <c r="E254" s="48" t="s">
        <v>90</v>
      </c>
      <c r="F254" s="49" t="s">
        <v>1630</v>
      </c>
      <c r="G254" s="50" t="s">
        <v>1489</v>
      </c>
      <c r="H254" s="50" t="s">
        <v>1047</v>
      </c>
      <c r="I254" s="50" t="s">
        <v>1417</v>
      </c>
      <c r="J254" s="50" t="s">
        <v>1400</v>
      </c>
      <c r="K254" s="50" t="s">
        <v>1517</v>
      </c>
      <c r="L254" s="48" t="str" cm="1">
        <f t="array" ref="L254">IF(LEFT(E254,1)&lt;&gt;"[", _xlfn.TEXTJOIN(", ", TRUE, IF($E$2:$E$1438=E254, ROW($E$2:$E$1438)-1, "")), "")</f>
        <v>39, 253, 561</v>
      </c>
      <c r="M254" s="48" cm="1">
        <f t="array" ref="M254">IF(
  IFERROR(INDEX(_xlfn.TEXTSPLIT(L254, ", "), COUNTA(_xlfn.TEXTSPLIT(L254, ", "))) - INDEX(_xlfn.TEXTSPLIT(L254, ", "), COUNTA(_xlfn.TEXTSPLIT(L254, ", ")) - 1), 0) &gt; 0,
  IFERROR(INDEX(_xlfn.TEXTSPLIT(L254, ", "), COUNTA(_xlfn.TEXTSPLIT(L254, ", "))) - INDEX(_xlfn.TEXTSPLIT(L254, ", "), COUNTA(_xlfn.TEXTSPLIT(L254, ", ")) - 1), ""),
  ""
)</f>
        <v>308</v>
      </c>
      <c r="N254" s="51" t="str">
        <f>IFERROR(TEXT(AVERAGEIF(Rates!B:B, D254, Rates!C:C), "0.0"), "")</f>
        <v/>
      </c>
      <c r="O254" s="52" t="str">
        <f>IFERROR(
    IF(
        AVERAGEIF(Rates!B:B, D254, Rates!F:F) &lt; 1.2,
        "Easy",
        IF(
            AVERAGEIF(Rates!B:B, D254, Rates!F:F) &gt; 2.2,
            "Hard",
            "Med"
        )
    ),
    ""
)</f>
        <v/>
      </c>
      <c r="P254" s="50" t="str" cm="1">
        <f t="array" ref="P254">_xlfn.TEXTJOIN(",", TRUE, IF((Rates!$B$1:$B$11000 = D254) * (Rates!$E$1:$E$11000 &lt;&gt; ""), CHAR(34) &amp; Rates!$E$1:$E$11000&amp; CHAR(34), ""))</f>
        <v/>
      </c>
      <c r="Q254" s="50">
        <f>COUNTIF(Categories!A:A, H254) + COUNTIF(Categories!A:A, I254) + COUNTIF(Categories!A:A, J254) + COUNTIF(Categories!A:A, K254) + COUNTIF(Categories!A:A, F254) + COUNTIF(Categories!A:A, G254) + T254</f>
        <v>6</v>
      </c>
      <c r="R254" s="50">
        <f t="shared" si="20"/>
        <v>1</v>
      </c>
      <c r="S254" s="50" t="str">
        <f t="shared" si="19"/>
        <v>OnlyBa3Bandsrgn_Africa3ColorREEDELalldia</v>
      </c>
      <c r="T254" s="50">
        <f t="shared" si="3"/>
        <v>0</v>
      </c>
      <c r="U254" s="50" t="s">
        <v>3018</v>
      </c>
      <c r="V254" s="50" t="str">
        <f t="shared" si="4"/>
        <v>[{"order":"253","ctry":"Congo",</v>
      </c>
      <c r="W254" s="53" t="str">
        <f t="shared" si="5"/>
        <v>[{"order":"253","ctry":"Congo","rate":"","dff":"","cmnt":[],"prow":["OnlyBa","3Bands","rgn_Africa"],"pcolumn":["3Color","REEDEL","alldia"]}],</v>
      </c>
      <c r="X254" s="48" t="str" cm="1">
        <f t="array" ref="X254">CHAR(34) &amp; "prow" &amp; CHAR(34) &amp; ":["
&amp; _xlfn.TEXTJOIN(",", TRUE, CHAR(34) &amp; F254:H254 &amp; CHAR(34))
&amp; "],"</f>
        <v>"prow":["OnlyBa","3Bands","rgn_Africa"],</v>
      </c>
      <c r="Y254" s="48" t="str" cm="1">
        <f t="array" ref="Y254">CHAR(34) &amp; "pcolumn" &amp; CHAR(34) &amp; ":["
&amp; _xlfn.TEXTJOIN(",", TRUE, CHAR(34) &amp; I254:K254 &amp; CHAR(34))
&amp; "]}"</f>
        <v>"pcolumn":["3Color","REEDEL","alldia"]}</v>
      </c>
      <c r="Z254" s="54" t="str">
        <f t="shared" si="6"/>
        <v>"rate":"",</v>
      </c>
      <c r="AA254" s="54" t="str">
        <f t="shared" si="7"/>
        <v>"dff":"",</v>
      </c>
      <c r="AB254" s="54" t="str">
        <f t="shared" si="8"/>
        <v>"cmnt":[],</v>
      </c>
      <c r="AC254" s="54"/>
      <c r="AD254" s="54"/>
      <c r="AE254" s="54"/>
      <c r="AF254" s="54"/>
      <c r="AG254" s="54"/>
      <c r="AH254" s="54"/>
    </row>
    <row r="255" spans="1:34" ht="18" customHeight="1" x14ac:dyDescent="0.3">
      <c r="A255" s="44">
        <f t="shared" si="18"/>
        <v>45611</v>
      </c>
      <c r="B255" s="45">
        <f t="shared" si="0"/>
        <v>5</v>
      </c>
      <c r="C255" s="46" t="str">
        <f t="shared" si="1"/>
        <v>puzzle1 = [{"order":"254","ctry":"Guatemala","rate":"","dff":"","cmnt":[],"prow":["Vertic","Weapon","rgn_North America"],"pcolumn":["spanis","3Bands","Plants"]}],</v>
      </c>
      <c r="D255" s="47">
        <f t="shared" si="2"/>
        <v>254</v>
      </c>
      <c r="E255" s="48" t="s">
        <v>130</v>
      </c>
      <c r="F255" s="49" t="s">
        <v>1501</v>
      </c>
      <c r="G255" s="50" t="s">
        <v>1622</v>
      </c>
      <c r="H255" s="50" t="s">
        <v>1059</v>
      </c>
      <c r="I255" s="50" t="s">
        <v>2039</v>
      </c>
      <c r="J255" s="50" t="s">
        <v>1489</v>
      </c>
      <c r="K255" s="50" t="s">
        <v>1578</v>
      </c>
      <c r="L255" s="48" t="str" cm="1">
        <f t="array" ref="L255">IF(LEFT(E255,1)&lt;&gt;"[", _xlfn.TEXTJOIN(", ", TRUE, IF($E$2:$E$1438=E255, ROW($E$2:$E$1438)-1, "")), "")</f>
        <v>254</v>
      </c>
      <c r="M255" s="48" t="str" cm="1">
        <f t="array" ref="M255">IF(
  IFERROR(INDEX(_xlfn.TEXTSPLIT(L255, ", "), COUNTA(_xlfn.TEXTSPLIT(L255, ", "))) - INDEX(_xlfn.TEXTSPLIT(L255, ", "), COUNTA(_xlfn.TEXTSPLIT(L255, ", ")) - 1), 0) &gt; 0,
  IFERROR(INDEX(_xlfn.TEXTSPLIT(L255, ", "), COUNTA(_xlfn.TEXTSPLIT(L255, ", "))) - INDEX(_xlfn.TEXTSPLIT(L255, ", "), COUNTA(_xlfn.TEXTSPLIT(L255, ", ")) - 1), ""),
  ""
)</f>
        <v/>
      </c>
      <c r="N255" s="51" t="str">
        <f>IFERROR(TEXT(AVERAGEIF(Rates!B:B, D255, Rates!C:C), "0.0"), "")</f>
        <v/>
      </c>
      <c r="O255" s="52" t="str">
        <f>IFERROR(
    IF(
        AVERAGEIF(Rates!B:B, D255, Rates!F:F) &lt; 1.2,
        "Easy",
        IF(
            AVERAGEIF(Rates!B:B, D255, Rates!F:F) &gt; 2.2,
            "Hard",
            "Med"
        )
    ),
    ""
)</f>
        <v/>
      </c>
      <c r="P255" s="50" t="str" cm="1">
        <f t="array" ref="P255">_xlfn.TEXTJOIN(",", TRUE, IF((Rates!$B$1:$B$11000 = D255) * (Rates!$E$1:$E$11000 &lt;&gt; ""), CHAR(34) &amp; Rates!$E$1:$E$11000&amp; CHAR(34), ""))</f>
        <v/>
      </c>
      <c r="Q255" s="50">
        <f>COUNTIF(Categories!A:A, H255) + COUNTIF(Categories!A:A, I255) + COUNTIF(Categories!A:A, J255) + COUNTIF(Categories!A:A, K255) + COUNTIF(Categories!A:A, F255) + COUNTIF(Categories!A:A, G255) + T255</f>
        <v>6</v>
      </c>
      <c r="R255" s="50">
        <f t="shared" si="20"/>
        <v>0</v>
      </c>
      <c r="S255" s="50" t="str">
        <f t="shared" si="19"/>
        <v>VerticWeaponrgn_North Americaspanis3BandsPlants</v>
      </c>
      <c r="T255" s="50">
        <f t="shared" si="3"/>
        <v>0</v>
      </c>
      <c r="U255" s="50" t="s">
        <v>3018</v>
      </c>
      <c r="V255" s="50" t="str">
        <f t="shared" si="4"/>
        <v>[{"order":"254","ctry":"Guatemala",</v>
      </c>
      <c r="W255" s="53" t="str">
        <f t="shared" si="5"/>
        <v>[{"order":"254","ctry":"Guatemala","rate":"","dff":"","cmnt":[],"prow":["Vertic","Weapon","rgn_North America"],"pcolumn":["spanis","3Bands","Plants"]}],</v>
      </c>
      <c r="X255" s="48" t="str" cm="1">
        <f t="array" ref="X255">CHAR(34) &amp; "prow" &amp; CHAR(34) &amp; ":["
&amp; _xlfn.TEXTJOIN(",", TRUE, CHAR(34) &amp; F255:H255 &amp; CHAR(34))
&amp; "],"</f>
        <v>"prow":["Vertic","Weapon","rgn_North America"],</v>
      </c>
      <c r="Y255" s="48" t="str" cm="1">
        <f t="array" ref="Y255">CHAR(34) &amp; "pcolumn" &amp; CHAR(34) &amp; ":["
&amp; _xlfn.TEXTJOIN(",", TRUE, CHAR(34) &amp; I255:K255 &amp; CHAR(34))
&amp; "]}"</f>
        <v>"pcolumn":["spanis","3Bands","Plants"]}</v>
      </c>
      <c r="Z255" s="54" t="str">
        <f t="shared" si="6"/>
        <v>"rate":"",</v>
      </c>
      <c r="AA255" s="54" t="str">
        <f t="shared" si="7"/>
        <v>"dff":"",</v>
      </c>
      <c r="AB255" s="54" t="str">
        <f t="shared" si="8"/>
        <v>"cmnt":[],</v>
      </c>
      <c r="AC255" s="54"/>
      <c r="AD255" s="54"/>
      <c r="AE255" s="54"/>
      <c r="AF255" s="54"/>
      <c r="AG255" s="54"/>
      <c r="AH255" s="54"/>
    </row>
    <row r="256" spans="1:34" ht="18" customHeight="1" x14ac:dyDescent="0.3">
      <c r="A256" s="44">
        <f t="shared" si="18"/>
        <v>45612</v>
      </c>
      <c r="B256" s="45">
        <f t="shared" si="0"/>
        <v>6</v>
      </c>
      <c r="C256" s="46" t="str">
        <f t="shared" si="1"/>
        <v>puzzle1 = [{"order":"255","ctry":"Netherlands","rate":"","dff":"","cmnt":[],"prow":["3Bands","rgn_Europe","Horizo"],"pcolumn":["LUEDHI","LUEDHI","LUEDHI"]}],</v>
      </c>
      <c r="D256" s="47">
        <f t="shared" si="2"/>
        <v>255</v>
      </c>
      <c r="E256" s="48" t="s">
        <v>191</v>
      </c>
      <c r="F256" s="49" t="s">
        <v>1489</v>
      </c>
      <c r="G256" s="50" t="s">
        <v>1067</v>
      </c>
      <c r="H256" s="50" t="s">
        <v>1497</v>
      </c>
      <c r="I256" s="50" t="s">
        <v>1388</v>
      </c>
      <c r="J256" s="50" t="s">
        <v>1388</v>
      </c>
      <c r="K256" s="50" t="s">
        <v>1388</v>
      </c>
      <c r="L256" s="48" t="str" cm="1">
        <f t="array" ref="L256">IF(LEFT(E256,1)&lt;&gt;"[", _xlfn.TEXTJOIN(", ", TRUE, IF($E$2:$E$1438=E256, ROW($E$2:$E$1438)-1, "")), "")</f>
        <v>56, 255, 404</v>
      </c>
      <c r="M256" s="48" cm="1">
        <f t="array" ref="M256">IF(
  IFERROR(INDEX(_xlfn.TEXTSPLIT(L256, ", "), COUNTA(_xlfn.TEXTSPLIT(L256, ", "))) - INDEX(_xlfn.TEXTSPLIT(L256, ", "), COUNTA(_xlfn.TEXTSPLIT(L256, ", ")) - 1), 0) &gt; 0,
  IFERROR(INDEX(_xlfn.TEXTSPLIT(L256, ", "), COUNTA(_xlfn.TEXTSPLIT(L256, ", "))) - INDEX(_xlfn.TEXTSPLIT(L256, ", "), COUNTA(_xlfn.TEXTSPLIT(L256, ", ")) - 1), ""),
  ""
)</f>
        <v>149</v>
      </c>
      <c r="N256" s="51" t="str">
        <f>IFERROR(TEXT(AVERAGEIF(Rates!B:B, D256, Rates!C:C), "0.0"), "")</f>
        <v/>
      </c>
      <c r="O256" s="52" t="str">
        <f>IFERROR(
    IF(
        AVERAGEIF(Rates!B:B, D256, Rates!F:F) &lt; 1.2,
        "Easy",
        IF(
            AVERAGEIF(Rates!B:B, D256, Rates!F:F) &gt; 2.2,
            "Hard",
            "Med"
        )
    ),
    ""
)</f>
        <v/>
      </c>
      <c r="P256" s="50" t="str" cm="1">
        <f t="array" ref="P256">_xlfn.TEXTJOIN(",", TRUE, IF((Rates!$B$1:$B$11000 = D256) * (Rates!$E$1:$E$11000 &lt;&gt; ""), CHAR(34) &amp; Rates!$E$1:$E$11000&amp; CHAR(34), ""))</f>
        <v/>
      </c>
      <c r="Q256" s="50">
        <f>COUNTIF(Categories!A:A, H256) + COUNTIF(Categories!A:A, I256) + COUNTIF(Categories!A:A, J256) + COUNTIF(Categories!A:A, K256) + COUNTIF(Categories!A:A, F256) + COUNTIF(Categories!A:A, G256) + T256</f>
        <v>6</v>
      </c>
      <c r="R256" s="50">
        <f t="shared" si="20"/>
        <v>1</v>
      </c>
      <c r="S256" s="50" t="str">
        <f t="shared" si="19"/>
        <v>3Bandsrgn_EuropeHorizoLUEDHILUEDHILUEDHI</v>
      </c>
      <c r="T256" s="50">
        <f t="shared" si="3"/>
        <v>0</v>
      </c>
      <c r="U256" s="50" t="s">
        <v>3018</v>
      </c>
      <c r="V256" s="50" t="str">
        <f t="shared" si="4"/>
        <v>[{"order":"255","ctry":"Netherlands",</v>
      </c>
      <c r="W256" s="53" t="str">
        <f t="shared" si="5"/>
        <v>[{"order":"255","ctry":"Netherlands","rate":"","dff":"","cmnt":[],"prow":["3Bands","rgn_Europe","Horizo"],"pcolumn":["LUEDHI","LUEDHI","LUEDHI"]}],</v>
      </c>
      <c r="X256" s="48" t="str" cm="1">
        <f t="array" ref="X256">CHAR(34) &amp; "prow" &amp; CHAR(34) &amp; ":["
&amp; _xlfn.TEXTJOIN(",", TRUE, CHAR(34) &amp; F256:H256 &amp; CHAR(34))
&amp; "],"</f>
        <v>"prow":["3Bands","rgn_Europe","Horizo"],</v>
      </c>
      <c r="Y256" s="48" t="str" cm="1">
        <f t="array" ref="Y256">CHAR(34) &amp; "pcolumn" &amp; CHAR(34) &amp; ":["
&amp; _xlfn.TEXTJOIN(",", TRUE, CHAR(34) &amp; I256:K256 &amp; CHAR(34))
&amp; "]}"</f>
        <v>"pcolumn":["LUEDHI","LUEDHI","LUEDHI"]}</v>
      </c>
      <c r="Z256" s="54" t="str">
        <f t="shared" si="6"/>
        <v>"rate":"",</v>
      </c>
      <c r="AA256" s="54" t="str">
        <f t="shared" si="7"/>
        <v>"dff":"",</v>
      </c>
      <c r="AB256" s="54" t="str">
        <f t="shared" si="8"/>
        <v>"cmnt":[],</v>
      </c>
      <c r="AC256" s="54"/>
      <c r="AD256" s="54"/>
      <c r="AE256" s="54"/>
      <c r="AF256" s="54"/>
      <c r="AG256" s="54"/>
      <c r="AH256" s="54"/>
    </row>
    <row r="257" spans="1:34" ht="18" customHeight="1" x14ac:dyDescent="0.3">
      <c r="A257" s="44">
        <f t="shared" si="18"/>
        <v>45613</v>
      </c>
      <c r="B257" s="45">
        <f t="shared" ref="B257:B511" si="21">WEEKDAY(A257,2)</f>
        <v>7</v>
      </c>
      <c r="C257" s="46" t="str">
        <f t="shared" ref="C257:C511" si="22">"puzzle1 = "&amp;W257</f>
        <v>puzzle1 = [{"order":"256","ctry":"Antigua and Barbuda","rate":"","dff":"","cmnt":[],"prow":["cl_BLA","cl_RED","rgn_North America"],"pcolumn":["HasSun","cl_BLU, cl_YEL","cl_WHI"]}],</v>
      </c>
      <c r="D257" s="47">
        <f t="shared" ref="D257:D511" si="23">ROW(D257)-1</f>
        <v>256</v>
      </c>
      <c r="E257" s="48" t="s">
        <v>49</v>
      </c>
      <c r="F257" s="49" t="s">
        <v>1088</v>
      </c>
      <c r="G257" s="50" t="s">
        <v>1101</v>
      </c>
      <c r="H257" s="50" t="s">
        <v>1059</v>
      </c>
      <c r="I257" s="50" t="s">
        <v>1602</v>
      </c>
      <c r="J257" s="50" t="s">
        <v>1131</v>
      </c>
      <c r="K257" s="50" t="s">
        <v>1104</v>
      </c>
      <c r="L257" s="48" t="str" cm="1">
        <f t="array" ref="L257">IF(LEFT(E257,1)&lt;&gt;"[", _xlfn.TEXTJOIN(", ", TRUE, IF($E$2:$E$1438=E257, ROW($E$2:$E$1438)-1, "")), "")</f>
        <v>256, 493</v>
      </c>
      <c r="M257" s="48" cm="1">
        <f t="array" ref="M257">IF(
  IFERROR(INDEX(_xlfn.TEXTSPLIT(L257, ", "), COUNTA(_xlfn.TEXTSPLIT(L257, ", "))) - INDEX(_xlfn.TEXTSPLIT(L257, ", "), COUNTA(_xlfn.TEXTSPLIT(L257, ", ")) - 1), 0) &gt; 0,
  IFERROR(INDEX(_xlfn.TEXTSPLIT(L257, ", "), COUNTA(_xlfn.TEXTSPLIT(L257, ", "))) - INDEX(_xlfn.TEXTSPLIT(L257, ", "), COUNTA(_xlfn.TEXTSPLIT(L257, ", ")) - 1), ""),
  ""
)</f>
        <v>237</v>
      </c>
      <c r="N257" s="51" t="str">
        <f>IFERROR(TEXT(AVERAGEIF(Rates!B:B, D257, Rates!C:C), "0.0"), "")</f>
        <v/>
      </c>
      <c r="O257" s="52" t="str">
        <f>IFERROR(
    IF(
        AVERAGEIF(Rates!B:B, D257, Rates!F:F) &lt; 1.2,
        "Easy",
        IF(
            AVERAGEIF(Rates!B:B, D257, Rates!F:F) &gt; 2.2,
            "Hard",
            "Med"
        )
    ),
    ""
)</f>
        <v/>
      </c>
      <c r="P257" s="50" t="str" cm="1">
        <f t="array" ref="P257">_xlfn.TEXTJOIN(",", TRUE, IF((Rates!$B$1:$B$11000 = D257) * (Rates!$E$1:$E$11000 &lt;&gt; ""), CHAR(34) &amp; Rates!$E$1:$E$11000&amp; CHAR(34), ""))</f>
        <v/>
      </c>
      <c r="Q257" s="50">
        <f>COUNTIF(Categories!A:A, H257) + COUNTIF(Categories!A:A, I257) + COUNTIF(Categories!A:A, J257) + COUNTIF(Categories!A:A, K257) + COUNTIF(Categories!A:A, F257) + COUNTIF(Categories!A:A, G257) + T257</f>
        <v>6</v>
      </c>
      <c r="R257" s="50">
        <f t="shared" si="20"/>
        <v>1</v>
      </c>
      <c r="S257" s="50" t="str">
        <f t="shared" si="19"/>
        <v>cl_BLAcl_REDrgn_North AmericaHasSuncl_BLU, cl_YELcl_WHI</v>
      </c>
      <c r="T257" s="50">
        <f t="shared" ref="T257:T511" si="24">(LEN(S257)-LEN(SUBSTITUTE(S257,"with_","")))/LEN("with_") + (LEN(S257)-LEN(SUBSTITUTE(S257,"pct_","")))/LEN("pct_") + (LEN(S257)-LEN(SUBSTITUTE(S257,"capi_","")))/LEN("capi_")</f>
        <v>0</v>
      </c>
      <c r="U257" s="50" t="s">
        <v>3018</v>
      </c>
      <c r="V257" s="50" t="str">
        <f t="shared" ref="V257:V511" si="25">SUBSTITUTE(U257,"31",D257)&amp;E257&amp;CHAR(34)&amp;","</f>
        <v>[{"order":"256","ctry":"Antigua and Barbuda",</v>
      </c>
      <c r="W257" s="53" t="str">
        <f t="shared" ref="W257:W511" si="26">V257&amp;Z257&amp;AA257&amp;AB257&amp;X257&amp;Y257&amp;"],"</f>
        <v>[{"order":"256","ctry":"Antigua and Barbuda","rate":"","dff":"","cmnt":[],"prow":["cl_BLA","cl_RED","rgn_North America"],"pcolumn":["HasSun","cl_BLU, cl_YEL","cl_WHI"]}],</v>
      </c>
      <c r="X257" s="48" t="str" cm="1">
        <f t="array" ref="X257">CHAR(34) &amp; "prow" &amp; CHAR(34) &amp; ":["
&amp; _xlfn.TEXTJOIN(",", TRUE, CHAR(34) &amp; F257:H257 &amp; CHAR(34))
&amp; "],"</f>
        <v>"prow":["cl_BLA","cl_RED","rgn_North America"],</v>
      </c>
      <c r="Y257" s="48" t="str" cm="1">
        <f t="array" ref="Y257">CHAR(34) &amp; "pcolumn" &amp; CHAR(34) &amp; ":["
&amp; _xlfn.TEXTJOIN(",", TRUE, CHAR(34) &amp; I257:K257 &amp; CHAR(34))
&amp; "]}"</f>
        <v>"pcolumn":["HasSun","cl_BLU, cl_YEL","cl_WHI"]}</v>
      </c>
      <c r="Z257" s="54" t="str">
        <f t="shared" ref="Z257:Z511" si="27">CHAR(34)&amp;"rate"&amp;CHAR(34)&amp;":"&amp;CHAR(34)&amp;N257&amp;CHAR(34)&amp;","</f>
        <v>"rate":"",</v>
      </c>
      <c r="AA257" s="54" t="str">
        <f t="shared" ref="AA257:AA511" si="28">CHAR(34)&amp;"dff"&amp;CHAR(34)&amp;":"&amp;CHAR(34)&amp;O257&amp;CHAR(34)&amp;","</f>
        <v>"dff":"",</v>
      </c>
      <c r="AB257" s="54" t="str">
        <f t="shared" ref="AB257:AB511" si="29">CHAR(34)&amp;"cmnt"&amp;CHAR(34)&amp;":["&amp;P257&amp;"],"</f>
        <v>"cmnt":[],</v>
      </c>
      <c r="AC257" s="54"/>
      <c r="AD257" s="54"/>
      <c r="AE257" s="54"/>
      <c r="AF257" s="54"/>
      <c r="AG257" s="54"/>
      <c r="AH257" s="54"/>
    </row>
    <row r="258" spans="1:34" ht="18" customHeight="1" x14ac:dyDescent="0.3">
      <c r="A258" s="44">
        <f t="shared" si="18"/>
        <v>45614</v>
      </c>
      <c r="B258" s="45">
        <f t="shared" si="21"/>
        <v>1</v>
      </c>
      <c r="C258" s="46" t="str">
        <f t="shared" si="22"/>
        <v>puzzle1 = [{"order":"257","ctry":"Maldives","rate":"","dff":"","cmnt":[],"prow":["cl_GRE, cl_RED","Center","IsMoon"],"pcolumn":["island","3Color","startM"]}],</v>
      </c>
      <c r="D258" s="47">
        <f t="shared" si="23"/>
        <v>257</v>
      </c>
      <c r="E258" s="48" t="s">
        <v>170</v>
      </c>
      <c r="F258" s="49" t="s">
        <v>1152</v>
      </c>
      <c r="G258" s="50" t="s">
        <v>1574</v>
      </c>
      <c r="H258" s="50" t="s">
        <v>1582</v>
      </c>
      <c r="I258" s="50" t="s">
        <v>1</v>
      </c>
      <c r="J258" s="50" t="s">
        <v>1417</v>
      </c>
      <c r="K258" s="50" t="s">
        <v>1906</v>
      </c>
      <c r="L258" s="48" t="str" cm="1">
        <f t="array" ref="L258">IF(LEFT(E258,1)&lt;&gt;"[", _xlfn.TEXTJOIN(", ", TRUE, IF($E$2:$E$1438=E258, ROW($E$2:$E$1438)-1, "")), "")</f>
        <v>76, 257, 517</v>
      </c>
      <c r="M258" s="48" cm="1">
        <f t="array" ref="M258">IF(
  IFERROR(INDEX(_xlfn.TEXTSPLIT(L258, ", "), COUNTA(_xlfn.TEXTSPLIT(L258, ", "))) - INDEX(_xlfn.TEXTSPLIT(L258, ", "), COUNTA(_xlfn.TEXTSPLIT(L258, ", ")) - 1), 0) &gt; 0,
  IFERROR(INDEX(_xlfn.TEXTSPLIT(L258, ", "), COUNTA(_xlfn.TEXTSPLIT(L258, ", "))) - INDEX(_xlfn.TEXTSPLIT(L258, ", "), COUNTA(_xlfn.TEXTSPLIT(L258, ", ")) - 1), ""),
  ""
)</f>
        <v>260</v>
      </c>
      <c r="N258" s="51" t="str">
        <f>IFERROR(TEXT(AVERAGEIF(Rates!B:B, D258, Rates!C:C), "0.0"), "")</f>
        <v/>
      </c>
      <c r="O258" s="52" t="str">
        <f>IFERROR(
    IF(
        AVERAGEIF(Rates!B:B, D258, Rates!F:F) &lt; 1.2,
        "Easy",
        IF(
            AVERAGEIF(Rates!B:B, D258, Rates!F:F) &gt; 2.2,
            "Hard",
            "Med"
        )
    ),
    ""
)</f>
        <v/>
      </c>
      <c r="P258" s="50" t="str" cm="1">
        <f t="array" ref="P258">_xlfn.TEXTJOIN(",", TRUE, IF((Rates!$B$1:$B$11000 = D258) * (Rates!$E$1:$E$11000 &lt;&gt; ""), CHAR(34) &amp; Rates!$E$1:$E$11000&amp; CHAR(34), ""))</f>
        <v/>
      </c>
      <c r="Q258" s="50">
        <f>COUNTIF(Categories!A:A, H258) + COUNTIF(Categories!A:A, I258) + COUNTIF(Categories!A:A, J258) + COUNTIF(Categories!A:A, K258) + COUNTIF(Categories!A:A, F258) + COUNTIF(Categories!A:A, G258) + T258</f>
        <v>6</v>
      </c>
      <c r="R258" s="50">
        <f t="shared" si="20"/>
        <v>0</v>
      </c>
      <c r="S258" s="50" t="str">
        <f t="shared" si="19"/>
        <v>cl_GRE, cl_REDCenterIsMoonisland3ColorstartM</v>
      </c>
      <c r="T258" s="50">
        <f t="shared" si="24"/>
        <v>0</v>
      </c>
      <c r="U258" s="50" t="s">
        <v>3018</v>
      </c>
      <c r="V258" s="50" t="str">
        <f t="shared" si="25"/>
        <v>[{"order":"257","ctry":"Maldives",</v>
      </c>
      <c r="W258" s="53" t="str">
        <f t="shared" si="26"/>
        <v>[{"order":"257","ctry":"Maldives","rate":"","dff":"","cmnt":[],"prow":["cl_GRE, cl_RED","Center","IsMoon"],"pcolumn":["island","3Color","startM"]}],</v>
      </c>
      <c r="X258" s="48" t="str" cm="1">
        <f t="array" ref="X258">CHAR(34) &amp; "prow" &amp; CHAR(34) &amp; ":["
&amp; _xlfn.TEXTJOIN(",", TRUE, CHAR(34) &amp; F258:H258 &amp; CHAR(34))
&amp; "],"</f>
        <v>"prow":["cl_GRE, cl_RED","Center","IsMoon"],</v>
      </c>
      <c r="Y258" s="48" t="str" cm="1">
        <f t="array" ref="Y258">CHAR(34) &amp; "pcolumn" &amp; CHAR(34) &amp; ":["
&amp; _xlfn.TEXTJOIN(",", TRUE, CHAR(34) &amp; I258:K258 &amp; CHAR(34))
&amp; "]}"</f>
        <v>"pcolumn":["island","3Color","startM"]}</v>
      </c>
      <c r="Z258" s="54" t="str">
        <f t="shared" si="27"/>
        <v>"rate":"",</v>
      </c>
      <c r="AA258" s="54" t="str">
        <f t="shared" si="28"/>
        <v>"dff":"",</v>
      </c>
      <c r="AB258" s="54" t="str">
        <f t="shared" si="29"/>
        <v>"cmnt":[],</v>
      </c>
      <c r="AC258" s="54"/>
      <c r="AD258" s="54"/>
      <c r="AE258" s="54"/>
      <c r="AF258" s="54"/>
      <c r="AG258" s="54"/>
      <c r="AH258" s="54"/>
    </row>
    <row r="259" spans="1:34" ht="18" customHeight="1" x14ac:dyDescent="0.3">
      <c r="A259" s="44">
        <f t="shared" ref="A259:A322" si="30">"07/03/2024"+ROW(A259)-2</f>
        <v>45615</v>
      </c>
      <c r="B259" s="45">
        <f t="shared" si="21"/>
        <v>2</v>
      </c>
      <c r="C259" s="46" t="str">
        <f t="shared" si="22"/>
        <v>puzzle1 = [{"order":"258","ctry":"[SCO] Orkney","rate":"","dff":"","cmnt":[],"prow":["NO_WHI","cl_YEL","cl_BLU"],"pcolumn":["Nordic","rgn_Europe","myrRED"]}],</v>
      </c>
      <c r="D259" s="47">
        <f t="shared" si="23"/>
        <v>258</v>
      </c>
      <c r="E259" s="48" t="s">
        <v>3037</v>
      </c>
      <c r="F259" s="49" t="s">
        <v>1315</v>
      </c>
      <c r="G259" s="50" t="s">
        <v>1107</v>
      </c>
      <c r="H259" s="50" t="s">
        <v>1092</v>
      </c>
      <c r="I259" s="50" t="s">
        <v>1658</v>
      </c>
      <c r="J259" s="50" t="s">
        <v>1067</v>
      </c>
      <c r="K259" s="50" t="s">
        <v>1279</v>
      </c>
      <c r="L259" s="48" t="str" cm="1">
        <f t="array" ref="L259">IF(LEFT(E259,1)&lt;&gt;"[", _xlfn.TEXTJOIN(", ", TRUE, IF($E$2:$E$1438=E259, ROW($E$2:$E$1438)-1, "")), "")</f>
        <v/>
      </c>
      <c r="M259" s="48" t="str" cm="1">
        <f t="array" ref="M259">IF(
  IFERROR(INDEX(_xlfn.TEXTSPLIT(L259, ", "), COUNTA(_xlfn.TEXTSPLIT(L259, ", "))) - INDEX(_xlfn.TEXTSPLIT(L259, ", "), COUNTA(_xlfn.TEXTSPLIT(L259, ", ")) - 1), 0) &gt; 0,
  IFERROR(INDEX(_xlfn.TEXTSPLIT(L259, ", "), COUNTA(_xlfn.TEXTSPLIT(L259, ", "))) - INDEX(_xlfn.TEXTSPLIT(L259, ", "), COUNTA(_xlfn.TEXTSPLIT(L259, ", ")) - 1), ""),
  ""
)</f>
        <v/>
      </c>
      <c r="N259" s="51" t="str">
        <f>IFERROR(TEXT(AVERAGEIF(Rates!B:B, D259, Rates!C:C), "0.0"), "")</f>
        <v/>
      </c>
      <c r="O259" s="52" t="str">
        <f>IFERROR(
    IF(
        AVERAGEIF(Rates!B:B, D259, Rates!F:F) &lt; 1.2,
        "Easy",
        IF(
            AVERAGEIF(Rates!B:B, D259, Rates!F:F) &gt; 2.2,
            "Hard",
            "Med"
        )
    ),
    ""
)</f>
        <v/>
      </c>
      <c r="P259" s="50" t="str" cm="1">
        <f t="array" ref="P259">_xlfn.TEXTJOIN(",", TRUE, IF((Rates!$B$1:$B$11000 = D259) * (Rates!$E$1:$E$11000 &lt;&gt; ""), CHAR(34) &amp; Rates!$E$1:$E$11000&amp; CHAR(34), ""))</f>
        <v/>
      </c>
      <c r="Q259" s="50">
        <f>COUNTIF(Categories!A:A, H259) + COUNTIF(Categories!A:A, I259) + COUNTIF(Categories!A:A, J259) + COUNTIF(Categories!A:A, K259) + COUNTIF(Categories!A:A, F259) + COUNTIF(Categories!A:A, G259) + T259</f>
        <v>6</v>
      </c>
      <c r="R259" s="50">
        <f t="shared" si="20"/>
        <v>0</v>
      </c>
      <c r="S259" s="50" t="str">
        <f t="shared" ref="S259:S322" si="31">_xlfn.TEXTJOIN("", TRUE, F259:K259)</f>
        <v>NO_WHIcl_YELcl_BLUNordicrgn_EuropemyrRED</v>
      </c>
      <c r="T259" s="50">
        <f t="shared" si="24"/>
        <v>0</v>
      </c>
      <c r="U259" s="50" t="s">
        <v>3018</v>
      </c>
      <c r="V259" s="50" t="str">
        <f t="shared" si="25"/>
        <v>[{"order":"258","ctry":"[SCO] Orkney",</v>
      </c>
      <c r="W259" s="53" t="str">
        <f t="shared" si="26"/>
        <v>[{"order":"258","ctry":"[SCO] Orkney","rate":"","dff":"","cmnt":[],"prow":["NO_WHI","cl_YEL","cl_BLU"],"pcolumn":["Nordic","rgn_Europe","myrRED"]}],</v>
      </c>
      <c r="X259" s="48" t="str" cm="1">
        <f t="array" ref="X259">CHAR(34) &amp; "prow" &amp; CHAR(34) &amp; ":["
&amp; _xlfn.TEXTJOIN(",", TRUE, CHAR(34) &amp; F259:H259 &amp; CHAR(34))
&amp; "],"</f>
        <v>"prow":["NO_WHI","cl_YEL","cl_BLU"],</v>
      </c>
      <c r="Y259" s="48" t="str" cm="1">
        <f t="array" ref="Y259">CHAR(34) &amp; "pcolumn" &amp; CHAR(34) &amp; ":["
&amp; _xlfn.TEXTJOIN(",", TRUE, CHAR(34) &amp; I259:K259 &amp; CHAR(34))
&amp; "]}"</f>
        <v>"pcolumn":["Nordic","rgn_Europe","myrRED"]}</v>
      </c>
      <c r="Z259" s="54" t="str">
        <f t="shared" si="27"/>
        <v>"rate":"",</v>
      </c>
      <c r="AA259" s="54" t="str">
        <f t="shared" si="28"/>
        <v>"dff":"",</v>
      </c>
      <c r="AB259" s="54" t="str">
        <f t="shared" si="29"/>
        <v>"cmnt":[],</v>
      </c>
      <c r="AC259" s="54"/>
      <c r="AD259" s="54"/>
      <c r="AE259" s="54"/>
      <c r="AF259" s="54"/>
      <c r="AG259" s="54"/>
      <c r="AH259" s="54"/>
    </row>
    <row r="260" spans="1:34" ht="18" customHeight="1" x14ac:dyDescent="0.3">
      <c r="A260" s="44">
        <f t="shared" si="30"/>
        <v>45616</v>
      </c>
      <c r="B260" s="45">
        <f t="shared" si="21"/>
        <v>3</v>
      </c>
      <c r="C260" s="46" t="str">
        <f t="shared" si="22"/>
        <v>puzzle1 = [{"order":"259","ctry":"United Kingdom","rate":"","dff":"","cmnt":[],"prow":["3Color","noeuni","LUEDHI"],"pcolumn":["Rotate","englis","Crosse"]}],</v>
      </c>
      <c r="D260" s="47">
        <f t="shared" si="23"/>
        <v>259</v>
      </c>
      <c r="E260" s="48" t="s">
        <v>271</v>
      </c>
      <c r="F260" s="49" t="s">
        <v>1417</v>
      </c>
      <c r="G260" s="50" t="s">
        <v>2078</v>
      </c>
      <c r="H260" s="50" t="s">
        <v>1388</v>
      </c>
      <c r="I260" s="50" t="s">
        <v>1521</v>
      </c>
      <c r="J260" s="50" t="s">
        <v>2031</v>
      </c>
      <c r="K260" s="50" t="s">
        <v>1618</v>
      </c>
      <c r="L260" s="48" t="str" cm="1">
        <f t="array" ref="L260">IF(LEFT(E260,1)&lt;&gt;"[", _xlfn.TEXTJOIN(", ", TRUE, IF($E$2:$E$1438=E260, ROW($E$2:$E$1438)-1, "")), "")</f>
        <v>30, 259, 335, 441</v>
      </c>
      <c r="M260" s="48" cm="1">
        <f t="array" ref="M260">IF(
  IFERROR(INDEX(_xlfn.TEXTSPLIT(L260, ", "), COUNTA(_xlfn.TEXTSPLIT(L260, ", "))) - INDEX(_xlfn.TEXTSPLIT(L260, ", "), COUNTA(_xlfn.TEXTSPLIT(L260, ", ")) - 1), 0) &gt; 0,
  IFERROR(INDEX(_xlfn.TEXTSPLIT(L260, ", "), COUNTA(_xlfn.TEXTSPLIT(L260, ", "))) - INDEX(_xlfn.TEXTSPLIT(L260, ", "), COUNTA(_xlfn.TEXTSPLIT(L260, ", ")) - 1), ""),
  ""
)</f>
        <v>106</v>
      </c>
      <c r="N260" s="51" t="str">
        <f>IFERROR(TEXT(AVERAGEIF(Rates!B:B, D260, Rates!C:C), "0.0"), "")</f>
        <v/>
      </c>
      <c r="O260" s="52" t="str">
        <f>IFERROR(
    IF(
        AVERAGEIF(Rates!B:B, D260, Rates!F:F) &lt; 1.2,
        "Easy",
        IF(
            AVERAGEIF(Rates!B:B, D260, Rates!F:F) &gt; 2.2,
            "Hard",
            "Med"
        )
    ),
    ""
)</f>
        <v/>
      </c>
      <c r="P260" s="50" t="str" cm="1">
        <f t="array" ref="P260">_xlfn.TEXTJOIN(",", TRUE, IF((Rates!$B$1:$B$11000 = D260) * (Rates!$E$1:$E$11000 &lt;&gt; ""), CHAR(34) &amp; Rates!$E$1:$E$11000&amp; CHAR(34), ""))</f>
        <v/>
      </c>
      <c r="Q260" s="50">
        <f>COUNTIF(Categories!A:A, H260) + COUNTIF(Categories!A:A, I260) + COUNTIF(Categories!A:A, J260) + COUNTIF(Categories!A:A, K260) + COUNTIF(Categories!A:A, F260) + COUNTIF(Categories!A:A, G260) + T260</f>
        <v>6</v>
      </c>
      <c r="R260" s="50">
        <f t="shared" ref="R260:R323" si="32">COUNTIF(F258:K258,F260) + COUNTIF(F258:K258,G260) + COUNTIF(F258:K258,H260) + COUNTIF(F258:K258,I260) + COUNTIF(F258:K258,J260) +  COUNTIF(F258:K258,K260)</f>
        <v>1</v>
      </c>
      <c r="S260" s="50" t="str">
        <f t="shared" si="31"/>
        <v>3ColornoeuniLUEDHIRotateenglisCrosse</v>
      </c>
      <c r="T260" s="50">
        <f t="shared" si="24"/>
        <v>0</v>
      </c>
      <c r="U260" s="50" t="s">
        <v>3018</v>
      </c>
      <c r="V260" s="50" t="str">
        <f t="shared" si="25"/>
        <v>[{"order":"259","ctry":"United Kingdom",</v>
      </c>
      <c r="W260" s="53" t="str">
        <f t="shared" si="26"/>
        <v>[{"order":"259","ctry":"United Kingdom","rate":"","dff":"","cmnt":[],"prow":["3Color","noeuni","LUEDHI"],"pcolumn":["Rotate","englis","Crosse"]}],</v>
      </c>
      <c r="X260" s="48" t="str" cm="1">
        <f t="array" ref="X260">CHAR(34) &amp; "prow" &amp; CHAR(34) &amp; ":["
&amp; _xlfn.TEXTJOIN(",", TRUE, CHAR(34) &amp; F260:H260 &amp; CHAR(34))
&amp; "],"</f>
        <v>"prow":["3Color","noeuni","LUEDHI"],</v>
      </c>
      <c r="Y260" s="48" t="str" cm="1">
        <f t="array" ref="Y260">CHAR(34) &amp; "pcolumn" &amp; CHAR(34) &amp; ":["
&amp; _xlfn.TEXTJOIN(",", TRUE, CHAR(34) &amp; I260:K260 &amp; CHAR(34))
&amp; "]}"</f>
        <v>"pcolumn":["Rotate","englis","Crosse"]}</v>
      </c>
      <c r="Z260" s="54" t="str">
        <f t="shared" si="27"/>
        <v>"rate":"",</v>
      </c>
      <c r="AA260" s="54" t="str">
        <f t="shared" si="28"/>
        <v>"dff":"",</v>
      </c>
      <c r="AB260" s="54" t="str">
        <f t="shared" si="29"/>
        <v>"cmnt":[],</v>
      </c>
      <c r="AC260" s="54"/>
      <c r="AD260" s="54"/>
      <c r="AE260" s="54"/>
      <c r="AF260" s="54"/>
      <c r="AG260" s="54"/>
      <c r="AH260" s="54"/>
    </row>
    <row r="261" spans="1:34" ht="18" customHeight="1" x14ac:dyDescent="0.3">
      <c r="A261" s="44">
        <f t="shared" si="30"/>
        <v>45617</v>
      </c>
      <c r="B261" s="45">
        <f t="shared" si="21"/>
        <v>4</v>
      </c>
      <c r="C261" s="46" t="str">
        <f t="shared" si="22"/>
        <v>puzzle1 = [{"order":"260","ctry":"Namibia","rate":"9.0","dff":"Hard","cmnt":[],"prow":["HasSun","cl_BLU, cl_YEL","5+Colo"],"pcolumn":["cl_GRE, cl_RED","startN","rgn_Africa"]}],</v>
      </c>
      <c r="D261" s="47">
        <f t="shared" si="23"/>
        <v>260</v>
      </c>
      <c r="E261" s="48" t="s">
        <v>188</v>
      </c>
      <c r="F261" s="49" t="s">
        <v>1602</v>
      </c>
      <c r="G261" s="50" t="s">
        <v>1131</v>
      </c>
      <c r="H261" s="50" t="s">
        <v>1425</v>
      </c>
      <c r="I261" s="50" t="s">
        <v>1152</v>
      </c>
      <c r="J261" s="50" t="s">
        <v>1909</v>
      </c>
      <c r="K261" s="50" t="s">
        <v>1047</v>
      </c>
      <c r="L261" s="48" t="str" cm="1">
        <f t="array" ref="L261">IF(LEFT(E261,1)&lt;&gt;"[", _xlfn.TEXTJOIN(", ", TRUE, IF($E$2:$E$1438=E261, ROW($E$2:$E$1438)-1, "")), "")</f>
        <v>260</v>
      </c>
      <c r="M261" s="48" t="str" cm="1">
        <f t="array" ref="M261">IF(
  IFERROR(INDEX(_xlfn.TEXTSPLIT(L261, ", "), COUNTA(_xlfn.TEXTSPLIT(L261, ", "))) - INDEX(_xlfn.TEXTSPLIT(L261, ", "), COUNTA(_xlfn.TEXTSPLIT(L261, ", ")) - 1), 0) &gt; 0,
  IFERROR(INDEX(_xlfn.TEXTSPLIT(L261, ", "), COUNTA(_xlfn.TEXTSPLIT(L261, ", "))) - INDEX(_xlfn.TEXTSPLIT(L261, ", "), COUNTA(_xlfn.TEXTSPLIT(L261, ", ")) - 1), ""),
  ""
)</f>
        <v/>
      </c>
      <c r="N261" s="51" t="str">
        <f>IFERROR(TEXT(AVERAGEIF(Rates!B:B, D261, Rates!C:C), "0.0"), "")</f>
        <v>9.0</v>
      </c>
      <c r="O261" s="52" t="str">
        <f>IFERROR(
    IF(
        AVERAGEIF(Rates!B:B, D261, Rates!F:F) &lt; 1.2,
        "Easy",
        IF(
            AVERAGEIF(Rates!B:B, D261, Rates!F:F) &gt; 2.2,
            "Hard",
            "Med"
        )
    ),
    ""
)</f>
        <v>Hard</v>
      </c>
      <c r="P261" s="50" t="str" cm="1">
        <f t="array" ref="P261">_xlfn.TEXTJOIN(",", TRUE, IF((Rates!$B$1:$B$11000 = D261) * (Rates!$E$1:$E$11000 &lt;&gt; ""), CHAR(34) &amp; Rates!$E$1:$E$11000&amp; CHAR(34), ""))</f>
        <v/>
      </c>
      <c r="Q261" s="50">
        <f>COUNTIF(Categories!A:A, H261) + COUNTIF(Categories!A:A, I261) + COUNTIF(Categories!A:A, J261) + COUNTIF(Categories!A:A, K261) + COUNTIF(Categories!A:A, F261) + COUNTIF(Categories!A:A, G261) + T261</f>
        <v>6</v>
      </c>
      <c r="R261" s="50">
        <f t="shared" si="32"/>
        <v>0</v>
      </c>
      <c r="S261" s="50" t="str">
        <f t="shared" si="31"/>
        <v>HasSuncl_BLU, cl_YEL5+Colocl_GRE, cl_REDstartNrgn_Africa</v>
      </c>
      <c r="T261" s="50">
        <f t="shared" si="24"/>
        <v>0</v>
      </c>
      <c r="U261" s="50" t="s">
        <v>3018</v>
      </c>
      <c r="V261" s="50" t="str">
        <f t="shared" si="25"/>
        <v>[{"order":"260","ctry":"Namibia",</v>
      </c>
      <c r="W261" s="53" t="str">
        <f t="shared" si="26"/>
        <v>[{"order":"260","ctry":"Namibia","rate":"9.0","dff":"Hard","cmnt":[],"prow":["HasSun","cl_BLU, cl_YEL","5+Colo"],"pcolumn":["cl_GRE, cl_RED","startN","rgn_Africa"]}],</v>
      </c>
      <c r="X261" s="48" t="str" cm="1">
        <f t="array" ref="X261">CHAR(34) &amp; "prow" &amp; CHAR(34) &amp; ":["
&amp; _xlfn.TEXTJOIN(",", TRUE, CHAR(34) &amp; F261:H261 &amp; CHAR(34))
&amp; "],"</f>
        <v>"prow":["HasSun","cl_BLU, cl_YEL","5+Colo"],</v>
      </c>
      <c r="Y261" s="48" t="str" cm="1">
        <f t="array" ref="Y261">CHAR(34) &amp; "pcolumn" &amp; CHAR(34) &amp; ":["
&amp; _xlfn.TEXTJOIN(",", TRUE, CHAR(34) &amp; I261:K261 &amp; CHAR(34))
&amp; "]}"</f>
        <v>"pcolumn":["cl_GRE, cl_RED","startN","rgn_Africa"]}</v>
      </c>
      <c r="Z261" s="54" t="str">
        <f t="shared" si="27"/>
        <v>"rate":"9.0",</v>
      </c>
      <c r="AA261" s="54" t="str">
        <f t="shared" si="28"/>
        <v>"dff":"Hard",</v>
      </c>
      <c r="AB261" s="54" t="str">
        <f t="shared" si="29"/>
        <v>"cmnt":[],</v>
      </c>
      <c r="AC261" s="54"/>
      <c r="AD261" s="54"/>
      <c r="AE261" s="54"/>
      <c r="AF261" s="54"/>
      <c r="AG261" s="54"/>
      <c r="AH261" s="54"/>
    </row>
    <row r="262" spans="1:34" ht="18" customHeight="1" x14ac:dyDescent="0.3">
      <c r="A262" s="44">
        <f t="shared" si="30"/>
        <v>45618</v>
      </c>
      <c r="B262" s="45">
        <f t="shared" si="21"/>
        <v>5</v>
      </c>
      <c r="C262" s="46" t="str">
        <f t="shared" si="22"/>
        <v>puzzle1 = [{"order":"261","ctry":"American Samoa","rate":"","dff":"","cmnt":[],"prow":["Animal","Weapon","words2"],"pcolumn":["Trside","myrBLU","island"]}],</v>
      </c>
      <c r="D262" s="47">
        <f t="shared" si="23"/>
        <v>261</v>
      </c>
      <c r="E262" s="48" t="s">
        <v>45</v>
      </c>
      <c r="F262" s="49" t="s">
        <v>1606</v>
      </c>
      <c r="G262" s="50" t="s">
        <v>1622</v>
      </c>
      <c r="H262" s="50" t="s">
        <v>1845</v>
      </c>
      <c r="I262" s="50" t="s">
        <v>1614</v>
      </c>
      <c r="J262" s="50" t="s">
        <v>1283</v>
      </c>
      <c r="K262" s="50" t="s">
        <v>1</v>
      </c>
      <c r="L262" s="48" t="str" cm="1">
        <f t="array" ref="L262">IF(LEFT(E262,1)&lt;&gt;"[", _xlfn.TEXTJOIN(", ", TRUE, IF($E$2:$E$1438=E262, ROW($E$2:$E$1438)-1, "")), "")</f>
        <v>261</v>
      </c>
      <c r="M262" s="48" t="str" cm="1">
        <f t="array" ref="M262">IF(
  IFERROR(INDEX(_xlfn.TEXTSPLIT(L262, ", "), COUNTA(_xlfn.TEXTSPLIT(L262, ", "))) - INDEX(_xlfn.TEXTSPLIT(L262, ", "), COUNTA(_xlfn.TEXTSPLIT(L262, ", ")) - 1), 0) &gt; 0,
  IFERROR(INDEX(_xlfn.TEXTSPLIT(L262, ", "), COUNTA(_xlfn.TEXTSPLIT(L262, ", "))) - INDEX(_xlfn.TEXTSPLIT(L262, ", "), COUNTA(_xlfn.TEXTSPLIT(L262, ", ")) - 1), ""),
  ""
)</f>
        <v/>
      </c>
      <c r="N262" s="51" t="str">
        <f>IFERROR(TEXT(AVERAGEIF(Rates!B:B, D262, Rates!C:C), "0.0"), "")</f>
        <v/>
      </c>
      <c r="O262" s="52" t="str">
        <f>IFERROR(
    IF(
        AVERAGEIF(Rates!B:B, D262, Rates!F:F) &lt; 1.2,
        "Easy",
        IF(
            AVERAGEIF(Rates!B:B, D262, Rates!F:F) &gt; 2.2,
            "Hard",
            "Med"
        )
    ),
    ""
)</f>
        <v/>
      </c>
      <c r="P262" s="50" t="str" cm="1">
        <f t="array" ref="P262">_xlfn.TEXTJOIN(",", TRUE, IF((Rates!$B$1:$B$11000 = D262) * (Rates!$E$1:$E$11000 &lt;&gt; ""), CHAR(34) &amp; Rates!$E$1:$E$11000&amp; CHAR(34), ""))</f>
        <v/>
      </c>
      <c r="Q262" s="50">
        <f>COUNTIF(Categories!A:A, H262) + COUNTIF(Categories!A:A, I262) + COUNTIF(Categories!A:A, J262) + COUNTIF(Categories!A:A, K262) + COUNTIF(Categories!A:A, F262) + COUNTIF(Categories!A:A, G262) + T262</f>
        <v>6</v>
      </c>
      <c r="R262" s="50">
        <f t="shared" si="32"/>
        <v>0</v>
      </c>
      <c r="S262" s="50" t="str">
        <f t="shared" si="31"/>
        <v>AnimalWeaponwords2TrsidemyrBLUisland</v>
      </c>
      <c r="T262" s="50">
        <f t="shared" si="24"/>
        <v>0</v>
      </c>
      <c r="U262" s="50" t="s">
        <v>3018</v>
      </c>
      <c r="V262" s="50" t="str">
        <f t="shared" si="25"/>
        <v>[{"order":"261","ctry":"American Samoa",</v>
      </c>
      <c r="W262" s="53" t="str">
        <f t="shared" si="26"/>
        <v>[{"order":"261","ctry":"American Samoa","rate":"","dff":"","cmnt":[],"prow":["Animal","Weapon","words2"],"pcolumn":["Trside","myrBLU","island"]}],</v>
      </c>
      <c r="X262" s="48" t="str" cm="1">
        <f t="array" ref="X262">CHAR(34) &amp; "prow" &amp; CHAR(34) &amp; ":["
&amp; _xlfn.TEXTJOIN(",", TRUE, CHAR(34) &amp; F262:H262 &amp; CHAR(34))
&amp; "],"</f>
        <v>"prow":["Animal","Weapon","words2"],</v>
      </c>
      <c r="Y262" s="48" t="str" cm="1">
        <f t="array" ref="Y262">CHAR(34) &amp; "pcolumn" &amp; CHAR(34) &amp; ":["
&amp; _xlfn.TEXTJOIN(",", TRUE, CHAR(34) &amp; I262:K262 &amp; CHAR(34))
&amp; "]}"</f>
        <v>"pcolumn":["Trside","myrBLU","island"]}</v>
      </c>
      <c r="Z262" s="54" t="str">
        <f t="shared" si="27"/>
        <v>"rate":"",</v>
      </c>
      <c r="AA262" s="54" t="str">
        <f t="shared" si="28"/>
        <v>"dff":"",</v>
      </c>
      <c r="AB262" s="54" t="str">
        <f t="shared" si="29"/>
        <v>"cmnt":[],</v>
      </c>
      <c r="AC262" s="54"/>
      <c r="AD262" s="54"/>
      <c r="AE262" s="54"/>
      <c r="AF262" s="54"/>
      <c r="AG262" s="54"/>
      <c r="AH262" s="54"/>
    </row>
    <row r="263" spans="1:34" ht="18" customHeight="1" x14ac:dyDescent="0.3">
      <c r="A263" s="44">
        <f t="shared" si="30"/>
        <v>45619</v>
      </c>
      <c r="B263" s="45">
        <f t="shared" si="21"/>
        <v>6</v>
      </c>
      <c r="C263" s="46" t="str">
        <f t="shared" si="22"/>
        <v>puzzle1 = [{"order":"262","ctry":"Greece","rate":"","dff":"","cmnt":[],"prow":["2Color","Crosse","BLUWHI"],"pcolumn":["Horizo","eunion","rgn_Europe"]}],</v>
      </c>
      <c r="D263" s="47">
        <f t="shared" si="23"/>
        <v>262</v>
      </c>
      <c r="E263" s="48" t="s">
        <v>125</v>
      </c>
      <c r="F263" s="49" t="s">
        <v>1413</v>
      </c>
      <c r="G263" s="50" t="s">
        <v>1618</v>
      </c>
      <c r="H263" s="50" t="s">
        <v>1363</v>
      </c>
      <c r="I263" s="50" t="s">
        <v>1497</v>
      </c>
      <c r="J263" s="50" t="s">
        <v>26</v>
      </c>
      <c r="K263" s="50" t="s">
        <v>1067</v>
      </c>
      <c r="L263" s="48" t="str" cm="1">
        <f t="array" ref="L263">IF(LEFT(E263,1)&lt;&gt;"[", _xlfn.TEXTJOIN(", ", TRUE, IF($E$2:$E$1438=E263, ROW($E$2:$E$1438)-1, "")), "")</f>
        <v>71, 262, 386</v>
      </c>
      <c r="M263" s="48" cm="1">
        <f t="array" ref="M263">IF(
  IFERROR(INDEX(_xlfn.TEXTSPLIT(L263, ", "), COUNTA(_xlfn.TEXTSPLIT(L263, ", "))) - INDEX(_xlfn.TEXTSPLIT(L263, ", "), COUNTA(_xlfn.TEXTSPLIT(L263, ", ")) - 1), 0) &gt; 0,
  IFERROR(INDEX(_xlfn.TEXTSPLIT(L263, ", "), COUNTA(_xlfn.TEXTSPLIT(L263, ", "))) - INDEX(_xlfn.TEXTSPLIT(L263, ", "), COUNTA(_xlfn.TEXTSPLIT(L263, ", ")) - 1), ""),
  ""
)</f>
        <v>124</v>
      </c>
      <c r="N263" s="51" t="str">
        <f>IFERROR(TEXT(AVERAGEIF(Rates!B:B, D263, Rates!C:C), "0.0"), "")</f>
        <v/>
      </c>
      <c r="O263" s="52" t="str">
        <f>IFERROR(
    IF(
        AVERAGEIF(Rates!B:B, D263, Rates!F:F) &lt; 1.2,
        "Easy",
        IF(
            AVERAGEIF(Rates!B:B, D263, Rates!F:F) &gt; 2.2,
            "Hard",
            "Med"
        )
    ),
    ""
)</f>
        <v/>
      </c>
      <c r="P263" s="50" t="str" cm="1">
        <f t="array" ref="P263">_xlfn.TEXTJOIN(",", TRUE, IF((Rates!$B$1:$B$11000 = D263) * (Rates!$E$1:$E$11000 &lt;&gt; ""), CHAR(34) &amp; Rates!$E$1:$E$11000&amp; CHAR(34), ""))</f>
        <v/>
      </c>
      <c r="Q263" s="50">
        <f>COUNTIF(Categories!A:A, H263) + COUNTIF(Categories!A:A, I263) + COUNTIF(Categories!A:A, J263) + COUNTIF(Categories!A:A, K263) + COUNTIF(Categories!A:A, F263) + COUNTIF(Categories!A:A, G263) + T263</f>
        <v>6</v>
      </c>
      <c r="R263" s="50">
        <f t="shared" si="32"/>
        <v>0</v>
      </c>
      <c r="S263" s="50" t="str">
        <f t="shared" si="31"/>
        <v>2ColorCrosseBLUWHIHorizoeunionrgn_Europe</v>
      </c>
      <c r="T263" s="50">
        <f t="shared" si="24"/>
        <v>0</v>
      </c>
      <c r="U263" s="50" t="s">
        <v>3018</v>
      </c>
      <c r="V263" s="50" t="str">
        <f t="shared" si="25"/>
        <v>[{"order":"262","ctry":"Greece",</v>
      </c>
      <c r="W263" s="53" t="str">
        <f t="shared" si="26"/>
        <v>[{"order":"262","ctry":"Greece","rate":"","dff":"","cmnt":[],"prow":["2Color","Crosse","BLUWHI"],"pcolumn":["Horizo","eunion","rgn_Europe"]}],</v>
      </c>
      <c r="X263" s="48" t="str" cm="1">
        <f t="array" ref="X263">CHAR(34) &amp; "prow" &amp; CHAR(34) &amp; ":["
&amp; _xlfn.TEXTJOIN(",", TRUE, CHAR(34) &amp; F263:H263 &amp; CHAR(34))
&amp; "],"</f>
        <v>"prow":["2Color","Crosse","BLUWHI"],</v>
      </c>
      <c r="Y263" s="48" t="str" cm="1">
        <f t="array" ref="Y263">CHAR(34) &amp; "pcolumn" &amp; CHAR(34) &amp; ":["
&amp; _xlfn.TEXTJOIN(",", TRUE, CHAR(34) &amp; I263:K263 &amp; CHAR(34))
&amp; "]}"</f>
        <v>"pcolumn":["Horizo","eunion","rgn_Europe"]}</v>
      </c>
      <c r="Z263" s="54" t="str">
        <f t="shared" si="27"/>
        <v>"rate":"",</v>
      </c>
      <c r="AA263" s="54" t="str">
        <f t="shared" si="28"/>
        <v>"dff":"",</v>
      </c>
      <c r="AB263" s="54" t="str">
        <f t="shared" si="29"/>
        <v>"cmnt":[],</v>
      </c>
      <c r="AC263" s="54"/>
      <c r="AD263" s="54"/>
      <c r="AE263" s="54"/>
      <c r="AF263" s="54"/>
      <c r="AG263" s="54"/>
      <c r="AH263" s="54"/>
    </row>
    <row r="264" spans="1:34" ht="18" customHeight="1" x14ac:dyDescent="0.3">
      <c r="A264" s="44">
        <f t="shared" si="30"/>
        <v>45620</v>
      </c>
      <c r="B264" s="45">
        <f t="shared" si="21"/>
        <v>7</v>
      </c>
      <c r="C264" s="46" t="str">
        <f t="shared" si="22"/>
        <v>puzzle1 = [{"order":"263","ctry":"Falkland Islands","rate":"","dff":"","cmnt":[],"prow":["Ships!","Texted","rgn_South America"],"pcolumn":["Canton","myrBLU","Animal"]}],</v>
      </c>
      <c r="D264" s="47">
        <f t="shared" si="23"/>
        <v>263</v>
      </c>
      <c r="E264" s="48" t="s">
        <v>112</v>
      </c>
      <c r="F264" s="49" t="s">
        <v>1646</v>
      </c>
      <c r="G264" s="50" t="s">
        <v>1610</v>
      </c>
      <c r="H264" s="50" t="s">
        <v>1055</v>
      </c>
      <c r="I264" s="50" t="s">
        <v>1634</v>
      </c>
      <c r="J264" s="50" t="s">
        <v>1283</v>
      </c>
      <c r="K264" s="50" t="s">
        <v>1606</v>
      </c>
      <c r="L264" s="48" t="str" cm="1">
        <f t="array" ref="L264">IF(LEFT(E264,1)&lt;&gt;"[", _xlfn.TEXTJOIN(", ", TRUE, IF($E$2:$E$1438=E264, ROW($E$2:$E$1438)-1, "")), "")</f>
        <v>263</v>
      </c>
      <c r="M264" s="48" t="str" cm="1">
        <f t="array" ref="M264">IF(
  IFERROR(INDEX(_xlfn.TEXTSPLIT(L264, ", "), COUNTA(_xlfn.TEXTSPLIT(L264, ", "))) - INDEX(_xlfn.TEXTSPLIT(L264, ", "), COUNTA(_xlfn.TEXTSPLIT(L264, ", ")) - 1), 0) &gt; 0,
  IFERROR(INDEX(_xlfn.TEXTSPLIT(L264, ", "), COUNTA(_xlfn.TEXTSPLIT(L264, ", "))) - INDEX(_xlfn.TEXTSPLIT(L264, ", "), COUNTA(_xlfn.TEXTSPLIT(L264, ", ")) - 1), ""),
  ""
)</f>
        <v/>
      </c>
      <c r="N264" s="51" t="str">
        <f>IFERROR(TEXT(AVERAGEIF(Rates!B:B, D264, Rates!C:C), "0.0"), "")</f>
        <v/>
      </c>
      <c r="O264" s="52" t="str">
        <f>IFERROR(
    IF(
        AVERAGEIF(Rates!B:B, D264, Rates!F:F) &lt; 1.2,
        "Easy",
        IF(
            AVERAGEIF(Rates!B:B, D264, Rates!F:F) &gt; 2.2,
            "Hard",
            "Med"
        )
    ),
    ""
)</f>
        <v/>
      </c>
      <c r="P264" s="50" t="str" cm="1">
        <f t="array" ref="P264">_xlfn.TEXTJOIN(",", TRUE, IF((Rates!$B$1:$B$11000 = D264) * (Rates!$E$1:$E$11000 &lt;&gt; ""), CHAR(34) &amp; Rates!$E$1:$E$11000&amp; CHAR(34), ""))</f>
        <v/>
      </c>
      <c r="Q264" s="50">
        <f>COUNTIF(Categories!A:A, H264) + COUNTIF(Categories!A:A, I264) + COUNTIF(Categories!A:A, J264) + COUNTIF(Categories!A:A, K264) + COUNTIF(Categories!A:A, F264) + COUNTIF(Categories!A:A, G264) + T264</f>
        <v>6</v>
      </c>
      <c r="R264" s="50">
        <f t="shared" si="32"/>
        <v>2</v>
      </c>
      <c r="S264" s="50" t="str">
        <f t="shared" si="31"/>
        <v>Ships!Textedrgn_South AmericaCantonmyrBLUAnimal</v>
      </c>
      <c r="T264" s="50">
        <f t="shared" si="24"/>
        <v>0</v>
      </c>
      <c r="U264" s="50" t="s">
        <v>3018</v>
      </c>
      <c r="V264" s="50" t="str">
        <f t="shared" si="25"/>
        <v>[{"order":"263","ctry":"Falkland Islands",</v>
      </c>
      <c r="W264" s="53" t="str">
        <f t="shared" si="26"/>
        <v>[{"order":"263","ctry":"Falkland Islands","rate":"","dff":"","cmnt":[],"prow":["Ships!","Texted","rgn_South America"],"pcolumn":["Canton","myrBLU","Animal"]}],</v>
      </c>
      <c r="X264" s="48" t="str" cm="1">
        <f t="array" ref="X264">CHAR(34) &amp; "prow" &amp; CHAR(34) &amp; ":["
&amp; _xlfn.TEXTJOIN(",", TRUE, CHAR(34) &amp; F264:H264 &amp; CHAR(34))
&amp; "],"</f>
        <v>"prow":["Ships!","Texted","rgn_South America"],</v>
      </c>
      <c r="Y264" s="48" t="str" cm="1">
        <f t="array" ref="Y264">CHAR(34) &amp; "pcolumn" &amp; CHAR(34) &amp; ":["
&amp; _xlfn.TEXTJOIN(",", TRUE, CHAR(34) &amp; I264:K264 &amp; CHAR(34))
&amp; "]}"</f>
        <v>"pcolumn":["Canton","myrBLU","Animal"]}</v>
      </c>
      <c r="Z264" s="54" t="str">
        <f t="shared" si="27"/>
        <v>"rate":"",</v>
      </c>
      <c r="AA264" s="54" t="str">
        <f t="shared" si="28"/>
        <v>"dff":"",</v>
      </c>
      <c r="AB264" s="54" t="str">
        <f t="shared" si="29"/>
        <v>"cmnt":[],</v>
      </c>
      <c r="AC264" s="54"/>
      <c r="AD264" s="54"/>
      <c r="AE264" s="54"/>
      <c r="AF264" s="54"/>
      <c r="AG264" s="54"/>
      <c r="AH264" s="54"/>
    </row>
    <row r="265" spans="1:34" ht="18" customHeight="1" x14ac:dyDescent="0.3">
      <c r="A265" s="44">
        <f t="shared" si="30"/>
        <v>45621</v>
      </c>
      <c r="B265" s="45">
        <f t="shared" si="21"/>
        <v>1</v>
      </c>
      <c r="C265" s="46" t="str">
        <f t="shared" si="22"/>
        <v>puzzle1 = [{"order":"264","ctry":"Angola","rate":"","dff":"","cmnt":[],"prow":["cl_BLA, cl_RED","Center","rgn_Africa"],"pcolumn":["portug","Weapon","staYEL"]}],</v>
      </c>
      <c r="D265" s="47">
        <f t="shared" si="23"/>
        <v>264</v>
      </c>
      <c r="E265" s="48" t="s">
        <v>47</v>
      </c>
      <c r="F265" s="49" t="s">
        <v>1113</v>
      </c>
      <c r="G265" s="50" t="s">
        <v>1574</v>
      </c>
      <c r="H265" s="50" t="s">
        <v>1047</v>
      </c>
      <c r="I265" s="50" t="s">
        <v>2043</v>
      </c>
      <c r="J265" s="50" t="s">
        <v>1622</v>
      </c>
      <c r="K265" s="50" t="s">
        <v>1276</v>
      </c>
      <c r="L265" s="48" t="str" cm="1">
        <f t="array" ref="L265">IF(LEFT(E265,1)&lt;&gt;"[", _xlfn.TEXTJOIN(", ", TRUE, IF($E$2:$E$1438=E265, ROW($E$2:$E$1438)-1, "")), "")</f>
        <v>29, 264</v>
      </c>
      <c r="M265" s="48" cm="1">
        <f t="array" ref="M265">IF(
  IFERROR(INDEX(_xlfn.TEXTSPLIT(L265, ", "), COUNTA(_xlfn.TEXTSPLIT(L265, ", "))) - INDEX(_xlfn.TEXTSPLIT(L265, ", "), COUNTA(_xlfn.TEXTSPLIT(L265, ", ")) - 1), 0) &gt; 0,
  IFERROR(INDEX(_xlfn.TEXTSPLIT(L265, ", "), COUNTA(_xlfn.TEXTSPLIT(L265, ", "))) - INDEX(_xlfn.TEXTSPLIT(L265, ", "), COUNTA(_xlfn.TEXTSPLIT(L265, ", ")) - 1), ""),
  ""
)</f>
        <v>235</v>
      </c>
      <c r="N265" s="51" t="str">
        <f>IFERROR(TEXT(AVERAGEIF(Rates!B:B, D265, Rates!C:C), "0.0"), "")</f>
        <v/>
      </c>
      <c r="O265" s="52" t="str">
        <f>IFERROR(
    IF(
        AVERAGEIF(Rates!B:B, D265, Rates!F:F) &lt; 1.2,
        "Easy",
        IF(
            AVERAGEIF(Rates!B:B, D265, Rates!F:F) &gt; 2.2,
            "Hard",
            "Med"
        )
    ),
    ""
)</f>
        <v/>
      </c>
      <c r="P265" s="50" t="str" cm="1">
        <f t="array" ref="P265">_xlfn.TEXTJOIN(",", TRUE, IF((Rates!$B$1:$B$11000 = D265) * (Rates!$E$1:$E$11000 &lt;&gt; ""), CHAR(34) &amp; Rates!$E$1:$E$11000&amp; CHAR(34), ""))</f>
        <v/>
      </c>
      <c r="Q265" s="50">
        <f>COUNTIF(Categories!A:A, H265) + COUNTIF(Categories!A:A, I265) + COUNTIF(Categories!A:A, J265) + COUNTIF(Categories!A:A, K265) + COUNTIF(Categories!A:A, F265) + COUNTIF(Categories!A:A, G265) + T265</f>
        <v>6</v>
      </c>
      <c r="R265" s="50">
        <f t="shared" si="32"/>
        <v>0</v>
      </c>
      <c r="S265" s="50" t="str">
        <f t="shared" si="31"/>
        <v>cl_BLA, cl_REDCenterrgn_AfricaportugWeaponstaYEL</v>
      </c>
      <c r="T265" s="50">
        <f t="shared" si="24"/>
        <v>0</v>
      </c>
      <c r="U265" s="50" t="s">
        <v>3018</v>
      </c>
      <c r="V265" s="50" t="str">
        <f t="shared" si="25"/>
        <v>[{"order":"264","ctry":"Angola",</v>
      </c>
      <c r="W265" s="53" t="str">
        <f t="shared" si="26"/>
        <v>[{"order":"264","ctry":"Angola","rate":"","dff":"","cmnt":[],"prow":["cl_BLA, cl_RED","Center","rgn_Africa"],"pcolumn":["portug","Weapon","staYEL"]}],</v>
      </c>
      <c r="X265" s="48" t="str" cm="1">
        <f t="array" ref="X265">CHAR(34) &amp; "prow" &amp; CHAR(34) &amp; ":["
&amp; _xlfn.TEXTJOIN(",", TRUE, CHAR(34) &amp; F265:H265 &amp; CHAR(34))
&amp; "],"</f>
        <v>"prow":["cl_BLA, cl_RED","Center","rgn_Africa"],</v>
      </c>
      <c r="Y265" s="48" t="str" cm="1">
        <f t="array" ref="Y265">CHAR(34) &amp; "pcolumn" &amp; CHAR(34) &amp; ":["
&amp; _xlfn.TEXTJOIN(",", TRUE, CHAR(34) &amp; I265:K265 &amp; CHAR(34))
&amp; "]}"</f>
        <v>"pcolumn":["portug","Weapon","staYEL"]}</v>
      </c>
      <c r="Z265" s="54" t="str">
        <f t="shared" si="27"/>
        <v>"rate":"",</v>
      </c>
      <c r="AA265" s="54" t="str">
        <f t="shared" si="28"/>
        <v>"dff":"",</v>
      </c>
      <c r="AB265" s="54" t="str">
        <f t="shared" si="29"/>
        <v>"cmnt":[],</v>
      </c>
      <c r="AC265" s="54"/>
      <c r="AD265" s="54"/>
      <c r="AE265" s="54"/>
      <c r="AF265" s="54"/>
      <c r="AG265" s="54"/>
      <c r="AH265" s="54"/>
    </row>
    <row r="266" spans="1:34" ht="18" customHeight="1" x14ac:dyDescent="0.3">
      <c r="A266" s="44">
        <f t="shared" si="30"/>
        <v>45622</v>
      </c>
      <c r="B266" s="45">
        <f t="shared" si="21"/>
        <v>2</v>
      </c>
      <c r="C266" s="46" t="str">
        <f t="shared" si="22"/>
        <v>puzzle1 = [{"order":"265","ctry":"Cocos Islands","rate":"","dff":"","cmnt":[],"prow":["cl_GRE","cl_YEL","3Color"],"pcolumn":["Plants","island","IsMoon"]}],</v>
      </c>
      <c r="D266" s="47">
        <f t="shared" si="23"/>
        <v>265</v>
      </c>
      <c r="E266" s="48" t="s">
        <v>87</v>
      </c>
      <c r="F266" s="49" t="s">
        <v>1095</v>
      </c>
      <c r="G266" s="50" t="s">
        <v>1107</v>
      </c>
      <c r="H266" s="50" t="s">
        <v>1417</v>
      </c>
      <c r="I266" s="50" t="s">
        <v>1578</v>
      </c>
      <c r="J266" s="50" t="s">
        <v>1</v>
      </c>
      <c r="K266" s="50" t="s">
        <v>1582</v>
      </c>
      <c r="L266" s="48" t="str" cm="1">
        <f t="array" ref="L266">IF(LEFT(E266,1)&lt;&gt;"[", _xlfn.TEXTJOIN(", ", TRUE, IF($E$2:$E$1438=E266, ROW($E$2:$E$1438)-1, "")), "")</f>
        <v>265, 396</v>
      </c>
      <c r="M266" s="48" cm="1">
        <f t="array" ref="M266">IF(
  IFERROR(INDEX(_xlfn.TEXTSPLIT(L266, ", "), COUNTA(_xlfn.TEXTSPLIT(L266, ", "))) - INDEX(_xlfn.TEXTSPLIT(L266, ", "), COUNTA(_xlfn.TEXTSPLIT(L266, ", ")) - 1), 0) &gt; 0,
  IFERROR(INDEX(_xlfn.TEXTSPLIT(L266, ", "), COUNTA(_xlfn.TEXTSPLIT(L266, ", "))) - INDEX(_xlfn.TEXTSPLIT(L266, ", "), COUNTA(_xlfn.TEXTSPLIT(L266, ", ")) - 1), ""),
  ""
)</f>
        <v>131</v>
      </c>
      <c r="N266" s="51" t="str">
        <f>IFERROR(TEXT(AVERAGEIF(Rates!B:B, D266, Rates!C:C), "0.0"), "")</f>
        <v/>
      </c>
      <c r="O266" s="52" t="str">
        <f>IFERROR(
    IF(
        AVERAGEIF(Rates!B:B, D266, Rates!F:F) &lt; 1.2,
        "Easy",
        IF(
            AVERAGEIF(Rates!B:B, D266, Rates!F:F) &gt; 2.2,
            "Hard",
            "Med"
        )
    ),
    ""
)</f>
        <v/>
      </c>
      <c r="P266" s="50" t="str" cm="1">
        <f t="array" ref="P266">_xlfn.TEXTJOIN(",", TRUE, IF((Rates!$B$1:$B$11000 = D266) * (Rates!$E$1:$E$11000 &lt;&gt; ""), CHAR(34) &amp; Rates!$E$1:$E$11000&amp; CHAR(34), ""))</f>
        <v/>
      </c>
      <c r="Q266" s="50">
        <f>COUNTIF(Categories!A:A, H266) + COUNTIF(Categories!A:A, I266) + COUNTIF(Categories!A:A, J266) + COUNTIF(Categories!A:A, K266) + COUNTIF(Categories!A:A, F266) + COUNTIF(Categories!A:A, G266) + T266</f>
        <v>6</v>
      </c>
      <c r="R266" s="50">
        <f t="shared" si="32"/>
        <v>0</v>
      </c>
      <c r="S266" s="50" t="str">
        <f t="shared" si="31"/>
        <v>cl_GREcl_YEL3ColorPlantsislandIsMoon</v>
      </c>
      <c r="T266" s="50">
        <f t="shared" si="24"/>
        <v>0</v>
      </c>
      <c r="U266" s="50" t="s">
        <v>3018</v>
      </c>
      <c r="V266" s="50" t="str">
        <f t="shared" si="25"/>
        <v>[{"order":"265","ctry":"Cocos Islands",</v>
      </c>
      <c r="W266" s="53" t="str">
        <f t="shared" si="26"/>
        <v>[{"order":"265","ctry":"Cocos Islands","rate":"","dff":"","cmnt":[],"prow":["cl_GRE","cl_YEL","3Color"],"pcolumn":["Plants","island","IsMoon"]}],</v>
      </c>
      <c r="X266" s="48" t="str" cm="1">
        <f t="array" ref="X266">CHAR(34) &amp; "prow" &amp; CHAR(34) &amp; ":["
&amp; _xlfn.TEXTJOIN(",", TRUE, CHAR(34) &amp; F266:H266 &amp; CHAR(34))
&amp; "],"</f>
        <v>"prow":["cl_GRE","cl_YEL","3Color"],</v>
      </c>
      <c r="Y266" s="48" t="str" cm="1">
        <f t="array" ref="Y266">CHAR(34) &amp; "pcolumn" &amp; CHAR(34) &amp; ":["
&amp; _xlfn.TEXTJOIN(",", TRUE, CHAR(34) &amp; I266:K266 &amp; CHAR(34))
&amp; "]}"</f>
        <v>"pcolumn":["Plants","island","IsMoon"]}</v>
      </c>
      <c r="Z266" s="54" t="str">
        <f t="shared" si="27"/>
        <v>"rate":"",</v>
      </c>
      <c r="AA266" s="54" t="str">
        <f t="shared" si="28"/>
        <v>"dff":"",</v>
      </c>
      <c r="AB266" s="54" t="str">
        <f t="shared" si="29"/>
        <v>"cmnt":[],</v>
      </c>
      <c r="AC266" s="54"/>
      <c r="AD266" s="54"/>
      <c r="AE266" s="54"/>
      <c r="AF266" s="54"/>
      <c r="AG266" s="54"/>
      <c r="AH266" s="54"/>
    </row>
    <row r="267" spans="1:34" ht="18" customHeight="1" x14ac:dyDescent="0.3">
      <c r="A267" s="44">
        <f t="shared" si="30"/>
        <v>45623</v>
      </c>
      <c r="B267" s="45">
        <f t="shared" si="21"/>
        <v>3</v>
      </c>
      <c r="C267" s="46" t="str">
        <f t="shared" si="22"/>
        <v>puzzle1 = [{"order":"266","ctry":"Djibouti","rate":"","dff":"","cmnt":[],"prow":["cl_BLU, cl_GRE","Trside","rgn_Africa"],"pcolumn":["4Color","cl_WHI, cl_RED","1Stars"]}],</v>
      </c>
      <c r="D267" s="47">
        <f t="shared" si="23"/>
        <v>266</v>
      </c>
      <c r="E267" s="48" t="s">
        <v>99</v>
      </c>
      <c r="F267" s="49" t="s">
        <v>1140</v>
      </c>
      <c r="G267" s="50" t="s">
        <v>1614</v>
      </c>
      <c r="H267" s="50" t="s">
        <v>1047</v>
      </c>
      <c r="I267" s="50" t="s">
        <v>1421</v>
      </c>
      <c r="J267" s="50" t="s">
        <v>1164</v>
      </c>
      <c r="K267" s="50" t="s">
        <v>1590</v>
      </c>
      <c r="L267" s="48" t="str" cm="1">
        <f t="array" ref="L267">IF(LEFT(E267,1)&lt;&gt;"[", _xlfn.TEXTJOIN(", ", TRUE, IF($E$2:$E$1438=E267, ROW($E$2:$E$1438)-1, "")), "")</f>
        <v>266, 449</v>
      </c>
      <c r="M267" s="48" cm="1">
        <f t="array" ref="M267">IF(
  IFERROR(INDEX(_xlfn.TEXTSPLIT(L267, ", "), COUNTA(_xlfn.TEXTSPLIT(L267, ", "))) - INDEX(_xlfn.TEXTSPLIT(L267, ", "), COUNTA(_xlfn.TEXTSPLIT(L267, ", ")) - 1), 0) &gt; 0,
  IFERROR(INDEX(_xlfn.TEXTSPLIT(L267, ", "), COUNTA(_xlfn.TEXTSPLIT(L267, ", "))) - INDEX(_xlfn.TEXTSPLIT(L267, ", "), COUNTA(_xlfn.TEXTSPLIT(L267, ", ")) - 1), ""),
  ""
)</f>
        <v>183</v>
      </c>
      <c r="N267" s="51" t="str">
        <f>IFERROR(TEXT(AVERAGEIF(Rates!B:B, D267, Rates!C:C), "0.0"), "")</f>
        <v/>
      </c>
      <c r="O267" s="52" t="str">
        <f>IFERROR(
    IF(
        AVERAGEIF(Rates!B:B, D267, Rates!F:F) &lt; 1.2,
        "Easy",
        IF(
            AVERAGEIF(Rates!B:B, D267, Rates!F:F) &gt; 2.2,
            "Hard",
            "Med"
        )
    ),
    ""
)</f>
        <v/>
      </c>
      <c r="P267" s="50" t="str" cm="1">
        <f t="array" ref="P267">_xlfn.TEXTJOIN(",", TRUE, IF((Rates!$B$1:$B$11000 = D267) * (Rates!$E$1:$E$11000 &lt;&gt; ""), CHAR(34) &amp; Rates!$E$1:$E$11000&amp; CHAR(34), ""))</f>
        <v/>
      </c>
      <c r="Q267" s="50">
        <f>COUNTIF(Categories!A:A, H267) + COUNTIF(Categories!A:A, I267) + COUNTIF(Categories!A:A, J267) + COUNTIF(Categories!A:A, K267) + COUNTIF(Categories!A:A, F267) + COUNTIF(Categories!A:A, G267) + T267</f>
        <v>6</v>
      </c>
      <c r="R267" s="50">
        <f t="shared" si="32"/>
        <v>1</v>
      </c>
      <c r="S267" s="50" t="str">
        <f t="shared" si="31"/>
        <v>cl_BLU, cl_GRETrsidergn_Africa4Colorcl_WHI, cl_RED1Stars</v>
      </c>
      <c r="T267" s="50">
        <f t="shared" si="24"/>
        <v>0</v>
      </c>
      <c r="U267" s="50" t="s">
        <v>3018</v>
      </c>
      <c r="V267" s="50" t="str">
        <f t="shared" si="25"/>
        <v>[{"order":"266","ctry":"Djibouti",</v>
      </c>
      <c r="W267" s="53" t="str">
        <f t="shared" si="26"/>
        <v>[{"order":"266","ctry":"Djibouti","rate":"","dff":"","cmnt":[],"prow":["cl_BLU, cl_GRE","Trside","rgn_Africa"],"pcolumn":["4Color","cl_WHI, cl_RED","1Stars"]}],</v>
      </c>
      <c r="X267" s="48" t="str" cm="1">
        <f t="array" ref="X267">CHAR(34) &amp; "prow" &amp; CHAR(34) &amp; ":["
&amp; _xlfn.TEXTJOIN(",", TRUE, CHAR(34) &amp; F267:H267 &amp; CHAR(34))
&amp; "],"</f>
        <v>"prow":["cl_BLU, cl_GRE","Trside","rgn_Africa"],</v>
      </c>
      <c r="Y267" s="48" t="str" cm="1">
        <f t="array" ref="Y267">CHAR(34) &amp; "pcolumn" &amp; CHAR(34) &amp; ":["
&amp; _xlfn.TEXTJOIN(",", TRUE, CHAR(34) &amp; I267:K267 &amp; CHAR(34))
&amp; "]}"</f>
        <v>"pcolumn":["4Color","cl_WHI, cl_RED","1Stars"]}</v>
      </c>
      <c r="Z267" s="54" t="str">
        <f t="shared" si="27"/>
        <v>"rate":"",</v>
      </c>
      <c r="AA267" s="54" t="str">
        <f t="shared" si="28"/>
        <v>"dff":"",</v>
      </c>
      <c r="AB267" s="54" t="str">
        <f t="shared" si="29"/>
        <v>"cmnt":[],</v>
      </c>
      <c r="AC267" s="54"/>
      <c r="AD267" s="54"/>
      <c r="AE267" s="54"/>
      <c r="AF267" s="54"/>
      <c r="AG267" s="54"/>
      <c r="AH267" s="54"/>
    </row>
    <row r="268" spans="1:34" ht="18" customHeight="1" x14ac:dyDescent="0.3">
      <c r="A268" s="44">
        <f t="shared" si="30"/>
        <v>45624</v>
      </c>
      <c r="B268" s="45">
        <f t="shared" si="21"/>
        <v>4</v>
      </c>
      <c r="C268" s="46" t="str">
        <f t="shared" si="22"/>
        <v>puzzle1 = [{"order":"267","ctry":"Bermuda","rate":"","dff":"","cmnt":[],"prow":["cl_BLU, cl_WHI","cl_GRE","rgn_North America"],"pcolumn":["Animal","myrRED","Canton"]}],</v>
      </c>
      <c r="D268" s="47">
        <f t="shared" si="23"/>
        <v>267</v>
      </c>
      <c r="E268" s="48" t="s">
        <v>64</v>
      </c>
      <c r="F268" s="49" t="s">
        <v>1143</v>
      </c>
      <c r="G268" s="50" t="s">
        <v>1095</v>
      </c>
      <c r="H268" s="50" t="s">
        <v>1059</v>
      </c>
      <c r="I268" s="50" t="s">
        <v>1606</v>
      </c>
      <c r="J268" s="50" t="s">
        <v>1279</v>
      </c>
      <c r="K268" s="50" t="s">
        <v>1634</v>
      </c>
      <c r="L268" s="48" t="str" cm="1">
        <f t="array" ref="L268">IF(LEFT(E268,1)&lt;&gt;"[", _xlfn.TEXTJOIN(", ", TRUE, IF($E$2:$E$1438=E268, ROW($E$2:$E$1438)-1, "")), "")</f>
        <v>267, 533</v>
      </c>
      <c r="M268" s="48" cm="1">
        <f t="array" ref="M268">IF(
  IFERROR(INDEX(_xlfn.TEXTSPLIT(L268, ", "), COUNTA(_xlfn.TEXTSPLIT(L268, ", "))) - INDEX(_xlfn.TEXTSPLIT(L268, ", "), COUNTA(_xlfn.TEXTSPLIT(L268, ", ")) - 1), 0) &gt; 0,
  IFERROR(INDEX(_xlfn.TEXTSPLIT(L268, ", "), COUNTA(_xlfn.TEXTSPLIT(L268, ", "))) - INDEX(_xlfn.TEXTSPLIT(L268, ", "), COUNTA(_xlfn.TEXTSPLIT(L268, ", ")) - 1), ""),
  ""
)</f>
        <v>266</v>
      </c>
      <c r="N268" s="51" t="str">
        <f>IFERROR(TEXT(AVERAGEIF(Rates!B:B, D268, Rates!C:C), "0.0"), "")</f>
        <v/>
      </c>
      <c r="O268" s="52" t="str">
        <f>IFERROR(
    IF(
        AVERAGEIF(Rates!B:B, D268, Rates!F:F) &lt; 1.2,
        "Easy",
        IF(
            AVERAGEIF(Rates!B:B, D268, Rates!F:F) &gt; 2.2,
            "Hard",
            "Med"
        )
    ),
    ""
)</f>
        <v/>
      </c>
      <c r="P268" s="50" t="str" cm="1">
        <f t="array" ref="P268">_xlfn.TEXTJOIN(",", TRUE, IF((Rates!$B$1:$B$11000 = D268) * (Rates!$E$1:$E$11000 &lt;&gt; ""), CHAR(34) &amp; Rates!$E$1:$E$11000&amp; CHAR(34), ""))</f>
        <v/>
      </c>
      <c r="Q268" s="50">
        <f>COUNTIF(Categories!A:A, H268) + COUNTIF(Categories!A:A, I268) + COUNTIF(Categories!A:A, J268) + COUNTIF(Categories!A:A, K268) + COUNTIF(Categories!A:A, F268) + COUNTIF(Categories!A:A, G268) + T268</f>
        <v>6</v>
      </c>
      <c r="R268" s="50">
        <f t="shared" si="32"/>
        <v>1</v>
      </c>
      <c r="S268" s="50" t="str">
        <f t="shared" si="31"/>
        <v>cl_BLU, cl_WHIcl_GRErgn_North AmericaAnimalmyrREDCanton</v>
      </c>
      <c r="T268" s="50">
        <f t="shared" si="24"/>
        <v>0</v>
      </c>
      <c r="U268" s="50" t="s">
        <v>3018</v>
      </c>
      <c r="V268" s="50" t="str">
        <f t="shared" si="25"/>
        <v>[{"order":"267","ctry":"Bermuda",</v>
      </c>
      <c r="W268" s="53" t="str">
        <f t="shared" si="26"/>
        <v>[{"order":"267","ctry":"Bermuda","rate":"","dff":"","cmnt":[],"prow":["cl_BLU, cl_WHI","cl_GRE","rgn_North America"],"pcolumn":["Animal","myrRED","Canton"]}],</v>
      </c>
      <c r="X268" s="48" t="str" cm="1">
        <f t="array" ref="X268">CHAR(34) &amp; "prow" &amp; CHAR(34) &amp; ":["
&amp; _xlfn.TEXTJOIN(",", TRUE, CHAR(34) &amp; F268:H268 &amp; CHAR(34))
&amp; "],"</f>
        <v>"prow":["cl_BLU, cl_WHI","cl_GRE","rgn_North America"],</v>
      </c>
      <c r="Y268" s="48" t="str" cm="1">
        <f t="array" ref="Y268">CHAR(34) &amp; "pcolumn" &amp; CHAR(34) &amp; ":["
&amp; _xlfn.TEXTJOIN(",", TRUE, CHAR(34) &amp; I268:K268 &amp; CHAR(34))
&amp; "]}"</f>
        <v>"pcolumn":["Animal","myrRED","Canton"]}</v>
      </c>
      <c r="Z268" s="54" t="str">
        <f t="shared" si="27"/>
        <v>"rate":"",</v>
      </c>
      <c r="AA268" s="54" t="str">
        <f t="shared" si="28"/>
        <v>"dff":"",</v>
      </c>
      <c r="AB268" s="54" t="str">
        <f t="shared" si="29"/>
        <v>"cmnt":[],</v>
      </c>
      <c r="AC268" s="54"/>
      <c r="AD268" s="54"/>
      <c r="AE268" s="54"/>
      <c r="AF268" s="54"/>
      <c r="AG268" s="54"/>
      <c r="AH268" s="54"/>
    </row>
    <row r="269" spans="1:34" ht="18" customHeight="1" x14ac:dyDescent="0.3">
      <c r="A269" s="44">
        <f t="shared" si="30"/>
        <v>45625</v>
      </c>
      <c r="B269" s="45">
        <f t="shared" si="21"/>
        <v>5</v>
      </c>
      <c r="C269" s="46" t="str">
        <f t="shared" si="22"/>
        <v>puzzle1 = [{"order":"268","ctry":"[·] Jolly Roger","rate":"10.0","dff":"Easy","cmnt":[],"prow":["Humans","2Color","NoBand"],"pcolumn":["cl_BLA","cl_WHI","Crosse"]}],</v>
      </c>
      <c r="D269" s="47">
        <f t="shared" si="23"/>
        <v>268</v>
      </c>
      <c r="E269" s="48" t="s">
        <v>3038</v>
      </c>
      <c r="F269" s="49" t="s">
        <v>1626</v>
      </c>
      <c r="G269" s="50" t="s">
        <v>1413</v>
      </c>
      <c r="H269" s="50" t="s">
        <v>1481</v>
      </c>
      <c r="I269" s="50" t="s">
        <v>1088</v>
      </c>
      <c r="J269" s="50" t="s">
        <v>1104</v>
      </c>
      <c r="K269" s="50" t="s">
        <v>1618</v>
      </c>
      <c r="L269" s="48" t="str" cm="1">
        <f t="array" ref="L269">IF(LEFT(E269,1)&lt;&gt;"[", _xlfn.TEXTJOIN(", ", TRUE, IF($E$2:$E$1438=E269, ROW($E$2:$E$1438)-1, "")), "")</f>
        <v/>
      </c>
      <c r="M269" s="48" t="str" cm="1">
        <f t="array" ref="M269">IF(
  IFERROR(INDEX(_xlfn.TEXTSPLIT(L269, ", "), COUNTA(_xlfn.TEXTSPLIT(L269, ", "))) - INDEX(_xlfn.TEXTSPLIT(L269, ", "), COUNTA(_xlfn.TEXTSPLIT(L269, ", ")) - 1), 0) &gt; 0,
  IFERROR(INDEX(_xlfn.TEXTSPLIT(L269, ", "), COUNTA(_xlfn.TEXTSPLIT(L269, ", "))) - INDEX(_xlfn.TEXTSPLIT(L269, ", "), COUNTA(_xlfn.TEXTSPLIT(L269, ", ")) - 1), ""),
  ""
)</f>
        <v/>
      </c>
      <c r="N269" s="51" t="str">
        <f>IFERROR(TEXT(AVERAGEIF(Rates!B:B, D269, Rates!C:C), "0.0"), "")</f>
        <v>10.0</v>
      </c>
      <c r="O269" s="52" t="str">
        <f>IFERROR(
    IF(
        AVERAGEIF(Rates!B:B, D269, Rates!F:F) &lt; 1.2,
        "Easy",
        IF(
            AVERAGEIF(Rates!B:B, D269, Rates!F:F) &gt; 2.2,
            "Hard",
            "Med"
        )
    ),
    ""
)</f>
        <v>Easy</v>
      </c>
      <c r="P269" s="50" t="str" cm="1">
        <f t="array" ref="P269">_xlfn.TEXTJOIN(",", TRUE, IF((Rates!$B$1:$B$11000 = D269) * (Rates!$E$1:$E$11000 &lt;&gt; ""), CHAR(34) &amp; Rates!$E$1:$E$11000&amp; CHAR(34), ""))</f>
        <v/>
      </c>
      <c r="Q269" s="50">
        <f>COUNTIF(Categories!A:A, H269) + COUNTIF(Categories!A:A, I269) + COUNTIF(Categories!A:A, J269) + COUNTIF(Categories!A:A, K269) + COUNTIF(Categories!A:A, F269) + COUNTIF(Categories!A:A, G269) + T269</f>
        <v>6</v>
      </c>
      <c r="R269" s="50">
        <f t="shared" si="32"/>
        <v>0</v>
      </c>
      <c r="S269" s="50" t="str">
        <f t="shared" si="31"/>
        <v>Humans2ColorNoBandcl_BLAcl_WHICrosse</v>
      </c>
      <c r="T269" s="50">
        <f t="shared" si="24"/>
        <v>0</v>
      </c>
      <c r="U269" s="50" t="s">
        <v>3018</v>
      </c>
      <c r="V269" s="50" t="str">
        <f t="shared" si="25"/>
        <v>[{"order":"268","ctry":"[·] Jolly Roger",</v>
      </c>
      <c r="W269" s="53" t="str">
        <f t="shared" si="26"/>
        <v>[{"order":"268","ctry":"[·] Jolly Roger","rate":"10.0","dff":"Easy","cmnt":[],"prow":["Humans","2Color","NoBand"],"pcolumn":["cl_BLA","cl_WHI","Crosse"]}],</v>
      </c>
      <c r="X269" s="48" t="str" cm="1">
        <f t="array" ref="X269">CHAR(34) &amp; "prow" &amp; CHAR(34) &amp; ":["
&amp; _xlfn.TEXTJOIN(",", TRUE, CHAR(34) &amp; F269:H269 &amp; CHAR(34))
&amp; "],"</f>
        <v>"prow":["Humans","2Color","NoBand"],</v>
      </c>
      <c r="Y269" s="48" t="str" cm="1">
        <f t="array" ref="Y269">CHAR(34) &amp; "pcolumn" &amp; CHAR(34) &amp; ":["
&amp; _xlfn.TEXTJOIN(",", TRUE, CHAR(34) &amp; I269:K269 &amp; CHAR(34))
&amp; "]}"</f>
        <v>"pcolumn":["cl_BLA","cl_WHI","Crosse"]}</v>
      </c>
      <c r="Z269" s="54" t="str">
        <f t="shared" si="27"/>
        <v>"rate":"10.0",</v>
      </c>
      <c r="AA269" s="54" t="str">
        <f t="shared" si="28"/>
        <v>"dff":"Easy",</v>
      </c>
      <c r="AB269" s="54" t="str">
        <f t="shared" si="29"/>
        <v>"cmnt":[],</v>
      </c>
      <c r="AC269" s="54"/>
      <c r="AD269" s="54"/>
      <c r="AE269" s="54"/>
      <c r="AF269" s="54"/>
      <c r="AG269" s="54"/>
      <c r="AH269" s="54"/>
    </row>
    <row r="270" spans="1:34" ht="18" customHeight="1" x14ac:dyDescent="0.3">
      <c r="A270" s="44">
        <f t="shared" si="30"/>
        <v>45626</v>
      </c>
      <c r="B270" s="45">
        <f t="shared" si="21"/>
        <v>6</v>
      </c>
      <c r="C270" s="46" t="str">
        <f t="shared" si="22"/>
        <v>puzzle1 = [{"order":"269","ctry":"Solomon Islands","rate":"8.0","dff":"Easy","cmnt":[],"prow":["cl_BLU, cl_GRE","3+Star","staWHI"],"pcolumn":["rgn_Oceania","startS","cl_YEL"]}],</v>
      </c>
      <c r="D270" s="47">
        <f t="shared" si="23"/>
        <v>269</v>
      </c>
      <c r="E270" s="48" t="s">
        <v>242</v>
      </c>
      <c r="F270" s="49" t="s">
        <v>1140</v>
      </c>
      <c r="G270" s="50" t="s">
        <v>1598</v>
      </c>
      <c r="H270" s="50" t="s">
        <v>1273</v>
      </c>
      <c r="I270" s="50" t="s">
        <v>1051</v>
      </c>
      <c r="J270" s="50" t="s">
        <v>1924</v>
      </c>
      <c r="K270" s="50" t="s">
        <v>1107</v>
      </c>
      <c r="L270" s="48" t="str" cm="1">
        <f t="array" ref="L270">IF(LEFT(E270,1)&lt;&gt;"[", _xlfn.TEXTJOIN(", ", TRUE, IF($E$2:$E$1438=E270, ROW($E$2:$E$1438)-1, "")), "")</f>
        <v>269</v>
      </c>
      <c r="M270" s="48" t="str" cm="1">
        <f t="array" ref="M270">IF(
  IFERROR(INDEX(_xlfn.TEXTSPLIT(L270, ", "), COUNTA(_xlfn.TEXTSPLIT(L270, ", "))) - INDEX(_xlfn.TEXTSPLIT(L270, ", "), COUNTA(_xlfn.TEXTSPLIT(L270, ", ")) - 1), 0) &gt; 0,
  IFERROR(INDEX(_xlfn.TEXTSPLIT(L270, ", "), COUNTA(_xlfn.TEXTSPLIT(L270, ", "))) - INDEX(_xlfn.TEXTSPLIT(L270, ", "), COUNTA(_xlfn.TEXTSPLIT(L270, ", ")) - 1), ""),
  ""
)</f>
        <v/>
      </c>
      <c r="N270" s="51" t="str">
        <f>IFERROR(TEXT(AVERAGEIF(Rates!B:B, D270, Rates!C:C), "0.0"), "")</f>
        <v>8.0</v>
      </c>
      <c r="O270" s="52" t="str">
        <f>IFERROR(
    IF(
        AVERAGEIF(Rates!B:B, D270, Rates!F:F) &lt; 1.2,
        "Easy",
        IF(
            AVERAGEIF(Rates!B:B, D270, Rates!F:F) &gt; 2.2,
            "Hard",
            "Med"
        )
    ),
    ""
)</f>
        <v>Easy</v>
      </c>
      <c r="P270" s="50" t="str" cm="1">
        <f t="array" ref="P270">_xlfn.TEXTJOIN(",", TRUE, IF((Rates!$B$1:$B$11000 = D270) * (Rates!$E$1:$E$11000 &lt;&gt; ""), CHAR(34) &amp; Rates!$E$1:$E$11000&amp; CHAR(34), ""))</f>
        <v/>
      </c>
      <c r="Q270" s="50">
        <f>COUNTIF(Categories!A:A, H270) + COUNTIF(Categories!A:A, I270) + COUNTIF(Categories!A:A, J270) + COUNTIF(Categories!A:A, K270) + COUNTIF(Categories!A:A, F270) + COUNTIF(Categories!A:A, G270) + T270</f>
        <v>6</v>
      </c>
      <c r="R270" s="50">
        <f t="shared" si="32"/>
        <v>0</v>
      </c>
      <c r="S270" s="50" t="str">
        <f t="shared" si="31"/>
        <v>cl_BLU, cl_GRE3+StarstaWHIrgn_OceaniastartScl_YEL</v>
      </c>
      <c r="T270" s="50">
        <f t="shared" si="24"/>
        <v>0</v>
      </c>
      <c r="U270" s="50" t="s">
        <v>3018</v>
      </c>
      <c r="V270" s="50" t="str">
        <f t="shared" si="25"/>
        <v>[{"order":"269","ctry":"Solomon Islands",</v>
      </c>
      <c r="W270" s="53" t="str">
        <f t="shared" si="26"/>
        <v>[{"order":"269","ctry":"Solomon Islands","rate":"8.0","dff":"Easy","cmnt":[],"prow":["cl_BLU, cl_GRE","3+Star","staWHI"],"pcolumn":["rgn_Oceania","startS","cl_YEL"]}],</v>
      </c>
      <c r="X270" s="48" t="str" cm="1">
        <f t="array" ref="X270">CHAR(34) &amp; "prow" &amp; CHAR(34) &amp; ":["
&amp; _xlfn.TEXTJOIN(",", TRUE, CHAR(34) &amp; F270:H270 &amp; CHAR(34))
&amp; "],"</f>
        <v>"prow":["cl_BLU, cl_GRE","3+Star","staWHI"],</v>
      </c>
      <c r="Y270" s="48" t="str" cm="1">
        <f t="array" ref="Y270">CHAR(34) &amp; "pcolumn" &amp; CHAR(34) &amp; ":["
&amp; _xlfn.TEXTJOIN(",", TRUE, CHAR(34) &amp; I270:K270 &amp; CHAR(34))
&amp; "]}"</f>
        <v>"pcolumn":["rgn_Oceania","startS","cl_YEL"]}</v>
      </c>
      <c r="Z270" s="54" t="str">
        <f t="shared" si="27"/>
        <v>"rate":"8.0",</v>
      </c>
      <c r="AA270" s="54" t="str">
        <f t="shared" si="28"/>
        <v>"dff":"Easy",</v>
      </c>
      <c r="AB270" s="54" t="str">
        <f t="shared" si="29"/>
        <v>"cmnt":[],</v>
      </c>
      <c r="AC270" s="54"/>
      <c r="AD270" s="54"/>
      <c r="AE270" s="54"/>
      <c r="AF270" s="54"/>
      <c r="AG270" s="54"/>
      <c r="AH270" s="54"/>
    </row>
    <row r="271" spans="1:34" ht="18" customHeight="1" x14ac:dyDescent="0.3">
      <c r="A271" s="44">
        <f t="shared" si="30"/>
        <v>45627</v>
      </c>
      <c r="B271" s="45">
        <f t="shared" si="21"/>
        <v>7</v>
      </c>
      <c r="C271" s="46" t="str">
        <f t="shared" si="22"/>
        <v>puzzle1 = [{"order":"270","ctry":"Jordan","rate":"8.0","dff":"Easy","cmnt":[],"prow":["cl_WHI, cl_RED","cl_GRE","rgn_Asia"],"pcolumn":["startJ","Trside","1Stars"]}],</v>
      </c>
      <c r="D271" s="47">
        <f t="shared" si="23"/>
        <v>270</v>
      </c>
      <c r="E271" s="48" t="s">
        <v>151</v>
      </c>
      <c r="F271" s="49" t="s">
        <v>1164</v>
      </c>
      <c r="G271" s="50" t="s">
        <v>1095</v>
      </c>
      <c r="H271" s="50" t="s">
        <v>1063</v>
      </c>
      <c r="I271" s="50" t="s">
        <v>1897</v>
      </c>
      <c r="J271" s="50" t="s">
        <v>1614</v>
      </c>
      <c r="K271" s="50" t="s">
        <v>1590</v>
      </c>
      <c r="L271" s="48" t="str" cm="1">
        <f t="array" ref="L271">IF(LEFT(E271,1)&lt;&gt;"[", _xlfn.TEXTJOIN(", ", TRUE, IF($E$2:$E$1438=E271, ROW($E$2:$E$1438)-1, "")), "")</f>
        <v>239, 270</v>
      </c>
      <c r="M271" s="48" cm="1">
        <f t="array" ref="M271">IF(
  IFERROR(INDEX(_xlfn.TEXTSPLIT(L271, ", "), COUNTA(_xlfn.TEXTSPLIT(L271, ", "))) - INDEX(_xlfn.TEXTSPLIT(L271, ", "), COUNTA(_xlfn.TEXTSPLIT(L271, ", ")) - 1), 0) &gt; 0,
  IFERROR(INDEX(_xlfn.TEXTSPLIT(L271, ", "), COUNTA(_xlfn.TEXTSPLIT(L271, ", "))) - INDEX(_xlfn.TEXTSPLIT(L271, ", "), COUNTA(_xlfn.TEXTSPLIT(L271, ", ")) - 1), ""),
  ""
)</f>
        <v>31</v>
      </c>
      <c r="N271" s="51" t="str">
        <f>IFERROR(TEXT(AVERAGEIF(Rates!B:B, D271, Rates!C:C), "0.0"), "")</f>
        <v>8.0</v>
      </c>
      <c r="O271" s="52" t="str">
        <f>IFERROR(
    IF(
        AVERAGEIF(Rates!B:B, D271, Rates!F:F) &lt; 1.2,
        "Easy",
        IF(
            AVERAGEIF(Rates!B:B, D271, Rates!F:F) &gt; 2.2,
            "Hard",
            "Med"
        )
    ),
    ""
)</f>
        <v>Easy</v>
      </c>
      <c r="P271" s="50" t="str" cm="1">
        <f t="array" ref="P271">_xlfn.TEXTJOIN(",", TRUE, IF((Rates!$B$1:$B$11000 = D271) * (Rates!$E$1:$E$11000 &lt;&gt; ""), CHAR(34) &amp; Rates!$E$1:$E$11000&amp; CHAR(34), ""))</f>
        <v/>
      </c>
      <c r="Q271" s="50">
        <f>COUNTIF(Categories!A:A, H271) + COUNTIF(Categories!A:A, I271) + COUNTIF(Categories!A:A, J271) + COUNTIF(Categories!A:A, K271) + COUNTIF(Categories!A:A, F271) + COUNTIF(Categories!A:A, G271) + T271</f>
        <v>6</v>
      </c>
      <c r="R271" s="50">
        <f t="shared" si="32"/>
        <v>0</v>
      </c>
      <c r="S271" s="50" t="str">
        <f t="shared" si="31"/>
        <v>cl_WHI, cl_REDcl_GRErgn_AsiastartJTrside1Stars</v>
      </c>
      <c r="T271" s="50">
        <f t="shared" si="24"/>
        <v>0</v>
      </c>
      <c r="U271" s="50" t="s">
        <v>3018</v>
      </c>
      <c r="V271" s="50" t="str">
        <f t="shared" si="25"/>
        <v>[{"order":"270","ctry":"Jordan",</v>
      </c>
      <c r="W271" s="53" t="str">
        <f t="shared" si="26"/>
        <v>[{"order":"270","ctry":"Jordan","rate":"8.0","dff":"Easy","cmnt":[],"prow":["cl_WHI, cl_RED","cl_GRE","rgn_Asia"],"pcolumn":["startJ","Trside","1Stars"]}],</v>
      </c>
      <c r="X271" s="48" t="str" cm="1">
        <f t="array" ref="X271">CHAR(34) &amp; "prow" &amp; CHAR(34) &amp; ":["
&amp; _xlfn.TEXTJOIN(",", TRUE, CHAR(34) &amp; F271:H271 &amp; CHAR(34))
&amp; "],"</f>
        <v>"prow":["cl_WHI, cl_RED","cl_GRE","rgn_Asia"],</v>
      </c>
      <c r="Y271" s="48" t="str" cm="1">
        <f t="array" ref="Y271">CHAR(34) &amp; "pcolumn" &amp; CHAR(34) &amp; ":["
&amp; _xlfn.TEXTJOIN(",", TRUE, CHAR(34) &amp; I271:K271 &amp; CHAR(34))
&amp; "]}"</f>
        <v>"pcolumn":["startJ","Trside","1Stars"]}</v>
      </c>
      <c r="Z271" s="54" t="str">
        <f t="shared" si="27"/>
        <v>"rate":"8.0",</v>
      </c>
      <c r="AA271" s="54" t="str">
        <f t="shared" si="28"/>
        <v>"dff":"Easy",</v>
      </c>
      <c r="AB271" s="54" t="str">
        <f t="shared" si="29"/>
        <v>"cmnt":[],</v>
      </c>
      <c r="AC271" s="54"/>
      <c r="AD271" s="54"/>
      <c r="AE271" s="54"/>
      <c r="AF271" s="54"/>
      <c r="AG271" s="54"/>
      <c r="AH271" s="54"/>
    </row>
    <row r="272" spans="1:34" ht="18" customHeight="1" x14ac:dyDescent="0.3">
      <c r="A272" s="44">
        <f t="shared" si="30"/>
        <v>45628</v>
      </c>
      <c r="B272" s="45">
        <f t="shared" si="21"/>
        <v>1</v>
      </c>
      <c r="C272" s="46" t="str">
        <f t="shared" si="22"/>
        <v>puzzle1 = [{"order":"271","ctry":"Seychelles","rate":"","dff":"","cmnt":[],"prow":["OnlyBa","5+Colo","ntWHYE"],"pcolumn":["alldia","startS","rgn_Africa"]}],</v>
      </c>
      <c r="D272" s="47">
        <f t="shared" si="23"/>
        <v>271</v>
      </c>
      <c r="E272" s="48" t="s">
        <v>235</v>
      </c>
      <c r="F272" s="49" t="s">
        <v>1630</v>
      </c>
      <c r="G272" s="50" t="s">
        <v>1425</v>
      </c>
      <c r="H272" s="50" t="s">
        <v>20</v>
      </c>
      <c r="I272" s="50" t="s">
        <v>1517</v>
      </c>
      <c r="J272" s="50" t="s">
        <v>1924</v>
      </c>
      <c r="K272" s="50" t="s">
        <v>1047</v>
      </c>
      <c r="L272" s="48" t="str" cm="1">
        <f t="array" ref="L272">IF(LEFT(E272,1)&lt;&gt;"[", _xlfn.TEXTJOIN(", ", TRUE, IF($E$2:$E$1438=E272, ROW($E$2:$E$1438)-1, "")), "")</f>
        <v>10, 271, 402</v>
      </c>
      <c r="M272" s="48" cm="1">
        <f t="array" ref="M272">IF(
  IFERROR(INDEX(_xlfn.TEXTSPLIT(L272, ", "), COUNTA(_xlfn.TEXTSPLIT(L272, ", "))) - INDEX(_xlfn.TEXTSPLIT(L272, ", "), COUNTA(_xlfn.TEXTSPLIT(L272, ", ")) - 1), 0) &gt; 0,
  IFERROR(INDEX(_xlfn.TEXTSPLIT(L272, ", "), COUNTA(_xlfn.TEXTSPLIT(L272, ", "))) - INDEX(_xlfn.TEXTSPLIT(L272, ", "), COUNTA(_xlfn.TEXTSPLIT(L272, ", ")) - 1), ""),
  ""
)</f>
        <v>131</v>
      </c>
      <c r="N272" s="51" t="str">
        <f>IFERROR(TEXT(AVERAGEIF(Rates!B:B, D272, Rates!C:C), "0.0"), "")</f>
        <v/>
      </c>
      <c r="O272" s="52" t="str">
        <f>IFERROR(
    IF(
        AVERAGEIF(Rates!B:B, D272, Rates!F:F) &lt; 1.2,
        "Easy",
        IF(
            AVERAGEIF(Rates!B:B, D272, Rates!F:F) &gt; 2.2,
            "Hard",
            "Med"
        )
    ),
    ""
)</f>
        <v/>
      </c>
      <c r="P272" s="50" t="str" cm="1">
        <f t="array" ref="P272">_xlfn.TEXTJOIN(",", TRUE, IF((Rates!$B$1:$B$11000 = D272) * (Rates!$E$1:$E$11000 &lt;&gt; ""), CHAR(34) &amp; Rates!$E$1:$E$11000&amp; CHAR(34), ""))</f>
        <v/>
      </c>
      <c r="Q272" s="50">
        <f>COUNTIF(Categories!A:A, H272) + COUNTIF(Categories!A:A, I272) + COUNTIF(Categories!A:A, J272) + COUNTIF(Categories!A:A, K272) + COUNTIF(Categories!A:A, F272) + COUNTIF(Categories!A:A, G272) + T272</f>
        <v>6</v>
      </c>
      <c r="R272" s="50">
        <f t="shared" si="32"/>
        <v>1</v>
      </c>
      <c r="S272" s="50" t="str">
        <f t="shared" si="31"/>
        <v>OnlyBa5+ColontWHYEalldiastartSrgn_Africa</v>
      </c>
      <c r="T272" s="50">
        <f t="shared" si="24"/>
        <v>0</v>
      </c>
      <c r="U272" s="50" t="s">
        <v>3018</v>
      </c>
      <c r="V272" s="50" t="str">
        <f t="shared" si="25"/>
        <v>[{"order":"271","ctry":"Seychelles",</v>
      </c>
      <c r="W272" s="53" t="str">
        <f t="shared" si="26"/>
        <v>[{"order":"271","ctry":"Seychelles","rate":"","dff":"","cmnt":[],"prow":["OnlyBa","5+Colo","ntWHYE"],"pcolumn":["alldia","startS","rgn_Africa"]}],</v>
      </c>
      <c r="X272" s="48" t="str" cm="1">
        <f t="array" ref="X272">CHAR(34) &amp; "prow" &amp; CHAR(34) &amp; ":["
&amp; _xlfn.TEXTJOIN(",", TRUE, CHAR(34) &amp; F272:H272 &amp; CHAR(34))
&amp; "],"</f>
        <v>"prow":["OnlyBa","5+Colo","ntWHYE"],</v>
      </c>
      <c r="Y272" s="48" t="str" cm="1">
        <f t="array" ref="Y272">CHAR(34) &amp; "pcolumn" &amp; CHAR(34) &amp; ":["
&amp; _xlfn.TEXTJOIN(",", TRUE, CHAR(34) &amp; I272:K272 &amp; CHAR(34))
&amp; "]}"</f>
        <v>"pcolumn":["alldia","startS","rgn_Africa"]}</v>
      </c>
      <c r="Z272" s="54" t="str">
        <f t="shared" si="27"/>
        <v>"rate":"",</v>
      </c>
      <c r="AA272" s="54" t="str">
        <f t="shared" si="28"/>
        <v>"dff":"",</v>
      </c>
      <c r="AB272" s="54" t="str">
        <f t="shared" si="29"/>
        <v>"cmnt":[],</v>
      </c>
      <c r="AC272" s="54"/>
      <c r="AD272" s="54"/>
      <c r="AE272" s="54"/>
      <c r="AF272" s="54"/>
      <c r="AG272" s="54"/>
      <c r="AH272" s="54"/>
    </row>
    <row r="273" spans="1:34" ht="18" customHeight="1" x14ac:dyDescent="0.3">
      <c r="A273" s="44">
        <f t="shared" si="30"/>
        <v>45629</v>
      </c>
      <c r="B273" s="45">
        <f t="shared" si="21"/>
        <v>2</v>
      </c>
      <c r="C273" s="46" t="str">
        <f t="shared" si="22"/>
        <v>puzzle1 = [{"order":"272","ctry":"Ireland","rate":"","dff":"","cmnt":[],"prow":["cl_GRE","3Bands","allver"],"pcolumn":["englis","BLRENO","rgn_Europe"]}],</v>
      </c>
      <c r="D273" s="47">
        <f t="shared" si="23"/>
        <v>272</v>
      </c>
      <c r="E273" s="48" t="s">
        <v>143</v>
      </c>
      <c r="F273" s="49" t="s">
        <v>1095</v>
      </c>
      <c r="G273" s="50" t="s">
        <v>1489</v>
      </c>
      <c r="H273" s="50" t="s">
        <v>1513</v>
      </c>
      <c r="I273" s="50" t="s">
        <v>2031</v>
      </c>
      <c r="J273" s="50" t="s">
        <v>1335</v>
      </c>
      <c r="K273" s="50" t="s">
        <v>1067</v>
      </c>
      <c r="L273" s="48" t="str" cm="1">
        <f t="array" ref="L273">IF(LEFT(E273,1)&lt;&gt;"[", _xlfn.TEXTJOIN(", ", TRUE, IF($E$2:$E$1438=E273, ROW($E$2:$E$1438)-1, "")), "")</f>
        <v>52, 272</v>
      </c>
      <c r="M273" s="48" cm="1">
        <f t="array" ref="M273">IF(
  IFERROR(INDEX(_xlfn.TEXTSPLIT(L273, ", "), COUNTA(_xlfn.TEXTSPLIT(L273, ", "))) - INDEX(_xlfn.TEXTSPLIT(L273, ", "), COUNTA(_xlfn.TEXTSPLIT(L273, ", ")) - 1), 0) &gt; 0,
  IFERROR(INDEX(_xlfn.TEXTSPLIT(L273, ", "), COUNTA(_xlfn.TEXTSPLIT(L273, ", "))) - INDEX(_xlfn.TEXTSPLIT(L273, ", "), COUNTA(_xlfn.TEXTSPLIT(L273, ", ")) - 1), ""),
  ""
)</f>
        <v>220</v>
      </c>
      <c r="N273" s="51" t="str">
        <f>IFERROR(TEXT(AVERAGEIF(Rates!B:B, D273, Rates!C:C), "0.0"), "")</f>
        <v/>
      </c>
      <c r="O273" s="52" t="str">
        <f>IFERROR(
    IF(
        AVERAGEIF(Rates!B:B, D273, Rates!F:F) &lt; 1.2,
        "Easy",
        IF(
            AVERAGEIF(Rates!B:B, D273, Rates!F:F) &gt; 2.2,
            "Hard",
            "Med"
        )
    ),
    ""
)</f>
        <v/>
      </c>
      <c r="P273" s="50" t="str" cm="1">
        <f t="array" ref="P273">_xlfn.TEXTJOIN(",", TRUE, IF((Rates!$B$1:$B$11000 = D273) * (Rates!$E$1:$E$11000 &lt;&gt; ""), CHAR(34) &amp; Rates!$E$1:$E$11000&amp; CHAR(34), ""))</f>
        <v/>
      </c>
      <c r="Q273" s="50">
        <f>COUNTIF(Categories!A:A, H273) + COUNTIF(Categories!A:A, I273) + COUNTIF(Categories!A:A, J273) + COUNTIF(Categories!A:A, K273) + COUNTIF(Categories!A:A, F273) + COUNTIF(Categories!A:A, G273) + T273</f>
        <v>6</v>
      </c>
      <c r="R273" s="50">
        <f t="shared" si="32"/>
        <v>1</v>
      </c>
      <c r="S273" s="50" t="str">
        <f t="shared" si="31"/>
        <v>cl_GRE3BandsallverenglisBLRENOrgn_Europe</v>
      </c>
      <c r="T273" s="50">
        <f t="shared" si="24"/>
        <v>0</v>
      </c>
      <c r="U273" s="50" t="s">
        <v>3018</v>
      </c>
      <c r="V273" s="50" t="str">
        <f t="shared" si="25"/>
        <v>[{"order":"272","ctry":"Ireland",</v>
      </c>
      <c r="W273" s="53" t="str">
        <f t="shared" si="26"/>
        <v>[{"order":"272","ctry":"Ireland","rate":"","dff":"","cmnt":[],"prow":["cl_GRE","3Bands","allver"],"pcolumn":["englis","BLRENO","rgn_Europe"]}],</v>
      </c>
      <c r="X273" s="48" t="str" cm="1">
        <f t="array" ref="X273">CHAR(34) &amp; "prow" &amp; CHAR(34) &amp; ":["
&amp; _xlfn.TEXTJOIN(",", TRUE, CHAR(34) &amp; F273:H273 &amp; CHAR(34))
&amp; "],"</f>
        <v>"prow":["cl_GRE","3Bands","allver"],</v>
      </c>
      <c r="Y273" s="48" t="str" cm="1">
        <f t="array" ref="Y273">CHAR(34) &amp; "pcolumn" &amp; CHAR(34) &amp; ":["
&amp; _xlfn.TEXTJOIN(",", TRUE, CHAR(34) &amp; I273:K273 &amp; CHAR(34))
&amp; "]}"</f>
        <v>"pcolumn":["englis","BLRENO","rgn_Europe"]}</v>
      </c>
      <c r="Z273" s="54" t="str">
        <f t="shared" si="27"/>
        <v>"rate":"",</v>
      </c>
      <c r="AA273" s="54" t="str">
        <f t="shared" si="28"/>
        <v>"dff":"",</v>
      </c>
      <c r="AB273" s="54" t="str">
        <f t="shared" si="29"/>
        <v>"cmnt":[],</v>
      </c>
      <c r="AC273" s="54"/>
      <c r="AD273" s="54"/>
      <c r="AE273" s="54"/>
      <c r="AF273" s="54"/>
      <c r="AG273" s="54"/>
      <c r="AH273" s="54"/>
    </row>
    <row r="274" spans="1:34" ht="18" customHeight="1" x14ac:dyDescent="0.3">
      <c r="A274" s="44">
        <f t="shared" si="30"/>
        <v>45630</v>
      </c>
      <c r="B274" s="45">
        <f t="shared" si="21"/>
        <v>3</v>
      </c>
      <c r="C274" s="46" t="str">
        <f t="shared" si="22"/>
        <v>puzzle1 = [{"order":"273","ctry":"Cayman Islands","rate":"","dff":"","cmnt":[],"prow":["Animal","Texted","startC"],"pcolumn":["myrBLU","words2","island"]}],</v>
      </c>
      <c r="D274" s="47">
        <f t="shared" si="23"/>
        <v>273</v>
      </c>
      <c r="E274" s="48" t="s">
        <v>81</v>
      </c>
      <c r="F274" s="49" t="s">
        <v>1606</v>
      </c>
      <c r="G274" s="50" t="s">
        <v>1610</v>
      </c>
      <c r="H274" s="50" t="s">
        <v>1876</v>
      </c>
      <c r="I274" s="50" t="s">
        <v>1283</v>
      </c>
      <c r="J274" s="50" t="s">
        <v>1845</v>
      </c>
      <c r="K274" s="50" t="s">
        <v>1</v>
      </c>
      <c r="L274" s="48" t="str" cm="1">
        <f t="array" ref="L274">IF(LEFT(E274,1)&lt;&gt;"[", _xlfn.TEXTJOIN(", ", TRUE, IF($E$2:$E$1438=E274, ROW($E$2:$E$1438)-1, "")), "")</f>
        <v>273</v>
      </c>
      <c r="M274" s="48" t="str" cm="1">
        <f t="array" ref="M274">IF(
  IFERROR(INDEX(_xlfn.TEXTSPLIT(L274, ", "), COUNTA(_xlfn.TEXTSPLIT(L274, ", "))) - INDEX(_xlfn.TEXTSPLIT(L274, ", "), COUNTA(_xlfn.TEXTSPLIT(L274, ", ")) - 1), 0) &gt; 0,
  IFERROR(INDEX(_xlfn.TEXTSPLIT(L274, ", "), COUNTA(_xlfn.TEXTSPLIT(L274, ", "))) - INDEX(_xlfn.TEXTSPLIT(L274, ", "), COUNTA(_xlfn.TEXTSPLIT(L274, ", ")) - 1), ""),
  ""
)</f>
        <v/>
      </c>
      <c r="N274" s="51" t="str">
        <f>IFERROR(TEXT(AVERAGEIF(Rates!B:B, D274, Rates!C:C), "0.0"), "")</f>
        <v/>
      </c>
      <c r="O274" s="52" t="str">
        <f>IFERROR(
    IF(
        AVERAGEIF(Rates!B:B, D274, Rates!F:F) &lt; 1.2,
        "Easy",
        IF(
            AVERAGEIF(Rates!B:B, D274, Rates!F:F) &gt; 2.2,
            "Hard",
            "Med"
        )
    ),
    ""
)</f>
        <v/>
      </c>
      <c r="P274" s="50" t="str" cm="1">
        <f t="array" ref="P274">_xlfn.TEXTJOIN(",", TRUE, IF((Rates!$B$1:$B$11000 = D274) * (Rates!$E$1:$E$11000 &lt;&gt; ""), CHAR(34) &amp; Rates!$E$1:$E$11000&amp; CHAR(34), ""))</f>
        <v/>
      </c>
      <c r="Q274" s="50">
        <f>COUNTIF(Categories!A:A, H274) + COUNTIF(Categories!A:A, I274) + COUNTIF(Categories!A:A, J274) + COUNTIF(Categories!A:A, K274) + COUNTIF(Categories!A:A, F274) + COUNTIF(Categories!A:A, G274) + T274</f>
        <v>6</v>
      </c>
      <c r="R274" s="50">
        <f t="shared" si="32"/>
        <v>0</v>
      </c>
      <c r="S274" s="50" t="str">
        <f t="shared" si="31"/>
        <v>AnimalTextedstartCmyrBLUwords2island</v>
      </c>
      <c r="T274" s="50">
        <f t="shared" si="24"/>
        <v>0</v>
      </c>
      <c r="U274" s="50" t="s">
        <v>3018</v>
      </c>
      <c r="V274" s="50" t="str">
        <f t="shared" si="25"/>
        <v>[{"order":"273","ctry":"Cayman Islands",</v>
      </c>
      <c r="W274" s="53" t="str">
        <f t="shared" si="26"/>
        <v>[{"order":"273","ctry":"Cayman Islands","rate":"","dff":"","cmnt":[],"prow":["Animal","Texted","startC"],"pcolumn":["myrBLU","words2","island"]}],</v>
      </c>
      <c r="X274" s="48" t="str" cm="1">
        <f t="array" ref="X274">CHAR(34) &amp; "prow" &amp; CHAR(34) &amp; ":["
&amp; _xlfn.TEXTJOIN(",", TRUE, CHAR(34) &amp; F274:H274 &amp; CHAR(34))
&amp; "],"</f>
        <v>"prow":["Animal","Texted","startC"],</v>
      </c>
      <c r="Y274" s="48" t="str" cm="1">
        <f t="array" ref="Y274">CHAR(34) &amp; "pcolumn" &amp; CHAR(34) &amp; ":["
&amp; _xlfn.TEXTJOIN(",", TRUE, CHAR(34) &amp; I274:K274 &amp; CHAR(34))
&amp; "]}"</f>
        <v>"pcolumn":["myrBLU","words2","island"]}</v>
      </c>
      <c r="Z274" s="54" t="str">
        <f t="shared" si="27"/>
        <v>"rate":"",</v>
      </c>
      <c r="AA274" s="54" t="str">
        <f t="shared" si="28"/>
        <v>"dff":"",</v>
      </c>
      <c r="AB274" s="54" t="str">
        <f t="shared" si="29"/>
        <v>"cmnt":[],</v>
      </c>
      <c r="AC274" s="54"/>
      <c r="AD274" s="54"/>
      <c r="AE274" s="54"/>
      <c r="AF274" s="54"/>
      <c r="AG274" s="54"/>
      <c r="AH274" s="54"/>
    </row>
    <row r="275" spans="1:34" ht="18" customHeight="1" x14ac:dyDescent="0.3">
      <c r="A275" s="44">
        <f t="shared" si="30"/>
        <v>45631</v>
      </c>
      <c r="B275" s="45">
        <f t="shared" si="21"/>
        <v>4</v>
      </c>
      <c r="C275" s="46" t="str">
        <f t="shared" si="22"/>
        <v>puzzle1 = [{"order":"274","ctry":"Martinique","rate":"8.0","dff":"Med","cmnt":[],"prow":["startM","3Color","rgn_North America"],"pcolumn":["BLWHNO","Trside","cl_BLA, cl_GRE"]}],</v>
      </c>
      <c r="D275" s="47">
        <f t="shared" si="23"/>
        <v>274</v>
      </c>
      <c r="E275" s="48" t="s">
        <v>174</v>
      </c>
      <c r="F275" s="49" t="s">
        <v>1906</v>
      </c>
      <c r="G275" s="50" t="s">
        <v>1417</v>
      </c>
      <c r="H275" s="50" t="s">
        <v>1059</v>
      </c>
      <c r="I275" s="50" t="s">
        <v>1339</v>
      </c>
      <c r="J275" s="50" t="s">
        <v>1614</v>
      </c>
      <c r="K275" s="50" t="s">
        <v>1128</v>
      </c>
      <c r="L275" s="48" t="str" cm="1">
        <f t="array" ref="L275">IF(LEFT(E275,1)&lt;&gt;"[", _xlfn.TEXTJOIN(", ", TRUE, IF($E$2:$E$1438=E275, ROW($E$2:$E$1438)-1, "")), "")</f>
        <v>274, 433</v>
      </c>
      <c r="M275" s="48" cm="1">
        <f t="array" ref="M275">IF(
  IFERROR(INDEX(_xlfn.TEXTSPLIT(L275, ", "), COUNTA(_xlfn.TEXTSPLIT(L275, ", "))) - INDEX(_xlfn.TEXTSPLIT(L275, ", "), COUNTA(_xlfn.TEXTSPLIT(L275, ", ")) - 1), 0) &gt; 0,
  IFERROR(INDEX(_xlfn.TEXTSPLIT(L275, ", "), COUNTA(_xlfn.TEXTSPLIT(L275, ", "))) - INDEX(_xlfn.TEXTSPLIT(L275, ", "), COUNTA(_xlfn.TEXTSPLIT(L275, ", ")) - 1), ""),
  ""
)</f>
        <v>159</v>
      </c>
      <c r="N275" s="51" t="str">
        <f>IFERROR(TEXT(AVERAGEIF(Rates!B:B, D275, Rates!C:C), "0.0"), "")</f>
        <v>8.0</v>
      </c>
      <c r="O275" s="52" t="str">
        <f>IFERROR(
    IF(
        AVERAGEIF(Rates!B:B, D275, Rates!F:F) &lt; 1.2,
        "Easy",
        IF(
            AVERAGEIF(Rates!B:B, D275, Rates!F:F) &gt; 2.2,
            "Hard",
            "Med"
        )
    ),
    ""
)</f>
        <v>Med</v>
      </c>
      <c r="P275" s="50" t="str" cm="1">
        <f t="array" ref="P275">_xlfn.TEXTJOIN(",", TRUE, IF((Rates!$B$1:$B$11000 = D275) * (Rates!$E$1:$E$11000 &lt;&gt; ""), CHAR(34) &amp; Rates!$E$1:$E$11000&amp; CHAR(34), ""))</f>
        <v/>
      </c>
      <c r="Q275" s="50">
        <f>COUNTIF(Categories!A:A, H275) + COUNTIF(Categories!A:A, I275) + COUNTIF(Categories!A:A, J275) + COUNTIF(Categories!A:A, K275) + COUNTIF(Categories!A:A, F275) + COUNTIF(Categories!A:A, G275) + T275</f>
        <v>6</v>
      </c>
      <c r="R275" s="50">
        <f t="shared" si="32"/>
        <v>0</v>
      </c>
      <c r="S275" s="50" t="str">
        <f t="shared" si="31"/>
        <v>startM3Colorrgn_North AmericaBLWHNOTrsidecl_BLA, cl_GRE</v>
      </c>
      <c r="T275" s="50">
        <f t="shared" si="24"/>
        <v>0</v>
      </c>
      <c r="U275" s="50" t="s">
        <v>3018</v>
      </c>
      <c r="V275" s="50" t="str">
        <f t="shared" si="25"/>
        <v>[{"order":"274","ctry":"Martinique",</v>
      </c>
      <c r="W275" s="53" t="str">
        <f t="shared" si="26"/>
        <v>[{"order":"274","ctry":"Martinique","rate":"8.0","dff":"Med","cmnt":[],"prow":["startM","3Color","rgn_North America"],"pcolumn":["BLWHNO","Trside","cl_BLA, cl_GRE"]}],</v>
      </c>
      <c r="X275" s="48" t="str" cm="1">
        <f t="array" ref="X275">CHAR(34) &amp; "prow" &amp; CHAR(34) &amp; ":["
&amp; _xlfn.TEXTJOIN(",", TRUE, CHAR(34) &amp; F275:H275 &amp; CHAR(34))
&amp; "],"</f>
        <v>"prow":["startM","3Color","rgn_North America"],</v>
      </c>
      <c r="Y275" s="48" t="str" cm="1">
        <f t="array" ref="Y275">CHAR(34) &amp; "pcolumn" &amp; CHAR(34) &amp; ":["
&amp; _xlfn.TEXTJOIN(",", TRUE, CHAR(34) &amp; I275:K275 &amp; CHAR(34))
&amp; "]}"</f>
        <v>"pcolumn":["BLWHNO","Trside","cl_BLA, cl_GRE"]}</v>
      </c>
      <c r="Z275" s="54" t="str">
        <f t="shared" si="27"/>
        <v>"rate":"8.0",</v>
      </c>
      <c r="AA275" s="54" t="str">
        <f t="shared" si="28"/>
        <v>"dff":"Med",</v>
      </c>
      <c r="AB275" s="54" t="str">
        <f t="shared" si="29"/>
        <v>"cmnt":[],</v>
      </c>
      <c r="AC275" s="54"/>
      <c r="AD275" s="54"/>
      <c r="AE275" s="54"/>
      <c r="AF275" s="54"/>
      <c r="AG275" s="54"/>
      <c r="AH275" s="54"/>
    </row>
    <row r="276" spans="1:34" ht="18" customHeight="1" x14ac:dyDescent="0.3">
      <c r="A276" s="44">
        <f t="shared" si="30"/>
        <v>45632</v>
      </c>
      <c r="B276" s="45">
        <f t="shared" si="21"/>
        <v>5</v>
      </c>
      <c r="C276" s="46" t="str">
        <f t="shared" si="22"/>
        <v>puzzle1 = [{"order":"275","ctry":"Sao Tome and Príncipe","rate":"5.0","dff":"Hard","cmnt":[],"prow":["cl_GRE","cl_YEL","cl_RED"],"pcolumn":["words3","portug","staBLA"]}],</v>
      </c>
      <c r="D276" s="47">
        <f t="shared" si="23"/>
        <v>275</v>
      </c>
      <c r="E276" s="48" t="s">
        <v>230</v>
      </c>
      <c r="F276" s="49" t="s">
        <v>1095</v>
      </c>
      <c r="G276" s="50" t="s">
        <v>1107</v>
      </c>
      <c r="H276" s="50" t="s">
        <v>1101</v>
      </c>
      <c r="I276" s="50" t="s">
        <v>1849</v>
      </c>
      <c r="J276" s="50" t="s">
        <v>2043</v>
      </c>
      <c r="K276" s="50" t="s">
        <v>1260</v>
      </c>
      <c r="L276" s="48" t="str" cm="1">
        <f t="array" ref="L276">IF(LEFT(E276,1)&lt;&gt;"[", _xlfn.TEXTJOIN(", ", TRUE, IF($E$2:$E$1438=E276, ROW($E$2:$E$1438)-1, "")), "")</f>
        <v>134, 275, 556</v>
      </c>
      <c r="M276" s="48" cm="1">
        <f t="array" ref="M276">IF(
  IFERROR(INDEX(_xlfn.TEXTSPLIT(L276, ", "), COUNTA(_xlfn.TEXTSPLIT(L276, ", "))) - INDEX(_xlfn.TEXTSPLIT(L276, ", "), COUNTA(_xlfn.TEXTSPLIT(L276, ", ")) - 1), 0) &gt; 0,
  IFERROR(INDEX(_xlfn.TEXTSPLIT(L276, ", "), COUNTA(_xlfn.TEXTSPLIT(L276, ", "))) - INDEX(_xlfn.TEXTSPLIT(L276, ", "), COUNTA(_xlfn.TEXTSPLIT(L276, ", ")) - 1), ""),
  ""
)</f>
        <v>281</v>
      </c>
      <c r="N276" s="51" t="str">
        <f>IFERROR(TEXT(AVERAGEIF(Rates!B:B, D276, Rates!C:C), "0.0"), "")</f>
        <v>5.0</v>
      </c>
      <c r="O276" s="52" t="str">
        <f>IFERROR(
    IF(
        AVERAGEIF(Rates!B:B, D276, Rates!F:F) &lt; 1.2,
        "Easy",
        IF(
            AVERAGEIF(Rates!B:B, D276, Rates!F:F) &gt; 2.2,
            "Hard",
            "Med"
        )
    ),
    ""
)</f>
        <v>Hard</v>
      </c>
      <c r="P276" s="50" t="str" cm="1">
        <f t="array" ref="P276">_xlfn.TEXTJOIN(",", TRUE, IF((Rates!$B$1:$B$11000 = D276) * (Rates!$E$1:$E$11000 &lt;&gt; ""), CHAR(34) &amp; Rates!$E$1:$E$11000&amp; CHAR(34), ""))</f>
        <v/>
      </c>
      <c r="Q276" s="50">
        <f>COUNTIF(Categories!A:A, H276) + COUNTIF(Categories!A:A, I276) + COUNTIF(Categories!A:A, J276) + COUNTIF(Categories!A:A, K276) + COUNTIF(Categories!A:A, F276) + COUNTIF(Categories!A:A, G276) + T276</f>
        <v>6</v>
      </c>
      <c r="R276" s="50">
        <f t="shared" si="32"/>
        <v>0</v>
      </c>
      <c r="S276" s="50" t="str">
        <f t="shared" si="31"/>
        <v>cl_GREcl_YELcl_REDwords3portugstaBLA</v>
      </c>
      <c r="T276" s="50">
        <f t="shared" si="24"/>
        <v>0</v>
      </c>
      <c r="U276" s="50" t="s">
        <v>3018</v>
      </c>
      <c r="V276" s="50" t="str">
        <f t="shared" si="25"/>
        <v>[{"order":"275","ctry":"Sao Tome and Príncipe",</v>
      </c>
      <c r="W276" s="53" t="str">
        <f t="shared" si="26"/>
        <v>[{"order":"275","ctry":"Sao Tome and Príncipe","rate":"5.0","dff":"Hard","cmnt":[],"prow":["cl_GRE","cl_YEL","cl_RED"],"pcolumn":["words3","portug","staBLA"]}],</v>
      </c>
      <c r="X276" s="48" t="str" cm="1">
        <f t="array" ref="X276">CHAR(34) &amp; "prow" &amp; CHAR(34) &amp; ":["
&amp; _xlfn.TEXTJOIN(",", TRUE, CHAR(34) &amp; F276:H276 &amp; CHAR(34))
&amp; "],"</f>
        <v>"prow":["cl_GRE","cl_YEL","cl_RED"],</v>
      </c>
      <c r="Y276" s="48" t="str" cm="1">
        <f t="array" ref="Y276">CHAR(34) &amp; "pcolumn" &amp; CHAR(34) &amp; ":["
&amp; _xlfn.TEXTJOIN(",", TRUE, CHAR(34) &amp; I276:K276 &amp; CHAR(34))
&amp; "]}"</f>
        <v>"pcolumn":["words3","portug","staBLA"]}</v>
      </c>
      <c r="Z276" s="54" t="str">
        <f t="shared" si="27"/>
        <v>"rate":"5.0",</v>
      </c>
      <c r="AA276" s="54" t="str">
        <f t="shared" si="28"/>
        <v>"dff":"Hard",</v>
      </c>
      <c r="AB276" s="54" t="str">
        <f t="shared" si="29"/>
        <v>"cmnt":[],</v>
      </c>
      <c r="AC276" s="54"/>
      <c r="AD276" s="54"/>
      <c r="AE276" s="54"/>
      <c r="AF276" s="54"/>
      <c r="AG276" s="54"/>
      <c r="AH276" s="54"/>
    </row>
    <row r="277" spans="1:34" ht="18" customHeight="1" x14ac:dyDescent="0.3">
      <c r="A277" s="44">
        <f t="shared" si="30"/>
        <v>45633</v>
      </c>
      <c r="B277" s="45">
        <f t="shared" si="21"/>
        <v>6</v>
      </c>
      <c r="C277" s="46" t="str">
        <f t="shared" si="22"/>
        <v>puzzle1 = [{"order":"276","ctry":"Mongolia","rate":"","dff":"","cmnt":[],"prow":["end_ia","HasSun","cl_BLU"],"pcolumn":["landlo","IsMoon","myrRED"]}],</v>
      </c>
      <c r="D277" s="47">
        <f t="shared" si="23"/>
        <v>276</v>
      </c>
      <c r="E277" s="48" t="s">
        <v>182</v>
      </c>
      <c r="F277" s="49" t="s">
        <v>1955</v>
      </c>
      <c r="G277" s="50" t="s">
        <v>1602</v>
      </c>
      <c r="H277" s="50" t="s">
        <v>1092</v>
      </c>
      <c r="I277" s="50" t="s">
        <v>2</v>
      </c>
      <c r="J277" s="50" t="s">
        <v>1582</v>
      </c>
      <c r="K277" s="50" t="s">
        <v>1279</v>
      </c>
      <c r="L277" s="48" t="str" cm="1">
        <f t="array" ref="L277">IF(LEFT(E277,1)&lt;&gt;"[", _xlfn.TEXTJOIN(", ", TRUE, IF($E$2:$E$1438=E277, ROW($E$2:$E$1438)-1, "")), "")</f>
        <v>19, 276, 416</v>
      </c>
      <c r="M277" s="48" cm="1">
        <f t="array" ref="M277">IF(
  IFERROR(INDEX(_xlfn.TEXTSPLIT(L277, ", "), COUNTA(_xlfn.TEXTSPLIT(L277, ", "))) - INDEX(_xlfn.TEXTSPLIT(L277, ", "), COUNTA(_xlfn.TEXTSPLIT(L277, ", ")) - 1), 0) &gt; 0,
  IFERROR(INDEX(_xlfn.TEXTSPLIT(L277, ", "), COUNTA(_xlfn.TEXTSPLIT(L277, ", "))) - INDEX(_xlfn.TEXTSPLIT(L277, ", "), COUNTA(_xlfn.TEXTSPLIT(L277, ", ")) - 1), ""),
  ""
)</f>
        <v>140</v>
      </c>
      <c r="N277" s="51" t="str">
        <f>IFERROR(TEXT(AVERAGEIF(Rates!B:B, D277, Rates!C:C), "0.0"), "")</f>
        <v/>
      </c>
      <c r="O277" s="52" t="str">
        <f>IFERROR(
    IF(
        AVERAGEIF(Rates!B:B, D277, Rates!F:F) &lt; 1.2,
        "Easy",
        IF(
            AVERAGEIF(Rates!B:B, D277, Rates!F:F) &gt; 2.2,
            "Hard",
            "Med"
        )
    ),
    ""
)</f>
        <v/>
      </c>
      <c r="P277" s="50" t="str" cm="1">
        <f t="array" ref="P277">_xlfn.TEXTJOIN(",", TRUE, IF((Rates!$B$1:$B$11000 = D277) * (Rates!$E$1:$E$11000 &lt;&gt; ""), CHAR(34) &amp; Rates!$E$1:$E$11000&amp; CHAR(34), ""))</f>
        <v/>
      </c>
      <c r="Q277" s="50">
        <f>COUNTIF(Categories!A:A, H277) + COUNTIF(Categories!A:A, I277) + COUNTIF(Categories!A:A, J277) + COUNTIF(Categories!A:A, K277) + COUNTIF(Categories!A:A, F277) + COUNTIF(Categories!A:A, G277) + T277</f>
        <v>6</v>
      </c>
      <c r="R277" s="50">
        <f t="shared" si="32"/>
        <v>0</v>
      </c>
      <c r="S277" s="50" t="str">
        <f t="shared" si="31"/>
        <v>end_iaHasSuncl_BLUlandloIsMoonmyrRED</v>
      </c>
      <c r="T277" s="50">
        <f t="shared" si="24"/>
        <v>0</v>
      </c>
      <c r="U277" s="50" t="s">
        <v>3018</v>
      </c>
      <c r="V277" s="50" t="str">
        <f t="shared" si="25"/>
        <v>[{"order":"276","ctry":"Mongolia",</v>
      </c>
      <c r="W277" s="53" t="str">
        <f t="shared" si="26"/>
        <v>[{"order":"276","ctry":"Mongolia","rate":"","dff":"","cmnt":[],"prow":["end_ia","HasSun","cl_BLU"],"pcolumn":["landlo","IsMoon","myrRED"]}],</v>
      </c>
      <c r="X277" s="48" t="str" cm="1">
        <f t="array" ref="X277">CHAR(34) &amp; "prow" &amp; CHAR(34) &amp; ":["
&amp; _xlfn.TEXTJOIN(",", TRUE, CHAR(34) &amp; F277:H277 &amp; CHAR(34))
&amp; "],"</f>
        <v>"prow":["end_ia","HasSun","cl_BLU"],</v>
      </c>
      <c r="Y277" s="48" t="str" cm="1">
        <f t="array" ref="Y277">CHAR(34) &amp; "pcolumn" &amp; CHAR(34) &amp; ":["
&amp; _xlfn.TEXTJOIN(",", TRUE, CHAR(34) &amp; I277:K277 &amp; CHAR(34))
&amp; "]}"</f>
        <v>"pcolumn":["landlo","IsMoon","myrRED"]}</v>
      </c>
      <c r="Z277" s="54" t="str">
        <f t="shared" si="27"/>
        <v>"rate":"",</v>
      </c>
      <c r="AA277" s="54" t="str">
        <f t="shared" si="28"/>
        <v>"dff":"",</v>
      </c>
      <c r="AB277" s="54" t="str">
        <f t="shared" si="29"/>
        <v>"cmnt":[],</v>
      </c>
      <c r="AC277" s="54"/>
      <c r="AD277" s="54"/>
      <c r="AE277" s="54"/>
      <c r="AF277" s="54"/>
      <c r="AG277" s="54"/>
      <c r="AH277" s="54"/>
    </row>
    <row r="278" spans="1:34" ht="18" customHeight="1" x14ac:dyDescent="0.3">
      <c r="A278" s="44">
        <f t="shared" si="30"/>
        <v>45634</v>
      </c>
      <c r="B278" s="45">
        <f t="shared" si="21"/>
        <v>7</v>
      </c>
      <c r="C278" s="46" t="str">
        <f t="shared" si="22"/>
        <v>puzzle1 = [{"order":"277","ctry":"Tuvalu","rate":"","dff":"","cmnt":[],"prow":["myrBLU","cl_WHI, cl_RED","island"],"pcolumn":["Canton","3+Star","staYEL"]}],</v>
      </c>
      <c r="D278" s="47">
        <f t="shared" si="23"/>
        <v>277</v>
      </c>
      <c r="E278" s="48" t="s">
        <v>267</v>
      </c>
      <c r="F278" s="49" t="s">
        <v>1283</v>
      </c>
      <c r="G278" s="50" t="s">
        <v>1164</v>
      </c>
      <c r="H278" s="50" t="s">
        <v>1</v>
      </c>
      <c r="I278" s="50" t="s">
        <v>1634</v>
      </c>
      <c r="J278" s="50" t="s">
        <v>1598</v>
      </c>
      <c r="K278" s="50" t="s">
        <v>1276</v>
      </c>
      <c r="L278" s="48" t="str" cm="1">
        <f t="array" ref="L278">IF(LEFT(E278,1)&lt;&gt;"[", _xlfn.TEXTJOIN(", ", TRUE, IF($E$2:$E$1438=E278, ROW($E$2:$E$1438)-1, "")), "")</f>
        <v>277, 425</v>
      </c>
      <c r="M278" s="48" cm="1">
        <f t="array" ref="M278">IF(
  IFERROR(INDEX(_xlfn.TEXTSPLIT(L278, ", "), COUNTA(_xlfn.TEXTSPLIT(L278, ", "))) - INDEX(_xlfn.TEXTSPLIT(L278, ", "), COUNTA(_xlfn.TEXTSPLIT(L278, ", ")) - 1), 0) &gt; 0,
  IFERROR(INDEX(_xlfn.TEXTSPLIT(L278, ", "), COUNTA(_xlfn.TEXTSPLIT(L278, ", "))) - INDEX(_xlfn.TEXTSPLIT(L278, ", "), COUNTA(_xlfn.TEXTSPLIT(L278, ", ")) - 1), ""),
  ""
)</f>
        <v>148</v>
      </c>
      <c r="N278" s="51" t="str">
        <f>IFERROR(TEXT(AVERAGEIF(Rates!B:B, D278, Rates!C:C), "0.0"), "")</f>
        <v/>
      </c>
      <c r="O278" s="52" t="str">
        <f>IFERROR(
    IF(
        AVERAGEIF(Rates!B:B, D278, Rates!F:F) &lt; 1.2,
        "Easy",
        IF(
            AVERAGEIF(Rates!B:B, D278, Rates!F:F) &gt; 2.2,
            "Hard",
            "Med"
        )
    ),
    ""
)</f>
        <v/>
      </c>
      <c r="P278" s="50" t="str" cm="1">
        <f t="array" ref="P278">_xlfn.TEXTJOIN(",", TRUE, IF((Rates!$B$1:$B$11000 = D278) * (Rates!$E$1:$E$11000 &lt;&gt; ""), CHAR(34) &amp; Rates!$E$1:$E$11000&amp; CHAR(34), ""))</f>
        <v/>
      </c>
      <c r="Q278" s="50">
        <f>COUNTIF(Categories!A:A, H278) + COUNTIF(Categories!A:A, I278) + COUNTIF(Categories!A:A, J278) + COUNTIF(Categories!A:A, K278) + COUNTIF(Categories!A:A, F278) + COUNTIF(Categories!A:A, G278) + T278</f>
        <v>6</v>
      </c>
      <c r="R278" s="50">
        <f t="shared" si="32"/>
        <v>0</v>
      </c>
      <c r="S278" s="50" t="str">
        <f t="shared" si="31"/>
        <v>myrBLUcl_WHI, cl_REDislandCanton3+StarstaYEL</v>
      </c>
      <c r="T278" s="50">
        <f t="shared" si="24"/>
        <v>0</v>
      </c>
      <c r="U278" s="50" t="s">
        <v>3018</v>
      </c>
      <c r="V278" s="50" t="str">
        <f t="shared" si="25"/>
        <v>[{"order":"277","ctry":"Tuvalu",</v>
      </c>
      <c r="W278" s="53" t="str">
        <f t="shared" si="26"/>
        <v>[{"order":"277","ctry":"Tuvalu","rate":"","dff":"","cmnt":[],"prow":["myrBLU","cl_WHI, cl_RED","island"],"pcolumn":["Canton","3+Star","staYEL"]}],</v>
      </c>
      <c r="X278" s="48" t="str" cm="1">
        <f t="array" ref="X278">CHAR(34) &amp; "prow" &amp; CHAR(34) &amp; ":["
&amp; _xlfn.TEXTJOIN(",", TRUE, CHAR(34) &amp; F278:H278 &amp; CHAR(34))
&amp; "],"</f>
        <v>"prow":["myrBLU","cl_WHI, cl_RED","island"],</v>
      </c>
      <c r="Y278" s="48" t="str" cm="1">
        <f t="array" ref="Y278">CHAR(34) &amp; "pcolumn" &amp; CHAR(34) &amp; ":["
&amp; _xlfn.TEXTJOIN(",", TRUE, CHAR(34) &amp; I278:K278 &amp; CHAR(34))
&amp; "]}"</f>
        <v>"pcolumn":["Canton","3+Star","staYEL"]}</v>
      </c>
      <c r="Z278" s="54" t="str">
        <f t="shared" si="27"/>
        <v>"rate":"",</v>
      </c>
      <c r="AA278" s="54" t="str">
        <f t="shared" si="28"/>
        <v>"dff":"",</v>
      </c>
      <c r="AB278" s="54" t="str">
        <f t="shared" si="29"/>
        <v>"cmnt":[],</v>
      </c>
      <c r="AC278" s="54"/>
      <c r="AD278" s="54"/>
      <c r="AE278" s="54"/>
      <c r="AF278" s="54"/>
      <c r="AG278" s="54"/>
      <c r="AH278" s="54"/>
    </row>
    <row r="279" spans="1:34" ht="18" customHeight="1" x14ac:dyDescent="0.3">
      <c r="A279" s="44">
        <f t="shared" si="30"/>
        <v>45635</v>
      </c>
      <c r="B279" s="45">
        <f t="shared" si="21"/>
        <v>1</v>
      </c>
      <c r="C279" s="46" t="str">
        <f t="shared" si="22"/>
        <v>puzzle1 = [{"order":"278","ctry":"Uruguay","rate":"","dff":"","cmnt":[],"prow":["4+Band","year18","HasSun"],"pcolumn":["cl_WHI","cl_BLU","cl_YEL"]}],</v>
      </c>
      <c r="D279" s="47">
        <f t="shared" si="23"/>
        <v>278</v>
      </c>
      <c r="E279" s="48" t="s">
        <v>274</v>
      </c>
      <c r="F279" s="49" t="s">
        <v>1493</v>
      </c>
      <c r="G279" s="50" t="s">
        <v>2098</v>
      </c>
      <c r="H279" s="50" t="s">
        <v>1602</v>
      </c>
      <c r="I279" s="50" t="s">
        <v>1104</v>
      </c>
      <c r="J279" s="50" t="s">
        <v>1092</v>
      </c>
      <c r="K279" s="50" t="s">
        <v>1107</v>
      </c>
      <c r="L279" s="48" t="str" cm="1">
        <f t="array" ref="L279">IF(LEFT(E279,1)&lt;&gt;"[", _xlfn.TEXTJOIN(", ", TRUE, IF($E$2:$E$1438=E279, ROW($E$2:$E$1438)-1, "")), "")</f>
        <v>31, 278, 510</v>
      </c>
      <c r="M279" s="48" cm="1">
        <f t="array" ref="M279">IF(
  IFERROR(INDEX(_xlfn.TEXTSPLIT(L279, ", "), COUNTA(_xlfn.TEXTSPLIT(L279, ", "))) - INDEX(_xlfn.TEXTSPLIT(L279, ", "), COUNTA(_xlfn.TEXTSPLIT(L279, ", ")) - 1), 0) &gt; 0,
  IFERROR(INDEX(_xlfn.TEXTSPLIT(L279, ", "), COUNTA(_xlfn.TEXTSPLIT(L279, ", "))) - INDEX(_xlfn.TEXTSPLIT(L279, ", "), COUNTA(_xlfn.TEXTSPLIT(L279, ", ")) - 1), ""),
  ""
)</f>
        <v>232</v>
      </c>
      <c r="N279" s="51" t="str">
        <f>IFERROR(TEXT(AVERAGEIF(Rates!B:B, D279, Rates!C:C), "0.0"), "")</f>
        <v/>
      </c>
      <c r="O279" s="52" t="str">
        <f>IFERROR(
    IF(
        AVERAGEIF(Rates!B:B, D279, Rates!F:F) &lt; 1.2,
        "Easy",
        IF(
            AVERAGEIF(Rates!B:B, D279, Rates!F:F) &gt; 2.2,
            "Hard",
            "Med"
        )
    ),
    ""
)</f>
        <v/>
      </c>
      <c r="P279" s="50" t="str" cm="1">
        <f t="array" ref="P279">_xlfn.TEXTJOIN(",", TRUE, IF((Rates!$B$1:$B$11000 = D279) * (Rates!$E$1:$E$11000 &lt;&gt; ""), CHAR(34) &amp; Rates!$E$1:$E$11000&amp; CHAR(34), ""))</f>
        <v/>
      </c>
      <c r="Q279" s="50">
        <f>COUNTIF(Categories!A:A, H279) + COUNTIF(Categories!A:A, I279) + COUNTIF(Categories!A:A, J279) + COUNTIF(Categories!A:A, K279) + COUNTIF(Categories!A:A, F279) + COUNTIF(Categories!A:A, G279) + T279</f>
        <v>6</v>
      </c>
      <c r="R279" s="50">
        <f t="shared" si="32"/>
        <v>2</v>
      </c>
      <c r="S279" s="50" t="str">
        <f t="shared" si="31"/>
        <v>4+Bandyear18HasSuncl_WHIcl_BLUcl_YEL</v>
      </c>
      <c r="T279" s="50">
        <f t="shared" si="24"/>
        <v>0</v>
      </c>
      <c r="U279" s="50" t="s">
        <v>3018</v>
      </c>
      <c r="V279" s="50" t="str">
        <f t="shared" si="25"/>
        <v>[{"order":"278","ctry":"Uruguay",</v>
      </c>
      <c r="W279" s="53" t="str">
        <f t="shared" si="26"/>
        <v>[{"order":"278","ctry":"Uruguay","rate":"","dff":"","cmnt":[],"prow":["4+Band","year18","HasSun"],"pcolumn":["cl_WHI","cl_BLU","cl_YEL"]}],</v>
      </c>
      <c r="X279" s="48" t="str" cm="1">
        <f t="array" ref="X279">CHAR(34) &amp; "prow" &amp; CHAR(34) &amp; ":["
&amp; _xlfn.TEXTJOIN(",", TRUE, CHAR(34) &amp; F279:H279 &amp; CHAR(34))
&amp; "],"</f>
        <v>"prow":["4+Band","year18","HasSun"],</v>
      </c>
      <c r="Y279" s="48" t="str" cm="1">
        <f t="array" ref="Y279">CHAR(34) &amp; "pcolumn" &amp; CHAR(34) &amp; ":["
&amp; _xlfn.TEXTJOIN(",", TRUE, CHAR(34) &amp; I279:K279 &amp; CHAR(34))
&amp; "]}"</f>
        <v>"pcolumn":["cl_WHI","cl_BLU","cl_YEL"]}</v>
      </c>
      <c r="Z279" s="54" t="str">
        <f t="shared" si="27"/>
        <v>"rate":"",</v>
      </c>
      <c r="AA279" s="54" t="str">
        <f t="shared" si="28"/>
        <v>"dff":"",</v>
      </c>
      <c r="AB279" s="54" t="str">
        <f t="shared" si="29"/>
        <v>"cmnt":[],</v>
      </c>
      <c r="AC279" s="54"/>
      <c r="AD279" s="54"/>
      <c r="AE279" s="54"/>
      <c r="AF279" s="54"/>
      <c r="AG279" s="54"/>
      <c r="AH279" s="54"/>
    </row>
    <row r="280" spans="1:34" ht="18" customHeight="1" x14ac:dyDescent="0.3">
      <c r="A280" s="44">
        <f t="shared" si="30"/>
        <v>45636</v>
      </c>
      <c r="B280" s="45">
        <f t="shared" si="21"/>
        <v>2</v>
      </c>
      <c r="C280" s="46" t="str">
        <f t="shared" si="22"/>
        <v>puzzle1 = [{"order":"279","ctry":"Slovenia","rate":"9.0","dff":"Easy","cmnt":[],"prow":["001WHI","3+Star","rgn_Europe"],"pcolumn":["cl_BLU, cl_RED","Horizo","startS"]}],</v>
      </c>
      <c r="D280" s="47">
        <f t="shared" si="23"/>
        <v>279</v>
      </c>
      <c r="E280" s="48" t="s">
        <v>241</v>
      </c>
      <c r="F280" s="49" t="s">
        <v>1184</v>
      </c>
      <c r="G280" s="50" t="s">
        <v>1598</v>
      </c>
      <c r="H280" s="50" t="s">
        <v>1067</v>
      </c>
      <c r="I280" s="50" t="s">
        <v>1137</v>
      </c>
      <c r="J280" s="50" t="s">
        <v>1497</v>
      </c>
      <c r="K280" s="50" t="s">
        <v>1924</v>
      </c>
      <c r="L280" s="48" t="str" cm="1">
        <f t="array" ref="L280">IF(LEFT(E280,1)&lt;&gt;"[", _xlfn.TEXTJOIN(", ", TRUE, IF($E$2:$E$1438=E280, ROW($E$2:$E$1438)-1, "")), "")</f>
        <v>279</v>
      </c>
      <c r="M280" s="48" t="str" cm="1">
        <f t="array" ref="M280">IF(
  IFERROR(INDEX(_xlfn.TEXTSPLIT(L280, ", "), COUNTA(_xlfn.TEXTSPLIT(L280, ", "))) - INDEX(_xlfn.TEXTSPLIT(L280, ", "), COUNTA(_xlfn.TEXTSPLIT(L280, ", ")) - 1), 0) &gt; 0,
  IFERROR(INDEX(_xlfn.TEXTSPLIT(L280, ", "), COUNTA(_xlfn.TEXTSPLIT(L280, ", "))) - INDEX(_xlfn.TEXTSPLIT(L280, ", "), COUNTA(_xlfn.TEXTSPLIT(L280, ", ")) - 1), ""),
  ""
)</f>
        <v/>
      </c>
      <c r="N280" s="51" t="str">
        <f>IFERROR(TEXT(AVERAGEIF(Rates!B:B, D280, Rates!C:C), "0.0"), "")</f>
        <v>9.0</v>
      </c>
      <c r="O280" s="52" t="str">
        <f>IFERROR(
    IF(
        AVERAGEIF(Rates!B:B, D280, Rates!F:F) &lt; 1.2,
        "Easy",
        IF(
            AVERAGEIF(Rates!B:B, D280, Rates!F:F) &gt; 2.2,
            "Hard",
            "Med"
        )
    ),
    ""
)</f>
        <v>Easy</v>
      </c>
      <c r="P280" s="50" t="str" cm="1">
        <f t="array" ref="P280">_xlfn.TEXTJOIN(",", TRUE, IF((Rates!$B$1:$B$11000 = D280) * (Rates!$E$1:$E$11000 &lt;&gt; ""), CHAR(34) &amp; Rates!$E$1:$E$11000&amp; CHAR(34), ""))</f>
        <v/>
      </c>
      <c r="Q280" s="50">
        <f>COUNTIF(Categories!A:A, H280) + COUNTIF(Categories!A:A, I280) + COUNTIF(Categories!A:A, J280) + COUNTIF(Categories!A:A, K280) + COUNTIF(Categories!A:A, F280) + COUNTIF(Categories!A:A, G280) + T280</f>
        <v>6</v>
      </c>
      <c r="R280" s="50">
        <f t="shared" si="32"/>
        <v>1</v>
      </c>
      <c r="S280" s="50" t="str">
        <f t="shared" si="31"/>
        <v>001WHI3+Starrgn_Europecl_BLU, cl_REDHorizostartS</v>
      </c>
      <c r="T280" s="50">
        <f t="shared" si="24"/>
        <v>0</v>
      </c>
      <c r="U280" s="50" t="s">
        <v>3018</v>
      </c>
      <c r="V280" s="50" t="str">
        <f t="shared" si="25"/>
        <v>[{"order":"279","ctry":"Slovenia",</v>
      </c>
      <c r="W280" s="53" t="str">
        <f t="shared" si="26"/>
        <v>[{"order":"279","ctry":"Slovenia","rate":"9.0","dff":"Easy","cmnt":[],"prow":["001WHI","3+Star","rgn_Europe"],"pcolumn":["cl_BLU, cl_RED","Horizo","startS"]}],</v>
      </c>
      <c r="X280" s="48" t="str" cm="1">
        <f t="array" ref="X280">CHAR(34) &amp; "prow" &amp; CHAR(34) &amp; ":["
&amp; _xlfn.TEXTJOIN(",", TRUE, CHAR(34) &amp; F280:H280 &amp; CHAR(34))
&amp; "],"</f>
        <v>"prow":["001WHI","3+Star","rgn_Europe"],</v>
      </c>
      <c r="Y280" s="48" t="str" cm="1">
        <f t="array" ref="Y280">CHAR(34) &amp; "pcolumn" &amp; CHAR(34) &amp; ":["
&amp; _xlfn.TEXTJOIN(",", TRUE, CHAR(34) &amp; I280:K280 &amp; CHAR(34))
&amp; "]}"</f>
        <v>"pcolumn":["cl_BLU, cl_RED","Horizo","startS"]}</v>
      </c>
      <c r="Z280" s="54" t="str">
        <f t="shared" si="27"/>
        <v>"rate":"9.0",</v>
      </c>
      <c r="AA280" s="54" t="str">
        <f t="shared" si="28"/>
        <v>"dff":"Easy",</v>
      </c>
      <c r="AB280" s="54" t="str">
        <f t="shared" si="29"/>
        <v>"cmnt":[],</v>
      </c>
      <c r="AC280" s="54"/>
      <c r="AD280" s="54"/>
      <c r="AE280" s="54"/>
      <c r="AF280" s="54"/>
      <c r="AG280" s="54"/>
      <c r="AH280" s="54"/>
    </row>
    <row r="281" spans="1:34" ht="18" customHeight="1" x14ac:dyDescent="0.3">
      <c r="A281" s="44">
        <f t="shared" si="30"/>
        <v>45637</v>
      </c>
      <c r="B281" s="45">
        <f t="shared" si="21"/>
        <v>3</v>
      </c>
      <c r="C281" s="46" t="str">
        <f t="shared" si="22"/>
        <v>puzzle1 = [{"order":"280","ctry":"[MHL] Ebon Atoll","rate":"","dff":"","cmnt":[],"prow":["3+Star","cl_RED","2Color"],"pcolumn":["staWHI","staWHI","staWHI"]}],</v>
      </c>
      <c r="D281" s="47">
        <f t="shared" si="23"/>
        <v>280</v>
      </c>
      <c r="E281" s="48" t="s">
        <v>3039</v>
      </c>
      <c r="F281" s="49" t="s">
        <v>1598</v>
      </c>
      <c r="G281" s="50" t="s">
        <v>1101</v>
      </c>
      <c r="H281" s="50" t="s">
        <v>1413</v>
      </c>
      <c r="I281" s="50" t="s">
        <v>1273</v>
      </c>
      <c r="J281" s="50" t="s">
        <v>1273</v>
      </c>
      <c r="K281" s="50" t="s">
        <v>1273</v>
      </c>
      <c r="L281" s="48" t="str" cm="1">
        <f t="array" ref="L281">IF(LEFT(E281,1)&lt;&gt;"[", _xlfn.TEXTJOIN(", ", TRUE, IF($E$2:$E$1438=E281, ROW($E$2:$E$1438)-1, "")), "")</f>
        <v/>
      </c>
      <c r="M281" s="48" t="str" cm="1">
        <f t="array" ref="M281">IF(
  IFERROR(INDEX(_xlfn.TEXTSPLIT(L281, ", "), COUNTA(_xlfn.TEXTSPLIT(L281, ", "))) - INDEX(_xlfn.TEXTSPLIT(L281, ", "), COUNTA(_xlfn.TEXTSPLIT(L281, ", ")) - 1), 0) &gt; 0,
  IFERROR(INDEX(_xlfn.TEXTSPLIT(L281, ", "), COUNTA(_xlfn.TEXTSPLIT(L281, ", "))) - INDEX(_xlfn.TEXTSPLIT(L281, ", "), COUNTA(_xlfn.TEXTSPLIT(L281, ", ")) - 1), ""),
  ""
)</f>
        <v/>
      </c>
      <c r="N281" s="51" t="str">
        <f>IFERROR(TEXT(AVERAGEIF(Rates!B:B, D281, Rates!C:C), "0.0"), "")</f>
        <v/>
      </c>
      <c r="O281" s="52" t="str">
        <f>IFERROR(
    IF(
        AVERAGEIF(Rates!B:B, D281, Rates!F:F) &lt; 1.2,
        "Easy",
        IF(
            AVERAGEIF(Rates!B:B, D281, Rates!F:F) &gt; 2.2,
            "Hard",
            "Med"
        )
    ),
    ""
)</f>
        <v/>
      </c>
      <c r="P281" s="50" t="str" cm="1">
        <f t="array" ref="P281">_xlfn.TEXTJOIN(",", TRUE, IF((Rates!$B$1:$B$11000 = D281) * (Rates!$E$1:$E$11000 &lt;&gt; ""), CHAR(34) &amp; Rates!$E$1:$E$11000&amp; CHAR(34), ""))</f>
        <v/>
      </c>
      <c r="Q281" s="50">
        <f>COUNTIF(Categories!A:A, H281) + COUNTIF(Categories!A:A, I281) + COUNTIF(Categories!A:A, J281) + COUNTIF(Categories!A:A, K281) + COUNTIF(Categories!A:A, F281) + COUNTIF(Categories!A:A, G281) + T281</f>
        <v>6</v>
      </c>
      <c r="R281" s="50">
        <f t="shared" si="32"/>
        <v>0</v>
      </c>
      <c r="S281" s="50" t="str">
        <f t="shared" si="31"/>
        <v>3+Starcl_RED2ColorstaWHIstaWHIstaWHI</v>
      </c>
      <c r="T281" s="50">
        <f t="shared" si="24"/>
        <v>0</v>
      </c>
      <c r="U281" s="50" t="s">
        <v>3018</v>
      </c>
      <c r="V281" s="50" t="str">
        <f t="shared" si="25"/>
        <v>[{"order":"280","ctry":"[MHL] Ebon Atoll",</v>
      </c>
      <c r="W281" s="53" t="str">
        <f t="shared" si="26"/>
        <v>[{"order":"280","ctry":"[MHL] Ebon Atoll","rate":"","dff":"","cmnt":[],"prow":["3+Star","cl_RED","2Color"],"pcolumn":["staWHI","staWHI","staWHI"]}],</v>
      </c>
      <c r="X281" s="48" t="str" cm="1">
        <f t="array" ref="X281">CHAR(34) &amp; "prow" &amp; CHAR(34) &amp; ":["
&amp; _xlfn.TEXTJOIN(",", TRUE, CHAR(34) &amp; F281:H281 &amp; CHAR(34))
&amp; "],"</f>
        <v>"prow":["3+Star","cl_RED","2Color"],</v>
      </c>
      <c r="Y281" s="48" t="str" cm="1">
        <f t="array" ref="Y281">CHAR(34) &amp; "pcolumn" &amp; CHAR(34) &amp; ":["
&amp; _xlfn.TEXTJOIN(",", TRUE, CHAR(34) &amp; I281:K281 &amp; CHAR(34))
&amp; "]}"</f>
        <v>"pcolumn":["staWHI","staWHI","staWHI"]}</v>
      </c>
      <c r="Z281" s="54" t="str">
        <f t="shared" si="27"/>
        <v>"rate":"",</v>
      </c>
      <c r="AA281" s="54" t="str">
        <f t="shared" si="28"/>
        <v>"dff":"",</v>
      </c>
      <c r="AB281" s="54" t="str">
        <f t="shared" si="29"/>
        <v>"cmnt":[],</v>
      </c>
      <c r="AC281" s="54"/>
      <c r="AD281" s="54"/>
      <c r="AE281" s="54"/>
      <c r="AF281" s="54"/>
      <c r="AG281" s="54"/>
      <c r="AH281" s="54"/>
    </row>
    <row r="282" spans="1:34" ht="18" customHeight="1" x14ac:dyDescent="0.3">
      <c r="A282" s="44">
        <f t="shared" si="30"/>
        <v>45638</v>
      </c>
      <c r="B282" s="45">
        <f t="shared" si="21"/>
        <v>4</v>
      </c>
      <c r="C282" s="46" t="str">
        <f t="shared" si="22"/>
        <v>puzzle1 = [{"order":"281","ctry":"[RUS] Bryansk Oblast","rate":"","dff":"","cmnt":[],"prow":["Plants","myrRED","Center"],"pcolumn":["Plants","myrRED","Center"]}],</v>
      </c>
      <c r="D282" s="47">
        <f t="shared" si="23"/>
        <v>281</v>
      </c>
      <c r="E282" s="48" t="s">
        <v>3040</v>
      </c>
      <c r="F282" s="49" t="s">
        <v>1578</v>
      </c>
      <c r="G282" s="50" t="s">
        <v>1279</v>
      </c>
      <c r="H282" s="50" t="s">
        <v>1574</v>
      </c>
      <c r="I282" s="50" t="s">
        <v>1578</v>
      </c>
      <c r="J282" s="50" t="s">
        <v>1279</v>
      </c>
      <c r="K282" s="50" t="s">
        <v>1574</v>
      </c>
      <c r="L282" s="48" t="str" cm="1">
        <f t="array" ref="L282">IF(LEFT(E282,1)&lt;&gt;"[", _xlfn.TEXTJOIN(", ", TRUE, IF($E$2:$E$1438=E282, ROW($E$2:$E$1438)-1, "")), "")</f>
        <v/>
      </c>
      <c r="M282" s="48" t="str" cm="1">
        <f t="array" ref="M282">IF(
  IFERROR(INDEX(_xlfn.TEXTSPLIT(L282, ", "), COUNTA(_xlfn.TEXTSPLIT(L282, ", "))) - INDEX(_xlfn.TEXTSPLIT(L282, ", "), COUNTA(_xlfn.TEXTSPLIT(L282, ", ")) - 1), 0) &gt; 0,
  IFERROR(INDEX(_xlfn.TEXTSPLIT(L282, ", "), COUNTA(_xlfn.TEXTSPLIT(L282, ", "))) - INDEX(_xlfn.TEXTSPLIT(L282, ", "), COUNTA(_xlfn.TEXTSPLIT(L282, ", ")) - 1), ""),
  ""
)</f>
        <v/>
      </c>
      <c r="N282" s="51" t="str">
        <f>IFERROR(TEXT(AVERAGEIF(Rates!B:B, D282, Rates!C:C), "0.0"), "")</f>
        <v/>
      </c>
      <c r="O282" s="52" t="str">
        <f>IFERROR(
    IF(
        AVERAGEIF(Rates!B:B, D282, Rates!F:F) &lt; 1.2,
        "Easy",
        IF(
            AVERAGEIF(Rates!B:B, D282, Rates!F:F) &gt; 2.2,
            "Hard",
            "Med"
        )
    ),
    ""
)</f>
        <v/>
      </c>
      <c r="P282" s="50" t="str" cm="1">
        <f t="array" ref="P282">_xlfn.TEXTJOIN(",", TRUE, IF((Rates!$B$1:$B$11000 = D282) * (Rates!$E$1:$E$11000 &lt;&gt; ""), CHAR(34) &amp; Rates!$E$1:$E$11000&amp; CHAR(34), ""))</f>
        <v/>
      </c>
      <c r="Q282" s="50">
        <f>COUNTIF(Categories!A:A, H282) + COUNTIF(Categories!A:A, I282) + COUNTIF(Categories!A:A, J282) + COUNTIF(Categories!A:A, K282) + COUNTIF(Categories!A:A, F282) + COUNTIF(Categories!A:A, G282) + T282</f>
        <v>6</v>
      </c>
      <c r="R282" s="50">
        <f t="shared" si="32"/>
        <v>0</v>
      </c>
      <c r="S282" s="50" t="str">
        <f t="shared" si="31"/>
        <v>PlantsmyrREDCenterPlantsmyrREDCenter</v>
      </c>
      <c r="T282" s="50">
        <f t="shared" si="24"/>
        <v>0</v>
      </c>
      <c r="U282" s="50" t="s">
        <v>3018</v>
      </c>
      <c r="V282" s="50" t="str">
        <f t="shared" si="25"/>
        <v>[{"order":"281","ctry":"[RUS] Bryansk Oblast",</v>
      </c>
      <c r="W282" s="53" t="str">
        <f t="shared" si="26"/>
        <v>[{"order":"281","ctry":"[RUS] Bryansk Oblast","rate":"","dff":"","cmnt":[],"prow":["Plants","myrRED","Center"],"pcolumn":["Plants","myrRED","Center"]}],</v>
      </c>
      <c r="X282" s="48" t="str" cm="1">
        <f t="array" ref="X282">CHAR(34) &amp; "prow" &amp; CHAR(34) &amp; ":["
&amp; _xlfn.TEXTJOIN(",", TRUE, CHAR(34) &amp; F282:H282 &amp; CHAR(34))
&amp; "],"</f>
        <v>"prow":["Plants","myrRED","Center"],</v>
      </c>
      <c r="Y282" s="48" t="str" cm="1">
        <f t="array" ref="Y282">CHAR(34) &amp; "pcolumn" &amp; CHAR(34) &amp; ":["
&amp; _xlfn.TEXTJOIN(",", TRUE, CHAR(34) &amp; I282:K282 &amp; CHAR(34))
&amp; "]}"</f>
        <v>"pcolumn":["Plants","myrRED","Center"]}</v>
      </c>
      <c r="Z282" s="54" t="str">
        <f t="shared" si="27"/>
        <v>"rate":"",</v>
      </c>
      <c r="AA282" s="54" t="str">
        <f t="shared" si="28"/>
        <v>"dff":"",</v>
      </c>
      <c r="AB282" s="54" t="str">
        <f t="shared" si="29"/>
        <v>"cmnt":[],</v>
      </c>
      <c r="AC282" s="54"/>
      <c r="AD282" s="54"/>
      <c r="AE282" s="54"/>
      <c r="AF282" s="54"/>
      <c r="AG282" s="54"/>
      <c r="AH282" s="54"/>
    </row>
    <row r="283" spans="1:34" ht="18" customHeight="1" x14ac:dyDescent="0.3">
      <c r="A283" s="44">
        <f t="shared" si="30"/>
        <v>45639</v>
      </c>
      <c r="B283" s="45">
        <f t="shared" si="21"/>
        <v>5</v>
      </c>
      <c r="C283" s="46" t="str">
        <f t="shared" si="22"/>
        <v>puzzle1 = [{"order":"282","ctry":"[GEO] Borjomi Municipality","rate":"","dff":"","cmnt":[],"prow":["cl_GRE","cl_RED","cl_WHI"],"pcolumn":["Animal","Plants","regi__"]}],</v>
      </c>
      <c r="D283" s="47">
        <f t="shared" si="23"/>
        <v>282</v>
      </c>
      <c r="E283" s="48" t="s">
        <v>3041</v>
      </c>
      <c r="F283" s="49" t="s">
        <v>1095</v>
      </c>
      <c r="G283" s="50" t="s">
        <v>1101</v>
      </c>
      <c r="H283" s="50" t="s">
        <v>1104</v>
      </c>
      <c r="I283" s="50" t="s">
        <v>1606</v>
      </c>
      <c r="J283" s="50" t="s">
        <v>1578</v>
      </c>
      <c r="K283" s="50" t="s">
        <v>1079</v>
      </c>
      <c r="L283" s="48" t="str" cm="1">
        <f t="array" ref="L283">IF(LEFT(E283,1)&lt;&gt;"[", _xlfn.TEXTJOIN(", ", TRUE, IF($E$2:$E$1438=E283, ROW($E$2:$E$1438)-1, "")), "")</f>
        <v/>
      </c>
      <c r="M283" s="48" t="str" cm="1">
        <f t="array" ref="M283">IF(
  IFERROR(INDEX(_xlfn.TEXTSPLIT(L283, ", "), COUNTA(_xlfn.TEXTSPLIT(L283, ", "))) - INDEX(_xlfn.TEXTSPLIT(L283, ", "), COUNTA(_xlfn.TEXTSPLIT(L283, ", ")) - 1), 0) &gt; 0,
  IFERROR(INDEX(_xlfn.TEXTSPLIT(L283, ", "), COUNTA(_xlfn.TEXTSPLIT(L283, ", "))) - INDEX(_xlfn.TEXTSPLIT(L283, ", "), COUNTA(_xlfn.TEXTSPLIT(L283, ", ")) - 1), ""),
  ""
)</f>
        <v/>
      </c>
      <c r="N283" s="51" t="str">
        <f>IFERROR(TEXT(AVERAGEIF(Rates!B:B, D283, Rates!C:C), "0.0"), "")</f>
        <v/>
      </c>
      <c r="O283" s="52" t="str">
        <f>IFERROR(
    IF(
        AVERAGEIF(Rates!B:B, D283, Rates!F:F) &lt; 1.2,
        "Easy",
        IF(
            AVERAGEIF(Rates!B:B, D283, Rates!F:F) &gt; 2.2,
            "Hard",
            "Med"
        )
    ),
    ""
)</f>
        <v/>
      </c>
      <c r="P283" s="50" t="str" cm="1">
        <f t="array" ref="P283">_xlfn.TEXTJOIN(",", TRUE, IF((Rates!$B$1:$B$11000 = D283) * (Rates!$E$1:$E$11000 &lt;&gt; ""), CHAR(34) &amp; Rates!$E$1:$E$11000&amp; CHAR(34), ""))</f>
        <v/>
      </c>
      <c r="Q283" s="50">
        <f>COUNTIF(Categories!A:A, H283) + COUNTIF(Categories!A:A, I283) + COUNTIF(Categories!A:A, J283) + COUNTIF(Categories!A:A, K283) + COUNTIF(Categories!A:A, F283) + COUNTIF(Categories!A:A, G283) + T283</f>
        <v>6</v>
      </c>
      <c r="R283" s="50">
        <f t="shared" si="32"/>
        <v>1</v>
      </c>
      <c r="S283" s="50" t="str">
        <f t="shared" si="31"/>
        <v>cl_GREcl_REDcl_WHIAnimalPlantsregi__</v>
      </c>
      <c r="T283" s="50">
        <f t="shared" si="24"/>
        <v>0</v>
      </c>
      <c r="U283" s="50" t="s">
        <v>3018</v>
      </c>
      <c r="V283" s="50" t="str">
        <f t="shared" si="25"/>
        <v>[{"order":"282","ctry":"[GEO] Borjomi Municipality",</v>
      </c>
      <c r="W283" s="53" t="str">
        <f t="shared" si="26"/>
        <v>[{"order":"282","ctry":"[GEO] Borjomi Municipality","rate":"","dff":"","cmnt":[],"prow":["cl_GRE","cl_RED","cl_WHI"],"pcolumn":["Animal","Plants","regi__"]}],</v>
      </c>
      <c r="X283" s="48" t="str" cm="1">
        <f t="array" ref="X283">CHAR(34) &amp; "prow" &amp; CHAR(34) &amp; ":["
&amp; _xlfn.TEXTJOIN(",", TRUE, CHAR(34) &amp; F283:H283 &amp; CHAR(34))
&amp; "],"</f>
        <v>"prow":["cl_GRE","cl_RED","cl_WHI"],</v>
      </c>
      <c r="Y283" s="48" t="str" cm="1">
        <f t="array" ref="Y283">CHAR(34) &amp; "pcolumn" &amp; CHAR(34) &amp; ":["
&amp; _xlfn.TEXTJOIN(",", TRUE, CHAR(34) &amp; I283:K283 &amp; CHAR(34))
&amp; "]}"</f>
        <v>"pcolumn":["Animal","Plants","regi__"]}</v>
      </c>
      <c r="Z283" s="54" t="str">
        <f t="shared" si="27"/>
        <v>"rate":"",</v>
      </c>
      <c r="AA283" s="54" t="str">
        <f t="shared" si="28"/>
        <v>"dff":"",</v>
      </c>
      <c r="AB283" s="54" t="str">
        <f t="shared" si="29"/>
        <v>"cmnt":[],</v>
      </c>
      <c r="AC283" s="54"/>
      <c r="AD283" s="54"/>
      <c r="AE283" s="54"/>
      <c r="AF283" s="54"/>
      <c r="AG283" s="54"/>
      <c r="AH283" s="54"/>
    </row>
    <row r="284" spans="1:34" ht="18" customHeight="1" x14ac:dyDescent="0.3">
      <c r="A284" s="44">
        <f t="shared" si="30"/>
        <v>45640</v>
      </c>
      <c r="B284" s="45">
        <f t="shared" si="21"/>
        <v>6</v>
      </c>
      <c r="C284" s="46" t="str">
        <f t="shared" si="22"/>
        <v>puzzle1 = [{"order":"283","ctry":"[·] Seto People","rate":"","dff":"","cmnt":[],"prow":["myrWHI","cl_RED","cl_BLU"],"pcolumn":["Nordic","cl_GRE","Crosse"]}],</v>
      </c>
      <c r="D284" s="47">
        <f t="shared" si="23"/>
        <v>283</v>
      </c>
      <c r="E284" s="48" t="s">
        <v>3042</v>
      </c>
      <c r="F284" s="49" t="s">
        <v>1295</v>
      </c>
      <c r="G284" s="50" t="s">
        <v>1101</v>
      </c>
      <c r="H284" s="50" t="s">
        <v>1092</v>
      </c>
      <c r="I284" s="50" t="s">
        <v>1658</v>
      </c>
      <c r="J284" s="50" t="s">
        <v>1095</v>
      </c>
      <c r="K284" s="50" t="s">
        <v>1618</v>
      </c>
      <c r="L284" s="48" t="str" cm="1">
        <f t="array" ref="L284">IF(LEFT(E284,1)&lt;&gt;"[", _xlfn.TEXTJOIN(", ", TRUE, IF($E$2:$E$1438=E284, ROW($E$2:$E$1438)-1, "")), "")</f>
        <v/>
      </c>
      <c r="M284" s="48" t="str" cm="1">
        <f t="array" ref="M284">IF(
  IFERROR(INDEX(_xlfn.TEXTSPLIT(L284, ", "), COUNTA(_xlfn.TEXTSPLIT(L284, ", "))) - INDEX(_xlfn.TEXTSPLIT(L284, ", "), COUNTA(_xlfn.TEXTSPLIT(L284, ", ")) - 1), 0) &gt; 0,
  IFERROR(INDEX(_xlfn.TEXTSPLIT(L284, ", "), COUNTA(_xlfn.TEXTSPLIT(L284, ", "))) - INDEX(_xlfn.TEXTSPLIT(L284, ", "), COUNTA(_xlfn.TEXTSPLIT(L284, ", ")) - 1), ""),
  ""
)</f>
        <v/>
      </c>
      <c r="N284" s="51" t="str">
        <f>IFERROR(TEXT(AVERAGEIF(Rates!B:B, D284, Rates!C:C), "0.0"), "")</f>
        <v/>
      </c>
      <c r="O284" s="52" t="str">
        <f>IFERROR(
    IF(
        AVERAGEIF(Rates!B:B, D284, Rates!F:F) &lt; 1.2,
        "Easy",
        IF(
            AVERAGEIF(Rates!B:B, D284, Rates!F:F) &gt; 2.2,
            "Hard",
            "Med"
        )
    ),
    ""
)</f>
        <v/>
      </c>
      <c r="P284" s="50" t="str" cm="1">
        <f t="array" ref="P284">_xlfn.TEXTJOIN(",", TRUE, IF((Rates!$B$1:$B$11000 = D284) * (Rates!$E$1:$E$11000 &lt;&gt; ""), CHAR(34) &amp; Rates!$E$1:$E$11000&amp; CHAR(34), ""))</f>
        <v/>
      </c>
      <c r="Q284" s="50">
        <f>COUNTIF(Categories!A:A, H284) + COUNTIF(Categories!A:A, I284) + COUNTIF(Categories!A:A, J284) + COUNTIF(Categories!A:A, K284) + COUNTIF(Categories!A:A, F284) + COUNTIF(Categories!A:A, G284) + T284</f>
        <v>6</v>
      </c>
      <c r="R284" s="50">
        <f t="shared" si="32"/>
        <v>0</v>
      </c>
      <c r="S284" s="50" t="str">
        <f t="shared" si="31"/>
        <v>myrWHIcl_REDcl_BLUNordiccl_GRECrosse</v>
      </c>
      <c r="T284" s="50">
        <f t="shared" si="24"/>
        <v>0</v>
      </c>
      <c r="U284" s="50" t="s">
        <v>3018</v>
      </c>
      <c r="V284" s="50" t="str">
        <f t="shared" si="25"/>
        <v>[{"order":"283","ctry":"[·] Seto People",</v>
      </c>
      <c r="W284" s="53" t="str">
        <f t="shared" si="26"/>
        <v>[{"order":"283","ctry":"[·] Seto People","rate":"","dff":"","cmnt":[],"prow":["myrWHI","cl_RED","cl_BLU"],"pcolumn":["Nordic","cl_GRE","Crosse"]}],</v>
      </c>
      <c r="X284" s="48" t="str" cm="1">
        <f t="array" ref="X284">CHAR(34) &amp; "prow" &amp; CHAR(34) &amp; ":["
&amp; _xlfn.TEXTJOIN(",", TRUE, CHAR(34) &amp; F284:H284 &amp; CHAR(34))
&amp; "],"</f>
        <v>"prow":["myrWHI","cl_RED","cl_BLU"],</v>
      </c>
      <c r="Y284" s="48" t="str" cm="1">
        <f t="array" ref="Y284">CHAR(34) &amp; "pcolumn" &amp; CHAR(34) &amp; ":["
&amp; _xlfn.TEXTJOIN(",", TRUE, CHAR(34) &amp; I284:K284 &amp; CHAR(34))
&amp; "]}"</f>
        <v>"pcolumn":["Nordic","cl_GRE","Crosse"]}</v>
      </c>
      <c r="Z284" s="54" t="str">
        <f t="shared" si="27"/>
        <v>"rate":"",</v>
      </c>
      <c r="AA284" s="54" t="str">
        <f t="shared" si="28"/>
        <v>"dff":"",</v>
      </c>
      <c r="AB284" s="54" t="str">
        <f t="shared" si="29"/>
        <v>"cmnt":[],</v>
      </c>
      <c r="AC284" s="54"/>
      <c r="AD284" s="54"/>
      <c r="AE284" s="54"/>
      <c r="AF284" s="54"/>
      <c r="AG284" s="54"/>
      <c r="AH284" s="54"/>
    </row>
    <row r="285" spans="1:34" ht="18" customHeight="1" x14ac:dyDescent="0.3">
      <c r="A285" s="44">
        <f t="shared" si="30"/>
        <v>45641</v>
      </c>
      <c r="B285" s="45">
        <f t="shared" si="21"/>
        <v>7</v>
      </c>
      <c r="C285" s="46" t="str">
        <f t="shared" si="22"/>
        <v>puzzle1 = [{"order":"284","ctry":"[BGR] Bulgaria Naval Jack","rate":"6.0","dff":"Easy","cmnt":[],"prow":["3Color","Crosse","rgn_Europe"],"pcolumn":["words3","Horizo","Vertic"]}],</v>
      </c>
      <c r="D285" s="47">
        <f t="shared" si="23"/>
        <v>284</v>
      </c>
      <c r="E285" s="48" t="s">
        <v>3043</v>
      </c>
      <c r="F285" s="49" t="s">
        <v>1417</v>
      </c>
      <c r="G285" s="50" t="s">
        <v>1618</v>
      </c>
      <c r="H285" s="50" t="s">
        <v>1067</v>
      </c>
      <c r="I285" s="50" t="s">
        <v>1849</v>
      </c>
      <c r="J285" s="50" t="s">
        <v>1497</v>
      </c>
      <c r="K285" s="50" t="s">
        <v>1501</v>
      </c>
      <c r="L285" s="48" t="str" cm="1">
        <f t="array" ref="L285">IF(LEFT(E285,1)&lt;&gt;"[", _xlfn.TEXTJOIN(", ", TRUE, IF($E$2:$E$1438=E285, ROW($E$2:$E$1438)-1, "")), "")</f>
        <v/>
      </c>
      <c r="M285" s="48" t="str" cm="1">
        <f t="array" ref="M285">IF(
  IFERROR(INDEX(_xlfn.TEXTSPLIT(L285, ", "), COUNTA(_xlfn.TEXTSPLIT(L285, ", "))) - INDEX(_xlfn.TEXTSPLIT(L285, ", "), COUNTA(_xlfn.TEXTSPLIT(L285, ", ")) - 1), 0) &gt; 0,
  IFERROR(INDEX(_xlfn.TEXTSPLIT(L285, ", "), COUNTA(_xlfn.TEXTSPLIT(L285, ", "))) - INDEX(_xlfn.TEXTSPLIT(L285, ", "), COUNTA(_xlfn.TEXTSPLIT(L285, ", ")) - 1), ""),
  ""
)</f>
        <v/>
      </c>
      <c r="N285" s="51" t="str">
        <f>IFERROR(TEXT(AVERAGEIF(Rates!B:B, D285, Rates!C:C), "0.0"), "")</f>
        <v>6.0</v>
      </c>
      <c r="O285" s="52" t="str">
        <f>IFERROR(
    IF(
        AVERAGEIF(Rates!B:B, D285, Rates!F:F) &lt; 1.2,
        "Easy",
        IF(
            AVERAGEIF(Rates!B:B, D285, Rates!F:F) &gt; 2.2,
            "Hard",
            "Med"
        )
    ),
    ""
)</f>
        <v>Easy</v>
      </c>
      <c r="P285" s="50" t="str" cm="1">
        <f t="array" ref="P285">_xlfn.TEXTJOIN(",", TRUE, IF((Rates!$B$1:$B$11000 = D285) * (Rates!$E$1:$E$11000 &lt;&gt; ""), CHAR(34) &amp; Rates!$E$1:$E$11000&amp; CHAR(34), ""))</f>
        <v/>
      </c>
      <c r="Q285" s="50">
        <f>COUNTIF(Categories!A:A, H285) + COUNTIF(Categories!A:A, I285) + COUNTIF(Categories!A:A, J285) + COUNTIF(Categories!A:A, K285) + COUNTIF(Categories!A:A, F285) + COUNTIF(Categories!A:A, G285) + T285</f>
        <v>6</v>
      </c>
      <c r="R285" s="50">
        <f t="shared" si="32"/>
        <v>0</v>
      </c>
      <c r="S285" s="50" t="str">
        <f t="shared" si="31"/>
        <v>3ColorCrossergn_Europewords3HorizoVertic</v>
      </c>
      <c r="T285" s="50">
        <f t="shared" si="24"/>
        <v>0</v>
      </c>
      <c r="U285" s="50" t="s">
        <v>3018</v>
      </c>
      <c r="V285" s="50" t="str">
        <f t="shared" si="25"/>
        <v>[{"order":"284","ctry":"[BGR] Bulgaria Naval Jack",</v>
      </c>
      <c r="W285" s="53" t="str">
        <f t="shared" si="26"/>
        <v>[{"order":"284","ctry":"[BGR] Bulgaria Naval Jack","rate":"6.0","dff":"Easy","cmnt":[],"prow":["3Color","Crosse","rgn_Europe"],"pcolumn":["words3","Horizo","Vertic"]}],</v>
      </c>
      <c r="X285" s="48" t="str" cm="1">
        <f t="array" ref="X285">CHAR(34) &amp; "prow" &amp; CHAR(34) &amp; ":["
&amp; _xlfn.TEXTJOIN(",", TRUE, CHAR(34) &amp; F285:H285 &amp; CHAR(34))
&amp; "],"</f>
        <v>"prow":["3Color","Crosse","rgn_Europe"],</v>
      </c>
      <c r="Y285" s="48" t="str" cm="1">
        <f t="array" ref="Y285">CHAR(34) &amp; "pcolumn" &amp; CHAR(34) &amp; ":["
&amp; _xlfn.TEXTJOIN(",", TRUE, CHAR(34) &amp; I285:K285 &amp; CHAR(34))
&amp; "]}"</f>
        <v>"pcolumn":["words3","Horizo","Vertic"]}</v>
      </c>
      <c r="Z285" s="54" t="str">
        <f t="shared" si="27"/>
        <v>"rate":"6.0",</v>
      </c>
      <c r="AA285" s="54" t="str">
        <f t="shared" si="28"/>
        <v>"dff":"Easy",</v>
      </c>
      <c r="AB285" s="54" t="str">
        <f t="shared" si="29"/>
        <v>"cmnt":[],</v>
      </c>
      <c r="AC285" s="54"/>
      <c r="AD285" s="54"/>
      <c r="AE285" s="54"/>
      <c r="AF285" s="54"/>
      <c r="AG285" s="54"/>
      <c r="AH285" s="54"/>
    </row>
    <row r="286" spans="1:34" ht="18" customHeight="1" x14ac:dyDescent="0.3">
      <c r="A286" s="44">
        <f t="shared" si="30"/>
        <v>45642</v>
      </c>
      <c r="B286" s="45">
        <f t="shared" si="21"/>
        <v>1</v>
      </c>
      <c r="C286" s="46" t="str">
        <f t="shared" si="22"/>
        <v>puzzle1 = [{"order":"285","ctry":"[CZE] Hlubočec","rate":"","dff":"","cmnt":[],"prow":["Vertic","2Bands","rgn_Europe"],"pcolumn":["001WHI","003RED","Plants"]}],</v>
      </c>
      <c r="D286" s="47">
        <f t="shared" si="23"/>
        <v>285</v>
      </c>
      <c r="E286" s="48" t="s">
        <v>3044</v>
      </c>
      <c r="F286" s="49" t="s">
        <v>1501</v>
      </c>
      <c r="G286" s="50" t="s">
        <v>1485</v>
      </c>
      <c r="H286" s="50" t="s">
        <v>1067</v>
      </c>
      <c r="I286" s="50" t="s">
        <v>1184</v>
      </c>
      <c r="J286" s="50" t="s">
        <v>1236</v>
      </c>
      <c r="K286" s="50" t="s">
        <v>1578</v>
      </c>
      <c r="L286" s="48" t="str" cm="1">
        <f t="array" ref="L286">IF(LEFT(E286,1)&lt;&gt;"[", _xlfn.TEXTJOIN(", ", TRUE, IF($E$2:$E$1438=E286, ROW($E$2:$E$1438)-1, "")), "")</f>
        <v/>
      </c>
      <c r="M286" s="48" t="str" cm="1">
        <f t="array" ref="M286">IF(
  IFERROR(INDEX(_xlfn.TEXTSPLIT(L286, ", "), COUNTA(_xlfn.TEXTSPLIT(L286, ", "))) - INDEX(_xlfn.TEXTSPLIT(L286, ", "), COUNTA(_xlfn.TEXTSPLIT(L286, ", ")) - 1), 0) &gt; 0,
  IFERROR(INDEX(_xlfn.TEXTSPLIT(L286, ", "), COUNTA(_xlfn.TEXTSPLIT(L286, ", "))) - INDEX(_xlfn.TEXTSPLIT(L286, ", "), COUNTA(_xlfn.TEXTSPLIT(L286, ", ")) - 1), ""),
  ""
)</f>
        <v/>
      </c>
      <c r="N286" s="51" t="str">
        <f>IFERROR(TEXT(AVERAGEIF(Rates!B:B, D286, Rates!C:C), "0.0"), "")</f>
        <v/>
      </c>
      <c r="O286" s="52" t="str">
        <f>IFERROR(
    IF(
        AVERAGEIF(Rates!B:B, D286, Rates!F:F) &lt; 1.2,
        "Easy",
        IF(
            AVERAGEIF(Rates!B:B, D286, Rates!F:F) &gt; 2.2,
            "Hard",
            "Med"
        )
    ),
    ""
)</f>
        <v/>
      </c>
      <c r="P286" s="50" t="str" cm="1">
        <f t="array" ref="P286">_xlfn.TEXTJOIN(",", TRUE, IF((Rates!$B$1:$B$11000 = D286) * (Rates!$E$1:$E$11000 &lt;&gt; ""), CHAR(34) &amp; Rates!$E$1:$E$11000&amp; CHAR(34), ""))</f>
        <v/>
      </c>
      <c r="Q286" s="50">
        <f>COUNTIF(Categories!A:A, H286) + COUNTIF(Categories!A:A, I286) + COUNTIF(Categories!A:A, J286) + COUNTIF(Categories!A:A, K286) + COUNTIF(Categories!A:A, F286) + COUNTIF(Categories!A:A, G286) + T286</f>
        <v>6</v>
      </c>
      <c r="R286" s="50">
        <f t="shared" si="32"/>
        <v>0</v>
      </c>
      <c r="S286" s="50" t="str">
        <f t="shared" si="31"/>
        <v>Vertic2Bandsrgn_Europe001WHI003REDPlants</v>
      </c>
      <c r="T286" s="50">
        <f t="shared" si="24"/>
        <v>0</v>
      </c>
      <c r="U286" s="50" t="s">
        <v>3018</v>
      </c>
      <c r="V286" s="50" t="str">
        <f t="shared" si="25"/>
        <v>[{"order":"285","ctry":"[CZE] Hlubočec",</v>
      </c>
      <c r="W286" s="53" t="str">
        <f t="shared" si="26"/>
        <v>[{"order":"285","ctry":"[CZE] Hlubočec","rate":"","dff":"","cmnt":[],"prow":["Vertic","2Bands","rgn_Europe"],"pcolumn":["001WHI","003RED","Plants"]}],</v>
      </c>
      <c r="X286" s="48" t="str" cm="1">
        <f t="array" ref="X286">CHAR(34) &amp; "prow" &amp; CHAR(34) &amp; ":["
&amp; _xlfn.TEXTJOIN(",", TRUE, CHAR(34) &amp; F286:H286 &amp; CHAR(34))
&amp; "],"</f>
        <v>"prow":["Vertic","2Bands","rgn_Europe"],</v>
      </c>
      <c r="Y286" s="48" t="str" cm="1">
        <f t="array" ref="Y286">CHAR(34) &amp; "pcolumn" &amp; CHAR(34) &amp; ":["
&amp; _xlfn.TEXTJOIN(",", TRUE, CHAR(34) &amp; I286:K286 &amp; CHAR(34))
&amp; "]}"</f>
        <v>"pcolumn":["001WHI","003RED","Plants"]}</v>
      </c>
      <c r="Z286" s="54" t="str">
        <f t="shared" si="27"/>
        <v>"rate":"",</v>
      </c>
      <c r="AA286" s="54" t="str">
        <f t="shared" si="28"/>
        <v>"dff":"",</v>
      </c>
      <c r="AB286" s="54" t="str">
        <f t="shared" si="29"/>
        <v>"cmnt":[],</v>
      </c>
      <c r="AC286" s="54"/>
      <c r="AD286" s="54"/>
      <c r="AE286" s="54"/>
      <c r="AF286" s="54"/>
      <c r="AG286" s="54"/>
      <c r="AH286" s="54"/>
    </row>
    <row r="287" spans="1:34" ht="18" customHeight="1" x14ac:dyDescent="0.3">
      <c r="A287" s="44">
        <f t="shared" si="30"/>
        <v>45643</v>
      </c>
      <c r="B287" s="45">
        <f t="shared" si="21"/>
        <v>2</v>
      </c>
      <c r="C287" s="46" t="str">
        <f t="shared" si="22"/>
        <v>puzzle1 = [{"order":"286","ctry":"[CHL] [ANT] Magallanes","rate":"10.0","dff":"Med","cmnt":["One of my favorite puzzles in the game"],"prow":["staWHI","3+Star","rgn_Antarctica"],"pcolumn":["cl_WHI","cl_BLU","cl_YEL"]}],</v>
      </c>
      <c r="D287" s="47">
        <f t="shared" si="23"/>
        <v>286</v>
      </c>
      <c r="E287" s="48" t="s">
        <v>3045</v>
      </c>
      <c r="F287" s="49" t="s">
        <v>1273</v>
      </c>
      <c r="G287" s="50" t="s">
        <v>1598</v>
      </c>
      <c r="H287" s="50" t="s">
        <v>1071</v>
      </c>
      <c r="I287" s="50" t="s">
        <v>1104</v>
      </c>
      <c r="J287" s="50" t="s">
        <v>1092</v>
      </c>
      <c r="K287" s="50" t="s">
        <v>1107</v>
      </c>
      <c r="L287" s="48" t="str" cm="1">
        <f t="array" ref="L287">IF(LEFT(E287,1)&lt;&gt;"[", _xlfn.TEXTJOIN(", ", TRUE, IF($E$2:$E$1438=E287, ROW($E$2:$E$1438)-1, "")), "")</f>
        <v/>
      </c>
      <c r="M287" s="48" t="str" cm="1">
        <f t="array" ref="M287">IF(
  IFERROR(INDEX(_xlfn.TEXTSPLIT(L287, ", "), COUNTA(_xlfn.TEXTSPLIT(L287, ", "))) - INDEX(_xlfn.TEXTSPLIT(L287, ", "), COUNTA(_xlfn.TEXTSPLIT(L287, ", ")) - 1), 0) &gt; 0,
  IFERROR(INDEX(_xlfn.TEXTSPLIT(L287, ", "), COUNTA(_xlfn.TEXTSPLIT(L287, ", "))) - INDEX(_xlfn.TEXTSPLIT(L287, ", "), COUNTA(_xlfn.TEXTSPLIT(L287, ", ")) - 1), ""),
  ""
)</f>
        <v/>
      </c>
      <c r="N287" s="51" t="str">
        <f>IFERROR(TEXT(AVERAGEIF(Rates!B:B, D287, Rates!C:C), "0.0"), "")</f>
        <v>10.0</v>
      </c>
      <c r="O287" s="52" t="str">
        <f>IFERROR(
    IF(
        AVERAGEIF(Rates!B:B, D287, Rates!F:F) &lt; 1.2,
        "Easy",
        IF(
            AVERAGEIF(Rates!B:B, D287, Rates!F:F) &gt; 2.2,
            "Hard",
            "Med"
        )
    ),
    ""
)</f>
        <v>Med</v>
      </c>
      <c r="P287" s="50" t="str" cm="1">
        <f t="array" ref="P287">_xlfn.TEXTJOIN(",", TRUE, IF((Rates!$B$1:$B$11000 = D287) * (Rates!$E$1:$E$11000 &lt;&gt; ""), CHAR(34) &amp; Rates!$E$1:$E$11000&amp; CHAR(34), ""))</f>
        <v>"One of my favorite puzzles in the game"</v>
      </c>
      <c r="Q287" s="50">
        <f>COUNTIF(Categories!A:A, H287) + COUNTIF(Categories!A:A, I287) + COUNTIF(Categories!A:A, J287) + COUNTIF(Categories!A:A, K287) + COUNTIF(Categories!A:A, F287) + COUNTIF(Categories!A:A, G287) + T287</f>
        <v>6</v>
      </c>
      <c r="R287" s="50">
        <f t="shared" si="32"/>
        <v>0</v>
      </c>
      <c r="S287" s="50" t="str">
        <f t="shared" si="31"/>
        <v>staWHI3+Starrgn_Antarcticacl_WHIcl_BLUcl_YEL</v>
      </c>
      <c r="T287" s="50">
        <f t="shared" si="24"/>
        <v>0</v>
      </c>
      <c r="U287" s="50" t="s">
        <v>3018</v>
      </c>
      <c r="V287" s="50" t="str">
        <f t="shared" si="25"/>
        <v>[{"order":"286","ctry":"[CHL] [ANT] Magallanes",</v>
      </c>
      <c r="W287" s="53" t="str">
        <f t="shared" si="26"/>
        <v>[{"order":"286","ctry":"[CHL] [ANT] Magallanes","rate":"10.0","dff":"Med","cmnt":["One of my favorite puzzles in the game"],"prow":["staWHI","3+Star","rgn_Antarctica"],"pcolumn":["cl_WHI","cl_BLU","cl_YEL"]}],</v>
      </c>
      <c r="X287" s="48" t="str" cm="1">
        <f t="array" ref="X287">CHAR(34) &amp; "prow" &amp; CHAR(34) &amp; ":["
&amp; _xlfn.TEXTJOIN(",", TRUE, CHAR(34) &amp; F287:H287 &amp; CHAR(34))
&amp; "],"</f>
        <v>"prow":["staWHI","3+Star","rgn_Antarctica"],</v>
      </c>
      <c r="Y287" s="48" t="str" cm="1">
        <f t="array" ref="Y287">CHAR(34) &amp; "pcolumn" &amp; CHAR(34) &amp; ":["
&amp; _xlfn.TEXTJOIN(",", TRUE, CHAR(34) &amp; I287:K287 &amp; CHAR(34))
&amp; "]}"</f>
        <v>"pcolumn":["cl_WHI","cl_BLU","cl_YEL"]}</v>
      </c>
      <c r="Z287" s="54" t="str">
        <f t="shared" si="27"/>
        <v>"rate":"10.0",</v>
      </c>
      <c r="AA287" s="54" t="str">
        <f t="shared" si="28"/>
        <v>"dff":"Med",</v>
      </c>
      <c r="AB287" s="54" t="str">
        <f t="shared" si="29"/>
        <v>"cmnt":["One of my favorite puzzles in the game"],</v>
      </c>
      <c r="AC287" s="54"/>
      <c r="AD287" s="54"/>
      <c r="AE287" s="54"/>
      <c r="AF287" s="54"/>
      <c r="AG287" s="54"/>
      <c r="AH287" s="54"/>
    </row>
    <row r="288" spans="1:34" ht="18" customHeight="1" x14ac:dyDescent="0.3">
      <c r="A288" s="44">
        <f t="shared" si="30"/>
        <v>45644</v>
      </c>
      <c r="B288" s="45">
        <f t="shared" si="21"/>
        <v>3</v>
      </c>
      <c r="C288" s="46" t="str">
        <f t="shared" si="22"/>
        <v>puzzle1 = [{"order":"287","ctry":"[USA] North Pole","rate":"6.3","dff":"Hard","cmnt":[],"prow":["HasSta","Humans","Circle"],"pcolumn":["cl_WHI, cl_RED","Center","rgn_North America"]}],</v>
      </c>
      <c r="D288" s="47">
        <f t="shared" si="23"/>
        <v>287</v>
      </c>
      <c r="E288" s="48" t="s">
        <v>3046</v>
      </c>
      <c r="F288" s="49" t="s">
        <v>1586</v>
      </c>
      <c r="G288" s="50" t="s">
        <v>1626</v>
      </c>
      <c r="H288" s="50" t="s">
        <v>1570</v>
      </c>
      <c r="I288" s="50" t="s">
        <v>1164</v>
      </c>
      <c r="J288" s="50" t="s">
        <v>1574</v>
      </c>
      <c r="K288" s="50" t="s">
        <v>1059</v>
      </c>
      <c r="L288" s="48" t="str" cm="1">
        <f t="array" ref="L288">IF(LEFT(E288,1)&lt;&gt;"[", _xlfn.TEXTJOIN(", ", TRUE, IF($E$2:$E$1438=E288, ROW($E$2:$E$1438)-1, "")), "")</f>
        <v/>
      </c>
      <c r="M288" s="48" t="str" cm="1">
        <f t="array" ref="M288">IF(
  IFERROR(INDEX(_xlfn.TEXTSPLIT(L288, ", "), COUNTA(_xlfn.TEXTSPLIT(L288, ", "))) - INDEX(_xlfn.TEXTSPLIT(L288, ", "), COUNTA(_xlfn.TEXTSPLIT(L288, ", ")) - 1), 0) &gt; 0,
  IFERROR(INDEX(_xlfn.TEXTSPLIT(L288, ", "), COUNTA(_xlfn.TEXTSPLIT(L288, ", "))) - INDEX(_xlfn.TEXTSPLIT(L288, ", "), COUNTA(_xlfn.TEXTSPLIT(L288, ", ")) - 1), ""),
  ""
)</f>
        <v/>
      </c>
      <c r="N288" s="51" t="str">
        <f>IFERROR(TEXT(AVERAGEIF(Rates!B:B, D288, Rates!C:C), "0.0"), "")</f>
        <v>6.3</v>
      </c>
      <c r="O288" s="52" t="str">
        <f>IFERROR(
    IF(
        AVERAGEIF(Rates!B:B, D288, Rates!F:F) &lt; 1.2,
        "Easy",
        IF(
            AVERAGEIF(Rates!B:B, D288, Rates!F:F) &gt; 2.2,
            "Hard",
            "Med"
        )
    ),
    ""
)</f>
        <v>Hard</v>
      </c>
      <c r="P288" s="50" t="str" cm="1">
        <f t="array" ref="P288">_xlfn.TEXTJOIN(",", TRUE, IF((Rates!$B$1:$B$11000 = D288) * (Rates!$E$1:$E$11000 &lt;&gt; ""), CHAR(34) &amp; Rates!$E$1:$E$11000&amp; CHAR(34), ""))</f>
        <v/>
      </c>
      <c r="Q288" s="50">
        <f>COUNTIF(Categories!A:A, H288) + COUNTIF(Categories!A:A, I288) + COUNTIF(Categories!A:A, J288) + COUNTIF(Categories!A:A, K288) + COUNTIF(Categories!A:A, F288) + COUNTIF(Categories!A:A, G288) + T288</f>
        <v>6</v>
      </c>
      <c r="R288" s="50">
        <f t="shared" si="32"/>
        <v>0</v>
      </c>
      <c r="S288" s="50" t="str">
        <f t="shared" si="31"/>
        <v>HasStaHumansCirclecl_WHI, cl_REDCenterrgn_North America</v>
      </c>
      <c r="T288" s="50">
        <f t="shared" si="24"/>
        <v>0</v>
      </c>
      <c r="U288" s="50" t="s">
        <v>3018</v>
      </c>
      <c r="V288" s="50" t="str">
        <f t="shared" si="25"/>
        <v>[{"order":"287","ctry":"[USA] North Pole",</v>
      </c>
      <c r="W288" s="53" t="str">
        <f t="shared" si="26"/>
        <v>[{"order":"287","ctry":"[USA] North Pole","rate":"6.3","dff":"Hard","cmnt":[],"prow":["HasSta","Humans","Circle"],"pcolumn":["cl_WHI, cl_RED","Center","rgn_North America"]}],</v>
      </c>
      <c r="X288" s="48" t="str" cm="1">
        <f t="array" ref="X288">CHAR(34) &amp; "prow" &amp; CHAR(34) &amp; ":["
&amp; _xlfn.TEXTJOIN(",", TRUE, CHAR(34) &amp; F288:H288 &amp; CHAR(34))
&amp; "],"</f>
        <v>"prow":["HasSta","Humans","Circle"],</v>
      </c>
      <c r="Y288" s="48" t="str" cm="1">
        <f t="array" ref="Y288">CHAR(34) &amp; "pcolumn" &amp; CHAR(34) &amp; ":["
&amp; _xlfn.TEXTJOIN(",", TRUE, CHAR(34) &amp; I288:K288 &amp; CHAR(34))
&amp; "]}"</f>
        <v>"pcolumn":["cl_WHI, cl_RED","Center","rgn_North America"]}</v>
      </c>
      <c r="Z288" s="54" t="str">
        <f t="shared" si="27"/>
        <v>"rate":"6.3",</v>
      </c>
      <c r="AA288" s="54" t="str">
        <f t="shared" si="28"/>
        <v>"dff":"Hard",</v>
      </c>
      <c r="AB288" s="54" t="str">
        <f t="shared" si="29"/>
        <v>"cmnt":[],</v>
      </c>
      <c r="AC288" s="54"/>
      <c r="AD288" s="54"/>
      <c r="AE288" s="54"/>
      <c r="AF288" s="54"/>
      <c r="AG288" s="54"/>
      <c r="AH288" s="54"/>
    </row>
    <row r="289" spans="1:34" ht="18" customHeight="1" x14ac:dyDescent="0.3">
      <c r="A289" s="44">
        <f t="shared" si="30"/>
        <v>45645</v>
      </c>
      <c r="B289" s="45">
        <f t="shared" si="21"/>
        <v>4</v>
      </c>
      <c r="C289" s="46" t="str">
        <f t="shared" si="22"/>
        <v>puzzle1 = [{"order":"288","ctry":"Austria","rate":"","dff":"","cmnt":[],"prow":["OnlyBa","cl_RED","cl_WHI"],"pcolumn":["german","end_ia","2Color"]}],</v>
      </c>
      <c r="D289" s="47">
        <f t="shared" si="23"/>
        <v>288</v>
      </c>
      <c r="E289" s="48" t="s">
        <v>54</v>
      </c>
      <c r="F289" s="49" t="s">
        <v>1630</v>
      </c>
      <c r="G289" s="50" t="s">
        <v>1101</v>
      </c>
      <c r="H289" s="50" t="s">
        <v>1104</v>
      </c>
      <c r="I289" s="50" t="s">
        <v>2047</v>
      </c>
      <c r="J289" s="50" t="s">
        <v>1955</v>
      </c>
      <c r="K289" s="50" t="s">
        <v>1413</v>
      </c>
      <c r="L289" s="48" t="str" cm="1">
        <f t="array" ref="L289">IF(LEFT(E289,1)&lt;&gt;"[", _xlfn.TEXTJOIN(", ", TRUE, IF($E$2:$E$1438=E289, ROW($E$2:$E$1438)-1, "")), "")</f>
        <v>92, 288, 392</v>
      </c>
      <c r="M289" s="48" cm="1">
        <f t="array" ref="M289">IF(
  IFERROR(INDEX(_xlfn.TEXTSPLIT(L289, ", "), COUNTA(_xlfn.TEXTSPLIT(L289, ", "))) - INDEX(_xlfn.TEXTSPLIT(L289, ", "), COUNTA(_xlfn.TEXTSPLIT(L289, ", ")) - 1), 0) &gt; 0,
  IFERROR(INDEX(_xlfn.TEXTSPLIT(L289, ", "), COUNTA(_xlfn.TEXTSPLIT(L289, ", "))) - INDEX(_xlfn.TEXTSPLIT(L289, ", "), COUNTA(_xlfn.TEXTSPLIT(L289, ", ")) - 1), ""),
  ""
)</f>
        <v>104</v>
      </c>
      <c r="N289" s="51" t="str">
        <f>IFERROR(TEXT(AVERAGEIF(Rates!B:B, D289, Rates!C:C), "0.0"), "")</f>
        <v/>
      </c>
      <c r="O289" s="52" t="str">
        <f>IFERROR(
    IF(
        AVERAGEIF(Rates!B:B, D289, Rates!F:F) &lt; 1.2,
        "Easy",
        IF(
            AVERAGEIF(Rates!B:B, D289, Rates!F:F) &gt; 2.2,
            "Hard",
            "Med"
        )
    ),
    ""
)</f>
        <v/>
      </c>
      <c r="P289" s="50" t="str" cm="1">
        <f t="array" ref="P289">_xlfn.TEXTJOIN(",", TRUE, IF((Rates!$B$1:$B$11000 = D289) * (Rates!$E$1:$E$11000 &lt;&gt; ""), CHAR(34) &amp; Rates!$E$1:$E$11000&amp; CHAR(34), ""))</f>
        <v/>
      </c>
      <c r="Q289" s="50">
        <f>COUNTIF(Categories!A:A, H289) + COUNTIF(Categories!A:A, I289) + COUNTIF(Categories!A:A, J289) + COUNTIF(Categories!A:A, K289) + COUNTIF(Categories!A:A, F289) + COUNTIF(Categories!A:A, G289) + T289</f>
        <v>6</v>
      </c>
      <c r="R289" s="50">
        <f t="shared" si="32"/>
        <v>1</v>
      </c>
      <c r="S289" s="50" t="str">
        <f t="shared" si="31"/>
        <v>OnlyBacl_REDcl_WHIgermanend_ia2Color</v>
      </c>
      <c r="T289" s="50">
        <f t="shared" si="24"/>
        <v>0</v>
      </c>
      <c r="U289" s="50" t="s">
        <v>3018</v>
      </c>
      <c r="V289" s="50" t="str">
        <f t="shared" si="25"/>
        <v>[{"order":"288","ctry":"Austria",</v>
      </c>
      <c r="W289" s="53" t="str">
        <f t="shared" si="26"/>
        <v>[{"order":"288","ctry":"Austria","rate":"","dff":"","cmnt":[],"prow":["OnlyBa","cl_RED","cl_WHI"],"pcolumn":["german","end_ia","2Color"]}],</v>
      </c>
      <c r="X289" s="48" t="str" cm="1">
        <f t="array" ref="X289">CHAR(34) &amp; "prow" &amp; CHAR(34) &amp; ":["
&amp; _xlfn.TEXTJOIN(",", TRUE, CHAR(34) &amp; F289:H289 &amp; CHAR(34))
&amp; "],"</f>
        <v>"prow":["OnlyBa","cl_RED","cl_WHI"],</v>
      </c>
      <c r="Y289" s="48" t="str" cm="1">
        <f t="array" ref="Y289">CHAR(34) &amp; "pcolumn" &amp; CHAR(34) &amp; ":["
&amp; _xlfn.TEXTJOIN(",", TRUE, CHAR(34) &amp; I289:K289 &amp; CHAR(34))
&amp; "]}"</f>
        <v>"pcolumn":["german","end_ia","2Color"]}</v>
      </c>
      <c r="Z289" s="54" t="str">
        <f t="shared" si="27"/>
        <v>"rate":"",</v>
      </c>
      <c r="AA289" s="54" t="str">
        <f t="shared" si="28"/>
        <v>"dff":"",</v>
      </c>
      <c r="AB289" s="54" t="str">
        <f t="shared" si="29"/>
        <v>"cmnt":[],</v>
      </c>
      <c r="AC289" s="54"/>
      <c r="AD289" s="54"/>
      <c r="AE289" s="54"/>
      <c r="AF289" s="54"/>
      <c r="AG289" s="54"/>
      <c r="AH289" s="54"/>
    </row>
    <row r="290" spans="1:34" ht="18" customHeight="1" x14ac:dyDescent="0.3">
      <c r="A290" s="44">
        <f t="shared" si="30"/>
        <v>45646</v>
      </c>
      <c r="B290" s="45">
        <f t="shared" si="21"/>
        <v>5</v>
      </c>
      <c r="C290" s="46" t="str">
        <f t="shared" si="22"/>
        <v>puzzle1 = [{"order":"289","ctry":"Laos","rate":"","dff":"","cmnt":[],"prow":["Center","myrRED","rgn_Asia"],"pcolumn":["Rotate","cl_BLU, cl_WHI","landlo"]}],</v>
      </c>
      <c r="D290" s="47">
        <f t="shared" si="23"/>
        <v>289</v>
      </c>
      <c r="E290" s="48" t="s">
        <v>158</v>
      </c>
      <c r="F290" s="49" t="s">
        <v>1574</v>
      </c>
      <c r="G290" s="50" t="s">
        <v>1279</v>
      </c>
      <c r="H290" s="50" t="s">
        <v>1063</v>
      </c>
      <c r="I290" s="50" t="s">
        <v>1521</v>
      </c>
      <c r="J290" s="50" t="s">
        <v>1143</v>
      </c>
      <c r="K290" s="50" t="s">
        <v>2</v>
      </c>
      <c r="L290" s="48" t="str" cm="1">
        <f t="array" ref="L290">IF(LEFT(E290,1)&lt;&gt;"[", _xlfn.TEXTJOIN(", ", TRUE, IF($E$2:$E$1438=E290, ROW($E$2:$E$1438)-1, "")), "")</f>
        <v>38, 289, 385</v>
      </c>
      <c r="M290" s="48" cm="1">
        <f t="array" ref="M290">IF(
  IFERROR(INDEX(_xlfn.TEXTSPLIT(L290, ", "), COUNTA(_xlfn.TEXTSPLIT(L290, ", "))) - INDEX(_xlfn.TEXTSPLIT(L290, ", "), COUNTA(_xlfn.TEXTSPLIT(L290, ", ")) - 1), 0) &gt; 0,
  IFERROR(INDEX(_xlfn.TEXTSPLIT(L290, ", "), COUNTA(_xlfn.TEXTSPLIT(L290, ", "))) - INDEX(_xlfn.TEXTSPLIT(L290, ", "), COUNTA(_xlfn.TEXTSPLIT(L290, ", ")) - 1), ""),
  ""
)</f>
        <v>96</v>
      </c>
      <c r="N290" s="51" t="str">
        <f>IFERROR(TEXT(AVERAGEIF(Rates!B:B, D290, Rates!C:C), "0.0"), "")</f>
        <v/>
      </c>
      <c r="O290" s="52" t="str">
        <f>IFERROR(
    IF(
        AVERAGEIF(Rates!B:B, D290, Rates!F:F) &lt; 1.2,
        "Easy",
        IF(
            AVERAGEIF(Rates!B:B, D290, Rates!F:F) &gt; 2.2,
            "Hard",
            "Med"
        )
    ),
    ""
)</f>
        <v/>
      </c>
      <c r="P290" s="50" t="str" cm="1">
        <f t="array" ref="P290">_xlfn.TEXTJOIN(",", TRUE, IF((Rates!$B$1:$B$11000 = D290) * (Rates!$E$1:$E$11000 &lt;&gt; ""), CHAR(34) &amp; Rates!$E$1:$E$11000&amp; CHAR(34), ""))</f>
        <v/>
      </c>
      <c r="Q290" s="50">
        <f>COUNTIF(Categories!A:A, H290) + COUNTIF(Categories!A:A, I290) + COUNTIF(Categories!A:A, J290) + COUNTIF(Categories!A:A, K290) + COUNTIF(Categories!A:A, F290) + COUNTIF(Categories!A:A, G290) + T290</f>
        <v>6</v>
      </c>
      <c r="R290" s="50">
        <f t="shared" si="32"/>
        <v>1</v>
      </c>
      <c r="S290" s="50" t="str">
        <f t="shared" si="31"/>
        <v>CentermyrREDrgn_AsiaRotatecl_BLU, cl_WHIlandlo</v>
      </c>
      <c r="T290" s="50">
        <f t="shared" si="24"/>
        <v>0</v>
      </c>
      <c r="U290" s="50" t="s">
        <v>3018</v>
      </c>
      <c r="V290" s="50" t="str">
        <f t="shared" si="25"/>
        <v>[{"order":"289","ctry":"Laos",</v>
      </c>
      <c r="W290" s="53" t="str">
        <f t="shared" si="26"/>
        <v>[{"order":"289","ctry":"Laos","rate":"","dff":"","cmnt":[],"prow":["Center","myrRED","rgn_Asia"],"pcolumn":["Rotate","cl_BLU, cl_WHI","landlo"]}],</v>
      </c>
      <c r="X290" s="48" t="str" cm="1">
        <f t="array" ref="X290">CHAR(34) &amp; "prow" &amp; CHAR(34) &amp; ":["
&amp; _xlfn.TEXTJOIN(",", TRUE, CHAR(34) &amp; F290:H290 &amp; CHAR(34))
&amp; "],"</f>
        <v>"prow":["Center","myrRED","rgn_Asia"],</v>
      </c>
      <c r="Y290" s="48" t="str" cm="1">
        <f t="array" ref="Y290">CHAR(34) &amp; "pcolumn" &amp; CHAR(34) &amp; ":["
&amp; _xlfn.TEXTJOIN(",", TRUE, CHAR(34) &amp; I290:K290 &amp; CHAR(34))
&amp; "]}"</f>
        <v>"pcolumn":["Rotate","cl_BLU, cl_WHI","landlo"]}</v>
      </c>
      <c r="Z290" s="54" t="str">
        <f t="shared" si="27"/>
        <v>"rate":"",</v>
      </c>
      <c r="AA290" s="54" t="str">
        <f t="shared" si="28"/>
        <v>"dff":"",</v>
      </c>
      <c r="AB290" s="54" t="str">
        <f t="shared" si="29"/>
        <v>"cmnt":[],</v>
      </c>
      <c r="AC290" s="54"/>
      <c r="AD290" s="54"/>
      <c r="AE290" s="54"/>
      <c r="AF290" s="54"/>
      <c r="AG290" s="54"/>
      <c r="AH290" s="54"/>
    </row>
    <row r="291" spans="1:34" ht="18" customHeight="1" x14ac:dyDescent="0.3">
      <c r="A291" s="44">
        <f t="shared" si="30"/>
        <v>45647</v>
      </c>
      <c r="B291" s="45">
        <f t="shared" si="21"/>
        <v>6</v>
      </c>
      <c r="C291" s="46" t="str">
        <f t="shared" si="22"/>
        <v>puzzle1 = [{"order":"290","ctry":"El Salvador","rate":"5.0","dff":"Med","cmnt":["Belize is Spanish Speaking and has plants [ANS: Belize does not have spanish as official language!!]"],"prow":["5+Colo","myrBLU","Plants"],"pcolumn":["spanis","spanis","spanis"]}],</v>
      </c>
      <c r="D291" s="47">
        <f t="shared" si="23"/>
        <v>290</v>
      </c>
      <c r="E291" s="48" t="s">
        <v>105</v>
      </c>
      <c r="F291" s="49" t="s">
        <v>1425</v>
      </c>
      <c r="G291" s="50" t="s">
        <v>1283</v>
      </c>
      <c r="H291" s="50" t="s">
        <v>1578</v>
      </c>
      <c r="I291" s="50" t="s">
        <v>2039</v>
      </c>
      <c r="J291" s="50" t="s">
        <v>2039</v>
      </c>
      <c r="K291" s="50" t="s">
        <v>2039</v>
      </c>
      <c r="L291" s="48" t="str" cm="1">
        <f t="array" ref="L291">IF(LEFT(E291,1)&lt;&gt;"[", _xlfn.TEXTJOIN(", ", TRUE, IF($E$2:$E$1438=E291, ROW($E$2:$E$1438)-1, "")), "")</f>
        <v>290</v>
      </c>
      <c r="M291" s="48" t="str" cm="1">
        <f t="array" ref="M291">IF(
  IFERROR(INDEX(_xlfn.TEXTSPLIT(L291, ", "), COUNTA(_xlfn.TEXTSPLIT(L291, ", "))) - INDEX(_xlfn.TEXTSPLIT(L291, ", "), COUNTA(_xlfn.TEXTSPLIT(L291, ", ")) - 1), 0) &gt; 0,
  IFERROR(INDEX(_xlfn.TEXTSPLIT(L291, ", "), COUNTA(_xlfn.TEXTSPLIT(L291, ", "))) - INDEX(_xlfn.TEXTSPLIT(L291, ", "), COUNTA(_xlfn.TEXTSPLIT(L291, ", ")) - 1), ""),
  ""
)</f>
        <v/>
      </c>
      <c r="N291" s="51" t="str">
        <f>IFERROR(TEXT(AVERAGEIF(Rates!B:B, D291, Rates!C:C), "0.0"), "")</f>
        <v>5.0</v>
      </c>
      <c r="O291" s="52" t="str">
        <f>IFERROR(
    IF(
        AVERAGEIF(Rates!B:B, D291, Rates!F:F) &lt; 1.2,
        "Easy",
        IF(
            AVERAGEIF(Rates!B:B, D291, Rates!F:F) &gt; 2.2,
            "Hard",
            "Med"
        )
    ),
    ""
)</f>
        <v>Med</v>
      </c>
      <c r="P291" s="50" t="str" cm="1">
        <f t="array" ref="P291">_xlfn.TEXTJOIN(",", TRUE, IF((Rates!$B$1:$B$11000 = D291) * (Rates!$E$1:$E$11000 &lt;&gt; ""), CHAR(34) &amp; Rates!$E$1:$E$11000&amp; CHAR(34), ""))</f>
        <v>"Belize is Spanish Speaking and has plants [ANS: Belize does not have spanish as official language!!]"</v>
      </c>
      <c r="Q291" s="50">
        <f>COUNTIF(Categories!A:A, H291) + COUNTIF(Categories!A:A, I291) + COUNTIF(Categories!A:A, J291) + COUNTIF(Categories!A:A, K291) + COUNTIF(Categories!A:A, F291) + COUNTIF(Categories!A:A, G291) + T291</f>
        <v>6</v>
      </c>
      <c r="R291" s="50">
        <f t="shared" si="32"/>
        <v>0</v>
      </c>
      <c r="S291" s="50" t="str">
        <f t="shared" si="31"/>
        <v>5+ColomyrBLUPlantsspanisspanisspanis</v>
      </c>
      <c r="T291" s="50">
        <f t="shared" si="24"/>
        <v>0</v>
      </c>
      <c r="U291" s="50" t="s">
        <v>3018</v>
      </c>
      <c r="V291" s="50" t="str">
        <f t="shared" si="25"/>
        <v>[{"order":"290","ctry":"El Salvador",</v>
      </c>
      <c r="W291" s="53" t="str">
        <f t="shared" si="26"/>
        <v>[{"order":"290","ctry":"El Salvador","rate":"5.0","dff":"Med","cmnt":["Belize is Spanish Speaking and has plants [ANS: Belize does not have spanish as official language!!]"],"prow":["5+Colo","myrBLU","Plants"],"pcolumn":["spanis","spanis","spanis"]}],</v>
      </c>
      <c r="X291" s="48" t="str" cm="1">
        <f t="array" ref="X291">CHAR(34) &amp; "prow" &amp; CHAR(34) &amp; ":["
&amp; _xlfn.TEXTJOIN(",", TRUE, CHAR(34) &amp; F291:H291 &amp; CHAR(34))
&amp; "],"</f>
        <v>"prow":["5+Colo","myrBLU","Plants"],</v>
      </c>
      <c r="Y291" s="48" t="str" cm="1">
        <f t="array" ref="Y291">CHAR(34) &amp; "pcolumn" &amp; CHAR(34) &amp; ":["
&amp; _xlfn.TEXTJOIN(",", TRUE, CHAR(34) &amp; I291:K291 &amp; CHAR(34))
&amp; "]}"</f>
        <v>"pcolumn":["spanis","spanis","spanis"]}</v>
      </c>
      <c r="Z291" s="54" t="str">
        <f t="shared" si="27"/>
        <v>"rate":"5.0",</v>
      </c>
      <c r="AA291" s="54" t="str">
        <f t="shared" si="28"/>
        <v>"dff":"Med",</v>
      </c>
      <c r="AB291" s="54" t="str">
        <f t="shared" si="29"/>
        <v>"cmnt":["Belize is Spanish Speaking and has plants [ANS: Belize does not have spanish as official language!!]"],</v>
      </c>
      <c r="AC291" s="54"/>
      <c r="AD291" s="54"/>
      <c r="AE291" s="54"/>
      <c r="AF291" s="54"/>
      <c r="AG291" s="54"/>
      <c r="AH291" s="54"/>
    </row>
    <row r="292" spans="1:34" ht="18" customHeight="1" x14ac:dyDescent="0.3">
      <c r="A292" s="44">
        <f t="shared" si="30"/>
        <v>45648</v>
      </c>
      <c r="B292" s="45">
        <f t="shared" si="21"/>
        <v>7</v>
      </c>
      <c r="C292" s="46" t="str">
        <f t="shared" si="22"/>
        <v>puzzle1 = [{"order":"291","ctry":"Norfolk Island","rate":"","dff":"","cmnt":[],"prow":["Plants","allver","2Color"],"pcolumn":["3Bands","island","cl_GRE, cl_WHI"]}],</v>
      </c>
      <c r="D292" s="47">
        <f t="shared" si="23"/>
        <v>291</v>
      </c>
      <c r="E292" s="48" t="s">
        <v>198</v>
      </c>
      <c r="F292" s="49" t="s">
        <v>1578</v>
      </c>
      <c r="G292" s="50" t="s">
        <v>1513</v>
      </c>
      <c r="H292" s="50" t="s">
        <v>1413</v>
      </c>
      <c r="I292" s="50" t="s">
        <v>1489</v>
      </c>
      <c r="J292" s="50" t="s">
        <v>1</v>
      </c>
      <c r="K292" s="50" t="s">
        <v>1155</v>
      </c>
      <c r="L292" s="48" t="str" cm="1">
        <f t="array" ref="L292">IF(LEFT(E292,1)&lt;&gt;"[", _xlfn.TEXTJOIN(", ", TRUE, IF($E$2:$E$1438=E292, ROW($E$2:$E$1438)-1, "")), "")</f>
        <v>100, 291, 336, 569</v>
      </c>
      <c r="M292" s="48" cm="1">
        <f t="array" ref="M292">IF(
  IFERROR(INDEX(_xlfn.TEXTSPLIT(L292, ", "), COUNTA(_xlfn.TEXTSPLIT(L292, ", "))) - INDEX(_xlfn.TEXTSPLIT(L292, ", "), COUNTA(_xlfn.TEXTSPLIT(L292, ", ")) - 1), 0) &gt; 0,
  IFERROR(INDEX(_xlfn.TEXTSPLIT(L292, ", "), COUNTA(_xlfn.TEXTSPLIT(L292, ", "))) - INDEX(_xlfn.TEXTSPLIT(L292, ", "), COUNTA(_xlfn.TEXTSPLIT(L292, ", ")) - 1), ""),
  ""
)</f>
        <v>233</v>
      </c>
      <c r="N292" s="51" t="str">
        <f>IFERROR(TEXT(AVERAGEIF(Rates!B:B, D292, Rates!C:C), "0.0"), "")</f>
        <v/>
      </c>
      <c r="O292" s="52" t="str">
        <f>IFERROR(
    IF(
        AVERAGEIF(Rates!B:B, D292, Rates!F:F) &lt; 1.2,
        "Easy",
        IF(
            AVERAGEIF(Rates!B:B, D292, Rates!F:F) &gt; 2.2,
            "Hard",
            "Med"
        )
    ),
    ""
)</f>
        <v/>
      </c>
      <c r="P292" s="50" t="str" cm="1">
        <f t="array" ref="P292">_xlfn.TEXTJOIN(",", TRUE, IF((Rates!$B$1:$B$11000 = D292) * (Rates!$E$1:$E$11000 &lt;&gt; ""), CHAR(34) &amp; Rates!$E$1:$E$11000&amp; CHAR(34), ""))</f>
        <v/>
      </c>
      <c r="Q292" s="50">
        <f>COUNTIF(Categories!A:A, H292) + COUNTIF(Categories!A:A, I292) + COUNTIF(Categories!A:A, J292) + COUNTIF(Categories!A:A, K292) + COUNTIF(Categories!A:A, F292) + COUNTIF(Categories!A:A, G292) + T292</f>
        <v>6</v>
      </c>
      <c r="R292" s="50">
        <f t="shared" si="32"/>
        <v>0</v>
      </c>
      <c r="S292" s="50" t="str">
        <f t="shared" si="31"/>
        <v>Plantsallver2Color3Bandsislandcl_GRE, cl_WHI</v>
      </c>
      <c r="T292" s="50">
        <f t="shared" si="24"/>
        <v>0</v>
      </c>
      <c r="U292" s="50" t="s">
        <v>3018</v>
      </c>
      <c r="V292" s="50" t="str">
        <f t="shared" si="25"/>
        <v>[{"order":"291","ctry":"Norfolk Island",</v>
      </c>
      <c r="W292" s="53" t="str">
        <f t="shared" si="26"/>
        <v>[{"order":"291","ctry":"Norfolk Island","rate":"","dff":"","cmnt":[],"prow":["Plants","allver","2Color"],"pcolumn":["3Bands","island","cl_GRE, cl_WHI"]}],</v>
      </c>
      <c r="X292" s="48" t="str" cm="1">
        <f t="array" ref="X292">CHAR(34) &amp; "prow" &amp; CHAR(34) &amp; ":["
&amp; _xlfn.TEXTJOIN(",", TRUE, CHAR(34) &amp; F292:H292 &amp; CHAR(34))
&amp; "],"</f>
        <v>"prow":["Plants","allver","2Color"],</v>
      </c>
      <c r="Y292" s="48" t="str" cm="1">
        <f t="array" ref="Y292">CHAR(34) &amp; "pcolumn" &amp; CHAR(34) &amp; ":["
&amp; _xlfn.TEXTJOIN(",", TRUE, CHAR(34) &amp; I292:K292 &amp; CHAR(34))
&amp; "]}"</f>
        <v>"pcolumn":["3Bands","island","cl_GRE, cl_WHI"]}</v>
      </c>
      <c r="Z292" s="54" t="str">
        <f t="shared" si="27"/>
        <v>"rate":"",</v>
      </c>
      <c r="AA292" s="54" t="str">
        <f t="shared" si="28"/>
        <v>"dff":"",</v>
      </c>
      <c r="AB292" s="54" t="str">
        <f t="shared" si="29"/>
        <v>"cmnt":[],</v>
      </c>
      <c r="AC292" s="54"/>
      <c r="AD292" s="54"/>
      <c r="AE292" s="54"/>
      <c r="AF292" s="54"/>
      <c r="AG292" s="54"/>
      <c r="AH292" s="54"/>
    </row>
    <row r="293" spans="1:34" ht="18" customHeight="1" x14ac:dyDescent="0.3">
      <c r="A293" s="44">
        <f t="shared" si="30"/>
        <v>45649</v>
      </c>
      <c r="B293" s="45">
        <f t="shared" si="21"/>
        <v>1</v>
      </c>
      <c r="C293" s="46" t="str">
        <f t="shared" si="22"/>
        <v>puzzle1 = [{"order":"292","ctry":"Vatican City","rate":"","dff":"","cmnt":[],"prow":["cl_WHI","cl_YEL","rgn_Europe"],"pcolumn":["with_v","words2","2Bands"]}],</v>
      </c>
      <c r="D293" s="47">
        <f t="shared" si="23"/>
        <v>292</v>
      </c>
      <c r="E293" s="48" t="s">
        <v>277</v>
      </c>
      <c r="F293" s="49" t="s">
        <v>1104</v>
      </c>
      <c r="G293" s="50" t="s">
        <v>1107</v>
      </c>
      <c r="H293" s="50" t="s">
        <v>1067</v>
      </c>
      <c r="I293" s="50" t="s">
        <v>3035</v>
      </c>
      <c r="J293" s="50" t="s">
        <v>1845</v>
      </c>
      <c r="K293" s="50" t="s">
        <v>1485</v>
      </c>
      <c r="L293" s="48" t="str" cm="1">
        <f t="array" ref="L293">IF(LEFT(E293,1)&lt;&gt;"[", _xlfn.TEXTJOIN(", ", TRUE, IF($E$2:$E$1438=E293, ROW($E$2:$E$1438)-1, "")), "")</f>
        <v>112, 292, 454</v>
      </c>
      <c r="M293" s="48" cm="1">
        <f t="array" ref="M293">IF(
  IFERROR(INDEX(_xlfn.TEXTSPLIT(L293, ", "), COUNTA(_xlfn.TEXTSPLIT(L293, ", "))) - INDEX(_xlfn.TEXTSPLIT(L293, ", "), COUNTA(_xlfn.TEXTSPLIT(L293, ", ")) - 1), 0) &gt; 0,
  IFERROR(INDEX(_xlfn.TEXTSPLIT(L293, ", "), COUNTA(_xlfn.TEXTSPLIT(L293, ", "))) - INDEX(_xlfn.TEXTSPLIT(L293, ", "), COUNTA(_xlfn.TEXTSPLIT(L293, ", ")) - 1), ""),
  ""
)</f>
        <v>162</v>
      </c>
      <c r="N293" s="51" t="str">
        <f>IFERROR(TEXT(AVERAGEIF(Rates!B:B, D293, Rates!C:C), "0.0"), "")</f>
        <v/>
      </c>
      <c r="O293" s="52" t="str">
        <f>IFERROR(
    IF(
        AVERAGEIF(Rates!B:B, D293, Rates!F:F) &lt; 1.2,
        "Easy",
        IF(
            AVERAGEIF(Rates!B:B, D293, Rates!F:F) &gt; 2.2,
            "Hard",
            "Med"
        )
    ),
    ""
)</f>
        <v/>
      </c>
      <c r="P293" s="50" t="str" cm="1">
        <f t="array" ref="P293">_xlfn.TEXTJOIN(",", TRUE, IF((Rates!$B$1:$B$11000 = D293) * (Rates!$E$1:$E$11000 &lt;&gt; ""), CHAR(34) &amp; Rates!$E$1:$E$11000&amp; CHAR(34), ""))</f>
        <v/>
      </c>
      <c r="Q293" s="50">
        <f>COUNTIF(Categories!A:A, H293) + COUNTIF(Categories!A:A, I293) + COUNTIF(Categories!A:A, J293) + COUNTIF(Categories!A:A, K293) + COUNTIF(Categories!A:A, F293) + COUNTIF(Categories!A:A, G293) + T293</f>
        <v>6</v>
      </c>
      <c r="R293" s="50">
        <f t="shared" si="32"/>
        <v>0</v>
      </c>
      <c r="S293" s="50" t="str">
        <f t="shared" si="31"/>
        <v>cl_WHIcl_YELrgn_Europewith_vwords22Bands</v>
      </c>
      <c r="T293" s="50">
        <f t="shared" si="24"/>
        <v>1</v>
      </c>
      <c r="U293" s="50" t="s">
        <v>3018</v>
      </c>
      <c r="V293" s="50" t="str">
        <f t="shared" si="25"/>
        <v>[{"order":"292","ctry":"Vatican City",</v>
      </c>
      <c r="W293" s="53" t="str">
        <f t="shared" si="26"/>
        <v>[{"order":"292","ctry":"Vatican City","rate":"","dff":"","cmnt":[],"prow":["cl_WHI","cl_YEL","rgn_Europe"],"pcolumn":["with_v","words2","2Bands"]}],</v>
      </c>
      <c r="X293" s="48" t="str" cm="1">
        <f t="array" ref="X293">CHAR(34) &amp; "prow" &amp; CHAR(34) &amp; ":["
&amp; _xlfn.TEXTJOIN(",", TRUE, CHAR(34) &amp; F293:H293 &amp; CHAR(34))
&amp; "],"</f>
        <v>"prow":["cl_WHI","cl_YEL","rgn_Europe"],</v>
      </c>
      <c r="Y293" s="48" t="str" cm="1">
        <f t="array" ref="Y293">CHAR(34) &amp; "pcolumn" &amp; CHAR(34) &amp; ":["
&amp; _xlfn.TEXTJOIN(",", TRUE, CHAR(34) &amp; I293:K293 &amp; CHAR(34))
&amp; "]}"</f>
        <v>"pcolumn":["with_v","words2","2Bands"]}</v>
      </c>
      <c r="Z293" s="54" t="str">
        <f t="shared" si="27"/>
        <v>"rate":"",</v>
      </c>
      <c r="AA293" s="54" t="str">
        <f t="shared" si="28"/>
        <v>"dff":"",</v>
      </c>
      <c r="AB293" s="54" t="str">
        <f t="shared" si="29"/>
        <v>"cmnt":[],</v>
      </c>
      <c r="AC293" s="54"/>
      <c r="AD293" s="54"/>
      <c r="AE293" s="54"/>
      <c r="AF293" s="54"/>
      <c r="AG293" s="54"/>
      <c r="AH293" s="54"/>
    </row>
    <row r="294" spans="1:34" ht="18" customHeight="1" x14ac:dyDescent="0.3">
      <c r="A294" s="44">
        <f t="shared" si="30"/>
        <v>45650</v>
      </c>
      <c r="B294" s="45">
        <f t="shared" si="21"/>
        <v>2</v>
      </c>
      <c r="C294" s="46" t="str">
        <f t="shared" si="22"/>
        <v>puzzle1 = [{"order":"293","ctry":"Finland","rate":"9.0","dff":"Easy","cmnt":[],"prow":["2Color","cl_BLU","rgn_Europe"],"pcolumn":["Nordic","Crosse","cl_WHI"]}],</v>
      </c>
      <c r="D294" s="47">
        <f t="shared" si="23"/>
        <v>293</v>
      </c>
      <c r="E294" s="48" t="s">
        <v>115</v>
      </c>
      <c r="F294" s="49" t="s">
        <v>1413</v>
      </c>
      <c r="G294" s="50" t="s">
        <v>1092</v>
      </c>
      <c r="H294" s="50" t="s">
        <v>1067</v>
      </c>
      <c r="I294" s="50" t="s">
        <v>1658</v>
      </c>
      <c r="J294" s="50" t="s">
        <v>1618</v>
      </c>
      <c r="K294" s="50" t="s">
        <v>1104</v>
      </c>
      <c r="L294" s="48" t="str" cm="1">
        <f t="array" ref="L294">IF(LEFT(E294,1)&lt;&gt;"[", _xlfn.TEXTJOIN(", ", TRUE, IF($E$2:$E$1438=E294, ROW($E$2:$E$1438)-1, "")), "")</f>
        <v>109, 293</v>
      </c>
      <c r="M294" s="48" cm="1">
        <f t="array" ref="M294">IF(
  IFERROR(INDEX(_xlfn.TEXTSPLIT(L294, ", "), COUNTA(_xlfn.TEXTSPLIT(L294, ", "))) - INDEX(_xlfn.TEXTSPLIT(L294, ", "), COUNTA(_xlfn.TEXTSPLIT(L294, ", ")) - 1), 0) &gt; 0,
  IFERROR(INDEX(_xlfn.TEXTSPLIT(L294, ", "), COUNTA(_xlfn.TEXTSPLIT(L294, ", "))) - INDEX(_xlfn.TEXTSPLIT(L294, ", "), COUNTA(_xlfn.TEXTSPLIT(L294, ", ")) - 1), ""),
  ""
)</f>
        <v>184</v>
      </c>
      <c r="N294" s="51" t="str">
        <f>IFERROR(TEXT(AVERAGEIF(Rates!B:B, D294, Rates!C:C), "0.0"), "")</f>
        <v>9.0</v>
      </c>
      <c r="O294" s="52" t="str">
        <f>IFERROR(
    IF(
        AVERAGEIF(Rates!B:B, D294, Rates!F:F) &lt; 1.2,
        "Easy",
        IF(
            AVERAGEIF(Rates!B:B, D294, Rates!F:F) &gt; 2.2,
            "Hard",
            "Med"
        )
    ),
    ""
)</f>
        <v>Easy</v>
      </c>
      <c r="P294" s="50" t="str" cm="1">
        <f t="array" ref="P294">_xlfn.TEXTJOIN(",", TRUE, IF((Rates!$B$1:$B$11000 = D294) * (Rates!$E$1:$E$11000 &lt;&gt; ""), CHAR(34) &amp; Rates!$E$1:$E$11000&amp; CHAR(34), ""))</f>
        <v/>
      </c>
      <c r="Q294" s="50">
        <f>COUNTIF(Categories!A:A, H294) + COUNTIF(Categories!A:A, I294) + COUNTIF(Categories!A:A, J294) + COUNTIF(Categories!A:A, K294) + COUNTIF(Categories!A:A, F294) + COUNTIF(Categories!A:A, G294) + T294</f>
        <v>6</v>
      </c>
      <c r="R294" s="50">
        <f t="shared" si="32"/>
        <v>1</v>
      </c>
      <c r="S294" s="50" t="str">
        <f t="shared" si="31"/>
        <v>2Colorcl_BLUrgn_EuropeNordicCrossecl_WHI</v>
      </c>
      <c r="T294" s="50">
        <f t="shared" si="24"/>
        <v>0</v>
      </c>
      <c r="U294" s="50" t="s">
        <v>3018</v>
      </c>
      <c r="V294" s="50" t="str">
        <f t="shared" si="25"/>
        <v>[{"order":"293","ctry":"Finland",</v>
      </c>
      <c r="W294" s="53" t="str">
        <f t="shared" si="26"/>
        <v>[{"order":"293","ctry":"Finland","rate":"9.0","dff":"Easy","cmnt":[],"prow":["2Color","cl_BLU","rgn_Europe"],"pcolumn":["Nordic","Crosse","cl_WHI"]}],</v>
      </c>
      <c r="X294" s="48" t="str" cm="1">
        <f t="array" ref="X294">CHAR(34) &amp; "prow" &amp; CHAR(34) &amp; ":["
&amp; _xlfn.TEXTJOIN(",", TRUE, CHAR(34) &amp; F294:H294 &amp; CHAR(34))
&amp; "],"</f>
        <v>"prow":["2Color","cl_BLU","rgn_Europe"],</v>
      </c>
      <c r="Y294" s="48" t="str" cm="1">
        <f t="array" ref="Y294">CHAR(34) &amp; "pcolumn" &amp; CHAR(34) &amp; ":["
&amp; _xlfn.TEXTJOIN(",", TRUE, CHAR(34) &amp; I294:K294 &amp; CHAR(34))
&amp; "]}"</f>
        <v>"pcolumn":["Nordic","Crosse","cl_WHI"]}</v>
      </c>
      <c r="Z294" s="54" t="str">
        <f t="shared" si="27"/>
        <v>"rate":"9.0",</v>
      </c>
      <c r="AA294" s="54" t="str">
        <f t="shared" si="28"/>
        <v>"dff":"Easy",</v>
      </c>
      <c r="AB294" s="54" t="str">
        <f t="shared" si="29"/>
        <v>"cmnt":[],</v>
      </c>
      <c r="AC294" s="54"/>
      <c r="AD294" s="54"/>
      <c r="AE294" s="54"/>
      <c r="AF294" s="54"/>
      <c r="AG294" s="54"/>
      <c r="AH294" s="54"/>
    </row>
    <row r="295" spans="1:34" ht="18" customHeight="1" x14ac:dyDescent="0.3">
      <c r="A295" s="44">
        <f t="shared" si="30"/>
        <v>45651</v>
      </c>
      <c r="B295" s="45">
        <f t="shared" si="21"/>
        <v>3</v>
      </c>
      <c r="C295" s="46" t="str">
        <f t="shared" si="22"/>
        <v>puzzle1 = [{"order":"294","ctry":"Christmas Island","rate":"9.0","dff":"Easy","cmnt":[],"prow":["cl_BLU","cl_YEL","cl_GRE"],"pcolumn":["staWHI","Animal","startC"]}],</v>
      </c>
      <c r="D295" s="47">
        <f t="shared" si="23"/>
        <v>294</v>
      </c>
      <c r="E295" s="48" t="s">
        <v>86</v>
      </c>
      <c r="F295" s="49" t="s">
        <v>1092</v>
      </c>
      <c r="G295" s="50" t="s">
        <v>1107</v>
      </c>
      <c r="H295" s="50" t="s">
        <v>1095</v>
      </c>
      <c r="I295" s="50" t="s">
        <v>1273</v>
      </c>
      <c r="J295" s="50" t="s">
        <v>1606</v>
      </c>
      <c r="K295" s="50" t="s">
        <v>1876</v>
      </c>
      <c r="L295" s="48" t="str" cm="1">
        <f t="array" ref="L295">IF(LEFT(E295,1)&lt;&gt;"[", _xlfn.TEXTJOIN(", ", TRUE, IF($E$2:$E$1438=E295, ROW($E$2:$E$1438)-1, "")), "")</f>
        <v>294</v>
      </c>
      <c r="M295" s="48" t="str" cm="1">
        <f t="array" ref="M295">IF(
  IFERROR(INDEX(_xlfn.TEXTSPLIT(L295, ", "), COUNTA(_xlfn.TEXTSPLIT(L295, ", "))) - INDEX(_xlfn.TEXTSPLIT(L295, ", "), COUNTA(_xlfn.TEXTSPLIT(L295, ", ")) - 1), 0) &gt; 0,
  IFERROR(INDEX(_xlfn.TEXTSPLIT(L295, ", "), COUNTA(_xlfn.TEXTSPLIT(L295, ", "))) - INDEX(_xlfn.TEXTSPLIT(L295, ", "), COUNTA(_xlfn.TEXTSPLIT(L295, ", ")) - 1), ""),
  ""
)</f>
        <v/>
      </c>
      <c r="N295" s="51" t="str">
        <f>IFERROR(TEXT(AVERAGEIF(Rates!B:B, D295, Rates!C:C), "0.0"), "")</f>
        <v>9.0</v>
      </c>
      <c r="O295" s="52" t="str">
        <f>IFERROR(
    IF(
        AVERAGEIF(Rates!B:B, D295, Rates!F:F) &lt; 1.2,
        "Easy",
        IF(
            AVERAGEIF(Rates!B:B, D295, Rates!F:F) &gt; 2.2,
            "Hard",
            "Med"
        )
    ),
    ""
)</f>
        <v>Easy</v>
      </c>
      <c r="P295" s="50" t="str" cm="1">
        <f t="array" ref="P295">_xlfn.TEXTJOIN(",", TRUE, IF((Rates!$B$1:$B$11000 = D295) * (Rates!$E$1:$E$11000 &lt;&gt; ""), CHAR(34) &amp; Rates!$E$1:$E$11000&amp; CHAR(34), ""))</f>
        <v/>
      </c>
      <c r="Q295" s="50">
        <f>COUNTIF(Categories!A:A, H295) + COUNTIF(Categories!A:A, I295) + COUNTIF(Categories!A:A, J295) + COUNTIF(Categories!A:A, K295) + COUNTIF(Categories!A:A, F295) + COUNTIF(Categories!A:A, G295) + T295</f>
        <v>6</v>
      </c>
      <c r="R295" s="50">
        <f t="shared" si="32"/>
        <v>1</v>
      </c>
      <c r="S295" s="50" t="str">
        <f t="shared" si="31"/>
        <v>cl_BLUcl_YELcl_GREstaWHIAnimalstartC</v>
      </c>
      <c r="T295" s="50">
        <f t="shared" si="24"/>
        <v>0</v>
      </c>
      <c r="U295" s="50" t="s">
        <v>3018</v>
      </c>
      <c r="V295" s="50" t="str">
        <f t="shared" si="25"/>
        <v>[{"order":"294","ctry":"Christmas Island",</v>
      </c>
      <c r="W295" s="53" t="str">
        <f t="shared" si="26"/>
        <v>[{"order":"294","ctry":"Christmas Island","rate":"9.0","dff":"Easy","cmnt":[],"prow":["cl_BLU","cl_YEL","cl_GRE"],"pcolumn":["staWHI","Animal","startC"]}],</v>
      </c>
      <c r="X295" s="48" t="str" cm="1">
        <f t="array" ref="X295">CHAR(34) &amp; "prow" &amp; CHAR(34) &amp; ":["
&amp; _xlfn.TEXTJOIN(",", TRUE, CHAR(34) &amp; F295:H295 &amp; CHAR(34))
&amp; "],"</f>
        <v>"prow":["cl_BLU","cl_YEL","cl_GRE"],</v>
      </c>
      <c r="Y295" s="48" t="str" cm="1">
        <f t="array" ref="Y295">CHAR(34) &amp; "pcolumn" &amp; CHAR(34) &amp; ":["
&amp; _xlfn.TEXTJOIN(",", TRUE, CHAR(34) &amp; I295:K295 &amp; CHAR(34))
&amp; "]}"</f>
        <v>"pcolumn":["staWHI","Animal","startC"]}</v>
      </c>
      <c r="Z295" s="54" t="str">
        <f t="shared" si="27"/>
        <v>"rate":"9.0",</v>
      </c>
      <c r="AA295" s="54" t="str">
        <f t="shared" si="28"/>
        <v>"dff":"Easy",</v>
      </c>
      <c r="AB295" s="54" t="str">
        <f t="shared" si="29"/>
        <v>"cmnt":[],</v>
      </c>
      <c r="AC295" s="54"/>
      <c r="AD295" s="54"/>
      <c r="AE295" s="54"/>
      <c r="AF295" s="54"/>
      <c r="AG295" s="54"/>
      <c r="AH295" s="54"/>
    </row>
    <row r="296" spans="1:34" ht="18" customHeight="1" x14ac:dyDescent="0.3">
      <c r="A296" s="44">
        <f t="shared" si="30"/>
        <v>45652</v>
      </c>
      <c r="B296" s="45">
        <f t="shared" si="21"/>
        <v>4</v>
      </c>
      <c r="C296" s="46" t="str">
        <f t="shared" si="22"/>
        <v>puzzle1 = [{"order":"295","ctry":"Lebanon","rate":"","dff":"","cmnt":[],"prow":["REEDHI","002WHI","myrRED"],"pcolumn":["3Bands","Center","Horizo"]}],</v>
      </c>
      <c r="D296" s="47">
        <f t="shared" si="23"/>
        <v>295</v>
      </c>
      <c r="E296" s="48" t="s">
        <v>160</v>
      </c>
      <c r="F296" s="49" t="s">
        <v>1397</v>
      </c>
      <c r="G296" s="50" t="s">
        <v>1212</v>
      </c>
      <c r="H296" s="50" t="s">
        <v>1279</v>
      </c>
      <c r="I296" s="50" t="s">
        <v>1489</v>
      </c>
      <c r="J296" s="50" t="s">
        <v>1574</v>
      </c>
      <c r="K296" s="50" t="s">
        <v>1497</v>
      </c>
      <c r="L296" s="48" t="str" cm="1">
        <f t="array" ref="L296">IF(LEFT(E296,1)&lt;&gt;"[", _xlfn.TEXTJOIN(", ", TRUE, IF($E$2:$E$1438=E296, ROW($E$2:$E$1438)-1, "")), "")</f>
        <v>119, 295</v>
      </c>
      <c r="M296" s="48" cm="1">
        <f t="array" ref="M296">IF(
  IFERROR(INDEX(_xlfn.TEXTSPLIT(L296, ", "), COUNTA(_xlfn.TEXTSPLIT(L296, ", "))) - INDEX(_xlfn.TEXTSPLIT(L296, ", "), COUNTA(_xlfn.TEXTSPLIT(L296, ", ")) - 1), 0) &gt; 0,
  IFERROR(INDEX(_xlfn.TEXTSPLIT(L296, ", "), COUNTA(_xlfn.TEXTSPLIT(L296, ", "))) - INDEX(_xlfn.TEXTSPLIT(L296, ", "), COUNTA(_xlfn.TEXTSPLIT(L296, ", ")) - 1), ""),
  ""
)</f>
        <v>176</v>
      </c>
      <c r="N296" s="51" t="str">
        <f>IFERROR(TEXT(AVERAGEIF(Rates!B:B, D296, Rates!C:C), "0.0"), "")</f>
        <v/>
      </c>
      <c r="O296" s="52" t="str">
        <f>IFERROR(
    IF(
        AVERAGEIF(Rates!B:B, D296, Rates!F:F) &lt; 1.2,
        "Easy",
        IF(
            AVERAGEIF(Rates!B:B, D296, Rates!F:F) &gt; 2.2,
            "Hard",
            "Med"
        )
    ),
    ""
)</f>
        <v/>
      </c>
      <c r="P296" s="50" t="str" cm="1">
        <f t="array" ref="P296">_xlfn.TEXTJOIN(",", TRUE, IF((Rates!$B$1:$B$11000 = D296) * (Rates!$E$1:$E$11000 &lt;&gt; ""), CHAR(34) &amp; Rates!$E$1:$E$11000&amp; CHAR(34), ""))</f>
        <v/>
      </c>
      <c r="Q296" s="50">
        <f>COUNTIF(Categories!A:A, H296) + COUNTIF(Categories!A:A, I296) + COUNTIF(Categories!A:A, J296) + COUNTIF(Categories!A:A, K296) + COUNTIF(Categories!A:A, F296) + COUNTIF(Categories!A:A, G296) + T296</f>
        <v>6</v>
      </c>
      <c r="R296" s="50">
        <f t="shared" si="32"/>
        <v>0</v>
      </c>
      <c r="S296" s="50" t="str">
        <f t="shared" si="31"/>
        <v>REEDHI002WHImyrRED3BandsCenterHorizo</v>
      </c>
      <c r="T296" s="50">
        <f t="shared" si="24"/>
        <v>0</v>
      </c>
      <c r="U296" s="50" t="s">
        <v>3018</v>
      </c>
      <c r="V296" s="50" t="str">
        <f t="shared" si="25"/>
        <v>[{"order":"295","ctry":"Lebanon",</v>
      </c>
      <c r="W296" s="53" t="str">
        <f t="shared" si="26"/>
        <v>[{"order":"295","ctry":"Lebanon","rate":"","dff":"","cmnt":[],"prow":["REEDHI","002WHI","myrRED"],"pcolumn":["3Bands","Center","Horizo"]}],</v>
      </c>
      <c r="X296" s="48" t="str" cm="1">
        <f t="array" ref="X296">CHAR(34) &amp; "prow" &amp; CHAR(34) &amp; ":["
&amp; _xlfn.TEXTJOIN(",", TRUE, CHAR(34) &amp; F296:H296 &amp; CHAR(34))
&amp; "],"</f>
        <v>"prow":["REEDHI","002WHI","myrRED"],</v>
      </c>
      <c r="Y296" s="48" t="str" cm="1">
        <f t="array" ref="Y296">CHAR(34) &amp; "pcolumn" &amp; CHAR(34) &amp; ":["
&amp; _xlfn.TEXTJOIN(",", TRUE, CHAR(34) &amp; I296:K296 &amp; CHAR(34))
&amp; "]}"</f>
        <v>"pcolumn":["3Bands","Center","Horizo"]}</v>
      </c>
      <c r="Z296" s="54" t="str">
        <f t="shared" si="27"/>
        <v>"rate":"",</v>
      </c>
      <c r="AA296" s="54" t="str">
        <f t="shared" si="28"/>
        <v>"dff":"",</v>
      </c>
      <c r="AB296" s="54" t="str">
        <f t="shared" si="29"/>
        <v>"cmnt":[],</v>
      </c>
      <c r="AC296" s="54"/>
      <c r="AD296" s="54"/>
      <c r="AE296" s="54"/>
      <c r="AF296" s="54"/>
      <c r="AG296" s="54"/>
      <c r="AH296" s="54"/>
    </row>
    <row r="297" spans="1:34" ht="18" customHeight="1" x14ac:dyDescent="0.3">
      <c r="A297" s="44">
        <f t="shared" si="30"/>
        <v>45653</v>
      </c>
      <c r="B297" s="45">
        <f t="shared" si="21"/>
        <v>5</v>
      </c>
      <c r="C297" s="46" t="str">
        <f t="shared" si="22"/>
        <v>puzzle1 = [{"order":"296","ctry":"Switzerland","rate":"","dff":"","cmnt":[],"prow":["cl_RED","cl_WHI","2Color"],"pcolumn":["Crosse","with_z","end_land"]}],</v>
      </c>
      <c r="D297" s="47">
        <f t="shared" si="23"/>
        <v>296</v>
      </c>
      <c r="E297" s="48" t="s">
        <v>253</v>
      </c>
      <c r="F297" s="49" t="s">
        <v>1101</v>
      </c>
      <c r="G297" s="50" t="s">
        <v>1104</v>
      </c>
      <c r="H297" s="50" t="s">
        <v>1413</v>
      </c>
      <c r="I297" s="50" t="s">
        <v>1618</v>
      </c>
      <c r="J297" s="50" t="s">
        <v>3031</v>
      </c>
      <c r="K297" s="50" t="s">
        <v>1958</v>
      </c>
      <c r="L297" s="48" t="str" cm="1">
        <f t="array" ref="L297">IF(LEFT(E297,1)&lt;&gt;"[", _xlfn.TEXTJOIN(", ", TRUE, IF($E$2:$E$1438=E297, ROW($E$2:$E$1438)-1, "")), "")</f>
        <v>158, 296, 450, 580</v>
      </c>
      <c r="M297" s="48" cm="1">
        <f t="array" ref="M297">IF(
  IFERROR(INDEX(_xlfn.TEXTSPLIT(L297, ", "), COUNTA(_xlfn.TEXTSPLIT(L297, ", "))) - INDEX(_xlfn.TEXTSPLIT(L297, ", "), COUNTA(_xlfn.TEXTSPLIT(L297, ", ")) - 1), 0) &gt; 0,
  IFERROR(INDEX(_xlfn.TEXTSPLIT(L297, ", "), COUNTA(_xlfn.TEXTSPLIT(L297, ", "))) - INDEX(_xlfn.TEXTSPLIT(L297, ", "), COUNTA(_xlfn.TEXTSPLIT(L297, ", ")) - 1), ""),
  ""
)</f>
        <v>130</v>
      </c>
      <c r="N297" s="51" t="str">
        <f>IFERROR(TEXT(AVERAGEIF(Rates!B:B, D297, Rates!C:C), "0.0"), "")</f>
        <v/>
      </c>
      <c r="O297" s="52" t="str">
        <f>IFERROR(
    IF(
        AVERAGEIF(Rates!B:B, D297, Rates!F:F) &lt; 1.2,
        "Easy",
        IF(
            AVERAGEIF(Rates!B:B, D297, Rates!F:F) &gt; 2.2,
            "Hard",
            "Med"
        )
    ),
    ""
)</f>
        <v/>
      </c>
      <c r="P297" s="50" t="str" cm="1">
        <f t="array" ref="P297">_xlfn.TEXTJOIN(",", TRUE, IF((Rates!$B$1:$B$11000 = D297) * (Rates!$E$1:$E$11000 &lt;&gt; ""), CHAR(34) &amp; Rates!$E$1:$E$11000&amp; CHAR(34), ""))</f>
        <v/>
      </c>
      <c r="Q297" s="50">
        <f>COUNTIF(Categories!A:A, H297) + COUNTIF(Categories!A:A, I297) + COUNTIF(Categories!A:A, J297) + COUNTIF(Categories!A:A, K297) + COUNTIF(Categories!A:A, F297) + COUNTIF(Categories!A:A, G297) + T297</f>
        <v>6</v>
      </c>
      <c r="R297" s="50">
        <f t="shared" si="32"/>
        <v>0</v>
      </c>
      <c r="S297" s="50" t="str">
        <f t="shared" si="31"/>
        <v>cl_REDcl_WHI2ColorCrossewith_zend_land</v>
      </c>
      <c r="T297" s="50">
        <f t="shared" si="24"/>
        <v>1</v>
      </c>
      <c r="U297" s="50" t="s">
        <v>3018</v>
      </c>
      <c r="V297" s="50" t="str">
        <f t="shared" si="25"/>
        <v>[{"order":"296","ctry":"Switzerland",</v>
      </c>
      <c r="W297" s="53" t="str">
        <f t="shared" si="26"/>
        <v>[{"order":"296","ctry":"Switzerland","rate":"","dff":"","cmnt":[],"prow":["cl_RED","cl_WHI","2Color"],"pcolumn":["Crosse","with_z","end_land"]}],</v>
      </c>
      <c r="X297" s="48" t="str" cm="1">
        <f t="array" ref="X297">CHAR(34) &amp; "prow" &amp; CHAR(34) &amp; ":["
&amp; _xlfn.TEXTJOIN(",", TRUE, CHAR(34) &amp; F297:H297 &amp; CHAR(34))
&amp; "],"</f>
        <v>"prow":["cl_RED","cl_WHI","2Color"],</v>
      </c>
      <c r="Y297" s="48" t="str" cm="1">
        <f t="array" ref="Y297">CHAR(34) &amp; "pcolumn" &amp; CHAR(34) &amp; ":["
&amp; _xlfn.TEXTJOIN(",", TRUE, CHAR(34) &amp; I297:K297 &amp; CHAR(34))
&amp; "]}"</f>
        <v>"pcolumn":["Crosse","with_z","end_land"]}</v>
      </c>
      <c r="Z297" s="54" t="str">
        <f t="shared" si="27"/>
        <v>"rate":"",</v>
      </c>
      <c r="AA297" s="54" t="str">
        <f t="shared" si="28"/>
        <v>"dff":"",</v>
      </c>
      <c r="AB297" s="54" t="str">
        <f t="shared" si="29"/>
        <v>"cmnt":[],</v>
      </c>
      <c r="AC297" s="54"/>
      <c r="AD297" s="54"/>
      <c r="AE297" s="54"/>
      <c r="AF297" s="54"/>
      <c r="AG297" s="54"/>
      <c r="AH297" s="54"/>
    </row>
    <row r="298" spans="1:34" ht="18" customHeight="1" x14ac:dyDescent="0.3">
      <c r="A298" s="44">
        <f t="shared" si="30"/>
        <v>45654</v>
      </c>
      <c r="B298" s="45">
        <f t="shared" si="21"/>
        <v>6</v>
      </c>
      <c r="C298" s="46" t="str">
        <f t="shared" si="22"/>
        <v>puzzle1 = [{"order":"297","ctry":"Tunisia","rate":"","dff":"","cmnt":[],"prow":["IsMoon","myrRED","rgn_Africa"],"pcolumn":["arabic","arabic","arabic"]}],</v>
      </c>
      <c r="D298" s="47">
        <f t="shared" si="23"/>
        <v>297</v>
      </c>
      <c r="E298" s="48" t="s">
        <v>263</v>
      </c>
      <c r="F298" s="49" t="s">
        <v>1582</v>
      </c>
      <c r="G298" s="50" t="s">
        <v>1279</v>
      </c>
      <c r="H298" s="50" t="s">
        <v>1047</v>
      </c>
      <c r="I298" s="50" t="s">
        <v>2027</v>
      </c>
      <c r="J298" s="50" t="s">
        <v>2027</v>
      </c>
      <c r="K298" s="50" t="s">
        <v>2027</v>
      </c>
      <c r="L298" s="48" t="str" cm="1">
        <f t="array" ref="L298">IF(LEFT(E298,1)&lt;&gt;"[", _xlfn.TEXTJOIN(", ", TRUE, IF($E$2:$E$1438=E298, ROW($E$2:$E$1438)-1, "")), "")</f>
        <v>130, 297, 397</v>
      </c>
      <c r="M298" s="48" cm="1">
        <f t="array" ref="M298">IF(
  IFERROR(INDEX(_xlfn.TEXTSPLIT(L298, ", "), COUNTA(_xlfn.TEXTSPLIT(L298, ", "))) - INDEX(_xlfn.TEXTSPLIT(L298, ", "), COUNTA(_xlfn.TEXTSPLIT(L298, ", ")) - 1), 0) &gt; 0,
  IFERROR(INDEX(_xlfn.TEXTSPLIT(L298, ", "), COUNTA(_xlfn.TEXTSPLIT(L298, ", "))) - INDEX(_xlfn.TEXTSPLIT(L298, ", "), COUNTA(_xlfn.TEXTSPLIT(L298, ", ")) - 1), ""),
  ""
)</f>
        <v>100</v>
      </c>
      <c r="N298" s="51" t="str">
        <f>IFERROR(TEXT(AVERAGEIF(Rates!B:B, D298, Rates!C:C), "0.0"), "")</f>
        <v/>
      </c>
      <c r="O298" s="52" t="str">
        <f>IFERROR(
    IF(
        AVERAGEIF(Rates!B:B, D298, Rates!F:F) &lt; 1.2,
        "Easy",
        IF(
            AVERAGEIF(Rates!B:B, D298, Rates!F:F) &gt; 2.2,
            "Hard",
            "Med"
        )
    ),
    ""
)</f>
        <v/>
      </c>
      <c r="P298" s="50" t="str" cm="1">
        <f t="array" ref="P298">_xlfn.TEXTJOIN(",", TRUE, IF((Rates!$B$1:$B$11000 = D298) * (Rates!$E$1:$E$11000 &lt;&gt; ""), CHAR(34) &amp; Rates!$E$1:$E$11000&amp; CHAR(34), ""))</f>
        <v/>
      </c>
      <c r="Q298" s="50">
        <f>COUNTIF(Categories!A:A, H298) + COUNTIF(Categories!A:A, I298) + COUNTIF(Categories!A:A, J298) + COUNTIF(Categories!A:A, K298) + COUNTIF(Categories!A:A, F298) + COUNTIF(Categories!A:A, G298) + T298</f>
        <v>6</v>
      </c>
      <c r="R298" s="50">
        <f t="shared" si="32"/>
        <v>1</v>
      </c>
      <c r="S298" s="50" t="str">
        <f t="shared" si="31"/>
        <v>IsMoonmyrREDrgn_Africaarabicarabicarabic</v>
      </c>
      <c r="T298" s="50">
        <f t="shared" si="24"/>
        <v>0</v>
      </c>
      <c r="U298" s="50" t="s">
        <v>3018</v>
      </c>
      <c r="V298" s="50" t="str">
        <f t="shared" si="25"/>
        <v>[{"order":"297","ctry":"Tunisia",</v>
      </c>
      <c r="W298" s="53" t="str">
        <f t="shared" si="26"/>
        <v>[{"order":"297","ctry":"Tunisia","rate":"","dff":"","cmnt":[],"prow":["IsMoon","myrRED","rgn_Africa"],"pcolumn":["arabic","arabic","arabic"]}],</v>
      </c>
      <c r="X298" s="48" t="str" cm="1">
        <f t="array" ref="X298">CHAR(34) &amp; "prow" &amp; CHAR(34) &amp; ":["
&amp; _xlfn.TEXTJOIN(",", TRUE, CHAR(34) &amp; F298:H298 &amp; CHAR(34))
&amp; "],"</f>
        <v>"prow":["IsMoon","myrRED","rgn_Africa"],</v>
      </c>
      <c r="Y298" s="48" t="str" cm="1">
        <f t="array" ref="Y298">CHAR(34) &amp; "pcolumn" &amp; CHAR(34) &amp; ":["
&amp; _xlfn.TEXTJOIN(",", TRUE, CHAR(34) &amp; I298:K298 &amp; CHAR(34))
&amp; "]}"</f>
        <v>"pcolumn":["arabic","arabic","arabic"]}</v>
      </c>
      <c r="Z298" s="54" t="str">
        <f t="shared" si="27"/>
        <v>"rate":"",</v>
      </c>
      <c r="AA298" s="54" t="str">
        <f t="shared" si="28"/>
        <v>"dff":"",</v>
      </c>
      <c r="AB298" s="54" t="str">
        <f t="shared" si="29"/>
        <v>"cmnt":[],</v>
      </c>
      <c r="AC298" s="54"/>
      <c r="AD298" s="54"/>
      <c r="AE298" s="54"/>
      <c r="AF298" s="54"/>
      <c r="AG298" s="54"/>
      <c r="AH298" s="54"/>
    </row>
    <row r="299" spans="1:34" ht="18" customHeight="1" x14ac:dyDescent="0.3">
      <c r="A299" s="44">
        <f t="shared" si="30"/>
        <v>45655</v>
      </c>
      <c r="B299" s="45">
        <f t="shared" si="21"/>
        <v>7</v>
      </c>
      <c r="C299" s="46" t="str">
        <f t="shared" si="22"/>
        <v>puzzle1 = [{"order":"298","ctry":"Brunei","rate":"","dff":"","cmnt":[],"prow":["cl_WHI","cl_RED","Center"],"pcolumn":["myrYEL","rgn_Asia","cl_BLA"]}],</v>
      </c>
      <c r="D299" s="47">
        <f t="shared" si="23"/>
        <v>298</v>
      </c>
      <c r="E299" s="48" t="s">
        <v>73</v>
      </c>
      <c r="F299" s="49" t="s">
        <v>1104</v>
      </c>
      <c r="G299" s="50" t="s">
        <v>1101</v>
      </c>
      <c r="H299" s="50" t="s">
        <v>1574</v>
      </c>
      <c r="I299" s="50" t="s">
        <v>1291</v>
      </c>
      <c r="J299" s="50" t="s">
        <v>1063</v>
      </c>
      <c r="K299" s="50" t="s">
        <v>1088</v>
      </c>
      <c r="L299" s="48" t="str" cm="1">
        <f t="array" ref="L299">IF(LEFT(E299,1)&lt;&gt;"[", _xlfn.TEXTJOIN(", ", TRUE, IF($E$2:$E$1438=E299, ROW($E$2:$E$1438)-1, "")), "")</f>
        <v>62, 298</v>
      </c>
      <c r="M299" s="48" cm="1">
        <f t="array" ref="M299">IF(
  IFERROR(INDEX(_xlfn.TEXTSPLIT(L299, ", "), COUNTA(_xlfn.TEXTSPLIT(L299, ", "))) - INDEX(_xlfn.TEXTSPLIT(L299, ", "), COUNTA(_xlfn.TEXTSPLIT(L299, ", ")) - 1), 0) &gt; 0,
  IFERROR(INDEX(_xlfn.TEXTSPLIT(L299, ", "), COUNTA(_xlfn.TEXTSPLIT(L299, ", "))) - INDEX(_xlfn.TEXTSPLIT(L299, ", "), COUNTA(_xlfn.TEXTSPLIT(L299, ", ")) - 1), ""),
  ""
)</f>
        <v>236</v>
      </c>
      <c r="N299" s="51" t="str">
        <f>IFERROR(TEXT(AVERAGEIF(Rates!B:B, D299, Rates!C:C), "0.0"), "")</f>
        <v/>
      </c>
      <c r="O299" s="52" t="str">
        <f>IFERROR(
    IF(
        AVERAGEIF(Rates!B:B, D299, Rates!F:F) &lt; 1.2,
        "Easy",
        IF(
            AVERAGEIF(Rates!B:B, D299, Rates!F:F) &gt; 2.2,
            "Hard",
            "Med"
        )
    ),
    ""
)</f>
        <v/>
      </c>
      <c r="P299" s="50" t="str" cm="1">
        <f t="array" ref="P299">_xlfn.TEXTJOIN(",", TRUE, IF((Rates!$B$1:$B$11000 = D299) * (Rates!$E$1:$E$11000 &lt;&gt; ""), CHAR(34) &amp; Rates!$E$1:$E$11000&amp; CHAR(34), ""))</f>
        <v/>
      </c>
      <c r="Q299" s="50">
        <f>COUNTIF(Categories!A:A, H299) + COUNTIF(Categories!A:A, I299) + COUNTIF(Categories!A:A, J299) + COUNTIF(Categories!A:A, K299) + COUNTIF(Categories!A:A, F299) + COUNTIF(Categories!A:A, G299) + T299</f>
        <v>6</v>
      </c>
      <c r="R299" s="50">
        <f t="shared" si="32"/>
        <v>2</v>
      </c>
      <c r="S299" s="50" t="str">
        <f t="shared" si="31"/>
        <v>cl_WHIcl_REDCentermyrYELrgn_Asiacl_BLA</v>
      </c>
      <c r="T299" s="50">
        <f t="shared" si="24"/>
        <v>0</v>
      </c>
      <c r="U299" s="50" t="s">
        <v>3018</v>
      </c>
      <c r="V299" s="50" t="str">
        <f t="shared" si="25"/>
        <v>[{"order":"298","ctry":"Brunei",</v>
      </c>
      <c r="W299" s="53" t="str">
        <f t="shared" si="26"/>
        <v>[{"order":"298","ctry":"Brunei","rate":"","dff":"","cmnt":[],"prow":["cl_WHI","cl_RED","Center"],"pcolumn":["myrYEL","rgn_Asia","cl_BLA"]}],</v>
      </c>
      <c r="X299" s="48" t="str" cm="1">
        <f t="array" ref="X299">CHAR(34) &amp; "prow" &amp; CHAR(34) &amp; ":["
&amp; _xlfn.TEXTJOIN(",", TRUE, CHAR(34) &amp; F299:H299 &amp; CHAR(34))
&amp; "],"</f>
        <v>"prow":["cl_WHI","cl_RED","Center"],</v>
      </c>
      <c r="Y299" s="48" t="str" cm="1">
        <f t="array" ref="Y299">CHAR(34) &amp; "pcolumn" &amp; CHAR(34) &amp; ":["
&amp; _xlfn.TEXTJOIN(",", TRUE, CHAR(34) &amp; I299:K299 &amp; CHAR(34))
&amp; "]}"</f>
        <v>"pcolumn":["myrYEL","rgn_Asia","cl_BLA"]}</v>
      </c>
      <c r="Z299" s="54" t="str">
        <f t="shared" si="27"/>
        <v>"rate":"",</v>
      </c>
      <c r="AA299" s="54" t="str">
        <f t="shared" si="28"/>
        <v>"dff":"",</v>
      </c>
      <c r="AB299" s="54" t="str">
        <f t="shared" si="29"/>
        <v>"cmnt":[],</v>
      </c>
      <c r="AC299" s="54"/>
      <c r="AD299" s="54"/>
      <c r="AE299" s="54"/>
      <c r="AF299" s="54"/>
      <c r="AG299" s="54"/>
      <c r="AH299" s="54"/>
    </row>
    <row r="300" spans="1:34" ht="18" customHeight="1" x14ac:dyDescent="0.3">
      <c r="A300" s="44">
        <f t="shared" si="30"/>
        <v>45656</v>
      </c>
      <c r="B300" s="45">
        <f t="shared" si="21"/>
        <v>1</v>
      </c>
      <c r="C300" s="46" t="str">
        <f t="shared" si="22"/>
        <v>puzzle1 = [{"order":"299","ctry":"Estonia","rate":"7.0","dff":"Easy","cmnt":["the description for the post-soviet category claims that subdivisions of the countries are not accepted, but clicking on the boxes lists a bunch of subdivisions of post-soviet countries (e.g. ukrainian and russian oblasts)"],"prow":["soviet","3Color","3Bands"],"pcolumn":["cl_BLU","cl_WHI","cl_BLA"]}],</v>
      </c>
      <c r="D300" s="47">
        <f t="shared" si="23"/>
        <v>299</v>
      </c>
      <c r="E300" s="48" t="s">
        <v>109</v>
      </c>
      <c r="F300" s="49" t="s">
        <v>24</v>
      </c>
      <c r="G300" s="50" t="s">
        <v>1417</v>
      </c>
      <c r="H300" s="50" t="s">
        <v>1489</v>
      </c>
      <c r="I300" s="50" t="s">
        <v>1092</v>
      </c>
      <c r="J300" s="50" t="s">
        <v>1104</v>
      </c>
      <c r="K300" s="50" t="s">
        <v>1088</v>
      </c>
      <c r="L300" s="48" t="str" cm="1">
        <f t="array" ref="L300">IF(LEFT(E300,1)&lt;&gt;"[", _xlfn.TEXTJOIN(", ", TRUE, IF($E$2:$E$1438=E300, ROW($E$2:$E$1438)-1, "")), "")</f>
        <v>78, 299</v>
      </c>
      <c r="M300" s="48" cm="1">
        <f t="array" ref="M300">IF(
  IFERROR(INDEX(_xlfn.TEXTSPLIT(L300, ", "), COUNTA(_xlfn.TEXTSPLIT(L300, ", "))) - INDEX(_xlfn.TEXTSPLIT(L300, ", "), COUNTA(_xlfn.TEXTSPLIT(L300, ", ")) - 1), 0) &gt; 0,
  IFERROR(INDEX(_xlfn.TEXTSPLIT(L300, ", "), COUNTA(_xlfn.TEXTSPLIT(L300, ", "))) - INDEX(_xlfn.TEXTSPLIT(L300, ", "), COUNTA(_xlfn.TEXTSPLIT(L300, ", ")) - 1), ""),
  ""
)</f>
        <v>221</v>
      </c>
      <c r="N300" s="51" t="str">
        <f>IFERROR(TEXT(AVERAGEIF(Rates!B:B, D300, Rates!C:C), "0.0"), "")</f>
        <v>7.0</v>
      </c>
      <c r="O300" s="52" t="str">
        <f>IFERROR(
    IF(
        AVERAGEIF(Rates!B:B, D300, Rates!F:F) &lt; 1.2,
        "Easy",
        IF(
            AVERAGEIF(Rates!B:B, D300, Rates!F:F) &gt; 2.2,
            "Hard",
            "Med"
        )
    ),
    ""
)</f>
        <v>Easy</v>
      </c>
      <c r="P300" s="50" t="str" cm="1">
        <f t="array" ref="P300">_xlfn.TEXTJOIN(",", TRUE, IF((Rates!$B$1:$B$11000 = D300) * (Rates!$E$1:$E$11000 &lt;&gt; ""), CHAR(34) &amp; Rates!$E$1:$E$11000&amp; CHAR(34), ""))</f>
        <v>"the description for the post-soviet category claims that subdivisions of the countries are not accepted, but clicking on the boxes lists a bunch of subdivisions of post-soviet countries (e.g. ukrainian and russian oblasts)"</v>
      </c>
      <c r="Q300" s="50">
        <f>COUNTIF(Categories!A:A, H300) + COUNTIF(Categories!A:A, I300) + COUNTIF(Categories!A:A, J300) + COUNTIF(Categories!A:A, K300) + COUNTIF(Categories!A:A, F300) + COUNTIF(Categories!A:A, G300) + T300</f>
        <v>6</v>
      </c>
      <c r="R300" s="50">
        <f t="shared" si="32"/>
        <v>0</v>
      </c>
      <c r="S300" s="50" t="str">
        <f t="shared" si="31"/>
        <v>soviet3Color3Bandscl_BLUcl_WHIcl_BLA</v>
      </c>
      <c r="T300" s="50">
        <f t="shared" si="24"/>
        <v>0</v>
      </c>
      <c r="U300" s="50" t="s">
        <v>3018</v>
      </c>
      <c r="V300" s="50" t="str">
        <f t="shared" si="25"/>
        <v>[{"order":"299","ctry":"Estonia",</v>
      </c>
      <c r="W300" s="53" t="str">
        <f t="shared" si="26"/>
        <v>[{"order":"299","ctry":"Estonia","rate":"7.0","dff":"Easy","cmnt":["the description for the post-soviet category claims that subdivisions of the countries are not accepted, but clicking on the boxes lists a bunch of subdivisions of post-soviet countries (e.g. ukrainian and russian oblasts)"],"prow":["soviet","3Color","3Bands"],"pcolumn":["cl_BLU","cl_WHI","cl_BLA"]}],</v>
      </c>
      <c r="X300" s="48" t="str" cm="1">
        <f t="array" ref="X300">CHAR(34) &amp; "prow" &amp; CHAR(34) &amp; ":["
&amp; _xlfn.TEXTJOIN(",", TRUE, CHAR(34) &amp; F300:H300 &amp; CHAR(34))
&amp; "],"</f>
        <v>"prow":["soviet","3Color","3Bands"],</v>
      </c>
      <c r="Y300" s="48" t="str" cm="1">
        <f t="array" ref="Y300">CHAR(34) &amp; "pcolumn" &amp; CHAR(34) &amp; ":["
&amp; _xlfn.TEXTJOIN(",", TRUE, CHAR(34) &amp; I300:K300 &amp; CHAR(34))
&amp; "]}"</f>
        <v>"pcolumn":["cl_BLU","cl_WHI","cl_BLA"]}</v>
      </c>
      <c r="Z300" s="54" t="str">
        <f t="shared" si="27"/>
        <v>"rate":"7.0",</v>
      </c>
      <c r="AA300" s="54" t="str">
        <f t="shared" si="28"/>
        <v>"dff":"Easy",</v>
      </c>
      <c r="AB300" s="54" t="str">
        <f t="shared" si="29"/>
        <v>"cmnt":["the description for the post-soviet category claims that subdivisions of the countries are not accepted, but clicking on the boxes lists a bunch of subdivisions of post-soviet countries (e.g. ukrainian and russian oblasts)"],</v>
      </c>
      <c r="AC300" s="54"/>
      <c r="AD300" s="54"/>
      <c r="AE300" s="54"/>
      <c r="AF300" s="54"/>
      <c r="AG300" s="54"/>
      <c r="AH300" s="54"/>
    </row>
    <row r="301" spans="1:34" ht="18" customHeight="1" x14ac:dyDescent="0.3">
      <c r="A301" s="44">
        <f t="shared" si="30"/>
        <v>45657</v>
      </c>
      <c r="B301" s="45">
        <f t="shared" si="21"/>
        <v>2</v>
      </c>
      <c r="C301" s="46" t="str">
        <f t="shared" si="22"/>
        <v>puzzle1 = [{"order":"300","ctry":"[·] Chequered Flag","rate":"5.5","dff":"Hard","cmnt":["Hard? Try impossible. There are so many possible things this one could have been. It's just not possible to correctly guess which one is intended."],"prow":["NO_RED","cl_WHI","2Color"],"pcolumn":["NO_BLU","NO_YEL","NO_GRE"]}],</v>
      </c>
      <c r="D301" s="47">
        <f t="shared" si="23"/>
        <v>300</v>
      </c>
      <c r="E301" s="48" t="s">
        <v>3047</v>
      </c>
      <c r="F301" s="49" t="s">
        <v>1319</v>
      </c>
      <c r="G301" s="50" t="s">
        <v>1104</v>
      </c>
      <c r="H301" s="50" t="s">
        <v>1413</v>
      </c>
      <c r="I301" s="50" t="s">
        <v>1311</v>
      </c>
      <c r="J301" s="50" t="s">
        <v>1327</v>
      </c>
      <c r="K301" s="50" t="s">
        <v>1323</v>
      </c>
      <c r="L301" s="48" t="str" cm="1">
        <f t="array" ref="L301">IF(LEFT(E301,1)&lt;&gt;"[", _xlfn.TEXTJOIN(", ", TRUE, IF($E$2:$E$1438=E301, ROW($E$2:$E$1438)-1, "")), "")</f>
        <v/>
      </c>
      <c r="M301" s="48" t="str" cm="1">
        <f t="array" ref="M301">IF(
  IFERROR(INDEX(_xlfn.TEXTSPLIT(L301, ", "), COUNTA(_xlfn.TEXTSPLIT(L301, ", "))) - INDEX(_xlfn.TEXTSPLIT(L301, ", "), COUNTA(_xlfn.TEXTSPLIT(L301, ", ")) - 1), 0) &gt; 0,
  IFERROR(INDEX(_xlfn.TEXTSPLIT(L301, ", "), COUNTA(_xlfn.TEXTSPLIT(L301, ", "))) - INDEX(_xlfn.TEXTSPLIT(L301, ", "), COUNTA(_xlfn.TEXTSPLIT(L301, ", ")) - 1), ""),
  ""
)</f>
        <v/>
      </c>
      <c r="N301" s="51" t="str">
        <f>IFERROR(TEXT(AVERAGEIF(Rates!B:B, D301, Rates!C:C), "0.0"), "")</f>
        <v>5.5</v>
      </c>
      <c r="O301" s="52" t="str">
        <f>IFERROR(
    IF(
        AVERAGEIF(Rates!B:B, D301, Rates!F:F) &lt; 1.2,
        "Easy",
        IF(
            AVERAGEIF(Rates!B:B, D301, Rates!F:F) &gt; 2.2,
            "Hard",
            "Med"
        )
    ),
    ""
)</f>
        <v>Hard</v>
      </c>
      <c r="P301" s="50" t="str" cm="1">
        <f t="array" ref="P301">_xlfn.TEXTJOIN(",", TRUE, IF((Rates!$B$1:$B$11000 = D301) * (Rates!$E$1:$E$11000 &lt;&gt; ""), CHAR(34) &amp; Rates!$E$1:$E$11000&amp; CHAR(34), ""))</f>
        <v>"Hard? Try impossible. There are so many possible things this one could have been. It's just not possible to correctly guess which one is intended."</v>
      </c>
      <c r="Q301" s="50">
        <f>COUNTIF(Categories!A:A, H301) + COUNTIF(Categories!A:A, I301) + COUNTIF(Categories!A:A, J301) + COUNTIF(Categories!A:A, K301) + COUNTIF(Categories!A:A, F301) + COUNTIF(Categories!A:A, G301) + T301</f>
        <v>6</v>
      </c>
      <c r="R301" s="50">
        <f t="shared" si="32"/>
        <v>1</v>
      </c>
      <c r="S301" s="50" t="str">
        <f t="shared" si="31"/>
        <v>NO_REDcl_WHI2ColorNO_BLUNO_YELNO_GRE</v>
      </c>
      <c r="T301" s="50">
        <f t="shared" si="24"/>
        <v>0</v>
      </c>
      <c r="U301" s="50" t="s">
        <v>3018</v>
      </c>
      <c r="V301" s="50" t="str">
        <f t="shared" si="25"/>
        <v>[{"order":"300","ctry":"[·] Chequered Flag",</v>
      </c>
      <c r="W301" s="53" t="str">
        <f t="shared" si="26"/>
        <v>[{"order":"300","ctry":"[·] Chequered Flag","rate":"5.5","dff":"Hard","cmnt":["Hard? Try impossible. There are so many possible things this one could have been. It's just not possible to correctly guess which one is intended."],"prow":["NO_RED","cl_WHI","2Color"],"pcolumn":["NO_BLU","NO_YEL","NO_GRE"]}],</v>
      </c>
      <c r="X301" s="48" t="str" cm="1">
        <f t="array" ref="X301">CHAR(34) &amp; "prow" &amp; CHAR(34) &amp; ":["
&amp; _xlfn.TEXTJOIN(",", TRUE, CHAR(34) &amp; F301:H301 &amp; CHAR(34))
&amp; "],"</f>
        <v>"prow":["NO_RED","cl_WHI","2Color"],</v>
      </c>
      <c r="Y301" s="48" t="str" cm="1">
        <f t="array" ref="Y301">CHAR(34) &amp; "pcolumn" &amp; CHAR(34) &amp; ":["
&amp; _xlfn.TEXTJOIN(",", TRUE, CHAR(34) &amp; I301:K301 &amp; CHAR(34))
&amp; "]}"</f>
        <v>"pcolumn":["NO_BLU","NO_YEL","NO_GRE"]}</v>
      </c>
      <c r="Z301" s="54" t="str">
        <f t="shared" si="27"/>
        <v>"rate":"5.5",</v>
      </c>
      <c r="AA301" s="54" t="str">
        <f t="shared" si="28"/>
        <v>"dff":"Hard",</v>
      </c>
      <c r="AB301" s="54" t="str">
        <f t="shared" si="29"/>
        <v>"cmnt":["Hard? Try impossible. There are so many possible things this one could have been. It's just not possible to correctly guess which one is intended."],</v>
      </c>
      <c r="AC301" s="54"/>
      <c r="AD301" s="54"/>
      <c r="AE301" s="54"/>
      <c r="AF301" s="54"/>
      <c r="AG301" s="54"/>
      <c r="AH301" s="54"/>
    </row>
    <row r="302" spans="1:34" ht="18" customHeight="1" x14ac:dyDescent="0.3">
      <c r="A302" s="44">
        <f t="shared" si="30"/>
        <v>45658</v>
      </c>
      <c r="B302" s="45">
        <f t="shared" si="21"/>
        <v>3</v>
      </c>
      <c r="C302" s="46" t="str">
        <f t="shared" si="22"/>
        <v>puzzle1 = [{"order":"301","ctry":"Kiribati","rate":"9.0","dff":"Easy","cmnt":[],"prow":["island","HasSun","rgn_Oceania"],"pcolumn":["cl_BLU, cl_WHI","Animal","cl_RED, cl_YEL"]}],</v>
      </c>
      <c r="D302" s="47">
        <f t="shared" si="23"/>
        <v>301</v>
      </c>
      <c r="E302" s="48" t="s">
        <v>154</v>
      </c>
      <c r="F302" s="49" t="s">
        <v>1</v>
      </c>
      <c r="G302" s="50" t="s">
        <v>1602</v>
      </c>
      <c r="H302" s="50" t="s">
        <v>1051</v>
      </c>
      <c r="I302" s="50" t="s">
        <v>1143</v>
      </c>
      <c r="J302" s="50" t="s">
        <v>1606</v>
      </c>
      <c r="K302" s="50" t="s">
        <v>1167</v>
      </c>
      <c r="L302" s="48" t="str" cm="1">
        <f t="array" ref="L302">IF(LEFT(E302,1)&lt;&gt;"[", _xlfn.TEXTJOIN(", ", TRUE, IF($E$2:$E$1438=E302, ROW($E$2:$E$1438)-1, "")), "")</f>
        <v>51, 301</v>
      </c>
      <c r="M302" s="48" cm="1">
        <f t="array" ref="M302">IF(
  IFERROR(INDEX(_xlfn.TEXTSPLIT(L302, ", "), COUNTA(_xlfn.TEXTSPLIT(L302, ", "))) - INDEX(_xlfn.TEXTSPLIT(L302, ", "), COUNTA(_xlfn.TEXTSPLIT(L302, ", ")) - 1), 0) &gt; 0,
  IFERROR(INDEX(_xlfn.TEXTSPLIT(L302, ", "), COUNTA(_xlfn.TEXTSPLIT(L302, ", "))) - INDEX(_xlfn.TEXTSPLIT(L302, ", "), COUNTA(_xlfn.TEXTSPLIT(L302, ", ")) - 1), ""),
  ""
)</f>
        <v>250</v>
      </c>
      <c r="N302" s="51" t="str">
        <f>IFERROR(TEXT(AVERAGEIF(Rates!B:B, D302, Rates!C:C), "0.0"), "")</f>
        <v>9.0</v>
      </c>
      <c r="O302" s="52" t="str">
        <f>IFERROR(
    IF(
        AVERAGEIF(Rates!B:B, D302, Rates!F:F) &lt; 1.2,
        "Easy",
        IF(
            AVERAGEIF(Rates!B:B, D302, Rates!F:F) &gt; 2.2,
            "Hard",
            "Med"
        )
    ),
    ""
)</f>
        <v>Easy</v>
      </c>
      <c r="P302" s="50" t="str" cm="1">
        <f t="array" ref="P302">_xlfn.TEXTJOIN(",", TRUE, IF((Rates!$B$1:$B$11000 = D302) * (Rates!$E$1:$E$11000 &lt;&gt; ""), CHAR(34) &amp; Rates!$E$1:$E$11000&amp; CHAR(34), ""))</f>
        <v/>
      </c>
      <c r="Q302" s="50">
        <f>COUNTIF(Categories!A:A, H302) + COUNTIF(Categories!A:A, I302) + COUNTIF(Categories!A:A, J302) + COUNTIF(Categories!A:A, K302) + COUNTIF(Categories!A:A, F302) + COUNTIF(Categories!A:A, G302) + T302</f>
        <v>6</v>
      </c>
      <c r="R302" s="50">
        <f t="shared" si="32"/>
        <v>0</v>
      </c>
      <c r="S302" s="50" t="str">
        <f t="shared" si="31"/>
        <v>islandHasSunrgn_Oceaniacl_BLU, cl_WHIAnimalcl_RED, cl_YEL</v>
      </c>
      <c r="T302" s="50">
        <f t="shared" si="24"/>
        <v>0</v>
      </c>
      <c r="U302" s="50" t="s">
        <v>3018</v>
      </c>
      <c r="V302" s="50" t="str">
        <f t="shared" si="25"/>
        <v>[{"order":"301","ctry":"Kiribati",</v>
      </c>
      <c r="W302" s="53" t="str">
        <f t="shared" si="26"/>
        <v>[{"order":"301","ctry":"Kiribati","rate":"9.0","dff":"Easy","cmnt":[],"prow":["island","HasSun","rgn_Oceania"],"pcolumn":["cl_BLU, cl_WHI","Animal","cl_RED, cl_YEL"]}],</v>
      </c>
      <c r="X302" s="48" t="str" cm="1">
        <f t="array" ref="X302">CHAR(34) &amp; "prow" &amp; CHAR(34) &amp; ":["
&amp; _xlfn.TEXTJOIN(",", TRUE, CHAR(34) &amp; F302:H302 &amp; CHAR(34))
&amp; "],"</f>
        <v>"prow":["island","HasSun","rgn_Oceania"],</v>
      </c>
      <c r="Y302" s="48" t="str" cm="1">
        <f t="array" ref="Y302">CHAR(34) &amp; "pcolumn" &amp; CHAR(34) &amp; ":["
&amp; _xlfn.TEXTJOIN(",", TRUE, CHAR(34) &amp; I302:K302 &amp; CHAR(34))
&amp; "]}"</f>
        <v>"pcolumn":["cl_BLU, cl_WHI","Animal","cl_RED, cl_YEL"]}</v>
      </c>
      <c r="Z302" s="54" t="str">
        <f t="shared" si="27"/>
        <v>"rate":"9.0",</v>
      </c>
      <c r="AA302" s="54" t="str">
        <f t="shared" si="28"/>
        <v>"dff":"Easy",</v>
      </c>
      <c r="AB302" s="54" t="str">
        <f t="shared" si="29"/>
        <v>"cmnt":[],</v>
      </c>
      <c r="AC302" s="54"/>
      <c r="AD302" s="54"/>
      <c r="AE302" s="54"/>
      <c r="AF302" s="54"/>
      <c r="AG302" s="54"/>
      <c r="AH302" s="54"/>
    </row>
    <row r="303" spans="1:34" ht="18" customHeight="1" x14ac:dyDescent="0.3">
      <c r="A303" s="44">
        <f t="shared" si="30"/>
        <v>45659</v>
      </c>
      <c r="B303" s="45">
        <f t="shared" si="21"/>
        <v>4</v>
      </c>
      <c r="C303" s="46" t="str">
        <f t="shared" si="22"/>
        <v>puzzle1 = [{"order":"302","ctry":"Uzbekistan","rate":"","dff":"","cmnt":[],"prow":["rgn_Asia","cl_BLU, cl_GRE","with_tan"],"pcolumn":["Extra_3+Star, IsMoon","cl_WHI, cl_RED","allhor"]}],</v>
      </c>
      <c r="D303" s="47">
        <f t="shared" si="23"/>
        <v>302</v>
      </c>
      <c r="E303" s="48" t="s">
        <v>275</v>
      </c>
      <c r="F303" s="49" t="s">
        <v>1063</v>
      </c>
      <c r="G303" s="50" t="s">
        <v>1140</v>
      </c>
      <c r="H303" s="50" t="s">
        <v>3441</v>
      </c>
      <c r="I303" s="50" t="s">
        <v>1712</v>
      </c>
      <c r="J303" s="50" t="s">
        <v>1164</v>
      </c>
      <c r="K303" s="50" t="s">
        <v>1509</v>
      </c>
      <c r="L303" s="48" t="str" cm="1">
        <f t="array" ref="L303">IF(LEFT(E303,1)&lt;&gt;"[", _xlfn.TEXTJOIN(", ", TRUE, IF($E$2:$E$1438=E303, ROW($E$2:$E$1438)-1, "")), "")</f>
        <v>34, 302, 419</v>
      </c>
      <c r="M303" s="48" cm="1">
        <f t="array" ref="M303">IF(
  IFERROR(INDEX(_xlfn.TEXTSPLIT(L303, ", "), COUNTA(_xlfn.TEXTSPLIT(L303, ", "))) - INDEX(_xlfn.TEXTSPLIT(L303, ", "), COUNTA(_xlfn.TEXTSPLIT(L303, ", ")) - 1), 0) &gt; 0,
  IFERROR(INDEX(_xlfn.TEXTSPLIT(L303, ", "), COUNTA(_xlfn.TEXTSPLIT(L303, ", "))) - INDEX(_xlfn.TEXTSPLIT(L303, ", "), COUNTA(_xlfn.TEXTSPLIT(L303, ", ")) - 1), ""),
  ""
)</f>
        <v>117</v>
      </c>
      <c r="N303" s="51" t="str">
        <f>IFERROR(TEXT(AVERAGEIF(Rates!B:B, D303, Rates!C:C), "0.0"), "")</f>
        <v/>
      </c>
      <c r="O303" s="52" t="str">
        <f>IFERROR(
    IF(
        AVERAGEIF(Rates!B:B, D303, Rates!F:F) &lt; 1.2,
        "Easy",
        IF(
            AVERAGEIF(Rates!B:B, D303, Rates!F:F) &gt; 2.2,
            "Hard",
            "Med"
        )
    ),
    ""
)</f>
        <v/>
      </c>
      <c r="P303" s="50" t="str" cm="1">
        <f t="array" ref="P303">_xlfn.TEXTJOIN(",", TRUE, IF((Rates!$B$1:$B$11000 = D303) * (Rates!$E$1:$E$11000 &lt;&gt; ""), CHAR(34) &amp; Rates!$E$1:$E$11000&amp; CHAR(34), ""))</f>
        <v/>
      </c>
      <c r="Q303" s="50">
        <f>COUNTIF(Categories!A:A, H303) + COUNTIF(Categories!A:A, I303) + COUNTIF(Categories!A:A, J303) + COUNTIF(Categories!A:A, K303) + COUNTIF(Categories!A:A, F303) + COUNTIF(Categories!A:A, G303) + T303</f>
        <v>6</v>
      </c>
      <c r="R303" s="50">
        <f t="shared" si="32"/>
        <v>0</v>
      </c>
      <c r="S303" s="50" t="str">
        <f t="shared" si="31"/>
        <v>rgn_Asiacl_BLU, cl_GREwith_tanExtra_3+Star, IsMooncl_WHI, cl_REDallhor</v>
      </c>
      <c r="T303" s="50">
        <f t="shared" si="24"/>
        <v>1</v>
      </c>
      <c r="U303" s="50" t="s">
        <v>3018</v>
      </c>
      <c r="V303" s="50" t="str">
        <f t="shared" si="25"/>
        <v>[{"order":"302","ctry":"Uzbekistan",</v>
      </c>
      <c r="W303" s="53" t="str">
        <f t="shared" si="26"/>
        <v>[{"order":"302","ctry":"Uzbekistan","rate":"","dff":"","cmnt":[],"prow":["rgn_Asia","cl_BLU, cl_GRE","with_tan"],"pcolumn":["Extra_3+Star, IsMoon","cl_WHI, cl_RED","allhor"]}],</v>
      </c>
      <c r="X303" s="48" t="str" cm="1">
        <f t="array" ref="X303">CHAR(34) &amp; "prow" &amp; CHAR(34) &amp; ":["
&amp; _xlfn.TEXTJOIN(",", TRUE, CHAR(34) &amp; F303:H303 &amp; CHAR(34))
&amp; "],"</f>
        <v>"prow":["rgn_Asia","cl_BLU, cl_GRE","with_tan"],</v>
      </c>
      <c r="Y303" s="48" t="str" cm="1">
        <f t="array" ref="Y303">CHAR(34) &amp; "pcolumn" &amp; CHAR(34) &amp; ":["
&amp; _xlfn.TEXTJOIN(",", TRUE, CHAR(34) &amp; I303:K303 &amp; CHAR(34))
&amp; "]}"</f>
        <v>"pcolumn":["Extra_3+Star, IsMoon","cl_WHI, cl_RED","allhor"]}</v>
      </c>
      <c r="Z303" s="54" t="str">
        <f t="shared" si="27"/>
        <v>"rate":"",</v>
      </c>
      <c r="AA303" s="54" t="str">
        <f t="shared" si="28"/>
        <v>"dff":"",</v>
      </c>
      <c r="AB303" s="54" t="str">
        <f t="shared" si="29"/>
        <v>"cmnt":[],</v>
      </c>
      <c r="AC303" s="54"/>
      <c r="AD303" s="54"/>
      <c r="AE303" s="54"/>
      <c r="AF303" s="54"/>
      <c r="AG303" s="54"/>
      <c r="AH303" s="54"/>
    </row>
    <row r="304" spans="1:34" ht="18" customHeight="1" x14ac:dyDescent="0.3">
      <c r="A304" s="44">
        <f t="shared" si="30"/>
        <v>45660</v>
      </c>
      <c r="B304" s="45">
        <f t="shared" si="21"/>
        <v>5</v>
      </c>
      <c r="C304" s="46" t="str">
        <f t="shared" si="22"/>
        <v>puzzle1 = [{"order":"303","ctry":"Spain","rate":"","dff":"","cmnt":[],"prow":["cl_YEL","cl_RED","rgn_Europe"],"pcolumn":["Texted","Builds","Crowns"]}],</v>
      </c>
      <c r="D304" s="47">
        <f t="shared" si="23"/>
        <v>303</v>
      </c>
      <c r="E304" s="48" t="s">
        <v>247</v>
      </c>
      <c r="F304" s="49" t="s">
        <v>1107</v>
      </c>
      <c r="G304" s="50" t="s">
        <v>1101</v>
      </c>
      <c r="H304" s="50" t="s">
        <v>1067</v>
      </c>
      <c r="I304" s="50" t="s">
        <v>1610</v>
      </c>
      <c r="J304" s="50" t="s">
        <v>1654</v>
      </c>
      <c r="K304" s="50" t="s">
        <v>1650</v>
      </c>
      <c r="L304" s="48" t="str" cm="1">
        <f t="array" ref="L304">IF(LEFT(E304,1)&lt;&gt;"[", _xlfn.TEXTJOIN(", ", TRUE, IF($E$2:$E$1438=E304, ROW($E$2:$E$1438)-1, "")), "")</f>
        <v>1, 303</v>
      </c>
      <c r="M304" s="48" cm="1">
        <f t="array" ref="M304">IF(
  IFERROR(INDEX(_xlfn.TEXTSPLIT(L304, ", "), COUNTA(_xlfn.TEXTSPLIT(L304, ", "))) - INDEX(_xlfn.TEXTSPLIT(L304, ", "), COUNTA(_xlfn.TEXTSPLIT(L304, ", ")) - 1), 0) &gt; 0,
  IFERROR(INDEX(_xlfn.TEXTSPLIT(L304, ", "), COUNTA(_xlfn.TEXTSPLIT(L304, ", "))) - INDEX(_xlfn.TEXTSPLIT(L304, ", "), COUNTA(_xlfn.TEXTSPLIT(L304, ", ")) - 1), ""),
  ""
)</f>
        <v>302</v>
      </c>
      <c r="N304" s="51" t="str">
        <f>IFERROR(TEXT(AVERAGEIF(Rates!B:B, D304, Rates!C:C), "0.0"), "")</f>
        <v/>
      </c>
      <c r="O304" s="52" t="str">
        <f>IFERROR(
    IF(
        AVERAGEIF(Rates!B:B, D304, Rates!F:F) &lt; 1.2,
        "Easy",
        IF(
            AVERAGEIF(Rates!B:B, D304, Rates!F:F) &gt; 2.2,
            "Hard",
            "Med"
        )
    ),
    ""
)</f>
        <v/>
      </c>
      <c r="P304" s="50" t="str" cm="1">
        <f t="array" ref="P304">_xlfn.TEXTJOIN(",", TRUE, IF((Rates!$B$1:$B$11000 = D304) * (Rates!$E$1:$E$11000 &lt;&gt; ""), CHAR(34) &amp; Rates!$E$1:$E$11000&amp; CHAR(34), ""))</f>
        <v/>
      </c>
      <c r="Q304" s="50">
        <f>COUNTIF(Categories!A:A, H304) + COUNTIF(Categories!A:A, I304) + COUNTIF(Categories!A:A, J304) + COUNTIF(Categories!A:A, K304) + COUNTIF(Categories!A:A, F304) + COUNTIF(Categories!A:A, G304) + T304</f>
        <v>6</v>
      </c>
      <c r="R304" s="50">
        <f t="shared" si="32"/>
        <v>0</v>
      </c>
      <c r="S304" s="50" t="str">
        <f t="shared" si="31"/>
        <v>cl_YELcl_REDrgn_EuropeTextedBuildsCrowns</v>
      </c>
      <c r="T304" s="50">
        <f t="shared" si="24"/>
        <v>0</v>
      </c>
      <c r="U304" s="50" t="s">
        <v>3018</v>
      </c>
      <c r="V304" s="50" t="str">
        <f t="shared" si="25"/>
        <v>[{"order":"303","ctry":"Spain",</v>
      </c>
      <c r="W304" s="53" t="str">
        <f t="shared" si="26"/>
        <v>[{"order":"303","ctry":"Spain","rate":"","dff":"","cmnt":[],"prow":["cl_YEL","cl_RED","rgn_Europe"],"pcolumn":["Texted","Builds","Crowns"]}],</v>
      </c>
      <c r="X304" s="48" t="str" cm="1">
        <f t="array" ref="X304">CHAR(34) &amp; "prow" &amp; CHAR(34) &amp; ":["
&amp; _xlfn.TEXTJOIN(",", TRUE, CHAR(34) &amp; F304:H304 &amp; CHAR(34))
&amp; "],"</f>
        <v>"prow":["cl_YEL","cl_RED","rgn_Europe"],</v>
      </c>
      <c r="Y304" s="48" t="str" cm="1">
        <f t="array" ref="Y304">CHAR(34) &amp; "pcolumn" &amp; CHAR(34) &amp; ":["
&amp; _xlfn.TEXTJOIN(",", TRUE, CHAR(34) &amp; I304:K304 &amp; CHAR(34))
&amp; "]}"</f>
        <v>"pcolumn":["Texted","Builds","Crowns"]}</v>
      </c>
      <c r="Z304" s="54" t="str">
        <f t="shared" si="27"/>
        <v>"rate":"",</v>
      </c>
      <c r="AA304" s="54" t="str">
        <f t="shared" si="28"/>
        <v>"dff":"",</v>
      </c>
      <c r="AB304" s="54" t="str">
        <f t="shared" si="29"/>
        <v>"cmnt":[],</v>
      </c>
      <c r="AC304" s="54"/>
      <c r="AD304" s="54"/>
      <c r="AE304" s="54"/>
      <c r="AF304" s="54"/>
      <c r="AG304" s="54"/>
      <c r="AH304" s="54"/>
    </row>
    <row r="305" spans="1:34" ht="18" customHeight="1" x14ac:dyDescent="0.3">
      <c r="A305" s="44">
        <f t="shared" si="30"/>
        <v>45661</v>
      </c>
      <c r="B305" s="45">
        <f t="shared" si="21"/>
        <v>6</v>
      </c>
      <c r="C305" s="46" t="str">
        <f t="shared" si="22"/>
        <v>puzzle1 = [{"order":"304","ctry":"Madagascar","rate":"","dff":"","cmnt":[],"prow":["cl_WHI","cl_GRE","cl_RED"],"pcolumn":["Extra_island, OnlyBa","Extra_island, NO_BLU","island"]}],</v>
      </c>
      <c r="D305" s="47">
        <f t="shared" si="23"/>
        <v>304</v>
      </c>
      <c r="E305" s="48" t="s">
        <v>167</v>
      </c>
      <c r="F305" s="49" t="s">
        <v>1104</v>
      </c>
      <c r="G305" s="50" t="s">
        <v>1095</v>
      </c>
      <c r="H305" s="50" t="s">
        <v>1101</v>
      </c>
      <c r="I305" s="50" t="s">
        <v>1764</v>
      </c>
      <c r="J305" s="50" t="s">
        <v>1760</v>
      </c>
      <c r="K305" s="50" t="s">
        <v>1</v>
      </c>
      <c r="L305" s="48" t="str" cm="1">
        <f t="array" ref="L305">IF(LEFT(E305,1)&lt;&gt;"[", _xlfn.TEXTJOIN(", ", TRUE, IF($E$2:$E$1438=E305, ROW($E$2:$E$1438)-1, "")), "")</f>
        <v>72, 304, 461</v>
      </c>
      <c r="M305" s="48" cm="1">
        <f t="array" ref="M305">IF(
  IFERROR(INDEX(_xlfn.TEXTSPLIT(L305, ", "), COUNTA(_xlfn.TEXTSPLIT(L305, ", "))) - INDEX(_xlfn.TEXTSPLIT(L305, ", "), COUNTA(_xlfn.TEXTSPLIT(L305, ", ")) - 1), 0) &gt; 0,
  IFERROR(INDEX(_xlfn.TEXTSPLIT(L305, ", "), COUNTA(_xlfn.TEXTSPLIT(L305, ", "))) - INDEX(_xlfn.TEXTSPLIT(L305, ", "), COUNTA(_xlfn.TEXTSPLIT(L305, ", ")) - 1), ""),
  ""
)</f>
        <v>157</v>
      </c>
      <c r="N305" s="51" t="str">
        <f>IFERROR(TEXT(AVERAGEIF(Rates!B:B, D305, Rates!C:C), "0.0"), "")</f>
        <v/>
      </c>
      <c r="O305" s="52" t="str">
        <f>IFERROR(
    IF(
        AVERAGEIF(Rates!B:B, D305, Rates!F:F) &lt; 1.2,
        "Easy",
        IF(
            AVERAGEIF(Rates!B:B, D305, Rates!F:F) &gt; 2.2,
            "Hard",
            "Med"
        )
    ),
    ""
)</f>
        <v/>
      </c>
      <c r="P305" s="50" t="str" cm="1">
        <f t="array" ref="P305">_xlfn.TEXTJOIN(",", TRUE, IF((Rates!$B$1:$B$11000 = D305) * (Rates!$E$1:$E$11000 &lt;&gt; ""), CHAR(34) &amp; Rates!$E$1:$E$11000&amp; CHAR(34), ""))</f>
        <v/>
      </c>
      <c r="Q305" s="50">
        <f>COUNTIF(Categories!A:A, H305) + COUNTIF(Categories!A:A, I305) + COUNTIF(Categories!A:A, J305) + COUNTIF(Categories!A:A, K305) + COUNTIF(Categories!A:A, F305) + COUNTIF(Categories!A:A, G305) + T305</f>
        <v>6</v>
      </c>
      <c r="R305" s="50">
        <f t="shared" si="32"/>
        <v>0</v>
      </c>
      <c r="S305" s="50" t="str">
        <f t="shared" si="31"/>
        <v>cl_WHIcl_GREcl_REDExtra_island, OnlyBaExtra_island, NO_BLUisland</v>
      </c>
      <c r="T305" s="50">
        <f t="shared" si="24"/>
        <v>0</v>
      </c>
      <c r="U305" s="50" t="s">
        <v>3018</v>
      </c>
      <c r="V305" s="50" t="str">
        <f t="shared" si="25"/>
        <v>[{"order":"304","ctry":"Madagascar",</v>
      </c>
      <c r="W305" s="53" t="str">
        <f t="shared" si="26"/>
        <v>[{"order":"304","ctry":"Madagascar","rate":"","dff":"","cmnt":[],"prow":["cl_WHI","cl_GRE","cl_RED"],"pcolumn":["Extra_island, OnlyBa","Extra_island, NO_BLU","island"]}],</v>
      </c>
      <c r="X305" s="48" t="str" cm="1">
        <f t="array" ref="X305">CHAR(34) &amp; "prow" &amp; CHAR(34) &amp; ":["
&amp; _xlfn.TEXTJOIN(",", TRUE, CHAR(34) &amp; F305:H305 &amp; CHAR(34))
&amp; "],"</f>
        <v>"prow":["cl_WHI","cl_GRE","cl_RED"],</v>
      </c>
      <c r="Y305" s="48" t="str" cm="1">
        <f t="array" ref="Y305">CHAR(34) &amp; "pcolumn" &amp; CHAR(34) &amp; ":["
&amp; _xlfn.TEXTJOIN(",", TRUE, CHAR(34) &amp; I305:K305 &amp; CHAR(34))
&amp; "]}"</f>
        <v>"pcolumn":["Extra_island, OnlyBa","Extra_island, NO_BLU","island"]}</v>
      </c>
      <c r="Z305" s="54" t="str">
        <f t="shared" si="27"/>
        <v>"rate":"",</v>
      </c>
      <c r="AA305" s="54" t="str">
        <f t="shared" si="28"/>
        <v>"dff":"",</v>
      </c>
      <c r="AB305" s="54" t="str">
        <f t="shared" si="29"/>
        <v>"cmnt":[],</v>
      </c>
      <c r="AC305" s="54"/>
      <c r="AD305" s="54"/>
      <c r="AE305" s="54"/>
      <c r="AF305" s="54"/>
      <c r="AG305" s="54"/>
      <c r="AH305" s="54"/>
    </row>
    <row r="306" spans="1:34" ht="18" customHeight="1" x14ac:dyDescent="0.3">
      <c r="A306" s="44">
        <f t="shared" si="30"/>
        <v>45662</v>
      </c>
      <c r="B306" s="45">
        <f t="shared" si="21"/>
        <v>7</v>
      </c>
      <c r="C306" s="46" t="str">
        <f t="shared" si="22"/>
        <v>puzzle1 = [{"order":"305","ctry":"Armenia","rate":"","dff":"","cmnt":[],"prow":["cl_ORA","002BLU","startA"],"pcolumn":["cl_RED","3Color","OnlyBa"]}],</v>
      </c>
      <c r="D306" s="47">
        <f t="shared" si="23"/>
        <v>305</v>
      </c>
      <c r="E306" s="48" t="s">
        <v>51</v>
      </c>
      <c r="F306" s="49" t="s">
        <v>1098</v>
      </c>
      <c r="G306" s="50" t="s">
        <v>1216</v>
      </c>
      <c r="H306" s="50" t="s">
        <v>1869</v>
      </c>
      <c r="I306" s="50" t="s">
        <v>1101</v>
      </c>
      <c r="J306" s="50" t="s">
        <v>1417</v>
      </c>
      <c r="K306" s="50" t="s">
        <v>1630</v>
      </c>
      <c r="L306" s="48" t="str" cm="1">
        <f t="array" ref="L306">IF(LEFT(E306,1)&lt;&gt;"[", _xlfn.TEXTJOIN(", ", TRUE, IF($E$2:$E$1438=E306, ROW($E$2:$E$1438)-1, "")), "")</f>
        <v>108, 305</v>
      </c>
      <c r="M306" s="48" cm="1">
        <f t="array" ref="M306">IF(
  IFERROR(INDEX(_xlfn.TEXTSPLIT(L306, ", "), COUNTA(_xlfn.TEXTSPLIT(L306, ", "))) - INDEX(_xlfn.TEXTSPLIT(L306, ", "), COUNTA(_xlfn.TEXTSPLIT(L306, ", ")) - 1), 0) &gt; 0,
  IFERROR(INDEX(_xlfn.TEXTSPLIT(L306, ", "), COUNTA(_xlfn.TEXTSPLIT(L306, ", "))) - INDEX(_xlfn.TEXTSPLIT(L306, ", "), COUNTA(_xlfn.TEXTSPLIT(L306, ", ")) - 1), ""),
  ""
)</f>
        <v>197</v>
      </c>
      <c r="N306" s="51" t="str">
        <f>IFERROR(TEXT(AVERAGEIF(Rates!B:B, D306, Rates!C:C), "0.0"), "")</f>
        <v/>
      </c>
      <c r="O306" s="52" t="str">
        <f>IFERROR(
    IF(
        AVERAGEIF(Rates!B:B, D306, Rates!F:F) &lt; 1.2,
        "Easy",
        IF(
            AVERAGEIF(Rates!B:B, D306, Rates!F:F) &gt; 2.2,
            "Hard",
            "Med"
        )
    ),
    ""
)</f>
        <v/>
      </c>
      <c r="P306" s="50" t="str" cm="1">
        <f t="array" ref="P306">_xlfn.TEXTJOIN(",", TRUE, IF((Rates!$B$1:$B$11000 = D306) * (Rates!$E$1:$E$11000 &lt;&gt; ""), CHAR(34) &amp; Rates!$E$1:$E$11000&amp; CHAR(34), ""))</f>
        <v/>
      </c>
      <c r="Q306" s="50">
        <f>COUNTIF(Categories!A:A, H306) + COUNTIF(Categories!A:A, I306) + COUNTIF(Categories!A:A, J306) + COUNTIF(Categories!A:A, K306) + COUNTIF(Categories!A:A, F306) + COUNTIF(Categories!A:A, G306) + T306</f>
        <v>6</v>
      </c>
      <c r="R306" s="50">
        <f t="shared" si="32"/>
        <v>1</v>
      </c>
      <c r="S306" s="50" t="str">
        <f t="shared" si="31"/>
        <v>cl_ORA002BLUstartAcl_RED3ColorOnlyBa</v>
      </c>
      <c r="T306" s="50">
        <f t="shared" si="24"/>
        <v>0</v>
      </c>
      <c r="U306" s="50" t="s">
        <v>3018</v>
      </c>
      <c r="V306" s="50" t="str">
        <f t="shared" si="25"/>
        <v>[{"order":"305","ctry":"Armenia",</v>
      </c>
      <c r="W306" s="53" t="str">
        <f t="shared" si="26"/>
        <v>[{"order":"305","ctry":"Armenia","rate":"","dff":"","cmnt":[],"prow":["cl_ORA","002BLU","startA"],"pcolumn":["cl_RED","3Color","OnlyBa"]}],</v>
      </c>
      <c r="X306" s="48" t="str" cm="1">
        <f t="array" ref="X306">CHAR(34) &amp; "prow" &amp; CHAR(34) &amp; ":["
&amp; _xlfn.TEXTJOIN(",", TRUE, CHAR(34) &amp; F306:H306 &amp; CHAR(34))
&amp; "],"</f>
        <v>"prow":["cl_ORA","002BLU","startA"],</v>
      </c>
      <c r="Y306" s="48" t="str" cm="1">
        <f t="array" ref="Y306">CHAR(34) &amp; "pcolumn" &amp; CHAR(34) &amp; ":["
&amp; _xlfn.TEXTJOIN(",", TRUE, CHAR(34) &amp; I306:K306 &amp; CHAR(34))
&amp; "]}"</f>
        <v>"pcolumn":["cl_RED","3Color","OnlyBa"]}</v>
      </c>
      <c r="Z306" s="54" t="str">
        <f t="shared" si="27"/>
        <v>"rate":"",</v>
      </c>
      <c r="AA306" s="54" t="str">
        <f t="shared" si="28"/>
        <v>"dff":"",</v>
      </c>
      <c r="AB306" s="54" t="str">
        <f t="shared" si="29"/>
        <v>"cmnt":[],</v>
      </c>
      <c r="AC306" s="54"/>
      <c r="AD306" s="54"/>
      <c r="AE306" s="54"/>
      <c r="AF306" s="54"/>
      <c r="AG306" s="54"/>
      <c r="AH306" s="54"/>
    </row>
    <row r="307" spans="1:34" ht="18" customHeight="1" x14ac:dyDescent="0.3">
      <c r="A307" s="44">
        <f t="shared" si="30"/>
        <v>45663</v>
      </c>
      <c r="B307" s="45">
        <f t="shared" si="21"/>
        <v>1</v>
      </c>
      <c r="C307" s="46" t="str">
        <f t="shared" si="22"/>
        <v>puzzle1 = [{"order":"306","ctry":"Ethiopia","rate":"","dff":"","cmnt":[],"prow":["Circle","1Stars","cl_BLU"],"pcolumn":["cl_GRE","cl_RED","cl_YEL"]}],</v>
      </c>
      <c r="D307" s="47">
        <f t="shared" si="23"/>
        <v>306</v>
      </c>
      <c r="E307" s="48" t="s">
        <v>111</v>
      </c>
      <c r="F307" s="49" t="s">
        <v>1570</v>
      </c>
      <c r="G307" s="50" t="s">
        <v>1590</v>
      </c>
      <c r="H307" s="50" t="s">
        <v>1092</v>
      </c>
      <c r="I307" s="50" t="s">
        <v>1095</v>
      </c>
      <c r="J307" s="50" t="s">
        <v>1101</v>
      </c>
      <c r="K307" s="50" t="s">
        <v>1107</v>
      </c>
      <c r="L307" s="48" t="str" cm="1">
        <f t="array" ref="L307">IF(LEFT(E307,1)&lt;&gt;"[", _xlfn.TEXTJOIN(", ", TRUE, IF($E$2:$E$1438=E307, ROW($E$2:$E$1438)-1, "")), "")</f>
        <v>36, 306, 570</v>
      </c>
      <c r="M307" s="48" cm="1">
        <f t="array" ref="M307">IF(
  IFERROR(INDEX(_xlfn.TEXTSPLIT(L307, ", "), COUNTA(_xlfn.TEXTSPLIT(L307, ", "))) - INDEX(_xlfn.TEXTSPLIT(L307, ", "), COUNTA(_xlfn.TEXTSPLIT(L307, ", ")) - 1), 0) &gt; 0,
  IFERROR(INDEX(_xlfn.TEXTSPLIT(L307, ", "), COUNTA(_xlfn.TEXTSPLIT(L307, ", "))) - INDEX(_xlfn.TEXTSPLIT(L307, ", "), COUNTA(_xlfn.TEXTSPLIT(L307, ", ")) - 1), ""),
  ""
)</f>
        <v>264</v>
      </c>
      <c r="N307" s="51" t="str">
        <f>IFERROR(TEXT(AVERAGEIF(Rates!B:B, D307, Rates!C:C), "0.0"), "")</f>
        <v/>
      </c>
      <c r="O307" s="52" t="str">
        <f>IFERROR(
    IF(
        AVERAGEIF(Rates!B:B, D307, Rates!F:F) &lt; 1.2,
        "Easy",
        IF(
            AVERAGEIF(Rates!B:B, D307, Rates!F:F) &gt; 2.2,
            "Hard",
            "Med"
        )
    ),
    ""
)</f>
        <v/>
      </c>
      <c r="P307" s="50" t="str" cm="1">
        <f t="array" ref="P307">_xlfn.TEXTJOIN(",", TRUE, IF((Rates!$B$1:$B$11000 = D307) * (Rates!$E$1:$E$11000 &lt;&gt; ""), CHAR(34) &amp; Rates!$E$1:$E$11000&amp; CHAR(34), ""))</f>
        <v/>
      </c>
      <c r="Q307" s="50">
        <f>COUNTIF(Categories!A:A, H307) + COUNTIF(Categories!A:A, I307) + COUNTIF(Categories!A:A, J307) + COUNTIF(Categories!A:A, K307) + COUNTIF(Categories!A:A, F307) + COUNTIF(Categories!A:A, G307) + T307</f>
        <v>6</v>
      </c>
      <c r="R307" s="50">
        <f t="shared" si="32"/>
        <v>2</v>
      </c>
      <c r="S307" s="50" t="str">
        <f t="shared" si="31"/>
        <v>Circle1Starscl_BLUcl_GREcl_REDcl_YEL</v>
      </c>
      <c r="T307" s="50">
        <f t="shared" si="24"/>
        <v>0</v>
      </c>
      <c r="U307" s="50" t="s">
        <v>3018</v>
      </c>
      <c r="V307" s="50" t="str">
        <f t="shared" si="25"/>
        <v>[{"order":"306","ctry":"Ethiopia",</v>
      </c>
      <c r="W307" s="53" t="str">
        <f t="shared" si="26"/>
        <v>[{"order":"306","ctry":"Ethiopia","rate":"","dff":"","cmnt":[],"prow":["Circle","1Stars","cl_BLU"],"pcolumn":["cl_GRE","cl_RED","cl_YEL"]}],</v>
      </c>
      <c r="X307" s="48" t="str" cm="1">
        <f t="array" ref="X307">CHAR(34) &amp; "prow" &amp; CHAR(34) &amp; ":["
&amp; _xlfn.TEXTJOIN(",", TRUE, CHAR(34) &amp; F307:H307 &amp; CHAR(34))
&amp; "],"</f>
        <v>"prow":["Circle","1Stars","cl_BLU"],</v>
      </c>
      <c r="Y307" s="48" t="str" cm="1">
        <f t="array" ref="Y307">CHAR(34) &amp; "pcolumn" &amp; CHAR(34) &amp; ":["
&amp; _xlfn.TEXTJOIN(",", TRUE, CHAR(34) &amp; I307:K307 &amp; CHAR(34))
&amp; "]}"</f>
        <v>"pcolumn":["cl_GRE","cl_RED","cl_YEL"]}</v>
      </c>
      <c r="Z307" s="54" t="str">
        <f t="shared" si="27"/>
        <v>"rate":"",</v>
      </c>
      <c r="AA307" s="54" t="str">
        <f t="shared" si="28"/>
        <v>"dff":"",</v>
      </c>
      <c r="AB307" s="54" t="str">
        <f t="shared" si="29"/>
        <v>"cmnt":[],</v>
      </c>
      <c r="AC307" s="54"/>
      <c r="AD307" s="54"/>
      <c r="AE307" s="54"/>
      <c r="AF307" s="54"/>
      <c r="AG307" s="54"/>
      <c r="AH307" s="54"/>
    </row>
    <row r="308" spans="1:34" ht="18" customHeight="1" x14ac:dyDescent="0.3">
      <c r="A308" s="44">
        <f t="shared" si="30"/>
        <v>45664</v>
      </c>
      <c r="B308" s="45">
        <f t="shared" si="21"/>
        <v>2</v>
      </c>
      <c r="C308" s="46" t="str">
        <f t="shared" si="22"/>
        <v>puzzle1 = [{"order":"307","ctry":"British Indian Ocean Territory","rate":"","dff":"","cmnt":[],"prow":["words3","cl_GRE","Plants"],"pcolumn":["unjack","myrBLU","startB"]}],</v>
      </c>
      <c r="D308" s="47">
        <f t="shared" si="23"/>
        <v>307</v>
      </c>
      <c r="E308" s="48" t="s">
        <v>71</v>
      </c>
      <c r="F308" s="49" t="s">
        <v>1849</v>
      </c>
      <c r="G308" s="50" t="s">
        <v>1095</v>
      </c>
      <c r="H308" s="50" t="s">
        <v>1578</v>
      </c>
      <c r="I308" s="50" t="s">
        <v>1666</v>
      </c>
      <c r="J308" s="50" t="s">
        <v>1283</v>
      </c>
      <c r="K308" s="50" t="s">
        <v>1873</v>
      </c>
      <c r="L308" s="48" t="str" cm="1">
        <f t="array" ref="L308">IF(LEFT(E308,1)&lt;&gt;"[", _xlfn.TEXTJOIN(", ", TRUE, IF($E$2:$E$1438=E308, ROW($E$2:$E$1438)-1, "")), "")</f>
        <v>307, 475</v>
      </c>
      <c r="M308" s="48" cm="1">
        <f t="array" ref="M308">IF(
  IFERROR(INDEX(_xlfn.TEXTSPLIT(L308, ", "), COUNTA(_xlfn.TEXTSPLIT(L308, ", "))) - INDEX(_xlfn.TEXTSPLIT(L308, ", "), COUNTA(_xlfn.TEXTSPLIT(L308, ", ")) - 1), 0) &gt; 0,
  IFERROR(INDEX(_xlfn.TEXTSPLIT(L308, ", "), COUNTA(_xlfn.TEXTSPLIT(L308, ", "))) - INDEX(_xlfn.TEXTSPLIT(L308, ", "), COUNTA(_xlfn.TEXTSPLIT(L308, ", ")) - 1), ""),
  ""
)</f>
        <v>168</v>
      </c>
      <c r="N308" s="51" t="str">
        <f>IFERROR(TEXT(AVERAGEIF(Rates!B:B, D308, Rates!C:C), "0.0"), "")</f>
        <v/>
      </c>
      <c r="O308" s="52" t="str">
        <f>IFERROR(
    IF(
        AVERAGEIF(Rates!B:B, D308, Rates!F:F) &lt; 1.2,
        "Easy",
        IF(
            AVERAGEIF(Rates!B:B, D308, Rates!F:F) &gt; 2.2,
            "Hard",
            "Med"
        )
    ),
    ""
)</f>
        <v/>
      </c>
      <c r="P308" s="50" t="str" cm="1">
        <f t="array" ref="P308">_xlfn.TEXTJOIN(",", TRUE, IF((Rates!$B$1:$B$11000 = D308) * (Rates!$E$1:$E$11000 &lt;&gt; ""), CHAR(34) &amp; Rates!$E$1:$E$11000&amp; CHAR(34), ""))</f>
        <v/>
      </c>
      <c r="Q308" s="50">
        <f>COUNTIF(Categories!A:A, H308) + COUNTIF(Categories!A:A, I308) + COUNTIF(Categories!A:A, J308) + COUNTIF(Categories!A:A, K308) + COUNTIF(Categories!A:A, F308) + COUNTIF(Categories!A:A, G308) + T308</f>
        <v>6</v>
      </c>
      <c r="R308" s="50">
        <f t="shared" si="32"/>
        <v>0</v>
      </c>
      <c r="S308" s="50" t="str">
        <f t="shared" si="31"/>
        <v>words3cl_GREPlantsunjackmyrBLUstartB</v>
      </c>
      <c r="T308" s="50">
        <f t="shared" si="24"/>
        <v>0</v>
      </c>
      <c r="U308" s="50" t="s">
        <v>3018</v>
      </c>
      <c r="V308" s="50" t="str">
        <f t="shared" si="25"/>
        <v>[{"order":"307","ctry":"British Indian Ocean Territory",</v>
      </c>
      <c r="W308" s="53" t="str">
        <f t="shared" si="26"/>
        <v>[{"order":"307","ctry":"British Indian Ocean Territory","rate":"","dff":"","cmnt":[],"prow":["words3","cl_GRE","Plants"],"pcolumn":["unjack","myrBLU","startB"]}],</v>
      </c>
      <c r="X308" s="48" t="str" cm="1">
        <f t="array" ref="X308">CHAR(34) &amp; "prow" &amp; CHAR(34) &amp; ":["
&amp; _xlfn.TEXTJOIN(",", TRUE, CHAR(34) &amp; F308:H308 &amp; CHAR(34))
&amp; "],"</f>
        <v>"prow":["words3","cl_GRE","Plants"],</v>
      </c>
      <c r="Y308" s="48" t="str" cm="1">
        <f t="array" ref="Y308">CHAR(34) &amp; "pcolumn" &amp; CHAR(34) &amp; ":["
&amp; _xlfn.TEXTJOIN(",", TRUE, CHAR(34) &amp; I308:K308 &amp; CHAR(34))
&amp; "]}"</f>
        <v>"pcolumn":["unjack","myrBLU","startB"]}</v>
      </c>
      <c r="Z308" s="54" t="str">
        <f t="shared" si="27"/>
        <v>"rate":"",</v>
      </c>
      <c r="AA308" s="54" t="str">
        <f t="shared" si="28"/>
        <v>"dff":"",</v>
      </c>
      <c r="AB308" s="54" t="str">
        <f t="shared" si="29"/>
        <v>"cmnt":[],</v>
      </c>
      <c r="AC308" s="54"/>
      <c r="AD308" s="54"/>
      <c r="AE308" s="54"/>
      <c r="AF308" s="54"/>
      <c r="AG308" s="54"/>
      <c r="AH308" s="54"/>
    </row>
    <row r="309" spans="1:34" ht="18" customHeight="1" x14ac:dyDescent="0.3">
      <c r="A309" s="44">
        <f t="shared" si="30"/>
        <v>45665</v>
      </c>
      <c r="B309" s="45">
        <f t="shared" si="21"/>
        <v>3</v>
      </c>
      <c r="C309" s="46" t="str">
        <f t="shared" si="22"/>
        <v>puzzle1 = [{"order":"308","ctry":"Honduras","rate":"","dff":"","cmnt":[],"prow":["002WHI","002WHI","002WHI"],"pcolumn":["001BLU","HasSta","003BLU"]}],</v>
      </c>
      <c r="D309" s="47">
        <f t="shared" si="23"/>
        <v>308</v>
      </c>
      <c r="E309" s="48" t="s">
        <v>136</v>
      </c>
      <c r="F309" s="49" t="s">
        <v>1212</v>
      </c>
      <c r="G309" s="50" t="s">
        <v>1212</v>
      </c>
      <c r="H309" s="50" t="s">
        <v>1212</v>
      </c>
      <c r="I309" s="50" t="s">
        <v>1188</v>
      </c>
      <c r="J309" s="50" t="s">
        <v>1586</v>
      </c>
      <c r="K309" s="50" t="s">
        <v>1244</v>
      </c>
      <c r="L309" s="48" t="str" cm="1">
        <f t="array" ref="L309">IF(LEFT(E309,1)&lt;&gt;"[", _xlfn.TEXTJOIN(", ", TRUE, IF($E$2:$E$1438=E309, ROW($E$2:$E$1438)-1, "")), "")</f>
        <v>138, 308</v>
      </c>
      <c r="M309" s="48" cm="1">
        <f t="array" ref="M309">IF(
  IFERROR(INDEX(_xlfn.TEXTSPLIT(L309, ", "), COUNTA(_xlfn.TEXTSPLIT(L309, ", "))) - INDEX(_xlfn.TEXTSPLIT(L309, ", "), COUNTA(_xlfn.TEXTSPLIT(L309, ", ")) - 1), 0) &gt; 0,
  IFERROR(INDEX(_xlfn.TEXTSPLIT(L309, ", "), COUNTA(_xlfn.TEXTSPLIT(L309, ", "))) - INDEX(_xlfn.TEXTSPLIT(L309, ", "), COUNTA(_xlfn.TEXTSPLIT(L309, ", ")) - 1), ""),
  ""
)</f>
        <v>170</v>
      </c>
      <c r="N309" s="51" t="str">
        <f>IFERROR(TEXT(AVERAGEIF(Rates!B:B, D309, Rates!C:C), "0.0"), "")</f>
        <v/>
      </c>
      <c r="O309" s="52" t="str">
        <f>IFERROR(
    IF(
        AVERAGEIF(Rates!B:B, D309, Rates!F:F) &lt; 1.2,
        "Easy",
        IF(
            AVERAGEIF(Rates!B:B, D309, Rates!F:F) &gt; 2.2,
            "Hard",
            "Med"
        )
    ),
    ""
)</f>
        <v/>
      </c>
      <c r="P309" s="50" t="str" cm="1">
        <f t="array" ref="P309">_xlfn.TEXTJOIN(",", TRUE, IF((Rates!$B$1:$B$11000 = D309) * (Rates!$E$1:$E$11000 &lt;&gt; ""), CHAR(34) &amp; Rates!$E$1:$E$11000&amp; CHAR(34), ""))</f>
        <v/>
      </c>
      <c r="Q309" s="50">
        <f>COUNTIF(Categories!A:A, H309) + COUNTIF(Categories!A:A, I309) + COUNTIF(Categories!A:A, J309) + COUNTIF(Categories!A:A, K309) + COUNTIF(Categories!A:A, F309) + COUNTIF(Categories!A:A, G309) + T309</f>
        <v>6</v>
      </c>
      <c r="R309" s="50">
        <f t="shared" si="32"/>
        <v>0</v>
      </c>
      <c r="S309" s="50" t="str">
        <f t="shared" si="31"/>
        <v>002WHI002WHI002WHI001BLUHasSta003BLU</v>
      </c>
      <c r="T309" s="50">
        <f t="shared" si="24"/>
        <v>0</v>
      </c>
      <c r="U309" s="50" t="s">
        <v>3018</v>
      </c>
      <c r="V309" s="50" t="str">
        <f t="shared" si="25"/>
        <v>[{"order":"308","ctry":"Honduras",</v>
      </c>
      <c r="W309" s="53" t="str">
        <f t="shared" si="26"/>
        <v>[{"order":"308","ctry":"Honduras","rate":"","dff":"","cmnt":[],"prow":["002WHI","002WHI","002WHI"],"pcolumn":["001BLU","HasSta","003BLU"]}],</v>
      </c>
      <c r="X309" s="48" t="str" cm="1">
        <f t="array" ref="X309">CHAR(34) &amp; "prow" &amp; CHAR(34) &amp; ":["
&amp; _xlfn.TEXTJOIN(",", TRUE, CHAR(34) &amp; F309:H309 &amp; CHAR(34))
&amp; "],"</f>
        <v>"prow":["002WHI","002WHI","002WHI"],</v>
      </c>
      <c r="Y309" s="48" t="str" cm="1">
        <f t="array" ref="Y309">CHAR(34) &amp; "pcolumn" &amp; CHAR(34) &amp; ":["
&amp; _xlfn.TEXTJOIN(",", TRUE, CHAR(34) &amp; I309:K309 &amp; CHAR(34))
&amp; "]}"</f>
        <v>"pcolumn":["001BLU","HasSta","003BLU"]}</v>
      </c>
      <c r="Z309" s="54" t="str">
        <f t="shared" si="27"/>
        <v>"rate":"",</v>
      </c>
      <c r="AA309" s="54" t="str">
        <f t="shared" si="28"/>
        <v>"dff":"",</v>
      </c>
      <c r="AB309" s="54" t="str">
        <f t="shared" si="29"/>
        <v>"cmnt":[],</v>
      </c>
      <c r="AC309" s="54"/>
      <c r="AD309" s="54"/>
      <c r="AE309" s="54"/>
      <c r="AF309" s="54"/>
      <c r="AG309" s="54"/>
      <c r="AH309" s="54"/>
    </row>
    <row r="310" spans="1:34" ht="18" customHeight="1" x14ac:dyDescent="0.3">
      <c r="A310" s="44">
        <f t="shared" si="30"/>
        <v>45666</v>
      </c>
      <c r="B310" s="45">
        <f t="shared" si="21"/>
        <v>4</v>
      </c>
      <c r="C310" s="46" t="str">
        <f t="shared" si="22"/>
        <v>puzzle1 = [{"order":"309","ctry":"Belgium","rate":"","dff":"","cmnt":[],"prow":["cl_BLA","cl_YEL","french"],"pcolumn":["cl_RED","allver","german"]}],</v>
      </c>
      <c r="D310" s="47">
        <f t="shared" si="23"/>
        <v>309</v>
      </c>
      <c r="E310" s="48" t="s">
        <v>61</v>
      </c>
      <c r="F310" s="49" t="s">
        <v>1088</v>
      </c>
      <c r="G310" s="50" t="s">
        <v>1107</v>
      </c>
      <c r="H310" s="50" t="s">
        <v>2035</v>
      </c>
      <c r="I310" s="50" t="s">
        <v>1101</v>
      </c>
      <c r="J310" s="50" t="s">
        <v>1513</v>
      </c>
      <c r="K310" s="50" t="s">
        <v>2047</v>
      </c>
      <c r="L310" s="48" t="str" cm="1">
        <f t="array" ref="L310">IF(LEFT(E310,1)&lt;&gt;"[", _xlfn.TEXTJOIN(", ", TRUE, IF($E$2:$E$1438=E310, ROW($E$2:$E$1438)-1, "")), "")</f>
        <v>6, 215, 309</v>
      </c>
      <c r="M310" s="48" cm="1">
        <f t="array" ref="M310">IF(
  IFERROR(INDEX(_xlfn.TEXTSPLIT(L310, ", "), COUNTA(_xlfn.TEXTSPLIT(L310, ", "))) - INDEX(_xlfn.TEXTSPLIT(L310, ", "), COUNTA(_xlfn.TEXTSPLIT(L310, ", ")) - 1), 0) &gt; 0,
  IFERROR(INDEX(_xlfn.TEXTSPLIT(L310, ", "), COUNTA(_xlfn.TEXTSPLIT(L310, ", "))) - INDEX(_xlfn.TEXTSPLIT(L310, ", "), COUNTA(_xlfn.TEXTSPLIT(L310, ", ")) - 1), ""),
  ""
)</f>
        <v>94</v>
      </c>
      <c r="N310" s="51" t="str">
        <f>IFERROR(TEXT(AVERAGEIF(Rates!B:B, D310, Rates!C:C), "0.0"), "")</f>
        <v/>
      </c>
      <c r="O310" s="52" t="str">
        <f>IFERROR(
    IF(
        AVERAGEIF(Rates!B:B, D310, Rates!F:F) &lt; 1.2,
        "Easy",
        IF(
            AVERAGEIF(Rates!B:B, D310, Rates!F:F) &gt; 2.2,
            "Hard",
            "Med"
        )
    ),
    ""
)</f>
        <v/>
      </c>
      <c r="P310" s="50" t="str" cm="1">
        <f t="array" ref="P310">_xlfn.TEXTJOIN(",", TRUE, IF((Rates!$B$1:$B$11000 = D310) * (Rates!$E$1:$E$11000 &lt;&gt; ""), CHAR(34) &amp; Rates!$E$1:$E$11000&amp; CHAR(34), ""))</f>
        <v/>
      </c>
      <c r="Q310" s="50">
        <f>COUNTIF(Categories!A:A, H310) + COUNTIF(Categories!A:A, I310) + COUNTIF(Categories!A:A, J310) + COUNTIF(Categories!A:A, K310) + COUNTIF(Categories!A:A, F310) + COUNTIF(Categories!A:A, G310) + T310</f>
        <v>6</v>
      </c>
      <c r="R310" s="50">
        <f t="shared" si="32"/>
        <v>0</v>
      </c>
      <c r="S310" s="50" t="str">
        <f t="shared" si="31"/>
        <v>cl_BLAcl_YELfrenchcl_REDallvergerman</v>
      </c>
      <c r="T310" s="50">
        <f t="shared" si="24"/>
        <v>0</v>
      </c>
      <c r="U310" s="50" t="s">
        <v>3018</v>
      </c>
      <c r="V310" s="50" t="str">
        <f t="shared" si="25"/>
        <v>[{"order":"309","ctry":"Belgium",</v>
      </c>
      <c r="W310" s="53" t="str">
        <f t="shared" si="26"/>
        <v>[{"order":"309","ctry":"Belgium","rate":"","dff":"","cmnt":[],"prow":["cl_BLA","cl_YEL","french"],"pcolumn":["cl_RED","allver","german"]}],</v>
      </c>
      <c r="X310" s="48" t="str" cm="1">
        <f t="array" ref="X310">CHAR(34) &amp; "prow" &amp; CHAR(34) &amp; ":["
&amp; _xlfn.TEXTJOIN(",", TRUE, CHAR(34) &amp; F310:H310 &amp; CHAR(34))
&amp; "],"</f>
        <v>"prow":["cl_BLA","cl_YEL","french"],</v>
      </c>
      <c r="Y310" s="48" t="str" cm="1">
        <f t="array" ref="Y310">CHAR(34) &amp; "pcolumn" &amp; CHAR(34) &amp; ":["
&amp; _xlfn.TEXTJOIN(",", TRUE, CHAR(34) &amp; I310:K310 &amp; CHAR(34))
&amp; "]}"</f>
        <v>"pcolumn":["cl_RED","allver","german"]}</v>
      </c>
      <c r="Z310" s="54" t="str">
        <f t="shared" si="27"/>
        <v>"rate":"",</v>
      </c>
      <c r="AA310" s="54" t="str">
        <f t="shared" si="28"/>
        <v>"dff":"",</v>
      </c>
      <c r="AB310" s="54" t="str">
        <f t="shared" si="29"/>
        <v>"cmnt":[],</v>
      </c>
      <c r="AC310" s="54"/>
      <c r="AD310" s="54"/>
      <c r="AE310" s="54"/>
      <c r="AF310" s="54"/>
      <c r="AG310" s="54"/>
      <c r="AH310" s="54"/>
    </row>
    <row r="311" spans="1:34" ht="18" customHeight="1" x14ac:dyDescent="0.3">
      <c r="A311" s="44">
        <f t="shared" si="30"/>
        <v>45667</v>
      </c>
      <c r="B311" s="45">
        <f t="shared" si="21"/>
        <v>5</v>
      </c>
      <c r="C311" s="46" t="str">
        <f t="shared" si="22"/>
        <v>puzzle1 = [{"order":"310","ctry":"Turkey","rate":"5.0","dff":"Hard","cmnt":["extremely hard"],"prow":["1Stars","IsMoon","NoBand"],"pcolumn":["ExtraNo_myrRED, Center","2Color","REDWHI"]}],</v>
      </c>
      <c r="D311" s="47">
        <f t="shared" si="23"/>
        <v>310</v>
      </c>
      <c r="E311" s="48" t="s">
        <v>264</v>
      </c>
      <c r="F311" s="49" t="s">
        <v>1590</v>
      </c>
      <c r="G311" s="50" t="s">
        <v>1582</v>
      </c>
      <c r="H311" s="50" t="s">
        <v>1481</v>
      </c>
      <c r="I311" s="50" t="s">
        <v>1825</v>
      </c>
      <c r="J311" s="50" t="s">
        <v>1413</v>
      </c>
      <c r="K311" s="50" t="s">
        <v>1375</v>
      </c>
      <c r="L311" s="48" t="str" cm="1">
        <f t="array" ref="L311">IF(LEFT(E311,1)&lt;&gt;"[", _xlfn.TEXTJOIN(", ", TRUE, IF($E$2:$E$1438=E311, ROW($E$2:$E$1438)-1, "")), "")</f>
        <v>105, 310</v>
      </c>
      <c r="M311" s="48" cm="1">
        <f t="array" ref="M311">IF(
  IFERROR(INDEX(_xlfn.TEXTSPLIT(L311, ", "), COUNTA(_xlfn.TEXTSPLIT(L311, ", "))) - INDEX(_xlfn.TEXTSPLIT(L311, ", "), COUNTA(_xlfn.TEXTSPLIT(L311, ", ")) - 1), 0) &gt; 0,
  IFERROR(INDEX(_xlfn.TEXTSPLIT(L311, ", "), COUNTA(_xlfn.TEXTSPLIT(L311, ", "))) - INDEX(_xlfn.TEXTSPLIT(L311, ", "), COUNTA(_xlfn.TEXTSPLIT(L311, ", ")) - 1), ""),
  ""
)</f>
        <v>205</v>
      </c>
      <c r="N311" s="51" t="str">
        <f>IFERROR(TEXT(AVERAGEIF(Rates!B:B, D311, Rates!C:C), "0.0"), "")</f>
        <v>5.0</v>
      </c>
      <c r="O311" s="52" t="str">
        <f>IFERROR(
    IF(
        AVERAGEIF(Rates!B:B, D311, Rates!F:F) &lt; 1.2,
        "Easy",
        IF(
            AVERAGEIF(Rates!B:B, D311, Rates!F:F) &gt; 2.2,
            "Hard",
            "Med"
        )
    ),
    ""
)</f>
        <v>Hard</v>
      </c>
      <c r="P311" s="50" t="str" cm="1">
        <f t="array" ref="P311">_xlfn.TEXTJOIN(",", TRUE, IF((Rates!$B$1:$B$11000 = D311) * (Rates!$E$1:$E$11000 &lt;&gt; ""), CHAR(34) &amp; Rates!$E$1:$E$11000&amp; CHAR(34), ""))</f>
        <v>"extremely hard"</v>
      </c>
      <c r="Q311" s="50">
        <f>COUNTIF(Categories!A:A, H311) + COUNTIF(Categories!A:A, I311) + COUNTIF(Categories!A:A, J311) + COUNTIF(Categories!A:A, K311) + COUNTIF(Categories!A:A, F311) + COUNTIF(Categories!A:A, G311) + T311</f>
        <v>6</v>
      </c>
      <c r="R311" s="50">
        <f t="shared" si="32"/>
        <v>0</v>
      </c>
      <c r="S311" s="50" t="str">
        <f t="shared" si="31"/>
        <v>1StarsIsMoonNoBandExtraNo_myrRED, Center2ColorREDWHI</v>
      </c>
      <c r="T311" s="50">
        <f t="shared" si="24"/>
        <v>0</v>
      </c>
      <c r="U311" s="50" t="s">
        <v>3018</v>
      </c>
      <c r="V311" s="50" t="str">
        <f t="shared" si="25"/>
        <v>[{"order":"310","ctry":"Turkey",</v>
      </c>
      <c r="W311" s="53" t="str">
        <f t="shared" si="26"/>
        <v>[{"order":"310","ctry":"Turkey","rate":"5.0","dff":"Hard","cmnt":["extremely hard"],"prow":["1Stars","IsMoon","NoBand"],"pcolumn":["ExtraNo_myrRED, Center","2Color","REDWHI"]}],</v>
      </c>
      <c r="X311" s="48" t="str" cm="1">
        <f t="array" ref="X311">CHAR(34) &amp; "prow" &amp; CHAR(34) &amp; ":["
&amp; _xlfn.TEXTJOIN(",", TRUE, CHAR(34) &amp; F311:H311 &amp; CHAR(34))
&amp; "],"</f>
        <v>"prow":["1Stars","IsMoon","NoBand"],</v>
      </c>
      <c r="Y311" s="48" t="str" cm="1">
        <f t="array" ref="Y311">CHAR(34) &amp; "pcolumn" &amp; CHAR(34) &amp; ":["
&amp; _xlfn.TEXTJOIN(",", TRUE, CHAR(34) &amp; I311:K311 &amp; CHAR(34))
&amp; "]}"</f>
        <v>"pcolumn":["ExtraNo_myrRED, Center","2Color","REDWHI"]}</v>
      </c>
      <c r="Z311" s="54" t="str">
        <f t="shared" si="27"/>
        <v>"rate":"5.0",</v>
      </c>
      <c r="AA311" s="54" t="str">
        <f t="shared" si="28"/>
        <v>"dff":"Hard",</v>
      </c>
      <c r="AB311" s="54" t="str">
        <f t="shared" si="29"/>
        <v>"cmnt":["extremely hard"],</v>
      </c>
      <c r="AC311" s="54"/>
      <c r="AD311" s="54"/>
      <c r="AE311" s="54"/>
      <c r="AF311" s="54"/>
      <c r="AG311" s="54"/>
      <c r="AH311" s="54"/>
    </row>
    <row r="312" spans="1:34" ht="18" customHeight="1" x14ac:dyDescent="0.3">
      <c r="A312" s="44">
        <f t="shared" si="30"/>
        <v>45668</v>
      </c>
      <c r="B312" s="45">
        <f t="shared" si="21"/>
        <v>6</v>
      </c>
      <c r="C312" s="46" t="str">
        <f t="shared" si="22"/>
        <v>puzzle1 = [{"order":"311","ctry":"Nicaragua","rate":"","dff":"","cmnt":[],"prow":["3Bands","Center","myrBLU"],"pcolumn":["spanis","startN","Texted"]}],</v>
      </c>
      <c r="D312" s="47">
        <f t="shared" si="23"/>
        <v>311</v>
      </c>
      <c r="E312" s="48" t="s">
        <v>194</v>
      </c>
      <c r="F312" s="49" t="s">
        <v>1489</v>
      </c>
      <c r="G312" s="50" t="s">
        <v>1574</v>
      </c>
      <c r="H312" s="50" t="s">
        <v>1283</v>
      </c>
      <c r="I312" s="50" t="s">
        <v>2039</v>
      </c>
      <c r="J312" s="50" t="s">
        <v>1909</v>
      </c>
      <c r="K312" s="50" t="s">
        <v>1610</v>
      </c>
      <c r="L312" s="48" t="str" cm="1">
        <f t="array" ref="L312">IF(LEFT(E312,1)&lt;&gt;"[", _xlfn.TEXTJOIN(", ", TRUE, IF($E$2:$E$1438=E312, ROW($E$2:$E$1438)-1, "")), "")</f>
        <v>311</v>
      </c>
      <c r="M312" s="48" t="str" cm="1">
        <f t="array" ref="M312">IF(
  IFERROR(INDEX(_xlfn.TEXTSPLIT(L312, ", "), COUNTA(_xlfn.TEXTSPLIT(L312, ", "))) - INDEX(_xlfn.TEXTSPLIT(L312, ", "), COUNTA(_xlfn.TEXTSPLIT(L312, ", ")) - 1), 0) &gt; 0,
  IFERROR(INDEX(_xlfn.TEXTSPLIT(L312, ", "), COUNTA(_xlfn.TEXTSPLIT(L312, ", "))) - INDEX(_xlfn.TEXTSPLIT(L312, ", "), COUNTA(_xlfn.TEXTSPLIT(L312, ", ")) - 1), ""),
  ""
)</f>
        <v/>
      </c>
      <c r="N312" s="51" t="str">
        <f>IFERROR(TEXT(AVERAGEIF(Rates!B:B, D312, Rates!C:C), "0.0"), "")</f>
        <v/>
      </c>
      <c r="O312" s="52" t="str">
        <f>IFERROR(
    IF(
        AVERAGEIF(Rates!B:B, D312, Rates!F:F) &lt; 1.2,
        "Easy",
        IF(
            AVERAGEIF(Rates!B:B, D312, Rates!F:F) &gt; 2.2,
            "Hard",
            "Med"
        )
    ),
    ""
)</f>
        <v/>
      </c>
      <c r="P312" s="50" t="str" cm="1">
        <f t="array" ref="P312">_xlfn.TEXTJOIN(",", TRUE, IF((Rates!$B$1:$B$11000 = D312) * (Rates!$E$1:$E$11000 &lt;&gt; ""), CHAR(34) &amp; Rates!$E$1:$E$11000&amp; CHAR(34), ""))</f>
        <v/>
      </c>
      <c r="Q312" s="50">
        <f>COUNTIF(Categories!A:A, H312) + COUNTIF(Categories!A:A, I312) + COUNTIF(Categories!A:A, J312) + COUNTIF(Categories!A:A, K312) + COUNTIF(Categories!A:A, F312) + COUNTIF(Categories!A:A, G312) + T312</f>
        <v>6</v>
      </c>
      <c r="R312" s="50">
        <f t="shared" si="32"/>
        <v>0</v>
      </c>
      <c r="S312" s="50" t="str">
        <f t="shared" si="31"/>
        <v>3BandsCentermyrBLUspanisstartNTexted</v>
      </c>
      <c r="T312" s="50">
        <f t="shared" si="24"/>
        <v>0</v>
      </c>
      <c r="U312" s="50" t="s">
        <v>3018</v>
      </c>
      <c r="V312" s="50" t="str">
        <f t="shared" si="25"/>
        <v>[{"order":"311","ctry":"Nicaragua",</v>
      </c>
      <c r="W312" s="53" t="str">
        <f t="shared" si="26"/>
        <v>[{"order":"311","ctry":"Nicaragua","rate":"","dff":"","cmnt":[],"prow":["3Bands","Center","myrBLU"],"pcolumn":["spanis","startN","Texted"]}],</v>
      </c>
      <c r="X312" s="48" t="str" cm="1">
        <f t="array" ref="X312">CHAR(34) &amp; "prow" &amp; CHAR(34) &amp; ":["
&amp; _xlfn.TEXTJOIN(",", TRUE, CHAR(34) &amp; F312:H312 &amp; CHAR(34))
&amp; "],"</f>
        <v>"prow":["3Bands","Center","myrBLU"],</v>
      </c>
      <c r="Y312" s="48" t="str" cm="1">
        <f t="array" ref="Y312">CHAR(34) &amp; "pcolumn" &amp; CHAR(34) &amp; ":["
&amp; _xlfn.TEXTJOIN(",", TRUE, CHAR(34) &amp; I312:K312 &amp; CHAR(34))
&amp; "]}"</f>
        <v>"pcolumn":["spanis","startN","Texted"]}</v>
      </c>
      <c r="Z312" s="54" t="str">
        <f t="shared" si="27"/>
        <v>"rate":"",</v>
      </c>
      <c r="AA312" s="54" t="str">
        <f t="shared" si="28"/>
        <v>"dff":"",</v>
      </c>
      <c r="AB312" s="54" t="str">
        <f t="shared" si="29"/>
        <v>"cmnt":[],</v>
      </c>
      <c r="AC312" s="54"/>
      <c r="AD312" s="54"/>
      <c r="AE312" s="54"/>
      <c r="AF312" s="54"/>
      <c r="AG312" s="54"/>
      <c r="AH312" s="54"/>
    </row>
    <row r="313" spans="1:34" ht="18" customHeight="1" x14ac:dyDescent="0.3">
      <c r="A313" s="44">
        <f t="shared" si="30"/>
        <v>45669</v>
      </c>
      <c r="B313" s="45">
        <f t="shared" si="21"/>
        <v>7</v>
      </c>
      <c r="C313" s="46" t="str">
        <f t="shared" si="22"/>
        <v>puzzle1 = [{"order":"312","ctry":"[NED] Amsterdam","rate":"5.0","dff":"Med","cmnt":["It’s pretty easy, but I like it. I like seeing regional flags get some love."],"prow":["regi__","myrRED","cl_WHI"],"pcolumn":["Crosse","Crosse","Crosse"]}],</v>
      </c>
      <c r="D313" s="47">
        <f t="shared" si="23"/>
        <v>312</v>
      </c>
      <c r="E313" s="48" t="s">
        <v>3048</v>
      </c>
      <c r="F313" s="49" t="s">
        <v>1079</v>
      </c>
      <c r="G313" s="50" t="s">
        <v>1279</v>
      </c>
      <c r="H313" s="50" t="s">
        <v>1104</v>
      </c>
      <c r="I313" s="50" t="s">
        <v>1618</v>
      </c>
      <c r="J313" s="50" t="s">
        <v>1618</v>
      </c>
      <c r="K313" s="50" t="s">
        <v>1618</v>
      </c>
      <c r="L313" s="48" t="str" cm="1">
        <f t="array" ref="L313">IF(LEFT(E313,1)&lt;&gt;"[", _xlfn.TEXTJOIN(", ", TRUE, IF($E$2:$E$1438=E313, ROW($E$2:$E$1438)-1, "")), "")</f>
        <v/>
      </c>
      <c r="M313" s="48" t="str" cm="1">
        <f t="array" ref="M313">IF(
  IFERROR(INDEX(_xlfn.TEXTSPLIT(L313, ", "), COUNTA(_xlfn.TEXTSPLIT(L313, ", "))) - INDEX(_xlfn.TEXTSPLIT(L313, ", "), COUNTA(_xlfn.TEXTSPLIT(L313, ", ")) - 1), 0) &gt; 0,
  IFERROR(INDEX(_xlfn.TEXTSPLIT(L313, ", "), COUNTA(_xlfn.TEXTSPLIT(L313, ", "))) - INDEX(_xlfn.TEXTSPLIT(L313, ", "), COUNTA(_xlfn.TEXTSPLIT(L313, ", ")) - 1), ""),
  ""
)</f>
        <v/>
      </c>
      <c r="N313" s="51" t="str">
        <f>IFERROR(TEXT(AVERAGEIF(Rates!B:B, D313, Rates!C:C), "0.0"), "")</f>
        <v>5.0</v>
      </c>
      <c r="O313" s="52" t="str">
        <f>IFERROR(
    IF(
        AVERAGEIF(Rates!B:B, D313, Rates!F:F) &lt; 1.2,
        "Easy",
        IF(
            AVERAGEIF(Rates!B:B, D313, Rates!F:F) &gt; 2.2,
            "Hard",
            "Med"
        )
    ),
    ""
)</f>
        <v>Med</v>
      </c>
      <c r="P313" s="50" t="str" cm="1">
        <f t="array" ref="P313">_xlfn.TEXTJOIN(",", TRUE, IF((Rates!$B$1:$B$11000 = D313) * (Rates!$E$1:$E$11000 &lt;&gt; ""), CHAR(34) &amp; Rates!$E$1:$E$11000&amp; CHAR(34), ""))</f>
        <v>"It’s pretty easy, but I like it. I like seeing regional flags get some love."</v>
      </c>
      <c r="Q313" s="50">
        <f>COUNTIF(Categories!A:A, H313) + COUNTIF(Categories!A:A, I313) + COUNTIF(Categories!A:A, J313) + COUNTIF(Categories!A:A, K313) + COUNTIF(Categories!A:A, F313) + COUNTIF(Categories!A:A, G313) + T313</f>
        <v>6</v>
      </c>
      <c r="R313" s="50">
        <f t="shared" si="32"/>
        <v>0</v>
      </c>
      <c r="S313" s="50" t="str">
        <f t="shared" si="31"/>
        <v>regi__myrREDcl_WHICrosseCrosseCrosse</v>
      </c>
      <c r="T313" s="50">
        <f t="shared" si="24"/>
        <v>0</v>
      </c>
      <c r="U313" s="50" t="s">
        <v>3018</v>
      </c>
      <c r="V313" s="50" t="str">
        <f t="shared" si="25"/>
        <v>[{"order":"312","ctry":"[NED] Amsterdam",</v>
      </c>
      <c r="W313" s="53" t="str">
        <f t="shared" si="26"/>
        <v>[{"order":"312","ctry":"[NED] Amsterdam","rate":"5.0","dff":"Med","cmnt":["It’s pretty easy, but I like it. I like seeing regional flags get some love."],"prow":["regi__","myrRED","cl_WHI"],"pcolumn":["Crosse","Crosse","Crosse"]}],</v>
      </c>
      <c r="X313" s="48" t="str" cm="1">
        <f t="array" ref="X313">CHAR(34) &amp; "prow" &amp; CHAR(34) &amp; ":["
&amp; _xlfn.TEXTJOIN(",", TRUE, CHAR(34) &amp; F313:H313 &amp; CHAR(34))
&amp; "],"</f>
        <v>"prow":["regi__","myrRED","cl_WHI"],</v>
      </c>
      <c r="Y313" s="48" t="str" cm="1">
        <f t="array" ref="Y313">CHAR(34) &amp; "pcolumn" &amp; CHAR(34) &amp; ":["
&amp; _xlfn.TEXTJOIN(",", TRUE, CHAR(34) &amp; I313:K313 &amp; CHAR(34))
&amp; "]}"</f>
        <v>"pcolumn":["Crosse","Crosse","Crosse"]}</v>
      </c>
      <c r="Z313" s="54" t="str">
        <f t="shared" si="27"/>
        <v>"rate":"5.0",</v>
      </c>
      <c r="AA313" s="54" t="str">
        <f t="shared" si="28"/>
        <v>"dff":"Med",</v>
      </c>
      <c r="AB313" s="54" t="str">
        <f t="shared" si="29"/>
        <v>"cmnt":["It’s pretty easy, but I like it. I like seeing regional flags get some love."],</v>
      </c>
      <c r="AC313" s="54"/>
      <c r="AD313" s="54"/>
      <c r="AE313" s="54"/>
      <c r="AF313" s="54"/>
      <c r="AG313" s="54"/>
      <c r="AH313" s="54"/>
    </row>
    <row r="314" spans="1:34" ht="18" customHeight="1" x14ac:dyDescent="0.3">
      <c r="A314" s="44">
        <f t="shared" si="30"/>
        <v>45670</v>
      </c>
      <c r="B314" s="45">
        <f t="shared" si="21"/>
        <v>1</v>
      </c>
      <c r="C314" s="46" t="str">
        <f t="shared" si="22"/>
        <v>puzzle1 = [{"order":"313","ctry":"Rwanda","rate":"","dff":"","cmnt":[],"prow":["cl_GRE","cl_BLU","cl_YEL"],"pcolumn":["ExtraNo_HasSun, Center","HasSun","Extra_HasSun, 3Bands"]}],</v>
      </c>
      <c r="D314" s="47">
        <f t="shared" si="23"/>
        <v>313</v>
      </c>
      <c r="E314" s="48" t="s">
        <v>221</v>
      </c>
      <c r="F314" s="49" t="s">
        <v>1095</v>
      </c>
      <c r="G314" s="50" t="s">
        <v>1092</v>
      </c>
      <c r="H314" s="50" t="s">
        <v>1107</v>
      </c>
      <c r="I314" s="50" t="s">
        <v>1818</v>
      </c>
      <c r="J314" s="50" t="s">
        <v>1602</v>
      </c>
      <c r="K314" s="50" t="s">
        <v>1748</v>
      </c>
      <c r="L314" s="48" t="str" cm="1">
        <f t="array" ref="L314">IF(LEFT(E314,1)&lt;&gt;"[", _xlfn.TEXTJOIN(", ", TRUE, IF($E$2:$E$1438=E314, ROW($E$2:$E$1438)-1, "")), "")</f>
        <v>104, 313, 576</v>
      </c>
      <c r="M314" s="48" cm="1">
        <f t="array" ref="M314">IF(
  IFERROR(INDEX(_xlfn.TEXTSPLIT(L314, ", "), COUNTA(_xlfn.TEXTSPLIT(L314, ", "))) - INDEX(_xlfn.TEXTSPLIT(L314, ", "), COUNTA(_xlfn.TEXTSPLIT(L314, ", ")) - 1), 0) &gt; 0,
  IFERROR(INDEX(_xlfn.TEXTSPLIT(L314, ", "), COUNTA(_xlfn.TEXTSPLIT(L314, ", "))) - INDEX(_xlfn.TEXTSPLIT(L314, ", "), COUNTA(_xlfn.TEXTSPLIT(L314, ", ")) - 1), ""),
  ""
)</f>
        <v>263</v>
      </c>
      <c r="N314" s="51" t="str">
        <f>IFERROR(TEXT(AVERAGEIF(Rates!B:B, D314, Rates!C:C), "0.0"), "")</f>
        <v/>
      </c>
      <c r="O314" s="52" t="str">
        <f>IFERROR(
    IF(
        AVERAGEIF(Rates!B:B, D314, Rates!F:F) &lt; 1.2,
        "Easy",
        IF(
            AVERAGEIF(Rates!B:B, D314, Rates!F:F) &gt; 2.2,
            "Hard",
            "Med"
        )
    ),
    ""
)</f>
        <v/>
      </c>
      <c r="P314" s="50" t="str" cm="1">
        <f t="array" ref="P314">_xlfn.TEXTJOIN(",", TRUE, IF((Rates!$B$1:$B$11000 = D314) * (Rates!$E$1:$E$11000 &lt;&gt; ""), CHAR(34) &amp; Rates!$E$1:$E$11000&amp; CHAR(34), ""))</f>
        <v/>
      </c>
      <c r="Q314" s="50">
        <f>COUNTIF(Categories!A:A, H314) + COUNTIF(Categories!A:A, I314) + COUNTIF(Categories!A:A, J314) + COUNTIF(Categories!A:A, K314) + COUNTIF(Categories!A:A, F314) + COUNTIF(Categories!A:A, G314) + T314</f>
        <v>6</v>
      </c>
      <c r="R314" s="50">
        <f t="shared" si="32"/>
        <v>0</v>
      </c>
      <c r="S314" s="50" t="str">
        <f t="shared" si="31"/>
        <v>cl_GREcl_BLUcl_YELExtraNo_HasSun, CenterHasSunExtra_HasSun, 3Bands</v>
      </c>
      <c r="T314" s="50">
        <f t="shared" si="24"/>
        <v>0</v>
      </c>
      <c r="U314" s="50" t="s">
        <v>3018</v>
      </c>
      <c r="V314" s="50" t="str">
        <f t="shared" si="25"/>
        <v>[{"order":"313","ctry":"Rwanda",</v>
      </c>
      <c r="W314" s="53" t="str">
        <f t="shared" si="26"/>
        <v>[{"order":"313","ctry":"Rwanda","rate":"","dff":"","cmnt":[],"prow":["cl_GRE","cl_BLU","cl_YEL"],"pcolumn":["ExtraNo_HasSun, Center","HasSun","Extra_HasSun, 3Bands"]}],</v>
      </c>
      <c r="X314" s="48" t="str" cm="1">
        <f t="array" ref="X314">CHAR(34) &amp; "prow" &amp; CHAR(34) &amp; ":["
&amp; _xlfn.TEXTJOIN(",", TRUE, CHAR(34) &amp; F314:H314 &amp; CHAR(34))
&amp; "],"</f>
        <v>"prow":["cl_GRE","cl_BLU","cl_YEL"],</v>
      </c>
      <c r="Y314" s="48" t="str" cm="1">
        <f t="array" ref="Y314">CHAR(34) &amp; "pcolumn" &amp; CHAR(34) &amp; ":["
&amp; _xlfn.TEXTJOIN(",", TRUE, CHAR(34) &amp; I314:K314 &amp; CHAR(34))
&amp; "]}"</f>
        <v>"pcolumn":["ExtraNo_HasSun, Center","HasSun","Extra_HasSun, 3Bands"]}</v>
      </c>
      <c r="Z314" s="54" t="str">
        <f t="shared" si="27"/>
        <v>"rate":"",</v>
      </c>
      <c r="AA314" s="54" t="str">
        <f t="shared" si="28"/>
        <v>"dff":"",</v>
      </c>
      <c r="AB314" s="54" t="str">
        <f t="shared" si="29"/>
        <v>"cmnt":[],</v>
      </c>
      <c r="AC314" s="54"/>
      <c r="AD314" s="54"/>
      <c r="AE314" s="54"/>
      <c r="AF314" s="54"/>
      <c r="AG314" s="54"/>
      <c r="AH314" s="54"/>
    </row>
    <row r="315" spans="1:34" ht="18" customHeight="1" x14ac:dyDescent="0.3">
      <c r="A315" s="44">
        <f t="shared" si="30"/>
        <v>45671</v>
      </c>
      <c r="B315" s="45">
        <f t="shared" si="21"/>
        <v>2</v>
      </c>
      <c r="C315" s="46" t="str">
        <f t="shared" si="22"/>
        <v>puzzle1 = [{"order":"314","ctry":"Latvia","rate":"","dff":"","cmnt":[],"prow":["cl_RED","cl_WHI","OnlyBa"],"pcolumn":["soviet","end_ia","Extra_2Color, 3Bands"]}],</v>
      </c>
      <c r="D315" s="47">
        <f t="shared" si="23"/>
        <v>314</v>
      </c>
      <c r="E315" s="48" t="s">
        <v>159</v>
      </c>
      <c r="F315" s="49" t="s">
        <v>1101</v>
      </c>
      <c r="G315" s="50" t="s">
        <v>1104</v>
      </c>
      <c r="H315" s="50" t="s">
        <v>1630</v>
      </c>
      <c r="I315" s="50" t="s">
        <v>24</v>
      </c>
      <c r="J315" s="50" t="s">
        <v>1955</v>
      </c>
      <c r="K315" s="50" t="s">
        <v>1704</v>
      </c>
      <c r="L315" s="48" t="str" cm="1">
        <f t="array" ref="L315">IF(LEFT(E315,1)&lt;&gt;"[", _xlfn.TEXTJOIN(", ", TRUE, IF($E$2:$E$1438=E315, ROW($E$2:$E$1438)-1, "")), "")</f>
        <v>117, 314, 560</v>
      </c>
      <c r="M315" s="48" cm="1">
        <f t="array" ref="M315">IF(
  IFERROR(INDEX(_xlfn.TEXTSPLIT(L315, ", "), COUNTA(_xlfn.TEXTSPLIT(L315, ", "))) - INDEX(_xlfn.TEXTSPLIT(L315, ", "), COUNTA(_xlfn.TEXTSPLIT(L315, ", ")) - 1), 0) &gt; 0,
  IFERROR(INDEX(_xlfn.TEXTSPLIT(L315, ", "), COUNTA(_xlfn.TEXTSPLIT(L315, ", "))) - INDEX(_xlfn.TEXTSPLIT(L315, ", "), COUNTA(_xlfn.TEXTSPLIT(L315, ", ")) - 1), ""),
  ""
)</f>
        <v>246</v>
      </c>
      <c r="N315" s="51" t="str">
        <f>IFERROR(TEXT(AVERAGEIF(Rates!B:B, D315, Rates!C:C), "0.0"), "")</f>
        <v/>
      </c>
      <c r="O315" s="52" t="str">
        <f>IFERROR(
    IF(
        AVERAGEIF(Rates!B:B, D315, Rates!F:F) &lt; 1.2,
        "Easy",
        IF(
            AVERAGEIF(Rates!B:B, D315, Rates!F:F) &gt; 2.2,
            "Hard",
            "Med"
        )
    ),
    ""
)</f>
        <v/>
      </c>
      <c r="P315" s="50" t="str" cm="1">
        <f t="array" ref="P315">_xlfn.TEXTJOIN(",", TRUE, IF((Rates!$B$1:$B$11000 = D315) * (Rates!$E$1:$E$11000 &lt;&gt; ""), CHAR(34) &amp; Rates!$E$1:$E$11000&amp; CHAR(34), ""))</f>
        <v/>
      </c>
      <c r="Q315" s="50">
        <f>COUNTIF(Categories!A:A, H315) + COUNTIF(Categories!A:A, I315) + COUNTIF(Categories!A:A, J315) + COUNTIF(Categories!A:A, K315) + COUNTIF(Categories!A:A, F315) + COUNTIF(Categories!A:A, G315) + T315</f>
        <v>6</v>
      </c>
      <c r="R315" s="50">
        <f t="shared" si="32"/>
        <v>1</v>
      </c>
      <c r="S315" s="50" t="str">
        <f t="shared" si="31"/>
        <v>cl_REDcl_WHIOnlyBasovietend_iaExtra_2Color, 3Bands</v>
      </c>
      <c r="T315" s="50">
        <f t="shared" si="24"/>
        <v>0</v>
      </c>
      <c r="U315" s="50" t="s">
        <v>3018</v>
      </c>
      <c r="V315" s="50" t="str">
        <f t="shared" si="25"/>
        <v>[{"order":"314","ctry":"Latvia",</v>
      </c>
      <c r="W315" s="53" t="str">
        <f t="shared" si="26"/>
        <v>[{"order":"314","ctry":"Latvia","rate":"","dff":"","cmnt":[],"prow":["cl_RED","cl_WHI","OnlyBa"],"pcolumn":["soviet","end_ia","Extra_2Color, 3Bands"]}],</v>
      </c>
      <c r="X315" s="48" t="str" cm="1">
        <f t="array" ref="X315">CHAR(34) &amp; "prow" &amp; CHAR(34) &amp; ":["
&amp; _xlfn.TEXTJOIN(",", TRUE, CHAR(34) &amp; F315:H315 &amp; CHAR(34))
&amp; "],"</f>
        <v>"prow":["cl_RED","cl_WHI","OnlyBa"],</v>
      </c>
      <c r="Y315" s="48" t="str" cm="1">
        <f t="array" ref="Y315">CHAR(34) &amp; "pcolumn" &amp; CHAR(34) &amp; ":["
&amp; _xlfn.TEXTJOIN(",", TRUE, CHAR(34) &amp; I315:K315 &amp; CHAR(34))
&amp; "]}"</f>
        <v>"pcolumn":["soviet","end_ia","Extra_2Color, 3Bands"]}</v>
      </c>
      <c r="Z315" s="54" t="str">
        <f t="shared" si="27"/>
        <v>"rate":"",</v>
      </c>
      <c r="AA315" s="54" t="str">
        <f t="shared" si="28"/>
        <v>"dff":"",</v>
      </c>
      <c r="AB315" s="54" t="str">
        <f t="shared" si="29"/>
        <v>"cmnt":[],</v>
      </c>
      <c r="AC315" s="54"/>
      <c r="AD315" s="54"/>
      <c r="AE315" s="54"/>
      <c r="AF315" s="54"/>
      <c r="AG315" s="54"/>
      <c r="AH315" s="54"/>
    </row>
    <row r="316" spans="1:34" ht="18" customHeight="1" x14ac:dyDescent="0.3">
      <c r="A316" s="44">
        <f t="shared" si="30"/>
        <v>45672</v>
      </c>
      <c r="B316" s="45">
        <f t="shared" si="21"/>
        <v>3</v>
      </c>
      <c r="C316" s="46" t="str">
        <f t="shared" si="22"/>
        <v>puzzle1 = [{"order":"315","ctry":"Mayotte","rate":"","dff":"","cmnt":[],"prow":["cl_WHI","cl_BLA","Center"],"pcolumn":["Animal","Texted","Animal"]}],</v>
      </c>
      <c r="D316" s="47">
        <f t="shared" si="23"/>
        <v>315</v>
      </c>
      <c r="E316" s="48" t="s">
        <v>177</v>
      </c>
      <c r="F316" s="49" t="s">
        <v>1104</v>
      </c>
      <c r="G316" s="50" t="s">
        <v>1088</v>
      </c>
      <c r="H316" s="50" t="s">
        <v>1574</v>
      </c>
      <c r="I316" s="50" t="s">
        <v>1606</v>
      </c>
      <c r="J316" s="50" t="s">
        <v>1610</v>
      </c>
      <c r="K316" s="50" t="s">
        <v>1606</v>
      </c>
      <c r="L316" s="48" t="str" cm="1">
        <f t="array" ref="L316">IF(LEFT(E316,1)&lt;&gt;"[", _xlfn.TEXTJOIN(", ", TRUE, IF($E$2:$E$1438=E316, ROW($E$2:$E$1438)-1, "")), "")</f>
        <v>315, 555</v>
      </c>
      <c r="M316" s="48" cm="1">
        <f t="array" ref="M316">IF(
  IFERROR(INDEX(_xlfn.TEXTSPLIT(L316, ", "), COUNTA(_xlfn.TEXTSPLIT(L316, ", "))) - INDEX(_xlfn.TEXTSPLIT(L316, ", "), COUNTA(_xlfn.TEXTSPLIT(L316, ", ")) - 1), 0) &gt; 0,
  IFERROR(INDEX(_xlfn.TEXTSPLIT(L316, ", "), COUNTA(_xlfn.TEXTSPLIT(L316, ", "))) - INDEX(_xlfn.TEXTSPLIT(L316, ", "), COUNTA(_xlfn.TEXTSPLIT(L316, ", ")) - 1), ""),
  ""
)</f>
        <v>240</v>
      </c>
      <c r="N316" s="51" t="str">
        <f>IFERROR(TEXT(AVERAGEIF(Rates!B:B, D316, Rates!C:C), "0.0"), "")</f>
        <v/>
      </c>
      <c r="O316" s="52" t="str">
        <f>IFERROR(
    IF(
        AVERAGEIF(Rates!B:B, D316, Rates!F:F) &lt; 1.2,
        "Easy",
        IF(
            AVERAGEIF(Rates!B:B, D316, Rates!F:F) &gt; 2.2,
            "Hard",
            "Med"
        )
    ),
    ""
)</f>
        <v/>
      </c>
      <c r="P316" s="50" t="str" cm="1">
        <f t="array" ref="P316">_xlfn.TEXTJOIN(",", TRUE, IF((Rates!$B$1:$B$11000 = D316) * (Rates!$E$1:$E$11000 &lt;&gt; ""), CHAR(34) &amp; Rates!$E$1:$E$11000&amp; CHAR(34), ""))</f>
        <v/>
      </c>
      <c r="Q316" s="50">
        <f>COUNTIF(Categories!A:A, H316) + COUNTIF(Categories!A:A, I316) + COUNTIF(Categories!A:A, J316) + COUNTIF(Categories!A:A, K316) + COUNTIF(Categories!A:A, F316) + COUNTIF(Categories!A:A, G316) + T316</f>
        <v>6</v>
      </c>
      <c r="R316" s="50">
        <f t="shared" si="32"/>
        <v>0</v>
      </c>
      <c r="S316" s="50" t="str">
        <f t="shared" si="31"/>
        <v>cl_WHIcl_BLACenterAnimalTextedAnimal</v>
      </c>
      <c r="T316" s="50">
        <f t="shared" si="24"/>
        <v>0</v>
      </c>
      <c r="U316" s="50" t="s">
        <v>3018</v>
      </c>
      <c r="V316" s="50" t="str">
        <f t="shared" si="25"/>
        <v>[{"order":"315","ctry":"Mayotte",</v>
      </c>
      <c r="W316" s="53" t="str">
        <f t="shared" si="26"/>
        <v>[{"order":"315","ctry":"Mayotte","rate":"","dff":"","cmnt":[],"prow":["cl_WHI","cl_BLA","Center"],"pcolumn":["Animal","Texted","Animal"]}],</v>
      </c>
      <c r="X316" s="48" t="str" cm="1">
        <f t="array" ref="X316">CHAR(34) &amp; "prow" &amp; CHAR(34) &amp; ":["
&amp; _xlfn.TEXTJOIN(",", TRUE, CHAR(34) &amp; F316:H316 &amp; CHAR(34))
&amp; "],"</f>
        <v>"prow":["cl_WHI","cl_BLA","Center"],</v>
      </c>
      <c r="Y316" s="48" t="str" cm="1">
        <f t="array" ref="Y316">CHAR(34) &amp; "pcolumn" &amp; CHAR(34) &amp; ":["
&amp; _xlfn.TEXTJOIN(",", TRUE, CHAR(34) &amp; I316:K316 &amp; CHAR(34))
&amp; "]}"</f>
        <v>"pcolumn":["Animal","Texted","Animal"]}</v>
      </c>
      <c r="Z316" s="54" t="str">
        <f t="shared" si="27"/>
        <v>"rate":"",</v>
      </c>
      <c r="AA316" s="54" t="str">
        <f t="shared" si="28"/>
        <v>"dff":"",</v>
      </c>
      <c r="AB316" s="54" t="str">
        <f t="shared" si="29"/>
        <v>"cmnt":[],</v>
      </c>
      <c r="AC316" s="54"/>
      <c r="AD316" s="54"/>
      <c r="AE316" s="54"/>
      <c r="AF316" s="54"/>
      <c r="AG316" s="54"/>
      <c r="AH316" s="54"/>
    </row>
    <row r="317" spans="1:34" ht="18" customHeight="1" x14ac:dyDescent="0.3">
      <c r="A317" s="44">
        <f t="shared" si="30"/>
        <v>45673</v>
      </c>
      <c r="B317" s="45">
        <f t="shared" si="21"/>
        <v>4</v>
      </c>
      <c r="C317" s="46" t="str">
        <f t="shared" si="22"/>
        <v>puzzle1 = [{"order":"316","ctry":"Togo","rate":"","dff":"","cmnt":[],"prow":["namenot_a","namenot_e","namenot_i"],"pcolumn":["Canton","1Stars","cl_GRE, cl_YEL"]}],</v>
      </c>
      <c r="D317" s="47">
        <f t="shared" si="23"/>
        <v>316</v>
      </c>
      <c r="E317" s="48" t="s">
        <v>260</v>
      </c>
      <c r="F317" s="49" t="s">
        <v>1961</v>
      </c>
      <c r="G317" s="50" t="s">
        <v>1965</v>
      </c>
      <c r="H317" s="50" t="s">
        <v>1969</v>
      </c>
      <c r="I317" s="50" t="s">
        <v>1634</v>
      </c>
      <c r="J317" s="50" t="s">
        <v>1590</v>
      </c>
      <c r="K317" s="50" t="s">
        <v>1146</v>
      </c>
      <c r="L317" s="48" t="str" cm="1">
        <f t="array" ref="L317">IF(LEFT(E317,1)&lt;&gt;"[", _xlfn.TEXTJOIN(", ", TRUE, IF($E$2:$E$1438=E317, ROW($E$2:$E$1438)-1, "")), "")</f>
        <v>49, 316</v>
      </c>
      <c r="M317" s="48" cm="1">
        <f t="array" ref="M317">IF(
  IFERROR(INDEX(_xlfn.TEXTSPLIT(L317, ", "), COUNTA(_xlfn.TEXTSPLIT(L317, ", "))) - INDEX(_xlfn.TEXTSPLIT(L317, ", "), COUNTA(_xlfn.TEXTSPLIT(L317, ", ")) - 1), 0) &gt; 0,
  IFERROR(INDEX(_xlfn.TEXTSPLIT(L317, ", "), COUNTA(_xlfn.TEXTSPLIT(L317, ", "))) - INDEX(_xlfn.TEXTSPLIT(L317, ", "), COUNTA(_xlfn.TEXTSPLIT(L317, ", ")) - 1), ""),
  ""
)</f>
        <v>267</v>
      </c>
      <c r="N317" s="51" t="str">
        <f>IFERROR(TEXT(AVERAGEIF(Rates!B:B, D317, Rates!C:C), "0.0"), "")</f>
        <v/>
      </c>
      <c r="O317" s="52" t="str">
        <f>IFERROR(
    IF(
        AVERAGEIF(Rates!B:B, D317, Rates!F:F) &lt; 1.2,
        "Easy",
        IF(
            AVERAGEIF(Rates!B:B, D317, Rates!F:F) &gt; 2.2,
            "Hard",
            "Med"
        )
    ),
    ""
)</f>
        <v/>
      </c>
      <c r="P317" s="50" t="str" cm="1">
        <f t="array" ref="P317">_xlfn.TEXTJOIN(",", TRUE, IF((Rates!$B$1:$B$11000 = D317) * (Rates!$E$1:$E$11000 &lt;&gt; ""), CHAR(34) &amp; Rates!$E$1:$E$11000&amp; CHAR(34), ""))</f>
        <v/>
      </c>
      <c r="Q317" s="50">
        <f>COUNTIF(Categories!A:A, H317) + COUNTIF(Categories!A:A, I317) + COUNTIF(Categories!A:A, J317) + COUNTIF(Categories!A:A, K317) + COUNTIF(Categories!A:A, F317) + COUNTIF(Categories!A:A, G317) + T317</f>
        <v>6</v>
      </c>
      <c r="R317" s="50">
        <f t="shared" si="32"/>
        <v>0</v>
      </c>
      <c r="S317" s="50" t="str">
        <f t="shared" si="31"/>
        <v>namenot_anamenot_enamenot_iCanton1Starscl_GRE, cl_YEL</v>
      </c>
      <c r="T317" s="50">
        <f t="shared" si="24"/>
        <v>0</v>
      </c>
      <c r="U317" s="50" t="s">
        <v>3018</v>
      </c>
      <c r="V317" s="50" t="str">
        <f t="shared" si="25"/>
        <v>[{"order":"316","ctry":"Togo",</v>
      </c>
      <c r="W317" s="53" t="str">
        <f t="shared" si="26"/>
        <v>[{"order":"316","ctry":"Togo","rate":"","dff":"","cmnt":[],"prow":["namenot_a","namenot_e","namenot_i"],"pcolumn":["Canton","1Stars","cl_GRE, cl_YEL"]}],</v>
      </c>
      <c r="X317" s="48" t="str" cm="1">
        <f t="array" ref="X317">CHAR(34) &amp; "prow" &amp; CHAR(34) &amp; ":["
&amp; _xlfn.TEXTJOIN(",", TRUE, CHAR(34) &amp; F317:H317 &amp; CHAR(34))
&amp; "],"</f>
        <v>"prow":["namenot_a","namenot_e","namenot_i"],</v>
      </c>
      <c r="Y317" s="48" t="str" cm="1">
        <f t="array" ref="Y317">CHAR(34) &amp; "pcolumn" &amp; CHAR(34) &amp; ":["
&amp; _xlfn.TEXTJOIN(",", TRUE, CHAR(34) &amp; I317:K317 &amp; CHAR(34))
&amp; "]}"</f>
        <v>"pcolumn":["Canton","1Stars","cl_GRE, cl_YEL"]}</v>
      </c>
      <c r="Z317" s="54" t="str">
        <f t="shared" si="27"/>
        <v>"rate":"",</v>
      </c>
      <c r="AA317" s="54" t="str">
        <f t="shared" si="28"/>
        <v>"dff":"",</v>
      </c>
      <c r="AB317" s="54" t="str">
        <f t="shared" si="29"/>
        <v>"cmnt":[],</v>
      </c>
      <c r="AC317" s="54"/>
      <c r="AD317" s="54"/>
      <c r="AE317" s="54"/>
      <c r="AF317" s="54"/>
      <c r="AG317" s="54"/>
      <c r="AH317" s="54"/>
    </row>
    <row r="318" spans="1:34" ht="18" customHeight="1" x14ac:dyDescent="0.3">
      <c r="A318" s="44">
        <f t="shared" si="30"/>
        <v>45674</v>
      </c>
      <c r="B318" s="45">
        <f t="shared" si="21"/>
        <v>5</v>
      </c>
      <c r="C318" s="46" t="str">
        <f t="shared" si="22"/>
        <v>puzzle1 = [{"order":"317","ctry":"France","rate":"","dff":"","cmnt":[],"prow":["cl_BLU","cl_WHI","cl_RED"],"pcolumn":["french","french","french"]}],</v>
      </c>
      <c r="D318" s="47">
        <f t="shared" si="23"/>
        <v>317</v>
      </c>
      <c r="E318" s="48" t="s">
        <v>116</v>
      </c>
      <c r="F318" s="49" t="s">
        <v>1092</v>
      </c>
      <c r="G318" s="50" t="s">
        <v>1104</v>
      </c>
      <c r="H318" s="50" t="s">
        <v>1101</v>
      </c>
      <c r="I318" s="50" t="s">
        <v>2035</v>
      </c>
      <c r="J318" s="50" t="s">
        <v>2035</v>
      </c>
      <c r="K318" s="50" t="s">
        <v>2035</v>
      </c>
      <c r="L318" s="48" t="str" cm="1">
        <f t="array" ref="L318">IF(LEFT(E318,1)&lt;&gt;"[", _xlfn.TEXTJOIN(", ", TRUE, IF($E$2:$E$1438=E318, ROW($E$2:$E$1438)-1, "")), "")</f>
        <v>25, 317</v>
      </c>
      <c r="M318" s="48" cm="1">
        <f t="array" ref="M318">IF(
  IFERROR(INDEX(_xlfn.TEXTSPLIT(L318, ", "), COUNTA(_xlfn.TEXTSPLIT(L318, ", "))) - INDEX(_xlfn.TEXTSPLIT(L318, ", "), COUNTA(_xlfn.TEXTSPLIT(L318, ", ")) - 1), 0) &gt; 0,
  IFERROR(INDEX(_xlfn.TEXTSPLIT(L318, ", "), COUNTA(_xlfn.TEXTSPLIT(L318, ", "))) - INDEX(_xlfn.TEXTSPLIT(L318, ", "), COUNTA(_xlfn.TEXTSPLIT(L318, ", ")) - 1), ""),
  ""
)</f>
        <v>292</v>
      </c>
      <c r="N318" s="51" t="str">
        <f>IFERROR(TEXT(AVERAGEIF(Rates!B:B, D318, Rates!C:C), "0.0"), "")</f>
        <v/>
      </c>
      <c r="O318" s="52" t="str">
        <f>IFERROR(
    IF(
        AVERAGEIF(Rates!B:B, D318, Rates!F:F) &lt; 1.2,
        "Easy",
        IF(
            AVERAGEIF(Rates!B:B, D318, Rates!F:F) &gt; 2.2,
            "Hard",
            "Med"
        )
    ),
    ""
)</f>
        <v/>
      </c>
      <c r="P318" s="50" t="str" cm="1">
        <f t="array" ref="P318">_xlfn.TEXTJOIN(",", TRUE, IF((Rates!$B$1:$B$11000 = D318) * (Rates!$E$1:$E$11000 &lt;&gt; ""), CHAR(34) &amp; Rates!$E$1:$E$11000&amp; CHAR(34), ""))</f>
        <v/>
      </c>
      <c r="Q318" s="50">
        <f>COUNTIF(Categories!A:A, H318) + COUNTIF(Categories!A:A, I318) + COUNTIF(Categories!A:A, J318) + COUNTIF(Categories!A:A, K318) + COUNTIF(Categories!A:A, F318) + COUNTIF(Categories!A:A, G318) + T318</f>
        <v>6</v>
      </c>
      <c r="R318" s="50">
        <f t="shared" si="32"/>
        <v>1</v>
      </c>
      <c r="S318" s="50" t="str">
        <f t="shared" si="31"/>
        <v>cl_BLUcl_WHIcl_REDfrenchfrenchfrench</v>
      </c>
      <c r="T318" s="50">
        <f t="shared" si="24"/>
        <v>0</v>
      </c>
      <c r="U318" s="50" t="s">
        <v>3018</v>
      </c>
      <c r="V318" s="50" t="str">
        <f t="shared" si="25"/>
        <v>[{"order":"317","ctry":"France",</v>
      </c>
      <c r="W318" s="53" t="str">
        <f t="shared" si="26"/>
        <v>[{"order":"317","ctry":"France","rate":"","dff":"","cmnt":[],"prow":["cl_BLU","cl_WHI","cl_RED"],"pcolumn":["french","french","french"]}],</v>
      </c>
      <c r="X318" s="48" t="str" cm="1">
        <f t="array" ref="X318">CHAR(34) &amp; "prow" &amp; CHAR(34) &amp; ":["
&amp; _xlfn.TEXTJOIN(",", TRUE, CHAR(34) &amp; F318:H318 &amp; CHAR(34))
&amp; "],"</f>
        <v>"prow":["cl_BLU","cl_WHI","cl_RED"],</v>
      </c>
      <c r="Y318" s="48" t="str" cm="1">
        <f t="array" ref="Y318">CHAR(34) &amp; "pcolumn" &amp; CHAR(34) &amp; ":["
&amp; _xlfn.TEXTJOIN(",", TRUE, CHAR(34) &amp; I318:K318 &amp; CHAR(34))
&amp; "]}"</f>
        <v>"pcolumn":["french","french","french"]}</v>
      </c>
      <c r="Z318" s="54" t="str">
        <f t="shared" si="27"/>
        <v>"rate":"",</v>
      </c>
      <c r="AA318" s="54" t="str">
        <f t="shared" si="28"/>
        <v>"dff":"",</v>
      </c>
      <c r="AB318" s="54" t="str">
        <f t="shared" si="29"/>
        <v>"cmnt":[],</v>
      </c>
      <c r="AC318" s="54"/>
      <c r="AD318" s="54"/>
      <c r="AE318" s="54"/>
      <c r="AF318" s="54"/>
      <c r="AG318" s="54"/>
      <c r="AH318" s="54"/>
    </row>
    <row r="319" spans="1:34" ht="18" customHeight="1" x14ac:dyDescent="0.3">
      <c r="A319" s="44">
        <f t="shared" si="30"/>
        <v>45675</v>
      </c>
      <c r="B319" s="45">
        <f t="shared" si="21"/>
        <v>6</v>
      </c>
      <c r="C319" s="46" t="str">
        <f t="shared" si="22"/>
        <v>puzzle1 = [{"order":"318","ctry":"Sint Eustatius","rate":"","dff":"","cmnt":[],"prow":["Geogrh","staYEL","1Stars"],"pcolumn":["exact2","myrBLU","startS"]}],</v>
      </c>
      <c r="D319" s="47">
        <f t="shared" si="23"/>
        <v>318</v>
      </c>
      <c r="E319" s="48" t="s">
        <v>238</v>
      </c>
      <c r="F319" s="49" t="s">
        <v>1662</v>
      </c>
      <c r="G319" s="50" t="s">
        <v>1276</v>
      </c>
      <c r="H319" s="50" t="s">
        <v>1590</v>
      </c>
      <c r="I319" s="50" t="s">
        <v>1853</v>
      </c>
      <c r="J319" s="50" t="s">
        <v>1283</v>
      </c>
      <c r="K319" s="50" t="s">
        <v>1924</v>
      </c>
      <c r="L319" s="48" t="str" cm="1">
        <f t="array" ref="L319">IF(LEFT(E319,1)&lt;&gt;"[", _xlfn.TEXTJOIN(", ", TRUE, IF($E$2:$E$1438=E319, ROW($E$2:$E$1438)-1, "")), "")</f>
        <v>318</v>
      </c>
      <c r="M319" s="48" t="str" cm="1">
        <f t="array" ref="M319">IF(
  IFERROR(INDEX(_xlfn.TEXTSPLIT(L319, ", "), COUNTA(_xlfn.TEXTSPLIT(L319, ", "))) - INDEX(_xlfn.TEXTSPLIT(L319, ", "), COUNTA(_xlfn.TEXTSPLIT(L319, ", ")) - 1), 0) &gt; 0,
  IFERROR(INDEX(_xlfn.TEXTSPLIT(L319, ", "), COUNTA(_xlfn.TEXTSPLIT(L319, ", "))) - INDEX(_xlfn.TEXTSPLIT(L319, ", "), COUNTA(_xlfn.TEXTSPLIT(L319, ", ")) - 1), ""),
  ""
)</f>
        <v/>
      </c>
      <c r="N319" s="51" t="str">
        <f>IFERROR(TEXT(AVERAGEIF(Rates!B:B, D319, Rates!C:C), "0.0"), "")</f>
        <v/>
      </c>
      <c r="O319" s="52" t="str">
        <f>IFERROR(
    IF(
        AVERAGEIF(Rates!B:B, D319, Rates!F:F) &lt; 1.2,
        "Easy",
        IF(
            AVERAGEIF(Rates!B:B, D319, Rates!F:F) &gt; 2.2,
            "Hard",
            "Med"
        )
    ),
    ""
)</f>
        <v/>
      </c>
      <c r="P319" s="50" t="str" cm="1">
        <f t="array" ref="P319">_xlfn.TEXTJOIN(",", TRUE, IF((Rates!$B$1:$B$11000 = D319) * (Rates!$E$1:$E$11000 &lt;&gt; ""), CHAR(34) &amp; Rates!$E$1:$E$11000&amp; CHAR(34), ""))</f>
        <v/>
      </c>
      <c r="Q319" s="50">
        <f>COUNTIF(Categories!A:A, H319) + COUNTIF(Categories!A:A, I319) + COUNTIF(Categories!A:A, J319) + COUNTIF(Categories!A:A, K319) + COUNTIF(Categories!A:A, F319) + COUNTIF(Categories!A:A, G319) + T319</f>
        <v>6</v>
      </c>
      <c r="R319" s="50">
        <f t="shared" si="32"/>
        <v>1</v>
      </c>
      <c r="S319" s="50" t="str">
        <f t="shared" si="31"/>
        <v>GeogrhstaYEL1Starsexact2myrBLUstartS</v>
      </c>
      <c r="T319" s="50">
        <f t="shared" si="24"/>
        <v>0</v>
      </c>
      <c r="U319" s="50" t="s">
        <v>3018</v>
      </c>
      <c r="V319" s="50" t="str">
        <f t="shared" si="25"/>
        <v>[{"order":"318","ctry":"Sint Eustatius",</v>
      </c>
      <c r="W319" s="53" t="str">
        <f t="shared" si="26"/>
        <v>[{"order":"318","ctry":"Sint Eustatius","rate":"","dff":"","cmnt":[],"prow":["Geogrh","staYEL","1Stars"],"pcolumn":["exact2","myrBLU","startS"]}],</v>
      </c>
      <c r="X319" s="48" t="str" cm="1">
        <f t="array" ref="X319">CHAR(34) &amp; "prow" &amp; CHAR(34) &amp; ":["
&amp; _xlfn.TEXTJOIN(",", TRUE, CHAR(34) &amp; F319:H319 &amp; CHAR(34))
&amp; "],"</f>
        <v>"prow":["Geogrh","staYEL","1Stars"],</v>
      </c>
      <c r="Y319" s="48" t="str" cm="1">
        <f t="array" ref="Y319">CHAR(34) &amp; "pcolumn" &amp; CHAR(34) &amp; ":["
&amp; _xlfn.TEXTJOIN(",", TRUE, CHAR(34) &amp; I319:K319 &amp; CHAR(34))
&amp; "]}"</f>
        <v>"pcolumn":["exact2","myrBLU","startS"]}</v>
      </c>
      <c r="Z319" s="54" t="str">
        <f t="shared" si="27"/>
        <v>"rate":"",</v>
      </c>
      <c r="AA319" s="54" t="str">
        <f t="shared" si="28"/>
        <v>"dff":"",</v>
      </c>
      <c r="AB319" s="54" t="str">
        <f t="shared" si="29"/>
        <v>"cmnt":[],</v>
      </c>
      <c r="AC319" s="54"/>
      <c r="AD319" s="54"/>
      <c r="AE319" s="54"/>
      <c r="AF319" s="54"/>
      <c r="AG319" s="54"/>
      <c r="AH319" s="54"/>
    </row>
    <row r="320" spans="1:34" ht="18" customHeight="1" x14ac:dyDescent="0.3">
      <c r="A320" s="44">
        <f t="shared" si="30"/>
        <v>45676</v>
      </c>
      <c r="B320" s="45">
        <f t="shared" si="21"/>
        <v>7</v>
      </c>
      <c r="C320" s="46" t="str">
        <f t="shared" si="22"/>
        <v>puzzle1 = [{"order":"319","ctry":"China","rate":"","dff":"","cmnt":[],"prow":["rgn_Asia","3+Star","2Color"],"pcolumn":["cl_RED","cl_YEL","cl_RED, cl_YEL"]}],</v>
      </c>
      <c r="D320" s="47">
        <f t="shared" si="23"/>
        <v>319</v>
      </c>
      <c r="E320" s="48" t="s">
        <v>85</v>
      </c>
      <c r="F320" s="49" t="s">
        <v>1063</v>
      </c>
      <c r="G320" s="50" t="s">
        <v>1598</v>
      </c>
      <c r="H320" s="50" t="s">
        <v>1413</v>
      </c>
      <c r="I320" s="50" t="s">
        <v>1101</v>
      </c>
      <c r="J320" s="50" t="s">
        <v>1107</v>
      </c>
      <c r="K320" s="50" t="s">
        <v>1167</v>
      </c>
      <c r="L320" s="48" t="str" cm="1">
        <f t="array" ref="L320">IF(LEFT(E320,1)&lt;&gt;"[", _xlfn.TEXTJOIN(", ", TRUE, IF($E$2:$E$1438=E320, ROW($E$2:$E$1438)-1, "")), "")</f>
        <v>103, 319, 516, 567</v>
      </c>
      <c r="M320" s="48" cm="1">
        <f t="array" ref="M320">IF(
  IFERROR(INDEX(_xlfn.TEXTSPLIT(L320, ", "), COUNTA(_xlfn.TEXTSPLIT(L320, ", "))) - INDEX(_xlfn.TEXTSPLIT(L320, ", "), COUNTA(_xlfn.TEXTSPLIT(L320, ", ")) - 1), 0) &gt; 0,
  IFERROR(INDEX(_xlfn.TEXTSPLIT(L320, ", "), COUNTA(_xlfn.TEXTSPLIT(L320, ", "))) - INDEX(_xlfn.TEXTSPLIT(L320, ", "), COUNTA(_xlfn.TEXTSPLIT(L320, ", ")) - 1), ""),
  ""
)</f>
        <v>51</v>
      </c>
      <c r="N320" s="51" t="str">
        <f>IFERROR(TEXT(AVERAGEIF(Rates!B:B, D320, Rates!C:C), "0.0"), "")</f>
        <v/>
      </c>
      <c r="O320" s="52" t="str">
        <f>IFERROR(
    IF(
        AVERAGEIF(Rates!B:B, D320, Rates!F:F) &lt; 1.2,
        "Easy",
        IF(
            AVERAGEIF(Rates!B:B, D320, Rates!F:F) &gt; 2.2,
            "Hard",
            "Med"
        )
    ),
    ""
)</f>
        <v/>
      </c>
      <c r="P320" s="50" t="str" cm="1">
        <f t="array" ref="P320">_xlfn.TEXTJOIN(",", TRUE, IF((Rates!$B$1:$B$11000 = D320) * (Rates!$E$1:$E$11000 &lt;&gt; ""), CHAR(34) &amp; Rates!$E$1:$E$11000&amp; CHAR(34), ""))</f>
        <v/>
      </c>
      <c r="Q320" s="50">
        <f>COUNTIF(Categories!A:A, H320) + COUNTIF(Categories!A:A, I320) + COUNTIF(Categories!A:A, J320) + COUNTIF(Categories!A:A, K320) + COUNTIF(Categories!A:A, F320) + COUNTIF(Categories!A:A, G320) + T320</f>
        <v>6</v>
      </c>
      <c r="R320" s="50">
        <f t="shared" si="32"/>
        <v>1</v>
      </c>
      <c r="S320" s="50" t="str">
        <f t="shared" si="31"/>
        <v>rgn_Asia3+Star2Colorcl_REDcl_YELcl_RED, cl_YEL</v>
      </c>
      <c r="T320" s="50">
        <f t="shared" si="24"/>
        <v>0</v>
      </c>
      <c r="U320" s="50" t="s">
        <v>3018</v>
      </c>
      <c r="V320" s="50" t="str">
        <f t="shared" si="25"/>
        <v>[{"order":"319","ctry":"China",</v>
      </c>
      <c r="W320" s="53" t="str">
        <f t="shared" si="26"/>
        <v>[{"order":"319","ctry":"China","rate":"","dff":"","cmnt":[],"prow":["rgn_Asia","3+Star","2Color"],"pcolumn":["cl_RED","cl_YEL","cl_RED, cl_YEL"]}],</v>
      </c>
      <c r="X320" s="48" t="str" cm="1">
        <f t="array" ref="X320">CHAR(34) &amp; "prow" &amp; CHAR(34) &amp; ":["
&amp; _xlfn.TEXTJOIN(",", TRUE, CHAR(34) &amp; F320:H320 &amp; CHAR(34))
&amp; "],"</f>
        <v>"prow":["rgn_Asia","3+Star","2Color"],</v>
      </c>
      <c r="Y320" s="48" t="str" cm="1">
        <f t="array" ref="Y320">CHAR(34) &amp; "pcolumn" &amp; CHAR(34) &amp; ":["
&amp; _xlfn.TEXTJOIN(",", TRUE, CHAR(34) &amp; I320:K320 &amp; CHAR(34))
&amp; "]}"</f>
        <v>"pcolumn":["cl_RED","cl_YEL","cl_RED, cl_YEL"]}</v>
      </c>
      <c r="Z320" s="54" t="str">
        <f t="shared" si="27"/>
        <v>"rate":"",</v>
      </c>
      <c r="AA320" s="54" t="str">
        <f t="shared" si="28"/>
        <v>"dff":"",</v>
      </c>
      <c r="AB320" s="54" t="str">
        <f t="shared" si="29"/>
        <v>"cmnt":[],</v>
      </c>
      <c r="AC320" s="54"/>
      <c r="AD320" s="54"/>
      <c r="AE320" s="54"/>
      <c r="AF320" s="54"/>
      <c r="AG320" s="54"/>
      <c r="AH320" s="54"/>
    </row>
    <row r="321" spans="1:34" ht="18" customHeight="1" x14ac:dyDescent="0.3">
      <c r="A321" s="44">
        <f t="shared" si="30"/>
        <v>45677</v>
      </c>
      <c r="B321" s="45">
        <f t="shared" si="21"/>
        <v>1</v>
      </c>
      <c r="C321" s="46" t="str">
        <f t="shared" si="22"/>
        <v>puzzle1 = [{"order":"320","ctry":"Syria","rate":"","dff":"","cmnt":[],"prow":["arabic","cl_WHI","Center"],"pcolumn":["cl_BLA, cl_GRE","year00","staRED"]}],</v>
      </c>
      <c r="D321" s="47">
        <f t="shared" si="23"/>
        <v>320</v>
      </c>
      <c r="E321" s="48" t="s">
        <v>254</v>
      </c>
      <c r="F321" s="49" t="s">
        <v>2027</v>
      </c>
      <c r="G321" s="50" t="s">
        <v>1104</v>
      </c>
      <c r="H321" s="50" t="s">
        <v>1574</v>
      </c>
      <c r="I321" s="50" t="s">
        <v>1128</v>
      </c>
      <c r="J321" s="50" t="s">
        <v>2094</v>
      </c>
      <c r="K321" s="50" t="s">
        <v>1270</v>
      </c>
      <c r="L321" s="48" t="str" cm="1">
        <f t="array" ref="L321">IF(LEFT(E321,1)&lt;&gt;"[", _xlfn.TEXTJOIN(", ", TRUE, IF($E$2:$E$1438=E321, ROW($E$2:$E$1438)-1, "")), "")</f>
        <v>70, 320</v>
      </c>
      <c r="M321" s="48" cm="1">
        <f t="array" ref="M321">IF(
  IFERROR(INDEX(_xlfn.TEXTSPLIT(L321, ", "), COUNTA(_xlfn.TEXTSPLIT(L321, ", "))) - INDEX(_xlfn.TEXTSPLIT(L321, ", "), COUNTA(_xlfn.TEXTSPLIT(L321, ", ")) - 1), 0) &gt; 0,
  IFERROR(INDEX(_xlfn.TEXTSPLIT(L321, ", "), COUNTA(_xlfn.TEXTSPLIT(L321, ", "))) - INDEX(_xlfn.TEXTSPLIT(L321, ", "), COUNTA(_xlfn.TEXTSPLIT(L321, ", ")) - 1), ""),
  ""
)</f>
        <v>250</v>
      </c>
      <c r="N321" s="51" t="str">
        <f>IFERROR(TEXT(AVERAGEIF(Rates!B:B, D321, Rates!C:C), "0.0"), "")</f>
        <v/>
      </c>
      <c r="O321" s="52" t="str">
        <f>IFERROR(
    IF(
        AVERAGEIF(Rates!B:B, D321, Rates!F:F) &lt; 1.2,
        "Easy",
        IF(
            AVERAGEIF(Rates!B:B, D321, Rates!F:F) &gt; 2.2,
            "Hard",
            "Med"
        )
    ),
    ""
)</f>
        <v/>
      </c>
      <c r="P321" s="50" t="str" cm="1">
        <f t="array" ref="P321">_xlfn.TEXTJOIN(",", TRUE, IF((Rates!$B$1:$B$11000 = D321) * (Rates!$E$1:$E$11000 &lt;&gt; ""), CHAR(34) &amp; Rates!$E$1:$E$11000&amp; CHAR(34), ""))</f>
        <v/>
      </c>
      <c r="Q321" s="50">
        <f>COUNTIF(Categories!A:A, H321) + COUNTIF(Categories!A:A, I321) + COUNTIF(Categories!A:A, J321) + COUNTIF(Categories!A:A, K321) + COUNTIF(Categories!A:A, F321) + COUNTIF(Categories!A:A, G321) + T321</f>
        <v>6</v>
      </c>
      <c r="R321" s="50">
        <f t="shared" si="32"/>
        <v>0</v>
      </c>
      <c r="S321" s="50" t="str">
        <f t="shared" si="31"/>
        <v>arabiccl_WHICentercl_BLA, cl_GREyear00staRED</v>
      </c>
      <c r="T321" s="50">
        <f t="shared" si="24"/>
        <v>0</v>
      </c>
      <c r="U321" s="50" t="s">
        <v>3018</v>
      </c>
      <c r="V321" s="50" t="str">
        <f t="shared" si="25"/>
        <v>[{"order":"320","ctry":"Syria",</v>
      </c>
      <c r="W321" s="53" t="str">
        <f t="shared" si="26"/>
        <v>[{"order":"320","ctry":"Syria","rate":"","dff":"","cmnt":[],"prow":["arabic","cl_WHI","Center"],"pcolumn":["cl_BLA, cl_GRE","year00","staRED"]}],</v>
      </c>
      <c r="X321" s="48" t="str" cm="1">
        <f t="array" ref="X321">CHAR(34) &amp; "prow" &amp; CHAR(34) &amp; ":["
&amp; _xlfn.TEXTJOIN(",", TRUE, CHAR(34) &amp; F321:H321 &amp; CHAR(34))
&amp; "],"</f>
        <v>"prow":["arabic","cl_WHI","Center"],</v>
      </c>
      <c r="Y321" s="48" t="str" cm="1">
        <f t="array" ref="Y321">CHAR(34) &amp; "pcolumn" &amp; CHAR(34) &amp; ":["
&amp; _xlfn.TEXTJOIN(",", TRUE, CHAR(34) &amp; I321:K321 &amp; CHAR(34))
&amp; "]}"</f>
        <v>"pcolumn":["cl_BLA, cl_GRE","year00","staRED"]}</v>
      </c>
      <c r="Z321" s="54" t="str">
        <f t="shared" si="27"/>
        <v>"rate":"",</v>
      </c>
      <c r="AA321" s="54" t="str">
        <f t="shared" si="28"/>
        <v>"dff":"",</v>
      </c>
      <c r="AB321" s="54" t="str">
        <f t="shared" si="29"/>
        <v>"cmnt":[],</v>
      </c>
      <c r="AC321" s="54"/>
      <c r="AD321" s="54"/>
      <c r="AE321" s="54"/>
      <c r="AF321" s="54"/>
      <c r="AG321" s="54"/>
      <c r="AH321" s="54"/>
    </row>
    <row r="322" spans="1:34" ht="18" customHeight="1" x14ac:dyDescent="0.3">
      <c r="A322" s="44">
        <f t="shared" si="30"/>
        <v>45678</v>
      </c>
      <c r="B322" s="45">
        <f t="shared" si="21"/>
        <v>2</v>
      </c>
      <c r="C322" s="46" t="str">
        <f t="shared" si="22"/>
        <v>puzzle1 = [{"order":"321","ctry":"Greenland","rate":"","dff":"","cmnt":[],"prow":["Circle","2Bands","end_land"],"pcolumn":["myrEQ","REDWHI","2Color"]}],</v>
      </c>
      <c r="D322" s="47">
        <f t="shared" si="23"/>
        <v>321</v>
      </c>
      <c r="E322" s="48" t="s">
        <v>126</v>
      </c>
      <c r="F322" s="49" t="s">
        <v>1570</v>
      </c>
      <c r="G322" s="50" t="s">
        <v>1485</v>
      </c>
      <c r="H322" s="50" t="s">
        <v>1958</v>
      </c>
      <c r="I322" s="50" t="s">
        <v>1303</v>
      </c>
      <c r="J322" s="50" t="s">
        <v>1375</v>
      </c>
      <c r="K322" s="50" t="s">
        <v>1413</v>
      </c>
      <c r="L322" s="48" t="str" cm="1">
        <f t="array" ref="L322">IF(LEFT(E322,1)&lt;&gt;"[", _xlfn.TEXTJOIN(", ", TRUE, IF($E$2:$E$1438=E322, ROW($E$2:$E$1438)-1, "")), "")</f>
        <v>107, 321</v>
      </c>
      <c r="M322" s="48" cm="1">
        <f t="array" ref="M322">IF(
  IFERROR(INDEX(_xlfn.TEXTSPLIT(L322, ", "), COUNTA(_xlfn.TEXTSPLIT(L322, ", "))) - INDEX(_xlfn.TEXTSPLIT(L322, ", "), COUNTA(_xlfn.TEXTSPLIT(L322, ", ")) - 1), 0) &gt; 0,
  IFERROR(INDEX(_xlfn.TEXTSPLIT(L322, ", "), COUNTA(_xlfn.TEXTSPLIT(L322, ", "))) - INDEX(_xlfn.TEXTSPLIT(L322, ", "), COUNTA(_xlfn.TEXTSPLIT(L322, ", ")) - 1), ""),
  ""
)</f>
        <v>214</v>
      </c>
      <c r="N322" s="51" t="str">
        <f>IFERROR(TEXT(AVERAGEIF(Rates!B:B, D322, Rates!C:C), "0.0"), "")</f>
        <v/>
      </c>
      <c r="O322" s="52" t="str">
        <f>IFERROR(
    IF(
        AVERAGEIF(Rates!B:B, D322, Rates!F:F) &lt; 1.2,
        "Easy",
        IF(
            AVERAGEIF(Rates!B:B, D322, Rates!F:F) &gt; 2.2,
            "Hard",
            "Med"
        )
    ),
    ""
)</f>
        <v/>
      </c>
      <c r="P322" s="50" t="str" cm="1">
        <f t="array" ref="P322">_xlfn.TEXTJOIN(",", TRUE, IF((Rates!$B$1:$B$11000 = D322) * (Rates!$E$1:$E$11000 &lt;&gt; ""), CHAR(34) &amp; Rates!$E$1:$E$11000&amp; CHAR(34), ""))</f>
        <v/>
      </c>
      <c r="Q322" s="50">
        <f>COUNTIF(Categories!A:A, H322) + COUNTIF(Categories!A:A, I322) + COUNTIF(Categories!A:A, J322) + COUNTIF(Categories!A:A, K322) + COUNTIF(Categories!A:A, F322) + COUNTIF(Categories!A:A, G322) + T322</f>
        <v>6</v>
      </c>
      <c r="R322" s="50">
        <f t="shared" si="32"/>
        <v>1</v>
      </c>
      <c r="S322" s="50" t="str">
        <f t="shared" si="31"/>
        <v>Circle2Bandsend_landmyrEQREDWHI2Color</v>
      </c>
      <c r="T322" s="50">
        <f t="shared" si="24"/>
        <v>0</v>
      </c>
      <c r="U322" s="50" t="s">
        <v>3018</v>
      </c>
      <c r="V322" s="50" t="str">
        <f t="shared" si="25"/>
        <v>[{"order":"321","ctry":"Greenland",</v>
      </c>
      <c r="W322" s="53" t="str">
        <f t="shared" si="26"/>
        <v>[{"order":"321","ctry":"Greenland","rate":"","dff":"","cmnt":[],"prow":["Circle","2Bands","end_land"],"pcolumn":["myrEQ","REDWHI","2Color"]}],</v>
      </c>
      <c r="X322" s="48" t="str" cm="1">
        <f t="array" ref="X322">CHAR(34) &amp; "prow" &amp; CHAR(34) &amp; ":["
&amp; _xlfn.TEXTJOIN(",", TRUE, CHAR(34) &amp; F322:H322 &amp; CHAR(34))
&amp; "],"</f>
        <v>"prow":["Circle","2Bands","end_land"],</v>
      </c>
      <c r="Y322" s="48" t="str" cm="1">
        <f t="array" ref="Y322">CHAR(34) &amp; "pcolumn" &amp; CHAR(34) &amp; ":["
&amp; _xlfn.TEXTJOIN(",", TRUE, CHAR(34) &amp; I322:K322 &amp; CHAR(34))
&amp; "]}"</f>
        <v>"pcolumn":["myrEQ","REDWHI","2Color"]}</v>
      </c>
      <c r="Z322" s="54" t="str">
        <f t="shared" si="27"/>
        <v>"rate":"",</v>
      </c>
      <c r="AA322" s="54" t="str">
        <f t="shared" si="28"/>
        <v>"dff":"",</v>
      </c>
      <c r="AB322" s="54" t="str">
        <f t="shared" si="29"/>
        <v>"cmnt":[],</v>
      </c>
      <c r="AC322" s="54"/>
      <c r="AD322" s="54"/>
      <c r="AE322" s="54"/>
      <c r="AF322" s="54"/>
      <c r="AG322" s="54"/>
      <c r="AH322" s="54"/>
    </row>
    <row r="323" spans="1:34" ht="18" customHeight="1" x14ac:dyDescent="0.3">
      <c r="A323" s="44">
        <f t="shared" ref="A323:A386" si="33">"07/03/2024"+ROW(A323)-2</f>
        <v>45679</v>
      </c>
      <c r="B323" s="45">
        <f t="shared" si="21"/>
        <v>3</v>
      </c>
      <c r="C323" s="46" t="str">
        <f t="shared" si="22"/>
        <v>puzzle1 = [{"order":"322","ctry":"Curaçao","rate":"","dff":"","cmnt":[],"prow":["3Color","cl_BLU, cl_WHI","rgn_North America"],"pcolumn":["cl_YEL","dutchs","HasSta"]}],</v>
      </c>
      <c r="D323" s="47">
        <f t="shared" si="23"/>
        <v>322</v>
      </c>
      <c r="E323" s="48" t="s">
        <v>95</v>
      </c>
      <c r="F323" s="49" t="s">
        <v>1417</v>
      </c>
      <c r="G323" s="50" t="s">
        <v>1143</v>
      </c>
      <c r="H323" s="50" t="s">
        <v>1059</v>
      </c>
      <c r="I323" s="50" t="s">
        <v>1107</v>
      </c>
      <c r="J323" s="50" t="s">
        <v>2051</v>
      </c>
      <c r="K323" s="50" t="s">
        <v>1586</v>
      </c>
      <c r="L323" s="48" t="str" cm="1">
        <f t="array" ref="L323">IF(LEFT(E323,1)&lt;&gt;"[", _xlfn.TEXTJOIN(", ", TRUE, IF($E$2:$E$1438=E323, ROW($E$2:$E$1438)-1, "")), "")</f>
        <v>173, 322</v>
      </c>
      <c r="M323" s="48" cm="1">
        <f t="array" ref="M323">IF(
  IFERROR(INDEX(_xlfn.TEXTSPLIT(L323, ", "), COUNTA(_xlfn.TEXTSPLIT(L323, ", "))) - INDEX(_xlfn.TEXTSPLIT(L323, ", "), COUNTA(_xlfn.TEXTSPLIT(L323, ", ")) - 1), 0) &gt; 0,
  IFERROR(INDEX(_xlfn.TEXTSPLIT(L323, ", "), COUNTA(_xlfn.TEXTSPLIT(L323, ", "))) - INDEX(_xlfn.TEXTSPLIT(L323, ", "), COUNTA(_xlfn.TEXTSPLIT(L323, ", ")) - 1), ""),
  ""
)</f>
        <v>149</v>
      </c>
      <c r="N323" s="51" t="str">
        <f>IFERROR(TEXT(AVERAGEIF(Rates!B:B, D323, Rates!C:C), "0.0"), "")</f>
        <v/>
      </c>
      <c r="O323" s="52" t="str">
        <f>IFERROR(
    IF(
        AVERAGEIF(Rates!B:B, D323, Rates!F:F) &lt; 1.2,
        "Easy",
        IF(
            AVERAGEIF(Rates!B:B, D323, Rates!F:F) &gt; 2.2,
            "Hard",
            "Med"
        )
    ),
    ""
)</f>
        <v/>
      </c>
      <c r="P323" s="50" t="str" cm="1">
        <f t="array" ref="P323">_xlfn.TEXTJOIN(",", TRUE, IF((Rates!$B$1:$B$11000 = D323) * (Rates!$E$1:$E$11000 &lt;&gt; ""), CHAR(34) &amp; Rates!$E$1:$E$11000&amp; CHAR(34), ""))</f>
        <v/>
      </c>
      <c r="Q323" s="50">
        <f>COUNTIF(Categories!A:A, H323) + COUNTIF(Categories!A:A, I323) + COUNTIF(Categories!A:A, J323) + COUNTIF(Categories!A:A, K323) + COUNTIF(Categories!A:A, F323) + COUNTIF(Categories!A:A, G323) + T323</f>
        <v>6</v>
      </c>
      <c r="R323" s="50">
        <f t="shared" si="32"/>
        <v>0</v>
      </c>
      <c r="S323" s="50" t="str">
        <f t="shared" ref="S323:S386" si="34">_xlfn.TEXTJOIN("", TRUE, F323:K323)</f>
        <v>3Colorcl_BLU, cl_WHIrgn_North Americacl_YELdutchsHasSta</v>
      </c>
      <c r="T323" s="50">
        <f t="shared" si="24"/>
        <v>0</v>
      </c>
      <c r="U323" s="50" t="s">
        <v>3018</v>
      </c>
      <c r="V323" s="50" t="str">
        <f t="shared" si="25"/>
        <v>[{"order":"322","ctry":"Curaçao",</v>
      </c>
      <c r="W323" s="53" t="str">
        <f t="shared" si="26"/>
        <v>[{"order":"322","ctry":"Curaçao","rate":"","dff":"","cmnt":[],"prow":["3Color","cl_BLU, cl_WHI","rgn_North America"],"pcolumn":["cl_YEL","dutchs","HasSta"]}],</v>
      </c>
      <c r="X323" s="48" t="str" cm="1">
        <f t="array" ref="X323">CHAR(34) &amp; "prow" &amp; CHAR(34) &amp; ":["
&amp; _xlfn.TEXTJOIN(",", TRUE, CHAR(34) &amp; F323:H323 &amp; CHAR(34))
&amp; "],"</f>
        <v>"prow":["3Color","cl_BLU, cl_WHI","rgn_North America"],</v>
      </c>
      <c r="Y323" s="48" t="str" cm="1">
        <f t="array" ref="Y323">CHAR(34) &amp; "pcolumn" &amp; CHAR(34) &amp; ":["
&amp; _xlfn.TEXTJOIN(",", TRUE, CHAR(34) &amp; I323:K323 &amp; CHAR(34))
&amp; "]}"</f>
        <v>"pcolumn":["cl_YEL","dutchs","HasSta"]}</v>
      </c>
      <c r="Z323" s="54" t="str">
        <f t="shared" si="27"/>
        <v>"rate":"",</v>
      </c>
      <c r="AA323" s="54" t="str">
        <f t="shared" si="28"/>
        <v>"dff":"",</v>
      </c>
      <c r="AB323" s="54" t="str">
        <f t="shared" si="29"/>
        <v>"cmnt":[],</v>
      </c>
      <c r="AC323" s="54"/>
      <c r="AD323" s="54"/>
      <c r="AE323" s="54"/>
      <c r="AF323" s="54"/>
      <c r="AG323" s="54"/>
      <c r="AH323" s="54"/>
    </row>
    <row r="324" spans="1:34" ht="18" customHeight="1" x14ac:dyDescent="0.3">
      <c r="A324" s="44">
        <f t="shared" si="33"/>
        <v>45680</v>
      </c>
      <c r="B324" s="45">
        <f t="shared" si="21"/>
        <v>4</v>
      </c>
      <c r="C324" s="46" t="str">
        <f t="shared" si="22"/>
        <v>puzzle1 = [{"order":"323","ctry":"North Macedonia","rate":"5.0","dff":"Easy","cmnt":["Antigua and Barbuda isn't centered? "],"prow":["cl_RED, cl_YEL","Center","2Color"],"pcolumn":["HasSun","balkan","exact2"]}],</v>
      </c>
      <c r="D324" s="47">
        <f t="shared" si="23"/>
        <v>323</v>
      </c>
      <c r="E324" s="48" t="s">
        <v>200</v>
      </c>
      <c r="F324" s="49" t="s">
        <v>1167</v>
      </c>
      <c r="G324" s="50" t="s">
        <v>1574</v>
      </c>
      <c r="H324" s="50" t="s">
        <v>1413</v>
      </c>
      <c r="I324" s="50" t="s">
        <v>1602</v>
      </c>
      <c r="J324" s="50" t="s">
        <v>23</v>
      </c>
      <c r="K324" s="50" t="s">
        <v>1853</v>
      </c>
      <c r="L324" s="48" t="str" cm="1">
        <f t="array" ref="L324">IF(LEFT(E324,1)&lt;&gt;"[", _xlfn.TEXTJOIN(", ", TRUE, IF($E$2:$E$1438=E324, ROW($E$2:$E$1438)-1, "")), "")</f>
        <v>135, 323</v>
      </c>
      <c r="M324" s="48" cm="1">
        <f t="array" ref="M324">IF(
  IFERROR(INDEX(_xlfn.TEXTSPLIT(L324, ", "), COUNTA(_xlfn.TEXTSPLIT(L324, ", "))) - INDEX(_xlfn.TEXTSPLIT(L324, ", "), COUNTA(_xlfn.TEXTSPLIT(L324, ", ")) - 1), 0) &gt; 0,
  IFERROR(INDEX(_xlfn.TEXTSPLIT(L324, ", "), COUNTA(_xlfn.TEXTSPLIT(L324, ", "))) - INDEX(_xlfn.TEXTSPLIT(L324, ", "), COUNTA(_xlfn.TEXTSPLIT(L324, ", ")) - 1), ""),
  ""
)</f>
        <v>188</v>
      </c>
      <c r="N324" s="51" t="str">
        <f>IFERROR(TEXT(AVERAGEIF(Rates!B:B, D324, Rates!C:C), "0.0"), "")</f>
        <v>5.0</v>
      </c>
      <c r="O324" s="52" t="str">
        <f>IFERROR(
    IF(
        AVERAGEIF(Rates!B:B, D324, Rates!F:F) &lt; 1.2,
        "Easy",
        IF(
            AVERAGEIF(Rates!B:B, D324, Rates!F:F) &gt; 2.2,
            "Hard",
            "Med"
        )
    ),
    ""
)</f>
        <v>Easy</v>
      </c>
      <c r="P324" s="50" t="str" cm="1">
        <f t="array" ref="P324">_xlfn.TEXTJOIN(",", TRUE, IF((Rates!$B$1:$B$11000 = D324) * (Rates!$E$1:$E$11000 &lt;&gt; ""), CHAR(34) &amp; Rates!$E$1:$E$11000&amp; CHAR(34), ""))</f>
        <v>"Antigua and Barbuda isn't centered? "</v>
      </c>
      <c r="Q324" s="50">
        <f>COUNTIF(Categories!A:A, H324) + COUNTIF(Categories!A:A, I324) + COUNTIF(Categories!A:A, J324) + COUNTIF(Categories!A:A, K324) + COUNTIF(Categories!A:A, F324) + COUNTIF(Categories!A:A, G324) + T324</f>
        <v>6</v>
      </c>
      <c r="R324" s="50">
        <f t="shared" ref="R324:R387" si="35">COUNTIF(F322:K322,F324) + COUNTIF(F322:K322,G324) + COUNTIF(F322:K322,H324) + COUNTIF(F322:K322,I324) + COUNTIF(F322:K322,J324) +  COUNTIF(F322:K322,K324)</f>
        <v>1</v>
      </c>
      <c r="S324" s="50" t="str">
        <f t="shared" si="34"/>
        <v>cl_RED, cl_YELCenter2ColorHasSunbalkanexact2</v>
      </c>
      <c r="T324" s="50">
        <f t="shared" si="24"/>
        <v>0</v>
      </c>
      <c r="U324" s="50" t="s">
        <v>3018</v>
      </c>
      <c r="V324" s="50" t="str">
        <f t="shared" si="25"/>
        <v>[{"order":"323","ctry":"North Macedonia",</v>
      </c>
      <c r="W324" s="53" t="str">
        <f t="shared" si="26"/>
        <v>[{"order":"323","ctry":"North Macedonia","rate":"5.0","dff":"Easy","cmnt":["Antigua and Barbuda isn't centered? "],"prow":["cl_RED, cl_YEL","Center","2Color"],"pcolumn":["HasSun","balkan","exact2"]}],</v>
      </c>
      <c r="X324" s="48" t="str" cm="1">
        <f t="array" ref="X324">CHAR(34) &amp; "prow" &amp; CHAR(34) &amp; ":["
&amp; _xlfn.TEXTJOIN(",", TRUE, CHAR(34) &amp; F324:H324 &amp; CHAR(34))
&amp; "],"</f>
        <v>"prow":["cl_RED, cl_YEL","Center","2Color"],</v>
      </c>
      <c r="Y324" s="48" t="str" cm="1">
        <f t="array" ref="Y324">CHAR(34) &amp; "pcolumn" &amp; CHAR(34) &amp; ":["
&amp; _xlfn.TEXTJOIN(",", TRUE, CHAR(34) &amp; I324:K324 &amp; CHAR(34))
&amp; "]}"</f>
        <v>"pcolumn":["HasSun","balkan","exact2"]}</v>
      </c>
      <c r="Z324" s="54" t="str">
        <f t="shared" si="27"/>
        <v>"rate":"5.0",</v>
      </c>
      <c r="AA324" s="54" t="str">
        <f t="shared" si="28"/>
        <v>"dff":"Easy",</v>
      </c>
      <c r="AB324" s="54" t="str">
        <f t="shared" si="29"/>
        <v>"cmnt":["Antigua and Barbuda isn't centered? "],</v>
      </c>
      <c r="AC324" s="54"/>
      <c r="AD324" s="54"/>
      <c r="AE324" s="54"/>
      <c r="AF324" s="54"/>
      <c r="AG324" s="54"/>
      <c r="AH324" s="54"/>
    </row>
    <row r="325" spans="1:34" ht="18" customHeight="1" x14ac:dyDescent="0.3">
      <c r="A325" s="44">
        <f t="shared" si="33"/>
        <v>45681</v>
      </c>
      <c r="B325" s="45">
        <f t="shared" si="21"/>
        <v>5</v>
      </c>
      <c r="C325" s="46" t="str">
        <f t="shared" si="22"/>
        <v>puzzle1 = [{"order":"324","ctry":"Chile","rate":"8.0","dff":"Med","cmnt":["Limited choice on a few but very fun and doable! "],"prow":["rgn_South America","Extra_1Stars, staWHI","LUEDHI"],"pcolumn":["Canton","myrRED","Horizo"]}],</v>
      </c>
      <c r="D325" s="47">
        <f t="shared" si="23"/>
        <v>324</v>
      </c>
      <c r="E325" s="48" t="s">
        <v>84</v>
      </c>
      <c r="F325" s="49" t="s">
        <v>1055</v>
      </c>
      <c r="G325" s="50" t="s">
        <v>1696</v>
      </c>
      <c r="H325" s="50" t="s">
        <v>1388</v>
      </c>
      <c r="I325" s="50" t="s">
        <v>1634</v>
      </c>
      <c r="J325" s="50" t="s">
        <v>1279</v>
      </c>
      <c r="K325" s="50" t="s">
        <v>1497</v>
      </c>
      <c r="L325" s="48" t="str" cm="1">
        <f t="array" ref="L325">IF(LEFT(E325,1)&lt;&gt;"[", _xlfn.TEXTJOIN(", ", TRUE, IF($E$2:$E$1438=E325, ROW($E$2:$E$1438)-1, "")), "")</f>
        <v>146, 324</v>
      </c>
      <c r="M325" s="48" cm="1">
        <f t="array" ref="M325">IF(
  IFERROR(INDEX(_xlfn.TEXTSPLIT(L325, ", "), COUNTA(_xlfn.TEXTSPLIT(L325, ", "))) - INDEX(_xlfn.TEXTSPLIT(L325, ", "), COUNTA(_xlfn.TEXTSPLIT(L325, ", ")) - 1), 0) &gt; 0,
  IFERROR(INDEX(_xlfn.TEXTSPLIT(L325, ", "), COUNTA(_xlfn.TEXTSPLIT(L325, ", "))) - INDEX(_xlfn.TEXTSPLIT(L325, ", "), COUNTA(_xlfn.TEXTSPLIT(L325, ", ")) - 1), ""),
  ""
)</f>
        <v>178</v>
      </c>
      <c r="N325" s="51" t="str">
        <f>IFERROR(TEXT(AVERAGEIF(Rates!B:B, D325, Rates!C:C), "0.0"), "")</f>
        <v>8.0</v>
      </c>
      <c r="O325" s="52" t="str">
        <f>IFERROR(
    IF(
        AVERAGEIF(Rates!B:B, D325, Rates!F:F) &lt; 1.2,
        "Easy",
        IF(
            AVERAGEIF(Rates!B:B, D325, Rates!F:F) &gt; 2.2,
            "Hard",
            "Med"
        )
    ),
    ""
)</f>
        <v>Med</v>
      </c>
      <c r="P325" s="50" t="str" cm="1">
        <f t="array" ref="P325">_xlfn.TEXTJOIN(",", TRUE, IF((Rates!$B$1:$B$11000 = D325) * (Rates!$E$1:$E$11000 &lt;&gt; ""), CHAR(34) &amp; Rates!$E$1:$E$11000&amp; CHAR(34), ""))</f>
        <v>"Limited choice on a few but very fun and doable! "</v>
      </c>
      <c r="Q325" s="50">
        <f>COUNTIF(Categories!A:A, H325) + COUNTIF(Categories!A:A, I325) + COUNTIF(Categories!A:A, J325) + COUNTIF(Categories!A:A, K325) + COUNTIF(Categories!A:A, F325) + COUNTIF(Categories!A:A, G325) + T325</f>
        <v>6</v>
      </c>
      <c r="R325" s="50">
        <f t="shared" si="35"/>
        <v>0</v>
      </c>
      <c r="S325" s="50" t="str">
        <f t="shared" si="34"/>
        <v>rgn_South AmericaExtra_1Stars, staWHILUEDHICantonmyrREDHorizo</v>
      </c>
      <c r="T325" s="50">
        <f t="shared" si="24"/>
        <v>0</v>
      </c>
      <c r="U325" s="50" t="s">
        <v>3018</v>
      </c>
      <c r="V325" s="50" t="str">
        <f t="shared" si="25"/>
        <v>[{"order":"324","ctry":"Chile",</v>
      </c>
      <c r="W325" s="53" t="str">
        <f t="shared" si="26"/>
        <v>[{"order":"324","ctry":"Chile","rate":"8.0","dff":"Med","cmnt":["Limited choice on a few but very fun and doable! "],"prow":["rgn_South America","Extra_1Stars, staWHI","LUEDHI"],"pcolumn":["Canton","myrRED","Horizo"]}],</v>
      </c>
      <c r="X325" s="48" t="str" cm="1">
        <f t="array" ref="X325">CHAR(34) &amp; "prow" &amp; CHAR(34) &amp; ":["
&amp; _xlfn.TEXTJOIN(",", TRUE, CHAR(34) &amp; F325:H325 &amp; CHAR(34))
&amp; "],"</f>
        <v>"prow":["rgn_South America","Extra_1Stars, staWHI","LUEDHI"],</v>
      </c>
      <c r="Y325" s="48" t="str" cm="1">
        <f t="array" ref="Y325">CHAR(34) &amp; "pcolumn" &amp; CHAR(34) &amp; ":["
&amp; _xlfn.TEXTJOIN(",", TRUE, CHAR(34) &amp; I325:K325 &amp; CHAR(34))
&amp; "]}"</f>
        <v>"pcolumn":["Canton","myrRED","Horizo"]}</v>
      </c>
      <c r="Z325" s="54" t="str">
        <f t="shared" si="27"/>
        <v>"rate":"8.0",</v>
      </c>
      <c r="AA325" s="54" t="str">
        <f t="shared" si="28"/>
        <v>"dff":"Med",</v>
      </c>
      <c r="AB325" s="54" t="str">
        <f t="shared" si="29"/>
        <v>"cmnt":["Limited choice on a few but very fun and doable! "],</v>
      </c>
      <c r="AC325" s="54"/>
      <c r="AD325" s="54"/>
      <c r="AE325" s="54"/>
      <c r="AF325" s="54"/>
      <c r="AG325" s="54"/>
      <c r="AH325" s="54"/>
    </row>
    <row r="326" spans="1:34" ht="18" customHeight="1" x14ac:dyDescent="0.3">
      <c r="A326" s="44">
        <f t="shared" si="33"/>
        <v>45682</v>
      </c>
      <c r="B326" s="45">
        <f t="shared" si="21"/>
        <v>6</v>
      </c>
      <c r="C326" s="46" t="str">
        <f t="shared" si="22"/>
        <v>puzzle1 = [{"order":"325","ctry":"Botswana","rate":"8.5","dff":"Med","cmnt":["Cool flag of the day"],"prow":["rgn_Africa","Rotate","cl_BLA"],"pcolumn":["englis","OnlyBa","cl_BLU"]}],</v>
      </c>
      <c r="D326" s="47">
        <f t="shared" si="23"/>
        <v>325</v>
      </c>
      <c r="E326" s="48" t="s">
        <v>69</v>
      </c>
      <c r="F326" s="49" t="s">
        <v>1047</v>
      </c>
      <c r="G326" s="50" t="s">
        <v>1521</v>
      </c>
      <c r="H326" s="50" t="s">
        <v>1088</v>
      </c>
      <c r="I326" s="50" t="s">
        <v>2031</v>
      </c>
      <c r="J326" s="50" t="s">
        <v>1630</v>
      </c>
      <c r="K326" s="50" t="s">
        <v>1092</v>
      </c>
      <c r="L326" s="48" t="str" cm="1">
        <f t="array" ref="L326">IF(LEFT(E326,1)&lt;&gt;"[", _xlfn.TEXTJOIN(", ", TRUE, IF($E$2:$E$1438=E326, ROW($E$2:$E$1438)-1, "")), "")</f>
        <v>142, 325, 531</v>
      </c>
      <c r="M326" s="48" cm="1">
        <f t="array" ref="M326">IF(
  IFERROR(INDEX(_xlfn.TEXTSPLIT(L326, ", "), COUNTA(_xlfn.TEXTSPLIT(L326, ", "))) - INDEX(_xlfn.TEXTSPLIT(L326, ", "), COUNTA(_xlfn.TEXTSPLIT(L326, ", ")) - 1), 0) &gt; 0,
  IFERROR(INDEX(_xlfn.TEXTSPLIT(L326, ", "), COUNTA(_xlfn.TEXTSPLIT(L326, ", "))) - INDEX(_xlfn.TEXTSPLIT(L326, ", "), COUNTA(_xlfn.TEXTSPLIT(L326, ", ")) - 1), ""),
  ""
)</f>
        <v>206</v>
      </c>
      <c r="N326" s="51" t="str">
        <f>IFERROR(TEXT(AVERAGEIF(Rates!B:B, D326, Rates!C:C), "0.0"), "")</f>
        <v>8.5</v>
      </c>
      <c r="O326" s="52" t="str">
        <f>IFERROR(
    IF(
        AVERAGEIF(Rates!B:B, D326, Rates!F:F) &lt; 1.2,
        "Easy",
        IF(
            AVERAGEIF(Rates!B:B, D326, Rates!F:F) &gt; 2.2,
            "Hard",
            "Med"
        )
    ),
    ""
)</f>
        <v>Med</v>
      </c>
      <c r="P326" s="50" t="str" cm="1">
        <f t="array" ref="P326">_xlfn.TEXTJOIN(",", TRUE, IF((Rates!$B$1:$B$11000 = D326) * (Rates!$E$1:$E$11000 &lt;&gt; ""), CHAR(34) &amp; Rates!$E$1:$E$11000&amp; CHAR(34), ""))</f>
        <v>"Cool flag of the day"</v>
      </c>
      <c r="Q326" s="50">
        <f>COUNTIF(Categories!A:A, H326) + COUNTIF(Categories!A:A, I326) + COUNTIF(Categories!A:A, J326) + COUNTIF(Categories!A:A, K326) + COUNTIF(Categories!A:A, F326) + COUNTIF(Categories!A:A, G326) + T326</f>
        <v>6</v>
      </c>
      <c r="R326" s="50">
        <f t="shared" si="35"/>
        <v>0</v>
      </c>
      <c r="S326" s="50" t="str">
        <f t="shared" si="34"/>
        <v>rgn_AfricaRotatecl_BLAenglisOnlyBacl_BLU</v>
      </c>
      <c r="T326" s="50">
        <f t="shared" si="24"/>
        <v>0</v>
      </c>
      <c r="U326" s="50" t="s">
        <v>3018</v>
      </c>
      <c r="V326" s="50" t="str">
        <f t="shared" si="25"/>
        <v>[{"order":"325","ctry":"Botswana",</v>
      </c>
      <c r="W326" s="53" t="str">
        <f t="shared" si="26"/>
        <v>[{"order":"325","ctry":"Botswana","rate":"8.5","dff":"Med","cmnt":["Cool flag of the day"],"prow":["rgn_Africa","Rotate","cl_BLA"],"pcolumn":["englis","OnlyBa","cl_BLU"]}],</v>
      </c>
      <c r="X326" s="48" t="str" cm="1">
        <f t="array" ref="X326">CHAR(34) &amp; "prow" &amp; CHAR(34) &amp; ":["
&amp; _xlfn.TEXTJOIN(",", TRUE, CHAR(34) &amp; F326:H326 &amp; CHAR(34))
&amp; "],"</f>
        <v>"prow":["rgn_Africa","Rotate","cl_BLA"],</v>
      </c>
      <c r="Y326" s="48" t="str" cm="1">
        <f t="array" ref="Y326">CHAR(34) &amp; "pcolumn" &amp; CHAR(34) &amp; ":["
&amp; _xlfn.TEXTJOIN(",", TRUE, CHAR(34) &amp; I326:K326 &amp; CHAR(34))
&amp; "]}"</f>
        <v>"pcolumn":["englis","OnlyBa","cl_BLU"]}</v>
      </c>
      <c r="Z326" s="54" t="str">
        <f t="shared" si="27"/>
        <v>"rate":"8.5",</v>
      </c>
      <c r="AA326" s="54" t="str">
        <f t="shared" si="28"/>
        <v>"dff":"Med",</v>
      </c>
      <c r="AB326" s="54" t="str">
        <f t="shared" si="29"/>
        <v>"cmnt":["Cool flag of the day"],</v>
      </c>
      <c r="AC326" s="54"/>
      <c r="AD326" s="54"/>
      <c r="AE326" s="54"/>
      <c r="AF326" s="54"/>
      <c r="AG326" s="54"/>
      <c r="AH326" s="54"/>
    </row>
    <row r="327" spans="1:34" ht="18" customHeight="1" x14ac:dyDescent="0.3">
      <c r="A327" s="44">
        <f t="shared" si="33"/>
        <v>45683</v>
      </c>
      <c r="B327" s="45">
        <f t="shared" si="21"/>
        <v>7</v>
      </c>
      <c r="C327" s="46" t="str">
        <f t="shared" si="22"/>
        <v>puzzle1 = [{"order":"326","ctry":"Poland","rate":"7.5","dff":"Med","cmnt":["2 colours only - no main colour was very difficult considering I had already used up 4/5 options but eventually figured out the 5th!"],"prow":["allhor","REDWHI","2Color"],"pcolumn":["myrEQ","eunion","rgn_Europe"]}],</v>
      </c>
      <c r="D327" s="47">
        <f t="shared" si="23"/>
        <v>326</v>
      </c>
      <c r="E327" s="48" t="s">
        <v>214</v>
      </c>
      <c r="F327" s="49" t="s">
        <v>1509</v>
      </c>
      <c r="G327" s="50" t="s">
        <v>1375</v>
      </c>
      <c r="H327" s="50" t="s">
        <v>1413</v>
      </c>
      <c r="I327" s="50" t="s">
        <v>1303</v>
      </c>
      <c r="J327" s="50" t="s">
        <v>26</v>
      </c>
      <c r="K327" s="50" t="s">
        <v>1067</v>
      </c>
      <c r="L327" s="48" t="str" cm="1">
        <f t="array" ref="L327">IF(LEFT(E327,1)&lt;&gt;"[", _xlfn.TEXTJOIN(", ", TRUE, IF($E$2:$E$1438=E327, ROW($E$2:$E$1438)-1, "")), "")</f>
        <v>248, 326</v>
      </c>
      <c r="M327" s="48" cm="1">
        <f t="array" ref="M327">IF(
  IFERROR(INDEX(_xlfn.TEXTSPLIT(L327, ", "), COUNTA(_xlfn.TEXTSPLIT(L327, ", "))) - INDEX(_xlfn.TEXTSPLIT(L327, ", "), COUNTA(_xlfn.TEXTSPLIT(L327, ", ")) - 1), 0) &gt; 0,
  IFERROR(INDEX(_xlfn.TEXTSPLIT(L327, ", "), COUNTA(_xlfn.TEXTSPLIT(L327, ", "))) - INDEX(_xlfn.TEXTSPLIT(L327, ", "), COUNTA(_xlfn.TEXTSPLIT(L327, ", ")) - 1), ""),
  ""
)</f>
        <v>78</v>
      </c>
      <c r="N327" s="51" t="str">
        <f>IFERROR(TEXT(AVERAGEIF(Rates!B:B, D327, Rates!C:C), "0.0"), "")</f>
        <v>7.5</v>
      </c>
      <c r="O327" s="52" t="str">
        <f>IFERROR(
    IF(
        AVERAGEIF(Rates!B:B, D327, Rates!F:F) &lt; 1.2,
        "Easy",
        IF(
            AVERAGEIF(Rates!B:B, D327, Rates!F:F) &gt; 2.2,
            "Hard",
            "Med"
        )
    ),
    ""
)</f>
        <v>Med</v>
      </c>
      <c r="P327" s="50" t="str" cm="1">
        <f t="array" ref="P327">_xlfn.TEXTJOIN(",", TRUE, IF((Rates!$B$1:$B$11000 = D327) * (Rates!$E$1:$E$11000 &lt;&gt; ""), CHAR(34) &amp; Rates!$E$1:$E$11000&amp; CHAR(34), ""))</f>
        <v>"2 colours only - no main colour was very difficult considering I had already used up 4/5 options but eventually figured out the 5th!"</v>
      </c>
      <c r="Q327" s="50">
        <f>COUNTIF(Categories!A:A, H327) + COUNTIF(Categories!A:A, I327) + COUNTIF(Categories!A:A, J327) + COUNTIF(Categories!A:A, K327) + COUNTIF(Categories!A:A, F327) + COUNTIF(Categories!A:A, G327) + T327</f>
        <v>6</v>
      </c>
      <c r="R327" s="50">
        <f t="shared" si="35"/>
        <v>0</v>
      </c>
      <c r="S327" s="50" t="str">
        <f t="shared" si="34"/>
        <v>allhorREDWHI2ColormyrEQeunionrgn_Europe</v>
      </c>
      <c r="T327" s="50">
        <f t="shared" si="24"/>
        <v>0</v>
      </c>
      <c r="U327" s="50" t="s">
        <v>3018</v>
      </c>
      <c r="V327" s="50" t="str">
        <f t="shared" si="25"/>
        <v>[{"order":"326","ctry":"Poland",</v>
      </c>
      <c r="W327" s="53" t="str">
        <f t="shared" si="26"/>
        <v>[{"order":"326","ctry":"Poland","rate":"7.5","dff":"Med","cmnt":["2 colours only - no main colour was very difficult considering I had already used up 4/5 options but eventually figured out the 5th!"],"prow":["allhor","REDWHI","2Color"],"pcolumn":["myrEQ","eunion","rgn_Europe"]}],</v>
      </c>
      <c r="X327" s="48" t="str" cm="1">
        <f t="array" ref="X327">CHAR(34) &amp; "prow" &amp; CHAR(34) &amp; ":["
&amp; _xlfn.TEXTJOIN(",", TRUE, CHAR(34) &amp; F327:H327 &amp; CHAR(34))
&amp; "],"</f>
        <v>"prow":["allhor","REDWHI","2Color"],</v>
      </c>
      <c r="Y327" s="48" t="str" cm="1">
        <f t="array" ref="Y327">CHAR(34) &amp; "pcolumn" &amp; CHAR(34) &amp; ":["
&amp; _xlfn.TEXTJOIN(",", TRUE, CHAR(34) &amp; I327:K327 &amp; CHAR(34))
&amp; "]}"</f>
        <v>"pcolumn":["myrEQ","eunion","rgn_Europe"]}</v>
      </c>
      <c r="Z327" s="54" t="str">
        <f t="shared" si="27"/>
        <v>"rate":"7.5",</v>
      </c>
      <c r="AA327" s="54" t="str">
        <f t="shared" si="28"/>
        <v>"dff":"Med",</v>
      </c>
      <c r="AB327" s="54" t="str">
        <f t="shared" si="29"/>
        <v>"cmnt":["2 colours only - no main colour was very difficult considering I had already used up 4/5 options but eventually figured out the 5th!"],</v>
      </c>
      <c r="AC327" s="54"/>
      <c r="AD327" s="54"/>
      <c r="AE327" s="54"/>
      <c r="AF327" s="54"/>
      <c r="AG327" s="54"/>
      <c r="AH327" s="54"/>
    </row>
    <row r="328" spans="1:34" ht="18" customHeight="1" x14ac:dyDescent="0.3">
      <c r="A328" s="44">
        <f t="shared" si="33"/>
        <v>45684</v>
      </c>
      <c r="B328" s="45">
        <f t="shared" si="21"/>
        <v>1</v>
      </c>
      <c r="C328" s="46" t="str">
        <f t="shared" si="22"/>
        <v>puzzle1 = [{"order":"327","ctry":"Dominica","rate":"9.5","dff":"Hard","cmnt":["Belize is an interesting one. To me it appears to be a shade on pink on the bottom of the axe head. Prior to standardisation in 2019 the highlights on the tools were also purple but it appears to have been turned grey in the standardised version."],"prow":["Animal","4+Band","5+Colo"],"pcolumn":["cl_PUR","cl_GRE","rgn_North America"]}],</v>
      </c>
      <c r="D328" s="47">
        <f t="shared" si="23"/>
        <v>327</v>
      </c>
      <c r="E328" s="48" t="s">
        <v>100</v>
      </c>
      <c r="F328" s="49" t="s">
        <v>1606</v>
      </c>
      <c r="G328" s="50" t="s">
        <v>1493</v>
      </c>
      <c r="H328" s="50" t="s">
        <v>1425</v>
      </c>
      <c r="I328" s="50" t="s">
        <v>1110</v>
      </c>
      <c r="J328" s="50" t="s">
        <v>1095</v>
      </c>
      <c r="K328" s="50" t="s">
        <v>1059</v>
      </c>
      <c r="L328" s="48" t="str" cm="1">
        <f t="array" ref="L328">IF(LEFT(E328,1)&lt;&gt;"[", _xlfn.TEXTJOIN(", ", TRUE, IF($E$2:$E$1438=E328, ROW($E$2:$E$1438)-1, "")), "")</f>
        <v>157, 327</v>
      </c>
      <c r="M328" s="48" cm="1">
        <f t="array" ref="M328">IF(
  IFERROR(INDEX(_xlfn.TEXTSPLIT(L328, ", "), COUNTA(_xlfn.TEXTSPLIT(L328, ", "))) - INDEX(_xlfn.TEXTSPLIT(L328, ", "), COUNTA(_xlfn.TEXTSPLIT(L328, ", ")) - 1), 0) &gt; 0,
  IFERROR(INDEX(_xlfn.TEXTSPLIT(L328, ", "), COUNTA(_xlfn.TEXTSPLIT(L328, ", "))) - INDEX(_xlfn.TEXTSPLIT(L328, ", "), COUNTA(_xlfn.TEXTSPLIT(L328, ", ")) - 1), ""),
  ""
)</f>
        <v>170</v>
      </c>
      <c r="N328" s="51" t="str">
        <f>IFERROR(TEXT(AVERAGEIF(Rates!B:B, D328, Rates!C:C), "0.0"), "")</f>
        <v>9.5</v>
      </c>
      <c r="O328" s="52" t="str">
        <f>IFERROR(
    IF(
        AVERAGEIF(Rates!B:B, D328, Rates!F:F) &lt; 1.2,
        "Easy",
        IF(
            AVERAGEIF(Rates!B:B, D328, Rates!F:F) &gt; 2.2,
            "Hard",
            "Med"
        )
    ),
    ""
)</f>
        <v>Hard</v>
      </c>
      <c r="P328" s="50" t="str" cm="1">
        <f t="array" ref="P328">_xlfn.TEXTJOIN(",", TRUE, IF((Rates!$B$1:$B$11000 = D328) * (Rates!$E$1:$E$11000 &lt;&gt; ""), CHAR(34) &amp; Rates!$E$1:$E$11000&amp; CHAR(34), ""))</f>
        <v>"Belize is an interesting one. To me it appears to be a shade on pink on the bottom of the axe head. Prior to standardisation in 2019 the highlights on the tools were also purple but it appears to have been turned grey in the standardised version."</v>
      </c>
      <c r="Q328" s="50">
        <f>COUNTIF(Categories!A:A, H328) + COUNTIF(Categories!A:A, I328) + COUNTIF(Categories!A:A, J328) + COUNTIF(Categories!A:A, K328) + COUNTIF(Categories!A:A, F328) + COUNTIF(Categories!A:A, G328) + T328</f>
        <v>6</v>
      </c>
      <c r="R328" s="50">
        <f t="shared" si="35"/>
        <v>0</v>
      </c>
      <c r="S328" s="50" t="str">
        <f t="shared" si="34"/>
        <v>Animal4+Band5+Colocl_PURcl_GRErgn_North America</v>
      </c>
      <c r="T328" s="50">
        <f t="shared" si="24"/>
        <v>0</v>
      </c>
      <c r="U328" s="50" t="s">
        <v>3018</v>
      </c>
      <c r="V328" s="50" t="str">
        <f t="shared" si="25"/>
        <v>[{"order":"327","ctry":"Dominica",</v>
      </c>
      <c r="W328" s="53" t="str">
        <f t="shared" si="26"/>
        <v>[{"order":"327","ctry":"Dominica","rate":"9.5","dff":"Hard","cmnt":["Belize is an interesting one. To me it appears to be a shade on pink on the bottom of the axe head. Prior to standardisation in 2019 the highlights on the tools were also purple but it appears to have been turned grey in the standardised version."],"prow":["Animal","4+Band","5+Colo"],"pcolumn":["cl_PUR","cl_GRE","rgn_North America"]}],</v>
      </c>
      <c r="X328" s="48" t="str" cm="1">
        <f t="array" ref="X328">CHAR(34) &amp; "prow" &amp; CHAR(34) &amp; ":["
&amp; _xlfn.TEXTJOIN(",", TRUE, CHAR(34) &amp; F328:H328 &amp; CHAR(34))
&amp; "],"</f>
        <v>"prow":["Animal","4+Band","5+Colo"],</v>
      </c>
      <c r="Y328" s="48" t="str" cm="1">
        <f t="array" ref="Y328">CHAR(34) &amp; "pcolumn" &amp; CHAR(34) &amp; ":["
&amp; _xlfn.TEXTJOIN(",", TRUE, CHAR(34) &amp; I328:K328 &amp; CHAR(34))
&amp; "]}"</f>
        <v>"pcolumn":["cl_PUR","cl_GRE","rgn_North America"]}</v>
      </c>
      <c r="Z328" s="54" t="str">
        <f t="shared" si="27"/>
        <v>"rate":"9.5",</v>
      </c>
      <c r="AA328" s="54" t="str">
        <f t="shared" si="28"/>
        <v>"dff":"Hard",</v>
      </c>
      <c r="AB328" s="54" t="str">
        <f t="shared" si="29"/>
        <v>"cmnt":["Belize is an interesting one. To me it appears to be a shade on pink on the bottom of the axe head. Prior to standardisation in 2019 the highlights on the tools were also purple but it appears to have been turned grey in the standardised version."],</v>
      </c>
      <c r="AC328" s="54"/>
      <c r="AD328" s="54"/>
      <c r="AE328" s="54"/>
      <c r="AF328" s="54"/>
      <c r="AG328" s="54"/>
      <c r="AH328" s="54"/>
    </row>
    <row r="329" spans="1:34" ht="18" customHeight="1" x14ac:dyDescent="0.3">
      <c r="A329" s="44">
        <f t="shared" si="33"/>
        <v>45685</v>
      </c>
      <c r="B329" s="45">
        <f t="shared" si="21"/>
        <v>2</v>
      </c>
      <c r="C329" s="46" t="str">
        <f t="shared" si="22"/>
        <v>puzzle1 = [{"order":"328","ctry":"India","rate":"6.5","dff":"Hard","cmnt":[],"prow":["startI","rgn_Asia","Circle"],"pcolumn":["bricss","3Bands","cl_ORA"]}],</v>
      </c>
      <c r="D329" s="47">
        <f t="shared" si="23"/>
        <v>328</v>
      </c>
      <c r="E329" s="48" t="s">
        <v>139</v>
      </c>
      <c r="F329" s="49" t="s">
        <v>1894</v>
      </c>
      <c r="G329" s="50" t="s">
        <v>1063</v>
      </c>
      <c r="H329" s="50" t="s">
        <v>1570</v>
      </c>
      <c r="I329" s="50" t="s">
        <v>21</v>
      </c>
      <c r="J329" s="50" t="s">
        <v>1489</v>
      </c>
      <c r="K329" s="50" t="s">
        <v>1098</v>
      </c>
      <c r="L329" s="48" t="str" cm="1">
        <f t="array" ref="L329">IF(LEFT(E329,1)&lt;&gt;"[", _xlfn.TEXTJOIN(", ", TRUE, IF($E$2:$E$1438=E329, ROW($E$2:$E$1438)-1, "")), "")</f>
        <v>8, 328, 432</v>
      </c>
      <c r="M329" s="48" cm="1">
        <f t="array" ref="M329">IF(
  IFERROR(INDEX(_xlfn.TEXTSPLIT(L329, ", "), COUNTA(_xlfn.TEXTSPLIT(L329, ", "))) - INDEX(_xlfn.TEXTSPLIT(L329, ", "), COUNTA(_xlfn.TEXTSPLIT(L329, ", ")) - 1), 0) &gt; 0,
  IFERROR(INDEX(_xlfn.TEXTSPLIT(L329, ", "), COUNTA(_xlfn.TEXTSPLIT(L329, ", "))) - INDEX(_xlfn.TEXTSPLIT(L329, ", "), COUNTA(_xlfn.TEXTSPLIT(L329, ", ")) - 1), ""),
  ""
)</f>
        <v>104</v>
      </c>
      <c r="N329" s="51" t="str">
        <f>IFERROR(TEXT(AVERAGEIF(Rates!B:B, D329, Rates!C:C), "0.0"), "")</f>
        <v>6.5</v>
      </c>
      <c r="O329" s="52" t="str">
        <f>IFERROR(
    IF(
        AVERAGEIF(Rates!B:B, D329, Rates!F:F) &lt; 1.2,
        "Easy",
        IF(
            AVERAGEIF(Rates!B:B, D329, Rates!F:F) &gt; 2.2,
            "Hard",
            "Med"
        )
    ),
    ""
)</f>
        <v>Hard</v>
      </c>
      <c r="P329" s="50" t="str" cm="1">
        <f t="array" ref="P329">_xlfn.TEXTJOIN(",", TRUE, IF((Rates!$B$1:$B$11000 = D329) * (Rates!$E$1:$E$11000 &lt;&gt; ""), CHAR(34) &amp; Rates!$E$1:$E$11000&amp; CHAR(34), ""))</f>
        <v/>
      </c>
      <c r="Q329" s="50">
        <f>COUNTIF(Categories!A:A, H329) + COUNTIF(Categories!A:A, I329) + COUNTIF(Categories!A:A, J329) + COUNTIF(Categories!A:A, K329) + COUNTIF(Categories!A:A, F329) + COUNTIF(Categories!A:A, G329) + T329</f>
        <v>6</v>
      </c>
      <c r="R329" s="50">
        <f t="shared" si="35"/>
        <v>0</v>
      </c>
      <c r="S329" s="50" t="str">
        <f t="shared" si="34"/>
        <v>startIrgn_AsiaCirclebricss3Bandscl_ORA</v>
      </c>
      <c r="T329" s="50">
        <f t="shared" si="24"/>
        <v>0</v>
      </c>
      <c r="U329" s="50" t="s">
        <v>3018</v>
      </c>
      <c r="V329" s="50" t="str">
        <f t="shared" si="25"/>
        <v>[{"order":"328","ctry":"India",</v>
      </c>
      <c r="W329" s="53" t="str">
        <f t="shared" si="26"/>
        <v>[{"order":"328","ctry":"India","rate":"6.5","dff":"Hard","cmnt":[],"prow":["startI","rgn_Asia","Circle"],"pcolumn":["bricss","3Bands","cl_ORA"]}],</v>
      </c>
      <c r="X329" s="48" t="str" cm="1">
        <f t="array" ref="X329">CHAR(34) &amp; "prow" &amp; CHAR(34) &amp; ":["
&amp; _xlfn.TEXTJOIN(",", TRUE, CHAR(34) &amp; F329:H329 &amp; CHAR(34))
&amp; "],"</f>
        <v>"prow":["startI","rgn_Asia","Circle"],</v>
      </c>
      <c r="Y329" s="48" t="str" cm="1">
        <f t="array" ref="Y329">CHAR(34) &amp; "pcolumn" &amp; CHAR(34) &amp; ":["
&amp; _xlfn.TEXTJOIN(",", TRUE, CHAR(34) &amp; I329:K329 &amp; CHAR(34))
&amp; "]}"</f>
        <v>"pcolumn":["bricss","3Bands","cl_ORA"]}</v>
      </c>
      <c r="Z329" s="54" t="str">
        <f t="shared" si="27"/>
        <v>"rate":"6.5",</v>
      </c>
      <c r="AA329" s="54" t="str">
        <f t="shared" si="28"/>
        <v>"dff":"Hard",</v>
      </c>
      <c r="AB329" s="54" t="str">
        <f t="shared" si="29"/>
        <v>"cmnt":[],</v>
      </c>
      <c r="AC329" s="54"/>
      <c r="AD329" s="54"/>
      <c r="AE329" s="54"/>
      <c r="AF329" s="54"/>
      <c r="AG329" s="54"/>
      <c r="AH329" s="54"/>
    </row>
    <row r="330" spans="1:34" ht="18" customHeight="1" x14ac:dyDescent="0.3">
      <c r="A330" s="44">
        <f t="shared" si="33"/>
        <v>45686</v>
      </c>
      <c r="B330" s="45">
        <f t="shared" si="21"/>
        <v>3</v>
      </c>
      <c r="C330" s="46" t="str">
        <f t="shared" si="22"/>
        <v>puzzle1 = [{"order":"329","ctry":"Guinea","rate":"8.0","dff":"Easy","cmnt":["HARD Challenge: Complete all 9 squares using country flags with green, red &amp; yellow only."],"prow":["rgn_Africa","OnlyBa","allver"],"pcolumn":["REEDEL","3Color","3Bands"]}],</v>
      </c>
      <c r="D330" s="47">
        <f t="shared" si="23"/>
        <v>329</v>
      </c>
      <c r="E330" s="48" t="s">
        <v>132</v>
      </c>
      <c r="F330" s="49" t="s">
        <v>1047</v>
      </c>
      <c r="G330" s="50" t="s">
        <v>1630</v>
      </c>
      <c r="H330" s="50" t="s">
        <v>1513</v>
      </c>
      <c r="I330" s="50" t="s">
        <v>1400</v>
      </c>
      <c r="J330" s="50" t="s">
        <v>1417</v>
      </c>
      <c r="K330" s="50" t="s">
        <v>1489</v>
      </c>
      <c r="L330" s="48" t="str" cm="1">
        <f t="array" ref="L330">IF(LEFT(E330,1)&lt;&gt;"[", _xlfn.TEXTJOIN(", ", TRUE, IF($E$2:$E$1438=E330, ROW($E$2:$E$1438)-1, "")), "")</f>
        <v>226, 329</v>
      </c>
      <c r="M330" s="48" cm="1">
        <f t="array" ref="M330">IF(
  IFERROR(INDEX(_xlfn.TEXTSPLIT(L330, ", "), COUNTA(_xlfn.TEXTSPLIT(L330, ", "))) - INDEX(_xlfn.TEXTSPLIT(L330, ", "), COUNTA(_xlfn.TEXTSPLIT(L330, ", ")) - 1), 0) &gt; 0,
  IFERROR(INDEX(_xlfn.TEXTSPLIT(L330, ", "), COUNTA(_xlfn.TEXTSPLIT(L330, ", "))) - INDEX(_xlfn.TEXTSPLIT(L330, ", "), COUNTA(_xlfn.TEXTSPLIT(L330, ", ")) - 1), ""),
  ""
)</f>
        <v>103</v>
      </c>
      <c r="N330" s="51" t="str">
        <f>IFERROR(TEXT(AVERAGEIF(Rates!B:B, D330, Rates!C:C), "0.0"), "")</f>
        <v>8.0</v>
      </c>
      <c r="O330" s="52" t="str">
        <f>IFERROR(
    IF(
        AVERAGEIF(Rates!B:B, D330, Rates!F:F) &lt; 1.2,
        "Easy",
        IF(
            AVERAGEIF(Rates!B:B, D330, Rates!F:F) &gt; 2.2,
            "Hard",
            "Med"
        )
    ),
    ""
)</f>
        <v>Easy</v>
      </c>
      <c r="P330" s="50" t="str" cm="1">
        <f t="array" ref="P330">_xlfn.TEXTJOIN(",", TRUE, IF((Rates!$B$1:$B$11000 = D330) * (Rates!$E$1:$E$11000 &lt;&gt; ""), CHAR(34) &amp; Rates!$E$1:$E$11000&amp; CHAR(34), ""))</f>
        <v>"HARD Challenge: Complete all 9 squares using country flags with green, red &amp; yellow only."</v>
      </c>
      <c r="Q330" s="50">
        <f>COUNTIF(Categories!A:A, H330) + COUNTIF(Categories!A:A, I330) + COUNTIF(Categories!A:A, J330) + COUNTIF(Categories!A:A, K330) + COUNTIF(Categories!A:A, F330) + COUNTIF(Categories!A:A, G330) + T330</f>
        <v>6</v>
      </c>
      <c r="R330" s="50">
        <f t="shared" si="35"/>
        <v>0</v>
      </c>
      <c r="S330" s="50" t="str">
        <f t="shared" si="34"/>
        <v>rgn_AfricaOnlyBaallverREEDEL3Color3Bands</v>
      </c>
      <c r="T330" s="50">
        <f t="shared" si="24"/>
        <v>0</v>
      </c>
      <c r="U330" s="50" t="s">
        <v>3018</v>
      </c>
      <c r="V330" s="50" t="str">
        <f t="shared" si="25"/>
        <v>[{"order":"329","ctry":"Guinea",</v>
      </c>
      <c r="W330" s="53" t="str">
        <f t="shared" si="26"/>
        <v>[{"order":"329","ctry":"Guinea","rate":"8.0","dff":"Easy","cmnt":["HARD Challenge: Complete all 9 squares using country flags with green, red &amp; yellow only."],"prow":["rgn_Africa","OnlyBa","allver"],"pcolumn":["REEDEL","3Color","3Bands"]}],</v>
      </c>
      <c r="X330" s="48" t="str" cm="1">
        <f t="array" ref="X330">CHAR(34) &amp; "prow" &amp; CHAR(34) &amp; ":["
&amp; _xlfn.TEXTJOIN(",", TRUE, CHAR(34) &amp; F330:H330 &amp; CHAR(34))
&amp; "],"</f>
        <v>"prow":["rgn_Africa","OnlyBa","allver"],</v>
      </c>
      <c r="Y330" s="48" t="str" cm="1">
        <f t="array" ref="Y330">CHAR(34) &amp; "pcolumn" &amp; CHAR(34) &amp; ":["
&amp; _xlfn.TEXTJOIN(",", TRUE, CHAR(34) &amp; I330:K330 &amp; CHAR(34))
&amp; "]}"</f>
        <v>"pcolumn":["REEDEL","3Color","3Bands"]}</v>
      </c>
      <c r="Z330" s="54" t="str">
        <f t="shared" si="27"/>
        <v>"rate":"8.0",</v>
      </c>
      <c r="AA330" s="54" t="str">
        <f t="shared" si="28"/>
        <v>"dff":"Easy",</v>
      </c>
      <c r="AB330" s="54" t="str">
        <f t="shared" si="29"/>
        <v>"cmnt":["HARD Challenge: Complete all 9 squares using country flags with green, red &amp; yellow only."],</v>
      </c>
      <c r="AC330" s="54"/>
      <c r="AD330" s="54"/>
      <c r="AE330" s="54"/>
      <c r="AF330" s="54"/>
      <c r="AG330" s="54"/>
      <c r="AH330" s="54"/>
    </row>
    <row r="331" spans="1:34" ht="18" customHeight="1" x14ac:dyDescent="0.3">
      <c r="A331" s="44">
        <f t="shared" si="33"/>
        <v>45687</v>
      </c>
      <c r="B331" s="45">
        <f t="shared" si="21"/>
        <v>4</v>
      </c>
      <c r="C331" s="46" t="str">
        <f t="shared" si="22"/>
        <v>puzzle1 = [{"order":"330","ctry":"Montserrat","rate":"8.0","dff":"Med","cmnt":[],"prow":["Humans","cl_GRE","rgn_North America"],"pcolumn":["Crosse","unjack","NoBand"]}],</v>
      </c>
      <c r="D331" s="47">
        <f t="shared" si="23"/>
        <v>330</v>
      </c>
      <c r="E331" s="48" t="s">
        <v>184</v>
      </c>
      <c r="F331" s="49" t="s">
        <v>1626</v>
      </c>
      <c r="G331" s="50" t="s">
        <v>1095</v>
      </c>
      <c r="H331" s="50" t="s">
        <v>1059</v>
      </c>
      <c r="I331" s="50" t="s">
        <v>1618</v>
      </c>
      <c r="J331" s="50" t="s">
        <v>1666</v>
      </c>
      <c r="K331" s="50" t="s">
        <v>1481</v>
      </c>
      <c r="L331" s="48" t="str" cm="1">
        <f t="array" ref="L331">IF(LEFT(E331,1)&lt;&gt;"[", _xlfn.TEXTJOIN(", ", TRUE, IF($E$2:$E$1438=E331, ROW($E$2:$E$1438)-1, "")), "")</f>
        <v>330, 483</v>
      </c>
      <c r="M331" s="48" cm="1">
        <f t="array" ref="M331">IF(
  IFERROR(INDEX(_xlfn.TEXTSPLIT(L331, ", "), COUNTA(_xlfn.TEXTSPLIT(L331, ", "))) - INDEX(_xlfn.TEXTSPLIT(L331, ", "), COUNTA(_xlfn.TEXTSPLIT(L331, ", ")) - 1), 0) &gt; 0,
  IFERROR(INDEX(_xlfn.TEXTSPLIT(L331, ", "), COUNTA(_xlfn.TEXTSPLIT(L331, ", "))) - INDEX(_xlfn.TEXTSPLIT(L331, ", "), COUNTA(_xlfn.TEXTSPLIT(L331, ", ")) - 1), ""),
  ""
)</f>
        <v>153</v>
      </c>
      <c r="N331" s="51" t="str">
        <f>IFERROR(TEXT(AVERAGEIF(Rates!B:B, D331, Rates!C:C), "0.0"), "")</f>
        <v>8.0</v>
      </c>
      <c r="O331" s="52" t="str">
        <f>IFERROR(
    IF(
        AVERAGEIF(Rates!B:B, D331, Rates!F:F) &lt; 1.2,
        "Easy",
        IF(
            AVERAGEIF(Rates!B:B, D331, Rates!F:F) &gt; 2.2,
            "Hard",
            "Med"
        )
    ),
    ""
)</f>
        <v>Med</v>
      </c>
      <c r="P331" s="50" t="str" cm="1">
        <f t="array" ref="P331">_xlfn.TEXTJOIN(",", TRUE, IF((Rates!$B$1:$B$11000 = D331) * (Rates!$E$1:$E$11000 &lt;&gt; ""), CHAR(34) &amp; Rates!$E$1:$E$11000&amp; CHAR(34), ""))</f>
        <v/>
      </c>
      <c r="Q331" s="50">
        <f>COUNTIF(Categories!A:A, H331) + COUNTIF(Categories!A:A, I331) + COUNTIF(Categories!A:A, J331) + COUNTIF(Categories!A:A, K331) + COUNTIF(Categories!A:A, F331) + COUNTIF(Categories!A:A, G331) + T331</f>
        <v>6</v>
      </c>
      <c r="R331" s="50">
        <f t="shared" si="35"/>
        <v>0</v>
      </c>
      <c r="S331" s="50" t="str">
        <f t="shared" si="34"/>
        <v>Humanscl_GRErgn_North AmericaCrosseunjackNoBand</v>
      </c>
      <c r="T331" s="50">
        <f t="shared" si="24"/>
        <v>0</v>
      </c>
      <c r="U331" s="50" t="s">
        <v>3018</v>
      </c>
      <c r="V331" s="50" t="str">
        <f t="shared" si="25"/>
        <v>[{"order":"330","ctry":"Montserrat",</v>
      </c>
      <c r="W331" s="53" t="str">
        <f t="shared" si="26"/>
        <v>[{"order":"330","ctry":"Montserrat","rate":"8.0","dff":"Med","cmnt":[],"prow":["Humans","cl_GRE","rgn_North America"],"pcolumn":["Crosse","unjack","NoBand"]}],</v>
      </c>
      <c r="X331" s="48" t="str" cm="1">
        <f t="array" ref="X331">CHAR(34) &amp; "prow" &amp; CHAR(34) &amp; ":["
&amp; _xlfn.TEXTJOIN(",", TRUE, CHAR(34) &amp; F331:H331 &amp; CHAR(34))
&amp; "],"</f>
        <v>"prow":["Humans","cl_GRE","rgn_North America"],</v>
      </c>
      <c r="Y331" s="48" t="str" cm="1">
        <f t="array" ref="Y331">CHAR(34) &amp; "pcolumn" &amp; CHAR(34) &amp; ":["
&amp; _xlfn.TEXTJOIN(",", TRUE, CHAR(34) &amp; I331:K331 &amp; CHAR(34))
&amp; "]}"</f>
        <v>"pcolumn":["Crosse","unjack","NoBand"]}</v>
      </c>
      <c r="Z331" s="54" t="str">
        <f t="shared" si="27"/>
        <v>"rate":"8.0",</v>
      </c>
      <c r="AA331" s="54" t="str">
        <f t="shared" si="28"/>
        <v>"dff":"Med",</v>
      </c>
      <c r="AB331" s="54" t="str">
        <f t="shared" si="29"/>
        <v>"cmnt":[],</v>
      </c>
      <c r="AC331" s="54"/>
      <c r="AD331" s="54"/>
      <c r="AE331" s="54"/>
      <c r="AF331" s="54"/>
      <c r="AG331" s="54"/>
      <c r="AH331" s="54"/>
    </row>
    <row r="332" spans="1:34" ht="18" customHeight="1" x14ac:dyDescent="0.3">
      <c r="A332" s="44">
        <f t="shared" si="33"/>
        <v>45688</v>
      </c>
      <c r="B332" s="45">
        <f t="shared" si="21"/>
        <v>5</v>
      </c>
      <c r="C332" s="46" t="str">
        <f t="shared" si="22"/>
        <v>puzzle1 = [{"order":"331","ctry":"Bahamas","rate":"5.0","dff":"Med","cmnt":["Requires a Spotify subscription 🤣"],"prow":["cl_BLU","cl_BLA","cl_YEL"],"pcolumn":["kokomo","Trside","island"]}],</v>
      </c>
      <c r="D332" s="47">
        <f t="shared" si="23"/>
        <v>331</v>
      </c>
      <c r="E332" s="48" t="s">
        <v>56</v>
      </c>
      <c r="F332" s="49" t="s">
        <v>1092</v>
      </c>
      <c r="G332" s="50" t="s">
        <v>1088</v>
      </c>
      <c r="H332" s="50" t="s">
        <v>1107</v>
      </c>
      <c r="I332" s="50" t="s">
        <v>3</v>
      </c>
      <c r="J332" s="50" t="s">
        <v>1614</v>
      </c>
      <c r="K332" s="50" t="s">
        <v>1</v>
      </c>
      <c r="L332" s="48" t="str" cm="1">
        <f t="array" ref="L332">IF(LEFT(E332,1)&lt;&gt;"[", _xlfn.TEXTJOIN(", ", TRUE, IF($E$2:$E$1438=E332, ROW($E$2:$E$1438)-1, "")), "")</f>
        <v>128, 331</v>
      </c>
      <c r="M332" s="48" cm="1">
        <f t="array" ref="M332">IF(
  IFERROR(INDEX(_xlfn.TEXTSPLIT(L332, ", "), COUNTA(_xlfn.TEXTSPLIT(L332, ", "))) - INDEX(_xlfn.TEXTSPLIT(L332, ", "), COUNTA(_xlfn.TEXTSPLIT(L332, ", ")) - 1), 0) &gt; 0,
  IFERROR(INDEX(_xlfn.TEXTSPLIT(L332, ", "), COUNTA(_xlfn.TEXTSPLIT(L332, ", "))) - INDEX(_xlfn.TEXTSPLIT(L332, ", "), COUNTA(_xlfn.TEXTSPLIT(L332, ", ")) - 1), ""),
  ""
)</f>
        <v>203</v>
      </c>
      <c r="N332" s="51" t="str">
        <f>IFERROR(TEXT(AVERAGEIF(Rates!B:B, D332, Rates!C:C), "0.0"), "")</f>
        <v>5.0</v>
      </c>
      <c r="O332" s="52" t="str">
        <f>IFERROR(
    IF(
        AVERAGEIF(Rates!B:B, D332, Rates!F:F) &lt; 1.2,
        "Easy",
        IF(
            AVERAGEIF(Rates!B:B, D332, Rates!F:F) &gt; 2.2,
            "Hard",
            "Med"
        )
    ),
    ""
)</f>
        <v>Med</v>
      </c>
      <c r="P332" s="50" t="str" cm="1">
        <f t="array" ref="P332">_xlfn.TEXTJOIN(",", TRUE, IF((Rates!$B$1:$B$11000 = D332) * (Rates!$E$1:$E$11000 &lt;&gt; ""), CHAR(34) &amp; Rates!$E$1:$E$11000&amp; CHAR(34), ""))</f>
        <v>"Requires a Spotify subscription 🤣"</v>
      </c>
      <c r="Q332" s="50">
        <f>COUNTIF(Categories!A:A, H332) + COUNTIF(Categories!A:A, I332) + COUNTIF(Categories!A:A, J332) + COUNTIF(Categories!A:A, K332) + COUNTIF(Categories!A:A, F332) + COUNTIF(Categories!A:A, G332) + T332</f>
        <v>6</v>
      </c>
      <c r="R332" s="50">
        <f t="shared" si="35"/>
        <v>0</v>
      </c>
      <c r="S332" s="50" t="str">
        <f t="shared" si="34"/>
        <v>cl_BLUcl_BLAcl_YELkokomoTrsideisland</v>
      </c>
      <c r="T332" s="50">
        <f t="shared" si="24"/>
        <v>0</v>
      </c>
      <c r="U332" s="50" t="s">
        <v>3018</v>
      </c>
      <c r="V332" s="50" t="str">
        <f t="shared" si="25"/>
        <v>[{"order":"331","ctry":"Bahamas",</v>
      </c>
      <c r="W332" s="53" t="str">
        <f t="shared" si="26"/>
        <v>[{"order":"331","ctry":"Bahamas","rate":"5.0","dff":"Med","cmnt":["Requires a Spotify subscription 🤣"],"prow":["cl_BLU","cl_BLA","cl_YEL"],"pcolumn":["kokomo","Trside","island"]}],</v>
      </c>
      <c r="X332" s="48" t="str" cm="1">
        <f t="array" ref="X332">CHAR(34) &amp; "prow" &amp; CHAR(34) &amp; ":["
&amp; _xlfn.TEXTJOIN(",", TRUE, CHAR(34) &amp; F332:H332 &amp; CHAR(34))
&amp; "],"</f>
        <v>"prow":["cl_BLU","cl_BLA","cl_YEL"],</v>
      </c>
      <c r="Y332" s="48" t="str" cm="1">
        <f t="array" ref="Y332">CHAR(34) &amp; "pcolumn" &amp; CHAR(34) &amp; ":["
&amp; _xlfn.TEXTJOIN(",", TRUE, CHAR(34) &amp; I332:K332 &amp; CHAR(34))
&amp; "]}"</f>
        <v>"pcolumn":["kokomo","Trside","island"]}</v>
      </c>
      <c r="Z332" s="54" t="str">
        <f t="shared" si="27"/>
        <v>"rate":"5.0",</v>
      </c>
      <c r="AA332" s="54" t="str">
        <f t="shared" si="28"/>
        <v>"dff":"Med",</v>
      </c>
      <c r="AB332" s="54" t="str">
        <f t="shared" si="29"/>
        <v>"cmnt":["Requires a Spotify subscription 🤣"],</v>
      </c>
      <c r="AC332" s="54"/>
      <c r="AD332" s="54"/>
      <c r="AE332" s="54"/>
      <c r="AF332" s="54"/>
      <c r="AG332" s="54"/>
      <c r="AH332" s="54"/>
    </row>
    <row r="333" spans="1:34" ht="18" customHeight="1" x14ac:dyDescent="0.3">
      <c r="A333" s="44">
        <f t="shared" si="33"/>
        <v>45689</v>
      </c>
      <c r="B333" s="45">
        <f t="shared" si="21"/>
        <v>6</v>
      </c>
      <c r="C333" s="46" t="str">
        <f t="shared" si="22"/>
        <v>puzzle1 = [{"order":"332","ctry":"Monaco","rate":"6.0","dff":"Easy","cmnt":[],"prow":["allhor","OnlyBa","2Bands"],"pcolumn":["001RED","2Color","REDWHI"]}],</v>
      </c>
      <c r="D333" s="47">
        <f t="shared" si="23"/>
        <v>332</v>
      </c>
      <c r="E333" s="48" t="s">
        <v>181</v>
      </c>
      <c r="F333" s="49" t="s">
        <v>1509</v>
      </c>
      <c r="G333" s="50" t="s">
        <v>1630</v>
      </c>
      <c r="H333" s="50" t="s">
        <v>1485</v>
      </c>
      <c r="I333" s="50" t="s">
        <v>1180</v>
      </c>
      <c r="J333" s="50" t="s">
        <v>1413</v>
      </c>
      <c r="K333" s="50" t="s">
        <v>1375</v>
      </c>
      <c r="L333" s="48" t="str" cm="1">
        <f t="array" ref="L333">IF(LEFT(E333,1)&lt;&gt;"[", _xlfn.TEXTJOIN(", ", TRUE, IF($E$2:$E$1438=E333, ROW($E$2:$E$1438)-1, "")), "")</f>
        <v>143, 332</v>
      </c>
      <c r="M333" s="48" cm="1">
        <f t="array" ref="M333">IF(
  IFERROR(INDEX(_xlfn.TEXTSPLIT(L333, ", "), COUNTA(_xlfn.TEXTSPLIT(L333, ", "))) - INDEX(_xlfn.TEXTSPLIT(L333, ", "), COUNTA(_xlfn.TEXTSPLIT(L333, ", ")) - 1), 0) &gt; 0,
  IFERROR(INDEX(_xlfn.TEXTSPLIT(L333, ", "), COUNTA(_xlfn.TEXTSPLIT(L333, ", "))) - INDEX(_xlfn.TEXTSPLIT(L333, ", "), COUNTA(_xlfn.TEXTSPLIT(L333, ", ")) - 1), ""),
  ""
)</f>
        <v>189</v>
      </c>
      <c r="N333" s="51" t="str">
        <f>IFERROR(TEXT(AVERAGEIF(Rates!B:B, D333, Rates!C:C), "0.0"), "")</f>
        <v>6.0</v>
      </c>
      <c r="O333" s="52" t="str">
        <f>IFERROR(
    IF(
        AVERAGEIF(Rates!B:B, D333, Rates!F:F) &lt; 1.2,
        "Easy",
        IF(
            AVERAGEIF(Rates!B:B, D333, Rates!F:F) &gt; 2.2,
            "Hard",
            "Med"
        )
    ),
    ""
)</f>
        <v>Easy</v>
      </c>
      <c r="P333" s="50" t="str" cm="1">
        <f t="array" ref="P333">_xlfn.TEXTJOIN(",", TRUE, IF((Rates!$B$1:$B$11000 = D333) * (Rates!$E$1:$E$11000 &lt;&gt; ""), CHAR(34) &amp; Rates!$E$1:$E$11000&amp; CHAR(34), ""))</f>
        <v/>
      </c>
      <c r="Q333" s="50">
        <f>COUNTIF(Categories!A:A, H333) + COUNTIF(Categories!A:A, I333) + COUNTIF(Categories!A:A, J333) + COUNTIF(Categories!A:A, K333) + COUNTIF(Categories!A:A, F333) + COUNTIF(Categories!A:A, G333) + T333</f>
        <v>6</v>
      </c>
      <c r="R333" s="50">
        <f t="shared" si="35"/>
        <v>0</v>
      </c>
      <c r="S333" s="50" t="str">
        <f t="shared" si="34"/>
        <v>allhorOnlyBa2Bands001RED2ColorREDWHI</v>
      </c>
      <c r="T333" s="50">
        <f t="shared" si="24"/>
        <v>0</v>
      </c>
      <c r="U333" s="50" t="s">
        <v>3018</v>
      </c>
      <c r="V333" s="50" t="str">
        <f t="shared" si="25"/>
        <v>[{"order":"332","ctry":"Monaco",</v>
      </c>
      <c r="W333" s="53" t="str">
        <f t="shared" si="26"/>
        <v>[{"order":"332","ctry":"Monaco","rate":"6.0","dff":"Easy","cmnt":[],"prow":["allhor","OnlyBa","2Bands"],"pcolumn":["001RED","2Color","REDWHI"]}],</v>
      </c>
      <c r="X333" s="48" t="str" cm="1">
        <f t="array" ref="X333">CHAR(34) &amp; "prow" &amp; CHAR(34) &amp; ":["
&amp; _xlfn.TEXTJOIN(",", TRUE, CHAR(34) &amp; F333:H333 &amp; CHAR(34))
&amp; "],"</f>
        <v>"prow":["allhor","OnlyBa","2Bands"],</v>
      </c>
      <c r="Y333" s="48" t="str" cm="1">
        <f t="array" ref="Y333">CHAR(34) &amp; "pcolumn" &amp; CHAR(34) &amp; ":["
&amp; _xlfn.TEXTJOIN(",", TRUE, CHAR(34) &amp; I333:K333 &amp; CHAR(34))
&amp; "]}"</f>
        <v>"pcolumn":["001RED","2Color","REDWHI"]}</v>
      </c>
      <c r="Z333" s="54" t="str">
        <f t="shared" si="27"/>
        <v>"rate":"6.0",</v>
      </c>
      <c r="AA333" s="54" t="str">
        <f t="shared" si="28"/>
        <v>"dff":"Easy",</v>
      </c>
      <c r="AB333" s="54" t="str">
        <f t="shared" si="29"/>
        <v>"cmnt":[],</v>
      </c>
      <c r="AC333" s="54"/>
      <c r="AD333" s="54"/>
      <c r="AE333" s="54"/>
      <c r="AF333" s="54"/>
      <c r="AG333" s="54"/>
      <c r="AH333" s="54"/>
    </row>
    <row r="334" spans="1:34" ht="18" customHeight="1" x14ac:dyDescent="0.3">
      <c r="A334" s="44">
        <f t="shared" si="33"/>
        <v>45690</v>
      </c>
      <c r="B334" s="45">
        <f t="shared" si="21"/>
        <v>7</v>
      </c>
      <c r="C334" s="46" t="str">
        <f t="shared" si="22"/>
        <v>puzzle1 = [{"order":"333","ctry":"Aland","rate":"8.7","dff":"Med","cmnt":[],"prow":["cl_BLU","cl_RED","cl_YEL"],"pcolumn":["Nordic","end_land","3Color"]}],</v>
      </c>
      <c r="D334" s="47">
        <f t="shared" si="23"/>
        <v>333</v>
      </c>
      <c r="E334" s="48" t="s">
        <v>42</v>
      </c>
      <c r="F334" s="49" t="s">
        <v>1092</v>
      </c>
      <c r="G334" s="50" t="s">
        <v>1101</v>
      </c>
      <c r="H334" s="50" t="s">
        <v>1107</v>
      </c>
      <c r="I334" s="50" t="s">
        <v>1658</v>
      </c>
      <c r="J334" s="50" t="s">
        <v>1958</v>
      </c>
      <c r="K334" s="50" t="s">
        <v>1417</v>
      </c>
      <c r="L334" s="48" t="str" cm="1">
        <f t="array" ref="L334">IF(LEFT(E334,1)&lt;&gt;"[", _xlfn.TEXTJOIN(", ", TRUE, IF($E$2:$E$1438=E334, ROW($E$2:$E$1438)-1, "")), "")</f>
        <v>177, 333</v>
      </c>
      <c r="M334" s="48" cm="1">
        <f t="array" ref="M334">IF(
  IFERROR(INDEX(_xlfn.TEXTSPLIT(L334, ", "), COUNTA(_xlfn.TEXTSPLIT(L334, ", "))) - INDEX(_xlfn.TEXTSPLIT(L334, ", "), COUNTA(_xlfn.TEXTSPLIT(L334, ", ")) - 1), 0) &gt; 0,
  IFERROR(INDEX(_xlfn.TEXTSPLIT(L334, ", "), COUNTA(_xlfn.TEXTSPLIT(L334, ", "))) - INDEX(_xlfn.TEXTSPLIT(L334, ", "), COUNTA(_xlfn.TEXTSPLIT(L334, ", ")) - 1), ""),
  ""
)</f>
        <v>156</v>
      </c>
      <c r="N334" s="51" t="str">
        <f>IFERROR(TEXT(AVERAGEIF(Rates!B:B, D334, Rates!C:C), "0.0"), "")</f>
        <v>8.7</v>
      </c>
      <c r="O334" s="52" t="str">
        <f>IFERROR(
    IF(
        AVERAGEIF(Rates!B:B, D334, Rates!F:F) &lt; 1.2,
        "Easy",
        IF(
            AVERAGEIF(Rates!B:B, D334, Rates!F:F) &gt; 2.2,
            "Hard",
            "Med"
        )
    ),
    ""
)</f>
        <v>Med</v>
      </c>
      <c r="P334" s="50" t="str" cm="1">
        <f t="array" ref="P334">_xlfn.TEXTJOIN(",", TRUE, IF((Rates!$B$1:$B$11000 = D334) * (Rates!$E$1:$E$11000 &lt;&gt; ""), CHAR(34) &amp; Rates!$E$1:$E$11000&amp; CHAR(34), ""))</f>
        <v/>
      </c>
      <c r="Q334" s="50">
        <f>COUNTIF(Categories!A:A, H334) + COUNTIF(Categories!A:A, I334) + COUNTIF(Categories!A:A, J334) + COUNTIF(Categories!A:A, K334) + COUNTIF(Categories!A:A, F334) + COUNTIF(Categories!A:A, G334) + T334</f>
        <v>6</v>
      </c>
      <c r="R334" s="50">
        <f t="shared" si="35"/>
        <v>2</v>
      </c>
      <c r="S334" s="50" t="str">
        <f t="shared" si="34"/>
        <v>cl_BLUcl_REDcl_YELNordicend_land3Color</v>
      </c>
      <c r="T334" s="50">
        <f t="shared" si="24"/>
        <v>0</v>
      </c>
      <c r="U334" s="50" t="s">
        <v>3018</v>
      </c>
      <c r="V334" s="50" t="str">
        <f t="shared" si="25"/>
        <v>[{"order":"333","ctry":"Aland",</v>
      </c>
      <c r="W334" s="53" t="str">
        <f t="shared" si="26"/>
        <v>[{"order":"333","ctry":"Aland","rate":"8.7","dff":"Med","cmnt":[],"prow":["cl_BLU","cl_RED","cl_YEL"],"pcolumn":["Nordic","end_land","3Color"]}],</v>
      </c>
      <c r="X334" s="48" t="str" cm="1">
        <f t="array" ref="X334">CHAR(34) &amp; "prow" &amp; CHAR(34) &amp; ":["
&amp; _xlfn.TEXTJOIN(",", TRUE, CHAR(34) &amp; F334:H334 &amp; CHAR(34))
&amp; "],"</f>
        <v>"prow":["cl_BLU","cl_RED","cl_YEL"],</v>
      </c>
      <c r="Y334" s="48" t="str" cm="1">
        <f t="array" ref="Y334">CHAR(34) &amp; "pcolumn" &amp; CHAR(34) &amp; ":["
&amp; _xlfn.TEXTJOIN(",", TRUE, CHAR(34) &amp; I334:K334 &amp; CHAR(34))
&amp; "]}"</f>
        <v>"pcolumn":["Nordic","end_land","3Color"]}</v>
      </c>
      <c r="Z334" s="54" t="str">
        <f t="shared" si="27"/>
        <v>"rate":"8.7",</v>
      </c>
      <c r="AA334" s="54" t="str">
        <f t="shared" si="28"/>
        <v>"dff":"Med",</v>
      </c>
      <c r="AB334" s="54" t="str">
        <f t="shared" si="29"/>
        <v>"cmnt":[],</v>
      </c>
      <c r="AC334" s="54"/>
      <c r="AD334" s="54"/>
      <c r="AE334" s="54"/>
      <c r="AF334" s="54"/>
      <c r="AG334" s="54"/>
      <c r="AH334" s="54"/>
    </row>
    <row r="335" spans="1:34" ht="18" customHeight="1" x14ac:dyDescent="0.3">
      <c r="A335" s="44">
        <f t="shared" si="33"/>
        <v>45691</v>
      </c>
      <c r="B335" s="45">
        <f t="shared" si="21"/>
        <v>1</v>
      </c>
      <c r="C335" s="46" t="str">
        <f t="shared" si="22"/>
        <v>puzzle1 = [{"order":"334","ctry":"Saint Lucia","rate":"10.0","dff":"Hard","cmnt":[],"prow":["ExtraNo_NoBand, Circle","NO_RED","words2"],"pcolumn":["island","cl_BLA","ExtraNah_Canton, HasSta"]}],</v>
      </c>
      <c r="D335" s="47">
        <f t="shared" si="23"/>
        <v>334</v>
      </c>
      <c r="E335" s="48" t="s">
        <v>226</v>
      </c>
      <c r="F335" s="49" t="s">
        <v>1833</v>
      </c>
      <c r="G335" s="50" t="s">
        <v>1319</v>
      </c>
      <c r="H335" s="50" t="s">
        <v>1845</v>
      </c>
      <c r="I335" s="50" t="s">
        <v>1</v>
      </c>
      <c r="J335" s="50" t="s">
        <v>1088</v>
      </c>
      <c r="K335" s="50" t="s">
        <v>1780</v>
      </c>
      <c r="L335" s="48" t="str" cm="1">
        <f t="array" ref="L335">IF(LEFT(E335,1)&lt;&gt;"[", _xlfn.TEXTJOIN(", ", TRUE, IF($E$2:$E$1438=E335, ROW($E$2:$E$1438)-1, "")), "")</f>
        <v>242, 334</v>
      </c>
      <c r="M335" s="48" cm="1">
        <f t="array" ref="M335">IF(
  IFERROR(INDEX(_xlfn.TEXTSPLIT(L335, ", "), COUNTA(_xlfn.TEXTSPLIT(L335, ", "))) - INDEX(_xlfn.TEXTSPLIT(L335, ", "), COUNTA(_xlfn.TEXTSPLIT(L335, ", ")) - 1), 0) &gt; 0,
  IFERROR(INDEX(_xlfn.TEXTSPLIT(L335, ", "), COUNTA(_xlfn.TEXTSPLIT(L335, ", "))) - INDEX(_xlfn.TEXTSPLIT(L335, ", "), COUNTA(_xlfn.TEXTSPLIT(L335, ", ")) - 1), ""),
  ""
)</f>
        <v>92</v>
      </c>
      <c r="N335" s="51" t="str">
        <f>IFERROR(TEXT(AVERAGEIF(Rates!B:B, D335, Rates!C:C), "0.0"), "")</f>
        <v>10.0</v>
      </c>
      <c r="O335" s="52" t="str">
        <f>IFERROR(
    IF(
        AVERAGEIF(Rates!B:B, D335, Rates!F:F) &lt; 1.2,
        "Easy",
        IF(
            AVERAGEIF(Rates!B:B, D335, Rates!F:F) &gt; 2.2,
            "Hard",
            "Med"
        )
    ),
    ""
)</f>
        <v>Hard</v>
      </c>
      <c r="P335" s="50" t="str" cm="1">
        <f t="array" ref="P335">_xlfn.TEXTJOIN(",", TRUE, IF((Rates!$B$1:$B$11000 = D335) * (Rates!$E$1:$E$11000 &lt;&gt; ""), CHAR(34) &amp; Rates!$E$1:$E$11000&amp; CHAR(34), ""))</f>
        <v/>
      </c>
      <c r="Q335" s="50">
        <f>COUNTIF(Categories!A:A, H335) + COUNTIF(Categories!A:A, I335) + COUNTIF(Categories!A:A, J335) + COUNTIF(Categories!A:A, K335) + COUNTIF(Categories!A:A, F335) + COUNTIF(Categories!A:A, G335) + T335</f>
        <v>6</v>
      </c>
      <c r="R335" s="50">
        <f t="shared" si="35"/>
        <v>0</v>
      </c>
      <c r="S335" s="50" t="str">
        <f t="shared" si="34"/>
        <v>ExtraNo_NoBand, CircleNO_REDwords2islandcl_BLAExtraNah_Canton, HasSta</v>
      </c>
      <c r="T335" s="50">
        <f t="shared" si="24"/>
        <v>0</v>
      </c>
      <c r="U335" s="50" t="s">
        <v>3018</v>
      </c>
      <c r="V335" s="50" t="str">
        <f t="shared" si="25"/>
        <v>[{"order":"334","ctry":"Saint Lucia",</v>
      </c>
      <c r="W335" s="53" t="str">
        <f t="shared" si="26"/>
        <v>[{"order":"334","ctry":"Saint Lucia","rate":"10.0","dff":"Hard","cmnt":[],"prow":["ExtraNo_NoBand, Circle","NO_RED","words2"],"pcolumn":["island","cl_BLA","ExtraNah_Canton, HasSta"]}],</v>
      </c>
      <c r="X335" s="48" t="str" cm="1">
        <f t="array" ref="X335">CHAR(34) &amp; "prow" &amp; CHAR(34) &amp; ":["
&amp; _xlfn.TEXTJOIN(",", TRUE, CHAR(34) &amp; F335:H335 &amp; CHAR(34))
&amp; "],"</f>
        <v>"prow":["ExtraNo_NoBand, Circle","NO_RED","words2"],</v>
      </c>
      <c r="Y335" s="48" t="str" cm="1">
        <f t="array" ref="Y335">CHAR(34) &amp; "pcolumn" &amp; CHAR(34) &amp; ":["
&amp; _xlfn.TEXTJOIN(",", TRUE, CHAR(34) &amp; I335:K335 &amp; CHAR(34))
&amp; "]}"</f>
        <v>"pcolumn":["island","cl_BLA","ExtraNah_Canton, HasSta"]}</v>
      </c>
      <c r="Z335" s="54" t="str">
        <f t="shared" si="27"/>
        <v>"rate":"10.0",</v>
      </c>
      <c r="AA335" s="54" t="str">
        <f t="shared" si="28"/>
        <v>"dff":"Hard",</v>
      </c>
      <c r="AB335" s="54" t="str">
        <f t="shared" si="29"/>
        <v>"cmnt":[],</v>
      </c>
      <c r="AC335" s="54"/>
      <c r="AD335" s="54"/>
      <c r="AE335" s="54"/>
      <c r="AF335" s="54"/>
      <c r="AG335" s="54"/>
      <c r="AH335" s="54"/>
    </row>
    <row r="336" spans="1:34" ht="18" customHeight="1" x14ac:dyDescent="0.3">
      <c r="A336" s="44">
        <f t="shared" si="33"/>
        <v>45692</v>
      </c>
      <c r="B336" s="45">
        <f t="shared" si="21"/>
        <v>2</v>
      </c>
      <c r="C336" s="46" t="str">
        <f t="shared" si="22"/>
        <v>puzzle1 = [{"order":"335","ctry":"United Kingdom","rate":"7.0","dff":"Easy","cmnt":[],"prow":["englis","3Color","rgn_Europe"],"pcolumn":["with_U","with_K","Rotate"]}],</v>
      </c>
      <c r="D336" s="47">
        <f t="shared" si="23"/>
        <v>335</v>
      </c>
      <c r="E336" s="48" t="s">
        <v>271</v>
      </c>
      <c r="F336" s="49" t="s">
        <v>2031</v>
      </c>
      <c r="G336" s="50" t="s">
        <v>1417</v>
      </c>
      <c r="H336" s="50" t="s">
        <v>1067</v>
      </c>
      <c r="I336" s="50" t="s">
        <v>3002</v>
      </c>
      <c r="J336" s="50" t="s">
        <v>3049</v>
      </c>
      <c r="K336" s="50" t="s">
        <v>1521</v>
      </c>
      <c r="L336" s="48" t="str" cm="1">
        <f t="array" ref="L336">IF(LEFT(E336,1)&lt;&gt;"[", _xlfn.TEXTJOIN(", ", TRUE, IF($E$2:$E$1438=E336, ROW($E$2:$E$1438)-1, "")), "")</f>
        <v>30, 259, 335, 441</v>
      </c>
      <c r="M336" s="48" cm="1">
        <f t="array" ref="M336">IF(
  IFERROR(INDEX(_xlfn.TEXTSPLIT(L336, ", "), COUNTA(_xlfn.TEXTSPLIT(L336, ", "))) - INDEX(_xlfn.TEXTSPLIT(L336, ", "), COUNTA(_xlfn.TEXTSPLIT(L336, ", ")) - 1), 0) &gt; 0,
  IFERROR(INDEX(_xlfn.TEXTSPLIT(L336, ", "), COUNTA(_xlfn.TEXTSPLIT(L336, ", "))) - INDEX(_xlfn.TEXTSPLIT(L336, ", "), COUNTA(_xlfn.TEXTSPLIT(L336, ", ")) - 1), ""),
  ""
)</f>
        <v>106</v>
      </c>
      <c r="N336" s="51" t="str">
        <f>IFERROR(TEXT(AVERAGEIF(Rates!B:B, D336, Rates!C:C), "0.0"), "")</f>
        <v>7.0</v>
      </c>
      <c r="O336" s="52" t="str">
        <f>IFERROR(
    IF(
        AVERAGEIF(Rates!B:B, D336, Rates!F:F) &lt; 1.2,
        "Easy",
        IF(
            AVERAGEIF(Rates!B:B, D336, Rates!F:F) &gt; 2.2,
            "Hard",
            "Med"
        )
    ),
    ""
)</f>
        <v>Easy</v>
      </c>
      <c r="P336" s="50" t="str" cm="1">
        <f t="array" ref="P336">_xlfn.TEXTJOIN(",", TRUE, IF((Rates!$B$1:$B$11000 = D336) * (Rates!$E$1:$E$11000 &lt;&gt; ""), CHAR(34) &amp; Rates!$E$1:$E$11000&amp; CHAR(34), ""))</f>
        <v/>
      </c>
      <c r="Q336" s="50">
        <f>COUNTIF(Categories!A:A, H336) + COUNTIF(Categories!A:A, I336) + COUNTIF(Categories!A:A, J336) + COUNTIF(Categories!A:A, K336) + COUNTIF(Categories!A:A, F336) + COUNTIF(Categories!A:A, G336) + T336</f>
        <v>6</v>
      </c>
      <c r="R336" s="50">
        <f t="shared" si="35"/>
        <v>1</v>
      </c>
      <c r="S336" s="50" t="str">
        <f t="shared" si="34"/>
        <v>englis3Colorrgn_Europewith_Uwith_KRotate</v>
      </c>
      <c r="T336" s="50">
        <f t="shared" si="24"/>
        <v>2</v>
      </c>
      <c r="U336" s="50" t="s">
        <v>3018</v>
      </c>
      <c r="V336" s="50" t="str">
        <f t="shared" si="25"/>
        <v>[{"order":"335","ctry":"United Kingdom",</v>
      </c>
      <c r="W336" s="53" t="str">
        <f t="shared" si="26"/>
        <v>[{"order":"335","ctry":"United Kingdom","rate":"7.0","dff":"Easy","cmnt":[],"prow":["englis","3Color","rgn_Europe"],"pcolumn":["with_U","with_K","Rotate"]}],</v>
      </c>
      <c r="X336" s="48" t="str" cm="1">
        <f t="array" ref="X336">CHAR(34) &amp; "prow" &amp; CHAR(34) &amp; ":["
&amp; _xlfn.TEXTJOIN(",", TRUE, CHAR(34) &amp; F336:H336 &amp; CHAR(34))
&amp; "],"</f>
        <v>"prow":["englis","3Color","rgn_Europe"],</v>
      </c>
      <c r="Y336" s="48" t="str" cm="1">
        <f t="array" ref="Y336">CHAR(34) &amp; "pcolumn" &amp; CHAR(34) &amp; ":["
&amp; _xlfn.TEXTJOIN(",", TRUE, CHAR(34) &amp; I336:K336 &amp; CHAR(34))
&amp; "]}"</f>
        <v>"pcolumn":["with_U","with_K","Rotate"]}</v>
      </c>
      <c r="Z336" s="54" t="str">
        <f t="shared" si="27"/>
        <v>"rate":"7.0",</v>
      </c>
      <c r="AA336" s="54" t="str">
        <f t="shared" si="28"/>
        <v>"dff":"Easy",</v>
      </c>
      <c r="AB336" s="54" t="str">
        <f t="shared" si="29"/>
        <v>"cmnt":[],</v>
      </c>
      <c r="AC336" s="54"/>
      <c r="AD336" s="54"/>
      <c r="AE336" s="54"/>
      <c r="AF336" s="54"/>
      <c r="AG336" s="54"/>
      <c r="AH336" s="54"/>
    </row>
    <row r="337" spans="1:34" ht="18" customHeight="1" x14ac:dyDescent="0.3">
      <c r="A337" s="44">
        <f t="shared" si="33"/>
        <v>45693</v>
      </c>
      <c r="B337" s="45">
        <f t="shared" si="21"/>
        <v>3</v>
      </c>
      <c r="C337" s="46" t="str">
        <f t="shared" si="22"/>
        <v>puzzle1 = [{"order":"336","ctry":"Norfolk Island","rate":"7.0","dff":"Easy","cmnt":[],"prow":["myrGRE","myrGRE","myrGRE"],"pcolumn":["myrGRE","myrGRE","myrGRE"]}],</v>
      </c>
      <c r="D337" s="47">
        <f t="shared" si="23"/>
        <v>336</v>
      </c>
      <c r="E337" s="48" t="s">
        <v>198</v>
      </c>
      <c r="F337" s="49" t="s">
        <v>1287</v>
      </c>
      <c r="G337" s="50" t="s">
        <v>1287</v>
      </c>
      <c r="H337" s="50" t="s">
        <v>1287</v>
      </c>
      <c r="I337" s="50" t="s">
        <v>1287</v>
      </c>
      <c r="J337" s="50" t="s">
        <v>1287</v>
      </c>
      <c r="K337" s="50" t="s">
        <v>1287</v>
      </c>
      <c r="L337" s="48" t="str" cm="1">
        <f t="array" ref="L337">IF(LEFT(E337,1)&lt;&gt;"[", _xlfn.TEXTJOIN(", ", TRUE, IF($E$2:$E$1438=E337, ROW($E$2:$E$1438)-1, "")), "")</f>
        <v>100, 291, 336, 569</v>
      </c>
      <c r="M337" s="48" cm="1">
        <f t="array" ref="M337">IF(
  IFERROR(INDEX(_xlfn.TEXTSPLIT(L337, ", "), COUNTA(_xlfn.TEXTSPLIT(L337, ", "))) - INDEX(_xlfn.TEXTSPLIT(L337, ", "), COUNTA(_xlfn.TEXTSPLIT(L337, ", ")) - 1), 0) &gt; 0,
  IFERROR(INDEX(_xlfn.TEXTSPLIT(L337, ", "), COUNTA(_xlfn.TEXTSPLIT(L337, ", "))) - INDEX(_xlfn.TEXTSPLIT(L337, ", "), COUNTA(_xlfn.TEXTSPLIT(L337, ", ")) - 1), ""),
  ""
)</f>
        <v>233</v>
      </c>
      <c r="N337" s="51" t="str">
        <f>IFERROR(TEXT(AVERAGEIF(Rates!B:B, D337, Rates!C:C), "0.0"), "")</f>
        <v>7.0</v>
      </c>
      <c r="O337" s="52" t="str">
        <f>IFERROR(
    IF(
        AVERAGEIF(Rates!B:B, D337, Rates!F:F) &lt; 1.2,
        "Easy",
        IF(
            AVERAGEIF(Rates!B:B, D337, Rates!F:F) &gt; 2.2,
            "Hard",
            "Med"
        )
    ),
    ""
)</f>
        <v>Easy</v>
      </c>
      <c r="P337" s="50" t="str" cm="1">
        <f t="array" ref="P337">_xlfn.TEXTJOIN(",", TRUE, IF((Rates!$B$1:$B$11000 = D337) * (Rates!$E$1:$E$11000 &lt;&gt; ""), CHAR(34) &amp; Rates!$E$1:$E$11000&amp; CHAR(34), ""))</f>
        <v/>
      </c>
      <c r="Q337" s="50">
        <f>COUNTIF(Categories!A:A, H337) + COUNTIF(Categories!A:A, I337) + COUNTIF(Categories!A:A, J337) + COUNTIF(Categories!A:A, K337) + COUNTIF(Categories!A:A, F337) + COUNTIF(Categories!A:A, G337) + T337</f>
        <v>6</v>
      </c>
      <c r="R337" s="50">
        <f t="shared" si="35"/>
        <v>0</v>
      </c>
      <c r="S337" s="50" t="str">
        <f t="shared" si="34"/>
        <v>myrGREmyrGREmyrGREmyrGREmyrGREmyrGRE</v>
      </c>
      <c r="T337" s="50">
        <f t="shared" si="24"/>
        <v>0</v>
      </c>
      <c r="U337" s="50" t="s">
        <v>3018</v>
      </c>
      <c r="V337" s="50" t="str">
        <f t="shared" si="25"/>
        <v>[{"order":"336","ctry":"Norfolk Island",</v>
      </c>
      <c r="W337" s="53" t="str">
        <f t="shared" si="26"/>
        <v>[{"order":"336","ctry":"Norfolk Island","rate":"7.0","dff":"Easy","cmnt":[],"prow":["myrGRE","myrGRE","myrGRE"],"pcolumn":["myrGRE","myrGRE","myrGRE"]}],</v>
      </c>
      <c r="X337" s="48" t="str" cm="1">
        <f t="array" ref="X337">CHAR(34) &amp; "prow" &amp; CHAR(34) &amp; ":["
&amp; _xlfn.TEXTJOIN(",", TRUE, CHAR(34) &amp; F337:H337 &amp; CHAR(34))
&amp; "],"</f>
        <v>"prow":["myrGRE","myrGRE","myrGRE"],</v>
      </c>
      <c r="Y337" s="48" t="str" cm="1">
        <f t="array" ref="Y337">CHAR(34) &amp; "pcolumn" &amp; CHAR(34) &amp; ":["
&amp; _xlfn.TEXTJOIN(",", TRUE, CHAR(34) &amp; I337:K337 &amp; CHAR(34))
&amp; "]}"</f>
        <v>"pcolumn":["myrGRE","myrGRE","myrGRE"]}</v>
      </c>
      <c r="Z337" s="54" t="str">
        <f t="shared" si="27"/>
        <v>"rate":"7.0",</v>
      </c>
      <c r="AA337" s="54" t="str">
        <f t="shared" si="28"/>
        <v>"dff":"Easy",</v>
      </c>
      <c r="AB337" s="54" t="str">
        <f t="shared" si="29"/>
        <v>"cmnt":[],</v>
      </c>
      <c r="AC337" s="54"/>
      <c r="AD337" s="54"/>
      <c r="AE337" s="54"/>
      <c r="AF337" s="54"/>
      <c r="AG337" s="54"/>
      <c r="AH337" s="54"/>
    </row>
    <row r="338" spans="1:34" ht="18" customHeight="1" x14ac:dyDescent="0.3">
      <c r="A338" s="44">
        <f t="shared" si="33"/>
        <v>45694</v>
      </c>
      <c r="B338" s="45">
        <f t="shared" si="21"/>
        <v>4</v>
      </c>
      <c r="C338" s="46" t="str">
        <f t="shared" si="22"/>
        <v>puzzle1 = [{"order":"337","ctry":"Malaysia","rate":"7.0","dff":"Easy","cmnt":[],"prow":["rgn_Asia","cl_RED","cl_WHI"],"pcolumn":["staYEL","Extra_1Stars, IsMoon","ExtraNo_Canton, unjack"]}],</v>
      </c>
      <c r="D338" s="47">
        <f t="shared" si="23"/>
        <v>337</v>
      </c>
      <c r="E338" s="48" t="s">
        <v>169</v>
      </c>
      <c r="F338" s="49" t="s">
        <v>1063</v>
      </c>
      <c r="G338" s="50" t="s">
        <v>1101</v>
      </c>
      <c r="H338" s="50" t="s">
        <v>1104</v>
      </c>
      <c r="I338" s="50" t="s">
        <v>1276</v>
      </c>
      <c r="J338" s="50" t="s">
        <v>1692</v>
      </c>
      <c r="K338" s="50" t="s">
        <v>1802</v>
      </c>
      <c r="L338" s="48" t="str" cm="1">
        <f t="array" ref="L338">IF(LEFT(E338,1)&lt;&gt;"[", _xlfn.TEXTJOIN(", ", TRUE, IF($E$2:$E$1438=E338, ROW($E$2:$E$1438)-1, "")), "")</f>
        <v>95, 337</v>
      </c>
      <c r="M338" s="48" cm="1">
        <f t="array" ref="M338">IF(
  IFERROR(INDEX(_xlfn.TEXTSPLIT(L338, ", "), COUNTA(_xlfn.TEXTSPLIT(L338, ", "))) - INDEX(_xlfn.TEXTSPLIT(L338, ", "), COUNTA(_xlfn.TEXTSPLIT(L338, ", ")) - 1), 0) &gt; 0,
  IFERROR(INDEX(_xlfn.TEXTSPLIT(L338, ", "), COUNTA(_xlfn.TEXTSPLIT(L338, ", "))) - INDEX(_xlfn.TEXTSPLIT(L338, ", "), COUNTA(_xlfn.TEXTSPLIT(L338, ", ")) - 1), ""),
  ""
)</f>
        <v>242</v>
      </c>
      <c r="N338" s="51" t="str">
        <f>IFERROR(TEXT(AVERAGEIF(Rates!B:B, D338, Rates!C:C), "0.0"), "")</f>
        <v>7.0</v>
      </c>
      <c r="O338" s="52" t="str">
        <f>IFERROR(
    IF(
        AVERAGEIF(Rates!B:B, D338, Rates!F:F) &lt; 1.2,
        "Easy",
        IF(
            AVERAGEIF(Rates!B:B, D338, Rates!F:F) &gt; 2.2,
            "Hard",
            "Med"
        )
    ),
    ""
)</f>
        <v>Easy</v>
      </c>
      <c r="P338" s="50" t="str" cm="1">
        <f t="array" ref="P338">_xlfn.TEXTJOIN(",", TRUE, IF((Rates!$B$1:$B$11000 = D338) * (Rates!$E$1:$E$11000 &lt;&gt; ""), CHAR(34) &amp; Rates!$E$1:$E$11000&amp; CHAR(34), ""))</f>
        <v/>
      </c>
      <c r="Q338" s="50">
        <f>COUNTIF(Categories!A:A, H338) + COUNTIF(Categories!A:A, I338) + COUNTIF(Categories!A:A, J338) + COUNTIF(Categories!A:A, K338) + COUNTIF(Categories!A:A, F338) + COUNTIF(Categories!A:A, G338) + T338</f>
        <v>6</v>
      </c>
      <c r="R338" s="50">
        <f t="shared" si="35"/>
        <v>0</v>
      </c>
      <c r="S338" s="50" t="str">
        <f t="shared" si="34"/>
        <v>rgn_Asiacl_REDcl_WHIstaYELExtra_1Stars, IsMoonExtraNo_Canton, unjack</v>
      </c>
      <c r="T338" s="50">
        <f t="shared" si="24"/>
        <v>0</v>
      </c>
      <c r="U338" s="50" t="s">
        <v>3018</v>
      </c>
      <c r="V338" s="50" t="str">
        <f t="shared" si="25"/>
        <v>[{"order":"337","ctry":"Malaysia",</v>
      </c>
      <c r="W338" s="53" t="str">
        <f t="shared" si="26"/>
        <v>[{"order":"337","ctry":"Malaysia","rate":"7.0","dff":"Easy","cmnt":[],"prow":["rgn_Asia","cl_RED","cl_WHI"],"pcolumn":["staYEL","Extra_1Stars, IsMoon","ExtraNo_Canton, unjack"]}],</v>
      </c>
      <c r="X338" s="48" t="str" cm="1">
        <f t="array" ref="X338">CHAR(34) &amp; "prow" &amp; CHAR(34) &amp; ":["
&amp; _xlfn.TEXTJOIN(",", TRUE, CHAR(34) &amp; F338:H338 &amp; CHAR(34))
&amp; "],"</f>
        <v>"prow":["rgn_Asia","cl_RED","cl_WHI"],</v>
      </c>
      <c r="Y338" s="48" t="str" cm="1">
        <f t="array" ref="Y338">CHAR(34) &amp; "pcolumn" &amp; CHAR(34) &amp; ":["
&amp; _xlfn.TEXTJOIN(",", TRUE, CHAR(34) &amp; I338:K338 &amp; CHAR(34))
&amp; "]}"</f>
        <v>"pcolumn":["staYEL","Extra_1Stars, IsMoon","ExtraNo_Canton, unjack"]}</v>
      </c>
      <c r="Z338" s="54" t="str">
        <f t="shared" si="27"/>
        <v>"rate":"7.0",</v>
      </c>
      <c r="AA338" s="54" t="str">
        <f t="shared" si="28"/>
        <v>"dff":"Easy",</v>
      </c>
      <c r="AB338" s="54" t="str">
        <f t="shared" si="29"/>
        <v>"cmnt":[],</v>
      </c>
      <c r="AC338" s="54"/>
      <c r="AD338" s="54"/>
      <c r="AE338" s="54"/>
      <c r="AF338" s="54"/>
      <c r="AG338" s="54"/>
      <c r="AH338" s="54"/>
    </row>
    <row r="339" spans="1:34" ht="18" customHeight="1" x14ac:dyDescent="0.3">
      <c r="A339" s="44">
        <f t="shared" si="33"/>
        <v>45695</v>
      </c>
      <c r="B339" s="45">
        <f t="shared" si="21"/>
        <v>5</v>
      </c>
      <c r="C339" s="46" t="str">
        <f t="shared" si="22"/>
        <v>puzzle1 = [{"order":"338","ctry":"Jamaica","rate":"7.0","dff":"Med","cmnt":[],"prow":["WHRENO","BLWHNO","BLRENO"],"pcolumn":["3Color","OnlyBa","repique"]}],</v>
      </c>
      <c r="D339" s="47">
        <f t="shared" si="23"/>
        <v>338</v>
      </c>
      <c r="E339" s="48" t="s">
        <v>148</v>
      </c>
      <c r="F339" s="49" t="s">
        <v>1343</v>
      </c>
      <c r="G339" s="50" t="s">
        <v>1339</v>
      </c>
      <c r="H339" s="50" t="s">
        <v>1335</v>
      </c>
      <c r="I339" s="50" t="s">
        <v>1417</v>
      </c>
      <c r="J339" s="50" t="s">
        <v>1630</v>
      </c>
      <c r="K339" s="50" t="s">
        <v>1861</v>
      </c>
      <c r="L339" s="48" t="str" cm="1">
        <f t="array" ref="L339">IF(LEFT(E339,1)&lt;&gt;"[", _xlfn.TEXTJOIN(", ", TRUE, IF($E$2:$E$1438=E339, ROW($E$2:$E$1438)-1, "")), "")</f>
        <v>93, 213, 338, 420</v>
      </c>
      <c r="M339" s="48" cm="1">
        <f t="array" ref="M339">IF(
  IFERROR(INDEX(_xlfn.TEXTSPLIT(L339, ", "), COUNTA(_xlfn.TEXTSPLIT(L339, ", "))) - INDEX(_xlfn.TEXTSPLIT(L339, ", "), COUNTA(_xlfn.TEXTSPLIT(L339, ", ")) - 1), 0) &gt; 0,
  IFERROR(INDEX(_xlfn.TEXTSPLIT(L339, ", "), COUNTA(_xlfn.TEXTSPLIT(L339, ", "))) - INDEX(_xlfn.TEXTSPLIT(L339, ", "), COUNTA(_xlfn.TEXTSPLIT(L339, ", ")) - 1), ""),
  ""
)</f>
        <v>82</v>
      </c>
      <c r="N339" s="51" t="str">
        <f>IFERROR(TEXT(AVERAGEIF(Rates!B:B, D339, Rates!C:C), "0.0"), "")</f>
        <v>7.0</v>
      </c>
      <c r="O339" s="52" t="str">
        <f>IFERROR(
    IF(
        AVERAGEIF(Rates!B:B, D339, Rates!F:F) &lt; 1.2,
        "Easy",
        IF(
            AVERAGEIF(Rates!B:B, D339, Rates!F:F) &gt; 2.2,
            "Hard",
            "Med"
        )
    ),
    ""
)</f>
        <v>Med</v>
      </c>
      <c r="P339" s="50" t="str" cm="1">
        <f t="array" ref="P339">_xlfn.TEXTJOIN(",", TRUE, IF((Rates!$B$1:$B$11000 = D339) * (Rates!$E$1:$E$11000 &lt;&gt; ""), CHAR(34) &amp; Rates!$E$1:$E$11000&amp; CHAR(34), ""))</f>
        <v/>
      </c>
      <c r="Q339" s="50">
        <f>COUNTIF(Categories!A:A, H339) + COUNTIF(Categories!A:A, I339) + COUNTIF(Categories!A:A, J339) + COUNTIF(Categories!A:A, K339) + COUNTIF(Categories!A:A, F339) + COUNTIF(Categories!A:A, G339) + T339</f>
        <v>6</v>
      </c>
      <c r="R339" s="50">
        <f t="shared" si="35"/>
        <v>0</v>
      </c>
      <c r="S339" s="50" t="str">
        <f t="shared" si="34"/>
        <v>WHRENOBLWHNOBLRENO3ColorOnlyBarepique</v>
      </c>
      <c r="T339" s="50">
        <f t="shared" si="24"/>
        <v>0</v>
      </c>
      <c r="U339" s="50" t="s">
        <v>3018</v>
      </c>
      <c r="V339" s="50" t="str">
        <f t="shared" si="25"/>
        <v>[{"order":"338","ctry":"Jamaica",</v>
      </c>
      <c r="W339" s="53" t="str">
        <f t="shared" si="26"/>
        <v>[{"order":"338","ctry":"Jamaica","rate":"7.0","dff":"Med","cmnt":[],"prow":["WHRENO","BLWHNO","BLRENO"],"pcolumn":["3Color","OnlyBa","repique"]}],</v>
      </c>
      <c r="X339" s="48" t="str" cm="1">
        <f t="array" ref="X339">CHAR(34) &amp; "prow" &amp; CHAR(34) &amp; ":["
&amp; _xlfn.TEXTJOIN(",", TRUE, CHAR(34) &amp; F339:H339 &amp; CHAR(34))
&amp; "],"</f>
        <v>"prow":["WHRENO","BLWHNO","BLRENO"],</v>
      </c>
      <c r="Y339" s="48" t="str" cm="1">
        <f t="array" ref="Y339">CHAR(34) &amp; "pcolumn" &amp; CHAR(34) &amp; ":["
&amp; _xlfn.TEXTJOIN(",", TRUE, CHAR(34) &amp; I339:K339 &amp; CHAR(34))
&amp; "]}"</f>
        <v>"pcolumn":["3Color","OnlyBa","repique"]}</v>
      </c>
      <c r="Z339" s="54" t="str">
        <f t="shared" si="27"/>
        <v>"rate":"7.0",</v>
      </c>
      <c r="AA339" s="54" t="str">
        <f t="shared" si="28"/>
        <v>"dff":"Med",</v>
      </c>
      <c r="AB339" s="54" t="str">
        <f t="shared" si="29"/>
        <v>"cmnt":[],</v>
      </c>
      <c r="AC339" s="54"/>
      <c r="AD339" s="54"/>
      <c r="AE339" s="54"/>
      <c r="AF339" s="54"/>
      <c r="AG339" s="54"/>
      <c r="AH339" s="54"/>
    </row>
    <row r="340" spans="1:34" ht="18" customHeight="1" x14ac:dyDescent="0.3">
      <c r="A340" s="44">
        <f t="shared" si="33"/>
        <v>45696</v>
      </c>
      <c r="B340" s="45">
        <f t="shared" si="21"/>
        <v>6</v>
      </c>
      <c r="C340" s="46" t="str">
        <f t="shared" si="22"/>
        <v>puzzle1 = [{"order":"339","ctry":"Barbados","rate":"9.0","dff":"Hard","cmnt":[],"prow":["firstlast","Weapon","cl_BLU, cl_YEL"],"pcolumn":["3Bands","Center","NO_WHI"]}],</v>
      </c>
      <c r="D340" s="47">
        <f t="shared" si="23"/>
        <v>339</v>
      </c>
      <c r="E340" s="48" t="s">
        <v>59</v>
      </c>
      <c r="F340" s="49" t="s">
        <v>1541</v>
      </c>
      <c r="G340" s="50" t="s">
        <v>1622</v>
      </c>
      <c r="H340" s="50" t="s">
        <v>1131</v>
      </c>
      <c r="I340" s="50" t="s">
        <v>1489</v>
      </c>
      <c r="J340" s="50" t="s">
        <v>1574</v>
      </c>
      <c r="K340" s="50" t="s">
        <v>1315</v>
      </c>
      <c r="L340" s="48" t="str" cm="1">
        <f t="array" ref="L340">IF(LEFT(E340,1)&lt;&gt;"[", _xlfn.TEXTJOIN(", ", TRUE, IF($E$2:$E$1438=E340, ROW($E$2:$E$1438)-1, "")), "")</f>
        <v>136, 339, 460</v>
      </c>
      <c r="M340" s="48" cm="1">
        <f t="array" ref="M340">IF(
  IFERROR(INDEX(_xlfn.TEXTSPLIT(L340, ", "), COUNTA(_xlfn.TEXTSPLIT(L340, ", "))) - INDEX(_xlfn.TEXTSPLIT(L340, ", "), COUNTA(_xlfn.TEXTSPLIT(L340, ", ")) - 1), 0) &gt; 0,
  IFERROR(INDEX(_xlfn.TEXTSPLIT(L340, ", "), COUNTA(_xlfn.TEXTSPLIT(L340, ", "))) - INDEX(_xlfn.TEXTSPLIT(L340, ", "), COUNTA(_xlfn.TEXTSPLIT(L340, ", ")) - 1), ""),
  ""
)</f>
        <v>121</v>
      </c>
      <c r="N340" s="51" t="str">
        <f>IFERROR(TEXT(AVERAGEIF(Rates!B:B, D340, Rates!C:C), "0.0"), "")</f>
        <v>9.0</v>
      </c>
      <c r="O340" s="52" t="str">
        <f>IFERROR(
    IF(
        AVERAGEIF(Rates!B:B, D340, Rates!F:F) &lt; 1.2,
        "Easy",
        IF(
            AVERAGEIF(Rates!B:B, D340, Rates!F:F) &gt; 2.2,
            "Hard",
            "Med"
        )
    ),
    ""
)</f>
        <v>Hard</v>
      </c>
      <c r="P340" s="50" t="str" cm="1">
        <f t="array" ref="P340">_xlfn.TEXTJOIN(",", TRUE, IF((Rates!$B$1:$B$11000 = D340) * (Rates!$E$1:$E$11000 &lt;&gt; ""), CHAR(34) &amp; Rates!$E$1:$E$11000&amp; CHAR(34), ""))</f>
        <v/>
      </c>
      <c r="Q340" s="50">
        <f>COUNTIF(Categories!A:A, H340) + COUNTIF(Categories!A:A, I340) + COUNTIF(Categories!A:A, J340) + COUNTIF(Categories!A:A, K340) + COUNTIF(Categories!A:A, F340) + COUNTIF(Categories!A:A, G340) + T340</f>
        <v>6</v>
      </c>
      <c r="R340" s="50">
        <f t="shared" si="35"/>
        <v>0</v>
      </c>
      <c r="S340" s="50" t="str">
        <f t="shared" si="34"/>
        <v>firstlastWeaponcl_BLU, cl_YEL3BandsCenterNO_WHI</v>
      </c>
      <c r="T340" s="50">
        <f t="shared" si="24"/>
        <v>0</v>
      </c>
      <c r="U340" s="50" t="s">
        <v>3018</v>
      </c>
      <c r="V340" s="50" t="str">
        <f t="shared" si="25"/>
        <v>[{"order":"339","ctry":"Barbados",</v>
      </c>
      <c r="W340" s="53" t="str">
        <f t="shared" si="26"/>
        <v>[{"order":"339","ctry":"Barbados","rate":"9.0","dff":"Hard","cmnt":[],"prow":["firstlast","Weapon","cl_BLU, cl_YEL"],"pcolumn":["3Bands","Center","NO_WHI"]}],</v>
      </c>
      <c r="X340" s="48" t="str" cm="1">
        <f t="array" ref="X340">CHAR(34) &amp; "prow" &amp; CHAR(34) &amp; ":["
&amp; _xlfn.TEXTJOIN(",", TRUE, CHAR(34) &amp; F340:H340 &amp; CHAR(34))
&amp; "],"</f>
        <v>"prow":["firstlast","Weapon","cl_BLU, cl_YEL"],</v>
      </c>
      <c r="Y340" s="48" t="str" cm="1">
        <f t="array" ref="Y340">CHAR(34) &amp; "pcolumn" &amp; CHAR(34) &amp; ":["
&amp; _xlfn.TEXTJOIN(",", TRUE, CHAR(34) &amp; I340:K340 &amp; CHAR(34))
&amp; "]}"</f>
        <v>"pcolumn":["3Bands","Center","NO_WHI"]}</v>
      </c>
      <c r="Z340" s="54" t="str">
        <f t="shared" si="27"/>
        <v>"rate":"9.0",</v>
      </c>
      <c r="AA340" s="54" t="str">
        <f t="shared" si="28"/>
        <v>"dff":"Hard",</v>
      </c>
      <c r="AB340" s="54" t="str">
        <f t="shared" si="29"/>
        <v>"cmnt":[],</v>
      </c>
      <c r="AC340" s="54"/>
      <c r="AD340" s="54"/>
      <c r="AE340" s="54"/>
      <c r="AF340" s="54"/>
      <c r="AG340" s="54"/>
      <c r="AH340" s="54"/>
    </row>
    <row r="341" spans="1:34" ht="18" customHeight="1" x14ac:dyDescent="0.3">
      <c r="A341" s="44">
        <f t="shared" si="33"/>
        <v>45697</v>
      </c>
      <c r="B341" s="45">
        <f t="shared" si="21"/>
        <v>7</v>
      </c>
      <c r="C341" s="46" t="str">
        <f t="shared" si="22"/>
        <v>puzzle1 = [{"order":"340","ctry":"Guernsey","rate":"","dff":"Hard","cmnt":[],"prow":["french","englis","3Color"],"pcolumn":["cl_WHI, cl_YEL","cl_RED, cl_YEL","Crosse"]}],</v>
      </c>
      <c r="D341" s="47">
        <f t="shared" si="23"/>
        <v>340</v>
      </c>
      <c r="E341" s="48" t="s">
        <v>131</v>
      </c>
      <c r="F341" s="49" t="s">
        <v>2035</v>
      </c>
      <c r="G341" s="50" t="s">
        <v>2031</v>
      </c>
      <c r="H341" s="50" t="s">
        <v>1417</v>
      </c>
      <c r="I341" s="50" t="s">
        <v>1158</v>
      </c>
      <c r="J341" s="50" t="s">
        <v>1167</v>
      </c>
      <c r="K341" s="50" t="s">
        <v>1618</v>
      </c>
      <c r="L341" s="48" t="str" cm="1">
        <f t="array" ref="L341">IF(LEFT(E341,1)&lt;&gt;"[", _xlfn.TEXTJOIN(", ", TRUE, IF($E$2:$E$1438=E341, ROW($E$2:$E$1438)-1, "")), "")</f>
        <v>182, 340, 442</v>
      </c>
      <c r="M341" s="48" cm="1">
        <f t="array" ref="M341">IF(
  IFERROR(INDEX(_xlfn.TEXTSPLIT(L341, ", "), COUNTA(_xlfn.TEXTSPLIT(L341, ", "))) - INDEX(_xlfn.TEXTSPLIT(L341, ", "), COUNTA(_xlfn.TEXTSPLIT(L341, ", ")) - 1), 0) &gt; 0,
  IFERROR(INDEX(_xlfn.TEXTSPLIT(L341, ", "), COUNTA(_xlfn.TEXTSPLIT(L341, ", "))) - INDEX(_xlfn.TEXTSPLIT(L341, ", "), COUNTA(_xlfn.TEXTSPLIT(L341, ", ")) - 1), ""),
  ""
)</f>
        <v>102</v>
      </c>
      <c r="N341" s="51" t="str">
        <f>IFERROR(TEXT(AVERAGEIF(Rates!B:B, D341, Rates!C:C), "0.0"), "")</f>
        <v/>
      </c>
      <c r="O341" s="52" t="str">
        <f>IFERROR(
    IF(
        AVERAGEIF(Rates!B:B, D341, Rates!F:F) &lt; 1.2,
        "Easy",
        IF(
            AVERAGEIF(Rates!B:B, D341, Rates!F:F) &gt; 2.2,
            "Hard",
            "Med"
        )
    ),
    ""
)</f>
        <v>Hard</v>
      </c>
      <c r="P341" s="50" t="str" cm="1">
        <f t="array" ref="P341">_xlfn.TEXTJOIN(",", TRUE, IF((Rates!$B$1:$B$11000 = D341) * (Rates!$E$1:$E$11000 &lt;&gt; ""), CHAR(34) &amp; Rates!$E$1:$E$11000&amp; CHAR(34), ""))</f>
        <v/>
      </c>
      <c r="Q341" s="50">
        <f>COUNTIF(Categories!A:A, H341) + COUNTIF(Categories!A:A, I341) + COUNTIF(Categories!A:A, J341) + COUNTIF(Categories!A:A, K341) + COUNTIF(Categories!A:A, F341) + COUNTIF(Categories!A:A, G341) + T341</f>
        <v>6</v>
      </c>
      <c r="R341" s="50">
        <f t="shared" si="35"/>
        <v>1</v>
      </c>
      <c r="S341" s="50" t="str">
        <f t="shared" si="34"/>
        <v>frenchenglis3Colorcl_WHI, cl_YELcl_RED, cl_YELCrosse</v>
      </c>
      <c r="T341" s="50">
        <f t="shared" si="24"/>
        <v>0</v>
      </c>
      <c r="U341" s="50" t="s">
        <v>3018</v>
      </c>
      <c r="V341" s="50" t="str">
        <f t="shared" si="25"/>
        <v>[{"order":"340","ctry":"Guernsey",</v>
      </c>
      <c r="W341" s="53" t="str">
        <f t="shared" si="26"/>
        <v>[{"order":"340","ctry":"Guernsey","rate":"","dff":"Hard","cmnt":[],"prow":["french","englis","3Color"],"pcolumn":["cl_WHI, cl_YEL","cl_RED, cl_YEL","Crosse"]}],</v>
      </c>
      <c r="X341" s="48" t="str" cm="1">
        <f t="array" ref="X341">CHAR(34) &amp; "prow" &amp; CHAR(34) &amp; ":["
&amp; _xlfn.TEXTJOIN(",", TRUE, CHAR(34) &amp; F341:H341 &amp; CHAR(34))
&amp; "],"</f>
        <v>"prow":["french","englis","3Color"],</v>
      </c>
      <c r="Y341" s="48" t="str" cm="1">
        <f t="array" ref="Y341">CHAR(34) &amp; "pcolumn" &amp; CHAR(34) &amp; ":["
&amp; _xlfn.TEXTJOIN(",", TRUE, CHAR(34) &amp; I341:K341 &amp; CHAR(34))
&amp; "]}"</f>
        <v>"pcolumn":["cl_WHI, cl_YEL","cl_RED, cl_YEL","Crosse"]}</v>
      </c>
      <c r="Z341" s="54" t="str">
        <f t="shared" si="27"/>
        <v>"rate":"",</v>
      </c>
      <c r="AA341" s="54" t="str">
        <f t="shared" si="28"/>
        <v>"dff":"Hard",</v>
      </c>
      <c r="AB341" s="54" t="str">
        <f t="shared" si="29"/>
        <v>"cmnt":[],</v>
      </c>
      <c r="AC341" s="54"/>
      <c r="AD341" s="54"/>
      <c r="AE341" s="54"/>
      <c r="AF341" s="54"/>
      <c r="AG341" s="54"/>
      <c r="AH341" s="54"/>
    </row>
    <row r="342" spans="1:34" ht="18" customHeight="1" x14ac:dyDescent="0.3">
      <c r="A342" s="44">
        <f t="shared" si="33"/>
        <v>45698</v>
      </c>
      <c r="B342" s="45">
        <f t="shared" si="21"/>
        <v>1</v>
      </c>
      <c r="C342" s="46" t="str">
        <f t="shared" si="22"/>
        <v>puzzle1 = [{"order":"341","ctry":"Oman","rate":"8.0","dff":"Med","cmnt":[],"prow":["arabic","rgn_Asia","ExtraNah_OnlyBa, OnlyBa"],"pcolumn":["ExtraNah_IsMoon, HasSta","REEDHI","3Color"]}],</v>
      </c>
      <c r="D342" s="47">
        <f t="shared" si="23"/>
        <v>341</v>
      </c>
      <c r="E342" s="48" t="s">
        <v>204</v>
      </c>
      <c r="F342" s="49" t="s">
        <v>2027</v>
      </c>
      <c r="G342" s="50" t="s">
        <v>1063</v>
      </c>
      <c r="H342" s="50" t="s">
        <v>1553</v>
      </c>
      <c r="I342" s="50" t="s">
        <v>1788</v>
      </c>
      <c r="J342" s="50" t="s">
        <v>1397</v>
      </c>
      <c r="K342" s="50" t="s">
        <v>1417</v>
      </c>
      <c r="L342" s="48" t="str" cm="1">
        <f t="array" ref="L342">IF(LEFT(E342,1)&lt;&gt;"[", _xlfn.TEXTJOIN(", ", TRUE, IF($E$2:$E$1438=E342, ROW($E$2:$E$1438)-1, "")), "")</f>
        <v>96, 341</v>
      </c>
      <c r="M342" s="48" cm="1">
        <f t="array" ref="M342">IF(
  IFERROR(INDEX(_xlfn.TEXTSPLIT(L342, ", "), COUNTA(_xlfn.TEXTSPLIT(L342, ", "))) - INDEX(_xlfn.TEXTSPLIT(L342, ", "), COUNTA(_xlfn.TEXTSPLIT(L342, ", ")) - 1), 0) &gt; 0,
  IFERROR(INDEX(_xlfn.TEXTSPLIT(L342, ", "), COUNTA(_xlfn.TEXTSPLIT(L342, ", "))) - INDEX(_xlfn.TEXTSPLIT(L342, ", "), COUNTA(_xlfn.TEXTSPLIT(L342, ", ")) - 1), ""),
  ""
)</f>
        <v>245</v>
      </c>
      <c r="N342" s="51" t="str">
        <f>IFERROR(TEXT(AVERAGEIF(Rates!B:B, D342, Rates!C:C), "0.0"), "")</f>
        <v>8.0</v>
      </c>
      <c r="O342" s="52" t="str">
        <f>IFERROR(
    IF(
        AVERAGEIF(Rates!B:B, D342, Rates!F:F) &lt; 1.2,
        "Easy",
        IF(
            AVERAGEIF(Rates!B:B, D342, Rates!F:F) &gt; 2.2,
            "Hard",
            "Med"
        )
    ),
    ""
)</f>
        <v>Med</v>
      </c>
      <c r="P342" s="50" t="str" cm="1">
        <f t="array" ref="P342">_xlfn.TEXTJOIN(",", TRUE, IF((Rates!$B$1:$B$11000 = D342) * (Rates!$E$1:$E$11000 &lt;&gt; ""), CHAR(34) &amp; Rates!$E$1:$E$11000&amp; CHAR(34), ""))</f>
        <v/>
      </c>
      <c r="Q342" s="50">
        <f>COUNTIF(Categories!A:A, H342) + COUNTIF(Categories!A:A, I342) + COUNTIF(Categories!A:A, J342) + COUNTIF(Categories!A:A, K342) + COUNTIF(Categories!A:A, F342) + COUNTIF(Categories!A:A, G342) + T342</f>
        <v>6</v>
      </c>
      <c r="R342" s="50">
        <f t="shared" si="35"/>
        <v>0</v>
      </c>
      <c r="S342" s="50" t="str">
        <f t="shared" si="34"/>
        <v>arabicrgn_AsiaExtraNah_OnlyBa, OnlyBaExtraNah_IsMoon, HasStaREEDHI3Color</v>
      </c>
      <c r="T342" s="50">
        <f t="shared" si="24"/>
        <v>0</v>
      </c>
      <c r="U342" s="50" t="s">
        <v>3018</v>
      </c>
      <c r="V342" s="50" t="str">
        <f t="shared" si="25"/>
        <v>[{"order":"341","ctry":"Oman",</v>
      </c>
      <c r="W342" s="53" t="str">
        <f t="shared" si="26"/>
        <v>[{"order":"341","ctry":"Oman","rate":"8.0","dff":"Med","cmnt":[],"prow":["arabic","rgn_Asia","ExtraNah_OnlyBa, OnlyBa"],"pcolumn":["ExtraNah_IsMoon, HasSta","REEDHI","3Color"]}],</v>
      </c>
      <c r="X342" s="48" t="str" cm="1">
        <f t="array" ref="X342">CHAR(34) &amp; "prow" &amp; CHAR(34) &amp; ":["
&amp; _xlfn.TEXTJOIN(",", TRUE, CHAR(34) &amp; F342:H342 &amp; CHAR(34))
&amp; "],"</f>
        <v>"prow":["arabic","rgn_Asia","ExtraNah_OnlyBa, OnlyBa"],</v>
      </c>
      <c r="Y342" s="48" t="str" cm="1">
        <f t="array" ref="Y342">CHAR(34) &amp; "pcolumn" &amp; CHAR(34) &amp; ":["
&amp; _xlfn.TEXTJOIN(",", TRUE, CHAR(34) &amp; I342:K342 &amp; CHAR(34))
&amp; "]}"</f>
        <v>"pcolumn":["ExtraNah_IsMoon, HasSta","REEDHI","3Color"]}</v>
      </c>
      <c r="Z342" s="54" t="str">
        <f t="shared" si="27"/>
        <v>"rate":"8.0",</v>
      </c>
      <c r="AA342" s="54" t="str">
        <f t="shared" si="28"/>
        <v>"dff":"Med",</v>
      </c>
      <c r="AB342" s="54" t="str">
        <f t="shared" si="29"/>
        <v>"cmnt":[],</v>
      </c>
      <c r="AC342" s="54"/>
      <c r="AD342" s="54"/>
      <c r="AE342" s="54"/>
      <c r="AF342" s="54"/>
      <c r="AG342" s="54"/>
      <c r="AH342" s="54"/>
    </row>
    <row r="343" spans="1:34" ht="18" customHeight="1" x14ac:dyDescent="0.3">
      <c r="A343" s="44">
        <f t="shared" si="33"/>
        <v>45699</v>
      </c>
      <c r="B343" s="45">
        <f t="shared" si="21"/>
        <v>2</v>
      </c>
      <c r="C343" s="46" t="str">
        <f t="shared" si="22"/>
        <v>puzzle1 = [{"order":"342","ctry":"Comoros","rate":"10.0","dff":"Med","cmnt":[],"prow":["island","Trside","IsMoon"],"pcolumn":["4+Band","3+Star","retrique"]}],</v>
      </c>
      <c r="D343" s="47">
        <f t="shared" si="23"/>
        <v>342</v>
      </c>
      <c r="E343" s="48" t="s">
        <v>89</v>
      </c>
      <c r="F343" s="49" t="s">
        <v>1</v>
      </c>
      <c r="G343" s="50" t="s">
        <v>1614</v>
      </c>
      <c r="H343" s="50" t="s">
        <v>1582</v>
      </c>
      <c r="I343" s="50" t="s">
        <v>1493</v>
      </c>
      <c r="J343" s="50" t="s">
        <v>1598</v>
      </c>
      <c r="K343" s="50" t="s">
        <v>1865</v>
      </c>
      <c r="L343" s="48" t="str" cm="1">
        <f t="array" ref="L343">IF(LEFT(E343,1)&lt;&gt;"[", _xlfn.TEXTJOIN(", ", TRUE, IF($E$2:$E$1438=E343, ROW($E$2:$E$1438)-1, "")), "")</f>
        <v>118, 342</v>
      </c>
      <c r="M343" s="48" cm="1">
        <f t="array" ref="M343">IF(
  IFERROR(INDEX(_xlfn.TEXTSPLIT(L343, ", "), COUNTA(_xlfn.TEXTSPLIT(L343, ", "))) - INDEX(_xlfn.TEXTSPLIT(L343, ", "), COUNTA(_xlfn.TEXTSPLIT(L343, ", ")) - 1), 0) &gt; 0,
  IFERROR(INDEX(_xlfn.TEXTSPLIT(L343, ", "), COUNTA(_xlfn.TEXTSPLIT(L343, ", "))) - INDEX(_xlfn.TEXTSPLIT(L343, ", "), COUNTA(_xlfn.TEXTSPLIT(L343, ", ")) - 1), ""),
  ""
)</f>
        <v>224</v>
      </c>
      <c r="N343" s="51" t="str">
        <f>IFERROR(TEXT(AVERAGEIF(Rates!B:B, D343, Rates!C:C), "0.0"), "")</f>
        <v>10.0</v>
      </c>
      <c r="O343" s="52" t="str">
        <f>IFERROR(
    IF(
        AVERAGEIF(Rates!B:B, D343, Rates!F:F) &lt; 1.2,
        "Easy",
        IF(
            AVERAGEIF(Rates!B:B, D343, Rates!F:F) &gt; 2.2,
            "Hard",
            "Med"
        )
    ),
    ""
)</f>
        <v>Med</v>
      </c>
      <c r="P343" s="50" t="str" cm="1">
        <f t="array" ref="P343">_xlfn.TEXTJOIN(",", TRUE, IF((Rates!$B$1:$B$11000 = D343) * (Rates!$E$1:$E$11000 &lt;&gt; ""), CHAR(34) &amp; Rates!$E$1:$E$11000&amp; CHAR(34), ""))</f>
        <v/>
      </c>
      <c r="Q343" s="50">
        <f>COUNTIF(Categories!A:A, H343) + COUNTIF(Categories!A:A, I343) + COUNTIF(Categories!A:A, J343) + COUNTIF(Categories!A:A, K343) + COUNTIF(Categories!A:A, F343) + COUNTIF(Categories!A:A, G343) + T343</f>
        <v>6</v>
      </c>
      <c r="R343" s="50">
        <f t="shared" si="35"/>
        <v>0</v>
      </c>
      <c r="S343" s="50" t="str">
        <f t="shared" si="34"/>
        <v>islandTrsideIsMoon4+Band3+Starretrique</v>
      </c>
      <c r="T343" s="50">
        <f t="shared" si="24"/>
        <v>0</v>
      </c>
      <c r="U343" s="50" t="s">
        <v>3018</v>
      </c>
      <c r="V343" s="50" t="str">
        <f t="shared" si="25"/>
        <v>[{"order":"342","ctry":"Comoros",</v>
      </c>
      <c r="W343" s="53" t="str">
        <f t="shared" si="26"/>
        <v>[{"order":"342","ctry":"Comoros","rate":"10.0","dff":"Med","cmnt":[],"prow":["island","Trside","IsMoon"],"pcolumn":["4+Band","3+Star","retrique"]}],</v>
      </c>
      <c r="X343" s="48" t="str" cm="1">
        <f t="array" ref="X343">CHAR(34) &amp; "prow" &amp; CHAR(34) &amp; ":["
&amp; _xlfn.TEXTJOIN(",", TRUE, CHAR(34) &amp; F343:H343 &amp; CHAR(34))
&amp; "],"</f>
        <v>"prow":["island","Trside","IsMoon"],</v>
      </c>
      <c r="Y343" s="48" t="str" cm="1">
        <f t="array" ref="Y343">CHAR(34) &amp; "pcolumn" &amp; CHAR(34) &amp; ":["
&amp; _xlfn.TEXTJOIN(",", TRUE, CHAR(34) &amp; I343:K343 &amp; CHAR(34))
&amp; "]}"</f>
        <v>"pcolumn":["4+Band","3+Star","retrique"]}</v>
      </c>
      <c r="Z343" s="54" t="str">
        <f t="shared" si="27"/>
        <v>"rate":"10.0",</v>
      </c>
      <c r="AA343" s="54" t="str">
        <f t="shared" si="28"/>
        <v>"dff":"Med",</v>
      </c>
      <c r="AB343" s="54" t="str">
        <f t="shared" si="29"/>
        <v>"cmnt":[],</v>
      </c>
      <c r="AC343" s="54"/>
      <c r="AD343" s="54"/>
      <c r="AE343" s="54"/>
      <c r="AF343" s="54"/>
      <c r="AG343" s="54"/>
      <c r="AH343" s="54"/>
    </row>
    <row r="344" spans="1:34" ht="18" customHeight="1" x14ac:dyDescent="0.3">
      <c r="A344" s="44">
        <f t="shared" si="33"/>
        <v>45700</v>
      </c>
      <c r="B344" s="45">
        <f t="shared" si="21"/>
        <v>3</v>
      </c>
      <c r="C344" s="46" t="str">
        <f t="shared" si="22"/>
        <v>puzzle1 = [{"order":"343","ctry":"Thailand","rate":"10.0","dff":"Hard","cmnt":[],"prow":["rgn_Asia","Rotate","firstlast"],"pcolumn":["Extra_OnlyBa, allhor","myrEQ","LUEDHI"]}],</v>
      </c>
      <c r="D344" s="47">
        <f t="shared" si="23"/>
        <v>343</v>
      </c>
      <c r="E344" s="48" t="s">
        <v>258</v>
      </c>
      <c r="F344" s="49" t="s">
        <v>1063</v>
      </c>
      <c r="G344" s="50" t="s">
        <v>1521</v>
      </c>
      <c r="H344" s="50" t="s">
        <v>1541</v>
      </c>
      <c r="I344" s="50" t="s">
        <v>1561</v>
      </c>
      <c r="J344" s="50" t="s">
        <v>1303</v>
      </c>
      <c r="K344" s="50" t="s">
        <v>1388</v>
      </c>
      <c r="L344" s="48" t="str" cm="1">
        <f t="array" ref="L344">IF(LEFT(E344,1)&lt;&gt;"[", _xlfn.TEXTJOIN(", ", TRUE, IF($E$2:$E$1438=E344, ROW($E$2:$E$1438)-1, "")), "")</f>
        <v>176, 343, 456</v>
      </c>
      <c r="M344" s="48" cm="1">
        <f t="array" ref="M344">IF(
  IFERROR(INDEX(_xlfn.TEXTSPLIT(L344, ", "), COUNTA(_xlfn.TEXTSPLIT(L344, ", "))) - INDEX(_xlfn.TEXTSPLIT(L344, ", "), COUNTA(_xlfn.TEXTSPLIT(L344, ", ")) - 1), 0) &gt; 0,
  IFERROR(INDEX(_xlfn.TEXTSPLIT(L344, ", "), COUNTA(_xlfn.TEXTSPLIT(L344, ", "))) - INDEX(_xlfn.TEXTSPLIT(L344, ", "), COUNTA(_xlfn.TEXTSPLIT(L344, ", ")) - 1), ""),
  ""
)</f>
        <v>113</v>
      </c>
      <c r="N344" s="51" t="str">
        <f>IFERROR(TEXT(AVERAGEIF(Rates!B:B, D344, Rates!C:C), "0.0"), "")</f>
        <v>10.0</v>
      </c>
      <c r="O344" s="52" t="str">
        <f>IFERROR(
    IF(
        AVERAGEIF(Rates!B:B, D344, Rates!F:F) &lt; 1.2,
        "Easy",
        IF(
            AVERAGEIF(Rates!B:B, D344, Rates!F:F) &gt; 2.2,
            "Hard",
            "Med"
        )
    ),
    ""
)</f>
        <v>Hard</v>
      </c>
      <c r="P344" s="50" t="str" cm="1">
        <f t="array" ref="P344">_xlfn.TEXTJOIN(",", TRUE, IF((Rates!$B$1:$B$11000 = D344) * (Rates!$E$1:$E$11000 &lt;&gt; ""), CHAR(34) &amp; Rates!$E$1:$E$11000&amp; CHAR(34), ""))</f>
        <v/>
      </c>
      <c r="Q344" s="50">
        <f>COUNTIF(Categories!A:A, H344) + COUNTIF(Categories!A:A, I344) + COUNTIF(Categories!A:A, J344) + COUNTIF(Categories!A:A, K344) + COUNTIF(Categories!A:A, F344) + COUNTIF(Categories!A:A, G344) + T344</f>
        <v>6</v>
      </c>
      <c r="R344" s="50">
        <f t="shared" si="35"/>
        <v>1</v>
      </c>
      <c r="S344" s="50" t="str">
        <f t="shared" si="34"/>
        <v>rgn_AsiaRotatefirstlastExtra_OnlyBa, allhormyrEQLUEDHI</v>
      </c>
      <c r="T344" s="50">
        <f t="shared" si="24"/>
        <v>0</v>
      </c>
      <c r="U344" s="50" t="s">
        <v>3018</v>
      </c>
      <c r="V344" s="50" t="str">
        <f t="shared" si="25"/>
        <v>[{"order":"343","ctry":"Thailand",</v>
      </c>
      <c r="W344" s="53" t="str">
        <f t="shared" si="26"/>
        <v>[{"order":"343","ctry":"Thailand","rate":"10.0","dff":"Hard","cmnt":[],"prow":["rgn_Asia","Rotate","firstlast"],"pcolumn":["Extra_OnlyBa, allhor","myrEQ","LUEDHI"]}],</v>
      </c>
      <c r="X344" s="48" t="str" cm="1">
        <f t="array" ref="X344">CHAR(34) &amp; "prow" &amp; CHAR(34) &amp; ":["
&amp; _xlfn.TEXTJOIN(",", TRUE, CHAR(34) &amp; F344:H344 &amp; CHAR(34))
&amp; "],"</f>
        <v>"prow":["rgn_Asia","Rotate","firstlast"],</v>
      </c>
      <c r="Y344" s="48" t="str" cm="1">
        <f t="array" ref="Y344">CHAR(34) &amp; "pcolumn" &amp; CHAR(34) &amp; ":["
&amp; _xlfn.TEXTJOIN(",", TRUE, CHAR(34) &amp; I344:K344 &amp; CHAR(34))
&amp; "]}"</f>
        <v>"pcolumn":["Extra_OnlyBa, allhor","myrEQ","LUEDHI"]}</v>
      </c>
      <c r="Z344" s="54" t="str">
        <f t="shared" si="27"/>
        <v>"rate":"10.0",</v>
      </c>
      <c r="AA344" s="54" t="str">
        <f t="shared" si="28"/>
        <v>"dff":"Hard",</v>
      </c>
      <c r="AB344" s="54" t="str">
        <f t="shared" si="29"/>
        <v>"cmnt":[],</v>
      </c>
      <c r="AC344" s="54"/>
      <c r="AD344" s="54"/>
      <c r="AE344" s="54"/>
      <c r="AF344" s="54"/>
      <c r="AG344" s="54"/>
      <c r="AH344" s="54"/>
    </row>
    <row r="345" spans="1:34" ht="18" customHeight="1" x14ac:dyDescent="0.3">
      <c r="A345" s="44">
        <f t="shared" si="33"/>
        <v>45701</v>
      </c>
      <c r="B345" s="45">
        <f t="shared" si="21"/>
        <v>4</v>
      </c>
      <c r="C345" s="46" t="str">
        <f t="shared" si="22"/>
        <v>puzzle1 = [{"order":"344","ctry":"Germany","rate":"7.0","dff":"Easy","cmnt":[],"prow":["cl_BLA, cl_YEL","cl_BLA, cl_RED","eunion"],"pcolumn":["german","ExtraNah_NoBand, NoBand","3Color"]}],</v>
      </c>
      <c r="D345" s="47">
        <f t="shared" si="23"/>
        <v>344</v>
      </c>
      <c r="E345" s="48" t="s">
        <v>122</v>
      </c>
      <c r="F345" s="49" t="s">
        <v>1119</v>
      </c>
      <c r="G345" s="50" t="s">
        <v>1113</v>
      </c>
      <c r="H345" s="50" t="s">
        <v>26</v>
      </c>
      <c r="I345" s="50" t="s">
        <v>2047</v>
      </c>
      <c r="J345" s="50" t="s">
        <v>1549</v>
      </c>
      <c r="K345" s="50" t="s">
        <v>1417</v>
      </c>
      <c r="L345" s="48" t="str" cm="1">
        <f t="array" ref="L345">IF(LEFT(E345,1)&lt;&gt;"[", _xlfn.TEXTJOIN(", ", TRUE, IF($E$2:$E$1438=E345, ROW($E$2:$E$1438)-1, "")), "")</f>
        <v>18, 344</v>
      </c>
      <c r="M345" s="48" cm="1">
        <f t="array" ref="M345">IF(
  IFERROR(INDEX(_xlfn.TEXTSPLIT(L345, ", "), COUNTA(_xlfn.TEXTSPLIT(L345, ", "))) - INDEX(_xlfn.TEXTSPLIT(L345, ", "), COUNTA(_xlfn.TEXTSPLIT(L345, ", ")) - 1), 0) &gt; 0,
  IFERROR(INDEX(_xlfn.TEXTSPLIT(L345, ", "), COUNTA(_xlfn.TEXTSPLIT(L345, ", "))) - INDEX(_xlfn.TEXTSPLIT(L345, ", "), COUNTA(_xlfn.TEXTSPLIT(L345, ", ")) - 1), ""),
  ""
)</f>
        <v>326</v>
      </c>
      <c r="N345" s="51" t="str">
        <f>IFERROR(TEXT(AVERAGEIF(Rates!B:B, D345, Rates!C:C), "0.0"), "")</f>
        <v>7.0</v>
      </c>
      <c r="O345" s="52" t="str">
        <f>IFERROR(
    IF(
        AVERAGEIF(Rates!B:B, D345, Rates!F:F) &lt; 1.2,
        "Easy",
        IF(
            AVERAGEIF(Rates!B:B, D345, Rates!F:F) &gt; 2.2,
            "Hard",
            "Med"
        )
    ),
    ""
)</f>
        <v>Easy</v>
      </c>
      <c r="P345" s="50" t="str" cm="1">
        <f t="array" ref="P345">_xlfn.TEXTJOIN(",", TRUE, IF((Rates!$B$1:$B$11000 = D345) * (Rates!$E$1:$E$11000 &lt;&gt; ""), CHAR(34) &amp; Rates!$E$1:$E$11000&amp; CHAR(34), ""))</f>
        <v/>
      </c>
      <c r="Q345" s="50">
        <f>COUNTIF(Categories!A:A, H345) + COUNTIF(Categories!A:A, I345) + COUNTIF(Categories!A:A, J345) + COUNTIF(Categories!A:A, K345) + COUNTIF(Categories!A:A, F345) + COUNTIF(Categories!A:A, G345) + T345</f>
        <v>6</v>
      </c>
      <c r="R345" s="50">
        <f t="shared" si="35"/>
        <v>0</v>
      </c>
      <c r="S345" s="50" t="str">
        <f t="shared" si="34"/>
        <v>cl_BLA, cl_YELcl_BLA, cl_REDeuniongermanExtraNah_NoBand, NoBand3Color</v>
      </c>
      <c r="T345" s="50">
        <f t="shared" si="24"/>
        <v>0</v>
      </c>
      <c r="U345" s="50" t="s">
        <v>3018</v>
      </c>
      <c r="V345" s="50" t="str">
        <f t="shared" si="25"/>
        <v>[{"order":"344","ctry":"Germany",</v>
      </c>
      <c r="W345" s="53" t="str">
        <f t="shared" si="26"/>
        <v>[{"order":"344","ctry":"Germany","rate":"7.0","dff":"Easy","cmnt":[],"prow":["cl_BLA, cl_YEL","cl_BLA, cl_RED","eunion"],"pcolumn":["german","ExtraNah_NoBand, NoBand","3Color"]}],</v>
      </c>
      <c r="X345" s="48" t="str" cm="1">
        <f t="array" ref="X345">CHAR(34) &amp; "prow" &amp; CHAR(34) &amp; ":["
&amp; _xlfn.TEXTJOIN(",", TRUE, CHAR(34) &amp; F345:H345 &amp; CHAR(34))
&amp; "],"</f>
        <v>"prow":["cl_BLA, cl_YEL","cl_BLA, cl_RED","eunion"],</v>
      </c>
      <c r="Y345" s="48" t="str" cm="1">
        <f t="array" ref="Y345">CHAR(34) &amp; "pcolumn" &amp; CHAR(34) &amp; ":["
&amp; _xlfn.TEXTJOIN(",", TRUE, CHAR(34) &amp; I345:K345 &amp; CHAR(34))
&amp; "]}"</f>
        <v>"pcolumn":["german","ExtraNah_NoBand, NoBand","3Color"]}</v>
      </c>
      <c r="Z345" s="54" t="str">
        <f t="shared" si="27"/>
        <v>"rate":"7.0",</v>
      </c>
      <c r="AA345" s="54" t="str">
        <f t="shared" si="28"/>
        <v>"dff":"Easy",</v>
      </c>
      <c r="AB345" s="54" t="str">
        <f t="shared" si="29"/>
        <v>"cmnt":[],</v>
      </c>
      <c r="AC345" s="54"/>
      <c r="AD345" s="54"/>
      <c r="AE345" s="54"/>
      <c r="AF345" s="54"/>
      <c r="AG345" s="54"/>
      <c r="AH345" s="54"/>
    </row>
    <row r="346" spans="1:34" ht="18" customHeight="1" x14ac:dyDescent="0.3">
      <c r="A346" s="44">
        <f t="shared" si="33"/>
        <v>45702</v>
      </c>
      <c r="B346" s="45">
        <f t="shared" si="21"/>
        <v>5</v>
      </c>
      <c r="C346" s="46" t="str">
        <f t="shared" si="22"/>
        <v>puzzle1 = [{"order":"345","ctry":"[·] Pride Flag","rate":"9.0","dff":"Hard","cmnt":["Fun, easy apart from the purple"],"prow":["words2","5+Colo","allhor"],"pcolumn":["4+Band","OnlyBa","cl_PUR"]}],</v>
      </c>
      <c r="D346" s="47">
        <f t="shared" si="23"/>
        <v>345</v>
      </c>
      <c r="E346" s="48" t="s">
        <v>3050</v>
      </c>
      <c r="F346" s="49" t="s">
        <v>1845</v>
      </c>
      <c r="G346" s="50" t="s">
        <v>1425</v>
      </c>
      <c r="H346" s="50" t="s">
        <v>1509</v>
      </c>
      <c r="I346" s="50" t="s">
        <v>1493</v>
      </c>
      <c r="J346" s="50" t="s">
        <v>1630</v>
      </c>
      <c r="K346" s="50" t="s">
        <v>1110</v>
      </c>
      <c r="L346" s="48" t="str" cm="1">
        <f t="array" ref="L346">IF(LEFT(E346,1)&lt;&gt;"[", _xlfn.TEXTJOIN(", ", TRUE, IF($E$2:$E$1438=E346, ROW($E$2:$E$1438)-1, "")), "")</f>
        <v/>
      </c>
      <c r="M346" s="48" t="str" cm="1">
        <f t="array" ref="M346">IF(
  IFERROR(INDEX(_xlfn.TEXTSPLIT(L346, ", "), COUNTA(_xlfn.TEXTSPLIT(L346, ", "))) - INDEX(_xlfn.TEXTSPLIT(L346, ", "), COUNTA(_xlfn.TEXTSPLIT(L346, ", ")) - 1), 0) &gt; 0,
  IFERROR(INDEX(_xlfn.TEXTSPLIT(L346, ", "), COUNTA(_xlfn.TEXTSPLIT(L346, ", "))) - INDEX(_xlfn.TEXTSPLIT(L346, ", "), COUNTA(_xlfn.TEXTSPLIT(L346, ", ")) - 1), ""),
  ""
)</f>
        <v/>
      </c>
      <c r="N346" s="51" t="str">
        <f>IFERROR(TEXT(AVERAGEIF(Rates!B:B, D346, Rates!C:C), "0.0"), "")</f>
        <v>9.0</v>
      </c>
      <c r="O346" s="52" t="str">
        <f>IFERROR(
    IF(
        AVERAGEIF(Rates!B:B, D346, Rates!F:F) &lt; 1.2,
        "Easy",
        IF(
            AVERAGEIF(Rates!B:B, D346, Rates!F:F) &gt; 2.2,
            "Hard",
            "Med"
        )
    ),
    ""
)</f>
        <v>Hard</v>
      </c>
      <c r="P346" s="50" t="str" cm="1">
        <f t="array" ref="P346">_xlfn.TEXTJOIN(",", TRUE, IF((Rates!$B$1:$B$11000 = D346) * (Rates!$E$1:$E$11000 &lt;&gt; ""), CHAR(34) &amp; Rates!$E$1:$E$11000&amp; CHAR(34), ""))</f>
        <v>"Fun, easy apart from the purple"</v>
      </c>
      <c r="Q346" s="50">
        <f>COUNTIF(Categories!A:A, H346) + COUNTIF(Categories!A:A, I346) + COUNTIF(Categories!A:A, J346) + COUNTIF(Categories!A:A, K346) + COUNTIF(Categories!A:A, F346) + COUNTIF(Categories!A:A, G346) + T346</f>
        <v>6</v>
      </c>
      <c r="R346" s="50">
        <f t="shared" si="35"/>
        <v>0</v>
      </c>
      <c r="S346" s="50" t="str">
        <f t="shared" si="34"/>
        <v>words25+Coloallhor4+BandOnlyBacl_PUR</v>
      </c>
      <c r="T346" s="50">
        <f t="shared" si="24"/>
        <v>0</v>
      </c>
      <c r="U346" s="50" t="s">
        <v>3018</v>
      </c>
      <c r="V346" s="50" t="str">
        <f t="shared" si="25"/>
        <v>[{"order":"345","ctry":"[·] Pride Flag",</v>
      </c>
      <c r="W346" s="53" t="str">
        <f t="shared" si="26"/>
        <v>[{"order":"345","ctry":"[·] Pride Flag","rate":"9.0","dff":"Hard","cmnt":["Fun, easy apart from the purple"],"prow":["words2","5+Colo","allhor"],"pcolumn":["4+Band","OnlyBa","cl_PUR"]}],</v>
      </c>
      <c r="X346" s="48" t="str" cm="1">
        <f t="array" ref="X346">CHAR(34) &amp; "prow" &amp; CHAR(34) &amp; ":["
&amp; _xlfn.TEXTJOIN(",", TRUE, CHAR(34) &amp; F346:H346 &amp; CHAR(34))
&amp; "],"</f>
        <v>"prow":["words2","5+Colo","allhor"],</v>
      </c>
      <c r="Y346" s="48" t="str" cm="1">
        <f t="array" ref="Y346">CHAR(34) &amp; "pcolumn" &amp; CHAR(34) &amp; ":["
&amp; _xlfn.TEXTJOIN(",", TRUE, CHAR(34) &amp; I346:K346 &amp; CHAR(34))
&amp; "]}"</f>
        <v>"pcolumn":["4+Band","OnlyBa","cl_PUR"]}</v>
      </c>
      <c r="Z346" s="54" t="str">
        <f t="shared" si="27"/>
        <v>"rate":"9.0",</v>
      </c>
      <c r="AA346" s="54" t="str">
        <f t="shared" si="28"/>
        <v>"dff":"Hard",</v>
      </c>
      <c r="AB346" s="54" t="str">
        <f t="shared" si="29"/>
        <v>"cmnt":["Fun, easy apart from the purple"],</v>
      </c>
      <c r="AC346" s="54"/>
      <c r="AD346" s="54"/>
      <c r="AE346" s="54"/>
      <c r="AF346" s="54"/>
      <c r="AG346" s="54"/>
      <c r="AH346" s="54"/>
    </row>
    <row r="347" spans="1:34" ht="18" customHeight="1" x14ac:dyDescent="0.3">
      <c r="A347" s="44">
        <f t="shared" si="33"/>
        <v>45703</v>
      </c>
      <c r="B347" s="45">
        <f t="shared" si="21"/>
        <v>6</v>
      </c>
      <c r="C347" s="46" t="str">
        <f t="shared" si="22"/>
        <v>puzzle1 = [{"order":"346","ctry":"Ukraine","rate":"9.0","dff":"Easy","cmnt":[],"prow":["cl_BLU","cl_YEL","unique"],"pcolumn":["startU","2Color","2Bands"]}],</v>
      </c>
      <c r="D347" s="47">
        <f t="shared" si="23"/>
        <v>346</v>
      </c>
      <c r="E347" s="48" t="s">
        <v>269</v>
      </c>
      <c r="F347" s="49" t="s">
        <v>1092</v>
      </c>
      <c r="G347" s="50" t="s">
        <v>1107</v>
      </c>
      <c r="H347" s="50" t="s">
        <v>1857</v>
      </c>
      <c r="I347" s="50" t="s">
        <v>1930</v>
      </c>
      <c r="J347" s="50" t="s">
        <v>1413</v>
      </c>
      <c r="K347" s="50" t="s">
        <v>1485</v>
      </c>
      <c r="L347" s="48" t="str" cm="1">
        <f t="array" ref="L347">IF(LEFT(E347,1)&lt;&gt;"[", _xlfn.TEXTJOIN(", ", TRUE, IF($E$2:$E$1438=E347, ROW($E$2:$E$1438)-1, "")), "")</f>
        <v>195, 346, 480</v>
      </c>
      <c r="M347" s="48" cm="1">
        <f t="array" ref="M347">IF(
  IFERROR(INDEX(_xlfn.TEXTSPLIT(L347, ", "), COUNTA(_xlfn.TEXTSPLIT(L347, ", "))) - INDEX(_xlfn.TEXTSPLIT(L347, ", "), COUNTA(_xlfn.TEXTSPLIT(L347, ", ")) - 1), 0) &gt; 0,
  IFERROR(INDEX(_xlfn.TEXTSPLIT(L347, ", "), COUNTA(_xlfn.TEXTSPLIT(L347, ", "))) - INDEX(_xlfn.TEXTSPLIT(L347, ", "), COUNTA(_xlfn.TEXTSPLIT(L347, ", ")) - 1), ""),
  ""
)</f>
        <v>134</v>
      </c>
      <c r="N347" s="51" t="str">
        <f>IFERROR(TEXT(AVERAGEIF(Rates!B:B, D347, Rates!C:C), "0.0"), "")</f>
        <v>9.0</v>
      </c>
      <c r="O347" s="52" t="str">
        <f>IFERROR(
    IF(
        AVERAGEIF(Rates!B:B, D347, Rates!F:F) &lt; 1.2,
        "Easy",
        IF(
            AVERAGEIF(Rates!B:B, D347, Rates!F:F) &gt; 2.2,
            "Hard",
            "Med"
        )
    ),
    ""
)</f>
        <v>Easy</v>
      </c>
      <c r="P347" s="50" t="str" cm="1">
        <f t="array" ref="P347">_xlfn.TEXTJOIN(",", TRUE, IF((Rates!$B$1:$B$11000 = D347) * (Rates!$E$1:$E$11000 &lt;&gt; ""), CHAR(34) &amp; Rates!$E$1:$E$11000&amp; CHAR(34), ""))</f>
        <v/>
      </c>
      <c r="Q347" s="50">
        <f>COUNTIF(Categories!A:A, H347) + COUNTIF(Categories!A:A, I347) + COUNTIF(Categories!A:A, J347) + COUNTIF(Categories!A:A, K347) + COUNTIF(Categories!A:A, F347) + COUNTIF(Categories!A:A, G347) + T347</f>
        <v>6</v>
      </c>
      <c r="R347" s="50">
        <f t="shared" si="35"/>
        <v>0</v>
      </c>
      <c r="S347" s="50" t="str">
        <f t="shared" si="34"/>
        <v>cl_BLUcl_YELuniquestartU2Color2Bands</v>
      </c>
      <c r="T347" s="50">
        <f t="shared" si="24"/>
        <v>0</v>
      </c>
      <c r="U347" s="50" t="s">
        <v>3018</v>
      </c>
      <c r="V347" s="50" t="str">
        <f t="shared" si="25"/>
        <v>[{"order":"346","ctry":"Ukraine",</v>
      </c>
      <c r="W347" s="53" t="str">
        <f t="shared" si="26"/>
        <v>[{"order":"346","ctry":"Ukraine","rate":"9.0","dff":"Easy","cmnt":[],"prow":["cl_BLU","cl_YEL","unique"],"pcolumn":["startU","2Color","2Bands"]}],</v>
      </c>
      <c r="X347" s="48" t="str" cm="1">
        <f t="array" ref="X347">CHAR(34) &amp; "prow" &amp; CHAR(34) &amp; ":["
&amp; _xlfn.TEXTJOIN(",", TRUE, CHAR(34) &amp; F347:H347 &amp; CHAR(34))
&amp; "],"</f>
        <v>"prow":["cl_BLU","cl_YEL","unique"],</v>
      </c>
      <c r="Y347" s="48" t="str" cm="1">
        <f t="array" ref="Y347">CHAR(34) &amp; "pcolumn" &amp; CHAR(34) &amp; ":["
&amp; _xlfn.TEXTJOIN(",", TRUE, CHAR(34) &amp; I347:K347 &amp; CHAR(34))
&amp; "]}"</f>
        <v>"pcolumn":["startU","2Color","2Bands"]}</v>
      </c>
      <c r="Z347" s="54" t="str">
        <f t="shared" si="27"/>
        <v>"rate":"9.0",</v>
      </c>
      <c r="AA347" s="54" t="str">
        <f t="shared" si="28"/>
        <v>"dff":"Easy",</v>
      </c>
      <c r="AB347" s="54" t="str">
        <f t="shared" si="29"/>
        <v>"cmnt":[],</v>
      </c>
      <c r="AC347" s="54"/>
      <c r="AD347" s="54"/>
      <c r="AE347" s="54"/>
      <c r="AF347" s="54"/>
      <c r="AG347" s="54"/>
      <c r="AH347" s="54"/>
    </row>
    <row r="348" spans="1:34" ht="18" customHeight="1" x14ac:dyDescent="0.3">
      <c r="A348" s="44">
        <f t="shared" si="33"/>
        <v>45704</v>
      </c>
      <c r="B348" s="45">
        <f t="shared" si="21"/>
        <v>7</v>
      </c>
      <c r="C348" s="46" t="str">
        <f t="shared" si="22"/>
        <v>puzzle1 = [{"order":"347","ctry":"Turkmenistan","rate":"8.0","dff":"Hard","cmnt":["Great one, nice variety of subcategories"],"prow":["rgn_Asia","ExtraNah_NoBand, NoBand","cl_RED, cl_YEL"],"pcolumn":["myrGRE","IsMoon","staWHI"]}],</v>
      </c>
      <c r="D348" s="47">
        <f t="shared" si="23"/>
        <v>347</v>
      </c>
      <c r="E348" s="48" t="s">
        <v>265</v>
      </c>
      <c r="F348" s="49" t="s">
        <v>1063</v>
      </c>
      <c r="G348" s="50" t="s">
        <v>1549</v>
      </c>
      <c r="H348" s="50" t="s">
        <v>1167</v>
      </c>
      <c r="I348" s="50" t="s">
        <v>1287</v>
      </c>
      <c r="J348" s="50" t="s">
        <v>1582</v>
      </c>
      <c r="K348" s="50" t="s">
        <v>1273</v>
      </c>
      <c r="L348" s="48" t="str" cm="1">
        <f t="array" ref="L348">IF(LEFT(E348,1)&lt;&gt;"[", _xlfn.TEXTJOIN(", ", TRUE, IF($E$2:$E$1438=E348, ROW($E$2:$E$1438)-1, "")), "")</f>
        <v>122, 347</v>
      </c>
      <c r="M348" s="48" cm="1">
        <f t="array" ref="M348">IF(
  IFERROR(INDEX(_xlfn.TEXTSPLIT(L348, ", "), COUNTA(_xlfn.TEXTSPLIT(L348, ", "))) - INDEX(_xlfn.TEXTSPLIT(L348, ", "), COUNTA(_xlfn.TEXTSPLIT(L348, ", ")) - 1), 0) &gt; 0,
  IFERROR(INDEX(_xlfn.TEXTSPLIT(L348, ", "), COUNTA(_xlfn.TEXTSPLIT(L348, ", "))) - INDEX(_xlfn.TEXTSPLIT(L348, ", "), COUNTA(_xlfn.TEXTSPLIT(L348, ", ")) - 1), ""),
  ""
)</f>
        <v>225</v>
      </c>
      <c r="N348" s="51" t="str">
        <f>IFERROR(TEXT(AVERAGEIF(Rates!B:B, D348, Rates!C:C), "0.0"), "")</f>
        <v>8.0</v>
      </c>
      <c r="O348" s="52" t="str">
        <f>IFERROR(
    IF(
        AVERAGEIF(Rates!B:B, D348, Rates!F:F) &lt; 1.2,
        "Easy",
        IF(
            AVERAGEIF(Rates!B:B, D348, Rates!F:F) &gt; 2.2,
            "Hard",
            "Med"
        )
    ),
    ""
)</f>
        <v>Hard</v>
      </c>
      <c r="P348" s="50" t="str" cm="1">
        <f t="array" ref="P348">_xlfn.TEXTJOIN(",", TRUE, IF((Rates!$B$1:$B$11000 = D348) * (Rates!$E$1:$E$11000 &lt;&gt; ""), CHAR(34) &amp; Rates!$E$1:$E$11000&amp; CHAR(34), ""))</f>
        <v>"Great one, nice variety of subcategories"</v>
      </c>
      <c r="Q348" s="50">
        <f>COUNTIF(Categories!A:A, H348) + COUNTIF(Categories!A:A, I348) + COUNTIF(Categories!A:A, J348) + COUNTIF(Categories!A:A, K348) + COUNTIF(Categories!A:A, F348) + COUNTIF(Categories!A:A, G348) + T348</f>
        <v>6</v>
      </c>
      <c r="R348" s="50">
        <f t="shared" si="35"/>
        <v>0</v>
      </c>
      <c r="S348" s="50" t="str">
        <f t="shared" si="34"/>
        <v>rgn_AsiaExtraNah_NoBand, NoBandcl_RED, cl_YELmyrGREIsMoonstaWHI</v>
      </c>
      <c r="T348" s="50">
        <f t="shared" si="24"/>
        <v>0</v>
      </c>
      <c r="U348" s="50" t="s">
        <v>3018</v>
      </c>
      <c r="V348" s="50" t="str">
        <f t="shared" si="25"/>
        <v>[{"order":"347","ctry":"Turkmenistan",</v>
      </c>
      <c r="W348" s="53" t="str">
        <f t="shared" si="26"/>
        <v>[{"order":"347","ctry":"Turkmenistan","rate":"8.0","dff":"Hard","cmnt":["Great one, nice variety of subcategories"],"prow":["rgn_Asia","ExtraNah_NoBand, NoBand","cl_RED, cl_YEL"],"pcolumn":["myrGRE","IsMoon","staWHI"]}],</v>
      </c>
      <c r="X348" s="48" t="str" cm="1">
        <f t="array" ref="X348">CHAR(34) &amp; "prow" &amp; CHAR(34) &amp; ":["
&amp; _xlfn.TEXTJOIN(",", TRUE, CHAR(34) &amp; F348:H348 &amp; CHAR(34))
&amp; "],"</f>
        <v>"prow":["rgn_Asia","ExtraNah_NoBand, NoBand","cl_RED, cl_YEL"],</v>
      </c>
      <c r="Y348" s="48" t="str" cm="1">
        <f t="array" ref="Y348">CHAR(34) &amp; "pcolumn" &amp; CHAR(34) &amp; ":["
&amp; _xlfn.TEXTJOIN(",", TRUE, CHAR(34) &amp; I348:K348 &amp; CHAR(34))
&amp; "]}"</f>
        <v>"pcolumn":["myrGRE","IsMoon","staWHI"]}</v>
      </c>
      <c r="Z348" s="54" t="str">
        <f t="shared" si="27"/>
        <v>"rate":"8.0",</v>
      </c>
      <c r="AA348" s="54" t="str">
        <f t="shared" si="28"/>
        <v>"dff":"Hard",</v>
      </c>
      <c r="AB348" s="54" t="str">
        <f t="shared" si="29"/>
        <v>"cmnt":["Great one, nice variety of subcategories"],</v>
      </c>
      <c r="AC348" s="54"/>
      <c r="AD348" s="54"/>
      <c r="AE348" s="54"/>
      <c r="AF348" s="54"/>
      <c r="AG348" s="54"/>
      <c r="AH348" s="54"/>
    </row>
    <row r="349" spans="1:34" ht="18" customHeight="1" x14ac:dyDescent="0.3">
      <c r="A349" s="44">
        <f t="shared" si="33"/>
        <v>45705</v>
      </c>
      <c r="B349" s="45">
        <f t="shared" si="21"/>
        <v>1</v>
      </c>
      <c r="C349" s="46" t="str">
        <f t="shared" si="22"/>
        <v>puzzle1 = [{"order":"348","ctry":"Serbia","rate":"10.0","dff":"Hard","cmnt":[],"prow":["3Bands","Crowns","Animal"],"pcolumn":["allhor","ExtraNah_OnlyBa, Center","balkan"]}],</v>
      </c>
      <c r="D349" s="47">
        <f t="shared" si="23"/>
        <v>348</v>
      </c>
      <c r="E349" s="48" t="s">
        <v>234</v>
      </c>
      <c r="F349" s="49" t="s">
        <v>1489</v>
      </c>
      <c r="G349" s="50" t="s">
        <v>1650</v>
      </c>
      <c r="H349" s="50" t="s">
        <v>1606</v>
      </c>
      <c r="I349" s="50" t="s">
        <v>1509</v>
      </c>
      <c r="J349" s="50" t="s">
        <v>1557</v>
      </c>
      <c r="K349" s="50" t="s">
        <v>23</v>
      </c>
      <c r="L349" s="48" t="str" cm="1">
        <f t="array" ref="L349">IF(LEFT(E349,1)&lt;&gt;"[", _xlfn.TEXTJOIN(", ", TRUE, IF($E$2:$E$1438=E349, ROW($E$2:$E$1438)-1, "")), "")</f>
        <v>35, 164, 348</v>
      </c>
      <c r="M349" s="48" cm="1">
        <f t="array" ref="M349">IF(
  IFERROR(INDEX(_xlfn.TEXTSPLIT(L349, ", "), COUNTA(_xlfn.TEXTSPLIT(L349, ", "))) - INDEX(_xlfn.TEXTSPLIT(L349, ", "), COUNTA(_xlfn.TEXTSPLIT(L349, ", ")) - 1), 0) &gt; 0,
  IFERROR(INDEX(_xlfn.TEXTSPLIT(L349, ", "), COUNTA(_xlfn.TEXTSPLIT(L349, ", "))) - INDEX(_xlfn.TEXTSPLIT(L349, ", "), COUNTA(_xlfn.TEXTSPLIT(L349, ", ")) - 1), ""),
  ""
)</f>
        <v>184</v>
      </c>
      <c r="N349" s="51" t="str">
        <f>IFERROR(TEXT(AVERAGEIF(Rates!B:B, D349, Rates!C:C), "0.0"), "")</f>
        <v>10.0</v>
      </c>
      <c r="O349" s="52" t="str">
        <f>IFERROR(
    IF(
        AVERAGEIF(Rates!B:B, D349, Rates!F:F) &lt; 1.2,
        "Easy",
        IF(
            AVERAGEIF(Rates!B:B, D349, Rates!F:F) &gt; 2.2,
            "Hard",
            "Med"
        )
    ),
    ""
)</f>
        <v>Hard</v>
      </c>
      <c r="P349" s="50" t="str" cm="1">
        <f t="array" ref="P349">_xlfn.TEXTJOIN(",", TRUE, IF((Rates!$B$1:$B$11000 = D349) * (Rates!$E$1:$E$11000 &lt;&gt; ""), CHAR(34) &amp; Rates!$E$1:$E$11000&amp; CHAR(34), ""))</f>
        <v/>
      </c>
      <c r="Q349" s="50">
        <f>COUNTIF(Categories!A:A, H349) + COUNTIF(Categories!A:A, I349) + COUNTIF(Categories!A:A, J349) + COUNTIF(Categories!A:A, K349) + COUNTIF(Categories!A:A, F349) + COUNTIF(Categories!A:A, G349) + T349</f>
        <v>6</v>
      </c>
      <c r="R349" s="50">
        <f t="shared" si="35"/>
        <v>0</v>
      </c>
      <c r="S349" s="50" t="str">
        <f t="shared" si="34"/>
        <v>3BandsCrownsAnimalallhorExtraNah_OnlyBa, Centerbalkan</v>
      </c>
      <c r="T349" s="50">
        <f t="shared" si="24"/>
        <v>0</v>
      </c>
      <c r="U349" s="50" t="s">
        <v>3018</v>
      </c>
      <c r="V349" s="50" t="str">
        <f t="shared" si="25"/>
        <v>[{"order":"348","ctry":"Serbia",</v>
      </c>
      <c r="W349" s="53" t="str">
        <f t="shared" si="26"/>
        <v>[{"order":"348","ctry":"Serbia","rate":"10.0","dff":"Hard","cmnt":[],"prow":["3Bands","Crowns","Animal"],"pcolumn":["allhor","ExtraNah_OnlyBa, Center","balkan"]}],</v>
      </c>
      <c r="X349" s="48" t="str" cm="1">
        <f t="array" ref="X349">CHAR(34) &amp; "prow" &amp; CHAR(34) &amp; ":["
&amp; _xlfn.TEXTJOIN(",", TRUE, CHAR(34) &amp; F349:H349 &amp; CHAR(34))
&amp; "],"</f>
        <v>"prow":["3Bands","Crowns","Animal"],</v>
      </c>
      <c r="Y349" s="48" t="str" cm="1">
        <f t="array" ref="Y349">CHAR(34) &amp; "pcolumn" &amp; CHAR(34) &amp; ":["
&amp; _xlfn.TEXTJOIN(",", TRUE, CHAR(34) &amp; I349:K349 &amp; CHAR(34))
&amp; "]}"</f>
        <v>"pcolumn":["allhor","ExtraNah_OnlyBa, Center","balkan"]}</v>
      </c>
      <c r="Z349" s="54" t="str">
        <f t="shared" si="27"/>
        <v>"rate":"10.0",</v>
      </c>
      <c r="AA349" s="54" t="str">
        <f t="shared" si="28"/>
        <v>"dff":"Hard",</v>
      </c>
      <c r="AB349" s="54" t="str">
        <f t="shared" si="29"/>
        <v>"cmnt":[],</v>
      </c>
      <c r="AC349" s="54"/>
      <c r="AD349" s="54"/>
      <c r="AE349" s="54"/>
      <c r="AF349" s="54"/>
      <c r="AG349" s="54"/>
      <c r="AH349" s="54"/>
    </row>
    <row r="350" spans="1:34" ht="18" customHeight="1" x14ac:dyDescent="0.3">
      <c r="A350" s="44">
        <f t="shared" si="33"/>
        <v>45706</v>
      </c>
      <c r="B350" s="45">
        <f t="shared" si="21"/>
        <v>2</v>
      </c>
      <c r="C350" s="46" t="str">
        <f t="shared" si="22"/>
        <v>puzzle1 = [{"order":"349","ctry":"Costa Rica","rate":"7.8","dff":"Hard","cmnt":["I tend not to like the language category as it feels arbitrary sometimes for what countries speak what language. It does demand more geographical knowledge which I appreciate and it's possible I'm just salty for not knowing a lot of the official languages of certain countries but it extends to uncomfortable political questions as well. Like why is the USA english when they have no official language?"],"prow":["words2","rgn_North America","spanis"],"pcolumn":["LUEDHI","allhor","4+Band"]}],</v>
      </c>
      <c r="D350" s="47">
        <f t="shared" si="23"/>
        <v>349</v>
      </c>
      <c r="E350" s="48" t="s">
        <v>92</v>
      </c>
      <c r="F350" s="49" t="s">
        <v>1845</v>
      </c>
      <c r="G350" s="50" t="s">
        <v>1059</v>
      </c>
      <c r="H350" s="50" t="s">
        <v>2039</v>
      </c>
      <c r="I350" s="50" t="s">
        <v>1388</v>
      </c>
      <c r="J350" s="50" t="s">
        <v>1509</v>
      </c>
      <c r="K350" s="50" t="s">
        <v>1493</v>
      </c>
      <c r="L350" s="48" t="str" cm="1">
        <f t="array" ref="L350">IF(LEFT(E350,1)&lt;&gt;"[", _xlfn.TEXTJOIN(", ", TRUE, IF($E$2:$E$1438=E350, ROW($E$2:$E$1438)-1, "")), "")</f>
        <v>14, 349</v>
      </c>
      <c r="M350" s="48" cm="1">
        <f t="array" ref="M350">IF(
  IFERROR(INDEX(_xlfn.TEXTSPLIT(L350, ", "), COUNTA(_xlfn.TEXTSPLIT(L350, ", "))) - INDEX(_xlfn.TEXTSPLIT(L350, ", "), COUNTA(_xlfn.TEXTSPLIT(L350, ", ")) - 1), 0) &gt; 0,
  IFERROR(INDEX(_xlfn.TEXTSPLIT(L350, ", "), COUNTA(_xlfn.TEXTSPLIT(L350, ", "))) - INDEX(_xlfn.TEXTSPLIT(L350, ", "), COUNTA(_xlfn.TEXTSPLIT(L350, ", ")) - 1), ""),
  ""
)</f>
        <v>335</v>
      </c>
      <c r="N350" s="51" t="str">
        <f>IFERROR(TEXT(AVERAGEIF(Rates!B:B, D350, Rates!C:C), "0.0"), "")</f>
        <v>7.8</v>
      </c>
      <c r="O350" s="52" t="str">
        <f>IFERROR(
    IF(
        AVERAGEIF(Rates!B:B, D350, Rates!F:F) &lt; 1.2,
        "Easy",
        IF(
            AVERAGEIF(Rates!B:B, D350, Rates!F:F) &gt; 2.2,
            "Hard",
            "Med"
        )
    ),
    ""
)</f>
        <v>Hard</v>
      </c>
      <c r="P350" s="50" t="str" cm="1">
        <f t="array" ref="P350">_xlfn.TEXTJOIN(",", TRUE, IF((Rates!$B$1:$B$11000 = D350) * (Rates!$E$1:$E$11000 &lt;&gt; ""), CHAR(34) &amp; Rates!$E$1:$E$11000&amp; CHAR(34), ""))</f>
        <v>"I tend not to like the language category as it feels arbitrary sometimes for what countries speak what language. It does demand more geographical knowledge which I appreciate and it's possible I'm just salty for not knowing a lot of the official languages of certain countries but it extends to uncomfortable political questions as well. Like why is the USA english when they have no official language?"</v>
      </c>
      <c r="Q350" s="50">
        <f>COUNTIF(Categories!A:A, H350) + COUNTIF(Categories!A:A, I350) + COUNTIF(Categories!A:A, J350) + COUNTIF(Categories!A:A, K350) + COUNTIF(Categories!A:A, F350) + COUNTIF(Categories!A:A, G350) + T350</f>
        <v>6</v>
      </c>
      <c r="R350" s="50">
        <f t="shared" si="35"/>
        <v>0</v>
      </c>
      <c r="S350" s="50" t="str">
        <f t="shared" si="34"/>
        <v>words2rgn_North AmericaspanisLUEDHIallhor4+Band</v>
      </c>
      <c r="T350" s="50">
        <f t="shared" si="24"/>
        <v>0</v>
      </c>
      <c r="U350" s="50" t="s">
        <v>3018</v>
      </c>
      <c r="V350" s="50" t="str">
        <f t="shared" si="25"/>
        <v>[{"order":"349","ctry":"Costa Rica",</v>
      </c>
      <c r="W350" s="53" t="str">
        <f t="shared" si="26"/>
        <v>[{"order":"349","ctry":"Costa Rica","rate":"7.8","dff":"Hard","cmnt":["I tend not to like the language category as it feels arbitrary sometimes for what countries speak what language. It does demand more geographical knowledge which I appreciate and it's possible I'm just salty for not knowing a lot of the official languages of certain countries but it extends to uncomfortable political questions as well. Like why is the USA english when they have no official language?"],"prow":["words2","rgn_North America","spanis"],"pcolumn":["LUEDHI","allhor","4+Band"]}],</v>
      </c>
      <c r="X350" s="48" t="str" cm="1">
        <f t="array" ref="X350">CHAR(34) &amp; "prow" &amp; CHAR(34) &amp; ":["
&amp; _xlfn.TEXTJOIN(",", TRUE, CHAR(34) &amp; F350:H350 &amp; CHAR(34))
&amp; "],"</f>
        <v>"prow":["words2","rgn_North America","spanis"],</v>
      </c>
      <c r="Y350" s="48" t="str" cm="1">
        <f t="array" ref="Y350">CHAR(34) &amp; "pcolumn" &amp; CHAR(34) &amp; ":["
&amp; _xlfn.TEXTJOIN(",", TRUE, CHAR(34) &amp; I350:K350 &amp; CHAR(34))
&amp; "]}"</f>
        <v>"pcolumn":["LUEDHI","allhor","4+Band"]}</v>
      </c>
      <c r="Z350" s="54" t="str">
        <f t="shared" si="27"/>
        <v>"rate":"7.8",</v>
      </c>
      <c r="AA350" s="54" t="str">
        <f t="shared" si="28"/>
        <v>"dff":"Hard",</v>
      </c>
      <c r="AB350" s="54" t="str">
        <f t="shared" si="29"/>
        <v>"cmnt":["I tend not to like the language category as it feels arbitrary sometimes for what countries speak what language. It does demand more geographical knowledge which I appreciate and it's possible I'm just salty for not knowing a lot of the official languages of certain countries but it extends to uncomfortable political questions as well. Like why is the USA english when they have no official language?"],</v>
      </c>
      <c r="AC350" s="54"/>
      <c r="AD350" s="54"/>
      <c r="AE350" s="54"/>
      <c r="AF350" s="54"/>
      <c r="AG350" s="54"/>
      <c r="AH350" s="54"/>
    </row>
    <row r="351" spans="1:34" ht="18" customHeight="1" x14ac:dyDescent="0.3">
      <c r="A351" s="44">
        <f t="shared" si="33"/>
        <v>45707</v>
      </c>
      <c r="B351" s="45">
        <f t="shared" si="21"/>
        <v>3</v>
      </c>
      <c r="C351" s="46" t="str">
        <f t="shared" si="22"/>
        <v>puzzle1 = [{"order":"350","ctry":"South Korea","rate":"9.4","dff":"Hard","cmnt":["One of my favourite puzzles so far to be honest, really like the % category","Really liked the new category for percentage of color. I understand it limits the flag choices to nations and no regional/historic flags but it was a fun way to flex my brain and really engaged me. Hard to, but not unfairly hard.","it's very unique involving a new update, I like it!","cool new challenging category although a little frustrating"],"prow":["pct_RED_1-25","pct_BLU_1-25","pct_BLA_1-25"],"pcolumn":["cl_WHI","rgn_Asia","Center"]}],</v>
      </c>
      <c r="D351" s="47">
        <f t="shared" si="23"/>
        <v>350</v>
      </c>
      <c r="E351" s="48" t="s">
        <v>245</v>
      </c>
      <c r="F351" s="49" t="s">
        <v>3051</v>
      </c>
      <c r="G351" s="50" t="s">
        <v>3052</v>
      </c>
      <c r="H351" s="50" t="s">
        <v>3053</v>
      </c>
      <c r="I351" s="50" t="s">
        <v>1104</v>
      </c>
      <c r="J351" s="50" t="s">
        <v>1063</v>
      </c>
      <c r="K351" s="50" t="s">
        <v>1574</v>
      </c>
      <c r="L351" s="48" t="str" cm="1">
        <f t="array" ref="L351">IF(LEFT(E351,1)&lt;&gt;"[", _xlfn.TEXTJOIN(", ", TRUE, IF($E$2:$E$1438=E351, ROW($E$2:$E$1438)-1, "")), "")</f>
        <v>16, 350, 539</v>
      </c>
      <c r="M351" s="48" cm="1">
        <f t="array" ref="M351">IF(
  IFERROR(INDEX(_xlfn.TEXTSPLIT(L351, ", "), COUNTA(_xlfn.TEXTSPLIT(L351, ", "))) - INDEX(_xlfn.TEXTSPLIT(L351, ", "), COUNTA(_xlfn.TEXTSPLIT(L351, ", ")) - 1), 0) &gt; 0,
  IFERROR(INDEX(_xlfn.TEXTSPLIT(L351, ", "), COUNTA(_xlfn.TEXTSPLIT(L351, ", "))) - INDEX(_xlfn.TEXTSPLIT(L351, ", "), COUNTA(_xlfn.TEXTSPLIT(L351, ", ")) - 1), ""),
  ""
)</f>
        <v>189</v>
      </c>
      <c r="N351" s="51" t="str">
        <f>IFERROR(TEXT(AVERAGEIF(Rates!B:B, D351, Rates!C:C), "0.0"), "")</f>
        <v>9.4</v>
      </c>
      <c r="O351" s="52" t="str">
        <f>IFERROR(
    IF(
        AVERAGEIF(Rates!B:B, D351, Rates!F:F) &lt; 1.2,
        "Easy",
        IF(
            AVERAGEIF(Rates!B:B, D351, Rates!F:F) &gt; 2.2,
            "Hard",
            "Med"
        )
    ),
    ""
)</f>
        <v>Hard</v>
      </c>
      <c r="P351" s="50" t="str" cm="1">
        <f t="array" ref="P351">_xlfn.TEXTJOIN(",", TRUE, IF((Rates!$B$1:$B$11000 = D351) * (Rates!$E$1:$E$11000 &lt;&gt; ""), CHAR(34) &amp; Rates!$E$1:$E$11000&amp; CHAR(34), ""))</f>
        <v>"One of my favourite puzzles so far to be honest, really like the % category","Really liked the new category for percentage of color. I understand it limits the flag choices to nations and no regional/historic flags but it was a fun way to flex my brain and really engaged me. Hard to, but not unfairly hard.","it's very unique involving a new update, I like it!","cool new challenging category although a little frustrating"</v>
      </c>
      <c r="Q351" s="50">
        <f>COUNTIF(Categories!A:A, H351) + COUNTIF(Categories!A:A, I351) + COUNTIF(Categories!A:A, J351) + COUNTIF(Categories!A:A, K351) + COUNTIF(Categories!A:A, F351) + COUNTIF(Categories!A:A, G351) + T351</f>
        <v>6</v>
      </c>
      <c r="R351" s="50">
        <f t="shared" si="35"/>
        <v>0</v>
      </c>
      <c r="S351" s="50" t="str">
        <f t="shared" si="34"/>
        <v>pct_RED_1-25pct_BLU_1-25pct_BLA_1-25cl_WHIrgn_AsiaCenter</v>
      </c>
      <c r="T351" s="50">
        <f t="shared" si="24"/>
        <v>3</v>
      </c>
      <c r="U351" s="50" t="s">
        <v>3018</v>
      </c>
      <c r="V351" s="50" t="str">
        <f t="shared" si="25"/>
        <v>[{"order":"350","ctry":"South Korea",</v>
      </c>
      <c r="W351" s="53" t="str">
        <f t="shared" si="26"/>
        <v>[{"order":"350","ctry":"South Korea","rate":"9.4","dff":"Hard","cmnt":["One of my favourite puzzles so far to be honest, really like the % category","Really liked the new category for percentage of color. I understand it limits the flag choices to nations and no regional/historic flags but it was a fun way to flex my brain and really engaged me. Hard to, but not unfairly hard.","it's very unique involving a new update, I like it!","cool new challenging category although a little frustrating"],"prow":["pct_RED_1-25","pct_BLU_1-25","pct_BLA_1-25"],"pcolumn":["cl_WHI","rgn_Asia","Center"]}],</v>
      </c>
      <c r="X351" s="48" t="str" cm="1">
        <f t="array" ref="X351">CHAR(34) &amp; "prow" &amp; CHAR(34) &amp; ":["
&amp; _xlfn.TEXTJOIN(",", TRUE, CHAR(34) &amp; F351:H351 &amp; CHAR(34))
&amp; "],"</f>
        <v>"prow":["pct_RED_1-25","pct_BLU_1-25","pct_BLA_1-25"],</v>
      </c>
      <c r="Y351" s="48" t="str" cm="1">
        <f t="array" ref="Y351">CHAR(34) &amp; "pcolumn" &amp; CHAR(34) &amp; ":["
&amp; _xlfn.TEXTJOIN(",", TRUE, CHAR(34) &amp; I351:K351 &amp; CHAR(34))
&amp; "]}"</f>
        <v>"pcolumn":["cl_WHI","rgn_Asia","Center"]}</v>
      </c>
      <c r="Z351" s="54" t="str">
        <f t="shared" si="27"/>
        <v>"rate":"9.4",</v>
      </c>
      <c r="AA351" s="54" t="str">
        <f t="shared" si="28"/>
        <v>"dff":"Hard",</v>
      </c>
      <c r="AB351" s="54" t="str">
        <f t="shared" si="29"/>
        <v>"cmnt":["One of my favourite puzzles so far to be honest, really like the % category","Really liked the new category for percentage of color. I understand it limits the flag choices to nations and no regional/historic flags but it was a fun way to flex my brain and really engaged me. Hard to, but not unfairly hard.","it's very unique involving a new update, I like it!","cool new challenging category although a little frustrating"],</v>
      </c>
      <c r="AC351" s="54"/>
      <c r="AD351" s="54"/>
      <c r="AE351" s="54"/>
      <c r="AF351" s="54"/>
      <c r="AG351" s="54"/>
      <c r="AH351" s="54"/>
    </row>
    <row r="352" spans="1:34" ht="18" customHeight="1" x14ac:dyDescent="0.3">
      <c r="A352" s="44">
        <f t="shared" si="33"/>
        <v>45708</v>
      </c>
      <c r="B352" s="45">
        <f t="shared" si="21"/>
        <v>4</v>
      </c>
      <c r="C352" s="46" t="str">
        <f t="shared" si="22"/>
        <v>puzzle1 = [{"order":"351","ctry":"Burkina Faso","rate":"6.9","dff":"Med","cmnt":[],"prow":["rgn_Africa","cl_GRE, cl_RED","exact2"],"pcolumn":["staYEL","Center","3Color"]}],</v>
      </c>
      <c r="D352" s="47">
        <f t="shared" si="23"/>
        <v>351</v>
      </c>
      <c r="E352" s="48" t="s">
        <v>75</v>
      </c>
      <c r="F352" s="49" t="s">
        <v>1047</v>
      </c>
      <c r="G352" s="50" t="s">
        <v>1152</v>
      </c>
      <c r="H352" s="50" t="s">
        <v>1853</v>
      </c>
      <c r="I352" s="50" t="s">
        <v>1276</v>
      </c>
      <c r="J352" s="50" t="s">
        <v>1574</v>
      </c>
      <c r="K352" s="50" t="s">
        <v>1417</v>
      </c>
      <c r="L352" s="48" t="str" cm="1">
        <f t="array" ref="L352">IF(LEFT(E352,1)&lt;&gt;"[", _xlfn.TEXTJOIN(", ", TRUE, IF($E$2:$E$1438=E352, ROW($E$2:$E$1438)-1, "")), "")</f>
        <v>24, 351</v>
      </c>
      <c r="M352" s="48" cm="1">
        <f t="array" ref="M352">IF(
  IFERROR(INDEX(_xlfn.TEXTSPLIT(L352, ", "), COUNTA(_xlfn.TEXTSPLIT(L352, ", "))) - INDEX(_xlfn.TEXTSPLIT(L352, ", "), COUNTA(_xlfn.TEXTSPLIT(L352, ", ")) - 1), 0) &gt; 0,
  IFERROR(INDEX(_xlfn.TEXTSPLIT(L352, ", "), COUNTA(_xlfn.TEXTSPLIT(L352, ", "))) - INDEX(_xlfn.TEXTSPLIT(L352, ", "), COUNTA(_xlfn.TEXTSPLIT(L352, ", ")) - 1), ""),
  ""
)</f>
        <v>327</v>
      </c>
      <c r="N352" s="51" t="str">
        <f>IFERROR(TEXT(AVERAGEIF(Rates!B:B, D352, Rates!C:C), "0.0"), "")</f>
        <v>6.9</v>
      </c>
      <c r="O352" s="52" t="str">
        <f>IFERROR(
    IF(
        AVERAGEIF(Rates!B:B, D352, Rates!F:F) &lt; 1.2,
        "Easy",
        IF(
            AVERAGEIF(Rates!B:B, D352, Rates!F:F) &gt; 2.2,
            "Hard",
            "Med"
        )
    ),
    ""
)</f>
        <v>Med</v>
      </c>
      <c r="P352" s="50" t="str" cm="1">
        <f t="array" ref="P352">_xlfn.TEXTJOIN(",", TRUE, IF((Rates!$B$1:$B$11000 = D352) * (Rates!$E$1:$E$11000 &lt;&gt; ""), CHAR(34) &amp; Rates!$E$1:$E$11000&amp; CHAR(34), ""))</f>
        <v/>
      </c>
      <c r="Q352" s="50">
        <f>COUNTIF(Categories!A:A, H352) + COUNTIF(Categories!A:A, I352) + COUNTIF(Categories!A:A, J352) + COUNTIF(Categories!A:A, K352) + COUNTIF(Categories!A:A, F352) + COUNTIF(Categories!A:A, G352) + T352</f>
        <v>6</v>
      </c>
      <c r="R352" s="50">
        <f t="shared" si="35"/>
        <v>0</v>
      </c>
      <c r="S352" s="50" t="str">
        <f t="shared" si="34"/>
        <v>rgn_Africacl_GRE, cl_REDexact2staYELCenter3Color</v>
      </c>
      <c r="T352" s="50">
        <f t="shared" si="24"/>
        <v>0</v>
      </c>
      <c r="U352" s="50" t="s">
        <v>3018</v>
      </c>
      <c r="V352" s="50" t="str">
        <f t="shared" si="25"/>
        <v>[{"order":"351","ctry":"Burkina Faso",</v>
      </c>
      <c r="W352" s="53" t="str">
        <f t="shared" si="26"/>
        <v>[{"order":"351","ctry":"Burkina Faso","rate":"6.9","dff":"Med","cmnt":[],"prow":["rgn_Africa","cl_GRE, cl_RED","exact2"],"pcolumn":["staYEL","Center","3Color"]}],</v>
      </c>
      <c r="X352" s="48" t="str" cm="1">
        <f t="array" ref="X352">CHAR(34) &amp; "prow" &amp; CHAR(34) &amp; ":["
&amp; _xlfn.TEXTJOIN(",", TRUE, CHAR(34) &amp; F352:H352 &amp; CHAR(34))
&amp; "],"</f>
        <v>"prow":["rgn_Africa","cl_GRE, cl_RED","exact2"],</v>
      </c>
      <c r="Y352" s="48" t="str" cm="1">
        <f t="array" ref="Y352">CHAR(34) &amp; "pcolumn" &amp; CHAR(34) &amp; ":["
&amp; _xlfn.TEXTJOIN(",", TRUE, CHAR(34) &amp; I352:K352 &amp; CHAR(34))
&amp; "]}"</f>
        <v>"pcolumn":["staYEL","Center","3Color"]}</v>
      </c>
      <c r="Z352" s="54" t="str">
        <f t="shared" si="27"/>
        <v>"rate":"6.9",</v>
      </c>
      <c r="AA352" s="54" t="str">
        <f t="shared" si="28"/>
        <v>"dff":"Med",</v>
      </c>
      <c r="AB352" s="54" t="str">
        <f t="shared" si="29"/>
        <v>"cmnt":[],</v>
      </c>
      <c r="AC352" s="54"/>
      <c r="AD352" s="54"/>
      <c r="AE352" s="54"/>
      <c r="AF352" s="54"/>
      <c r="AG352" s="54"/>
      <c r="AH352" s="54"/>
    </row>
    <row r="353" spans="1:34" ht="18" customHeight="1" x14ac:dyDescent="0.3">
      <c r="A353" s="44">
        <f t="shared" si="33"/>
        <v>45709</v>
      </c>
      <c r="B353" s="45">
        <f t="shared" si="21"/>
        <v>5</v>
      </c>
      <c r="C353" s="46" t="str">
        <f t="shared" si="22"/>
        <v>puzzle1 = [{"order":"352","ctry":"Bahrain","rate":"7.1","dff":"Hard","cmnt":["Languages is my least favorite category","Difficulty was middling but the categories were so fun and varied that it had a nice challenge that was digestible"],"prow":["arabic","island","chopGB"],"pcolumn":["2Color","myrRED","OnlyBa"]}],</v>
      </c>
      <c r="D353" s="47">
        <f t="shared" si="23"/>
        <v>352</v>
      </c>
      <c r="E353" s="48" t="s">
        <v>57</v>
      </c>
      <c r="F353" s="49" t="s">
        <v>2027</v>
      </c>
      <c r="G353" s="50" t="s">
        <v>1</v>
      </c>
      <c r="H353" s="50" t="s">
        <v>22</v>
      </c>
      <c r="I353" s="50" t="s">
        <v>1413</v>
      </c>
      <c r="J353" s="50" t="s">
        <v>1279</v>
      </c>
      <c r="K353" s="50" t="s">
        <v>1630</v>
      </c>
      <c r="L353" s="48" t="str" cm="1">
        <f t="array" ref="L353">IF(LEFT(E353,1)&lt;&gt;"[", _xlfn.TEXTJOIN(", ", TRUE, IF($E$2:$E$1438=E353, ROW($E$2:$E$1438)-1, "")), "")</f>
        <v>133, 231, 352</v>
      </c>
      <c r="M353" s="48" cm="1">
        <f t="array" ref="M353">IF(
  IFERROR(INDEX(_xlfn.TEXTSPLIT(L353, ", "), COUNTA(_xlfn.TEXTSPLIT(L353, ", "))) - INDEX(_xlfn.TEXTSPLIT(L353, ", "), COUNTA(_xlfn.TEXTSPLIT(L353, ", ")) - 1), 0) &gt; 0,
  IFERROR(INDEX(_xlfn.TEXTSPLIT(L353, ", "), COUNTA(_xlfn.TEXTSPLIT(L353, ", "))) - INDEX(_xlfn.TEXTSPLIT(L353, ", "), COUNTA(_xlfn.TEXTSPLIT(L353, ", ")) - 1), ""),
  ""
)</f>
        <v>121</v>
      </c>
      <c r="N353" s="51" t="str">
        <f>IFERROR(TEXT(AVERAGEIF(Rates!B:B, D353, Rates!C:C), "0.0"), "")</f>
        <v>7.1</v>
      </c>
      <c r="O353" s="52" t="str">
        <f>IFERROR(
    IF(
        AVERAGEIF(Rates!B:B, D353, Rates!F:F) &lt; 1.2,
        "Easy",
        IF(
            AVERAGEIF(Rates!B:B, D353, Rates!F:F) &gt; 2.2,
            "Hard",
            "Med"
        )
    ),
    ""
)</f>
        <v>Hard</v>
      </c>
      <c r="P353" s="50" t="str" cm="1">
        <f t="array" ref="P353">_xlfn.TEXTJOIN(",", TRUE, IF((Rates!$B$1:$B$11000 = D353) * (Rates!$E$1:$E$11000 &lt;&gt; ""), CHAR(34) &amp; Rates!$E$1:$E$11000&amp; CHAR(34), ""))</f>
        <v>"Languages is my least favorite category","Difficulty was middling but the categories were so fun and varied that it had a nice challenge that was digestible"</v>
      </c>
      <c r="Q353" s="50">
        <f>COUNTIF(Categories!A:A, H353) + COUNTIF(Categories!A:A, I353) + COUNTIF(Categories!A:A, J353) + COUNTIF(Categories!A:A, K353) + COUNTIF(Categories!A:A, F353) + COUNTIF(Categories!A:A, G353) + T353</f>
        <v>6</v>
      </c>
      <c r="R353" s="50">
        <f t="shared" si="35"/>
        <v>0</v>
      </c>
      <c r="S353" s="50" t="str">
        <f t="shared" si="34"/>
        <v>arabicislandchopGB2ColormyrREDOnlyBa</v>
      </c>
      <c r="T353" s="50">
        <f t="shared" si="24"/>
        <v>0</v>
      </c>
      <c r="U353" s="50" t="s">
        <v>3018</v>
      </c>
      <c r="V353" s="50" t="str">
        <f t="shared" si="25"/>
        <v>[{"order":"352","ctry":"Bahrain",</v>
      </c>
      <c r="W353" s="53" t="str">
        <f t="shared" si="26"/>
        <v>[{"order":"352","ctry":"Bahrain","rate":"7.1","dff":"Hard","cmnt":["Languages is my least favorite category","Difficulty was middling but the categories were so fun and varied that it had a nice challenge that was digestible"],"prow":["arabic","island","chopGB"],"pcolumn":["2Color","myrRED","OnlyBa"]}],</v>
      </c>
      <c r="X353" s="48" t="str" cm="1">
        <f t="array" ref="X353">CHAR(34) &amp; "prow" &amp; CHAR(34) &amp; ":["
&amp; _xlfn.TEXTJOIN(",", TRUE, CHAR(34) &amp; F353:H353 &amp; CHAR(34))
&amp; "],"</f>
        <v>"prow":["arabic","island","chopGB"],</v>
      </c>
      <c r="Y353" s="48" t="str" cm="1">
        <f t="array" ref="Y353">CHAR(34) &amp; "pcolumn" &amp; CHAR(34) &amp; ":["
&amp; _xlfn.TEXTJOIN(",", TRUE, CHAR(34) &amp; I353:K353 &amp; CHAR(34))
&amp; "]}"</f>
        <v>"pcolumn":["2Color","myrRED","OnlyBa"]}</v>
      </c>
      <c r="Z353" s="54" t="str">
        <f t="shared" si="27"/>
        <v>"rate":"7.1",</v>
      </c>
      <c r="AA353" s="54" t="str">
        <f t="shared" si="28"/>
        <v>"dff":"Hard",</v>
      </c>
      <c r="AB353" s="54" t="str">
        <f t="shared" si="29"/>
        <v>"cmnt":["Languages is my least favorite category","Difficulty was middling but the categories were so fun and varied that it had a nice challenge that was digestible"],</v>
      </c>
      <c r="AC353" s="54"/>
      <c r="AD353" s="54"/>
      <c r="AE353" s="54"/>
      <c r="AF353" s="54"/>
      <c r="AG353" s="54"/>
      <c r="AH353" s="54"/>
    </row>
    <row r="354" spans="1:34" ht="18" customHeight="1" x14ac:dyDescent="0.3">
      <c r="A354" s="44">
        <f t="shared" si="33"/>
        <v>45710</v>
      </c>
      <c r="B354" s="45">
        <f t="shared" si="21"/>
        <v>6</v>
      </c>
      <c r="C354" s="46" t="str">
        <f t="shared" si="22"/>
        <v>puzzle1 = [{"order":"353","ctry":"Georgia","rate":"6.5","dff":"Easy","cmnt":["I love these puzzles that require you to use only one type of object because i can use only flag that look like they shouldnt work","Too easy, too generic, I feel like I've seen this set up already","Impossible to guess the flag of the day ","Too easy of course, but quite funny ","Relies on mostly guessing for the gold, and the 8 other squares are extremely easy"],"prow":["Crosse","Crosse","Crosse"],"pcolumn":["Crosse","Crosse","Crosse"]}],</v>
      </c>
      <c r="D354" s="47">
        <f t="shared" si="23"/>
        <v>353</v>
      </c>
      <c r="E354" s="48" t="s">
        <v>121</v>
      </c>
      <c r="F354" s="49" t="s">
        <v>1618</v>
      </c>
      <c r="G354" s="50" t="s">
        <v>1618</v>
      </c>
      <c r="H354" s="50" t="s">
        <v>1618</v>
      </c>
      <c r="I354" s="50" t="s">
        <v>1618</v>
      </c>
      <c r="J354" s="50" t="s">
        <v>1618</v>
      </c>
      <c r="K354" s="50" t="s">
        <v>1618</v>
      </c>
      <c r="L354" s="48" t="str" cm="1">
        <f t="array" ref="L354">IF(LEFT(E354,1)&lt;&gt;"[", _xlfn.TEXTJOIN(", ", TRUE, IF($E$2:$E$1438=E354, ROW($E$2:$E$1438)-1, "")), "")</f>
        <v>68, 223, 353, 571</v>
      </c>
      <c r="M354" s="48" cm="1">
        <f t="array" ref="M354">IF(
  IFERROR(INDEX(_xlfn.TEXTSPLIT(L354, ", "), COUNTA(_xlfn.TEXTSPLIT(L354, ", "))) - INDEX(_xlfn.TEXTSPLIT(L354, ", "), COUNTA(_xlfn.TEXTSPLIT(L354, ", ")) - 1), 0) &gt; 0,
  IFERROR(INDEX(_xlfn.TEXTSPLIT(L354, ", "), COUNTA(_xlfn.TEXTSPLIT(L354, ", "))) - INDEX(_xlfn.TEXTSPLIT(L354, ", "), COUNTA(_xlfn.TEXTSPLIT(L354, ", ")) - 1), ""),
  ""
)</f>
        <v>218</v>
      </c>
      <c r="N354" s="51" t="str">
        <f>IFERROR(TEXT(AVERAGEIF(Rates!B:B, D354, Rates!C:C), "0.0"), "")</f>
        <v>6.5</v>
      </c>
      <c r="O354" s="52" t="str">
        <f>IFERROR(
    IF(
        AVERAGEIF(Rates!B:B, D354, Rates!F:F) &lt; 1.2,
        "Easy",
        IF(
            AVERAGEIF(Rates!B:B, D354, Rates!F:F) &gt; 2.2,
            "Hard",
            "Med"
        )
    ),
    ""
)</f>
        <v>Easy</v>
      </c>
      <c r="P354" s="50" t="str" cm="1">
        <f t="array" ref="P354">_xlfn.TEXTJOIN(",", TRUE, IF((Rates!$B$1:$B$11000 = D354) * (Rates!$E$1:$E$11000 &lt;&gt; ""), CHAR(34) &amp; Rates!$E$1:$E$11000&amp; CHAR(34), ""))</f>
        <v>"I love these puzzles that require you to use only one type of object because i can use only flag that look like they shouldnt work","Too easy, too generic, I feel like I've seen this set up already","Impossible to guess the flag of the day ","Too easy of course, but quite funny ","Relies on mostly guessing for the gold, and the 8 other squares are extremely easy"</v>
      </c>
      <c r="Q354" s="50">
        <f>COUNTIF(Categories!A:A, H354) + COUNTIF(Categories!A:A, I354) + COUNTIF(Categories!A:A, J354) + COUNTIF(Categories!A:A, K354) + COUNTIF(Categories!A:A, F354) + COUNTIF(Categories!A:A, G354) + T354</f>
        <v>6</v>
      </c>
      <c r="R354" s="50">
        <f t="shared" si="35"/>
        <v>0</v>
      </c>
      <c r="S354" s="50" t="str">
        <f t="shared" si="34"/>
        <v>CrosseCrosseCrosseCrosseCrosseCrosse</v>
      </c>
      <c r="T354" s="50">
        <f t="shared" si="24"/>
        <v>0</v>
      </c>
      <c r="U354" s="50" t="s">
        <v>3018</v>
      </c>
      <c r="V354" s="50" t="str">
        <f t="shared" si="25"/>
        <v>[{"order":"353","ctry":"Georgia",</v>
      </c>
      <c r="W354" s="53" t="str">
        <f t="shared" si="26"/>
        <v>[{"order":"353","ctry":"Georgia","rate":"6.5","dff":"Easy","cmnt":["I love these puzzles that require you to use only one type of object because i can use only flag that look like they shouldnt work","Too easy, too generic, I feel like I've seen this set up already","Impossible to guess the flag of the day ","Too easy of course, but quite funny ","Relies on mostly guessing for the gold, and the 8 other squares are extremely easy"],"prow":["Crosse","Crosse","Crosse"],"pcolumn":["Crosse","Crosse","Crosse"]}],</v>
      </c>
      <c r="X354" s="48" t="str" cm="1">
        <f t="array" ref="X354">CHAR(34) &amp; "prow" &amp; CHAR(34) &amp; ":["
&amp; _xlfn.TEXTJOIN(",", TRUE, CHAR(34) &amp; F354:H354 &amp; CHAR(34))
&amp; "],"</f>
        <v>"prow":["Crosse","Crosse","Crosse"],</v>
      </c>
      <c r="Y354" s="48" t="str" cm="1">
        <f t="array" ref="Y354">CHAR(34) &amp; "pcolumn" &amp; CHAR(34) &amp; ":["
&amp; _xlfn.TEXTJOIN(",", TRUE, CHAR(34) &amp; I354:K354 &amp; CHAR(34))
&amp; "]}"</f>
        <v>"pcolumn":["Crosse","Crosse","Crosse"]}</v>
      </c>
      <c r="Z354" s="54" t="str">
        <f t="shared" si="27"/>
        <v>"rate":"6.5",</v>
      </c>
      <c r="AA354" s="54" t="str">
        <f t="shared" si="28"/>
        <v>"dff":"Easy",</v>
      </c>
      <c r="AB354" s="54" t="str">
        <f t="shared" si="29"/>
        <v>"cmnt":["I love these puzzles that require you to use only one type of object because i can use only flag that look like they shouldnt work","Too easy, too generic, I feel like I've seen this set up already","Impossible to guess the flag of the day ","Too easy of course, but quite funny ","Relies on mostly guessing for the gold, and the 8 other squares are extremely easy"],</v>
      </c>
      <c r="AC354" s="54"/>
      <c r="AD354" s="54"/>
      <c r="AE354" s="54"/>
      <c r="AF354" s="54"/>
      <c r="AG354" s="54"/>
      <c r="AH354" s="54"/>
    </row>
    <row r="355" spans="1:34" ht="18" customHeight="1" x14ac:dyDescent="0.3">
      <c r="A355" s="44">
        <f t="shared" si="33"/>
        <v>45711</v>
      </c>
      <c r="B355" s="45">
        <f t="shared" si="21"/>
        <v>7</v>
      </c>
      <c r="C355" s="46" t="str">
        <f t="shared" si="22"/>
        <v>puzzle1 = [{"order":"354","ctry":"[USA] Minnesota","rate":"6.4","dff":"Hard","cmnt":["We don't like regional flags. In Europe we don't know any flags of the states","usa defaultism","Loved it. Regional is flags having blue is a broad enough category that I lost track of the white star vertical bands requirement and really made me think about my final answer","Keep up the great work!"],"prow":["allver","rgn_North America","regi1__USA"],"pcolumn":["myrBLU","cl_BLU","staWHI"]}],</v>
      </c>
      <c r="D355" s="47">
        <f t="shared" si="23"/>
        <v>354</v>
      </c>
      <c r="E355" s="48" t="s">
        <v>3054</v>
      </c>
      <c r="F355" s="49" t="s">
        <v>1513</v>
      </c>
      <c r="G355" s="50" t="s">
        <v>1059</v>
      </c>
      <c r="H355" s="50" t="s">
        <v>1083</v>
      </c>
      <c r="I355" s="50" t="s">
        <v>1283</v>
      </c>
      <c r="J355" s="50" t="s">
        <v>1092</v>
      </c>
      <c r="K355" s="50" t="s">
        <v>1273</v>
      </c>
      <c r="L355" s="48" t="str" cm="1">
        <f t="array" ref="L355">IF(LEFT(E355,1)&lt;&gt;"[", _xlfn.TEXTJOIN(", ", TRUE, IF($E$2:$E$1438=E355, ROW($E$2:$E$1438)-1, "")), "")</f>
        <v/>
      </c>
      <c r="M355" s="48" t="str" cm="1">
        <f t="array" ref="M355">IF(
  IFERROR(INDEX(_xlfn.TEXTSPLIT(L355, ", "), COUNTA(_xlfn.TEXTSPLIT(L355, ", "))) - INDEX(_xlfn.TEXTSPLIT(L355, ", "), COUNTA(_xlfn.TEXTSPLIT(L355, ", ")) - 1), 0) &gt; 0,
  IFERROR(INDEX(_xlfn.TEXTSPLIT(L355, ", "), COUNTA(_xlfn.TEXTSPLIT(L355, ", "))) - INDEX(_xlfn.TEXTSPLIT(L355, ", "), COUNTA(_xlfn.TEXTSPLIT(L355, ", ")) - 1), ""),
  ""
)</f>
        <v/>
      </c>
      <c r="N355" s="51" t="str">
        <f>IFERROR(TEXT(AVERAGEIF(Rates!B:B, D355, Rates!C:C), "0.0"), "")</f>
        <v>6.4</v>
      </c>
      <c r="O355" s="52" t="str">
        <f>IFERROR(
    IF(
        AVERAGEIF(Rates!B:B, D355, Rates!F:F) &lt; 1.2,
        "Easy",
        IF(
            AVERAGEIF(Rates!B:B, D355, Rates!F:F) &gt; 2.2,
            "Hard",
            "Med"
        )
    ),
    ""
)</f>
        <v>Hard</v>
      </c>
      <c r="P355" s="50" t="str" cm="1">
        <f t="array" ref="P355">_xlfn.TEXTJOIN(",", TRUE, IF((Rates!$B$1:$B$11000 = D355) * (Rates!$E$1:$E$11000 &lt;&gt; ""), CHAR(34) &amp; Rates!$E$1:$E$11000&amp; CHAR(34), ""))</f>
        <v>"We don't like regional flags. In Europe we don't know any flags of the states","usa defaultism","Loved it. Regional is flags having blue is a broad enough category that I lost track of the white star vertical bands requirement and really made me think about my final answer","Keep up the great work!"</v>
      </c>
      <c r="Q355" s="50">
        <f>COUNTIF(Categories!A:A, H355) + COUNTIF(Categories!A:A, I355) + COUNTIF(Categories!A:A, J355) + COUNTIF(Categories!A:A, K355) + COUNTIF(Categories!A:A, F355) + COUNTIF(Categories!A:A, G355) + T355</f>
        <v>6</v>
      </c>
      <c r="R355" s="50">
        <f t="shared" si="35"/>
        <v>0</v>
      </c>
      <c r="S355" s="50" t="str">
        <f t="shared" si="34"/>
        <v>allverrgn_North Americaregi1__USAmyrBLUcl_BLUstaWHI</v>
      </c>
      <c r="T355" s="50">
        <f t="shared" si="24"/>
        <v>0</v>
      </c>
      <c r="U355" s="50" t="s">
        <v>3018</v>
      </c>
      <c r="V355" s="50" t="str">
        <f t="shared" si="25"/>
        <v>[{"order":"354","ctry":"[USA] Minnesota",</v>
      </c>
      <c r="W355" s="53" t="str">
        <f t="shared" si="26"/>
        <v>[{"order":"354","ctry":"[USA] Minnesota","rate":"6.4","dff":"Hard","cmnt":["We don't like regional flags. In Europe we don't know any flags of the states","usa defaultism","Loved it. Regional is flags having blue is a broad enough category that I lost track of the white star vertical bands requirement and really made me think about my final answer","Keep up the great work!"],"prow":["allver","rgn_North America","regi1__USA"],"pcolumn":["myrBLU","cl_BLU","staWHI"]}],</v>
      </c>
      <c r="X355" s="48" t="str" cm="1">
        <f t="array" ref="X355">CHAR(34) &amp; "prow" &amp; CHAR(34) &amp; ":["
&amp; _xlfn.TEXTJOIN(",", TRUE, CHAR(34) &amp; F355:H355 &amp; CHAR(34))
&amp; "],"</f>
        <v>"prow":["allver","rgn_North America","regi1__USA"],</v>
      </c>
      <c r="Y355" s="48" t="str" cm="1">
        <f t="array" ref="Y355">CHAR(34) &amp; "pcolumn" &amp; CHAR(34) &amp; ":["
&amp; _xlfn.TEXTJOIN(",", TRUE, CHAR(34) &amp; I355:K355 &amp; CHAR(34))
&amp; "]}"</f>
        <v>"pcolumn":["myrBLU","cl_BLU","staWHI"]}</v>
      </c>
      <c r="Z355" s="54" t="str">
        <f t="shared" si="27"/>
        <v>"rate":"6.4",</v>
      </c>
      <c r="AA355" s="54" t="str">
        <f t="shared" si="28"/>
        <v>"dff":"Hard",</v>
      </c>
      <c r="AB355" s="54" t="str">
        <f t="shared" si="29"/>
        <v>"cmnt":["We don't like regional flags. In Europe we don't know any flags of the states","usa defaultism","Loved it. Regional is flags having blue is a broad enough category that I lost track of the white star vertical bands requirement and really made me think about my final answer","Keep up the great work!"],</v>
      </c>
      <c r="AC355" s="54"/>
      <c r="AD355" s="54"/>
      <c r="AE355" s="54"/>
      <c r="AF355" s="54"/>
      <c r="AG355" s="54"/>
      <c r="AH355" s="54"/>
    </row>
    <row r="356" spans="1:34" ht="18" customHeight="1" x14ac:dyDescent="0.3">
      <c r="A356" s="44">
        <f t="shared" si="33"/>
        <v>45712</v>
      </c>
      <c r="B356" s="45">
        <f t="shared" si="21"/>
        <v>1</v>
      </c>
      <c r="C356" s="46" t="str">
        <f t="shared" si="22"/>
        <v>puzzle1 = [{"order":"355","ctry":"Vietnam","rate":"8.7","dff":"Hard","cmnt":["thanks for flagdoku bro","I like categories that exclude or limit the amount of certain colors. It's fun to take note of what flags DONT have when I'm so used to factoring in the features they do have"],"prow":["Extra_2Color, NO_WHI","REDYEL","rgn_Asia"],"pcolumn":["Center","HasSta","myrRED"]}],</v>
      </c>
      <c r="D356" s="47">
        <f t="shared" si="23"/>
        <v>355</v>
      </c>
      <c r="E356" s="48" t="s">
        <v>279</v>
      </c>
      <c r="F356" s="49" t="s">
        <v>1449</v>
      </c>
      <c r="G356" s="50" t="s">
        <v>1378</v>
      </c>
      <c r="H356" s="50" t="s">
        <v>1063</v>
      </c>
      <c r="I356" s="50" t="s">
        <v>1574</v>
      </c>
      <c r="J356" s="50" t="s">
        <v>1586</v>
      </c>
      <c r="K356" s="50" t="s">
        <v>1279</v>
      </c>
      <c r="L356" s="48" t="str" cm="1">
        <f t="array" ref="L356">IF(LEFT(E356,1)&lt;&gt;"[", _xlfn.TEXTJOIN(", ", TRUE, IF($E$2:$E$1438=E356, ROW($E$2:$E$1438)-1, "")), "")</f>
        <v>83, 203, 355</v>
      </c>
      <c r="M356" s="48" cm="1">
        <f t="array" ref="M356">IF(
  IFERROR(INDEX(_xlfn.TEXTSPLIT(L356, ", "), COUNTA(_xlfn.TEXTSPLIT(L356, ", "))) - INDEX(_xlfn.TEXTSPLIT(L356, ", "), COUNTA(_xlfn.TEXTSPLIT(L356, ", ")) - 1), 0) &gt; 0,
  IFERROR(INDEX(_xlfn.TEXTSPLIT(L356, ", "), COUNTA(_xlfn.TEXTSPLIT(L356, ", "))) - INDEX(_xlfn.TEXTSPLIT(L356, ", "), COUNTA(_xlfn.TEXTSPLIT(L356, ", ")) - 1), ""),
  ""
)</f>
        <v>152</v>
      </c>
      <c r="N356" s="51" t="str">
        <f>IFERROR(TEXT(AVERAGEIF(Rates!B:B, D356, Rates!C:C), "0.0"), "")</f>
        <v>8.7</v>
      </c>
      <c r="O356" s="52" t="str">
        <f>IFERROR(
    IF(
        AVERAGEIF(Rates!B:B, D356, Rates!F:F) &lt; 1.2,
        "Easy",
        IF(
            AVERAGEIF(Rates!B:B, D356, Rates!F:F) &gt; 2.2,
            "Hard",
            "Med"
        )
    ),
    ""
)</f>
        <v>Hard</v>
      </c>
      <c r="P356" s="50" t="str" cm="1">
        <f t="array" ref="P356">_xlfn.TEXTJOIN(",", TRUE, IF((Rates!$B$1:$B$11000 = D356) * (Rates!$E$1:$E$11000 &lt;&gt; ""), CHAR(34) &amp; Rates!$E$1:$E$11000&amp; CHAR(34), ""))</f>
        <v>"thanks for flagdoku bro","I like categories that exclude or limit the amount of certain colors. It's fun to take note of what flags DONT have when I'm so used to factoring in the features they do have"</v>
      </c>
      <c r="Q356" s="50">
        <f>COUNTIF(Categories!A:A, H356) + COUNTIF(Categories!A:A, I356) + COUNTIF(Categories!A:A, J356) + COUNTIF(Categories!A:A, K356) + COUNTIF(Categories!A:A, F356) + COUNTIF(Categories!A:A, G356) + T356</f>
        <v>6</v>
      </c>
      <c r="R356" s="50">
        <f t="shared" si="35"/>
        <v>0</v>
      </c>
      <c r="S356" s="50" t="str">
        <f t="shared" si="34"/>
        <v>Extra_2Color, NO_WHIREDYELrgn_AsiaCenterHasStamyrRED</v>
      </c>
      <c r="T356" s="50">
        <f t="shared" si="24"/>
        <v>0</v>
      </c>
      <c r="U356" s="50" t="s">
        <v>3018</v>
      </c>
      <c r="V356" s="50" t="str">
        <f t="shared" si="25"/>
        <v>[{"order":"355","ctry":"Vietnam",</v>
      </c>
      <c r="W356" s="53" t="str">
        <f t="shared" si="26"/>
        <v>[{"order":"355","ctry":"Vietnam","rate":"8.7","dff":"Hard","cmnt":["thanks for flagdoku bro","I like categories that exclude or limit the amount of certain colors. It's fun to take note of what flags DONT have when I'm so used to factoring in the features they do have"],"prow":["Extra_2Color, NO_WHI","REDYEL","rgn_Asia"],"pcolumn":["Center","HasSta","myrRED"]}],</v>
      </c>
      <c r="X356" s="48" t="str" cm="1">
        <f t="array" ref="X356">CHAR(34) &amp; "prow" &amp; CHAR(34) &amp; ":["
&amp; _xlfn.TEXTJOIN(",", TRUE, CHAR(34) &amp; F356:H356 &amp; CHAR(34))
&amp; "],"</f>
        <v>"prow":["Extra_2Color, NO_WHI","REDYEL","rgn_Asia"],</v>
      </c>
      <c r="Y356" s="48" t="str" cm="1">
        <f t="array" ref="Y356">CHAR(34) &amp; "pcolumn" &amp; CHAR(34) &amp; ":["
&amp; _xlfn.TEXTJOIN(",", TRUE, CHAR(34) &amp; I356:K356 &amp; CHAR(34))
&amp; "]}"</f>
        <v>"pcolumn":["Center","HasSta","myrRED"]}</v>
      </c>
      <c r="Z356" s="54" t="str">
        <f t="shared" si="27"/>
        <v>"rate":"8.7",</v>
      </c>
      <c r="AA356" s="54" t="str">
        <f t="shared" si="28"/>
        <v>"dff":"Hard",</v>
      </c>
      <c r="AB356" s="54" t="str">
        <f t="shared" si="29"/>
        <v>"cmnt":["thanks for flagdoku bro","I like categories that exclude or limit the amount of certain colors. It's fun to take note of what flags DONT have when I'm so used to factoring in the features they do have"],</v>
      </c>
      <c r="AC356" s="54"/>
      <c r="AD356" s="54"/>
      <c r="AE356" s="54"/>
      <c r="AF356" s="54"/>
      <c r="AG356" s="54"/>
      <c r="AH356" s="54"/>
    </row>
    <row r="357" spans="1:34" ht="18" customHeight="1" x14ac:dyDescent="0.3">
      <c r="A357" s="44">
        <f t="shared" si="33"/>
        <v>45713</v>
      </c>
      <c r="B357" s="45">
        <f t="shared" si="21"/>
        <v>2</v>
      </c>
      <c r="C357" s="46" t="str">
        <f t="shared" si="22"/>
        <v>puzzle1 = [{"order":"356","ctry":"Guam","rate":"8.0","dff":"Hard","cmnt":["I can never remember ships. otherwise incredibly fun","hate the ships"],"prow":["namenot_i","namenot_o","with_U"],"pcolumn":["Ships!","Texted","Plants"]}],</v>
      </c>
      <c r="D357" s="47">
        <f t="shared" si="23"/>
        <v>356</v>
      </c>
      <c r="E357" s="48" t="s">
        <v>129</v>
      </c>
      <c r="F357" s="49" t="s">
        <v>1969</v>
      </c>
      <c r="G357" s="50" t="s">
        <v>1973</v>
      </c>
      <c r="H357" s="50" t="s">
        <v>3002</v>
      </c>
      <c r="I357" s="50" t="s">
        <v>1646</v>
      </c>
      <c r="J357" s="50" t="s">
        <v>1610</v>
      </c>
      <c r="K357" s="50" t="s">
        <v>1578</v>
      </c>
      <c r="L357" s="48" t="str" cm="1">
        <f t="array" ref="L357">IF(LEFT(E357,1)&lt;&gt;"[", _xlfn.TEXTJOIN(", ", TRUE, IF($E$2:$E$1438=E357, ROW($E$2:$E$1438)-1, "")), "")</f>
        <v>132, 356, 514</v>
      </c>
      <c r="M357" s="48" cm="1">
        <f t="array" ref="M357">IF(
  IFERROR(INDEX(_xlfn.TEXTSPLIT(L357, ", "), COUNTA(_xlfn.TEXTSPLIT(L357, ", "))) - INDEX(_xlfn.TEXTSPLIT(L357, ", "), COUNTA(_xlfn.TEXTSPLIT(L357, ", ")) - 1), 0) &gt; 0,
  IFERROR(INDEX(_xlfn.TEXTSPLIT(L357, ", "), COUNTA(_xlfn.TEXTSPLIT(L357, ", "))) - INDEX(_xlfn.TEXTSPLIT(L357, ", "), COUNTA(_xlfn.TEXTSPLIT(L357, ", ")) - 1), ""),
  ""
)</f>
        <v>158</v>
      </c>
      <c r="N357" s="51" t="str">
        <f>IFERROR(TEXT(AVERAGEIF(Rates!B:B, D357, Rates!C:C), "0.0"), "")</f>
        <v>8.0</v>
      </c>
      <c r="O357" s="52" t="str">
        <f>IFERROR(
    IF(
        AVERAGEIF(Rates!B:B, D357, Rates!F:F) &lt; 1.2,
        "Easy",
        IF(
            AVERAGEIF(Rates!B:B, D357, Rates!F:F) &gt; 2.2,
            "Hard",
            "Med"
        )
    ),
    ""
)</f>
        <v>Hard</v>
      </c>
      <c r="P357" s="50" t="str" cm="1">
        <f t="array" ref="P357">_xlfn.TEXTJOIN(",", TRUE, IF((Rates!$B$1:$B$11000 = D357) * (Rates!$E$1:$E$11000 &lt;&gt; ""), CHAR(34) &amp; Rates!$E$1:$E$11000&amp; CHAR(34), ""))</f>
        <v>"I can never remember ships. otherwise incredibly fun","hate the ships"</v>
      </c>
      <c r="Q357" s="50">
        <f>COUNTIF(Categories!A:A, H357) + COUNTIF(Categories!A:A, I357) + COUNTIF(Categories!A:A, J357) + COUNTIF(Categories!A:A, K357) + COUNTIF(Categories!A:A, F357) + COUNTIF(Categories!A:A, G357) + T357</f>
        <v>6</v>
      </c>
      <c r="R357" s="50">
        <f t="shared" si="35"/>
        <v>0</v>
      </c>
      <c r="S357" s="50" t="str">
        <f t="shared" si="34"/>
        <v>namenot_inamenot_owith_UShips!TextedPlants</v>
      </c>
      <c r="T357" s="50">
        <f t="shared" si="24"/>
        <v>1</v>
      </c>
      <c r="U357" s="50" t="s">
        <v>3018</v>
      </c>
      <c r="V357" s="50" t="str">
        <f t="shared" si="25"/>
        <v>[{"order":"356","ctry":"Guam",</v>
      </c>
      <c r="W357" s="53" t="str">
        <f t="shared" si="26"/>
        <v>[{"order":"356","ctry":"Guam","rate":"8.0","dff":"Hard","cmnt":["I can never remember ships. otherwise incredibly fun","hate the ships"],"prow":["namenot_i","namenot_o","with_U"],"pcolumn":["Ships!","Texted","Plants"]}],</v>
      </c>
      <c r="X357" s="48" t="str" cm="1">
        <f t="array" ref="X357">CHAR(34) &amp; "prow" &amp; CHAR(34) &amp; ":["
&amp; _xlfn.TEXTJOIN(",", TRUE, CHAR(34) &amp; F357:H357 &amp; CHAR(34))
&amp; "],"</f>
        <v>"prow":["namenot_i","namenot_o","with_U"],</v>
      </c>
      <c r="Y357" s="48" t="str" cm="1">
        <f t="array" ref="Y357">CHAR(34) &amp; "pcolumn" &amp; CHAR(34) &amp; ":["
&amp; _xlfn.TEXTJOIN(",", TRUE, CHAR(34) &amp; I357:K357 &amp; CHAR(34))
&amp; "]}"</f>
        <v>"pcolumn":["Ships!","Texted","Plants"]}</v>
      </c>
      <c r="Z357" s="54" t="str">
        <f t="shared" si="27"/>
        <v>"rate":"8.0",</v>
      </c>
      <c r="AA357" s="54" t="str">
        <f t="shared" si="28"/>
        <v>"dff":"Hard",</v>
      </c>
      <c r="AB357" s="54" t="str">
        <f t="shared" si="29"/>
        <v>"cmnt":["I can never remember ships. otherwise incredibly fun","hate the ships"],</v>
      </c>
      <c r="AC357" s="54"/>
      <c r="AD357" s="54"/>
      <c r="AE357" s="54"/>
      <c r="AF357" s="54"/>
      <c r="AG357" s="54"/>
      <c r="AH357" s="54"/>
    </row>
    <row r="358" spans="1:34" ht="18" customHeight="1" x14ac:dyDescent="0.3">
      <c r="A358" s="44">
        <f t="shared" si="33"/>
        <v>45714</v>
      </c>
      <c r="B358" s="45">
        <f t="shared" si="21"/>
        <v>3</v>
      </c>
      <c r="C358" s="46" t="str">
        <f t="shared" si="22"/>
        <v>puzzle1 = [{"order":"357","ctry":"Japan","rate":"7.7","dff":"Med","cmnt":["We liked the (capital) categories, but a bit too easy","Fun puzzle, I like the addition of capital cities as a category. I think it would work better with “starts with _” rather than include, as I think otherwise it is too easy.","Like the capital city addition. ","too easy","I'm pretty bad with capitals but it was fun to think of them","Personally I don't like the Name has categories."],"prow":["rgn_Asia","cl_WHI","cl_RED"],"pcolumn":["with_J","capi_T","capi_O"]}],</v>
      </c>
      <c r="D358" s="47">
        <f t="shared" si="23"/>
        <v>357</v>
      </c>
      <c r="E358" s="48" t="s">
        <v>149</v>
      </c>
      <c r="F358" s="49" t="s">
        <v>1063</v>
      </c>
      <c r="G358" s="50" t="s">
        <v>1104</v>
      </c>
      <c r="H358" s="50" t="s">
        <v>1101</v>
      </c>
      <c r="I358" s="49" t="s">
        <v>3055</v>
      </c>
      <c r="J358" s="50" t="s">
        <v>3056</v>
      </c>
      <c r="K358" s="50" t="s">
        <v>3057</v>
      </c>
      <c r="L358" s="48" t="str" cm="1">
        <f t="array" ref="L358">IF(LEFT(E358,1)&lt;&gt;"[", _xlfn.TEXTJOIN(", ", TRUE, IF($E$2:$E$1438=E358, ROW($E$2:$E$1438)-1, "")), "")</f>
        <v>74, 162, 357, 477, 583</v>
      </c>
      <c r="M358" s="48" cm="1">
        <f t="array" ref="M358">IF(
  IFERROR(INDEX(_xlfn.TEXTSPLIT(L358, ", "), COUNTA(_xlfn.TEXTSPLIT(L358, ", "))) - INDEX(_xlfn.TEXTSPLIT(L358, ", "), COUNTA(_xlfn.TEXTSPLIT(L358, ", ")) - 1), 0) &gt; 0,
  IFERROR(INDEX(_xlfn.TEXTSPLIT(L358, ", "), COUNTA(_xlfn.TEXTSPLIT(L358, ", "))) - INDEX(_xlfn.TEXTSPLIT(L358, ", "), COUNTA(_xlfn.TEXTSPLIT(L358, ", ")) - 1), ""),
  ""
)</f>
        <v>106</v>
      </c>
      <c r="N358" s="51" t="str">
        <f>IFERROR(TEXT(AVERAGEIF(Rates!B:B, D358, Rates!C:C), "0.0"), "")</f>
        <v>7.7</v>
      </c>
      <c r="O358" s="52" t="str">
        <f>IFERROR(
    IF(
        AVERAGEIF(Rates!B:B, D358, Rates!F:F) &lt; 1.2,
        "Easy",
        IF(
            AVERAGEIF(Rates!B:B, D358, Rates!F:F) &gt; 2.2,
            "Hard",
            "Med"
        )
    ),
    ""
)</f>
        <v>Med</v>
      </c>
      <c r="P358" s="50" t="str" cm="1">
        <f t="array" ref="P358">_xlfn.TEXTJOIN(",", TRUE, IF((Rates!$B$1:$B$11000 = D358) * (Rates!$E$1:$E$11000 &lt;&gt; ""), CHAR(34) &amp; Rates!$E$1:$E$11000&amp; CHAR(34), ""))</f>
        <v>"We liked the (capital) categories, but a bit too easy","Fun puzzle, I like the addition of capital cities as a category. I think it would work better with “starts with _” rather than include, as I think otherwise it is too easy.","Like the capital city addition. ","too easy","I'm pretty bad with capitals but it was fun to think of them","Personally I don't like the Name has categories."</v>
      </c>
      <c r="Q358" s="50">
        <f>COUNTIF(Categories!A:A, H358) + COUNTIF(Categories!A:A, I358) + COUNTIF(Categories!A:A, J358) + COUNTIF(Categories!A:A, K358) + COUNTIF(Categories!A:A, F358) + COUNTIF(Categories!A:A, G358) + T358</f>
        <v>6</v>
      </c>
      <c r="R358" s="50">
        <f t="shared" si="35"/>
        <v>1</v>
      </c>
      <c r="S358" s="50" t="str">
        <f t="shared" si="34"/>
        <v>rgn_Asiacl_WHIcl_REDwith_Jcapi_Tcapi_O</v>
      </c>
      <c r="T358" s="50">
        <f t="shared" si="24"/>
        <v>3</v>
      </c>
      <c r="U358" s="50" t="s">
        <v>3018</v>
      </c>
      <c r="V358" s="50" t="str">
        <f t="shared" si="25"/>
        <v>[{"order":"357","ctry":"Japan",</v>
      </c>
      <c r="W358" s="53" t="str">
        <f t="shared" si="26"/>
        <v>[{"order":"357","ctry":"Japan","rate":"7.7","dff":"Med","cmnt":["We liked the (capital) categories, but a bit too easy","Fun puzzle, I like the addition of capital cities as a category. I think it would work better with “starts with _” rather than include, as I think otherwise it is too easy.","Like the capital city addition. ","too easy","I'm pretty bad with capitals but it was fun to think of them","Personally I don't like the Name has categories."],"prow":["rgn_Asia","cl_WHI","cl_RED"],"pcolumn":["with_J","capi_T","capi_O"]}],</v>
      </c>
      <c r="X358" s="48" t="str" cm="1">
        <f t="array" ref="X358">CHAR(34) &amp; "prow" &amp; CHAR(34) &amp; ":["
&amp; _xlfn.TEXTJOIN(",", TRUE, CHAR(34) &amp; F358:H358 &amp; CHAR(34))
&amp; "],"</f>
        <v>"prow":["rgn_Asia","cl_WHI","cl_RED"],</v>
      </c>
      <c r="Y358" s="48" t="str" cm="1">
        <f t="array" ref="Y358">CHAR(34) &amp; "pcolumn" &amp; CHAR(34) &amp; ":["
&amp; _xlfn.TEXTJOIN(",", TRUE, CHAR(34) &amp; I358:K358 &amp; CHAR(34))
&amp; "]}"</f>
        <v>"pcolumn":["with_J","capi_T","capi_O"]}</v>
      </c>
      <c r="Z358" s="54" t="str">
        <f t="shared" si="27"/>
        <v>"rate":"7.7",</v>
      </c>
      <c r="AA358" s="54" t="str">
        <f t="shared" si="28"/>
        <v>"dff":"Med",</v>
      </c>
      <c r="AB358" s="54" t="str">
        <f t="shared" si="29"/>
        <v>"cmnt":["We liked the (capital) categories, but a bit too easy","Fun puzzle, I like the addition of capital cities as a category. I think it would work better with “starts with _” rather than include, as I think otherwise it is too easy.","Like the capital city addition. ","too easy","I'm pretty bad with capitals but it was fun to think of them","Personally I don't like the Name has categories."],</v>
      </c>
      <c r="AC358" s="54"/>
      <c r="AD358" s="54"/>
      <c r="AE358" s="54"/>
      <c r="AF358" s="54"/>
      <c r="AG358" s="54"/>
      <c r="AH358" s="54"/>
    </row>
    <row r="359" spans="1:34" ht="18" customHeight="1" x14ac:dyDescent="0.3">
      <c r="A359" s="44">
        <f t="shared" si="33"/>
        <v>45715</v>
      </c>
      <c r="B359" s="45">
        <f t="shared" si="21"/>
        <v>4</v>
      </c>
      <c r="C359" s="46" t="str">
        <f t="shared" si="22"/>
        <v>puzzle1 = [{"order":"358","ctry":"Sweden","rate":"6.9","dff":"Easy","cmnt":["Very Easy","this puzzle is the one where i learned there's pride flags in this game and now i love it even more lol (srs tho this one took some thinking, i rlly enjoyed it!)","Simple but fun puzzle, not too much to say"],"prow":["rgn_Europe","cl_BLU, cl_YEL","Nordic"],"pcolumn":["2Color","repique","myrBLU"]}],</v>
      </c>
      <c r="D359" s="47">
        <f t="shared" si="23"/>
        <v>358</v>
      </c>
      <c r="E359" s="48" t="s">
        <v>252</v>
      </c>
      <c r="F359" s="49" t="s">
        <v>1067</v>
      </c>
      <c r="G359" s="50" t="s">
        <v>1131</v>
      </c>
      <c r="H359" s="50" t="s">
        <v>1658</v>
      </c>
      <c r="I359" s="50" t="s">
        <v>1413</v>
      </c>
      <c r="J359" s="50" t="s">
        <v>1861</v>
      </c>
      <c r="K359" s="50" t="s">
        <v>1283</v>
      </c>
      <c r="L359" s="48" t="str" cm="1">
        <f t="array" ref="L359">IF(LEFT(E359,1)&lt;&gt;"[", _xlfn.TEXTJOIN(", ", TRUE, IF($E$2:$E$1438=E359, ROW($E$2:$E$1438)-1, "")), "")</f>
        <v>131, 358</v>
      </c>
      <c r="M359" s="48" cm="1">
        <f t="array" ref="M359">IF(
  IFERROR(INDEX(_xlfn.TEXTSPLIT(L359, ", "), COUNTA(_xlfn.TEXTSPLIT(L359, ", "))) - INDEX(_xlfn.TEXTSPLIT(L359, ", "), COUNTA(_xlfn.TEXTSPLIT(L359, ", ")) - 1), 0) &gt; 0,
  IFERROR(INDEX(_xlfn.TEXTSPLIT(L359, ", "), COUNTA(_xlfn.TEXTSPLIT(L359, ", "))) - INDEX(_xlfn.TEXTSPLIT(L359, ", "), COUNTA(_xlfn.TEXTSPLIT(L359, ", ")) - 1), ""),
  ""
)</f>
        <v>227</v>
      </c>
      <c r="N359" s="51" t="str">
        <f>IFERROR(TEXT(AVERAGEIF(Rates!B:B, D359, Rates!C:C), "0.0"), "")</f>
        <v>6.9</v>
      </c>
      <c r="O359" s="52" t="str">
        <f>IFERROR(
    IF(
        AVERAGEIF(Rates!B:B, D359, Rates!F:F) &lt; 1.2,
        "Easy",
        IF(
            AVERAGEIF(Rates!B:B, D359, Rates!F:F) &gt; 2.2,
            "Hard",
            "Med"
        )
    ),
    ""
)</f>
        <v>Easy</v>
      </c>
      <c r="P359" s="50" t="str" cm="1">
        <f t="array" ref="P359">_xlfn.TEXTJOIN(",", TRUE, IF((Rates!$B$1:$B$11000 = D359) * (Rates!$E$1:$E$11000 &lt;&gt; ""), CHAR(34) &amp; Rates!$E$1:$E$11000&amp; CHAR(34), ""))</f>
        <v>"Very Easy","this puzzle is the one where i learned there's pride flags in this game and now i love it even more lol (srs tho this one took some thinking, i rlly enjoyed it!)","Simple but fun puzzle, not too much to say"</v>
      </c>
      <c r="Q359" s="50">
        <f>COUNTIF(Categories!A:A, H359) + COUNTIF(Categories!A:A, I359) + COUNTIF(Categories!A:A, J359) + COUNTIF(Categories!A:A, K359) + COUNTIF(Categories!A:A, F359) + COUNTIF(Categories!A:A, G359) + T359</f>
        <v>6</v>
      </c>
      <c r="R359" s="50">
        <f t="shared" si="35"/>
        <v>0</v>
      </c>
      <c r="S359" s="50" t="str">
        <f t="shared" si="34"/>
        <v>rgn_Europecl_BLU, cl_YELNordic2ColorrepiquemyrBLU</v>
      </c>
      <c r="T359" s="50">
        <f t="shared" si="24"/>
        <v>0</v>
      </c>
      <c r="U359" s="50" t="s">
        <v>3018</v>
      </c>
      <c r="V359" s="50" t="str">
        <f t="shared" si="25"/>
        <v>[{"order":"358","ctry":"Sweden",</v>
      </c>
      <c r="W359" s="53" t="str">
        <f t="shared" si="26"/>
        <v>[{"order":"358","ctry":"Sweden","rate":"6.9","dff":"Easy","cmnt":["Very Easy","this puzzle is the one where i learned there's pride flags in this game and now i love it even more lol (srs tho this one took some thinking, i rlly enjoyed it!)","Simple but fun puzzle, not too much to say"],"prow":["rgn_Europe","cl_BLU, cl_YEL","Nordic"],"pcolumn":["2Color","repique","myrBLU"]}],</v>
      </c>
      <c r="X359" s="48" t="str" cm="1">
        <f t="array" ref="X359">CHAR(34) &amp; "prow" &amp; CHAR(34) &amp; ":["
&amp; _xlfn.TEXTJOIN(",", TRUE, CHAR(34) &amp; F359:H359 &amp; CHAR(34))
&amp; "],"</f>
        <v>"prow":["rgn_Europe","cl_BLU, cl_YEL","Nordic"],</v>
      </c>
      <c r="Y359" s="48" t="str" cm="1">
        <f t="array" ref="Y359">CHAR(34) &amp; "pcolumn" &amp; CHAR(34) &amp; ":["
&amp; _xlfn.TEXTJOIN(",", TRUE, CHAR(34) &amp; I359:K359 &amp; CHAR(34))
&amp; "]}"</f>
        <v>"pcolumn":["2Color","repique","myrBLU"]}</v>
      </c>
      <c r="Z359" s="54" t="str">
        <f t="shared" si="27"/>
        <v>"rate":"6.9",</v>
      </c>
      <c r="AA359" s="54" t="str">
        <f t="shared" si="28"/>
        <v>"dff":"Easy",</v>
      </c>
      <c r="AB359" s="54" t="str">
        <f t="shared" si="29"/>
        <v>"cmnt":["Very Easy","this puzzle is the one where i learned there's pride flags in this game and now i love it even more lol (srs tho this one took some thinking, i rlly enjoyed it!)","Simple but fun puzzle, not too much to say"],</v>
      </c>
      <c r="AC359" s="54"/>
      <c r="AD359" s="54"/>
      <c r="AE359" s="54"/>
      <c r="AF359" s="54"/>
      <c r="AG359" s="54"/>
      <c r="AH359" s="54"/>
    </row>
    <row r="360" spans="1:34" ht="18" customHeight="1" x14ac:dyDescent="0.3">
      <c r="A360" s="44">
        <f t="shared" si="33"/>
        <v>45716</v>
      </c>
      <c r="B360" s="45">
        <f t="shared" si="21"/>
        <v>5</v>
      </c>
      <c r="C360" s="46" t="str">
        <f t="shared" si="22"/>
        <v>puzzle1 = [{"order":"359","ctry":"Luxembourg","rate":"6.5","dff":"Easy","cmnt":["Too easy","Straight forward, lots of potential answers","very easy, funny because so many flags could fit to be the special one","not too bad, the flag of the day was mostly just guesswork tho","A bit too easy, the last puzzles were a bit more creative and harder.","Good combo of possibly Flag of the Day options"],"prow":["cl_RED","OnlyBa","cl_BLU"],"pcolumn":["002WHI","002WHI","002WHI"]}],</v>
      </c>
      <c r="D360" s="47">
        <f t="shared" si="23"/>
        <v>359</v>
      </c>
      <c r="E360" s="48" t="s">
        <v>166</v>
      </c>
      <c r="F360" s="49" t="s">
        <v>1101</v>
      </c>
      <c r="G360" s="50" t="s">
        <v>1630</v>
      </c>
      <c r="H360" s="50" t="s">
        <v>1092</v>
      </c>
      <c r="I360" s="50" t="s">
        <v>1212</v>
      </c>
      <c r="J360" s="50" t="s">
        <v>1212</v>
      </c>
      <c r="K360" s="50" t="s">
        <v>1212</v>
      </c>
      <c r="L360" s="48" t="str" cm="1">
        <f t="array" ref="L360">IF(LEFT(E360,1)&lt;&gt;"[", _xlfn.TEXTJOIN(", ", TRUE, IF($E$2:$E$1438=E360, ROW($E$2:$E$1438)-1, "")), "")</f>
        <v>169, 359</v>
      </c>
      <c r="M360" s="48" cm="1">
        <f t="array" ref="M360">IF(
  IFERROR(INDEX(_xlfn.TEXTSPLIT(L360, ", "), COUNTA(_xlfn.TEXTSPLIT(L360, ", "))) - INDEX(_xlfn.TEXTSPLIT(L360, ", "), COUNTA(_xlfn.TEXTSPLIT(L360, ", ")) - 1), 0) &gt; 0,
  IFERROR(INDEX(_xlfn.TEXTSPLIT(L360, ", "), COUNTA(_xlfn.TEXTSPLIT(L360, ", "))) - INDEX(_xlfn.TEXTSPLIT(L360, ", "), COUNTA(_xlfn.TEXTSPLIT(L360, ", ")) - 1), ""),
  ""
)</f>
        <v>190</v>
      </c>
      <c r="N360" s="51" t="str">
        <f>IFERROR(TEXT(AVERAGEIF(Rates!B:B, D360, Rates!C:C), "0.0"), "")</f>
        <v>6.5</v>
      </c>
      <c r="O360" s="52" t="str">
        <f>IFERROR(
    IF(
        AVERAGEIF(Rates!B:B, D360, Rates!F:F) &lt; 1.2,
        "Easy",
        IF(
            AVERAGEIF(Rates!B:B, D360, Rates!F:F) &gt; 2.2,
            "Hard",
            "Med"
        )
    ),
    ""
)</f>
        <v>Easy</v>
      </c>
      <c r="P360" s="50" t="str" cm="1">
        <f t="array" ref="P360">_xlfn.TEXTJOIN(",", TRUE, IF((Rates!$B$1:$B$11000 = D360) * (Rates!$E$1:$E$11000 &lt;&gt; ""), CHAR(34) &amp; Rates!$E$1:$E$11000&amp; CHAR(34), ""))</f>
        <v>"Too easy","Straight forward, lots of potential answers","very easy, funny because so many flags could fit to be the special one","not too bad, the flag of the day was mostly just guesswork tho","A bit too easy, the last puzzles were a bit more creative and harder.","Good combo of possibly Flag of the Day options"</v>
      </c>
      <c r="Q360" s="50">
        <f>COUNTIF(Categories!A:A, H360) + COUNTIF(Categories!A:A, I360) + COUNTIF(Categories!A:A, J360) + COUNTIF(Categories!A:A, K360) + COUNTIF(Categories!A:A, F360) + COUNTIF(Categories!A:A, G360) + T360</f>
        <v>6</v>
      </c>
      <c r="R360" s="50">
        <f t="shared" si="35"/>
        <v>1</v>
      </c>
      <c r="S360" s="50" t="str">
        <f t="shared" si="34"/>
        <v>cl_REDOnlyBacl_BLU002WHI002WHI002WHI</v>
      </c>
      <c r="T360" s="50">
        <f t="shared" si="24"/>
        <v>0</v>
      </c>
      <c r="U360" s="50" t="s">
        <v>3018</v>
      </c>
      <c r="V360" s="50" t="str">
        <f t="shared" si="25"/>
        <v>[{"order":"359","ctry":"Luxembourg",</v>
      </c>
      <c r="W360" s="53" t="str">
        <f t="shared" si="26"/>
        <v>[{"order":"359","ctry":"Luxembourg","rate":"6.5","dff":"Easy","cmnt":["Too easy","Straight forward, lots of potential answers","very easy, funny because so many flags could fit to be the special one","not too bad, the flag of the day was mostly just guesswork tho","A bit too easy, the last puzzles were a bit more creative and harder.","Good combo of possibly Flag of the Day options"],"prow":["cl_RED","OnlyBa","cl_BLU"],"pcolumn":["002WHI","002WHI","002WHI"]}],</v>
      </c>
      <c r="X360" s="48" t="str" cm="1">
        <f t="array" ref="X360">CHAR(34) &amp; "prow" &amp; CHAR(34) &amp; ":["
&amp; _xlfn.TEXTJOIN(",", TRUE, CHAR(34) &amp; F360:H360 &amp; CHAR(34))
&amp; "],"</f>
        <v>"prow":["cl_RED","OnlyBa","cl_BLU"],</v>
      </c>
      <c r="Y360" s="48" t="str" cm="1">
        <f t="array" ref="Y360">CHAR(34) &amp; "pcolumn" &amp; CHAR(34) &amp; ":["
&amp; _xlfn.TEXTJOIN(",", TRUE, CHAR(34) &amp; I360:K360 &amp; CHAR(34))
&amp; "]}"</f>
        <v>"pcolumn":["002WHI","002WHI","002WHI"]}</v>
      </c>
      <c r="Z360" s="54" t="str">
        <f t="shared" si="27"/>
        <v>"rate":"6.5",</v>
      </c>
      <c r="AA360" s="54" t="str">
        <f t="shared" si="28"/>
        <v>"dff":"Easy",</v>
      </c>
      <c r="AB360" s="54" t="str">
        <f t="shared" si="29"/>
        <v>"cmnt":["Too easy","Straight forward, lots of potential answers","very easy, funny because so many flags could fit to be the special one","not too bad, the flag of the day was mostly just guesswork tho","A bit too easy, the last puzzles were a bit more creative and harder.","Good combo of possibly Flag of the Day options"],</v>
      </c>
      <c r="AC360" s="54"/>
      <c r="AD360" s="54"/>
      <c r="AE360" s="54"/>
      <c r="AF360" s="54"/>
      <c r="AG360" s="54"/>
      <c r="AH360" s="54"/>
    </row>
    <row r="361" spans="1:34" ht="18" customHeight="1" x14ac:dyDescent="0.3">
      <c r="A361" s="44">
        <f t="shared" si="33"/>
        <v>45717</v>
      </c>
      <c r="B361" s="45">
        <f t="shared" si="21"/>
        <v>6</v>
      </c>
      <c r="C361" s="46" t="str">
        <f t="shared" si="22"/>
        <v>puzzle1 = [{"order":"360","ctry":"South Sudan","rate":"8.7","dff":"Med","cmnt":[],"prow":["1Stars","4+Band","rgn_Africa"],"pcolumn":["5+Colo","Trside","staYEL"]}],</v>
      </c>
      <c r="D361" s="47">
        <f t="shared" si="23"/>
        <v>360</v>
      </c>
      <c r="E361" s="48" t="s">
        <v>246</v>
      </c>
      <c r="F361" s="49" t="s">
        <v>1590</v>
      </c>
      <c r="G361" s="50" t="s">
        <v>1493</v>
      </c>
      <c r="H361" s="50" t="s">
        <v>1047</v>
      </c>
      <c r="I361" s="50" t="s">
        <v>1425</v>
      </c>
      <c r="J361" s="50" t="s">
        <v>1614</v>
      </c>
      <c r="K361" s="50" t="s">
        <v>1276</v>
      </c>
      <c r="L361" s="48" t="str" cm="1">
        <f t="array" ref="L361">IF(LEFT(E361,1)&lt;&gt;"[", _xlfn.TEXTJOIN(", ", TRUE, IF($E$2:$E$1438=E361, ROW($E$2:$E$1438)-1, "")), "")</f>
        <v>360, 469</v>
      </c>
      <c r="M361" s="48" cm="1">
        <f t="array" ref="M361">IF(
  IFERROR(INDEX(_xlfn.TEXTSPLIT(L361, ", "), COUNTA(_xlfn.TEXTSPLIT(L361, ", "))) - INDEX(_xlfn.TEXTSPLIT(L361, ", "), COUNTA(_xlfn.TEXTSPLIT(L361, ", ")) - 1), 0) &gt; 0,
  IFERROR(INDEX(_xlfn.TEXTSPLIT(L361, ", "), COUNTA(_xlfn.TEXTSPLIT(L361, ", "))) - INDEX(_xlfn.TEXTSPLIT(L361, ", "), COUNTA(_xlfn.TEXTSPLIT(L361, ", ")) - 1), ""),
  ""
)</f>
        <v>109</v>
      </c>
      <c r="N361" s="51" t="str">
        <f>IFERROR(TEXT(AVERAGEIF(Rates!B:B, D361, Rates!C:C), "0.0"), "")</f>
        <v>8.7</v>
      </c>
      <c r="O361" s="52" t="str">
        <f>IFERROR(
    IF(
        AVERAGEIF(Rates!B:B, D361, Rates!F:F) &lt; 1.2,
        "Easy",
        IF(
            AVERAGEIF(Rates!B:B, D361, Rates!F:F) &gt; 2.2,
            "Hard",
            "Med"
        )
    ),
    ""
)</f>
        <v>Med</v>
      </c>
      <c r="P361" s="50" t="str" cm="1">
        <f t="array" ref="P361">_xlfn.TEXTJOIN(",", TRUE, IF((Rates!$B$1:$B$11000 = D361) * (Rates!$E$1:$E$11000 &lt;&gt; ""), CHAR(34) &amp; Rates!$E$1:$E$11000&amp; CHAR(34), ""))</f>
        <v/>
      </c>
      <c r="Q361" s="50">
        <f>COUNTIF(Categories!A:A, H361) + COUNTIF(Categories!A:A, I361) + COUNTIF(Categories!A:A, J361) + COUNTIF(Categories!A:A, K361) + COUNTIF(Categories!A:A, F361) + COUNTIF(Categories!A:A, G361) + T361</f>
        <v>6</v>
      </c>
      <c r="R361" s="50">
        <f t="shared" si="35"/>
        <v>0</v>
      </c>
      <c r="S361" s="50" t="str">
        <f t="shared" si="34"/>
        <v>1Stars4+Bandrgn_Africa5+ColoTrsidestaYEL</v>
      </c>
      <c r="T361" s="50">
        <f t="shared" si="24"/>
        <v>0</v>
      </c>
      <c r="U361" s="50" t="s">
        <v>3018</v>
      </c>
      <c r="V361" s="50" t="str">
        <f t="shared" si="25"/>
        <v>[{"order":"360","ctry":"South Sudan",</v>
      </c>
      <c r="W361" s="53" t="str">
        <f t="shared" si="26"/>
        <v>[{"order":"360","ctry":"South Sudan","rate":"8.7","dff":"Med","cmnt":[],"prow":["1Stars","4+Band","rgn_Africa"],"pcolumn":["5+Colo","Trside","staYEL"]}],</v>
      </c>
      <c r="X361" s="48" t="str" cm="1">
        <f t="array" ref="X361">CHAR(34) &amp; "prow" &amp; CHAR(34) &amp; ":["
&amp; _xlfn.TEXTJOIN(",", TRUE, CHAR(34) &amp; F361:H361 &amp; CHAR(34))
&amp; "],"</f>
        <v>"prow":["1Stars","4+Band","rgn_Africa"],</v>
      </c>
      <c r="Y361" s="48" t="str" cm="1">
        <f t="array" ref="Y361">CHAR(34) &amp; "pcolumn" &amp; CHAR(34) &amp; ":["
&amp; _xlfn.TEXTJOIN(",", TRUE, CHAR(34) &amp; I361:K361 &amp; CHAR(34))
&amp; "]}"</f>
        <v>"pcolumn":["5+Colo","Trside","staYEL"]}</v>
      </c>
      <c r="Z361" s="54" t="str">
        <f t="shared" si="27"/>
        <v>"rate":"8.7",</v>
      </c>
      <c r="AA361" s="54" t="str">
        <f t="shared" si="28"/>
        <v>"dff":"Med",</v>
      </c>
      <c r="AB361" s="54" t="str">
        <f t="shared" si="29"/>
        <v>"cmnt":[],</v>
      </c>
      <c r="AC361" s="54"/>
      <c r="AD361" s="54"/>
      <c r="AE361" s="54"/>
      <c r="AF361" s="54"/>
      <c r="AG361" s="54"/>
      <c r="AH361" s="54"/>
    </row>
    <row r="362" spans="1:34" ht="18" customHeight="1" x14ac:dyDescent="0.3">
      <c r="A362" s="44">
        <f t="shared" si="33"/>
        <v>45718</v>
      </c>
      <c r="B362" s="45">
        <f t="shared" si="21"/>
        <v>7</v>
      </c>
      <c r="C362" s="46" t="str">
        <f t="shared" si="22"/>
        <v>puzzle1 = [{"order":"361","ctry":"Tonga","rate":"7.9","dff":"Hard","cmnt":["yummy flagdo😋","Nice and challenging criteria especially for an area most people don't think about much like Oceania","Good to know China's flag counts as having a canton","The canton (no Union Jack) category is tough. Nice puzzle."],"prow":["2Color","Crosse","rgn_Oceania"],"pcolumn":["myrRED","ExtraNo_Canton, unjack","NO_BLU"]}],</v>
      </c>
      <c r="D362" s="47">
        <f t="shared" si="23"/>
        <v>361</v>
      </c>
      <c r="E362" s="48" t="s">
        <v>261</v>
      </c>
      <c r="F362" s="49" t="s">
        <v>1413</v>
      </c>
      <c r="G362" s="50" t="s">
        <v>1618</v>
      </c>
      <c r="H362" s="50" t="s">
        <v>1051</v>
      </c>
      <c r="I362" s="50" t="s">
        <v>1279</v>
      </c>
      <c r="J362" s="50" t="s">
        <v>1802</v>
      </c>
      <c r="K362" s="50" t="s">
        <v>1311</v>
      </c>
      <c r="L362" s="48" t="str" cm="1">
        <f t="array" ref="L362">IF(LEFT(E362,1)&lt;&gt;"[", _xlfn.TEXTJOIN(", ", TRUE, IF($E$2:$E$1438=E362, ROW($E$2:$E$1438)-1, "")), "")</f>
        <v>361, 521, 546</v>
      </c>
      <c r="M362" s="48" cm="1">
        <f t="array" ref="M362">IF(
  IFERROR(INDEX(_xlfn.TEXTSPLIT(L362, ", "), COUNTA(_xlfn.TEXTSPLIT(L362, ", "))) - INDEX(_xlfn.TEXTSPLIT(L362, ", "), COUNTA(_xlfn.TEXTSPLIT(L362, ", ")) - 1), 0) &gt; 0,
  IFERROR(INDEX(_xlfn.TEXTSPLIT(L362, ", "), COUNTA(_xlfn.TEXTSPLIT(L362, ", "))) - INDEX(_xlfn.TEXTSPLIT(L362, ", "), COUNTA(_xlfn.TEXTSPLIT(L362, ", ")) - 1), ""),
  ""
)</f>
        <v>25</v>
      </c>
      <c r="N362" s="51" t="str">
        <f>IFERROR(TEXT(AVERAGEIF(Rates!B:B, D362, Rates!C:C), "0.0"), "")</f>
        <v>7.9</v>
      </c>
      <c r="O362" s="52" t="str">
        <f>IFERROR(
    IF(
        AVERAGEIF(Rates!B:B, D362, Rates!F:F) &lt; 1.2,
        "Easy",
        IF(
            AVERAGEIF(Rates!B:B, D362, Rates!F:F) &gt; 2.2,
            "Hard",
            "Med"
        )
    ),
    ""
)</f>
        <v>Hard</v>
      </c>
      <c r="P362" s="50" t="str" cm="1">
        <f t="array" ref="P362">_xlfn.TEXTJOIN(",", TRUE, IF((Rates!$B$1:$B$11000 = D362) * (Rates!$E$1:$E$11000 &lt;&gt; ""), CHAR(34) &amp; Rates!$E$1:$E$11000&amp; CHAR(34), ""))</f>
        <v>"yummy flagdo😋","Nice and challenging criteria especially for an area most people don't think about much like Oceania","Good to know China's flag counts as having a canton","The canton (no Union Jack) category is tough. Nice puzzle."</v>
      </c>
      <c r="Q362" s="50">
        <f>COUNTIF(Categories!A:A, H362) + COUNTIF(Categories!A:A, I362) + COUNTIF(Categories!A:A, J362) + COUNTIF(Categories!A:A, K362) + COUNTIF(Categories!A:A, F362) + COUNTIF(Categories!A:A, G362) + T362</f>
        <v>6</v>
      </c>
      <c r="R362" s="50">
        <f t="shared" si="35"/>
        <v>0</v>
      </c>
      <c r="S362" s="50" t="str">
        <f t="shared" si="34"/>
        <v>2ColorCrossergn_OceaniamyrREDExtraNo_Canton, unjackNO_BLU</v>
      </c>
      <c r="T362" s="50">
        <f t="shared" si="24"/>
        <v>0</v>
      </c>
      <c r="U362" s="50" t="s">
        <v>3018</v>
      </c>
      <c r="V362" s="50" t="str">
        <f t="shared" si="25"/>
        <v>[{"order":"361","ctry":"Tonga",</v>
      </c>
      <c r="W362" s="53" t="str">
        <f t="shared" si="26"/>
        <v>[{"order":"361","ctry":"Tonga","rate":"7.9","dff":"Hard","cmnt":["yummy flagdo😋","Nice and challenging criteria especially for an area most people don't think about much like Oceania","Good to know China's flag counts as having a canton","The canton (no Union Jack) category is tough. Nice puzzle."],"prow":["2Color","Crosse","rgn_Oceania"],"pcolumn":["myrRED","ExtraNo_Canton, unjack","NO_BLU"]}],</v>
      </c>
      <c r="X362" s="48" t="str" cm="1">
        <f t="array" ref="X362">CHAR(34) &amp; "prow" &amp; CHAR(34) &amp; ":["
&amp; _xlfn.TEXTJOIN(",", TRUE, CHAR(34) &amp; F362:H362 &amp; CHAR(34))
&amp; "],"</f>
        <v>"prow":["2Color","Crosse","rgn_Oceania"],</v>
      </c>
      <c r="Y362" s="48" t="str" cm="1">
        <f t="array" ref="Y362">CHAR(34) &amp; "pcolumn" &amp; CHAR(34) &amp; ":["
&amp; _xlfn.TEXTJOIN(",", TRUE, CHAR(34) &amp; I362:K362 &amp; CHAR(34))
&amp; "]}"</f>
        <v>"pcolumn":["myrRED","ExtraNo_Canton, unjack","NO_BLU"]}</v>
      </c>
      <c r="Z362" s="54" t="str">
        <f t="shared" si="27"/>
        <v>"rate":"7.9",</v>
      </c>
      <c r="AA362" s="54" t="str">
        <f t="shared" si="28"/>
        <v>"dff":"Hard",</v>
      </c>
      <c r="AB362" s="54" t="str">
        <f t="shared" si="29"/>
        <v>"cmnt":["yummy flagdo😋","Nice and challenging criteria especially for an area most people don't think about much like Oceania","Good to know China's flag counts as having a canton","The canton (no Union Jack) category is tough. Nice puzzle."],</v>
      </c>
      <c r="AC362" s="54"/>
      <c r="AD362" s="54"/>
      <c r="AE362" s="54"/>
      <c r="AF362" s="54"/>
      <c r="AG362" s="54"/>
      <c r="AH362" s="54"/>
    </row>
    <row r="363" spans="1:34" ht="18" customHeight="1" x14ac:dyDescent="0.3">
      <c r="A363" s="44">
        <f t="shared" si="33"/>
        <v>45719</v>
      </c>
      <c r="B363" s="45">
        <f t="shared" si="21"/>
        <v>1</v>
      </c>
      <c r="C363" s="46" t="str">
        <f t="shared" si="22"/>
        <v>puzzle1 = [{"order":"362","ctry":"Ivory Coast","rate":"7.9","dff":"Med","cmnt":["FOTD easy right away","Very tricky! Knew the flag of the day instantly, but had to look up options to solve the field."],"prow":["NO_RED","words2","cl_ORA"],"pcolumn":["OnlyBa","allver","cl_GRE"]}],</v>
      </c>
      <c r="D363" s="47">
        <f t="shared" si="23"/>
        <v>362</v>
      </c>
      <c r="E363" s="48" t="s">
        <v>147</v>
      </c>
      <c r="F363" s="49" t="s">
        <v>1319</v>
      </c>
      <c r="G363" s="50" t="s">
        <v>1845</v>
      </c>
      <c r="H363" s="50" t="s">
        <v>1098</v>
      </c>
      <c r="I363" s="50" t="s">
        <v>1630</v>
      </c>
      <c r="J363" s="50" t="s">
        <v>1513</v>
      </c>
      <c r="K363" s="50" t="s">
        <v>1095</v>
      </c>
      <c r="L363" s="48" t="str" cm="1">
        <f t="array" ref="L363">IF(LEFT(E363,1)&lt;&gt;"[", _xlfn.TEXTJOIN(", ", TRUE, IF($E$2:$E$1438=E363, ROW($E$2:$E$1438)-1, "")), "")</f>
        <v>120, 362, 559</v>
      </c>
      <c r="M363" s="48" cm="1">
        <f t="array" ref="M363">IF(
  IFERROR(INDEX(_xlfn.TEXTSPLIT(L363, ", "), COUNTA(_xlfn.TEXTSPLIT(L363, ", "))) - INDEX(_xlfn.TEXTSPLIT(L363, ", "), COUNTA(_xlfn.TEXTSPLIT(L363, ", ")) - 1), 0) &gt; 0,
  IFERROR(INDEX(_xlfn.TEXTSPLIT(L363, ", "), COUNTA(_xlfn.TEXTSPLIT(L363, ", "))) - INDEX(_xlfn.TEXTSPLIT(L363, ", "), COUNTA(_xlfn.TEXTSPLIT(L363, ", ")) - 1), ""),
  ""
)</f>
        <v>197</v>
      </c>
      <c r="N363" s="51" t="str">
        <f>IFERROR(TEXT(AVERAGEIF(Rates!B:B, D363, Rates!C:C), "0.0"), "")</f>
        <v>7.9</v>
      </c>
      <c r="O363" s="52" t="str">
        <f>IFERROR(
    IF(
        AVERAGEIF(Rates!B:B, D363, Rates!F:F) &lt; 1.2,
        "Easy",
        IF(
            AVERAGEIF(Rates!B:B, D363, Rates!F:F) &gt; 2.2,
            "Hard",
            "Med"
        )
    ),
    ""
)</f>
        <v>Med</v>
      </c>
      <c r="P363" s="50" t="str" cm="1">
        <f t="array" ref="P363">_xlfn.TEXTJOIN(",", TRUE, IF((Rates!$B$1:$B$11000 = D363) * (Rates!$E$1:$E$11000 &lt;&gt; ""), CHAR(34) &amp; Rates!$E$1:$E$11000&amp; CHAR(34), ""))</f>
        <v>"FOTD easy right away","Very tricky! Knew the flag of the day instantly, but had to look up options to solve the field."</v>
      </c>
      <c r="Q363" s="50">
        <f>COUNTIF(Categories!A:A, H363) + COUNTIF(Categories!A:A, I363) + COUNTIF(Categories!A:A, J363) + COUNTIF(Categories!A:A, K363) + COUNTIF(Categories!A:A, F363) + COUNTIF(Categories!A:A, G363) + T363</f>
        <v>6</v>
      </c>
      <c r="R363" s="50">
        <f t="shared" si="35"/>
        <v>0</v>
      </c>
      <c r="S363" s="50" t="str">
        <f t="shared" si="34"/>
        <v>NO_REDwords2cl_ORAOnlyBaallvercl_GRE</v>
      </c>
      <c r="T363" s="50">
        <f t="shared" si="24"/>
        <v>0</v>
      </c>
      <c r="U363" s="50" t="s">
        <v>3018</v>
      </c>
      <c r="V363" s="50" t="str">
        <f t="shared" si="25"/>
        <v>[{"order":"362","ctry":"Ivory Coast",</v>
      </c>
      <c r="W363" s="53" t="str">
        <f t="shared" si="26"/>
        <v>[{"order":"362","ctry":"Ivory Coast","rate":"7.9","dff":"Med","cmnt":["FOTD easy right away","Very tricky! Knew the flag of the day instantly, but had to look up options to solve the field."],"prow":["NO_RED","words2","cl_ORA"],"pcolumn":["OnlyBa","allver","cl_GRE"]}],</v>
      </c>
      <c r="X363" s="48" t="str" cm="1">
        <f t="array" ref="X363">CHAR(34) &amp; "prow" &amp; CHAR(34) &amp; ":["
&amp; _xlfn.TEXTJOIN(",", TRUE, CHAR(34) &amp; F363:H363 &amp; CHAR(34))
&amp; "],"</f>
        <v>"prow":["NO_RED","words2","cl_ORA"],</v>
      </c>
      <c r="Y363" s="48" t="str" cm="1">
        <f t="array" ref="Y363">CHAR(34) &amp; "pcolumn" &amp; CHAR(34) &amp; ":["
&amp; _xlfn.TEXTJOIN(",", TRUE, CHAR(34) &amp; I363:K363 &amp; CHAR(34))
&amp; "]}"</f>
        <v>"pcolumn":["OnlyBa","allver","cl_GRE"]}</v>
      </c>
      <c r="Z363" s="54" t="str">
        <f t="shared" si="27"/>
        <v>"rate":"7.9",</v>
      </c>
      <c r="AA363" s="54" t="str">
        <f t="shared" si="28"/>
        <v>"dff":"Med",</v>
      </c>
      <c r="AB363" s="54" t="str">
        <f t="shared" si="29"/>
        <v>"cmnt":["FOTD easy right away","Very tricky! Knew the flag of the day instantly, but had to look up options to solve the field."],</v>
      </c>
      <c r="AC363" s="54"/>
      <c r="AD363" s="54"/>
      <c r="AE363" s="54"/>
      <c r="AF363" s="54"/>
      <c r="AG363" s="54"/>
      <c r="AH363" s="54"/>
    </row>
    <row r="364" spans="1:34" ht="18" customHeight="1" x14ac:dyDescent="0.3">
      <c r="A364" s="44">
        <f t="shared" si="33"/>
        <v>45720</v>
      </c>
      <c r="B364" s="45">
        <f t="shared" si="21"/>
        <v>2</v>
      </c>
      <c r="C364" s="46" t="str">
        <f t="shared" si="22"/>
        <v>puzzle1 = [{"order":"363","ctry":"Pakistan","rate":"7.7","dff":"Med","cmnt":["Moon and stan categories are always fun but this one feels like I've seen it before. maybe do a twist on an already successful formula. like flags with moons not in asia, or flags with full moons not half moons. or flags with x number of celestial bodies (moon star sun etc.)","easy to find the flag of the day as it ends with -stan"],"prow":["staWHI","2Color","IsMoon"],"pcolumn":["2Bands","myrGRE","with_tan"]}],</v>
      </c>
      <c r="D364" s="47">
        <f t="shared" si="23"/>
        <v>363</v>
      </c>
      <c r="E364" s="48" t="s">
        <v>205</v>
      </c>
      <c r="F364" s="49" t="s">
        <v>1273</v>
      </c>
      <c r="G364" s="50" t="s">
        <v>1413</v>
      </c>
      <c r="H364" s="50" t="s">
        <v>1582</v>
      </c>
      <c r="I364" s="50" t="s">
        <v>1485</v>
      </c>
      <c r="J364" s="50" t="s">
        <v>1287</v>
      </c>
      <c r="K364" s="50" t="s">
        <v>3441</v>
      </c>
      <c r="L364" s="48" t="str" cm="1">
        <f t="array" ref="L364">IF(LEFT(E364,1)&lt;&gt;"[", _xlfn.TEXTJOIN(", ", TRUE, IF($E$2:$E$1438=E364, ROW($E$2:$E$1438)-1, "")), "")</f>
        <v>48, 363</v>
      </c>
      <c r="M364" s="48" cm="1">
        <f t="array" ref="M364">IF(
  IFERROR(INDEX(_xlfn.TEXTSPLIT(L364, ", "), COUNTA(_xlfn.TEXTSPLIT(L364, ", "))) - INDEX(_xlfn.TEXTSPLIT(L364, ", "), COUNTA(_xlfn.TEXTSPLIT(L364, ", ")) - 1), 0) &gt; 0,
  IFERROR(INDEX(_xlfn.TEXTSPLIT(L364, ", "), COUNTA(_xlfn.TEXTSPLIT(L364, ", "))) - INDEX(_xlfn.TEXTSPLIT(L364, ", "), COUNTA(_xlfn.TEXTSPLIT(L364, ", ")) - 1), ""),
  ""
)</f>
        <v>315</v>
      </c>
      <c r="N364" s="51" t="str">
        <f>IFERROR(TEXT(AVERAGEIF(Rates!B:B, D364, Rates!C:C), "0.0"), "")</f>
        <v>7.7</v>
      </c>
      <c r="O364" s="52" t="str">
        <f>IFERROR(
    IF(
        AVERAGEIF(Rates!B:B, D364, Rates!F:F) &lt; 1.2,
        "Easy",
        IF(
            AVERAGEIF(Rates!B:B, D364, Rates!F:F) &gt; 2.2,
            "Hard",
            "Med"
        )
    ),
    ""
)</f>
        <v>Med</v>
      </c>
      <c r="P364" s="50" t="str" cm="1">
        <f t="array" ref="P364">_xlfn.TEXTJOIN(",", TRUE, IF((Rates!$B$1:$B$11000 = D364) * (Rates!$E$1:$E$11000 &lt;&gt; ""), CHAR(34) &amp; Rates!$E$1:$E$11000&amp; CHAR(34), ""))</f>
        <v>"Moon and stan categories are always fun but this one feels like I've seen it before. maybe do a twist on an already successful formula. like flags with moons not in asia, or flags with full moons not half moons. or flags with x number of celestial bodies (moon star sun etc.)","easy to find the flag of the day as it ends with -stan"</v>
      </c>
      <c r="Q364" s="50">
        <f>COUNTIF(Categories!A:A, H364) + COUNTIF(Categories!A:A, I364) + COUNTIF(Categories!A:A, J364) + COUNTIF(Categories!A:A, K364) + COUNTIF(Categories!A:A, F364) + COUNTIF(Categories!A:A, G364) + T364</f>
        <v>6</v>
      </c>
      <c r="R364" s="50">
        <f t="shared" si="35"/>
        <v>1</v>
      </c>
      <c r="S364" s="50" t="str">
        <f t="shared" si="34"/>
        <v>staWHI2ColorIsMoon2BandsmyrGREwith_tan</v>
      </c>
      <c r="T364" s="50">
        <f t="shared" si="24"/>
        <v>1</v>
      </c>
      <c r="U364" s="50" t="s">
        <v>3018</v>
      </c>
      <c r="V364" s="50" t="str">
        <f t="shared" si="25"/>
        <v>[{"order":"363","ctry":"Pakistan",</v>
      </c>
      <c r="W364" s="53" t="str">
        <f t="shared" si="26"/>
        <v>[{"order":"363","ctry":"Pakistan","rate":"7.7","dff":"Med","cmnt":["Moon and stan categories are always fun but this one feels like I've seen it before. maybe do a twist on an already successful formula. like flags with moons not in asia, or flags with full moons not half moons. or flags with x number of celestial bodies (moon star sun etc.)","easy to find the flag of the day as it ends with -stan"],"prow":["staWHI","2Color","IsMoon"],"pcolumn":["2Bands","myrGRE","with_tan"]}],</v>
      </c>
      <c r="X364" s="48" t="str" cm="1">
        <f t="array" ref="X364">CHAR(34) &amp; "prow" &amp; CHAR(34) &amp; ":["
&amp; _xlfn.TEXTJOIN(",", TRUE, CHAR(34) &amp; F364:H364 &amp; CHAR(34))
&amp; "],"</f>
        <v>"prow":["staWHI","2Color","IsMoon"],</v>
      </c>
      <c r="Y364" s="48" t="str" cm="1">
        <f t="array" ref="Y364">CHAR(34) &amp; "pcolumn" &amp; CHAR(34) &amp; ":["
&amp; _xlfn.TEXTJOIN(",", TRUE, CHAR(34) &amp; I364:K364 &amp; CHAR(34))
&amp; "]}"</f>
        <v>"pcolumn":["2Bands","myrGRE","with_tan"]}</v>
      </c>
      <c r="Z364" s="54" t="str">
        <f t="shared" si="27"/>
        <v>"rate":"7.7",</v>
      </c>
      <c r="AA364" s="54" t="str">
        <f t="shared" si="28"/>
        <v>"dff":"Med",</v>
      </c>
      <c r="AB364" s="54" t="str">
        <f t="shared" si="29"/>
        <v>"cmnt":["Moon and stan categories are always fun but this one feels like I've seen it before. maybe do a twist on an already successful formula. like flags with moons not in asia, or flags with full moons not half moons. or flags with x number of celestial bodies (moon star sun etc.)","easy to find the flag of the day as it ends with -stan"],</v>
      </c>
      <c r="AC364" s="54"/>
      <c r="AD364" s="54"/>
      <c r="AE364" s="54"/>
      <c r="AF364" s="54"/>
      <c r="AG364" s="54"/>
      <c r="AH364" s="54"/>
    </row>
    <row r="365" spans="1:34" ht="18" customHeight="1" x14ac:dyDescent="0.3">
      <c r="A365" s="44">
        <f t="shared" si="33"/>
        <v>45721</v>
      </c>
      <c r="B365" s="45">
        <f t="shared" si="21"/>
        <v>3</v>
      </c>
      <c r="C365" s="46" t="str">
        <f t="shared" si="22"/>
        <v>puzzle1 = [{"order":"364","ctry":"Benin","rate":"8.0","dff":"Med","cmnt":["Flag of the day was a challenge","Easy to solve the puzzle, not easy to find the flag of the day","Submitted Armenia for horizontal / red &amp; yellow and was nor accepted"],"prow":["cl_GRE, cl_YEL","cl_GRE, cl_RED","cl_RED, cl_YEL"],"pcolumn":["Vertic","Horizo","OnlyBa"]}],</v>
      </c>
      <c r="D365" s="47">
        <f t="shared" si="23"/>
        <v>364</v>
      </c>
      <c r="E365" s="48" t="s">
        <v>63</v>
      </c>
      <c r="F365" s="49" t="s">
        <v>1146</v>
      </c>
      <c r="G365" s="50" t="s">
        <v>1152</v>
      </c>
      <c r="H365" s="50" t="s">
        <v>1167</v>
      </c>
      <c r="I365" s="50" t="s">
        <v>1501</v>
      </c>
      <c r="J365" s="50" t="s">
        <v>1497</v>
      </c>
      <c r="K365" s="50" t="s">
        <v>1630</v>
      </c>
      <c r="L365" s="48" t="str" cm="1">
        <f t="array" ref="L365">IF(LEFT(E365,1)&lt;&gt;"[", _xlfn.TEXTJOIN(", ", TRUE, IF($E$2:$E$1438=E365, ROW($E$2:$E$1438)-1, "")), "")</f>
        <v>81, 364</v>
      </c>
      <c r="M365" s="48" cm="1">
        <f t="array" ref="M365">IF(
  IFERROR(INDEX(_xlfn.TEXTSPLIT(L365, ", "), COUNTA(_xlfn.TEXTSPLIT(L365, ", "))) - INDEX(_xlfn.TEXTSPLIT(L365, ", "), COUNTA(_xlfn.TEXTSPLIT(L365, ", ")) - 1), 0) &gt; 0,
  IFERROR(INDEX(_xlfn.TEXTSPLIT(L365, ", "), COUNTA(_xlfn.TEXTSPLIT(L365, ", "))) - INDEX(_xlfn.TEXTSPLIT(L365, ", "), COUNTA(_xlfn.TEXTSPLIT(L365, ", ")) - 1), ""),
  ""
)</f>
        <v>283</v>
      </c>
      <c r="N365" s="51" t="str">
        <f>IFERROR(TEXT(AVERAGEIF(Rates!B:B, D365, Rates!C:C), "0.0"), "")</f>
        <v>8.0</v>
      </c>
      <c r="O365" s="52" t="str">
        <f>IFERROR(
    IF(
        AVERAGEIF(Rates!B:B, D365, Rates!F:F) &lt; 1.2,
        "Easy",
        IF(
            AVERAGEIF(Rates!B:B, D365, Rates!F:F) &gt; 2.2,
            "Hard",
            "Med"
        )
    ),
    ""
)</f>
        <v>Med</v>
      </c>
      <c r="P365" s="50" t="str" cm="1">
        <f t="array" ref="P365">_xlfn.TEXTJOIN(",", TRUE, IF((Rates!$B$1:$B$11000 = D365) * (Rates!$E$1:$E$11000 &lt;&gt; ""), CHAR(34) &amp; Rates!$E$1:$E$11000&amp; CHAR(34), ""))</f>
        <v>"Flag of the day was a challenge","Easy to solve the puzzle, not easy to find the flag of the day","Submitted Armenia for horizontal / red &amp; yellow and was nor accepted"</v>
      </c>
      <c r="Q365" s="50">
        <f>COUNTIF(Categories!A:A, H365) + COUNTIF(Categories!A:A, I365) + COUNTIF(Categories!A:A, J365) + COUNTIF(Categories!A:A, K365) + COUNTIF(Categories!A:A, F365) + COUNTIF(Categories!A:A, G365) + T365</f>
        <v>6</v>
      </c>
      <c r="R365" s="50">
        <f t="shared" si="35"/>
        <v>1</v>
      </c>
      <c r="S365" s="50" t="str">
        <f t="shared" si="34"/>
        <v>cl_GRE, cl_YELcl_GRE, cl_REDcl_RED, cl_YELVerticHorizoOnlyBa</v>
      </c>
      <c r="T365" s="50">
        <f t="shared" si="24"/>
        <v>0</v>
      </c>
      <c r="U365" s="50" t="s">
        <v>3018</v>
      </c>
      <c r="V365" s="50" t="str">
        <f t="shared" si="25"/>
        <v>[{"order":"364","ctry":"Benin",</v>
      </c>
      <c r="W365" s="53" t="str">
        <f t="shared" si="26"/>
        <v>[{"order":"364","ctry":"Benin","rate":"8.0","dff":"Med","cmnt":["Flag of the day was a challenge","Easy to solve the puzzle, not easy to find the flag of the day","Submitted Armenia for horizontal / red &amp; yellow and was nor accepted"],"prow":["cl_GRE, cl_YEL","cl_GRE, cl_RED","cl_RED, cl_YEL"],"pcolumn":["Vertic","Horizo","OnlyBa"]}],</v>
      </c>
      <c r="X365" s="48" t="str" cm="1">
        <f t="array" ref="X365">CHAR(34) &amp; "prow" &amp; CHAR(34) &amp; ":["
&amp; _xlfn.TEXTJOIN(",", TRUE, CHAR(34) &amp; F365:H365 &amp; CHAR(34))
&amp; "],"</f>
        <v>"prow":["cl_GRE, cl_YEL","cl_GRE, cl_RED","cl_RED, cl_YEL"],</v>
      </c>
      <c r="Y365" s="48" t="str" cm="1">
        <f t="array" ref="Y365">CHAR(34) &amp; "pcolumn" &amp; CHAR(34) &amp; ":["
&amp; _xlfn.TEXTJOIN(",", TRUE, CHAR(34) &amp; I365:K365 &amp; CHAR(34))
&amp; "]}"</f>
        <v>"pcolumn":["Vertic","Horizo","OnlyBa"]}</v>
      </c>
      <c r="Z365" s="54" t="str">
        <f t="shared" si="27"/>
        <v>"rate":"8.0",</v>
      </c>
      <c r="AA365" s="54" t="str">
        <f t="shared" si="28"/>
        <v>"dff":"Med",</v>
      </c>
      <c r="AB365" s="54" t="str">
        <f t="shared" si="29"/>
        <v>"cmnt":["Flag of the day was a challenge","Easy to solve the puzzle, not easy to find the flag of the day","Submitted Armenia for horizontal / red &amp; yellow and was nor accepted"],</v>
      </c>
      <c r="AC365" s="54"/>
      <c r="AD365" s="54"/>
      <c r="AE365" s="54"/>
      <c r="AF365" s="54"/>
      <c r="AG365" s="54"/>
      <c r="AH365" s="54"/>
    </row>
    <row r="366" spans="1:34" ht="18" customHeight="1" x14ac:dyDescent="0.3">
      <c r="A366" s="44">
        <f t="shared" si="33"/>
        <v>45722</v>
      </c>
      <c r="B366" s="45">
        <f t="shared" si="21"/>
        <v>4</v>
      </c>
      <c r="C366" s="46" t="str">
        <f t="shared" si="22"/>
        <v>puzzle1 = [{"order":"365","ctry":"Palau","rate":"7.3","dff":"Hard","cmnt":["Just naming flags with a lot of blue and little yellow will get you there. No need to know the exact % and &gt;33% / &gt;50% can be used as orientations","Almost impossible to know % of colors for flags","Very enjoyable puzzle","original but a little luck based since it's impossible to know exactly the percentage of each colur in the flags","Difficult to assess what percentage of a colour a flag has, despite knowing the flag","😡"],"prow":["pct_YEL_1-40","pct_YEL_1-30","pct_YEL_1-20"],"pcolumn":["pct_BLU_40-100","pct_BLU_50-100","pct_BLU_60-100"]}],</v>
      </c>
      <c r="D366" s="47">
        <f t="shared" si="23"/>
        <v>365</v>
      </c>
      <c r="E366" s="48" t="s">
        <v>206</v>
      </c>
      <c r="F366" s="49" t="s">
        <v>3058</v>
      </c>
      <c r="G366" s="49" t="s">
        <v>3059</v>
      </c>
      <c r="H366" s="49" t="s">
        <v>3060</v>
      </c>
      <c r="I366" s="49" t="s">
        <v>3061</v>
      </c>
      <c r="J366" s="49" t="s">
        <v>3062</v>
      </c>
      <c r="K366" s="49" t="s">
        <v>3063</v>
      </c>
      <c r="L366" s="48" t="str" cm="1">
        <f t="array" ref="L366">IF(LEFT(E366,1)&lt;&gt;"[", _xlfn.TEXTJOIN(", ", TRUE, IF($E$2:$E$1438=E366, ROW($E$2:$E$1438)-1, "")), "")</f>
        <v>73, 365</v>
      </c>
      <c r="M366" s="48" cm="1">
        <f t="array" ref="M366">IF(
  IFERROR(INDEX(_xlfn.TEXTSPLIT(L366, ", "), COUNTA(_xlfn.TEXTSPLIT(L366, ", "))) - INDEX(_xlfn.TEXTSPLIT(L366, ", "), COUNTA(_xlfn.TEXTSPLIT(L366, ", ")) - 1), 0) &gt; 0,
  IFERROR(INDEX(_xlfn.TEXTSPLIT(L366, ", "), COUNTA(_xlfn.TEXTSPLIT(L366, ", "))) - INDEX(_xlfn.TEXTSPLIT(L366, ", "), COUNTA(_xlfn.TEXTSPLIT(L366, ", ")) - 1), ""),
  ""
)</f>
        <v>292</v>
      </c>
      <c r="N366" s="51" t="str">
        <f>IFERROR(TEXT(AVERAGEIF(Rates!B:B, D366, Rates!C:C), "0.0"), "")</f>
        <v>7.3</v>
      </c>
      <c r="O366" s="52" t="str">
        <f>IFERROR(
    IF(
        AVERAGEIF(Rates!B:B, D366, Rates!F:F) &lt; 1.2,
        "Easy",
        IF(
            AVERAGEIF(Rates!B:B, D366, Rates!F:F) &gt; 2.2,
            "Hard",
            "Med"
        )
    ),
    ""
)</f>
        <v>Hard</v>
      </c>
      <c r="P366" s="50" t="str" cm="1">
        <f t="array" ref="P366">_xlfn.TEXTJOIN(",", TRUE, IF((Rates!$B$1:$B$11000 = D366) * (Rates!$E$1:$E$11000 &lt;&gt; ""), CHAR(34) &amp; Rates!$E$1:$E$11000&amp; CHAR(34), ""))</f>
        <v>"Just naming flags with a lot of blue and little yellow will get you there. No need to know the exact % and &gt;33% / &gt;50% can be used as orientations","Almost impossible to know % of colors for flags","Very enjoyable puzzle","original but a little luck based since it's impossible to know exactly the percentage of each colur in the flags","Difficult to assess what percentage of a colour a flag has, despite knowing the flag","😡"</v>
      </c>
      <c r="Q366" s="50">
        <f>COUNTIF(Categories!A:A, H366) + COUNTIF(Categories!A:A, I366) + COUNTIF(Categories!A:A, J366) + COUNTIF(Categories!A:A, K366) + COUNTIF(Categories!A:A, F366) + COUNTIF(Categories!A:A, G366) + T366</f>
        <v>6</v>
      </c>
      <c r="R366" s="50">
        <f t="shared" si="35"/>
        <v>0</v>
      </c>
      <c r="S366" s="50" t="str">
        <f t="shared" si="34"/>
        <v>pct_YEL_1-40pct_YEL_1-30pct_YEL_1-20pct_BLU_40-100pct_BLU_50-100pct_BLU_60-100</v>
      </c>
      <c r="T366" s="50">
        <f t="shared" si="24"/>
        <v>6</v>
      </c>
      <c r="U366" s="50" t="s">
        <v>3018</v>
      </c>
      <c r="V366" s="50" t="str">
        <f t="shared" si="25"/>
        <v>[{"order":"365","ctry":"Palau",</v>
      </c>
      <c r="W366" s="53" t="str">
        <f t="shared" si="26"/>
        <v>[{"order":"365","ctry":"Palau","rate":"7.3","dff":"Hard","cmnt":["Just naming flags with a lot of blue and little yellow will get you there. No need to know the exact % and &gt;33% / &gt;50% can be used as orientations","Almost impossible to know % of colors for flags","Very enjoyable puzzle","original but a little luck based since it's impossible to know exactly the percentage of each colur in the flags","Difficult to assess what percentage of a colour a flag has, despite knowing the flag","😡"],"prow":["pct_YEL_1-40","pct_YEL_1-30","pct_YEL_1-20"],"pcolumn":["pct_BLU_40-100","pct_BLU_50-100","pct_BLU_60-100"]}],</v>
      </c>
      <c r="X366" s="48" t="str" cm="1">
        <f t="array" ref="X366">CHAR(34) &amp; "prow" &amp; CHAR(34) &amp; ":["
&amp; _xlfn.TEXTJOIN(",", TRUE, CHAR(34) &amp; F366:H366 &amp; CHAR(34))
&amp; "],"</f>
        <v>"prow":["pct_YEL_1-40","pct_YEL_1-30","pct_YEL_1-20"],</v>
      </c>
      <c r="Y366" s="48" t="str" cm="1">
        <f t="array" ref="Y366">CHAR(34) &amp; "pcolumn" &amp; CHAR(34) &amp; ":["
&amp; _xlfn.TEXTJOIN(",", TRUE, CHAR(34) &amp; I366:K366 &amp; CHAR(34))
&amp; "]}"</f>
        <v>"pcolumn":["pct_BLU_40-100","pct_BLU_50-100","pct_BLU_60-100"]}</v>
      </c>
      <c r="Z366" s="54" t="str">
        <f t="shared" si="27"/>
        <v>"rate":"7.3",</v>
      </c>
      <c r="AA366" s="54" t="str">
        <f t="shared" si="28"/>
        <v>"dff":"Hard",</v>
      </c>
      <c r="AB366" s="54" t="str">
        <f t="shared" si="29"/>
        <v>"cmnt":["Just naming flags with a lot of blue and little yellow will get you there. No need to know the exact % and &gt;33% / &gt;50% can be used as orientations","Almost impossible to know % of colors for flags","Very enjoyable puzzle","original but a little luck based since it's impossible to know exactly the percentage of each colur in the flags","Difficult to assess what percentage of a colour a flag has, despite knowing the flag","😡"],</v>
      </c>
      <c r="AC366" s="54"/>
      <c r="AD366" s="54"/>
      <c r="AE366" s="54"/>
      <c r="AF366" s="54"/>
      <c r="AG366" s="54"/>
      <c r="AH366" s="54"/>
    </row>
    <row r="367" spans="1:34" ht="18" customHeight="1" x14ac:dyDescent="0.3">
      <c r="A367" s="44">
        <f t="shared" si="33"/>
        <v>45723</v>
      </c>
      <c r="B367" s="45">
        <f t="shared" si="21"/>
        <v>5</v>
      </c>
      <c r="C367" s="46" t="str">
        <f t="shared" si="22"/>
        <v>puzzle1 = [{"order":"366","ctry":"United Arab Emirates","rate":"5.6","dff":"Hard","cmnt":["Mission: Impossible was a unique category. Despite not having seen the film, I was able to guess two of the countries so I didn't find it as hard as some other players","Kinda hard when you've never seen a Mission Impossible movie...","I like this one, actually. I dig the non-geographical categories, they’re fun but I do think agree that they shouldn’t be mainstay categories (unless they have to do with historical aspects of the thing they represent). Every once in a while is fine.","Mission: Impossible is a terrible category that has nothing to do with geography/vexillology knowledge.","How am I supposed to know what countries have appeared in a film series I've never watched? Also, country-only categories make completionists frustrated.","Really liked the pop culture twist, nice to think a bit outside the box! Also nice use of the three word category, it allowed me to guess the flag of the day almost instantly.  I thought this one was a lot of fun. ","Mission impossible as a category is brilliant. Don't listen to any nay-sayers. I usually hate the language category but this made it so much better. 10/10, would love to see it (or something like it) again.","I appreciate the originality in the category, but having never watched the M:I movies I basically had to guess","I'm just checking if these are automatically or manually updated (Ans: Manual!)","I dont like the mission impossible question I basically had to guess","Not funny to play. Besides regional flags, there's almost no choices for Asian flags+3 words","I don’t watch Mission Impossible…","Basing flags off pop culture references is not really fair"],"prow":["Horizo","Vertic","rgn_Asia"],"pcolumn":["locate_MI","words3","arabic"]}],</v>
      </c>
      <c r="D367" s="47">
        <f t="shared" si="23"/>
        <v>366</v>
      </c>
      <c r="E367" s="48" t="s">
        <v>270</v>
      </c>
      <c r="F367" s="49" t="s">
        <v>1497</v>
      </c>
      <c r="G367" s="50" t="s">
        <v>1501</v>
      </c>
      <c r="H367" s="50" t="s">
        <v>1063</v>
      </c>
      <c r="I367" s="50" t="s">
        <v>4</v>
      </c>
      <c r="J367" s="50" t="s">
        <v>1849</v>
      </c>
      <c r="K367" s="50" t="s">
        <v>2027</v>
      </c>
      <c r="L367" s="48" t="str" cm="1">
        <f t="array" ref="L367">IF(LEFT(E367,1)&lt;&gt;"[", _xlfn.TEXTJOIN(", ", TRUE, IF($E$2:$E$1438=E367, ROW($E$2:$E$1438)-1, "")), "")</f>
        <v>366, 566</v>
      </c>
      <c r="M367" s="48" cm="1">
        <f t="array" ref="M367">IF(
  IFERROR(INDEX(_xlfn.TEXTSPLIT(L367, ", "), COUNTA(_xlfn.TEXTSPLIT(L367, ", "))) - INDEX(_xlfn.TEXTSPLIT(L367, ", "), COUNTA(_xlfn.TEXTSPLIT(L367, ", ")) - 1), 0) &gt; 0,
  IFERROR(INDEX(_xlfn.TEXTSPLIT(L367, ", "), COUNTA(_xlfn.TEXTSPLIT(L367, ", "))) - INDEX(_xlfn.TEXTSPLIT(L367, ", "), COUNTA(_xlfn.TEXTSPLIT(L367, ", ")) - 1), ""),
  ""
)</f>
        <v>200</v>
      </c>
      <c r="N367" s="51" t="str">
        <f>IFERROR(TEXT(AVERAGEIF(Rates!B:B, D367, Rates!C:C), "0.0"), "")</f>
        <v>5.6</v>
      </c>
      <c r="O367" s="52" t="str">
        <f>IFERROR(
    IF(
        AVERAGEIF(Rates!B:B, D367, Rates!F:F) &lt; 1.2,
        "Easy",
        IF(
            AVERAGEIF(Rates!B:B, D367, Rates!F:F) &gt; 2.2,
            "Hard",
            "Med"
        )
    ),
    ""
)</f>
        <v>Hard</v>
      </c>
      <c r="P367" s="50" t="str" cm="1">
        <f t="array" ref="P367">_xlfn.TEXTJOIN(",", TRUE, IF((Rates!$B$1:$B$11000 = D367) * (Rates!$E$1:$E$11000 &lt;&gt; ""), CHAR(34) &amp; Rates!$E$1:$E$11000&amp; CHAR(34), ""))</f>
        <v>"Mission: Impossible was a unique category. Despite not having seen the film, I was able to guess two of the countries so I didn't find it as hard as some other players","Kinda hard when you've never seen a Mission Impossible movie...","I like this one, actually. I dig the non-geographical categories, they’re fun but I do think agree that they shouldn’t be mainstay categories (unless they have to do with historical aspects of the thing they represent). Every once in a while is fine.","Mission: Impossible is a terrible category that has nothing to do with geography/vexillology knowledge.","How am I supposed to know what countries have appeared in a film series I've never watched? Also, country-only categories make completionists frustrated.","Really liked the pop culture twist, nice to think a bit outside the box! Also nice use of the three word category, it allowed me to guess the flag of the day almost instantly.  I thought this one was a lot of fun. ","Mission impossible as a category is brilliant. Don't listen to any nay-sayers. I usually hate the language category but this made it so much better. 10/10, would love to see it (or something like it) again.","I appreciate the originality in the category, but having never watched the M:I movies I basically had to guess","I'm just checking if these are automatically or manually updated (Ans: Manual!)","I dont like the mission impossible question I basically had to guess","Not funny to play. Besides regional flags, there's almost no choices for Asian flags+3 words","I don’t watch Mission Impossible…","Basing flags off pop culture references is not really fair"</v>
      </c>
      <c r="Q367" s="50">
        <f>COUNTIF(Categories!A:A, H367) + COUNTIF(Categories!A:A, I367) + COUNTIF(Categories!A:A, J367) + COUNTIF(Categories!A:A, K367) + COUNTIF(Categories!A:A, F367) + COUNTIF(Categories!A:A, G367) + T367</f>
        <v>6</v>
      </c>
      <c r="R367" s="50">
        <f t="shared" si="35"/>
        <v>2</v>
      </c>
      <c r="S367" s="50" t="str">
        <f t="shared" si="34"/>
        <v>HorizoVerticrgn_Asialocate_MIwords3arabic</v>
      </c>
      <c r="T367" s="50">
        <f t="shared" si="24"/>
        <v>0</v>
      </c>
      <c r="U367" s="50" t="s">
        <v>3018</v>
      </c>
      <c r="V367" s="50" t="str">
        <f t="shared" si="25"/>
        <v>[{"order":"366","ctry":"United Arab Emirates",</v>
      </c>
      <c r="W367" s="53" t="str">
        <f t="shared" si="26"/>
        <v>[{"order":"366","ctry":"United Arab Emirates","rate":"5.6","dff":"Hard","cmnt":["Mission: Impossible was a unique category. Despite not having seen the film, I was able to guess two of the countries so I didn't find it as hard as some other players","Kinda hard when you've never seen a Mission Impossible movie...","I like this one, actually. I dig the non-geographical categories, they’re fun but I do think agree that they shouldn’t be mainstay categories (unless they have to do with historical aspects of the thing they represent). Every once in a while is fine.","Mission: Impossible is a terrible category that has nothing to do with geography/vexillology knowledge.","How am I supposed to know what countries have appeared in a film series I've never watched? Also, country-only categories make completionists frustrated.","Really liked the pop culture twist, nice to think a bit outside the box! Also nice use of the three word category, it allowed me to guess the flag of the day almost instantly.  I thought this one was a lot of fun. ","Mission impossible as a category is brilliant. Don't listen to any nay-sayers. I usually hate the language category but this made it so much better. 10/10, would love to see it (or something like it) again.","I appreciate the originality in the category, but having never watched the M:I movies I basically had to guess","I'm just checking if these are automatically or manually updated (Ans: Manual!)","I dont like the mission impossible question I basically had to guess","Not funny to play. Besides regional flags, there's almost no choices for Asian flags+3 words","I don’t watch Mission Impossible…","Basing flags off pop culture references is not really fair"],"prow":["Horizo","Vertic","rgn_Asia"],"pcolumn":["locate_MI","words3","arabic"]}],</v>
      </c>
      <c r="X367" s="48" t="str" cm="1">
        <f t="array" ref="X367">CHAR(34) &amp; "prow" &amp; CHAR(34) &amp; ":["
&amp; _xlfn.TEXTJOIN(",", TRUE, CHAR(34) &amp; F367:H367 &amp; CHAR(34))
&amp; "],"</f>
        <v>"prow":["Horizo","Vertic","rgn_Asia"],</v>
      </c>
      <c r="Y367" s="48" t="str" cm="1">
        <f t="array" ref="Y367">CHAR(34) &amp; "pcolumn" &amp; CHAR(34) &amp; ":["
&amp; _xlfn.TEXTJOIN(",", TRUE, CHAR(34) &amp; I367:K367 &amp; CHAR(34))
&amp; "]}"</f>
        <v>"pcolumn":["locate_MI","words3","arabic"]}</v>
      </c>
      <c r="Z367" s="54" t="str">
        <f t="shared" si="27"/>
        <v>"rate":"5.6",</v>
      </c>
      <c r="AA367" s="54" t="str">
        <f t="shared" si="28"/>
        <v>"dff":"Hard",</v>
      </c>
      <c r="AB367" s="54" t="str">
        <f t="shared" si="29"/>
        <v>"cmnt":["Mission: Impossible was a unique category. Despite not having seen the film, I was able to guess two of the countries so I didn't find it as hard as some other players","Kinda hard when you've never seen a Mission Impossible movie...","I like this one, actually. I dig the non-geographical categories, they’re fun but I do think agree that they shouldn’t be mainstay categories (unless they have to do with historical aspects of the thing they represent). Every once in a while is fine.","Mission: Impossible is a terrible category that has nothing to do with geography/vexillology knowledge.","How am I supposed to know what countries have appeared in a film series I've never watched? Also, country-only categories make completionists frustrated.","Really liked the pop culture twist, nice to think a bit outside the box! Also nice use of the three word category, it allowed me to guess the flag of the day almost instantly.  I thought this one was a lot of fun. ","Mission impossible as a category is brilliant. Don't listen to any nay-sayers. I usually hate the language category but this made it so much better. 10/10, would love to see it (or something like it) again.","I appreciate the originality in the category, but having never watched the M:I movies I basically had to guess","I'm just checking if these are automatically or manually updated (Ans: Manual!)","I dont like the mission impossible question I basically had to guess","Not funny to play. Besides regional flags, there's almost no choices for Asian flags+3 words","I don’t watch Mission Impossible…","Basing flags off pop culture references is not really fair"],</v>
      </c>
      <c r="AC367" s="54"/>
      <c r="AD367" s="54"/>
      <c r="AE367" s="54"/>
      <c r="AF367" s="54"/>
      <c r="AG367" s="54"/>
      <c r="AH367" s="54"/>
    </row>
    <row r="368" spans="1:34" ht="18" customHeight="1" x14ac:dyDescent="0.3">
      <c r="A368" s="44">
        <f t="shared" si="33"/>
        <v>45724</v>
      </c>
      <c r="B368" s="45">
        <f t="shared" si="21"/>
        <v>6</v>
      </c>
      <c r="C368" s="46" t="str">
        <f t="shared" si="22"/>
        <v>puzzle1 = [{"order":"367","ctry":"Bosnia and Herzegovina","rate":"7.8","dff":"Hard","cmnt":["A bit challenging, but not impossible. It was funny to play"],"prow":["rgn_Europe","staWHI","myrBLU"],"pcolumn":["LUELHI","words2","3+Star"]}],</v>
      </c>
      <c r="D368" s="47">
        <f t="shared" si="23"/>
        <v>367</v>
      </c>
      <c r="E368" s="48" t="s">
        <v>68</v>
      </c>
      <c r="F368" s="49" t="s">
        <v>1067</v>
      </c>
      <c r="G368" s="50" t="s">
        <v>1273</v>
      </c>
      <c r="H368" s="50" t="s">
        <v>1283</v>
      </c>
      <c r="I368" s="50" t="s">
        <v>1391</v>
      </c>
      <c r="J368" s="50" t="s">
        <v>1845</v>
      </c>
      <c r="K368" s="50" t="s">
        <v>1598</v>
      </c>
      <c r="L368" s="48" t="str" cm="1">
        <f t="array" ref="L368">IF(LEFT(E368,1)&lt;&gt;"[", _xlfn.TEXTJOIN(", ", TRUE, IF($E$2:$E$1438=E368, ROW($E$2:$E$1438)-1, "")), "")</f>
        <v>28, 367, 538</v>
      </c>
      <c r="M368" s="48" cm="1">
        <f t="array" ref="M368">IF(
  IFERROR(INDEX(_xlfn.TEXTSPLIT(L368, ", "), COUNTA(_xlfn.TEXTSPLIT(L368, ", "))) - INDEX(_xlfn.TEXTSPLIT(L368, ", "), COUNTA(_xlfn.TEXTSPLIT(L368, ", ")) - 1), 0) &gt; 0,
  IFERROR(INDEX(_xlfn.TEXTSPLIT(L368, ", "), COUNTA(_xlfn.TEXTSPLIT(L368, ", "))) - INDEX(_xlfn.TEXTSPLIT(L368, ", "), COUNTA(_xlfn.TEXTSPLIT(L368, ", ")) - 1), ""),
  ""
)</f>
        <v>171</v>
      </c>
      <c r="N368" s="51" t="str">
        <f>IFERROR(TEXT(AVERAGEIF(Rates!B:B, D368, Rates!C:C), "0.0"), "")</f>
        <v>7.8</v>
      </c>
      <c r="O368" s="52" t="str">
        <f>IFERROR(
    IF(
        AVERAGEIF(Rates!B:B, D368, Rates!F:F) &lt; 1.2,
        "Easy",
        IF(
            AVERAGEIF(Rates!B:B, D368, Rates!F:F) &gt; 2.2,
            "Hard",
            "Med"
        )
    ),
    ""
)</f>
        <v>Hard</v>
      </c>
      <c r="P368" s="50" t="str" cm="1">
        <f t="array" ref="P368">_xlfn.TEXTJOIN(",", TRUE, IF((Rates!$B$1:$B$11000 = D368) * (Rates!$E$1:$E$11000 &lt;&gt; ""), CHAR(34) &amp; Rates!$E$1:$E$11000&amp; CHAR(34), ""))</f>
        <v>"A bit challenging, but not impossible. It was funny to play"</v>
      </c>
      <c r="Q368" s="50">
        <f>COUNTIF(Categories!A:A, H368) + COUNTIF(Categories!A:A, I368) + COUNTIF(Categories!A:A, J368) + COUNTIF(Categories!A:A, K368) + COUNTIF(Categories!A:A, F368) + COUNTIF(Categories!A:A, G368) + T368</f>
        <v>6</v>
      </c>
      <c r="R368" s="50">
        <f t="shared" si="35"/>
        <v>0</v>
      </c>
      <c r="S368" s="50" t="str">
        <f t="shared" si="34"/>
        <v>rgn_EuropestaWHImyrBLULUELHIwords23+Star</v>
      </c>
      <c r="T368" s="50">
        <f t="shared" si="24"/>
        <v>0</v>
      </c>
      <c r="U368" s="50" t="s">
        <v>3018</v>
      </c>
      <c r="V368" s="50" t="str">
        <f t="shared" si="25"/>
        <v>[{"order":"367","ctry":"Bosnia and Herzegovina",</v>
      </c>
      <c r="W368" s="53" t="str">
        <f t="shared" si="26"/>
        <v>[{"order":"367","ctry":"Bosnia and Herzegovina","rate":"7.8","dff":"Hard","cmnt":["A bit challenging, but not impossible. It was funny to play"],"prow":["rgn_Europe","staWHI","myrBLU"],"pcolumn":["LUELHI","words2","3+Star"]}],</v>
      </c>
      <c r="X368" s="48" t="str" cm="1">
        <f t="array" ref="X368">CHAR(34) &amp; "prow" &amp; CHAR(34) &amp; ":["
&amp; _xlfn.TEXTJOIN(",", TRUE, CHAR(34) &amp; F368:H368 &amp; CHAR(34))
&amp; "],"</f>
        <v>"prow":["rgn_Europe","staWHI","myrBLU"],</v>
      </c>
      <c r="Y368" s="48" t="str" cm="1">
        <f t="array" ref="Y368">CHAR(34) &amp; "pcolumn" &amp; CHAR(34) &amp; ":["
&amp; _xlfn.TEXTJOIN(",", TRUE, CHAR(34) &amp; I368:K368 &amp; CHAR(34))
&amp; "]}"</f>
        <v>"pcolumn":["LUELHI","words2","3+Star"]}</v>
      </c>
      <c r="Z368" s="54" t="str">
        <f t="shared" si="27"/>
        <v>"rate":"7.8",</v>
      </c>
      <c r="AA368" s="54" t="str">
        <f t="shared" si="28"/>
        <v>"dff":"Hard",</v>
      </c>
      <c r="AB368" s="54" t="str">
        <f t="shared" si="29"/>
        <v>"cmnt":["A bit challenging, but not impossible. It was funny to play"],</v>
      </c>
      <c r="AC368" s="54"/>
      <c r="AD368" s="54"/>
      <c r="AE368" s="54"/>
      <c r="AF368" s="54"/>
      <c r="AG368" s="54"/>
      <c r="AH368" s="54"/>
    </row>
    <row r="369" spans="1:34" ht="18" customHeight="1" x14ac:dyDescent="0.3">
      <c r="A369" s="44">
        <f t="shared" si="33"/>
        <v>45725</v>
      </c>
      <c r="B369" s="45">
        <f t="shared" si="21"/>
        <v>7</v>
      </c>
      <c r="C369" s="46" t="str">
        <f t="shared" si="22"/>
        <v>puzzle1 = [{"order":"368","ctry":"[CHI] Macau","rate":"6.9","dff":"Med","cmnt":["Chinese is not a language (Ans: https://en.wikipedia.org/wiki/Chinese_language)","Short and simple. I like it.","Not many choices for the Chinese language ","Easy one today ","This FoD has already been done. Why repeat a city when there are hundreds more not yet tried? "],"prow":["chines","3Color","myrGRE"],"pcolumn":["Plants","cl_WHI","cl_YEL"]}],</v>
      </c>
      <c r="D369" s="47">
        <f t="shared" si="23"/>
        <v>368</v>
      </c>
      <c r="E369" s="48" t="s">
        <v>3021</v>
      </c>
      <c r="F369" s="49" t="s">
        <v>2059</v>
      </c>
      <c r="G369" s="50" t="s">
        <v>1417</v>
      </c>
      <c r="H369" s="50" t="s">
        <v>1287</v>
      </c>
      <c r="I369" s="50" t="s">
        <v>1578</v>
      </c>
      <c r="J369" s="50" t="s">
        <v>1104</v>
      </c>
      <c r="K369" s="50" t="s">
        <v>1107</v>
      </c>
      <c r="L369" s="48" t="str" cm="1">
        <f t="array" ref="L369">IF(LEFT(E369,1)&lt;&gt;"[", _xlfn.TEXTJOIN(", ", TRUE, IF($E$2:$E$1438=E369, ROW($E$2:$E$1438)-1, "")), "")</f>
        <v/>
      </c>
      <c r="M369" s="48" t="str" cm="1">
        <f t="array" ref="M369">IF(
  IFERROR(INDEX(_xlfn.TEXTSPLIT(L369, ", "), COUNTA(_xlfn.TEXTSPLIT(L369, ", "))) - INDEX(_xlfn.TEXTSPLIT(L369, ", "), COUNTA(_xlfn.TEXTSPLIT(L369, ", ")) - 1), 0) &gt; 0,
  IFERROR(INDEX(_xlfn.TEXTSPLIT(L369, ", "), COUNTA(_xlfn.TEXTSPLIT(L369, ", "))) - INDEX(_xlfn.TEXTSPLIT(L369, ", "), COUNTA(_xlfn.TEXTSPLIT(L369, ", ")) - 1), ""),
  ""
)</f>
        <v/>
      </c>
      <c r="N369" s="51" t="str">
        <f>IFERROR(TEXT(AVERAGEIF(Rates!B:B, D369, Rates!C:C), "0.0"), "")</f>
        <v>6.9</v>
      </c>
      <c r="O369" s="52" t="str">
        <f>IFERROR(
    IF(
        AVERAGEIF(Rates!B:B, D369, Rates!F:F) &lt; 1.2,
        "Easy",
        IF(
            AVERAGEIF(Rates!B:B, D369, Rates!F:F) &gt; 2.2,
            "Hard",
            "Med"
        )
    ),
    ""
)</f>
        <v>Med</v>
      </c>
      <c r="P369" s="50" t="str" cm="1">
        <f t="array" ref="P369">_xlfn.TEXTJOIN(",", TRUE, IF((Rates!$B$1:$B$11000 = D369) * (Rates!$E$1:$E$11000 &lt;&gt; ""), CHAR(34) &amp; Rates!$E$1:$E$11000&amp; CHAR(34), ""))</f>
        <v>"Chinese is not a language (Ans: https://en.wikipedia.org/wiki/Chinese_language)","Short and simple. I like it.","Not many choices for the Chinese language ","Easy one today ","This FoD has already been done. Why repeat a city when there are hundreds more not yet tried? "</v>
      </c>
      <c r="Q369" s="50">
        <f>COUNTIF(Categories!A:A, H369) + COUNTIF(Categories!A:A, I369) + COUNTIF(Categories!A:A, J369) + COUNTIF(Categories!A:A, K369) + COUNTIF(Categories!A:A, F369) + COUNTIF(Categories!A:A, G369) + T369</f>
        <v>6</v>
      </c>
      <c r="R369" s="50">
        <f t="shared" si="35"/>
        <v>0</v>
      </c>
      <c r="S369" s="50" t="str">
        <f t="shared" si="34"/>
        <v>chines3ColormyrGREPlantscl_WHIcl_YEL</v>
      </c>
      <c r="T369" s="50">
        <f t="shared" si="24"/>
        <v>0</v>
      </c>
      <c r="U369" s="50" t="s">
        <v>3018</v>
      </c>
      <c r="V369" s="50" t="str">
        <f t="shared" si="25"/>
        <v>[{"order":"368","ctry":"[CHI] Macau",</v>
      </c>
      <c r="W369" s="53" t="str">
        <f t="shared" si="26"/>
        <v>[{"order":"368","ctry":"[CHI] Macau","rate":"6.9","dff":"Med","cmnt":["Chinese is not a language (Ans: https://en.wikipedia.org/wiki/Chinese_language)","Short and simple. I like it.","Not many choices for the Chinese language ","Easy one today ","This FoD has already been done. Why repeat a city when there are hundreds more not yet tried? "],"prow":["chines","3Color","myrGRE"],"pcolumn":["Plants","cl_WHI","cl_YEL"]}],</v>
      </c>
      <c r="X369" s="48" t="str" cm="1">
        <f t="array" ref="X369">CHAR(34) &amp; "prow" &amp; CHAR(34) &amp; ":["
&amp; _xlfn.TEXTJOIN(",", TRUE, CHAR(34) &amp; F369:H369 &amp; CHAR(34))
&amp; "],"</f>
        <v>"prow":["chines","3Color","myrGRE"],</v>
      </c>
      <c r="Y369" s="48" t="str" cm="1">
        <f t="array" ref="Y369">CHAR(34) &amp; "pcolumn" &amp; CHAR(34) &amp; ":["
&amp; _xlfn.TEXTJOIN(",", TRUE, CHAR(34) &amp; I369:K369 &amp; CHAR(34))
&amp; "]}"</f>
        <v>"pcolumn":["Plants","cl_WHI","cl_YEL"]}</v>
      </c>
      <c r="Z369" s="54" t="str">
        <f t="shared" si="27"/>
        <v>"rate":"6.9",</v>
      </c>
      <c r="AA369" s="54" t="str">
        <f t="shared" si="28"/>
        <v>"dff":"Med",</v>
      </c>
      <c r="AB369" s="54" t="str">
        <f t="shared" si="29"/>
        <v>"cmnt":["Chinese is not a language (Ans: https://en.wikipedia.org/wiki/Chinese_language)","Short and simple. I like it.","Not many choices for the Chinese language ","Easy one today ","This FoD has already been done. Why repeat a city when there are hundreds more not yet tried? "],</v>
      </c>
      <c r="AC369" s="54"/>
      <c r="AD369" s="54"/>
      <c r="AE369" s="54"/>
      <c r="AF369" s="54"/>
      <c r="AG369" s="54"/>
      <c r="AH369" s="54"/>
    </row>
    <row r="370" spans="1:34" ht="18" customHeight="1" x14ac:dyDescent="0.3">
      <c r="A370" s="44">
        <f t="shared" si="33"/>
        <v>45726</v>
      </c>
      <c r="B370" s="45">
        <f t="shared" si="21"/>
        <v>1</v>
      </c>
      <c r="C370" s="46" t="str">
        <f t="shared" si="22"/>
        <v>puzzle1 = [{"order":"369","ctry":"Chad","rate":"7.4","dff":"Easy","cmnt":["Easy one today","Pretty easy but still fun"],"prow":["OnlyBa","cl_RED","3Color"],"pcolumn":["cl_YEL","cl_BLU","unique"]}],</v>
      </c>
      <c r="D370" s="47">
        <f t="shared" si="23"/>
        <v>369</v>
      </c>
      <c r="E370" s="48" t="s">
        <v>83</v>
      </c>
      <c r="F370" s="49" t="s">
        <v>1630</v>
      </c>
      <c r="G370" s="50" t="s">
        <v>1101</v>
      </c>
      <c r="H370" s="50" t="s">
        <v>1417</v>
      </c>
      <c r="I370" s="50" t="s">
        <v>1107</v>
      </c>
      <c r="J370" s="50" t="s">
        <v>1092</v>
      </c>
      <c r="K370" s="50" t="s">
        <v>1857</v>
      </c>
      <c r="L370" s="48" t="str" cm="1">
        <f t="array" ref="L370">IF(LEFT(E370,1)&lt;&gt;"[", _xlfn.TEXTJOIN(", ", TRUE, IF($E$2:$E$1438=E370, ROW($E$2:$E$1438)-1, "")), "")</f>
        <v>42, 243, 369, 540</v>
      </c>
      <c r="M370" s="48" cm="1">
        <f t="array" ref="M370">IF(
  IFERROR(INDEX(_xlfn.TEXTSPLIT(L370, ", "), COUNTA(_xlfn.TEXTSPLIT(L370, ", "))) - INDEX(_xlfn.TEXTSPLIT(L370, ", "), COUNTA(_xlfn.TEXTSPLIT(L370, ", ")) - 1), 0) &gt; 0,
  IFERROR(INDEX(_xlfn.TEXTSPLIT(L370, ", "), COUNTA(_xlfn.TEXTSPLIT(L370, ", "))) - INDEX(_xlfn.TEXTSPLIT(L370, ", "), COUNTA(_xlfn.TEXTSPLIT(L370, ", ")) - 1), ""),
  ""
)</f>
        <v>171</v>
      </c>
      <c r="N370" s="51" t="str">
        <f>IFERROR(TEXT(AVERAGEIF(Rates!B:B, D370, Rates!C:C), "0.0"), "")</f>
        <v>7.4</v>
      </c>
      <c r="O370" s="52" t="str">
        <f>IFERROR(
    IF(
        AVERAGEIF(Rates!B:B, D370, Rates!F:F) &lt; 1.2,
        "Easy",
        IF(
            AVERAGEIF(Rates!B:B, D370, Rates!F:F) &gt; 2.2,
            "Hard",
            "Med"
        )
    ),
    ""
)</f>
        <v>Easy</v>
      </c>
      <c r="P370" s="50" t="str" cm="1">
        <f t="array" ref="P370">_xlfn.TEXTJOIN(",", TRUE, IF((Rates!$B$1:$B$11000 = D370) * (Rates!$E$1:$E$11000 &lt;&gt; ""), CHAR(34) &amp; Rates!$E$1:$E$11000&amp; CHAR(34), ""))</f>
        <v>"Easy one today","Pretty easy but still fun"</v>
      </c>
      <c r="Q370" s="50">
        <f>COUNTIF(Categories!A:A, H370) + COUNTIF(Categories!A:A, I370) + COUNTIF(Categories!A:A, J370) + COUNTIF(Categories!A:A, K370) + COUNTIF(Categories!A:A, F370) + COUNTIF(Categories!A:A, G370) + T370</f>
        <v>6</v>
      </c>
      <c r="R370" s="50">
        <f t="shared" si="35"/>
        <v>0</v>
      </c>
      <c r="S370" s="50" t="str">
        <f t="shared" si="34"/>
        <v>OnlyBacl_RED3Colorcl_YELcl_BLUunique</v>
      </c>
      <c r="T370" s="50">
        <f t="shared" si="24"/>
        <v>0</v>
      </c>
      <c r="U370" s="50" t="s">
        <v>3018</v>
      </c>
      <c r="V370" s="50" t="str">
        <f t="shared" si="25"/>
        <v>[{"order":"369","ctry":"Chad",</v>
      </c>
      <c r="W370" s="53" t="str">
        <f t="shared" si="26"/>
        <v>[{"order":"369","ctry":"Chad","rate":"7.4","dff":"Easy","cmnt":["Easy one today","Pretty easy but still fun"],"prow":["OnlyBa","cl_RED","3Color"],"pcolumn":["cl_YEL","cl_BLU","unique"]}],</v>
      </c>
      <c r="X370" s="48" t="str" cm="1">
        <f t="array" ref="X370">CHAR(34) &amp; "prow" &amp; CHAR(34) &amp; ":["
&amp; _xlfn.TEXTJOIN(",", TRUE, CHAR(34) &amp; F370:H370 &amp; CHAR(34))
&amp; "],"</f>
        <v>"prow":["OnlyBa","cl_RED","3Color"],</v>
      </c>
      <c r="Y370" s="48" t="str" cm="1">
        <f t="array" ref="Y370">CHAR(34) &amp; "pcolumn" &amp; CHAR(34) &amp; ":["
&amp; _xlfn.TEXTJOIN(",", TRUE, CHAR(34) &amp; I370:K370 &amp; CHAR(34))
&amp; "]}"</f>
        <v>"pcolumn":["cl_YEL","cl_BLU","unique"]}</v>
      </c>
      <c r="Z370" s="54" t="str">
        <f t="shared" si="27"/>
        <v>"rate":"7.4",</v>
      </c>
      <c r="AA370" s="54" t="str">
        <f t="shared" si="28"/>
        <v>"dff":"Easy",</v>
      </c>
      <c r="AB370" s="54" t="str">
        <f t="shared" si="29"/>
        <v>"cmnt":["Easy one today","Pretty easy but still fun"],</v>
      </c>
      <c r="AC370" s="54"/>
      <c r="AD370" s="54"/>
      <c r="AE370" s="54"/>
      <c r="AF370" s="54"/>
      <c r="AG370" s="54"/>
      <c r="AH370" s="54"/>
    </row>
    <row r="371" spans="1:34" ht="18" customHeight="1" x14ac:dyDescent="0.3">
      <c r="A371" s="44">
        <f t="shared" si="33"/>
        <v>45727</v>
      </c>
      <c r="B371" s="45">
        <f t="shared" si="21"/>
        <v>2</v>
      </c>
      <c r="C371" s="46" t="str">
        <f t="shared" si="22"/>
        <v>puzzle1 = [{"order":"370","ctry":"Marshall Islands","rate":"7.6","dff":"Med","cmnt":["Republic of Congo shouldn't be called just Congo (ANS: For simplicity not always the full name is used, same as Gambia vs The Gambia)"],"prow":["cl_BLU","cl_WHI","words2"],"pcolumn":["alldia","cl_ORA","1Stars"]}],</v>
      </c>
      <c r="D371" s="47">
        <f t="shared" si="23"/>
        <v>370</v>
      </c>
      <c r="E371" s="48" t="s">
        <v>173</v>
      </c>
      <c r="F371" s="49" t="s">
        <v>1092</v>
      </c>
      <c r="G371" s="50" t="s">
        <v>1104</v>
      </c>
      <c r="H371" s="50" t="s">
        <v>1845</v>
      </c>
      <c r="I371" s="50" t="s">
        <v>1517</v>
      </c>
      <c r="J371" s="50" t="s">
        <v>1098</v>
      </c>
      <c r="K371" s="50" t="s">
        <v>1590</v>
      </c>
      <c r="L371" s="48" t="str" cm="1">
        <f t="array" ref="L371">IF(LEFT(E371,1)&lt;&gt;"[", _xlfn.TEXTJOIN(", ", TRUE, IF($E$2:$E$1438=E371, ROW($E$2:$E$1438)-1, "")), "")</f>
        <v>59, 370</v>
      </c>
      <c r="M371" s="48" cm="1">
        <f t="array" ref="M371">IF(
  IFERROR(INDEX(_xlfn.TEXTSPLIT(L371, ", "), COUNTA(_xlfn.TEXTSPLIT(L371, ", "))) - INDEX(_xlfn.TEXTSPLIT(L371, ", "), COUNTA(_xlfn.TEXTSPLIT(L371, ", ")) - 1), 0) &gt; 0,
  IFERROR(INDEX(_xlfn.TEXTSPLIT(L371, ", "), COUNTA(_xlfn.TEXTSPLIT(L371, ", "))) - INDEX(_xlfn.TEXTSPLIT(L371, ", "), COUNTA(_xlfn.TEXTSPLIT(L371, ", ")) - 1), ""),
  ""
)</f>
        <v>311</v>
      </c>
      <c r="N371" s="51" t="str">
        <f>IFERROR(TEXT(AVERAGEIF(Rates!B:B, D371, Rates!C:C), "0.0"), "")</f>
        <v>7.6</v>
      </c>
      <c r="O371" s="52" t="str">
        <f>IFERROR(
    IF(
        AVERAGEIF(Rates!B:B, D371, Rates!F:F) &lt; 1.2,
        "Easy",
        IF(
            AVERAGEIF(Rates!B:B, D371, Rates!F:F) &gt; 2.2,
            "Hard",
            "Med"
        )
    ),
    ""
)</f>
        <v>Med</v>
      </c>
      <c r="P371" s="50" t="str" cm="1">
        <f t="array" ref="P371">_xlfn.TEXTJOIN(",", TRUE, IF((Rates!$B$1:$B$11000 = D371) * (Rates!$E$1:$E$11000 &lt;&gt; ""), CHAR(34) &amp; Rates!$E$1:$E$11000&amp; CHAR(34), ""))</f>
        <v>"Republic of Congo shouldn't be called just Congo (ANS: For simplicity not always the full name is used, same as Gambia vs The Gambia)"</v>
      </c>
      <c r="Q371" s="50">
        <f>COUNTIF(Categories!A:A, H371) + COUNTIF(Categories!A:A, I371) + COUNTIF(Categories!A:A, J371) + COUNTIF(Categories!A:A, K371) + COUNTIF(Categories!A:A, F371) + COUNTIF(Categories!A:A, G371) + T371</f>
        <v>6</v>
      </c>
      <c r="R371" s="50">
        <f t="shared" si="35"/>
        <v>1</v>
      </c>
      <c r="S371" s="50" t="str">
        <f t="shared" si="34"/>
        <v>cl_BLUcl_WHIwords2alldiacl_ORA1Stars</v>
      </c>
      <c r="T371" s="50">
        <f t="shared" si="24"/>
        <v>0</v>
      </c>
      <c r="U371" s="50" t="s">
        <v>3018</v>
      </c>
      <c r="V371" s="50" t="str">
        <f t="shared" si="25"/>
        <v>[{"order":"370","ctry":"Marshall Islands",</v>
      </c>
      <c r="W371" s="53" t="str">
        <f t="shared" si="26"/>
        <v>[{"order":"370","ctry":"Marshall Islands","rate":"7.6","dff":"Med","cmnt":["Republic of Congo shouldn't be called just Congo (ANS: For simplicity not always the full name is used, same as Gambia vs The Gambia)"],"prow":["cl_BLU","cl_WHI","words2"],"pcolumn":["alldia","cl_ORA","1Stars"]}],</v>
      </c>
      <c r="X371" s="48" t="str" cm="1">
        <f t="array" ref="X371">CHAR(34) &amp; "prow" &amp; CHAR(34) &amp; ":["
&amp; _xlfn.TEXTJOIN(",", TRUE, CHAR(34) &amp; F371:H371 &amp; CHAR(34))
&amp; "],"</f>
        <v>"prow":["cl_BLU","cl_WHI","words2"],</v>
      </c>
      <c r="Y371" s="48" t="str" cm="1">
        <f t="array" ref="Y371">CHAR(34) &amp; "pcolumn" &amp; CHAR(34) &amp; ":["
&amp; _xlfn.TEXTJOIN(",", TRUE, CHAR(34) &amp; I371:K371 &amp; CHAR(34))
&amp; "]}"</f>
        <v>"pcolumn":["alldia","cl_ORA","1Stars"]}</v>
      </c>
      <c r="Z371" s="54" t="str">
        <f t="shared" si="27"/>
        <v>"rate":"7.6",</v>
      </c>
      <c r="AA371" s="54" t="str">
        <f t="shared" si="28"/>
        <v>"dff":"Med",</v>
      </c>
      <c r="AB371" s="54" t="str">
        <f t="shared" si="29"/>
        <v>"cmnt":["Republic of Congo shouldn't be called just Congo (ANS: For simplicity not always the full name is used, same as Gambia vs The Gambia)"],</v>
      </c>
      <c r="AC371" s="54"/>
      <c r="AD371" s="54"/>
      <c r="AE371" s="54"/>
      <c r="AF371" s="54"/>
      <c r="AG371" s="54"/>
      <c r="AH371" s="54"/>
    </row>
    <row r="372" spans="1:34" ht="18" customHeight="1" x14ac:dyDescent="0.3">
      <c r="A372" s="44">
        <f t="shared" si="33"/>
        <v>45728</v>
      </c>
      <c r="B372" s="45">
        <f t="shared" si="21"/>
        <v>3</v>
      </c>
      <c r="C372" s="46" t="str">
        <f t="shared" si="22"/>
        <v>puzzle1 = [{"order":"371","ctry":"Mexico","rate":"8.6","dff":"Med","cmnt":["Aesthetic ","good challenge with city names. would be interesting to see a category similar to this one but with less strict parameters. ","i like this one. ","I liked this one. Very fun"],"prow":["cl_GRE","cl_WHI","cl_RED"],"pcolumn":["capi_City","allver","Extra_Animal, Center"]}],</v>
      </c>
      <c r="D372" s="47">
        <f t="shared" si="23"/>
        <v>371</v>
      </c>
      <c r="E372" s="48" t="s">
        <v>178</v>
      </c>
      <c r="F372" s="49" t="s">
        <v>1095</v>
      </c>
      <c r="G372" s="50" t="s">
        <v>1104</v>
      </c>
      <c r="H372" s="50" t="s">
        <v>1101</v>
      </c>
      <c r="I372" s="50" t="s">
        <v>3064</v>
      </c>
      <c r="J372" s="49" t="s">
        <v>1513</v>
      </c>
      <c r="K372" s="50" t="s">
        <v>1727</v>
      </c>
      <c r="L372" s="48" t="str" cm="1">
        <f t="array" ref="L372">IF(LEFT(E372,1)&lt;&gt;"[", _xlfn.TEXTJOIN(", ", TRUE, IF($E$2:$E$1438=E372, ROW($E$2:$E$1438)-1, "")), "")</f>
        <v>9, 371</v>
      </c>
      <c r="M372" s="48" cm="1">
        <f t="array" ref="M372">IF(
  IFERROR(INDEX(_xlfn.TEXTSPLIT(L372, ", "), COUNTA(_xlfn.TEXTSPLIT(L372, ", "))) - INDEX(_xlfn.TEXTSPLIT(L372, ", "), COUNTA(_xlfn.TEXTSPLIT(L372, ", ")) - 1), 0) &gt; 0,
  IFERROR(INDEX(_xlfn.TEXTSPLIT(L372, ", "), COUNTA(_xlfn.TEXTSPLIT(L372, ", "))) - INDEX(_xlfn.TEXTSPLIT(L372, ", "), COUNTA(_xlfn.TEXTSPLIT(L372, ", ")) - 1), ""),
  ""
)</f>
        <v>362</v>
      </c>
      <c r="N372" s="51" t="str">
        <f>IFERROR(TEXT(AVERAGEIF(Rates!B:B, D372, Rates!C:C), "0.0"), "")</f>
        <v>8.6</v>
      </c>
      <c r="O372" s="52" t="str">
        <f>IFERROR(
    IF(
        AVERAGEIF(Rates!B:B, D372, Rates!F:F) &lt; 1.2,
        "Easy",
        IF(
            AVERAGEIF(Rates!B:B, D372, Rates!F:F) &gt; 2.2,
            "Hard",
            "Med"
        )
    ),
    ""
)</f>
        <v>Med</v>
      </c>
      <c r="P372" s="50" t="str" cm="1">
        <f t="array" ref="P372">_xlfn.TEXTJOIN(",", TRUE, IF((Rates!$B$1:$B$11000 = D372) * (Rates!$E$1:$E$11000 &lt;&gt; ""), CHAR(34) &amp; Rates!$E$1:$E$11000&amp; CHAR(34), ""))</f>
        <v>"Aesthetic ","good challenge with city names. would be interesting to see a category similar to this one but with less strict parameters. ","i like this one. ","I liked this one. Very fun"</v>
      </c>
      <c r="Q372" s="50">
        <f>COUNTIF(Categories!A:A, H372) + COUNTIF(Categories!A:A, I372) + COUNTIF(Categories!A:A, J372) + COUNTIF(Categories!A:A, K372) + COUNTIF(Categories!A:A, F372) + COUNTIF(Categories!A:A, G372) + T372</f>
        <v>6</v>
      </c>
      <c r="R372" s="50">
        <f t="shared" si="35"/>
        <v>1</v>
      </c>
      <c r="S372" s="50" t="str">
        <f t="shared" si="34"/>
        <v>cl_GREcl_WHIcl_REDcapi_CityallverExtra_Animal, Center</v>
      </c>
      <c r="T372" s="50">
        <f t="shared" si="24"/>
        <v>1</v>
      </c>
      <c r="U372" s="50" t="s">
        <v>3018</v>
      </c>
      <c r="V372" s="50" t="str">
        <f t="shared" si="25"/>
        <v>[{"order":"371","ctry":"Mexico",</v>
      </c>
      <c r="W372" s="53" t="str">
        <f t="shared" si="26"/>
        <v>[{"order":"371","ctry":"Mexico","rate":"8.6","dff":"Med","cmnt":["Aesthetic ","good challenge with city names. would be interesting to see a category similar to this one but with less strict parameters. ","i like this one. ","I liked this one. Very fun"],"prow":["cl_GRE","cl_WHI","cl_RED"],"pcolumn":["capi_City","allver","Extra_Animal, Center"]}],</v>
      </c>
      <c r="X372" s="48" t="str" cm="1">
        <f t="array" ref="X372">CHAR(34) &amp; "prow" &amp; CHAR(34) &amp; ":["
&amp; _xlfn.TEXTJOIN(",", TRUE, CHAR(34) &amp; F372:H372 &amp; CHAR(34))
&amp; "],"</f>
        <v>"prow":["cl_GRE","cl_WHI","cl_RED"],</v>
      </c>
      <c r="Y372" s="48" t="str" cm="1">
        <f t="array" ref="Y372">CHAR(34) &amp; "pcolumn" &amp; CHAR(34) &amp; ":["
&amp; _xlfn.TEXTJOIN(",", TRUE, CHAR(34) &amp; I372:K372 &amp; CHAR(34))
&amp; "]}"</f>
        <v>"pcolumn":["capi_City","allver","Extra_Animal, Center"]}</v>
      </c>
      <c r="Z372" s="54" t="str">
        <f t="shared" si="27"/>
        <v>"rate":"8.6",</v>
      </c>
      <c r="AA372" s="54" t="str">
        <f t="shared" si="28"/>
        <v>"dff":"Med",</v>
      </c>
      <c r="AB372" s="54" t="str">
        <f t="shared" si="29"/>
        <v>"cmnt":["Aesthetic ","good challenge with city names. would be interesting to see a category similar to this one but with less strict parameters. ","i like this one. ","I liked this one. Very fun"],</v>
      </c>
      <c r="AC372" s="54"/>
      <c r="AD372" s="54"/>
      <c r="AE372" s="54"/>
      <c r="AF372" s="54"/>
      <c r="AG372" s="54"/>
      <c r="AH372" s="54"/>
    </row>
    <row r="373" spans="1:34" ht="18" customHeight="1" x14ac:dyDescent="0.3">
      <c r="A373" s="44">
        <f t="shared" si="33"/>
        <v>45729</v>
      </c>
      <c r="B373" s="45">
        <f t="shared" si="21"/>
        <v>4</v>
      </c>
      <c r="C373" s="46" t="str">
        <f t="shared" si="22"/>
        <v>puzzle1 = [{"order":"372","ctry":"Yemen","rate":"7.7","dff":"Med","cmnt":["too easy","Pretty straight forward "],"prow":["cl_WHI, cl_RED","cl_BLA","3Color"],"pcolumn":["Extra_OnlyBa, allhor","Extra_OnlyBa, allhor","Extra_OnlyBa, allhor"]}],</v>
      </c>
      <c r="D373" s="47">
        <f t="shared" si="23"/>
        <v>372</v>
      </c>
      <c r="E373" s="48" t="s">
        <v>282</v>
      </c>
      <c r="F373" s="49" t="s">
        <v>1164</v>
      </c>
      <c r="G373" s="50" t="s">
        <v>1088</v>
      </c>
      <c r="H373" s="50" t="s">
        <v>1417</v>
      </c>
      <c r="I373" s="50" t="s">
        <v>1561</v>
      </c>
      <c r="J373" s="50" t="s">
        <v>1561</v>
      </c>
      <c r="K373" s="50" t="s">
        <v>1561</v>
      </c>
      <c r="L373" s="48" t="str" cm="1">
        <f t="array" ref="L373">IF(LEFT(E373,1)&lt;&gt;"[", _xlfn.TEXTJOIN(", ", TRUE, IF($E$2:$E$1438=E373, ROW($E$2:$E$1438)-1, "")), "")</f>
        <v>50, 194, 372</v>
      </c>
      <c r="M373" s="48" cm="1">
        <f t="array" ref="M373">IF(
  IFERROR(INDEX(_xlfn.TEXTSPLIT(L373, ", "), COUNTA(_xlfn.TEXTSPLIT(L373, ", "))) - INDEX(_xlfn.TEXTSPLIT(L373, ", "), COUNTA(_xlfn.TEXTSPLIT(L373, ", ")) - 1), 0) &gt; 0,
  IFERROR(INDEX(_xlfn.TEXTSPLIT(L373, ", "), COUNTA(_xlfn.TEXTSPLIT(L373, ", "))) - INDEX(_xlfn.TEXTSPLIT(L373, ", "), COUNTA(_xlfn.TEXTSPLIT(L373, ", ")) - 1), ""),
  ""
)</f>
        <v>178</v>
      </c>
      <c r="N373" s="51" t="str">
        <f>IFERROR(TEXT(AVERAGEIF(Rates!B:B, D373, Rates!C:C), "0.0"), "")</f>
        <v>7.7</v>
      </c>
      <c r="O373" s="52" t="str">
        <f>IFERROR(
    IF(
        AVERAGEIF(Rates!B:B, D373, Rates!F:F) &lt; 1.2,
        "Easy",
        IF(
            AVERAGEIF(Rates!B:B, D373, Rates!F:F) &gt; 2.2,
            "Hard",
            "Med"
        )
    ),
    ""
)</f>
        <v>Med</v>
      </c>
      <c r="P373" s="50" t="str" cm="1">
        <f t="array" ref="P373">_xlfn.TEXTJOIN(",", TRUE, IF((Rates!$B$1:$B$11000 = D373) * (Rates!$E$1:$E$11000 &lt;&gt; ""), CHAR(34) &amp; Rates!$E$1:$E$11000&amp; CHAR(34), ""))</f>
        <v>"too easy","Pretty straight forward "</v>
      </c>
      <c r="Q373" s="50">
        <f>COUNTIF(Categories!A:A, H373) + COUNTIF(Categories!A:A, I373) + COUNTIF(Categories!A:A, J373) + COUNTIF(Categories!A:A, K373) + COUNTIF(Categories!A:A, F373) + COUNTIF(Categories!A:A, G373) + T373</f>
        <v>6</v>
      </c>
      <c r="R373" s="50">
        <f t="shared" si="35"/>
        <v>0</v>
      </c>
      <c r="S373" s="50" t="str">
        <f t="shared" si="34"/>
        <v>cl_WHI, cl_REDcl_BLA3ColorExtra_OnlyBa, allhorExtra_OnlyBa, allhorExtra_OnlyBa, allhor</v>
      </c>
      <c r="T373" s="50">
        <f t="shared" si="24"/>
        <v>0</v>
      </c>
      <c r="U373" s="50" t="s">
        <v>3018</v>
      </c>
      <c r="V373" s="50" t="str">
        <f t="shared" si="25"/>
        <v>[{"order":"372","ctry":"Yemen",</v>
      </c>
      <c r="W373" s="53" t="str">
        <f t="shared" si="26"/>
        <v>[{"order":"372","ctry":"Yemen","rate":"7.7","dff":"Med","cmnt":["too easy","Pretty straight forward "],"prow":["cl_WHI, cl_RED","cl_BLA","3Color"],"pcolumn":["Extra_OnlyBa, allhor","Extra_OnlyBa, allhor","Extra_OnlyBa, allhor"]}],</v>
      </c>
      <c r="X373" s="48" t="str" cm="1">
        <f t="array" ref="X373">CHAR(34) &amp; "prow" &amp; CHAR(34) &amp; ":["
&amp; _xlfn.TEXTJOIN(",", TRUE, CHAR(34) &amp; F373:H373 &amp; CHAR(34))
&amp; "],"</f>
        <v>"prow":["cl_WHI, cl_RED","cl_BLA","3Color"],</v>
      </c>
      <c r="Y373" s="48" t="str" cm="1">
        <f t="array" ref="Y373">CHAR(34) &amp; "pcolumn" &amp; CHAR(34) &amp; ":["
&amp; _xlfn.TEXTJOIN(",", TRUE, CHAR(34) &amp; I373:K373 &amp; CHAR(34))
&amp; "]}"</f>
        <v>"pcolumn":["Extra_OnlyBa, allhor","Extra_OnlyBa, allhor","Extra_OnlyBa, allhor"]}</v>
      </c>
      <c r="Z373" s="54" t="str">
        <f t="shared" si="27"/>
        <v>"rate":"7.7",</v>
      </c>
      <c r="AA373" s="54" t="str">
        <f t="shared" si="28"/>
        <v>"dff":"Med",</v>
      </c>
      <c r="AB373" s="54" t="str">
        <f t="shared" si="29"/>
        <v>"cmnt":["too easy","Pretty straight forward "],</v>
      </c>
      <c r="AC373" s="54"/>
      <c r="AD373" s="54"/>
      <c r="AE373" s="54"/>
      <c r="AF373" s="54"/>
      <c r="AG373" s="54"/>
      <c r="AH373" s="54"/>
    </row>
    <row r="374" spans="1:34" ht="18" customHeight="1" x14ac:dyDescent="0.3">
      <c r="A374" s="44">
        <f t="shared" si="33"/>
        <v>45730</v>
      </c>
      <c r="B374" s="45">
        <f t="shared" si="21"/>
        <v>5</v>
      </c>
      <c r="C374" s="46" t="str">
        <f t="shared" si="22"/>
        <v>puzzle1 = [{"order":"373","ctry":"North Korea","rate":"8.5","dff":"Med","cmnt":["Nuclear weapons category was a surprising but very fun addition","Love the category of nuclear weapons, but it is awkward that Israel is deliberately vague about having them. While it is widely believed to be true, they're country does not meet the category's requirements of openly stating they have them. Not trying to make this political, sorry. (ANS: It is reasonable, but when in doubt i usually go with the solution that allows more answers)"," Love it ","Easy "],"prow":["staRED","pol_Nuclear","with_K"],"pcolumn":["cl_BLU","cl_WHI","3Color"]}],</v>
      </c>
      <c r="D374" s="47">
        <f t="shared" si="23"/>
        <v>373</v>
      </c>
      <c r="E374" s="48" t="s">
        <v>199</v>
      </c>
      <c r="F374" s="49" t="s">
        <v>1270</v>
      </c>
      <c r="G374" s="50" t="s">
        <v>5</v>
      </c>
      <c r="H374" s="50" t="s">
        <v>3049</v>
      </c>
      <c r="I374" s="50" t="s">
        <v>1092</v>
      </c>
      <c r="J374" s="50" t="s">
        <v>1104</v>
      </c>
      <c r="K374" s="50" t="s">
        <v>1417</v>
      </c>
      <c r="L374" s="48" t="str" cm="1">
        <f t="array" ref="L374">IF(LEFT(E374,1)&lt;&gt;"[", _xlfn.TEXTJOIN(", ", TRUE, IF($E$2:$E$1438=E374, ROW($E$2:$E$1438)-1, "")), "")</f>
        <v>17, 373, 553</v>
      </c>
      <c r="M374" s="48" cm="1">
        <f t="array" ref="M374">IF(
  IFERROR(INDEX(_xlfn.TEXTSPLIT(L374, ", "), COUNTA(_xlfn.TEXTSPLIT(L374, ", "))) - INDEX(_xlfn.TEXTSPLIT(L374, ", "), COUNTA(_xlfn.TEXTSPLIT(L374, ", ")) - 1), 0) &gt; 0,
  IFERROR(INDEX(_xlfn.TEXTSPLIT(L374, ", "), COUNTA(_xlfn.TEXTSPLIT(L374, ", "))) - INDEX(_xlfn.TEXTSPLIT(L374, ", "), COUNTA(_xlfn.TEXTSPLIT(L374, ", ")) - 1), ""),
  ""
)</f>
        <v>180</v>
      </c>
      <c r="N374" s="51" t="str">
        <f>IFERROR(TEXT(AVERAGEIF(Rates!B:B, D374, Rates!C:C), "0.0"), "")</f>
        <v>8.5</v>
      </c>
      <c r="O374" s="52" t="str">
        <f>IFERROR(
    IF(
        AVERAGEIF(Rates!B:B, D374, Rates!F:F) &lt; 1.2,
        "Easy",
        IF(
            AVERAGEIF(Rates!B:B, D374, Rates!F:F) &gt; 2.2,
            "Hard",
            "Med"
        )
    ),
    ""
)</f>
        <v>Med</v>
      </c>
      <c r="P374" s="50" t="str" cm="1">
        <f t="array" ref="P374">_xlfn.TEXTJOIN(",", TRUE, IF((Rates!$B$1:$B$11000 = D374) * (Rates!$E$1:$E$11000 &lt;&gt; ""), CHAR(34) &amp; Rates!$E$1:$E$11000&amp; CHAR(34), ""))</f>
        <v>"Nuclear weapons category was a surprising but very fun addition","Love the category of nuclear weapons, but it is awkward that Israel is deliberately vague about having them. While it is widely believed to be true, they're country does not meet the category's requirements of openly stating they have them. Not trying to make this political, sorry. (ANS: It is reasonable, but when in doubt i usually go with the solution that allows more answers)"," Love it ","Easy "</v>
      </c>
      <c r="Q374" s="50">
        <f>COUNTIF(Categories!A:A, H374) + COUNTIF(Categories!A:A, I374) + COUNTIF(Categories!A:A, J374) + COUNTIF(Categories!A:A, K374) + COUNTIF(Categories!A:A, F374) + COUNTIF(Categories!A:A, G374) + T374</f>
        <v>6</v>
      </c>
      <c r="R374" s="50">
        <f t="shared" si="35"/>
        <v>1</v>
      </c>
      <c r="S374" s="50" t="str">
        <f t="shared" si="34"/>
        <v>staREDpol_Nuclearwith_Kcl_BLUcl_WHI3Color</v>
      </c>
      <c r="T374" s="50">
        <f t="shared" si="24"/>
        <v>1</v>
      </c>
      <c r="U374" s="50" t="s">
        <v>3018</v>
      </c>
      <c r="V374" s="50" t="str">
        <f t="shared" si="25"/>
        <v>[{"order":"373","ctry":"North Korea",</v>
      </c>
      <c r="W374" s="53" t="str">
        <f t="shared" si="26"/>
        <v>[{"order":"373","ctry":"North Korea","rate":"8.5","dff":"Med","cmnt":["Nuclear weapons category was a surprising but very fun addition","Love the category of nuclear weapons, but it is awkward that Israel is deliberately vague about having them. While it is widely believed to be true, they're country does not meet the category's requirements of openly stating they have them. Not trying to make this political, sorry. (ANS: It is reasonable, but when in doubt i usually go with the solution that allows more answers)"," Love it ","Easy "],"prow":["staRED","pol_Nuclear","with_K"],"pcolumn":["cl_BLU","cl_WHI","3Color"]}],</v>
      </c>
      <c r="X374" s="48" t="str" cm="1">
        <f t="array" ref="X374">CHAR(34) &amp; "prow" &amp; CHAR(34) &amp; ":["
&amp; _xlfn.TEXTJOIN(",", TRUE, CHAR(34) &amp; F374:H374 &amp; CHAR(34))
&amp; "],"</f>
        <v>"prow":["staRED","pol_Nuclear","with_K"],</v>
      </c>
      <c r="Y374" s="48" t="str" cm="1">
        <f t="array" ref="Y374">CHAR(34) &amp; "pcolumn" &amp; CHAR(34) &amp; ":["
&amp; _xlfn.TEXTJOIN(",", TRUE, CHAR(34) &amp; I374:K374 &amp; CHAR(34))
&amp; "]}"</f>
        <v>"pcolumn":["cl_BLU","cl_WHI","3Color"]}</v>
      </c>
      <c r="Z374" s="54" t="str">
        <f t="shared" si="27"/>
        <v>"rate":"8.5",</v>
      </c>
      <c r="AA374" s="54" t="str">
        <f t="shared" si="28"/>
        <v>"dff":"Med",</v>
      </c>
      <c r="AB374" s="54" t="str">
        <f t="shared" si="29"/>
        <v>"cmnt":["Nuclear weapons category was a surprising but very fun addition","Love the category of nuclear weapons, but it is awkward that Israel is deliberately vague about having them. While it is widely believed to be true, they're country does not meet the category's requirements of openly stating they have them. Not trying to make this political, sorry. (ANS: It is reasonable, but when in doubt i usually go with the solution that allows more answers)"," Love it ","Easy "],</v>
      </c>
      <c r="AC374" s="54"/>
      <c r="AD374" s="54"/>
      <c r="AE374" s="54"/>
      <c r="AF374" s="54"/>
      <c r="AG374" s="54"/>
      <c r="AH374" s="54"/>
    </row>
    <row r="375" spans="1:34" ht="18" customHeight="1" x14ac:dyDescent="0.3">
      <c r="A375" s="44">
        <f t="shared" si="33"/>
        <v>45731</v>
      </c>
      <c r="B375" s="45">
        <f t="shared" si="21"/>
        <v>6</v>
      </c>
      <c r="C375" s="46" t="str">
        <f t="shared" si="22"/>
        <v>puzzle1 = [{"order":"374","ctry":"Niger","rate":"8.1","dff":"Hard","cmnt":["I don't know any flags with orange 😭","Enjoyable, but Easy "],"prow":["3Color","3Bands","Center"],"pcolumn":["lets05","cl_GRE, cl_ORA","cl_WHI, cl_ORA"]}],</v>
      </c>
      <c r="D375" s="47">
        <f t="shared" si="23"/>
        <v>374</v>
      </c>
      <c r="E375" s="48" t="s">
        <v>195</v>
      </c>
      <c r="F375" s="49" t="s">
        <v>1417</v>
      </c>
      <c r="G375" s="50" t="s">
        <v>1489</v>
      </c>
      <c r="H375" s="50" t="s">
        <v>1574</v>
      </c>
      <c r="I375" s="50" t="s">
        <v>1996</v>
      </c>
      <c r="J375" s="50" t="s">
        <v>1149</v>
      </c>
      <c r="K375" s="50" t="s">
        <v>1161</v>
      </c>
      <c r="L375" s="48" t="str" cm="1">
        <f t="array" ref="L375">IF(LEFT(E375,1)&lt;&gt;"[", _xlfn.TEXTJOIN(", ", TRUE, IF($E$2:$E$1438=E375, ROW($E$2:$E$1438)-1, "")), "")</f>
        <v>184, 374</v>
      </c>
      <c r="M375" s="48" cm="1">
        <f t="array" ref="M375">IF(
  IFERROR(INDEX(_xlfn.TEXTSPLIT(L375, ", "), COUNTA(_xlfn.TEXTSPLIT(L375, ", "))) - INDEX(_xlfn.TEXTSPLIT(L375, ", "), COUNTA(_xlfn.TEXTSPLIT(L375, ", ")) - 1), 0) &gt; 0,
  IFERROR(INDEX(_xlfn.TEXTSPLIT(L375, ", "), COUNTA(_xlfn.TEXTSPLIT(L375, ", "))) - INDEX(_xlfn.TEXTSPLIT(L375, ", "), COUNTA(_xlfn.TEXTSPLIT(L375, ", ")) - 1), ""),
  ""
)</f>
        <v>190</v>
      </c>
      <c r="N375" s="51" t="str">
        <f>IFERROR(TEXT(AVERAGEIF(Rates!B:B, D375, Rates!C:C), "0.0"), "")</f>
        <v>8.1</v>
      </c>
      <c r="O375" s="52" t="str">
        <f>IFERROR(
    IF(
        AVERAGEIF(Rates!B:B, D375, Rates!F:F) &lt; 1.2,
        "Easy",
        IF(
            AVERAGEIF(Rates!B:B, D375, Rates!F:F) &gt; 2.2,
            "Hard",
            "Med"
        )
    ),
    ""
)</f>
        <v>Hard</v>
      </c>
      <c r="P375" s="50" t="str" cm="1">
        <f t="array" ref="P375">_xlfn.TEXTJOIN(",", TRUE, IF((Rates!$B$1:$B$11000 = D375) * (Rates!$E$1:$E$11000 &lt;&gt; ""), CHAR(34) &amp; Rates!$E$1:$E$11000&amp; CHAR(34), ""))</f>
        <v>"I don't know any flags with orange 😭","Enjoyable, but Easy "</v>
      </c>
      <c r="Q375" s="50">
        <f>COUNTIF(Categories!A:A, H375) + COUNTIF(Categories!A:A, I375) + COUNTIF(Categories!A:A, J375) + COUNTIF(Categories!A:A, K375) + COUNTIF(Categories!A:A, F375) + COUNTIF(Categories!A:A, G375) + T375</f>
        <v>6</v>
      </c>
      <c r="R375" s="50">
        <f t="shared" si="35"/>
        <v>1</v>
      </c>
      <c r="S375" s="50" t="str">
        <f t="shared" si="34"/>
        <v>3Color3BandsCenterlets05cl_GRE, cl_ORAcl_WHI, cl_ORA</v>
      </c>
      <c r="T375" s="50">
        <f t="shared" si="24"/>
        <v>0</v>
      </c>
      <c r="U375" s="50" t="s">
        <v>3018</v>
      </c>
      <c r="V375" s="50" t="str">
        <f t="shared" si="25"/>
        <v>[{"order":"374","ctry":"Niger",</v>
      </c>
      <c r="W375" s="53" t="str">
        <f t="shared" si="26"/>
        <v>[{"order":"374","ctry":"Niger","rate":"8.1","dff":"Hard","cmnt":["I don't know any flags with orange 😭","Enjoyable, but Easy "],"prow":["3Color","3Bands","Center"],"pcolumn":["lets05","cl_GRE, cl_ORA","cl_WHI, cl_ORA"]}],</v>
      </c>
      <c r="X375" s="48" t="str" cm="1">
        <f t="array" ref="X375">CHAR(34) &amp; "prow" &amp; CHAR(34) &amp; ":["
&amp; _xlfn.TEXTJOIN(",", TRUE, CHAR(34) &amp; F375:H375 &amp; CHAR(34))
&amp; "],"</f>
        <v>"prow":["3Color","3Bands","Center"],</v>
      </c>
      <c r="Y375" s="48" t="str" cm="1">
        <f t="array" ref="Y375">CHAR(34) &amp; "pcolumn" &amp; CHAR(34) &amp; ":["
&amp; _xlfn.TEXTJOIN(",", TRUE, CHAR(34) &amp; I375:K375 &amp; CHAR(34))
&amp; "]}"</f>
        <v>"pcolumn":["lets05","cl_GRE, cl_ORA","cl_WHI, cl_ORA"]}</v>
      </c>
      <c r="Z375" s="54" t="str">
        <f t="shared" si="27"/>
        <v>"rate":"8.1",</v>
      </c>
      <c r="AA375" s="54" t="str">
        <f t="shared" si="28"/>
        <v>"dff":"Hard",</v>
      </c>
      <c r="AB375" s="54" t="str">
        <f t="shared" si="29"/>
        <v>"cmnt":["I don't know any flags with orange 😭","Enjoyable, but Easy "],</v>
      </c>
      <c r="AC375" s="54"/>
      <c r="AD375" s="54"/>
      <c r="AE375" s="54"/>
      <c r="AF375" s="54"/>
      <c r="AG375" s="54"/>
      <c r="AH375" s="54"/>
    </row>
    <row r="376" spans="1:34" ht="18" customHeight="1" x14ac:dyDescent="0.3">
      <c r="A376" s="44">
        <f t="shared" si="33"/>
        <v>45732</v>
      </c>
      <c r="B376" s="45">
        <f t="shared" si="21"/>
        <v>7</v>
      </c>
      <c r="C376" s="46" t="str">
        <f t="shared" si="22"/>
        <v>puzzle1 = [{"order":"375","ctry":"Faroe Islands","rate":"6.8","dff":"Med","cmnt":["I don't generally prefer puzzles that mostly only allow nation flags","Really enjoyable","Puzzles that require national flags only detract from the fun of trying to use every flag."],"prow":["island","Nordic","with_F"],"pcolumn":["myrWHI","pct_BLU_1-50","pct_RED_1-50"]}],</v>
      </c>
      <c r="D376" s="47">
        <f t="shared" si="23"/>
        <v>375</v>
      </c>
      <c r="E376" s="48" t="s">
        <v>113</v>
      </c>
      <c r="F376" s="49" t="s">
        <v>1</v>
      </c>
      <c r="G376" s="50" t="s">
        <v>1658</v>
      </c>
      <c r="H376" s="50" t="s">
        <v>3065</v>
      </c>
      <c r="I376" s="50" t="s">
        <v>1295</v>
      </c>
      <c r="J376" s="50" t="s">
        <v>3066</v>
      </c>
      <c r="K376" s="50" t="s">
        <v>3067</v>
      </c>
      <c r="L376" s="48" t="str" cm="1">
        <f t="array" ref="L376">IF(LEFT(E376,1)&lt;&gt;"[", _xlfn.TEXTJOIN(", ", TRUE, IF($E$2:$E$1438=E376, ROW($E$2:$E$1438)-1, "")), "")</f>
        <v>148, 375</v>
      </c>
      <c r="M376" s="48" cm="1">
        <f t="array" ref="M376">IF(
  IFERROR(INDEX(_xlfn.TEXTSPLIT(L376, ", "), COUNTA(_xlfn.TEXTSPLIT(L376, ", "))) - INDEX(_xlfn.TEXTSPLIT(L376, ", "), COUNTA(_xlfn.TEXTSPLIT(L376, ", ")) - 1), 0) &gt; 0,
  IFERROR(INDEX(_xlfn.TEXTSPLIT(L376, ", "), COUNTA(_xlfn.TEXTSPLIT(L376, ", "))) - INDEX(_xlfn.TEXTSPLIT(L376, ", "), COUNTA(_xlfn.TEXTSPLIT(L376, ", ")) - 1), ""),
  ""
)</f>
        <v>227</v>
      </c>
      <c r="N376" s="51" t="str">
        <f>IFERROR(TEXT(AVERAGEIF(Rates!B:B, D376, Rates!C:C), "0.0"), "")</f>
        <v>6.8</v>
      </c>
      <c r="O376" s="52" t="str">
        <f>IFERROR(
    IF(
        AVERAGEIF(Rates!B:B, D376, Rates!F:F) &lt; 1.2,
        "Easy",
        IF(
            AVERAGEIF(Rates!B:B, D376, Rates!F:F) &gt; 2.2,
            "Hard",
            "Med"
        )
    ),
    ""
)</f>
        <v>Med</v>
      </c>
      <c r="P376" s="50" t="str" cm="1">
        <f t="array" ref="P376">_xlfn.TEXTJOIN(",", TRUE, IF((Rates!$B$1:$B$11000 = D376) * (Rates!$E$1:$E$11000 &lt;&gt; ""), CHAR(34) &amp; Rates!$E$1:$E$11000&amp; CHAR(34), ""))</f>
        <v>"I don't generally prefer puzzles that mostly only allow nation flags","Really enjoyable","Puzzles that require national flags only detract from the fun of trying to use every flag."</v>
      </c>
      <c r="Q376" s="50">
        <f>COUNTIF(Categories!A:A, H376) + COUNTIF(Categories!A:A, I376) + COUNTIF(Categories!A:A, J376) + COUNTIF(Categories!A:A, K376) + COUNTIF(Categories!A:A, F376) + COUNTIF(Categories!A:A, G376) + T376</f>
        <v>6</v>
      </c>
      <c r="R376" s="50">
        <f t="shared" si="35"/>
        <v>0</v>
      </c>
      <c r="S376" s="50" t="str">
        <f t="shared" si="34"/>
        <v>islandNordicwith_FmyrWHIpct_BLU_1-50pct_RED_1-50</v>
      </c>
      <c r="T376" s="50">
        <f t="shared" si="24"/>
        <v>3</v>
      </c>
      <c r="U376" s="50" t="s">
        <v>3018</v>
      </c>
      <c r="V376" s="50" t="str">
        <f t="shared" si="25"/>
        <v>[{"order":"375","ctry":"Faroe Islands",</v>
      </c>
      <c r="W376" s="53" t="str">
        <f t="shared" si="26"/>
        <v>[{"order":"375","ctry":"Faroe Islands","rate":"6.8","dff":"Med","cmnt":["I don't generally prefer puzzles that mostly only allow nation flags","Really enjoyable","Puzzles that require national flags only detract from the fun of trying to use every flag."],"prow":["island","Nordic","with_F"],"pcolumn":["myrWHI","pct_BLU_1-50","pct_RED_1-50"]}],</v>
      </c>
      <c r="X376" s="48" t="str" cm="1">
        <f t="array" ref="X376">CHAR(34) &amp; "prow" &amp; CHAR(34) &amp; ":["
&amp; _xlfn.TEXTJOIN(",", TRUE, CHAR(34) &amp; F376:H376 &amp; CHAR(34))
&amp; "],"</f>
        <v>"prow":["island","Nordic","with_F"],</v>
      </c>
      <c r="Y376" s="48" t="str" cm="1">
        <f t="array" ref="Y376">CHAR(34) &amp; "pcolumn" &amp; CHAR(34) &amp; ":["
&amp; _xlfn.TEXTJOIN(",", TRUE, CHAR(34) &amp; I376:K376 &amp; CHAR(34))
&amp; "]}"</f>
        <v>"pcolumn":["myrWHI","pct_BLU_1-50","pct_RED_1-50"]}</v>
      </c>
      <c r="Z376" s="54" t="str">
        <f t="shared" si="27"/>
        <v>"rate":"6.8",</v>
      </c>
      <c r="AA376" s="54" t="str">
        <f t="shared" si="28"/>
        <v>"dff":"Med",</v>
      </c>
      <c r="AB376" s="54" t="str">
        <f t="shared" si="29"/>
        <v>"cmnt":["I don't generally prefer puzzles that mostly only allow nation flags","Really enjoyable","Puzzles that require national flags only detract from the fun of trying to use every flag."],</v>
      </c>
      <c r="AC376" s="54"/>
      <c r="AD376" s="54"/>
      <c r="AE376" s="54"/>
      <c r="AF376" s="54"/>
      <c r="AG376" s="54"/>
      <c r="AH376" s="54"/>
    </row>
    <row r="377" spans="1:34" ht="18" customHeight="1" x14ac:dyDescent="0.3">
      <c r="A377" s="44">
        <f t="shared" si="33"/>
        <v>45733</v>
      </c>
      <c r="B377" s="45">
        <f t="shared" si="21"/>
        <v>1</v>
      </c>
      <c r="C377" s="46" t="str">
        <f t="shared" si="22"/>
        <v>puzzle1 = [{"order":"376","ctry":"South Africa","rate":"8.5","dff":"Med","cmnt":["This was one of the most fun I've played in a while","Easy one today","Loved it. Very funny to play it"],"prow":["cl_BLA, cl_RED","cl_GRE, cl_WHI","cl_BLU, cl_YEL"],"pcolumn":["cl_BLU, cl_WHI","cl_RED, cl_YEL","cl_BLA, cl_GRE"]}],</v>
      </c>
      <c r="D377" s="47">
        <f t="shared" si="23"/>
        <v>376</v>
      </c>
      <c r="E377" s="48" t="s">
        <v>244</v>
      </c>
      <c r="F377" s="49" t="s">
        <v>1113</v>
      </c>
      <c r="G377" s="50" t="s">
        <v>1155</v>
      </c>
      <c r="H377" s="50" t="s">
        <v>1131</v>
      </c>
      <c r="I377" s="50" t="s">
        <v>1143</v>
      </c>
      <c r="J377" s="50" t="s">
        <v>1167</v>
      </c>
      <c r="K377" s="50" t="s">
        <v>1128</v>
      </c>
      <c r="L377" s="48" t="str" cm="1">
        <f t="array" ref="L377">IF(LEFT(E377,1)&lt;&gt;"[", _xlfn.TEXTJOIN(", ", TRUE, IF($E$2:$E$1438=E377, ROW($E$2:$E$1438)-1, "")), "")</f>
        <v>20, 376</v>
      </c>
      <c r="M377" s="48" cm="1">
        <f t="array" ref="M377">IF(
  IFERROR(INDEX(_xlfn.TEXTSPLIT(L377, ", "), COUNTA(_xlfn.TEXTSPLIT(L377, ", "))) - INDEX(_xlfn.TEXTSPLIT(L377, ", "), COUNTA(_xlfn.TEXTSPLIT(L377, ", ")) - 1), 0) &gt; 0,
  IFERROR(INDEX(_xlfn.TEXTSPLIT(L377, ", "), COUNTA(_xlfn.TEXTSPLIT(L377, ", "))) - INDEX(_xlfn.TEXTSPLIT(L377, ", "), COUNTA(_xlfn.TEXTSPLIT(L377, ", ")) - 1), ""),
  ""
)</f>
        <v>356</v>
      </c>
      <c r="N377" s="51" t="str">
        <f>IFERROR(TEXT(AVERAGEIF(Rates!B:B, D377, Rates!C:C), "0.0"), "")</f>
        <v>8.5</v>
      </c>
      <c r="O377" s="52" t="str">
        <f>IFERROR(
    IF(
        AVERAGEIF(Rates!B:B, D377, Rates!F:F) &lt; 1.2,
        "Easy",
        IF(
            AVERAGEIF(Rates!B:B, D377, Rates!F:F) &gt; 2.2,
            "Hard",
            "Med"
        )
    ),
    ""
)</f>
        <v>Med</v>
      </c>
      <c r="P377" s="50" t="str" cm="1">
        <f t="array" ref="P377">_xlfn.TEXTJOIN(",", TRUE, IF((Rates!$B$1:$B$11000 = D377) * (Rates!$E$1:$E$11000 &lt;&gt; ""), CHAR(34) &amp; Rates!$E$1:$E$11000&amp; CHAR(34), ""))</f>
        <v>"This was one of the most fun I've played in a while","Easy one today","Loved it. Very funny to play it"</v>
      </c>
      <c r="Q377" s="50">
        <f>COUNTIF(Categories!A:A, H377) + COUNTIF(Categories!A:A, I377) + COUNTIF(Categories!A:A, J377) + COUNTIF(Categories!A:A, K377) + COUNTIF(Categories!A:A, F377) + COUNTIF(Categories!A:A, G377) + T377</f>
        <v>6</v>
      </c>
      <c r="R377" s="50">
        <f t="shared" si="35"/>
        <v>0</v>
      </c>
      <c r="S377" s="50" t="str">
        <f t="shared" si="34"/>
        <v>cl_BLA, cl_REDcl_GRE, cl_WHIcl_BLU, cl_YELcl_BLU, cl_WHIcl_RED, cl_YELcl_BLA, cl_GRE</v>
      </c>
      <c r="T377" s="50">
        <f t="shared" si="24"/>
        <v>0</v>
      </c>
      <c r="U377" s="50" t="s">
        <v>3018</v>
      </c>
      <c r="V377" s="50" t="str">
        <f t="shared" si="25"/>
        <v>[{"order":"376","ctry":"South Africa",</v>
      </c>
      <c r="W377" s="53" t="str">
        <f t="shared" si="26"/>
        <v>[{"order":"376","ctry":"South Africa","rate":"8.5","dff":"Med","cmnt":["This was one of the most fun I've played in a while","Easy one today","Loved it. Very funny to play it"],"prow":["cl_BLA, cl_RED","cl_GRE, cl_WHI","cl_BLU, cl_YEL"],"pcolumn":["cl_BLU, cl_WHI","cl_RED, cl_YEL","cl_BLA, cl_GRE"]}],</v>
      </c>
      <c r="X377" s="48" t="str" cm="1">
        <f t="array" ref="X377">CHAR(34) &amp; "prow" &amp; CHAR(34) &amp; ":["
&amp; _xlfn.TEXTJOIN(",", TRUE, CHAR(34) &amp; F377:H377 &amp; CHAR(34))
&amp; "],"</f>
        <v>"prow":["cl_BLA, cl_RED","cl_GRE, cl_WHI","cl_BLU, cl_YEL"],</v>
      </c>
      <c r="Y377" s="48" t="str" cm="1">
        <f t="array" ref="Y377">CHAR(34) &amp; "pcolumn" &amp; CHAR(34) &amp; ":["
&amp; _xlfn.TEXTJOIN(",", TRUE, CHAR(34) &amp; I377:K377 &amp; CHAR(34))
&amp; "]}"</f>
        <v>"pcolumn":["cl_BLU, cl_WHI","cl_RED, cl_YEL","cl_BLA, cl_GRE"]}</v>
      </c>
      <c r="Z377" s="54" t="str">
        <f t="shared" si="27"/>
        <v>"rate":"8.5",</v>
      </c>
      <c r="AA377" s="54" t="str">
        <f t="shared" si="28"/>
        <v>"dff":"Med",</v>
      </c>
      <c r="AB377" s="54" t="str">
        <f t="shared" si="29"/>
        <v>"cmnt":["This was one of the most fun I've played in a while","Easy one today","Loved it. Very funny to play it"],</v>
      </c>
      <c r="AC377" s="54"/>
      <c r="AD377" s="54"/>
      <c r="AE377" s="54"/>
      <c r="AF377" s="54"/>
      <c r="AG377" s="54"/>
      <c r="AH377" s="54"/>
    </row>
    <row r="378" spans="1:34" ht="18" customHeight="1" x14ac:dyDescent="0.3">
      <c r="A378" s="44">
        <f t="shared" si="33"/>
        <v>45734</v>
      </c>
      <c r="B378" s="45">
        <f t="shared" si="21"/>
        <v>2</v>
      </c>
      <c r="C378" s="46" t="str">
        <f t="shared" si="22"/>
        <v>puzzle1 = [{"order":"377","ctry":"Australia","rate":"7.0","dff":"Hard","cmnt":["Each box has much fewer possibilities than a puzzle typically has, which made it quite difficult","Micronesia was not accepted for having the southern cross I could've sworn that was the symbolism for their flag. [ANS: It is not a southern cross! The stars represent Micronesia states]","Southern cross when the","only few options for a catogorie","fun one today "],"prow":["southc","3+Star","end_ia"],"pcolumn":["Canton","rgn_Oceania","LUEDHI"]}],</v>
      </c>
      <c r="D378" s="47">
        <f t="shared" si="23"/>
        <v>377</v>
      </c>
      <c r="E378" s="48" t="s">
        <v>53</v>
      </c>
      <c r="F378" s="49" t="s">
        <v>1670</v>
      </c>
      <c r="G378" s="50" t="s">
        <v>1598</v>
      </c>
      <c r="H378" s="50" t="s">
        <v>1955</v>
      </c>
      <c r="I378" s="50" t="s">
        <v>1634</v>
      </c>
      <c r="J378" s="50" t="s">
        <v>1051</v>
      </c>
      <c r="K378" s="50" t="s">
        <v>1388</v>
      </c>
      <c r="L378" s="48" t="str" cm="1">
        <f t="array" ref="L378">IF(LEFT(E378,1)&lt;&gt;"[", _xlfn.TEXTJOIN(", ", TRUE, IF($E$2:$E$1438=E378, ROW($E$2:$E$1438)-1, "")), "")</f>
        <v>174, 377</v>
      </c>
      <c r="M378" s="48" cm="1">
        <f t="array" ref="M378">IF(
  IFERROR(INDEX(_xlfn.TEXTSPLIT(L378, ", "), COUNTA(_xlfn.TEXTSPLIT(L378, ", "))) - INDEX(_xlfn.TEXTSPLIT(L378, ", "), COUNTA(_xlfn.TEXTSPLIT(L378, ", ")) - 1), 0) &gt; 0,
  IFERROR(INDEX(_xlfn.TEXTSPLIT(L378, ", "), COUNTA(_xlfn.TEXTSPLIT(L378, ", "))) - INDEX(_xlfn.TEXTSPLIT(L378, ", "), COUNTA(_xlfn.TEXTSPLIT(L378, ", ")) - 1), ""),
  ""
)</f>
        <v>203</v>
      </c>
      <c r="N378" s="51" t="str">
        <f>IFERROR(TEXT(AVERAGEIF(Rates!B:B, D378, Rates!C:C), "0.0"), "")</f>
        <v>7.0</v>
      </c>
      <c r="O378" s="52" t="str">
        <f>IFERROR(
    IF(
        AVERAGEIF(Rates!B:B, D378, Rates!F:F) &lt; 1.2,
        "Easy",
        IF(
            AVERAGEIF(Rates!B:B, D378, Rates!F:F) &gt; 2.2,
            "Hard",
            "Med"
        )
    ),
    ""
)</f>
        <v>Hard</v>
      </c>
      <c r="P378" s="50" t="str" cm="1">
        <f t="array" ref="P378">_xlfn.TEXTJOIN(",", TRUE, IF((Rates!$B$1:$B$11000 = D378) * (Rates!$E$1:$E$11000 &lt;&gt; ""), CHAR(34) &amp; Rates!$E$1:$E$11000&amp; CHAR(34), ""))</f>
        <v>"Each box has much fewer possibilities than a puzzle typically has, which made it quite difficult","Micronesia was not accepted for having the southern cross I could've sworn that was the symbolism for their flag. [ANS: It is not a southern cross! The stars represent Micronesia states]","Southern cross when the","only few options for a catogorie","fun one today "</v>
      </c>
      <c r="Q378" s="50">
        <f>COUNTIF(Categories!A:A, H378) + COUNTIF(Categories!A:A, I378) + COUNTIF(Categories!A:A, J378) + COUNTIF(Categories!A:A, K378) + COUNTIF(Categories!A:A, F378) + COUNTIF(Categories!A:A, G378) + T378</f>
        <v>6</v>
      </c>
      <c r="R378" s="50">
        <f t="shared" si="35"/>
        <v>0</v>
      </c>
      <c r="S378" s="50" t="str">
        <f t="shared" si="34"/>
        <v>southc3+Starend_iaCantonrgn_OceaniaLUEDHI</v>
      </c>
      <c r="T378" s="50">
        <f t="shared" si="24"/>
        <v>0</v>
      </c>
      <c r="U378" s="50" t="s">
        <v>3018</v>
      </c>
      <c r="V378" s="50" t="str">
        <f t="shared" si="25"/>
        <v>[{"order":"377","ctry":"Australia",</v>
      </c>
      <c r="W378" s="53" t="str">
        <f t="shared" si="26"/>
        <v>[{"order":"377","ctry":"Australia","rate":"7.0","dff":"Hard","cmnt":["Each box has much fewer possibilities than a puzzle typically has, which made it quite difficult","Micronesia was not accepted for having the southern cross I could've sworn that was the symbolism for their flag. [ANS: It is not a southern cross! The stars represent Micronesia states]","Southern cross when the","only few options for a catogorie","fun one today "],"prow":["southc","3+Star","end_ia"],"pcolumn":["Canton","rgn_Oceania","LUEDHI"]}],</v>
      </c>
      <c r="X378" s="48" t="str" cm="1">
        <f t="array" ref="X378">CHAR(34) &amp; "prow" &amp; CHAR(34) &amp; ":["
&amp; _xlfn.TEXTJOIN(",", TRUE, CHAR(34) &amp; F378:H378 &amp; CHAR(34))
&amp; "],"</f>
        <v>"prow":["southc","3+Star","end_ia"],</v>
      </c>
      <c r="Y378" s="48" t="str" cm="1">
        <f t="array" ref="Y378">CHAR(34) &amp; "pcolumn" &amp; CHAR(34) &amp; ":["
&amp; _xlfn.TEXTJOIN(",", TRUE, CHAR(34) &amp; I378:K378 &amp; CHAR(34))
&amp; "]}"</f>
        <v>"pcolumn":["Canton","rgn_Oceania","LUEDHI"]}</v>
      </c>
      <c r="Z378" s="54" t="str">
        <f t="shared" si="27"/>
        <v>"rate":"7.0",</v>
      </c>
      <c r="AA378" s="54" t="str">
        <f t="shared" si="28"/>
        <v>"dff":"Hard",</v>
      </c>
      <c r="AB378" s="54" t="str">
        <f t="shared" si="29"/>
        <v>"cmnt":["Each box has much fewer possibilities than a puzzle typically has, which made it quite difficult","Micronesia was not accepted for having the southern cross I could've sworn that was the symbolism for their flag. [ANS: It is not a southern cross! The stars represent Micronesia states]","Southern cross when the","only few options for a catogorie","fun one today "],</v>
      </c>
      <c r="AC378" s="54"/>
      <c r="AD378" s="54"/>
      <c r="AE378" s="54"/>
      <c r="AF378" s="54"/>
      <c r="AG378" s="54"/>
      <c r="AH378" s="54"/>
    </row>
    <row r="379" spans="1:34" ht="18" customHeight="1" x14ac:dyDescent="0.3">
      <c r="A379" s="44">
        <f t="shared" si="33"/>
        <v>45735</v>
      </c>
      <c r="B379" s="45">
        <f t="shared" si="21"/>
        <v>3</v>
      </c>
      <c r="C379" s="46" t="str">
        <f t="shared" si="22"/>
        <v>puzzle1 = [{"order":"378","ctry":"Indonesia","rate":"8.3","dff":"Easy","cmnt":["Easy one today "],"prow":["myrEQ","001RED","Extra_OnlyBa, allhor"],"pcolumn":["REDWHI","rgn_Asia","2Color"]}],</v>
      </c>
      <c r="D379" s="47">
        <f t="shared" si="23"/>
        <v>378</v>
      </c>
      <c r="E379" s="48" t="s">
        <v>140</v>
      </c>
      <c r="F379" s="49" t="s">
        <v>1303</v>
      </c>
      <c r="G379" s="50" t="s">
        <v>1180</v>
      </c>
      <c r="H379" s="50" t="s">
        <v>1561</v>
      </c>
      <c r="I379" s="50" t="s">
        <v>1375</v>
      </c>
      <c r="J379" s="50" t="s">
        <v>1063</v>
      </c>
      <c r="K379" s="50" t="s">
        <v>1413</v>
      </c>
      <c r="L379" s="48" t="str" cm="1">
        <f t="array" ref="L379">IF(LEFT(E379,1)&lt;&gt;"[", _xlfn.TEXTJOIN(", ", TRUE, IF($E$2:$E$1438=E379, ROW($E$2:$E$1438)-1, "")), "")</f>
        <v>187, 378, 551</v>
      </c>
      <c r="M379" s="48" cm="1">
        <f t="array" ref="M379">IF(
  IFERROR(INDEX(_xlfn.TEXTSPLIT(L379, ", "), COUNTA(_xlfn.TEXTSPLIT(L379, ", "))) - INDEX(_xlfn.TEXTSPLIT(L379, ", "), COUNTA(_xlfn.TEXTSPLIT(L379, ", ")) - 1), 0) &gt; 0,
  IFERROR(INDEX(_xlfn.TEXTSPLIT(L379, ", "), COUNTA(_xlfn.TEXTSPLIT(L379, ", "))) - INDEX(_xlfn.TEXTSPLIT(L379, ", "), COUNTA(_xlfn.TEXTSPLIT(L379, ", ")) - 1), ""),
  ""
)</f>
        <v>173</v>
      </c>
      <c r="N379" s="51" t="str">
        <f>IFERROR(TEXT(AVERAGEIF(Rates!B:B, D379, Rates!C:C), "0.0"), "")</f>
        <v>8.3</v>
      </c>
      <c r="O379" s="52" t="str">
        <f>IFERROR(
    IF(
        AVERAGEIF(Rates!B:B, D379, Rates!F:F) &lt; 1.2,
        "Easy",
        IF(
            AVERAGEIF(Rates!B:B, D379, Rates!F:F) &gt; 2.2,
            "Hard",
            "Med"
        )
    ),
    ""
)</f>
        <v>Easy</v>
      </c>
      <c r="P379" s="50" t="str" cm="1">
        <f t="array" ref="P379">_xlfn.TEXTJOIN(",", TRUE, IF((Rates!$B$1:$B$11000 = D379) * (Rates!$E$1:$E$11000 &lt;&gt; ""), CHAR(34) &amp; Rates!$E$1:$E$11000&amp; CHAR(34), ""))</f>
        <v>"Easy one today "</v>
      </c>
      <c r="Q379" s="50">
        <f>COUNTIF(Categories!A:A, H379) + COUNTIF(Categories!A:A, I379) + COUNTIF(Categories!A:A, J379) + COUNTIF(Categories!A:A, K379) + COUNTIF(Categories!A:A, F379) + COUNTIF(Categories!A:A, G379) + T379</f>
        <v>6</v>
      </c>
      <c r="R379" s="50">
        <f t="shared" si="35"/>
        <v>0</v>
      </c>
      <c r="S379" s="50" t="str">
        <f t="shared" si="34"/>
        <v>myrEQ001REDExtra_OnlyBa, allhorREDWHIrgn_Asia2Color</v>
      </c>
      <c r="T379" s="50">
        <f t="shared" si="24"/>
        <v>0</v>
      </c>
      <c r="U379" s="50" t="s">
        <v>3018</v>
      </c>
      <c r="V379" s="50" t="str">
        <f t="shared" si="25"/>
        <v>[{"order":"378","ctry":"Indonesia",</v>
      </c>
      <c r="W379" s="53" t="str">
        <f t="shared" si="26"/>
        <v>[{"order":"378","ctry":"Indonesia","rate":"8.3","dff":"Easy","cmnt":["Easy one today "],"prow":["myrEQ","001RED","Extra_OnlyBa, allhor"],"pcolumn":["REDWHI","rgn_Asia","2Color"]}],</v>
      </c>
      <c r="X379" s="48" t="str" cm="1">
        <f t="array" ref="X379">CHAR(34) &amp; "prow" &amp; CHAR(34) &amp; ":["
&amp; _xlfn.TEXTJOIN(",", TRUE, CHAR(34) &amp; F379:H379 &amp; CHAR(34))
&amp; "],"</f>
        <v>"prow":["myrEQ","001RED","Extra_OnlyBa, allhor"],</v>
      </c>
      <c r="Y379" s="48" t="str" cm="1">
        <f t="array" ref="Y379">CHAR(34) &amp; "pcolumn" &amp; CHAR(34) &amp; ":["
&amp; _xlfn.TEXTJOIN(",", TRUE, CHAR(34) &amp; I379:K379 &amp; CHAR(34))
&amp; "]}"</f>
        <v>"pcolumn":["REDWHI","rgn_Asia","2Color"]}</v>
      </c>
      <c r="Z379" s="54" t="str">
        <f t="shared" si="27"/>
        <v>"rate":"8.3",</v>
      </c>
      <c r="AA379" s="54" t="str">
        <f t="shared" si="28"/>
        <v>"dff":"Easy",</v>
      </c>
      <c r="AB379" s="54" t="str">
        <f t="shared" si="29"/>
        <v>"cmnt":["Easy one today "],</v>
      </c>
      <c r="AC379" s="54"/>
      <c r="AD379" s="54"/>
      <c r="AE379" s="54"/>
      <c r="AF379" s="54"/>
      <c r="AG379" s="54"/>
      <c r="AH379" s="54"/>
    </row>
    <row r="380" spans="1:34" ht="18" customHeight="1" x14ac:dyDescent="0.3">
      <c r="A380" s="44">
        <f t="shared" si="33"/>
        <v>45736</v>
      </c>
      <c r="B380" s="45">
        <f t="shared" si="21"/>
        <v>4</v>
      </c>
      <c r="C380" s="46" t="str">
        <f t="shared" si="22"/>
        <v>puzzle1 = [{"order":"379","ctry":"San Marino","rate":"9.1","dff":"Hard","cmnt":["crowns and languages together make for a tough puzzle. really good though. ","Oooh.. Hardest one in a while. Enjoyed it "],"prow":["cl_WHI","words2","startS"],"pcolumn":["italia","Crowns","Texted"]}],</v>
      </c>
      <c r="D380" s="47">
        <f t="shared" si="23"/>
        <v>379</v>
      </c>
      <c r="E380" s="48" t="s">
        <v>229</v>
      </c>
      <c r="F380" s="49" t="s">
        <v>1104</v>
      </c>
      <c r="G380" s="50" t="s">
        <v>1845</v>
      </c>
      <c r="H380" s="50" t="s">
        <v>1924</v>
      </c>
      <c r="I380" s="49" t="s">
        <v>2055</v>
      </c>
      <c r="J380" s="50" t="s">
        <v>1650</v>
      </c>
      <c r="K380" s="50" t="s">
        <v>1610</v>
      </c>
      <c r="L380" s="48" t="str" cm="1">
        <f t="array" ref="L380">IF(LEFT(E380,1)&lt;&gt;"[", _xlfn.TEXTJOIN(", ", TRUE, IF($E$2:$E$1438=E380, ROW($E$2:$E$1438)-1, "")), "")</f>
        <v>21, 250, 379</v>
      </c>
      <c r="M380" s="48" cm="1">
        <f t="array" ref="M380">IF(
  IFERROR(INDEX(_xlfn.TEXTSPLIT(L380, ", "), COUNTA(_xlfn.TEXTSPLIT(L380, ", "))) - INDEX(_xlfn.TEXTSPLIT(L380, ", "), COUNTA(_xlfn.TEXTSPLIT(L380, ", ")) - 1), 0) &gt; 0,
  IFERROR(INDEX(_xlfn.TEXTSPLIT(L380, ", "), COUNTA(_xlfn.TEXTSPLIT(L380, ", "))) - INDEX(_xlfn.TEXTSPLIT(L380, ", "), COUNTA(_xlfn.TEXTSPLIT(L380, ", ")) - 1), ""),
  ""
)</f>
        <v>129</v>
      </c>
      <c r="N380" s="51" t="str">
        <f>IFERROR(TEXT(AVERAGEIF(Rates!B:B, D380, Rates!C:C), "0.0"), "")</f>
        <v>9.1</v>
      </c>
      <c r="O380" s="52" t="str">
        <f>IFERROR(
    IF(
        AVERAGEIF(Rates!B:B, D380, Rates!F:F) &lt; 1.2,
        "Easy",
        IF(
            AVERAGEIF(Rates!B:B, D380, Rates!F:F) &gt; 2.2,
            "Hard",
            "Med"
        )
    ),
    ""
)</f>
        <v>Hard</v>
      </c>
      <c r="P380" s="50" t="str" cm="1">
        <f t="array" ref="P380">_xlfn.TEXTJOIN(",", TRUE, IF((Rates!$B$1:$B$11000 = D380) * (Rates!$E$1:$E$11000 &lt;&gt; ""), CHAR(34) &amp; Rates!$E$1:$E$11000&amp; CHAR(34), ""))</f>
        <v>"crowns and languages together make for a tough puzzle. really good though. ","Oooh.. Hardest one in a while. Enjoyed it "</v>
      </c>
      <c r="Q380" s="50">
        <f>COUNTIF(Categories!A:A, H380) + COUNTIF(Categories!A:A, I380) + COUNTIF(Categories!A:A, J380) + COUNTIF(Categories!A:A, K380) + COUNTIF(Categories!A:A, F380) + COUNTIF(Categories!A:A, G380) + T380</f>
        <v>6</v>
      </c>
      <c r="R380" s="50">
        <f t="shared" si="35"/>
        <v>0</v>
      </c>
      <c r="S380" s="50" t="str">
        <f t="shared" si="34"/>
        <v>cl_WHIwords2startSitaliaCrownsTexted</v>
      </c>
      <c r="T380" s="50">
        <f t="shared" si="24"/>
        <v>0</v>
      </c>
      <c r="U380" s="50" t="s">
        <v>3018</v>
      </c>
      <c r="V380" s="50" t="str">
        <f t="shared" si="25"/>
        <v>[{"order":"379","ctry":"San Marino",</v>
      </c>
      <c r="W380" s="53" t="str">
        <f t="shared" si="26"/>
        <v>[{"order":"379","ctry":"San Marino","rate":"9.1","dff":"Hard","cmnt":["crowns and languages together make for a tough puzzle. really good though. ","Oooh.. Hardest one in a while. Enjoyed it "],"prow":["cl_WHI","words2","startS"],"pcolumn":["italia","Crowns","Texted"]}],</v>
      </c>
      <c r="X380" s="48" t="str" cm="1">
        <f t="array" ref="X380">CHAR(34) &amp; "prow" &amp; CHAR(34) &amp; ":["
&amp; _xlfn.TEXTJOIN(",", TRUE, CHAR(34) &amp; F380:H380 &amp; CHAR(34))
&amp; "],"</f>
        <v>"prow":["cl_WHI","words2","startS"],</v>
      </c>
      <c r="Y380" s="48" t="str" cm="1">
        <f t="array" ref="Y380">CHAR(34) &amp; "pcolumn" &amp; CHAR(34) &amp; ":["
&amp; _xlfn.TEXTJOIN(",", TRUE, CHAR(34) &amp; I380:K380 &amp; CHAR(34))
&amp; "]}"</f>
        <v>"pcolumn":["italia","Crowns","Texted"]}</v>
      </c>
      <c r="Z380" s="54" t="str">
        <f t="shared" si="27"/>
        <v>"rate":"9.1",</v>
      </c>
      <c r="AA380" s="54" t="str">
        <f t="shared" si="28"/>
        <v>"dff":"Hard",</v>
      </c>
      <c r="AB380" s="54" t="str">
        <f t="shared" si="29"/>
        <v>"cmnt":["crowns and languages together make for a tough puzzle. really good though. ","Oooh.. Hardest one in a while. Enjoyed it "],</v>
      </c>
      <c r="AC380" s="54"/>
      <c r="AD380" s="54"/>
      <c r="AE380" s="54"/>
      <c r="AF380" s="54"/>
      <c r="AG380" s="54"/>
      <c r="AH380" s="54"/>
    </row>
    <row r="381" spans="1:34" ht="18" customHeight="1" x14ac:dyDescent="0.3">
      <c r="A381" s="44">
        <f t="shared" si="33"/>
        <v>45737</v>
      </c>
      <c r="B381" s="45">
        <f t="shared" si="21"/>
        <v>5</v>
      </c>
      <c r="C381" s="46" t="str">
        <f t="shared" si="22"/>
        <v>puzzle1 = [{"order":"380","ctry":"[UKR] Donetsk Oblast","rate":"7.5","dff":"Med","cmnt":[],"prow":["cl_BLA","cl_BLU","cl_YEL"],"pcolumn":["HasSun","2Bands","rgn_Europe"]}],</v>
      </c>
      <c r="D381" s="47">
        <f t="shared" si="23"/>
        <v>380</v>
      </c>
      <c r="E381" s="48" t="s">
        <v>3068</v>
      </c>
      <c r="F381" s="49" t="s">
        <v>1088</v>
      </c>
      <c r="G381" s="50" t="s">
        <v>1092</v>
      </c>
      <c r="H381" s="50" t="s">
        <v>1107</v>
      </c>
      <c r="I381" s="50" t="s">
        <v>1602</v>
      </c>
      <c r="J381" s="50" t="s">
        <v>1485</v>
      </c>
      <c r="K381" s="50" t="s">
        <v>1067</v>
      </c>
      <c r="L381" s="48" t="str" cm="1">
        <f t="array" ref="L381">IF(LEFT(E381,1)&lt;&gt;"[", _xlfn.TEXTJOIN(", ", TRUE, IF($E$2:$E$1438=E381, ROW($E$2:$E$1438)-1, "")), "")</f>
        <v/>
      </c>
      <c r="M381" s="48" t="str" cm="1">
        <f t="array" ref="M381">IF(
  IFERROR(INDEX(_xlfn.TEXTSPLIT(L381, ", "), COUNTA(_xlfn.TEXTSPLIT(L381, ", "))) - INDEX(_xlfn.TEXTSPLIT(L381, ", "), COUNTA(_xlfn.TEXTSPLIT(L381, ", ")) - 1), 0) &gt; 0,
  IFERROR(INDEX(_xlfn.TEXTSPLIT(L381, ", "), COUNTA(_xlfn.TEXTSPLIT(L381, ", "))) - INDEX(_xlfn.TEXTSPLIT(L381, ", "), COUNTA(_xlfn.TEXTSPLIT(L381, ", ")) - 1), ""),
  ""
)</f>
        <v/>
      </c>
      <c r="N381" s="51" t="str">
        <f>IFERROR(TEXT(AVERAGEIF(Rates!B:B, D381, Rates!C:C), "0.0"), "")</f>
        <v>7.5</v>
      </c>
      <c r="O381" s="52" t="str">
        <f>IFERROR(
    IF(
        AVERAGEIF(Rates!B:B, D381, Rates!F:F) &lt; 1.2,
        "Easy",
        IF(
            AVERAGEIF(Rates!B:B, D381, Rates!F:F) &gt; 2.2,
            "Hard",
            "Med"
        )
    ),
    ""
)</f>
        <v>Med</v>
      </c>
      <c r="P381" s="50" t="str" cm="1">
        <f t="array" ref="P381">_xlfn.TEXTJOIN(",", TRUE, IF((Rates!$B$1:$B$11000 = D381) * (Rates!$E$1:$E$11000 &lt;&gt; ""), CHAR(34) &amp; Rates!$E$1:$E$11000&amp; CHAR(34), ""))</f>
        <v/>
      </c>
      <c r="Q381" s="50">
        <f>COUNTIF(Categories!A:A, H381) + COUNTIF(Categories!A:A, I381) + COUNTIF(Categories!A:A, J381) + COUNTIF(Categories!A:A, K381) + COUNTIF(Categories!A:A, F381) + COUNTIF(Categories!A:A, G381) + T381</f>
        <v>6</v>
      </c>
      <c r="R381" s="50">
        <f t="shared" si="35"/>
        <v>0</v>
      </c>
      <c r="S381" s="50" t="str">
        <f t="shared" si="34"/>
        <v>cl_BLAcl_BLUcl_YELHasSun2Bandsrgn_Europe</v>
      </c>
      <c r="T381" s="50">
        <f t="shared" si="24"/>
        <v>0</v>
      </c>
      <c r="U381" s="50" t="s">
        <v>3018</v>
      </c>
      <c r="V381" s="50" t="str">
        <f t="shared" si="25"/>
        <v>[{"order":"380","ctry":"[UKR] Donetsk Oblast",</v>
      </c>
      <c r="W381" s="53" t="str">
        <f t="shared" si="26"/>
        <v>[{"order":"380","ctry":"[UKR] Donetsk Oblast","rate":"7.5","dff":"Med","cmnt":[],"prow":["cl_BLA","cl_BLU","cl_YEL"],"pcolumn":["HasSun","2Bands","rgn_Europe"]}],</v>
      </c>
      <c r="X381" s="48" t="str" cm="1">
        <f t="array" ref="X381">CHAR(34) &amp; "prow" &amp; CHAR(34) &amp; ":["
&amp; _xlfn.TEXTJOIN(",", TRUE, CHAR(34) &amp; F381:H381 &amp; CHAR(34))
&amp; "],"</f>
        <v>"prow":["cl_BLA","cl_BLU","cl_YEL"],</v>
      </c>
      <c r="Y381" s="48" t="str" cm="1">
        <f t="array" ref="Y381">CHAR(34) &amp; "pcolumn" &amp; CHAR(34) &amp; ":["
&amp; _xlfn.TEXTJOIN(",", TRUE, CHAR(34) &amp; I381:K381 &amp; CHAR(34))
&amp; "]}"</f>
        <v>"pcolumn":["HasSun","2Bands","rgn_Europe"]}</v>
      </c>
      <c r="Z381" s="54" t="str">
        <f t="shared" si="27"/>
        <v>"rate":"7.5",</v>
      </c>
      <c r="AA381" s="54" t="str">
        <f t="shared" si="28"/>
        <v>"dff":"Med",</v>
      </c>
      <c r="AB381" s="54" t="str">
        <f t="shared" si="29"/>
        <v>"cmnt":[],</v>
      </c>
      <c r="AC381" s="54"/>
      <c r="AD381" s="54"/>
      <c r="AE381" s="54"/>
      <c r="AF381" s="54"/>
      <c r="AG381" s="54"/>
      <c r="AH381" s="54"/>
    </row>
    <row r="382" spans="1:34" ht="18" customHeight="1" x14ac:dyDescent="0.3">
      <c r="A382" s="44">
        <f t="shared" si="33"/>
        <v>45738</v>
      </c>
      <c r="B382" s="45">
        <f t="shared" si="21"/>
        <v>6</v>
      </c>
      <c r="C382" s="46" t="str">
        <f t="shared" si="22"/>
        <v>puzzle1 = [{"order":"381","ctry":"Sierra Leone","rate":"7.3","dff":"Med","cmnt":["Puzzles that restrict to national flags only suck because they force us to use flags that almost certainly have been used already.","Very hard. Made me think a lot","Fun one today "],"prow":["pct_GRE_30-100","pct_WHI_30-100","pct_BLU_30-100"],"pcolumn":["cl_BLU, cl_WHI","cl_GRE, cl_WHI","cl_BLU, cl_GRE"]}],</v>
      </c>
      <c r="D382" s="47">
        <f t="shared" si="23"/>
        <v>381</v>
      </c>
      <c r="E382" s="48" t="s">
        <v>236</v>
      </c>
      <c r="F382" s="49" t="s">
        <v>3069</v>
      </c>
      <c r="G382" s="50" t="s">
        <v>3070</v>
      </c>
      <c r="H382" s="50" t="s">
        <v>3071</v>
      </c>
      <c r="I382" s="50" t="s">
        <v>1143</v>
      </c>
      <c r="J382" s="50" t="s">
        <v>1155</v>
      </c>
      <c r="K382" s="50" t="s">
        <v>1140</v>
      </c>
      <c r="L382" s="48" t="str" cm="1">
        <f t="array" ref="L382">IF(LEFT(E382,1)&lt;&gt;"[", _xlfn.TEXTJOIN(", ", TRUE, IF($E$2:$E$1438=E382, ROW($E$2:$E$1438)-1, "")), "")</f>
        <v>160, 381</v>
      </c>
      <c r="M382" s="48" cm="1">
        <f t="array" ref="M382">IF(
  IFERROR(INDEX(_xlfn.TEXTSPLIT(L382, ", "), COUNTA(_xlfn.TEXTSPLIT(L382, ", "))) - INDEX(_xlfn.TEXTSPLIT(L382, ", "), COUNTA(_xlfn.TEXTSPLIT(L382, ", ")) - 1), 0) &gt; 0,
  IFERROR(INDEX(_xlfn.TEXTSPLIT(L382, ", "), COUNTA(_xlfn.TEXTSPLIT(L382, ", "))) - INDEX(_xlfn.TEXTSPLIT(L382, ", "), COUNTA(_xlfn.TEXTSPLIT(L382, ", ")) - 1), ""),
  ""
)</f>
        <v>221</v>
      </c>
      <c r="N382" s="51" t="str">
        <f>IFERROR(TEXT(AVERAGEIF(Rates!B:B, D382, Rates!C:C), "0.0"), "")</f>
        <v>7.3</v>
      </c>
      <c r="O382" s="52" t="str">
        <f>IFERROR(
    IF(
        AVERAGEIF(Rates!B:B, D382, Rates!F:F) &lt; 1.2,
        "Easy",
        IF(
            AVERAGEIF(Rates!B:B, D382, Rates!F:F) &gt; 2.2,
            "Hard",
            "Med"
        )
    ),
    ""
)</f>
        <v>Med</v>
      </c>
      <c r="P382" s="50" t="str" cm="1">
        <f t="array" ref="P382">_xlfn.TEXTJOIN(",", TRUE, IF((Rates!$B$1:$B$11000 = D382) * (Rates!$E$1:$E$11000 &lt;&gt; ""), CHAR(34) &amp; Rates!$E$1:$E$11000&amp; CHAR(34), ""))</f>
        <v>"Puzzles that restrict to national flags only suck because they force us to use flags that almost certainly have been used already.","Very hard. Made me think a lot","Fun one today "</v>
      </c>
      <c r="Q382" s="50">
        <f>COUNTIF(Categories!A:A, H382) + COUNTIF(Categories!A:A, I382) + COUNTIF(Categories!A:A, J382) + COUNTIF(Categories!A:A, K382) + COUNTIF(Categories!A:A, F382) + COUNTIF(Categories!A:A, G382) + T382</f>
        <v>6</v>
      </c>
      <c r="R382" s="50">
        <f t="shared" si="35"/>
        <v>0</v>
      </c>
      <c r="S382" s="50" t="str">
        <f t="shared" si="34"/>
        <v>pct_GRE_30-100pct_WHI_30-100pct_BLU_30-100cl_BLU, cl_WHIcl_GRE, cl_WHIcl_BLU, cl_GRE</v>
      </c>
      <c r="T382" s="50">
        <f t="shared" si="24"/>
        <v>3</v>
      </c>
      <c r="U382" s="50" t="s">
        <v>3018</v>
      </c>
      <c r="V382" s="50" t="str">
        <f t="shared" si="25"/>
        <v>[{"order":"381","ctry":"Sierra Leone",</v>
      </c>
      <c r="W382" s="53" t="str">
        <f t="shared" si="26"/>
        <v>[{"order":"381","ctry":"Sierra Leone","rate":"7.3","dff":"Med","cmnt":["Puzzles that restrict to national flags only suck because they force us to use flags that almost certainly have been used already.","Very hard. Made me think a lot","Fun one today "],"prow":["pct_GRE_30-100","pct_WHI_30-100","pct_BLU_30-100"],"pcolumn":["cl_BLU, cl_WHI","cl_GRE, cl_WHI","cl_BLU, cl_GRE"]}],</v>
      </c>
      <c r="X382" s="48" t="str" cm="1">
        <f t="array" ref="X382">CHAR(34) &amp; "prow" &amp; CHAR(34) &amp; ":["
&amp; _xlfn.TEXTJOIN(",", TRUE, CHAR(34) &amp; F382:H382 &amp; CHAR(34))
&amp; "],"</f>
        <v>"prow":["pct_GRE_30-100","pct_WHI_30-100","pct_BLU_30-100"],</v>
      </c>
      <c r="Y382" s="48" t="str" cm="1">
        <f t="array" ref="Y382">CHAR(34) &amp; "pcolumn" &amp; CHAR(34) &amp; ":["
&amp; _xlfn.TEXTJOIN(",", TRUE, CHAR(34) &amp; I382:K382 &amp; CHAR(34))
&amp; "]}"</f>
        <v>"pcolumn":["cl_BLU, cl_WHI","cl_GRE, cl_WHI","cl_BLU, cl_GRE"]}</v>
      </c>
      <c r="Z382" s="54" t="str">
        <f t="shared" si="27"/>
        <v>"rate":"7.3",</v>
      </c>
      <c r="AA382" s="54" t="str">
        <f t="shared" si="28"/>
        <v>"dff":"Med",</v>
      </c>
      <c r="AB382" s="54" t="str">
        <f t="shared" si="29"/>
        <v>"cmnt":["Puzzles that restrict to national flags only suck because they force us to use flags that almost certainly have been used already.","Very hard. Made me think a lot","Fun one today "],</v>
      </c>
      <c r="AC382" s="54"/>
      <c r="AD382" s="54"/>
      <c r="AE382" s="54"/>
      <c r="AF382" s="54"/>
      <c r="AG382" s="54"/>
      <c r="AH382" s="54"/>
    </row>
    <row r="383" spans="1:34" ht="18" customHeight="1" x14ac:dyDescent="0.3">
      <c r="A383" s="44">
        <f t="shared" si="33"/>
        <v>45739</v>
      </c>
      <c r="B383" s="45">
        <f t="shared" si="21"/>
        <v>7</v>
      </c>
      <c r="C383" s="46" t="str">
        <f t="shared" si="22"/>
        <v>puzzle1 = [{"order":"382","ctry":"Wallis and Futuna","rate":"8.4","dff":"Med","cmnt":["Flag of the day is hard. Fun one today "],"prow":["cl_RED","cl_BLU","cl_WHI"],"pcolumn":["with_W","ExtraNo_Canton, unjack","with_F"]}],</v>
      </c>
      <c r="D383" s="47">
        <f t="shared" si="23"/>
        <v>382</v>
      </c>
      <c r="E383" s="48" t="s">
        <v>281</v>
      </c>
      <c r="F383" s="49" t="s">
        <v>1101</v>
      </c>
      <c r="G383" s="50" t="s">
        <v>1092</v>
      </c>
      <c r="H383" s="50" t="s">
        <v>1104</v>
      </c>
      <c r="I383" s="50" t="s">
        <v>3072</v>
      </c>
      <c r="J383" s="50" t="s">
        <v>1802</v>
      </c>
      <c r="K383" s="50" t="s">
        <v>3065</v>
      </c>
      <c r="L383" s="48" t="str" cm="1">
        <f t="array" ref="L383">IF(LEFT(E383,1)&lt;&gt;"[", _xlfn.TEXTJOIN(", ", TRUE, IF($E$2:$E$1438=E383, ROW($E$2:$E$1438)-1, "")), "")</f>
        <v>211, 382</v>
      </c>
      <c r="M383" s="48" cm="1">
        <f t="array" ref="M383">IF(
  IFERROR(INDEX(_xlfn.TEXTSPLIT(L383, ", "), COUNTA(_xlfn.TEXTSPLIT(L383, ", "))) - INDEX(_xlfn.TEXTSPLIT(L383, ", "), COUNTA(_xlfn.TEXTSPLIT(L383, ", ")) - 1), 0) &gt; 0,
  IFERROR(INDEX(_xlfn.TEXTSPLIT(L383, ", "), COUNTA(_xlfn.TEXTSPLIT(L383, ", "))) - INDEX(_xlfn.TEXTSPLIT(L383, ", "), COUNTA(_xlfn.TEXTSPLIT(L383, ", ")) - 1), ""),
  ""
)</f>
        <v>171</v>
      </c>
      <c r="N383" s="51" t="str">
        <f>IFERROR(TEXT(AVERAGEIF(Rates!B:B, D383, Rates!C:C), "0.0"), "")</f>
        <v>8.4</v>
      </c>
      <c r="O383" s="52" t="str">
        <f>IFERROR(
    IF(
        AVERAGEIF(Rates!B:B, D383, Rates!F:F) &lt; 1.2,
        "Easy",
        IF(
            AVERAGEIF(Rates!B:B, D383, Rates!F:F) &gt; 2.2,
            "Hard",
            "Med"
        )
    ),
    ""
)</f>
        <v>Med</v>
      </c>
      <c r="P383" s="50" t="str" cm="1">
        <f t="array" ref="P383">_xlfn.TEXTJOIN(",", TRUE, IF((Rates!$B$1:$B$11000 = D383) * (Rates!$E$1:$E$11000 &lt;&gt; ""), CHAR(34) &amp; Rates!$E$1:$E$11000&amp; CHAR(34), ""))</f>
        <v>"Flag of the day is hard. Fun one today "</v>
      </c>
      <c r="Q383" s="50">
        <f>COUNTIF(Categories!A:A, H383) + COUNTIF(Categories!A:A, I383) + COUNTIF(Categories!A:A, J383) + COUNTIF(Categories!A:A, K383) + COUNTIF(Categories!A:A, F383) + COUNTIF(Categories!A:A, G383) + T383</f>
        <v>6</v>
      </c>
      <c r="R383" s="50">
        <f t="shared" si="35"/>
        <v>1</v>
      </c>
      <c r="S383" s="50" t="str">
        <f t="shared" si="34"/>
        <v>cl_REDcl_BLUcl_WHIwith_WExtraNo_Canton, unjackwith_F</v>
      </c>
      <c r="T383" s="50">
        <f t="shared" si="24"/>
        <v>2</v>
      </c>
      <c r="U383" s="50" t="s">
        <v>3018</v>
      </c>
      <c r="V383" s="50" t="str">
        <f t="shared" si="25"/>
        <v>[{"order":"382","ctry":"Wallis and Futuna",</v>
      </c>
      <c r="W383" s="53" t="str">
        <f t="shared" si="26"/>
        <v>[{"order":"382","ctry":"Wallis and Futuna","rate":"8.4","dff":"Med","cmnt":["Flag of the day is hard. Fun one today "],"prow":["cl_RED","cl_BLU","cl_WHI"],"pcolumn":["with_W","ExtraNo_Canton, unjack","with_F"]}],</v>
      </c>
      <c r="X383" s="48" t="str" cm="1">
        <f t="array" ref="X383">CHAR(34) &amp; "prow" &amp; CHAR(34) &amp; ":["
&amp; _xlfn.TEXTJOIN(",", TRUE, CHAR(34) &amp; F383:H383 &amp; CHAR(34))
&amp; "],"</f>
        <v>"prow":["cl_RED","cl_BLU","cl_WHI"],</v>
      </c>
      <c r="Y383" s="48" t="str" cm="1">
        <f t="array" ref="Y383">CHAR(34) &amp; "pcolumn" &amp; CHAR(34) &amp; ":["
&amp; _xlfn.TEXTJOIN(",", TRUE, CHAR(34) &amp; I383:K383 &amp; CHAR(34))
&amp; "]}"</f>
        <v>"pcolumn":["with_W","ExtraNo_Canton, unjack","with_F"]}</v>
      </c>
      <c r="Z383" s="54" t="str">
        <f t="shared" si="27"/>
        <v>"rate":"8.4",</v>
      </c>
      <c r="AA383" s="54" t="str">
        <f t="shared" si="28"/>
        <v>"dff":"Med",</v>
      </c>
      <c r="AB383" s="54" t="str">
        <f t="shared" si="29"/>
        <v>"cmnt":["Flag of the day is hard. Fun one today "],</v>
      </c>
      <c r="AC383" s="54"/>
      <c r="AD383" s="54"/>
      <c r="AE383" s="54"/>
      <c r="AF383" s="54"/>
      <c r="AG383" s="54"/>
      <c r="AH383" s="54"/>
    </row>
    <row r="384" spans="1:34" ht="18" customHeight="1" x14ac:dyDescent="0.3">
      <c r="A384" s="44">
        <f t="shared" si="33"/>
        <v>45740</v>
      </c>
      <c r="B384" s="45">
        <f t="shared" si="21"/>
        <v>1</v>
      </c>
      <c r="C384" s="46" t="str">
        <f t="shared" si="22"/>
        <v>puzzle1 = [{"order":"383","ctry":"Saudi Arabia","rate":"8.5","dff":"Med","cmnt":["Top 30 camels is literally the greatest category I have ever seen in this game. I'm obsessed ","MORE EXPORTS","lol camels","Keep at it with the more cultural, wildcard categories! ","Not a big fan of random stuff like camel population.","Actually pretty fun and creative, I love novelty categories like these.","Fun one today ","Having a category that's just opening a link on another tab is kinda boring","Camels is a fun category","I like the new category. kinda funny lol. I expect we’ll see more like it in the future"],"prow":["cl_WHI","cl_GRE","rgn_Asia"],"pcolumn":["Weapon","end_ia","top30_camel"]}],</v>
      </c>
      <c r="D384" s="47">
        <f t="shared" si="23"/>
        <v>383</v>
      </c>
      <c r="E384" s="48" t="s">
        <v>231</v>
      </c>
      <c r="F384" s="49" t="s">
        <v>1104</v>
      </c>
      <c r="G384" s="50" t="s">
        <v>1095</v>
      </c>
      <c r="H384" s="50" t="s">
        <v>1063</v>
      </c>
      <c r="I384" s="50" t="s">
        <v>1622</v>
      </c>
      <c r="J384" s="50" t="s">
        <v>1955</v>
      </c>
      <c r="K384" s="50" t="s">
        <v>8</v>
      </c>
      <c r="L384" s="48" t="str" cm="1">
        <f t="array" ref="L384">IF(LEFT(E384,1)&lt;&gt;"[", _xlfn.TEXTJOIN(", ", TRUE, IF($E$2:$E$1438=E384, ROW($E$2:$E$1438)-1, "")), "")</f>
        <v>88, 246, 383</v>
      </c>
      <c r="M384" s="48" cm="1">
        <f t="array" ref="M384">IF(
  IFERROR(INDEX(_xlfn.TEXTSPLIT(L384, ", "), COUNTA(_xlfn.TEXTSPLIT(L384, ", "))) - INDEX(_xlfn.TEXTSPLIT(L384, ", "), COUNTA(_xlfn.TEXTSPLIT(L384, ", ")) - 1), 0) &gt; 0,
  IFERROR(INDEX(_xlfn.TEXTSPLIT(L384, ", "), COUNTA(_xlfn.TEXTSPLIT(L384, ", "))) - INDEX(_xlfn.TEXTSPLIT(L384, ", "), COUNTA(_xlfn.TEXTSPLIT(L384, ", ")) - 1), ""),
  ""
)</f>
        <v>137</v>
      </c>
      <c r="N384" s="51" t="str">
        <f>IFERROR(TEXT(AVERAGEIF(Rates!B:B, D384, Rates!C:C), "0.0"), "")</f>
        <v>8.5</v>
      </c>
      <c r="O384" s="52" t="str">
        <f>IFERROR(
    IF(
        AVERAGEIF(Rates!B:B, D384, Rates!F:F) &lt; 1.2,
        "Easy",
        IF(
            AVERAGEIF(Rates!B:B, D384, Rates!F:F) &gt; 2.2,
            "Hard",
            "Med"
        )
    ),
    ""
)</f>
        <v>Med</v>
      </c>
      <c r="P384" s="50" t="str" cm="1">
        <f t="array" ref="P384">_xlfn.TEXTJOIN(",", TRUE, IF((Rates!$B$1:$B$11000 = D384) * (Rates!$E$1:$E$11000 &lt;&gt; ""), CHAR(34) &amp; Rates!$E$1:$E$11000&amp; CHAR(34), ""))</f>
        <v>"Top 30 camels is literally the greatest category I have ever seen in this game. I'm obsessed ","MORE EXPORTS","lol camels","Keep at it with the more cultural, wildcard categories! ","Not a big fan of random stuff like camel population.","Actually pretty fun and creative, I love novelty categories like these.","Fun one today ","Having a category that's just opening a link on another tab is kinda boring","Camels is a fun category","I like the new category. kinda funny lol. I expect we’ll see more like it in the future"</v>
      </c>
      <c r="Q384" s="50">
        <f>COUNTIF(Categories!A:A, H384) + COUNTIF(Categories!A:A, I384) + COUNTIF(Categories!A:A, J384) + COUNTIF(Categories!A:A, K384) + COUNTIF(Categories!A:A, F384) + COUNTIF(Categories!A:A, G384) + T384</f>
        <v>6</v>
      </c>
      <c r="R384" s="50">
        <f t="shared" si="35"/>
        <v>0</v>
      </c>
      <c r="S384" s="50" t="str">
        <f t="shared" si="34"/>
        <v>cl_WHIcl_GRErgn_AsiaWeaponend_iatop30_camel</v>
      </c>
      <c r="T384" s="50">
        <f t="shared" si="24"/>
        <v>0</v>
      </c>
      <c r="U384" s="50" t="s">
        <v>3018</v>
      </c>
      <c r="V384" s="50" t="str">
        <f t="shared" si="25"/>
        <v>[{"order":"383","ctry":"Saudi Arabia",</v>
      </c>
      <c r="W384" s="53" t="str">
        <f t="shared" si="26"/>
        <v>[{"order":"383","ctry":"Saudi Arabia","rate":"8.5","dff":"Med","cmnt":["Top 30 camels is literally the greatest category I have ever seen in this game. I'm obsessed ","MORE EXPORTS","lol camels","Keep at it with the more cultural, wildcard categories! ","Not a big fan of random stuff like camel population.","Actually pretty fun and creative, I love novelty categories like these.","Fun one today ","Having a category that's just opening a link on another tab is kinda boring","Camels is a fun category","I like the new category. kinda funny lol. I expect we’ll see more like it in the future"],"prow":["cl_WHI","cl_GRE","rgn_Asia"],"pcolumn":["Weapon","end_ia","top30_camel"]}],</v>
      </c>
      <c r="X384" s="48" t="str" cm="1">
        <f t="array" ref="X384">CHAR(34) &amp; "prow" &amp; CHAR(34) &amp; ":["
&amp; _xlfn.TEXTJOIN(",", TRUE, CHAR(34) &amp; F384:H384 &amp; CHAR(34))
&amp; "],"</f>
        <v>"prow":["cl_WHI","cl_GRE","rgn_Asia"],</v>
      </c>
      <c r="Y384" s="48" t="str" cm="1">
        <f t="array" ref="Y384">CHAR(34) &amp; "pcolumn" &amp; CHAR(34) &amp; ":["
&amp; _xlfn.TEXTJOIN(",", TRUE, CHAR(34) &amp; I384:K384 &amp; CHAR(34))
&amp; "]}"</f>
        <v>"pcolumn":["Weapon","end_ia","top30_camel"]}</v>
      </c>
      <c r="Z384" s="54" t="str">
        <f t="shared" si="27"/>
        <v>"rate":"8.5",</v>
      </c>
      <c r="AA384" s="54" t="str">
        <f t="shared" si="28"/>
        <v>"dff":"Med",</v>
      </c>
      <c r="AB384" s="54" t="str">
        <f t="shared" si="29"/>
        <v>"cmnt":["Top 30 camels is literally the greatest category I have ever seen in this game. I'm obsessed ","MORE EXPORTS","lol camels","Keep at it with the more cultural, wildcard categories! ","Not a big fan of random stuff like camel population.","Actually pretty fun and creative, I love novelty categories like these.","Fun one today ","Having a category that's just opening a link on another tab is kinda boring","Camels is a fun category","I like the new category. kinda funny lol. I expect we’ll see more like it in the future"],</v>
      </c>
      <c r="AC384" s="54"/>
      <c r="AD384" s="54"/>
      <c r="AE384" s="54"/>
      <c r="AF384" s="54"/>
      <c r="AG384" s="54"/>
      <c r="AH384" s="54"/>
    </row>
    <row r="385" spans="1:34" ht="18" customHeight="1" x14ac:dyDescent="0.3">
      <c r="A385" s="44">
        <f t="shared" si="33"/>
        <v>45741</v>
      </c>
      <c r="B385" s="45">
        <f t="shared" si="21"/>
        <v>2</v>
      </c>
      <c r="C385" s="46" t="str">
        <f t="shared" si="22"/>
        <v>puzzle1 = [{"order":"384","ctry":"Ghana","rate":"7.0","dff":"Med","cmnt":["Easy one today "],"prow":["cl_RED, cl_YEL","cl_GRE","cl_BLA"],"pcolumn":["4Color","1Stars","allhor"]}],</v>
      </c>
      <c r="D385" s="47">
        <f t="shared" si="23"/>
        <v>384</v>
      </c>
      <c r="E385" s="48" t="s">
        <v>123</v>
      </c>
      <c r="F385" s="49" t="s">
        <v>1167</v>
      </c>
      <c r="G385" s="50" t="s">
        <v>1095</v>
      </c>
      <c r="H385" s="50" t="s">
        <v>1088</v>
      </c>
      <c r="I385" s="50" t="s">
        <v>1421</v>
      </c>
      <c r="J385" s="50" t="s">
        <v>1590</v>
      </c>
      <c r="K385" s="50" t="s">
        <v>1509</v>
      </c>
      <c r="L385" s="48" t="str" cm="1">
        <f t="array" ref="L385">IF(LEFT(E385,1)&lt;&gt;"[", _xlfn.TEXTJOIN(", ", TRUE, IF($E$2:$E$1438=E385, ROW($E$2:$E$1438)-1, "")), "")</f>
        <v>13, 384</v>
      </c>
      <c r="M385" s="48" cm="1">
        <f t="array" ref="M385">IF(
  IFERROR(INDEX(_xlfn.TEXTSPLIT(L385, ", "), COUNTA(_xlfn.TEXTSPLIT(L385, ", "))) - INDEX(_xlfn.TEXTSPLIT(L385, ", "), COUNTA(_xlfn.TEXTSPLIT(L385, ", ")) - 1), 0) &gt; 0,
  IFERROR(INDEX(_xlfn.TEXTSPLIT(L385, ", "), COUNTA(_xlfn.TEXTSPLIT(L385, ", "))) - INDEX(_xlfn.TEXTSPLIT(L385, ", "), COUNTA(_xlfn.TEXTSPLIT(L385, ", ")) - 1), ""),
  ""
)</f>
        <v>371</v>
      </c>
      <c r="N385" s="51" t="str">
        <f>IFERROR(TEXT(AVERAGEIF(Rates!B:B, D385, Rates!C:C), "0.0"), "")</f>
        <v>7.0</v>
      </c>
      <c r="O385" s="52" t="str">
        <f>IFERROR(
    IF(
        AVERAGEIF(Rates!B:B, D385, Rates!F:F) &lt; 1.2,
        "Easy",
        IF(
            AVERAGEIF(Rates!B:B, D385, Rates!F:F) &gt; 2.2,
            "Hard",
            "Med"
        )
    ),
    ""
)</f>
        <v>Med</v>
      </c>
      <c r="P385" s="50" t="str" cm="1">
        <f t="array" ref="P385">_xlfn.TEXTJOIN(",", TRUE, IF((Rates!$B$1:$B$11000 = D385) * (Rates!$E$1:$E$11000 &lt;&gt; ""), CHAR(34) &amp; Rates!$E$1:$E$11000&amp; CHAR(34), ""))</f>
        <v>"Easy one today "</v>
      </c>
      <c r="Q385" s="50">
        <f>COUNTIF(Categories!A:A, H385) + COUNTIF(Categories!A:A, I385) + COUNTIF(Categories!A:A, J385) + COUNTIF(Categories!A:A, K385) + COUNTIF(Categories!A:A, F385) + COUNTIF(Categories!A:A, G385) + T385</f>
        <v>6</v>
      </c>
      <c r="R385" s="50">
        <f t="shared" si="35"/>
        <v>0</v>
      </c>
      <c r="S385" s="50" t="str">
        <f t="shared" si="34"/>
        <v>cl_RED, cl_YELcl_GREcl_BLA4Color1Starsallhor</v>
      </c>
      <c r="T385" s="50">
        <f t="shared" si="24"/>
        <v>0</v>
      </c>
      <c r="U385" s="50" t="s">
        <v>3018</v>
      </c>
      <c r="V385" s="50" t="str">
        <f t="shared" si="25"/>
        <v>[{"order":"384","ctry":"Ghana",</v>
      </c>
      <c r="W385" s="53" t="str">
        <f t="shared" si="26"/>
        <v>[{"order":"384","ctry":"Ghana","rate":"7.0","dff":"Med","cmnt":["Easy one today "],"prow":["cl_RED, cl_YEL","cl_GRE","cl_BLA"],"pcolumn":["4Color","1Stars","allhor"]}],</v>
      </c>
      <c r="X385" s="48" t="str" cm="1">
        <f t="array" ref="X385">CHAR(34) &amp; "prow" &amp; CHAR(34) &amp; ":["
&amp; _xlfn.TEXTJOIN(",", TRUE, CHAR(34) &amp; F385:H385 &amp; CHAR(34))
&amp; "],"</f>
        <v>"prow":["cl_RED, cl_YEL","cl_GRE","cl_BLA"],</v>
      </c>
      <c r="Y385" s="48" t="str" cm="1">
        <f t="array" ref="Y385">CHAR(34) &amp; "pcolumn" &amp; CHAR(34) &amp; ":["
&amp; _xlfn.TEXTJOIN(",", TRUE, CHAR(34) &amp; I385:K385 &amp; CHAR(34))
&amp; "]}"</f>
        <v>"pcolumn":["4Color","1Stars","allhor"]}</v>
      </c>
      <c r="Z385" s="54" t="str">
        <f t="shared" si="27"/>
        <v>"rate":"7.0",</v>
      </c>
      <c r="AA385" s="54" t="str">
        <f t="shared" si="28"/>
        <v>"dff":"Med",</v>
      </c>
      <c r="AB385" s="54" t="str">
        <f t="shared" si="29"/>
        <v>"cmnt":["Easy one today "],</v>
      </c>
      <c r="AC385" s="54"/>
      <c r="AD385" s="54"/>
      <c r="AE385" s="54"/>
      <c r="AF385" s="54"/>
      <c r="AG385" s="54"/>
      <c r="AH385" s="54"/>
    </row>
    <row r="386" spans="1:34" ht="18" customHeight="1" x14ac:dyDescent="0.3">
      <c r="A386" s="44">
        <f t="shared" si="33"/>
        <v>45742</v>
      </c>
      <c r="B386" s="45">
        <f t="shared" si="21"/>
        <v>3</v>
      </c>
      <c r="C386" s="46" t="str">
        <f t="shared" si="22"/>
        <v>puzzle1 = [{"order":"385","ctry":"Laos","rate":"7.8","dff":"Med","cmnt":["very easy but still fun as always","Straightforward but fun!","Fun one today "],"prow":["startL","IsMoon","Rotate"],"pcolumn":["3Color","Center","cl_BLU, cl_RED"]}],</v>
      </c>
      <c r="D386" s="47">
        <f t="shared" si="23"/>
        <v>385</v>
      </c>
      <c r="E386" s="48" t="s">
        <v>158</v>
      </c>
      <c r="F386" s="49" t="s">
        <v>1903</v>
      </c>
      <c r="G386" s="50" t="s">
        <v>1582</v>
      </c>
      <c r="H386" s="50" t="s">
        <v>1521</v>
      </c>
      <c r="I386" s="50" t="s">
        <v>1417</v>
      </c>
      <c r="J386" s="50" t="s">
        <v>1574</v>
      </c>
      <c r="K386" s="50" t="s">
        <v>1137</v>
      </c>
      <c r="L386" s="48" t="str" cm="1">
        <f t="array" ref="L386">IF(LEFT(E386,1)&lt;&gt;"[", _xlfn.TEXTJOIN(", ", TRUE, IF($E$2:$E$1438=E386, ROW($E$2:$E$1438)-1, "")), "")</f>
        <v>38, 289, 385</v>
      </c>
      <c r="M386" s="48" cm="1">
        <f t="array" ref="M386">IF(
  IFERROR(INDEX(_xlfn.TEXTSPLIT(L386, ", "), COUNTA(_xlfn.TEXTSPLIT(L386, ", "))) - INDEX(_xlfn.TEXTSPLIT(L386, ", "), COUNTA(_xlfn.TEXTSPLIT(L386, ", ")) - 1), 0) &gt; 0,
  IFERROR(INDEX(_xlfn.TEXTSPLIT(L386, ", "), COUNTA(_xlfn.TEXTSPLIT(L386, ", "))) - INDEX(_xlfn.TEXTSPLIT(L386, ", "), COUNTA(_xlfn.TEXTSPLIT(L386, ", ")) - 1), ""),
  ""
)</f>
        <v>96</v>
      </c>
      <c r="N386" s="51" t="str">
        <f>IFERROR(TEXT(AVERAGEIF(Rates!B:B, D386, Rates!C:C), "0.0"), "")</f>
        <v>7.8</v>
      </c>
      <c r="O386" s="52" t="str">
        <f>IFERROR(
    IF(
        AVERAGEIF(Rates!B:B, D386, Rates!F:F) &lt; 1.2,
        "Easy",
        IF(
            AVERAGEIF(Rates!B:B, D386, Rates!F:F) &gt; 2.2,
            "Hard",
            "Med"
        )
    ),
    ""
)</f>
        <v>Med</v>
      </c>
      <c r="P386" s="50" t="str" cm="1">
        <f t="array" ref="P386">_xlfn.TEXTJOIN(",", TRUE, IF((Rates!$B$1:$B$11000 = D386) * (Rates!$E$1:$E$11000 &lt;&gt; ""), CHAR(34) &amp; Rates!$E$1:$E$11000&amp; CHAR(34), ""))</f>
        <v>"very easy but still fun as always","Straightforward but fun!","Fun one today "</v>
      </c>
      <c r="Q386" s="50">
        <f>COUNTIF(Categories!A:A, H386) + COUNTIF(Categories!A:A, I386) + COUNTIF(Categories!A:A, J386) + COUNTIF(Categories!A:A, K386) + COUNTIF(Categories!A:A, F386) + COUNTIF(Categories!A:A, G386) + T386</f>
        <v>6</v>
      </c>
      <c r="R386" s="50">
        <f t="shared" si="35"/>
        <v>0</v>
      </c>
      <c r="S386" s="50" t="str">
        <f t="shared" si="34"/>
        <v>startLIsMoonRotate3ColorCentercl_BLU, cl_RED</v>
      </c>
      <c r="T386" s="50">
        <f t="shared" si="24"/>
        <v>0</v>
      </c>
      <c r="U386" s="50" t="s">
        <v>3018</v>
      </c>
      <c r="V386" s="50" t="str">
        <f t="shared" si="25"/>
        <v>[{"order":"385","ctry":"Laos",</v>
      </c>
      <c r="W386" s="53" t="str">
        <f t="shared" si="26"/>
        <v>[{"order":"385","ctry":"Laos","rate":"7.8","dff":"Med","cmnt":["very easy but still fun as always","Straightforward but fun!","Fun one today "],"prow":["startL","IsMoon","Rotate"],"pcolumn":["3Color","Center","cl_BLU, cl_RED"]}],</v>
      </c>
      <c r="X386" s="48" t="str" cm="1">
        <f t="array" ref="X386">CHAR(34) &amp; "prow" &amp; CHAR(34) &amp; ":["
&amp; _xlfn.TEXTJOIN(",", TRUE, CHAR(34) &amp; F386:H386 &amp; CHAR(34))
&amp; "],"</f>
        <v>"prow":["startL","IsMoon","Rotate"],</v>
      </c>
      <c r="Y386" s="48" t="str" cm="1">
        <f t="array" ref="Y386">CHAR(34) &amp; "pcolumn" &amp; CHAR(34) &amp; ":["
&amp; _xlfn.TEXTJOIN(",", TRUE, CHAR(34) &amp; I386:K386 &amp; CHAR(34))
&amp; "]}"</f>
        <v>"pcolumn":["3Color","Center","cl_BLU, cl_RED"]}</v>
      </c>
      <c r="Z386" s="54" t="str">
        <f t="shared" si="27"/>
        <v>"rate":"7.8",</v>
      </c>
      <c r="AA386" s="54" t="str">
        <f t="shared" si="28"/>
        <v>"dff":"Med",</v>
      </c>
      <c r="AB386" s="54" t="str">
        <f t="shared" si="29"/>
        <v>"cmnt":["very easy but still fun as always","Straightforward but fun!","Fun one today "],</v>
      </c>
      <c r="AC386" s="54"/>
      <c r="AD386" s="54"/>
      <c r="AE386" s="54"/>
      <c r="AF386" s="54"/>
      <c r="AG386" s="54"/>
      <c r="AH386" s="54"/>
    </row>
    <row r="387" spans="1:34" ht="18" customHeight="1" x14ac:dyDescent="0.3">
      <c r="A387" s="44">
        <f t="shared" ref="A387:A450" si="36">"07/03/2024"+ROW(A387)-2</f>
        <v>45743</v>
      </c>
      <c r="B387" s="45">
        <f t="shared" si="21"/>
        <v>4</v>
      </c>
      <c r="C387" s="46" t="str">
        <f t="shared" si="22"/>
        <v>puzzle1 = [{"order":"386","ctry":"Greece","rate":"8.5","dff":"Med","cmnt":["Top left category is difficult","Love it. ","simple enough categories that really make you think out your answers and where you place them. Solid puzzle."],"prow":["BLUWHI","balkan","Canton"],"pcolumn":["namenot_a","namenot_i","namenot_o"]}],</v>
      </c>
      <c r="D387" s="47">
        <f t="shared" si="23"/>
        <v>386</v>
      </c>
      <c r="E387" s="48" t="s">
        <v>125</v>
      </c>
      <c r="F387" s="49" t="s">
        <v>1363</v>
      </c>
      <c r="G387" s="50" t="s">
        <v>23</v>
      </c>
      <c r="H387" s="50" t="s">
        <v>1634</v>
      </c>
      <c r="I387" s="50" t="s">
        <v>1961</v>
      </c>
      <c r="J387" s="50" t="s">
        <v>1969</v>
      </c>
      <c r="K387" s="50" t="s">
        <v>1973</v>
      </c>
      <c r="L387" s="48" t="str" cm="1">
        <f t="array" ref="L387">IF(LEFT(E387,1)&lt;&gt;"[", _xlfn.TEXTJOIN(", ", TRUE, IF($E$2:$E$1438=E387, ROW($E$2:$E$1438)-1, "")), "")</f>
        <v>71, 262, 386</v>
      </c>
      <c r="M387" s="48" cm="1">
        <f t="array" ref="M387">IF(
  IFERROR(INDEX(_xlfn.TEXTSPLIT(L387, ", "), COUNTA(_xlfn.TEXTSPLIT(L387, ", "))) - INDEX(_xlfn.TEXTSPLIT(L387, ", "), COUNTA(_xlfn.TEXTSPLIT(L387, ", ")) - 1), 0) &gt; 0,
  IFERROR(INDEX(_xlfn.TEXTSPLIT(L387, ", "), COUNTA(_xlfn.TEXTSPLIT(L387, ", "))) - INDEX(_xlfn.TEXTSPLIT(L387, ", "), COUNTA(_xlfn.TEXTSPLIT(L387, ", ")) - 1), ""),
  ""
)</f>
        <v>124</v>
      </c>
      <c r="N387" s="51" t="str">
        <f>IFERROR(TEXT(AVERAGEIF(Rates!B:B, D387, Rates!C:C), "0.0"), "")</f>
        <v>8.5</v>
      </c>
      <c r="O387" s="52" t="str">
        <f>IFERROR(
    IF(
        AVERAGEIF(Rates!B:B, D387, Rates!F:F) &lt; 1.2,
        "Easy",
        IF(
            AVERAGEIF(Rates!B:B, D387, Rates!F:F) &gt; 2.2,
            "Hard",
            "Med"
        )
    ),
    ""
)</f>
        <v>Med</v>
      </c>
      <c r="P387" s="50" t="str" cm="1">
        <f t="array" ref="P387">_xlfn.TEXTJOIN(",", TRUE, IF((Rates!$B$1:$B$11000 = D387) * (Rates!$E$1:$E$11000 &lt;&gt; ""), CHAR(34) &amp; Rates!$E$1:$E$11000&amp; CHAR(34), ""))</f>
        <v>"Top left category is difficult","Love it. ","simple enough categories that really make you think out your answers and where you place them. Solid puzzle."</v>
      </c>
      <c r="Q387" s="50">
        <f>COUNTIF(Categories!A:A, H387) + COUNTIF(Categories!A:A, I387) + COUNTIF(Categories!A:A, J387) + COUNTIF(Categories!A:A, K387) + COUNTIF(Categories!A:A, F387) + COUNTIF(Categories!A:A, G387) + T387</f>
        <v>6</v>
      </c>
      <c r="R387" s="50">
        <f t="shared" si="35"/>
        <v>0</v>
      </c>
      <c r="S387" s="50" t="str">
        <f t="shared" ref="S387:S450" si="37">_xlfn.TEXTJOIN("", TRUE, F387:K387)</f>
        <v>BLUWHIbalkanCantonnamenot_anamenot_inamenot_o</v>
      </c>
      <c r="T387" s="50">
        <f t="shared" si="24"/>
        <v>0</v>
      </c>
      <c r="U387" s="50" t="s">
        <v>3018</v>
      </c>
      <c r="V387" s="50" t="str">
        <f t="shared" si="25"/>
        <v>[{"order":"386","ctry":"Greece",</v>
      </c>
      <c r="W387" s="53" t="str">
        <f t="shared" si="26"/>
        <v>[{"order":"386","ctry":"Greece","rate":"8.5","dff":"Med","cmnt":["Top left category is difficult","Love it. ","simple enough categories that really make you think out your answers and where you place them. Solid puzzle."],"prow":["BLUWHI","balkan","Canton"],"pcolumn":["namenot_a","namenot_i","namenot_o"]}],</v>
      </c>
      <c r="X387" s="48" t="str" cm="1">
        <f t="array" ref="X387">CHAR(34) &amp; "prow" &amp; CHAR(34) &amp; ":["
&amp; _xlfn.TEXTJOIN(",", TRUE, CHAR(34) &amp; F387:H387 &amp; CHAR(34))
&amp; "],"</f>
        <v>"prow":["BLUWHI","balkan","Canton"],</v>
      </c>
      <c r="Y387" s="48" t="str" cm="1">
        <f t="array" ref="Y387">CHAR(34) &amp; "pcolumn" &amp; CHAR(34) &amp; ":["
&amp; _xlfn.TEXTJOIN(",", TRUE, CHAR(34) &amp; I387:K387 &amp; CHAR(34))
&amp; "]}"</f>
        <v>"pcolumn":["namenot_a","namenot_i","namenot_o"]}</v>
      </c>
      <c r="Z387" s="54" t="str">
        <f t="shared" si="27"/>
        <v>"rate":"8.5",</v>
      </c>
      <c r="AA387" s="54" t="str">
        <f t="shared" si="28"/>
        <v>"dff":"Med",</v>
      </c>
      <c r="AB387" s="54" t="str">
        <f t="shared" si="29"/>
        <v>"cmnt":["Top left category is difficult","Love it. ","simple enough categories that really make you think out your answers and where you place them. Solid puzzle."],</v>
      </c>
      <c r="AC387" s="54"/>
      <c r="AD387" s="54"/>
      <c r="AE387" s="54"/>
      <c r="AF387" s="54"/>
      <c r="AG387" s="54"/>
      <c r="AH387" s="54"/>
    </row>
    <row r="388" spans="1:34" ht="18" customHeight="1" x14ac:dyDescent="0.3">
      <c r="A388" s="44">
        <f t="shared" si="36"/>
        <v>45744</v>
      </c>
      <c r="B388" s="45">
        <f t="shared" si="21"/>
        <v>5</v>
      </c>
      <c r="C388" s="46" t="str">
        <f t="shared" si="22"/>
        <v>puzzle1 = [{"order":"387","ctry":"Ecuador","rate":"6.7","dff":"Hard","cmnt":["Christmas island does not count as a flag with centered items where yellow and white don't touch [ANS: All items, not only the circle and map, must be centered to count]","White yellow no touch is my worst nightmare","Seriously, enough with the you-have-to-use-country-flags-to-do-this-one puzzles! I want a chance to use everything! [ANS: Will try to balance between all-country and more flexible puzzles, but we need to have both!]"],"prow":["ntWHYE","001YEL","HasSun"],"pcolumn":["Center","rgn_South America","allhor"]}],</v>
      </c>
      <c r="D388" s="47">
        <f t="shared" si="23"/>
        <v>387</v>
      </c>
      <c r="E388" s="48" t="s">
        <v>103</v>
      </c>
      <c r="F388" s="49" t="s">
        <v>20</v>
      </c>
      <c r="G388" s="50" t="s">
        <v>1176</v>
      </c>
      <c r="H388" s="50" t="s">
        <v>1602</v>
      </c>
      <c r="I388" s="50" t="s">
        <v>1574</v>
      </c>
      <c r="J388" s="50" t="s">
        <v>1055</v>
      </c>
      <c r="K388" s="50" t="s">
        <v>1509</v>
      </c>
      <c r="L388" s="48" t="str" cm="1">
        <f t="array" ref="L388">IF(LEFT(E388,1)&lt;&gt;"[", _xlfn.TEXTJOIN(", ", TRUE, IF($E$2:$E$1438=E388, ROW($E$2:$E$1438)-1, "")), "")</f>
        <v>37, 387</v>
      </c>
      <c r="M388" s="48" cm="1">
        <f t="array" ref="M388">IF(
  IFERROR(INDEX(_xlfn.TEXTSPLIT(L388, ", "), COUNTA(_xlfn.TEXTSPLIT(L388, ", "))) - INDEX(_xlfn.TEXTSPLIT(L388, ", "), COUNTA(_xlfn.TEXTSPLIT(L388, ", ")) - 1), 0) &gt; 0,
  IFERROR(INDEX(_xlfn.TEXTSPLIT(L388, ", "), COUNTA(_xlfn.TEXTSPLIT(L388, ", "))) - INDEX(_xlfn.TEXTSPLIT(L388, ", "), COUNTA(_xlfn.TEXTSPLIT(L388, ", ")) - 1), ""),
  ""
)</f>
        <v>350</v>
      </c>
      <c r="N388" s="51" t="str">
        <f>IFERROR(TEXT(AVERAGEIF(Rates!B:B, D388, Rates!C:C), "0.0"), "")</f>
        <v>6.7</v>
      </c>
      <c r="O388" s="52" t="str">
        <f>IFERROR(
    IF(
        AVERAGEIF(Rates!B:B, D388, Rates!F:F) &lt; 1.2,
        "Easy",
        IF(
            AVERAGEIF(Rates!B:B, D388, Rates!F:F) &gt; 2.2,
            "Hard",
            "Med"
        )
    ),
    ""
)</f>
        <v>Hard</v>
      </c>
      <c r="P388" s="50" t="str" cm="1">
        <f t="array" ref="P388">_xlfn.TEXTJOIN(",", TRUE, IF((Rates!$B$1:$B$11000 = D388) * (Rates!$E$1:$E$11000 &lt;&gt; ""), CHAR(34) &amp; Rates!$E$1:$E$11000&amp; CHAR(34), ""))</f>
        <v>"Christmas island does not count as a flag with centered items where yellow and white don't touch [ANS: All items, not only the circle and map, must be centered to count]","White yellow no touch is my worst nightmare","Seriously, enough with the you-have-to-use-country-flags-to-do-this-one puzzles! I want a chance to use everything! [ANS: Will try to balance between all-country and more flexible puzzles, but we need to have both!]"</v>
      </c>
      <c r="Q388" s="50">
        <f>COUNTIF(Categories!A:A, H388) + COUNTIF(Categories!A:A, I388) + COUNTIF(Categories!A:A, J388) + COUNTIF(Categories!A:A, K388) + COUNTIF(Categories!A:A, F388) + COUNTIF(Categories!A:A, G388) + T388</f>
        <v>6</v>
      </c>
      <c r="R388" s="50">
        <f t="shared" ref="R388:R451" si="38">COUNTIF(F386:K386,F388) + COUNTIF(F386:K386,G388) + COUNTIF(F386:K386,H388) + COUNTIF(F386:K386,I388) + COUNTIF(F386:K386,J388) +  COUNTIF(F386:K386,K388)</f>
        <v>1</v>
      </c>
      <c r="S388" s="50" t="str">
        <f t="shared" si="37"/>
        <v>ntWHYE001YELHasSunCenterrgn_South Americaallhor</v>
      </c>
      <c r="T388" s="50">
        <f t="shared" si="24"/>
        <v>0</v>
      </c>
      <c r="U388" s="50" t="s">
        <v>3018</v>
      </c>
      <c r="V388" s="50" t="str">
        <f t="shared" si="25"/>
        <v>[{"order":"387","ctry":"Ecuador",</v>
      </c>
      <c r="W388" s="53" t="str">
        <f t="shared" si="26"/>
        <v>[{"order":"387","ctry":"Ecuador","rate":"6.7","dff":"Hard","cmnt":["Christmas island does not count as a flag with centered items where yellow and white don't touch [ANS: All items, not only the circle and map, must be centered to count]","White yellow no touch is my worst nightmare","Seriously, enough with the you-have-to-use-country-flags-to-do-this-one puzzles! I want a chance to use everything! [ANS: Will try to balance between all-country and more flexible puzzles, but we need to have both!]"],"prow":["ntWHYE","001YEL","HasSun"],"pcolumn":["Center","rgn_South America","allhor"]}],</v>
      </c>
      <c r="X388" s="48" t="str" cm="1">
        <f t="array" ref="X388">CHAR(34) &amp; "prow" &amp; CHAR(34) &amp; ":["
&amp; _xlfn.TEXTJOIN(",", TRUE, CHAR(34) &amp; F388:H388 &amp; CHAR(34))
&amp; "],"</f>
        <v>"prow":["ntWHYE","001YEL","HasSun"],</v>
      </c>
      <c r="Y388" s="48" t="str" cm="1">
        <f t="array" ref="Y388">CHAR(34) &amp; "pcolumn" &amp; CHAR(34) &amp; ":["
&amp; _xlfn.TEXTJOIN(",", TRUE, CHAR(34) &amp; I388:K388 &amp; CHAR(34))
&amp; "]}"</f>
        <v>"pcolumn":["Center","rgn_South America","allhor"]}</v>
      </c>
      <c r="Z388" s="54" t="str">
        <f t="shared" si="27"/>
        <v>"rate":"6.7",</v>
      </c>
      <c r="AA388" s="54" t="str">
        <f t="shared" si="28"/>
        <v>"dff":"Hard",</v>
      </c>
      <c r="AB388" s="54" t="str">
        <f t="shared" si="29"/>
        <v>"cmnt":["Christmas island does not count as a flag with centered items where yellow and white don't touch [ANS: All items, not only the circle and map, must be centered to count]","White yellow no touch is my worst nightmare","Seriously, enough with the you-have-to-use-country-flags-to-do-this-one puzzles! I want a chance to use everything! [ANS: Will try to balance between all-country and more flexible puzzles, but we need to have both!]"],</v>
      </c>
      <c r="AC388" s="54"/>
      <c r="AD388" s="54"/>
      <c r="AE388" s="54"/>
      <c r="AF388" s="54"/>
      <c r="AG388" s="54"/>
      <c r="AH388" s="54"/>
    </row>
    <row r="389" spans="1:34" ht="18" customHeight="1" x14ac:dyDescent="0.3">
      <c r="A389" s="44">
        <f t="shared" si="36"/>
        <v>45745</v>
      </c>
      <c r="B389" s="45">
        <f t="shared" si="21"/>
        <v>6</v>
      </c>
      <c r="C389" s="46" t="str">
        <f t="shared" si="22"/>
        <v>puzzle1 = [{"order":"388","ctry":"[CHI] Tibet","rate":"8.0","dff":"Med","cmnt":["So many available choices that it was boring. ","Land category is always hard"],"prow":["chines","regi__","Geogrh"],"pcolumn":["cl_BLU","cl_YEL","cl_RED"]}],</v>
      </c>
      <c r="D389" s="47">
        <f t="shared" si="23"/>
        <v>388</v>
      </c>
      <c r="E389" s="48" t="s">
        <v>3073</v>
      </c>
      <c r="F389" s="49" t="s">
        <v>2059</v>
      </c>
      <c r="G389" s="50" t="s">
        <v>1079</v>
      </c>
      <c r="H389" s="50" t="s">
        <v>1662</v>
      </c>
      <c r="I389" s="50" t="s">
        <v>1092</v>
      </c>
      <c r="J389" s="50" t="s">
        <v>1107</v>
      </c>
      <c r="K389" s="50" t="s">
        <v>1101</v>
      </c>
      <c r="L389" s="48" t="str" cm="1">
        <f t="array" ref="L389">IF(LEFT(E389,1)&lt;&gt;"[", _xlfn.TEXTJOIN(", ", TRUE, IF($E$2:$E$1438=E389, ROW($E$2:$E$1438)-1, "")), "")</f>
        <v/>
      </c>
      <c r="M389" s="48" t="str" cm="1">
        <f t="array" ref="M389">IF(
  IFERROR(INDEX(_xlfn.TEXTSPLIT(L389, ", "), COUNTA(_xlfn.TEXTSPLIT(L389, ", "))) - INDEX(_xlfn.TEXTSPLIT(L389, ", "), COUNTA(_xlfn.TEXTSPLIT(L389, ", ")) - 1), 0) &gt; 0,
  IFERROR(INDEX(_xlfn.TEXTSPLIT(L389, ", "), COUNTA(_xlfn.TEXTSPLIT(L389, ", "))) - INDEX(_xlfn.TEXTSPLIT(L389, ", "), COUNTA(_xlfn.TEXTSPLIT(L389, ", ")) - 1), ""),
  ""
)</f>
        <v/>
      </c>
      <c r="N389" s="51" t="str">
        <f>IFERROR(TEXT(AVERAGEIF(Rates!B:B, D389, Rates!C:C), "0.0"), "")</f>
        <v>8.0</v>
      </c>
      <c r="O389" s="52" t="str">
        <f>IFERROR(
    IF(
        AVERAGEIF(Rates!B:B, D389, Rates!F:F) &lt; 1.2,
        "Easy",
        IF(
            AVERAGEIF(Rates!B:B, D389, Rates!F:F) &gt; 2.2,
            "Hard",
            "Med"
        )
    ),
    ""
)</f>
        <v>Med</v>
      </c>
      <c r="P389" s="50" t="str" cm="1">
        <f t="array" ref="P389">_xlfn.TEXTJOIN(",", TRUE, IF((Rates!$B$1:$B$11000 = D389) * (Rates!$E$1:$E$11000 &lt;&gt; ""), CHAR(34) &amp; Rates!$E$1:$E$11000&amp; CHAR(34), ""))</f>
        <v>"So many available choices that it was boring. ","Land category is always hard"</v>
      </c>
      <c r="Q389" s="50">
        <f>COUNTIF(Categories!A:A, H389) + COUNTIF(Categories!A:A, I389) + COUNTIF(Categories!A:A, J389) + COUNTIF(Categories!A:A, K389) + COUNTIF(Categories!A:A, F389) + COUNTIF(Categories!A:A, G389) + T389</f>
        <v>6</v>
      </c>
      <c r="R389" s="50">
        <f t="shared" si="38"/>
        <v>0</v>
      </c>
      <c r="S389" s="50" t="str">
        <f t="shared" si="37"/>
        <v>chinesregi__Geogrhcl_BLUcl_YELcl_RED</v>
      </c>
      <c r="T389" s="50">
        <f t="shared" si="24"/>
        <v>0</v>
      </c>
      <c r="U389" s="50" t="s">
        <v>3018</v>
      </c>
      <c r="V389" s="50" t="str">
        <f t="shared" si="25"/>
        <v>[{"order":"388","ctry":"[CHI] Tibet",</v>
      </c>
      <c r="W389" s="53" t="str">
        <f t="shared" si="26"/>
        <v>[{"order":"388","ctry":"[CHI] Tibet","rate":"8.0","dff":"Med","cmnt":["So many available choices that it was boring. ","Land category is always hard"],"prow":["chines","regi__","Geogrh"],"pcolumn":["cl_BLU","cl_YEL","cl_RED"]}],</v>
      </c>
      <c r="X389" s="48" t="str" cm="1">
        <f t="array" ref="X389">CHAR(34) &amp; "prow" &amp; CHAR(34) &amp; ":["
&amp; _xlfn.TEXTJOIN(",", TRUE, CHAR(34) &amp; F389:H389 &amp; CHAR(34))
&amp; "],"</f>
        <v>"prow":["chines","regi__","Geogrh"],</v>
      </c>
      <c r="Y389" s="48" t="str" cm="1">
        <f t="array" ref="Y389">CHAR(34) &amp; "pcolumn" &amp; CHAR(34) &amp; ":["
&amp; _xlfn.TEXTJOIN(",", TRUE, CHAR(34) &amp; I389:K389 &amp; CHAR(34))
&amp; "]}"</f>
        <v>"pcolumn":["cl_BLU","cl_YEL","cl_RED"]}</v>
      </c>
      <c r="Z389" s="54" t="str">
        <f t="shared" si="27"/>
        <v>"rate":"8.0",</v>
      </c>
      <c r="AA389" s="54" t="str">
        <f t="shared" si="28"/>
        <v>"dff":"Med",</v>
      </c>
      <c r="AB389" s="54" t="str">
        <f t="shared" si="29"/>
        <v>"cmnt":["So many available choices that it was boring. ","Land category is always hard"],</v>
      </c>
      <c r="AC389" s="54"/>
      <c r="AD389" s="54"/>
      <c r="AE389" s="54"/>
      <c r="AF389" s="54"/>
      <c r="AG389" s="54"/>
      <c r="AH389" s="54"/>
    </row>
    <row r="390" spans="1:34" ht="18" customHeight="1" x14ac:dyDescent="0.3">
      <c r="A390" s="44">
        <f t="shared" si="36"/>
        <v>45746</v>
      </c>
      <c r="B390" s="45">
        <f t="shared" si="21"/>
        <v>7</v>
      </c>
      <c r="C390" s="46" t="str">
        <f t="shared" si="22"/>
        <v>puzzle1 = [{"order":"389","ctry":"Saint Kitts and Nevis","rate":"8.8","dff":"Hard","cmnt":["most of the flags that should work in all bands diagonal don't. [ANS: Can you provide some examples?]","10/10. Loved it ","i blanked on almost all of these"],"prow":["cl_GRE, cl_YEL","cl_BLA, cl_GRE","cl_RED, cl_YEL"],"pcolumn":["staWHI","alldia","words3"]}],</v>
      </c>
      <c r="D390" s="47">
        <f t="shared" si="23"/>
        <v>389</v>
      </c>
      <c r="E390" s="48" t="s">
        <v>225</v>
      </c>
      <c r="F390" s="49" t="s">
        <v>1146</v>
      </c>
      <c r="G390" s="49" t="s">
        <v>1128</v>
      </c>
      <c r="H390" s="49" t="s">
        <v>1167</v>
      </c>
      <c r="I390" s="49" t="s">
        <v>1273</v>
      </c>
      <c r="J390" s="49" t="s">
        <v>1517</v>
      </c>
      <c r="K390" s="49" t="s">
        <v>1849</v>
      </c>
      <c r="L390" s="48" t="str" cm="1">
        <f t="array" ref="L390">IF(LEFT(E390,1)&lt;&gt;"[", _xlfn.TEXTJOIN(", ", TRUE, IF($E$2:$E$1438=E390, ROW($E$2:$E$1438)-1, "")), "")</f>
        <v>235, 389</v>
      </c>
      <c r="M390" s="48" cm="1">
        <f t="array" ref="M390">IF(
  IFERROR(INDEX(_xlfn.TEXTSPLIT(L390, ", "), COUNTA(_xlfn.TEXTSPLIT(L390, ", "))) - INDEX(_xlfn.TEXTSPLIT(L390, ", "), COUNTA(_xlfn.TEXTSPLIT(L390, ", ")) - 1), 0) &gt; 0,
  IFERROR(INDEX(_xlfn.TEXTSPLIT(L390, ", "), COUNTA(_xlfn.TEXTSPLIT(L390, ", "))) - INDEX(_xlfn.TEXTSPLIT(L390, ", "), COUNTA(_xlfn.TEXTSPLIT(L390, ", ")) - 1), ""),
  ""
)</f>
        <v>154</v>
      </c>
      <c r="N390" s="51" t="str">
        <f>IFERROR(TEXT(AVERAGEIF(Rates!B:B, D390, Rates!C:C), "0.0"), "")</f>
        <v>8.8</v>
      </c>
      <c r="O390" s="52" t="str">
        <f>IFERROR(
    IF(
        AVERAGEIF(Rates!B:B, D390, Rates!F:F) &lt; 1.2,
        "Easy",
        IF(
            AVERAGEIF(Rates!B:B, D390, Rates!F:F) &gt; 2.2,
            "Hard",
            "Med"
        )
    ),
    ""
)</f>
        <v>Hard</v>
      </c>
      <c r="P390" s="50" t="str" cm="1">
        <f t="array" ref="P390">_xlfn.TEXTJOIN(",", TRUE, IF((Rates!$B$1:$B$11000 = D390) * (Rates!$E$1:$E$11000 &lt;&gt; ""), CHAR(34) &amp; Rates!$E$1:$E$11000&amp; CHAR(34), ""))</f>
        <v>"most of the flags that should work in all bands diagonal don't. [ANS: Can you provide some examples?]","10/10. Loved it ","i blanked on almost all of these"</v>
      </c>
      <c r="Q390" s="50">
        <f>COUNTIF(Categories!A:A, H390) + COUNTIF(Categories!A:A, I390) + COUNTIF(Categories!A:A, J390) + COUNTIF(Categories!A:A, K390) + COUNTIF(Categories!A:A, F390) + COUNTIF(Categories!A:A, G390) + T390</f>
        <v>6</v>
      </c>
      <c r="R390" s="50">
        <f t="shared" si="38"/>
        <v>0</v>
      </c>
      <c r="S390" s="50" t="str">
        <f t="shared" si="37"/>
        <v>cl_GRE, cl_YELcl_BLA, cl_GREcl_RED, cl_YELstaWHIalldiawords3</v>
      </c>
      <c r="T390" s="50">
        <f t="shared" si="24"/>
        <v>0</v>
      </c>
      <c r="U390" s="50" t="s">
        <v>3018</v>
      </c>
      <c r="V390" s="50" t="str">
        <f t="shared" si="25"/>
        <v>[{"order":"389","ctry":"Saint Kitts and Nevis",</v>
      </c>
      <c r="W390" s="53" t="str">
        <f t="shared" si="26"/>
        <v>[{"order":"389","ctry":"Saint Kitts and Nevis","rate":"8.8","dff":"Hard","cmnt":["most of the flags that should work in all bands diagonal don't. [ANS: Can you provide some examples?]","10/10. Loved it ","i blanked on almost all of these"],"prow":["cl_GRE, cl_YEL","cl_BLA, cl_GRE","cl_RED, cl_YEL"],"pcolumn":["staWHI","alldia","words3"]}],</v>
      </c>
      <c r="X390" s="48" t="str" cm="1">
        <f t="array" ref="X390">CHAR(34) &amp; "prow" &amp; CHAR(34) &amp; ":["
&amp; _xlfn.TEXTJOIN(",", TRUE, CHAR(34) &amp; F390:H390 &amp; CHAR(34))
&amp; "],"</f>
        <v>"prow":["cl_GRE, cl_YEL","cl_BLA, cl_GRE","cl_RED, cl_YEL"],</v>
      </c>
      <c r="Y390" s="48" t="str" cm="1">
        <f t="array" ref="Y390">CHAR(34) &amp; "pcolumn" &amp; CHAR(34) &amp; ":["
&amp; _xlfn.TEXTJOIN(",", TRUE, CHAR(34) &amp; I390:K390 &amp; CHAR(34))
&amp; "]}"</f>
        <v>"pcolumn":["staWHI","alldia","words3"]}</v>
      </c>
      <c r="Z390" s="54" t="str">
        <f t="shared" si="27"/>
        <v>"rate":"8.8",</v>
      </c>
      <c r="AA390" s="54" t="str">
        <f t="shared" si="28"/>
        <v>"dff":"Hard",</v>
      </c>
      <c r="AB390" s="54" t="str">
        <f t="shared" si="29"/>
        <v>"cmnt":["most of the flags that should work in all bands diagonal don't. [ANS: Can you provide some examples?]","10/10. Loved it ","i blanked on almost all of these"],</v>
      </c>
      <c r="AC390" s="54"/>
      <c r="AD390" s="54"/>
      <c r="AE390" s="54"/>
      <c r="AF390" s="54"/>
      <c r="AG390" s="54"/>
      <c r="AH390" s="54"/>
    </row>
    <row r="391" spans="1:34" ht="18" customHeight="1" x14ac:dyDescent="0.3">
      <c r="A391" s="44">
        <f t="shared" si="36"/>
        <v>45747</v>
      </c>
      <c r="B391" s="45">
        <f t="shared" si="21"/>
        <v>1</v>
      </c>
      <c r="C391" s="46" t="str">
        <f t="shared" si="22"/>
        <v>puzzle1 = [{"order":"390","ctry":"Gabon","rate":"7.6","dff":"Med","cmnt":["Armenia’s yellow doesn’t count as Yellow (Or is that gold IDK) [ANS: It is Orange!!]","Really fun color combos. Quite challenging "],"prow":["3Bands","allhor","OnlyBa"],"pcolumn":["cl_BLU, cl_YEL","cl_GRE, cl_YEL","cl_BLU, cl_GRE"]}],</v>
      </c>
      <c r="D391" s="47">
        <f t="shared" si="23"/>
        <v>390</v>
      </c>
      <c r="E391" s="48" t="s">
        <v>119</v>
      </c>
      <c r="F391" s="49" t="s">
        <v>1489</v>
      </c>
      <c r="G391" s="50" t="s">
        <v>1509</v>
      </c>
      <c r="H391" s="50" t="s">
        <v>1630</v>
      </c>
      <c r="I391" s="50" t="s">
        <v>1131</v>
      </c>
      <c r="J391" s="50" t="s">
        <v>1146</v>
      </c>
      <c r="K391" s="50" t="s">
        <v>1140</v>
      </c>
      <c r="L391" s="48" t="str" cm="1">
        <f t="array" ref="L391">IF(LEFT(E391,1)&lt;&gt;"[", _xlfn.TEXTJOIN(", ", TRUE, IF($E$2:$E$1438=E391, ROW($E$2:$E$1438)-1, "")), "")</f>
        <v>15, 390</v>
      </c>
      <c r="M391" s="48" cm="1">
        <f t="array" ref="M391">IF(
  IFERROR(INDEX(_xlfn.TEXTSPLIT(L391, ", "), COUNTA(_xlfn.TEXTSPLIT(L391, ", "))) - INDEX(_xlfn.TEXTSPLIT(L391, ", "), COUNTA(_xlfn.TEXTSPLIT(L391, ", ")) - 1), 0) &gt; 0,
  IFERROR(INDEX(_xlfn.TEXTSPLIT(L391, ", "), COUNTA(_xlfn.TEXTSPLIT(L391, ", "))) - INDEX(_xlfn.TEXTSPLIT(L391, ", "), COUNTA(_xlfn.TEXTSPLIT(L391, ", ")) - 1), ""),
  ""
)</f>
        <v>375</v>
      </c>
      <c r="N391" s="51" t="str">
        <f>IFERROR(TEXT(AVERAGEIF(Rates!B:B, D391, Rates!C:C), "0.0"), "")</f>
        <v>7.6</v>
      </c>
      <c r="O391" s="52" t="str">
        <f>IFERROR(
    IF(
        AVERAGEIF(Rates!B:B, D391, Rates!F:F) &lt; 1.2,
        "Easy",
        IF(
            AVERAGEIF(Rates!B:B, D391, Rates!F:F) &gt; 2.2,
            "Hard",
            "Med"
        )
    ),
    ""
)</f>
        <v>Med</v>
      </c>
      <c r="P391" s="50" t="str" cm="1">
        <f t="array" ref="P391">_xlfn.TEXTJOIN(",", TRUE, IF((Rates!$B$1:$B$11000 = D391) * (Rates!$E$1:$E$11000 &lt;&gt; ""), CHAR(34) &amp; Rates!$E$1:$E$11000&amp; CHAR(34), ""))</f>
        <v>"Armenia’s yellow doesn’t count as Yellow (Or is that gold IDK) [ANS: It is Orange!!]","Really fun color combos. Quite challenging "</v>
      </c>
      <c r="Q391" s="50">
        <f>COUNTIF(Categories!A:A, H391) + COUNTIF(Categories!A:A, I391) + COUNTIF(Categories!A:A, J391) + COUNTIF(Categories!A:A, K391) + COUNTIF(Categories!A:A, F391) + COUNTIF(Categories!A:A, G391) + T391</f>
        <v>6</v>
      </c>
      <c r="R391" s="50">
        <f t="shared" si="38"/>
        <v>0</v>
      </c>
      <c r="S391" s="50" t="str">
        <f t="shared" si="37"/>
        <v>3BandsallhorOnlyBacl_BLU, cl_YELcl_GRE, cl_YELcl_BLU, cl_GRE</v>
      </c>
      <c r="T391" s="50">
        <f t="shared" si="24"/>
        <v>0</v>
      </c>
      <c r="U391" s="50" t="s">
        <v>3018</v>
      </c>
      <c r="V391" s="50" t="str">
        <f t="shared" si="25"/>
        <v>[{"order":"390","ctry":"Gabon",</v>
      </c>
      <c r="W391" s="53" t="str">
        <f t="shared" si="26"/>
        <v>[{"order":"390","ctry":"Gabon","rate":"7.6","dff":"Med","cmnt":["Armenia’s yellow doesn’t count as Yellow (Or is that gold IDK) [ANS: It is Orange!!]","Really fun color combos. Quite challenging "],"prow":["3Bands","allhor","OnlyBa"],"pcolumn":["cl_BLU, cl_YEL","cl_GRE, cl_YEL","cl_BLU, cl_GRE"]}],</v>
      </c>
      <c r="X391" s="48" t="str" cm="1">
        <f t="array" ref="X391">CHAR(34) &amp; "prow" &amp; CHAR(34) &amp; ":["
&amp; _xlfn.TEXTJOIN(",", TRUE, CHAR(34) &amp; F391:H391 &amp; CHAR(34))
&amp; "],"</f>
        <v>"prow":["3Bands","allhor","OnlyBa"],</v>
      </c>
      <c r="Y391" s="48" t="str" cm="1">
        <f t="array" ref="Y391">CHAR(34) &amp; "pcolumn" &amp; CHAR(34) &amp; ":["
&amp; _xlfn.TEXTJOIN(",", TRUE, CHAR(34) &amp; I391:K391 &amp; CHAR(34))
&amp; "]}"</f>
        <v>"pcolumn":["cl_BLU, cl_YEL","cl_GRE, cl_YEL","cl_BLU, cl_GRE"]}</v>
      </c>
      <c r="Z391" s="54" t="str">
        <f t="shared" si="27"/>
        <v>"rate":"7.6",</v>
      </c>
      <c r="AA391" s="54" t="str">
        <f t="shared" si="28"/>
        <v>"dff":"Med",</v>
      </c>
      <c r="AB391" s="54" t="str">
        <f t="shared" si="29"/>
        <v>"cmnt":["Armenia’s yellow doesn’t count as Yellow (Or is that gold IDK) [ANS: It is Orange!!]","Really fun color combos. Quite challenging "],</v>
      </c>
      <c r="AC391" s="54"/>
      <c r="AD391" s="54"/>
      <c r="AE391" s="54"/>
      <c r="AF391" s="54"/>
      <c r="AG391" s="54"/>
      <c r="AH391" s="54"/>
    </row>
    <row r="392" spans="1:34" ht="18" customHeight="1" x14ac:dyDescent="0.3">
      <c r="A392" s="44">
        <f t="shared" si="36"/>
        <v>45748</v>
      </c>
      <c r="B392" s="45">
        <f t="shared" si="21"/>
        <v>2</v>
      </c>
      <c r="C392" s="46" t="str">
        <f t="shared" si="22"/>
        <v>puzzle1 = [{"order":"391","ctry":"Mozambique","rate":"6.0","dff":"Easy","cmnt":["I don't know why people complained so much, I think this was a really nice puzzle for April Fools. Also it's not so difficult, there are plenty of options to choose for each slot.","The clues spell out a possible answer in and of itself, which is funny if done deliberately","Haha, funny!","it's flagdoku, not namedoku","lol","Easy but fun","Lol","i love this. very creative and fun and unexpected. good job mr doku.","Not sure whether to roll my eyes or roll of the floor laughing! 10/10","Worst puzzle yet. Really don't like the categories that move away from actual flag knowledge. ","It doesn't really have anything to do with flags","It has nothing to do with flags","Has nothing to do with flags","Interesting because I learned some flags. But boring because of same criteria everywhere. "],"prow":["with_B","with_I","with_A"],"pcolumn":["with_Z","with_A","with_M"]}],</v>
      </c>
      <c r="D392" s="47">
        <f t="shared" si="23"/>
        <v>391</v>
      </c>
      <c r="E392" s="48" t="s">
        <v>186</v>
      </c>
      <c r="F392" s="49" t="s">
        <v>3074</v>
      </c>
      <c r="G392" s="50" t="s">
        <v>3075</v>
      </c>
      <c r="H392" s="50" t="s">
        <v>3076</v>
      </c>
      <c r="I392" s="50" t="s">
        <v>3077</v>
      </c>
      <c r="J392" s="50" t="s">
        <v>3076</v>
      </c>
      <c r="K392" s="50" t="s">
        <v>3078</v>
      </c>
      <c r="L392" s="48" t="str" cm="1">
        <f t="array" ref="L392">IF(LEFT(E392,1)&lt;&gt;"[", _xlfn.TEXTJOIN(", ", TRUE, IF($E$2:$E$1438=E392, ROW($E$2:$E$1438)-1, "")), "")</f>
        <v>166, 391, 557</v>
      </c>
      <c r="M392" s="48" cm="1">
        <f t="array" ref="M392">IF(
  IFERROR(INDEX(_xlfn.TEXTSPLIT(L392, ", "), COUNTA(_xlfn.TEXTSPLIT(L392, ", "))) - INDEX(_xlfn.TEXTSPLIT(L392, ", "), COUNTA(_xlfn.TEXTSPLIT(L392, ", ")) - 1), 0) &gt; 0,
  IFERROR(INDEX(_xlfn.TEXTSPLIT(L392, ", "), COUNTA(_xlfn.TEXTSPLIT(L392, ", "))) - INDEX(_xlfn.TEXTSPLIT(L392, ", "), COUNTA(_xlfn.TEXTSPLIT(L392, ", ")) - 1), ""),
  ""
)</f>
        <v>166</v>
      </c>
      <c r="N392" s="51" t="str">
        <f>IFERROR(TEXT(AVERAGEIF(Rates!B:B, D392, Rates!C:C), "0.0"), "")</f>
        <v>6.0</v>
      </c>
      <c r="O392" s="52" t="str">
        <f>IFERROR(
    IF(
        AVERAGEIF(Rates!B:B, D392, Rates!F:F) &lt; 1.2,
        "Easy",
        IF(
            AVERAGEIF(Rates!B:B, D392, Rates!F:F) &gt; 2.2,
            "Hard",
            "Med"
        )
    ),
    ""
)</f>
        <v>Easy</v>
      </c>
      <c r="P392" s="50" t="str" cm="1">
        <f t="array" ref="P392">_xlfn.TEXTJOIN(",", TRUE, IF((Rates!$B$1:$B$11000 = D392) * (Rates!$E$1:$E$11000 &lt;&gt; ""), CHAR(34) &amp; Rates!$E$1:$E$11000&amp; CHAR(34), ""))</f>
        <v>"I don't know why people complained so much, I think this was a really nice puzzle for April Fools. Also it's not so difficult, there are plenty of options to choose for each slot.","The clues spell out a possible answer in and of itself, which is funny if done deliberately","Haha, funny!","it's flagdoku, not namedoku","lol","Easy but fun","Lol","i love this. very creative and fun and unexpected. good job mr doku.","Not sure whether to roll my eyes or roll of the floor laughing! 10/10","Worst puzzle yet. Really don't like the categories that move away from actual flag knowledge. ","It doesn't really have anything to do with flags","It has nothing to do with flags","Has nothing to do with flags","Interesting because I learned some flags. But boring because of same criteria everywhere. "</v>
      </c>
      <c r="Q392" s="50">
        <f>COUNTIF(Categories!A:A, H392) + COUNTIF(Categories!A:A, I392) + COUNTIF(Categories!A:A, J392) + COUNTIF(Categories!A:A, K392) + COUNTIF(Categories!A:A, F392) + COUNTIF(Categories!A:A, G392) + T392</f>
        <v>6</v>
      </c>
      <c r="R392" s="50">
        <f t="shared" si="38"/>
        <v>0</v>
      </c>
      <c r="S392" s="50" t="str">
        <f t="shared" si="37"/>
        <v>with_Bwith_Iwith_Awith_Zwith_Awith_M</v>
      </c>
      <c r="T392" s="50">
        <f t="shared" si="24"/>
        <v>6</v>
      </c>
      <c r="U392" s="50" t="s">
        <v>3018</v>
      </c>
      <c r="V392" s="50" t="str">
        <f t="shared" si="25"/>
        <v>[{"order":"391","ctry":"Mozambique",</v>
      </c>
      <c r="W392" s="53" t="str">
        <f t="shared" si="26"/>
        <v>[{"order":"391","ctry":"Mozambique","rate":"6.0","dff":"Easy","cmnt":["I don't know why people complained so much, I think this was a really nice puzzle for April Fools. Also it's not so difficult, there are plenty of options to choose for each slot.","The clues spell out a possible answer in and of itself, which is funny if done deliberately","Haha, funny!","it's flagdoku, not namedoku","lol","Easy but fun","Lol","i love this. very creative and fun and unexpected. good job mr doku.","Not sure whether to roll my eyes or roll of the floor laughing! 10/10","Worst puzzle yet. Really don't like the categories that move away from actual flag knowledge. ","It doesn't really have anything to do with flags","It has nothing to do with flags","Has nothing to do with flags","Interesting because I learned some flags. But boring because of same criteria everywhere. "],"prow":["with_B","with_I","with_A"],"pcolumn":["with_Z","with_A","with_M"]}],</v>
      </c>
      <c r="X392" s="48" t="str" cm="1">
        <f t="array" ref="X392">CHAR(34) &amp; "prow" &amp; CHAR(34) &amp; ":["
&amp; _xlfn.TEXTJOIN(",", TRUE, CHAR(34) &amp; F392:H392 &amp; CHAR(34))
&amp; "],"</f>
        <v>"prow":["with_B","with_I","with_A"],</v>
      </c>
      <c r="Y392" s="48" t="str" cm="1">
        <f t="array" ref="Y392">CHAR(34) &amp; "pcolumn" &amp; CHAR(34) &amp; ":["
&amp; _xlfn.TEXTJOIN(",", TRUE, CHAR(34) &amp; I392:K392 &amp; CHAR(34))
&amp; "]}"</f>
        <v>"pcolumn":["with_Z","with_A","with_M"]}</v>
      </c>
      <c r="Z392" s="54" t="str">
        <f t="shared" si="27"/>
        <v>"rate":"6.0",</v>
      </c>
      <c r="AA392" s="54" t="str">
        <f t="shared" si="28"/>
        <v>"dff":"Easy",</v>
      </c>
      <c r="AB392" s="54" t="str">
        <f t="shared" si="29"/>
        <v>"cmnt":["I don't know why people complained so much, I think this was a really nice puzzle for April Fools. Also it's not so difficult, there are plenty of options to choose for each slot.","The clues spell out a possible answer in and of itself, which is funny if done deliberately","Haha, funny!","it's flagdoku, not namedoku","lol","Easy but fun","Lol","i love this. very creative and fun and unexpected. good job mr doku.","Not sure whether to roll my eyes or roll of the floor laughing! 10/10","Worst puzzle yet. Really don't like the categories that move away from actual flag knowledge. ","It doesn't really have anything to do with flags","It has nothing to do with flags","Has nothing to do with flags","Interesting because I learned some flags. But boring because of same criteria everywhere. "],</v>
      </c>
      <c r="AC392" s="54"/>
      <c r="AD392" s="54"/>
      <c r="AE392" s="54"/>
      <c r="AF392" s="54"/>
      <c r="AG392" s="54"/>
      <c r="AH392" s="54"/>
    </row>
    <row r="393" spans="1:34" ht="18" customHeight="1" x14ac:dyDescent="0.3">
      <c r="A393" s="44">
        <f t="shared" si="36"/>
        <v>45749</v>
      </c>
      <c r="B393" s="45">
        <f t="shared" si="21"/>
        <v>3</v>
      </c>
      <c r="C393" s="46" t="str">
        <f t="shared" si="22"/>
        <v>puzzle1 = [{"order":"392","ctry":"Austria","rate":"7.8","dff":"Hard","cmnt":["Fun one today. Really enjoyed it ","The 180 symmetry and first = last bands were sort of redundant","I had to use the forbidden feature to beat this one [the search menu, its forbidden to me]","It's a shame there are several flags that fit all categories (Austria, Latvia, Peru)"],"prow":["001RED","002WHI","003RED"],"pcolumn":["Rotate","myrRED","firstlast"]}],</v>
      </c>
      <c r="D393" s="47">
        <f t="shared" si="23"/>
        <v>392</v>
      </c>
      <c r="E393" s="48" t="s">
        <v>54</v>
      </c>
      <c r="F393" s="49" t="s">
        <v>1180</v>
      </c>
      <c r="G393" s="50" t="s">
        <v>1212</v>
      </c>
      <c r="H393" s="50" t="s">
        <v>1236</v>
      </c>
      <c r="I393" s="50" t="s">
        <v>1521</v>
      </c>
      <c r="J393" s="50" t="s">
        <v>1279</v>
      </c>
      <c r="K393" s="50" t="s">
        <v>1541</v>
      </c>
      <c r="L393" s="48" t="str" cm="1">
        <f t="array" ref="L393">IF(LEFT(E393,1)&lt;&gt;"[", _xlfn.TEXTJOIN(", ", TRUE, IF($E$2:$E$1438=E393, ROW($E$2:$E$1438)-1, "")), "")</f>
        <v>92, 288, 392</v>
      </c>
      <c r="M393" s="48" cm="1">
        <f t="array" ref="M393">IF(
  IFERROR(INDEX(_xlfn.TEXTSPLIT(L393, ", "), COUNTA(_xlfn.TEXTSPLIT(L393, ", "))) - INDEX(_xlfn.TEXTSPLIT(L393, ", "), COUNTA(_xlfn.TEXTSPLIT(L393, ", ")) - 1), 0) &gt; 0,
  IFERROR(INDEX(_xlfn.TEXTSPLIT(L393, ", "), COUNTA(_xlfn.TEXTSPLIT(L393, ", "))) - INDEX(_xlfn.TEXTSPLIT(L393, ", "), COUNTA(_xlfn.TEXTSPLIT(L393, ", ")) - 1), ""),
  ""
)</f>
        <v>104</v>
      </c>
      <c r="N393" s="51" t="str">
        <f>IFERROR(TEXT(AVERAGEIF(Rates!B:B, D393, Rates!C:C), "0.0"), "")</f>
        <v>7.8</v>
      </c>
      <c r="O393" s="52" t="str">
        <f>IFERROR(
    IF(
        AVERAGEIF(Rates!B:B, D393, Rates!F:F) &lt; 1.2,
        "Easy",
        IF(
            AVERAGEIF(Rates!B:B, D393, Rates!F:F) &gt; 2.2,
            "Hard",
            "Med"
        )
    ),
    ""
)</f>
        <v>Hard</v>
      </c>
      <c r="P393" s="50" t="str" cm="1">
        <f t="array" ref="P393">_xlfn.TEXTJOIN(",", TRUE, IF((Rates!$B$1:$B$11000 = D393) * (Rates!$E$1:$E$11000 &lt;&gt; ""), CHAR(34) &amp; Rates!$E$1:$E$11000&amp; CHAR(34), ""))</f>
        <v>"Fun one today. Really enjoyed it ","The 180 symmetry and first = last bands were sort of redundant","I had to use the forbidden feature to beat this one [the search menu, its forbidden to me]","It's a shame there are several flags that fit all categories (Austria, Latvia, Peru)"</v>
      </c>
      <c r="Q393" s="50">
        <f>COUNTIF(Categories!A:A, H393) + COUNTIF(Categories!A:A, I393) + COUNTIF(Categories!A:A, J393) + COUNTIF(Categories!A:A, K393) + COUNTIF(Categories!A:A, F393) + COUNTIF(Categories!A:A, G393) + T393</f>
        <v>6</v>
      </c>
      <c r="R393" s="50">
        <f t="shared" si="38"/>
        <v>0</v>
      </c>
      <c r="S393" s="50" t="str">
        <f t="shared" si="37"/>
        <v>001RED002WHI003REDRotatemyrREDfirstlast</v>
      </c>
      <c r="T393" s="50">
        <f t="shared" si="24"/>
        <v>0</v>
      </c>
      <c r="U393" s="50" t="s">
        <v>3018</v>
      </c>
      <c r="V393" s="50" t="str">
        <f t="shared" si="25"/>
        <v>[{"order":"392","ctry":"Austria",</v>
      </c>
      <c r="W393" s="53" t="str">
        <f t="shared" si="26"/>
        <v>[{"order":"392","ctry":"Austria","rate":"7.8","dff":"Hard","cmnt":["Fun one today. Really enjoyed it ","The 180 symmetry and first = last bands were sort of redundant","I had to use the forbidden feature to beat this one [the search menu, its forbidden to me]","It's a shame there are several flags that fit all categories (Austria, Latvia, Peru)"],"prow":["001RED","002WHI","003RED"],"pcolumn":["Rotate","myrRED","firstlast"]}],</v>
      </c>
      <c r="X393" s="48" t="str" cm="1">
        <f t="array" ref="X393">CHAR(34) &amp; "prow" &amp; CHAR(34) &amp; ":["
&amp; _xlfn.TEXTJOIN(",", TRUE, CHAR(34) &amp; F393:H393 &amp; CHAR(34))
&amp; "],"</f>
        <v>"prow":["001RED","002WHI","003RED"],</v>
      </c>
      <c r="Y393" s="48" t="str" cm="1">
        <f t="array" ref="Y393">CHAR(34) &amp; "pcolumn" &amp; CHAR(34) &amp; ":["
&amp; _xlfn.TEXTJOIN(",", TRUE, CHAR(34) &amp; I393:K393 &amp; CHAR(34))
&amp; "]}"</f>
        <v>"pcolumn":["Rotate","myrRED","firstlast"]}</v>
      </c>
      <c r="Z393" s="54" t="str">
        <f t="shared" si="27"/>
        <v>"rate":"7.8",</v>
      </c>
      <c r="AA393" s="54" t="str">
        <f t="shared" si="28"/>
        <v>"dff":"Hard",</v>
      </c>
      <c r="AB393" s="54" t="str">
        <f t="shared" si="29"/>
        <v>"cmnt":["Fun one today. Really enjoyed it ","The 180 symmetry and first = last bands were sort of redundant","I had to use the forbidden feature to beat this one [the search menu, its forbidden to me]","It's a shame there are several flags that fit all categories (Austria, Latvia, Peru)"],</v>
      </c>
      <c r="AC393" s="54"/>
      <c r="AD393" s="54"/>
      <c r="AE393" s="54"/>
      <c r="AF393" s="54"/>
      <c r="AG393" s="54"/>
      <c r="AH393" s="54"/>
    </row>
    <row r="394" spans="1:34" ht="18" customHeight="1" x14ac:dyDescent="0.3">
      <c r="A394" s="44">
        <f t="shared" si="36"/>
        <v>45750</v>
      </c>
      <c r="B394" s="45">
        <f t="shared" si="21"/>
        <v>4</v>
      </c>
      <c r="C394" s="46" t="str">
        <f t="shared" si="22"/>
        <v>puzzle1 = [{"order":"393","ctry":"United States Virgin Islands","rate":"8.4","dff":"Hard","cmnt":["In my opinion autonomous regions should also be classified as a non-country flag (and therefore have a hint when it’s the flag of the day) [ANS: I´ll think about the hint proposal!]"],"prow":["5+Colo","words2","Plants"],"pcolumn":["myrWHI","Animal","Texted"]}],</v>
      </c>
      <c r="D394" s="47">
        <f t="shared" si="23"/>
        <v>393</v>
      </c>
      <c r="E394" s="48" t="s">
        <v>273</v>
      </c>
      <c r="F394" s="50" t="s">
        <v>1425</v>
      </c>
      <c r="G394" s="50" t="s">
        <v>1845</v>
      </c>
      <c r="H394" s="50" t="s">
        <v>1578</v>
      </c>
      <c r="I394" s="50" t="s">
        <v>1295</v>
      </c>
      <c r="J394" s="50" t="s">
        <v>1606</v>
      </c>
      <c r="K394" s="50" t="s">
        <v>1610</v>
      </c>
      <c r="L394" s="48" t="str" cm="1">
        <f t="array" ref="L394">IF(LEFT(E394,1)&lt;&gt;"[", _xlfn.TEXTJOIN(", ", TRUE, IF($E$2:$E$1438=E394, ROW($E$2:$E$1438)-1, "")), "")</f>
        <v>204, 393</v>
      </c>
      <c r="M394" s="48" cm="1">
        <f t="array" ref="M394">IF(
  IFERROR(INDEX(_xlfn.TEXTSPLIT(L394, ", "), COUNTA(_xlfn.TEXTSPLIT(L394, ", "))) - INDEX(_xlfn.TEXTSPLIT(L394, ", "), COUNTA(_xlfn.TEXTSPLIT(L394, ", ")) - 1), 0) &gt; 0,
  IFERROR(INDEX(_xlfn.TEXTSPLIT(L394, ", "), COUNTA(_xlfn.TEXTSPLIT(L394, ", "))) - INDEX(_xlfn.TEXTSPLIT(L394, ", "), COUNTA(_xlfn.TEXTSPLIT(L394, ", ")) - 1), ""),
  ""
)</f>
        <v>189</v>
      </c>
      <c r="N394" s="51" t="str">
        <f>IFERROR(TEXT(AVERAGEIF(Rates!B:B, D394, Rates!C:C), "0.0"), "")</f>
        <v>8.4</v>
      </c>
      <c r="O394" s="52" t="str">
        <f>IFERROR(
    IF(
        AVERAGEIF(Rates!B:B, D394, Rates!F:F) &lt; 1.2,
        "Easy",
        IF(
            AVERAGEIF(Rates!B:B, D394, Rates!F:F) &gt; 2.2,
            "Hard",
            "Med"
        )
    ),
    ""
)</f>
        <v>Hard</v>
      </c>
      <c r="P394" s="50" t="str" cm="1">
        <f t="array" ref="P394">_xlfn.TEXTJOIN(",", TRUE, IF((Rates!$B$1:$B$11000 = D394) * (Rates!$E$1:$E$11000 &lt;&gt; ""), CHAR(34) &amp; Rates!$E$1:$E$11000&amp; CHAR(34), ""))</f>
        <v>"In my opinion autonomous regions should also be classified as a non-country flag (and therefore have a hint when it’s the flag of the day) [ANS: I´ll think about the hint proposal!]"</v>
      </c>
      <c r="Q394" s="50">
        <f>COUNTIF(Categories!A:A, H394) + COUNTIF(Categories!A:A, I394) + COUNTIF(Categories!A:A, J394) + COUNTIF(Categories!A:A, K394) + COUNTIF(Categories!A:A, F394) + COUNTIF(Categories!A:A, G394) + T394</f>
        <v>6</v>
      </c>
      <c r="R394" s="50">
        <f t="shared" si="38"/>
        <v>0</v>
      </c>
      <c r="S394" s="50" t="str">
        <f t="shared" si="37"/>
        <v>5+Colowords2PlantsmyrWHIAnimalTexted</v>
      </c>
      <c r="T394" s="50">
        <f t="shared" si="24"/>
        <v>0</v>
      </c>
      <c r="U394" s="50" t="s">
        <v>3018</v>
      </c>
      <c r="V394" s="50" t="str">
        <f t="shared" si="25"/>
        <v>[{"order":"393","ctry":"United States Virgin Islands",</v>
      </c>
      <c r="W394" s="53" t="str">
        <f t="shared" si="26"/>
        <v>[{"order":"393","ctry":"United States Virgin Islands","rate":"8.4","dff":"Hard","cmnt":["In my opinion autonomous regions should also be classified as a non-country flag (and therefore have a hint when it’s the flag of the day) [ANS: I´ll think about the hint proposal!]"],"prow":["5+Colo","words2","Plants"],"pcolumn":["myrWHI","Animal","Texted"]}],</v>
      </c>
      <c r="X394" s="48" t="str" cm="1">
        <f t="array" ref="X394">CHAR(34) &amp; "prow" &amp; CHAR(34) &amp; ":["
&amp; _xlfn.TEXTJOIN(",", TRUE, CHAR(34) &amp; F394:H394 &amp; CHAR(34))
&amp; "],"</f>
        <v>"prow":["5+Colo","words2","Plants"],</v>
      </c>
      <c r="Y394" s="48" t="str" cm="1">
        <f t="array" ref="Y394">CHAR(34) &amp; "pcolumn" &amp; CHAR(34) &amp; ":["
&amp; _xlfn.TEXTJOIN(",", TRUE, CHAR(34) &amp; I394:K394 &amp; CHAR(34))
&amp; "]}"</f>
        <v>"pcolumn":["myrWHI","Animal","Texted"]}</v>
      </c>
      <c r="Z394" s="54" t="str">
        <f t="shared" si="27"/>
        <v>"rate":"8.4",</v>
      </c>
      <c r="AA394" s="54" t="str">
        <f t="shared" si="28"/>
        <v>"dff":"Hard",</v>
      </c>
      <c r="AB394" s="54" t="str">
        <f t="shared" si="29"/>
        <v>"cmnt":["In my opinion autonomous regions should also be classified as a non-country flag (and therefore have a hint when it’s the flag of the day) [ANS: I´ll think about the hint proposal!]"],</v>
      </c>
      <c r="AC394" s="54"/>
      <c r="AD394" s="54"/>
      <c r="AE394" s="54"/>
      <c r="AF394" s="54"/>
      <c r="AG394" s="54"/>
      <c r="AH394" s="54"/>
    </row>
    <row r="395" spans="1:34" ht="18" customHeight="1" x14ac:dyDescent="0.3">
      <c r="A395" s="44">
        <f t="shared" si="36"/>
        <v>45751</v>
      </c>
      <c r="B395" s="45">
        <f t="shared" si="21"/>
        <v>5</v>
      </c>
      <c r="C395" s="46" t="str">
        <f t="shared" si="22"/>
        <v>puzzle1 = [{"order":"394","ctry":"Nepal","rate":"7.6","dff":"Hard","cmnt":["We like the capital category. People should know capitals!!","Pretty difficult, but enjoyable ","I don't generally love the puzzles that force nation flags, and I think a lot of people probably don't know a ton of capitals.","Best puzzle so far that doesn't focus majority on the actual flags"],"prow":["capi_K","capi_T","capi_M"],"pcolumn":["cl_BLU, cl_RED","cl_WHI","rgn_Asia"]}],</v>
      </c>
      <c r="D395" s="55">
        <f t="shared" si="23"/>
        <v>394</v>
      </c>
      <c r="E395" s="48" t="s">
        <v>190</v>
      </c>
      <c r="F395" s="49" t="s">
        <v>3079</v>
      </c>
      <c r="G395" s="56" t="s">
        <v>3056</v>
      </c>
      <c r="H395" s="56" t="s">
        <v>3080</v>
      </c>
      <c r="I395" s="56" t="s">
        <v>1137</v>
      </c>
      <c r="J395" s="56" t="s">
        <v>1104</v>
      </c>
      <c r="K395" s="56" t="s">
        <v>1063</v>
      </c>
      <c r="L395" s="48" t="str" cm="1">
        <f t="array" ref="L395">IF(LEFT(E395,1)&lt;&gt;"[", _xlfn.TEXTJOIN(", ", TRUE, IF($E$2:$E$1438=E395, ROW($E$2:$E$1438)-1, "")), "")</f>
        <v>113, 193, 394</v>
      </c>
      <c r="M395" s="48" cm="1">
        <f t="array" ref="M395">IF(
  IFERROR(INDEX(_xlfn.TEXTSPLIT(L395, ", "), COUNTA(_xlfn.TEXTSPLIT(L395, ", "))) - INDEX(_xlfn.TEXTSPLIT(L395, ", "), COUNTA(_xlfn.TEXTSPLIT(L395, ", ")) - 1), 0) &gt; 0,
  IFERROR(INDEX(_xlfn.TEXTSPLIT(L395, ", "), COUNTA(_xlfn.TEXTSPLIT(L395, ", "))) - INDEX(_xlfn.TEXTSPLIT(L395, ", "), COUNTA(_xlfn.TEXTSPLIT(L395, ", ")) - 1), ""),
  ""
)</f>
        <v>201</v>
      </c>
      <c r="N395" s="51" t="str">
        <f>IFERROR(TEXT(AVERAGEIF(Rates!B:B, D395, Rates!C:C), "0.0"), "")</f>
        <v>7.6</v>
      </c>
      <c r="O395" s="52" t="str">
        <f>IFERROR(
    IF(
        AVERAGEIF(Rates!B:B, D395, Rates!F:F) &lt; 1.2,
        "Easy",
        IF(
            AVERAGEIF(Rates!B:B, D395, Rates!F:F) &gt; 2.2,
            "Hard",
            "Med"
        )
    ),
    ""
)</f>
        <v>Hard</v>
      </c>
      <c r="P395" s="50" t="str" cm="1">
        <f t="array" ref="P395">_xlfn.TEXTJOIN(",", TRUE, IF((Rates!$B$1:$B$11000 = D395) * (Rates!$E$1:$E$11000 &lt;&gt; ""), CHAR(34) &amp; Rates!$E$1:$E$11000&amp; CHAR(34), ""))</f>
        <v>"We like the capital category. People should know capitals!!","Pretty difficult, but enjoyable ","I don't generally love the puzzles that force nation flags, and I think a lot of people probably don't know a ton of capitals.","Best puzzle so far that doesn't focus majority on the actual flags"</v>
      </c>
      <c r="Q395" s="50">
        <f>COUNTIF(Categories!A:A, H395) + COUNTIF(Categories!A:A, I395) + COUNTIF(Categories!A:A, J395) + COUNTIF(Categories!A:A, K395) + COUNTIF(Categories!A:A, F395) + COUNTIF(Categories!A:A, G395) + T395</f>
        <v>6</v>
      </c>
      <c r="R395" s="50">
        <f t="shared" si="38"/>
        <v>0</v>
      </c>
      <c r="S395" s="50" t="str">
        <f t="shared" si="37"/>
        <v>capi_Kcapi_Tcapi_Mcl_BLU, cl_REDcl_WHIrgn_Asia</v>
      </c>
      <c r="T395" s="50">
        <f t="shared" si="24"/>
        <v>3</v>
      </c>
      <c r="U395" s="56" t="s">
        <v>3018</v>
      </c>
      <c r="V395" s="56" t="str">
        <f t="shared" si="25"/>
        <v>[{"order":"394","ctry":"Nepal",</v>
      </c>
      <c r="W395" s="57" t="str">
        <f t="shared" si="26"/>
        <v>[{"order":"394","ctry":"Nepal","rate":"7.6","dff":"Hard","cmnt":["We like the capital category. People should know capitals!!","Pretty difficult, but enjoyable ","I don't generally love the puzzles that force nation flags, and I think a lot of people probably don't know a ton of capitals.","Best puzzle so far that doesn't focus majority on the actual flags"],"prow":["capi_K","capi_T","capi_M"],"pcolumn":["cl_BLU, cl_RED","cl_WHI","rgn_Asia"]}],</v>
      </c>
      <c r="X395" s="48" t="str" cm="1">
        <f t="array" ref="X395">CHAR(34) &amp; "prow" &amp; CHAR(34) &amp; ":["
&amp; _xlfn.TEXTJOIN(",", TRUE, CHAR(34) &amp; F395:H395 &amp; CHAR(34))
&amp; "],"</f>
        <v>"prow":["capi_K","capi_T","capi_M"],</v>
      </c>
      <c r="Y395" s="48" t="str" cm="1">
        <f t="array" ref="Y395">CHAR(34) &amp; "pcolumn" &amp; CHAR(34) &amp; ":["
&amp; _xlfn.TEXTJOIN(",", TRUE, CHAR(34) &amp; I395:K395 &amp; CHAR(34))
&amp; "]}"</f>
        <v>"pcolumn":["cl_BLU, cl_RED","cl_WHI","rgn_Asia"]}</v>
      </c>
      <c r="Z395" s="54" t="str">
        <f t="shared" si="27"/>
        <v>"rate":"7.6",</v>
      </c>
      <c r="AA395" s="54" t="str">
        <f t="shared" si="28"/>
        <v>"dff":"Hard",</v>
      </c>
      <c r="AB395" s="54" t="str">
        <f t="shared" si="29"/>
        <v>"cmnt":["We like the capital category. People should know capitals!!","Pretty difficult, but enjoyable ","I don't generally love the puzzles that force nation flags, and I think a lot of people probably don't know a ton of capitals.","Best puzzle so far that doesn't focus majority on the actual flags"],</v>
      </c>
      <c r="AC395" s="54"/>
      <c r="AD395" s="54"/>
      <c r="AE395" s="54"/>
      <c r="AF395" s="54"/>
      <c r="AG395" s="54"/>
      <c r="AH395" s="54"/>
    </row>
    <row r="396" spans="1:34" ht="18" customHeight="1" x14ac:dyDescent="0.3">
      <c r="A396" s="44">
        <f t="shared" si="36"/>
        <v>45752</v>
      </c>
      <c r="B396" s="45">
        <f t="shared" si="21"/>
        <v>6</v>
      </c>
      <c r="C396" s="46" t="str">
        <f t="shared" si="22"/>
        <v>puzzle1 = [{"order":"395","ctry":"Equatorial Guinea","rate":"7.0","dff":"Med","cmnt":[],"prow":["french","spanis","portug"],"pcolumn":["cl_BLU","cl_GRE","cl_RED"]}],</v>
      </c>
      <c r="D396" s="47">
        <f t="shared" si="23"/>
        <v>395</v>
      </c>
      <c r="E396" s="48" t="s">
        <v>107</v>
      </c>
      <c r="F396" s="49" t="s">
        <v>2035</v>
      </c>
      <c r="G396" s="50" t="s">
        <v>2039</v>
      </c>
      <c r="H396" s="50" t="s">
        <v>2043</v>
      </c>
      <c r="I396" s="50" t="s">
        <v>1092</v>
      </c>
      <c r="J396" s="50" t="s">
        <v>1095</v>
      </c>
      <c r="K396" s="50" t="s">
        <v>1101</v>
      </c>
      <c r="L396" s="48" t="str" cm="1">
        <f t="array" ref="L396">IF(LEFT(E396,1)&lt;&gt;"[", _xlfn.TEXTJOIN(", ", TRUE, IF($E$2:$E$1438=E396, ROW($E$2:$E$1438)-1, "")), "")</f>
        <v>61, 395</v>
      </c>
      <c r="M396" s="48" cm="1">
        <f t="array" ref="M396">IF(
  IFERROR(INDEX(_xlfn.TEXTSPLIT(L396, ", "), COUNTA(_xlfn.TEXTSPLIT(L396, ", "))) - INDEX(_xlfn.TEXTSPLIT(L396, ", "), COUNTA(_xlfn.TEXTSPLIT(L396, ", ")) - 1), 0) &gt; 0,
  IFERROR(INDEX(_xlfn.TEXTSPLIT(L396, ", "), COUNTA(_xlfn.TEXTSPLIT(L396, ", "))) - INDEX(_xlfn.TEXTSPLIT(L396, ", "), COUNTA(_xlfn.TEXTSPLIT(L396, ", ")) - 1), ""),
  ""
)</f>
        <v>334</v>
      </c>
      <c r="N396" s="51" t="str">
        <f>IFERROR(TEXT(AVERAGEIF(Rates!B:B, D396, Rates!C:C), "0.0"), "")</f>
        <v>7.0</v>
      </c>
      <c r="O396" s="52" t="str">
        <f>IFERROR(
    IF(
        AVERAGEIF(Rates!B:B, D396, Rates!F:F) &lt; 1.2,
        "Easy",
        IF(
            AVERAGEIF(Rates!B:B, D396, Rates!F:F) &gt; 2.2,
            "Hard",
            "Med"
        )
    ),
    ""
)</f>
        <v>Med</v>
      </c>
      <c r="P396" s="50" t="str" cm="1">
        <f t="array" ref="P396">_xlfn.TEXTJOIN(",", TRUE, IF((Rates!$B$1:$B$11000 = D396) * (Rates!$E$1:$E$11000 &lt;&gt; ""), CHAR(34) &amp; Rates!$E$1:$E$11000&amp; CHAR(34), ""))</f>
        <v/>
      </c>
      <c r="Q396" s="50">
        <f>COUNTIF(Categories!A:A, H396) + COUNTIF(Categories!A:A, I396) + COUNTIF(Categories!A:A, J396) + COUNTIF(Categories!A:A, K396) + COUNTIF(Categories!A:A, F396) + COUNTIF(Categories!A:A, G396) + T396</f>
        <v>6</v>
      </c>
      <c r="R396" s="50">
        <f t="shared" si="38"/>
        <v>0</v>
      </c>
      <c r="S396" s="50" t="str">
        <f t="shared" si="37"/>
        <v>frenchspanisportugcl_BLUcl_GREcl_RED</v>
      </c>
      <c r="T396" s="50">
        <f t="shared" si="24"/>
        <v>0</v>
      </c>
      <c r="U396" s="50" t="s">
        <v>3018</v>
      </c>
      <c r="V396" s="50" t="str">
        <f t="shared" si="25"/>
        <v>[{"order":"395","ctry":"Equatorial Guinea",</v>
      </c>
      <c r="W396" s="53" t="str">
        <f t="shared" si="26"/>
        <v>[{"order":"395","ctry":"Equatorial Guinea","rate":"7.0","dff":"Med","cmnt":[],"prow":["french","spanis","portug"],"pcolumn":["cl_BLU","cl_GRE","cl_RED"]}],</v>
      </c>
      <c r="X396" s="48" t="str" cm="1">
        <f t="array" ref="X396">CHAR(34) &amp; "prow" &amp; CHAR(34) &amp; ":["
&amp; _xlfn.TEXTJOIN(",", TRUE, CHAR(34) &amp; F396:H396 &amp; CHAR(34))
&amp; "],"</f>
        <v>"prow":["french","spanis","portug"],</v>
      </c>
      <c r="Y396" s="48" t="str" cm="1">
        <f t="array" ref="Y396">CHAR(34) &amp; "pcolumn" &amp; CHAR(34) &amp; ":["
&amp; _xlfn.TEXTJOIN(",", TRUE, CHAR(34) &amp; I396:K396 &amp; CHAR(34))
&amp; "]}"</f>
        <v>"pcolumn":["cl_BLU","cl_GRE","cl_RED"]}</v>
      </c>
      <c r="Z396" s="54" t="str">
        <f t="shared" si="27"/>
        <v>"rate":"7.0",</v>
      </c>
      <c r="AA396" s="54" t="str">
        <f t="shared" si="28"/>
        <v>"dff":"Med",</v>
      </c>
      <c r="AB396" s="54" t="str">
        <f t="shared" si="29"/>
        <v>"cmnt":[],</v>
      </c>
      <c r="AC396" s="54"/>
      <c r="AD396" s="54"/>
      <c r="AE396" s="54"/>
      <c r="AF396" s="54"/>
      <c r="AG396" s="54"/>
      <c r="AH396" s="54"/>
    </row>
    <row r="397" spans="1:34" ht="18" customHeight="1" x14ac:dyDescent="0.3">
      <c r="A397" s="44">
        <f t="shared" si="36"/>
        <v>45753</v>
      </c>
      <c r="B397" s="45">
        <f t="shared" si="21"/>
        <v>7</v>
      </c>
      <c r="C397" s="46" t="str">
        <f t="shared" si="22"/>
        <v>puzzle1 = [{"order":"396","ctry":"Cocos Islands","rate":"7.0","dff":"Med","cmnt":["Easy"],"prow":["cl_GRE","cl_YEL","HasSta"],"pcolumn":["with_Co","with_Co","island"]}],</v>
      </c>
      <c r="D397" s="47">
        <f t="shared" si="23"/>
        <v>396</v>
      </c>
      <c r="E397" s="48" t="s">
        <v>87</v>
      </c>
      <c r="F397" s="49" t="s">
        <v>1095</v>
      </c>
      <c r="G397" s="50" t="s">
        <v>1107</v>
      </c>
      <c r="H397" s="50" t="s">
        <v>1586</v>
      </c>
      <c r="I397" s="50" t="s">
        <v>3081</v>
      </c>
      <c r="J397" s="49" t="s">
        <v>3081</v>
      </c>
      <c r="K397" s="50" t="s">
        <v>1</v>
      </c>
      <c r="L397" s="48" t="str" cm="1">
        <f t="array" ref="L397">IF(LEFT(E397,1)&lt;&gt;"[", _xlfn.TEXTJOIN(", ", TRUE, IF($E$2:$E$1438=E397, ROW($E$2:$E$1438)-1, "")), "")</f>
        <v>265, 396</v>
      </c>
      <c r="M397" s="48" cm="1">
        <f t="array" ref="M397">IF(
  IFERROR(INDEX(_xlfn.TEXTSPLIT(L397, ", "), COUNTA(_xlfn.TEXTSPLIT(L397, ", "))) - INDEX(_xlfn.TEXTSPLIT(L397, ", "), COUNTA(_xlfn.TEXTSPLIT(L397, ", ")) - 1), 0) &gt; 0,
  IFERROR(INDEX(_xlfn.TEXTSPLIT(L397, ", "), COUNTA(_xlfn.TEXTSPLIT(L397, ", "))) - INDEX(_xlfn.TEXTSPLIT(L397, ", "), COUNTA(_xlfn.TEXTSPLIT(L397, ", ")) - 1), ""),
  ""
)</f>
        <v>131</v>
      </c>
      <c r="N397" s="51" t="str">
        <f>IFERROR(TEXT(AVERAGEIF(Rates!B:B, D397, Rates!C:C), "0.0"), "")</f>
        <v>7.0</v>
      </c>
      <c r="O397" s="52" t="str">
        <f>IFERROR(
    IF(
        AVERAGEIF(Rates!B:B, D397, Rates!F:F) &lt; 1.2,
        "Easy",
        IF(
            AVERAGEIF(Rates!B:B, D397, Rates!F:F) &gt; 2.2,
            "Hard",
            "Med"
        )
    ),
    ""
)</f>
        <v>Med</v>
      </c>
      <c r="P397" s="50" t="str" cm="1">
        <f t="array" ref="P397">_xlfn.TEXTJOIN(",", TRUE, IF((Rates!$B$1:$B$11000 = D397) * (Rates!$E$1:$E$11000 &lt;&gt; ""), CHAR(34) &amp; Rates!$E$1:$E$11000&amp; CHAR(34), ""))</f>
        <v>"Easy"</v>
      </c>
      <c r="Q397" s="50">
        <f>COUNTIF(Categories!A:A, H397) + COUNTIF(Categories!A:A, I397) + COUNTIF(Categories!A:A, J397) + COUNTIF(Categories!A:A, K397) + COUNTIF(Categories!A:A, F397) + COUNTIF(Categories!A:A, G397) + T397</f>
        <v>6</v>
      </c>
      <c r="R397" s="50">
        <f t="shared" si="38"/>
        <v>0</v>
      </c>
      <c r="S397" s="50" t="str">
        <f t="shared" si="37"/>
        <v>cl_GREcl_YELHasStawith_Cowith_Coisland</v>
      </c>
      <c r="T397" s="50">
        <f t="shared" si="24"/>
        <v>2</v>
      </c>
      <c r="U397" s="50" t="s">
        <v>3018</v>
      </c>
      <c r="V397" s="50" t="str">
        <f t="shared" si="25"/>
        <v>[{"order":"396","ctry":"Cocos Islands",</v>
      </c>
      <c r="W397" s="53" t="str">
        <f t="shared" si="26"/>
        <v>[{"order":"396","ctry":"Cocos Islands","rate":"7.0","dff":"Med","cmnt":["Easy"],"prow":["cl_GRE","cl_YEL","HasSta"],"pcolumn":["with_Co","with_Co","island"]}],</v>
      </c>
      <c r="X397" s="48" t="str" cm="1">
        <f t="array" ref="X397">CHAR(34) &amp; "prow" &amp; CHAR(34) &amp; ":["
&amp; _xlfn.TEXTJOIN(",", TRUE, CHAR(34) &amp; F397:H397 &amp; CHAR(34))
&amp; "],"</f>
        <v>"prow":["cl_GRE","cl_YEL","HasSta"],</v>
      </c>
      <c r="Y397" s="48" t="str" cm="1">
        <f t="array" ref="Y397">CHAR(34) &amp; "pcolumn" &amp; CHAR(34) &amp; ":["
&amp; _xlfn.TEXTJOIN(",", TRUE, CHAR(34) &amp; I397:K397 &amp; CHAR(34))
&amp; "]}"</f>
        <v>"pcolumn":["with_Co","with_Co","island"]}</v>
      </c>
      <c r="Z397" s="54" t="str">
        <f t="shared" si="27"/>
        <v>"rate":"7.0",</v>
      </c>
      <c r="AA397" s="54" t="str">
        <f t="shared" si="28"/>
        <v>"dff":"Med",</v>
      </c>
      <c r="AB397" s="54" t="str">
        <f t="shared" si="29"/>
        <v>"cmnt":["Easy"],</v>
      </c>
      <c r="AC397" s="54"/>
      <c r="AD397" s="54"/>
      <c r="AE397" s="54"/>
      <c r="AF397" s="54"/>
      <c r="AG397" s="54"/>
      <c r="AH397" s="54"/>
    </row>
    <row r="398" spans="1:34" ht="18" customHeight="1" x14ac:dyDescent="0.3">
      <c r="A398" s="44">
        <f t="shared" si="36"/>
        <v>45754</v>
      </c>
      <c r="B398" s="45">
        <f t="shared" si="21"/>
        <v>1</v>
      </c>
      <c r="C398" s="46" t="str">
        <f t="shared" si="22"/>
        <v>puzzle1 = [{"order":"397","ctry":"Tunisia","rate":"8.8","dff":"Hard","cmnt":["Great variation of colors and content. Also a good challenge but doable","good selection of options that don't have a lot of options across all of them, making it difficult to find the right flag for the right square while still being able to fill the rest of the chart.","Easy and fun "],"prow":["pct_WHI_1-50","rgn_Africa","myrRED"],"pcolumn":["IsMoon","Circle","staRED"]}],</v>
      </c>
      <c r="D398" s="47">
        <f t="shared" si="23"/>
        <v>397</v>
      </c>
      <c r="E398" s="48" t="s">
        <v>263</v>
      </c>
      <c r="F398" s="50" t="s">
        <v>3082</v>
      </c>
      <c r="G398" s="50" t="s">
        <v>1047</v>
      </c>
      <c r="H398" s="50" t="s">
        <v>1279</v>
      </c>
      <c r="I398" s="50" t="s">
        <v>1582</v>
      </c>
      <c r="J398" s="50" t="s">
        <v>1570</v>
      </c>
      <c r="K398" s="50" t="s">
        <v>1270</v>
      </c>
      <c r="L398" s="48" t="str" cm="1">
        <f t="array" ref="L398">IF(LEFT(E398,1)&lt;&gt;"[", _xlfn.TEXTJOIN(", ", TRUE, IF($E$2:$E$1438=E398, ROW($E$2:$E$1438)-1, "")), "")</f>
        <v>130, 297, 397</v>
      </c>
      <c r="M398" s="48" cm="1">
        <f t="array" ref="M398">IF(
  IFERROR(INDEX(_xlfn.TEXTSPLIT(L398, ", "), COUNTA(_xlfn.TEXTSPLIT(L398, ", "))) - INDEX(_xlfn.TEXTSPLIT(L398, ", "), COUNTA(_xlfn.TEXTSPLIT(L398, ", ")) - 1), 0) &gt; 0,
  IFERROR(INDEX(_xlfn.TEXTSPLIT(L398, ", "), COUNTA(_xlfn.TEXTSPLIT(L398, ", "))) - INDEX(_xlfn.TEXTSPLIT(L398, ", "), COUNTA(_xlfn.TEXTSPLIT(L398, ", ")) - 1), ""),
  ""
)</f>
        <v>100</v>
      </c>
      <c r="N398" s="51" t="str">
        <f>IFERROR(TEXT(AVERAGEIF(Rates!B:B, D398, Rates!C:C), "0.0"), "")</f>
        <v>8.8</v>
      </c>
      <c r="O398" s="52" t="str">
        <f>IFERROR(
    IF(
        AVERAGEIF(Rates!B:B, D398, Rates!F:F) &lt; 1.2,
        "Easy",
        IF(
            AVERAGEIF(Rates!B:B, D398, Rates!F:F) &gt; 2.2,
            "Hard",
            "Med"
        )
    ),
    ""
)</f>
        <v>Hard</v>
      </c>
      <c r="P398" s="50" t="str" cm="1">
        <f t="array" ref="P398">_xlfn.TEXTJOIN(",", TRUE, IF((Rates!$B$1:$B$11000 = D398) * (Rates!$E$1:$E$11000 &lt;&gt; ""), CHAR(34) &amp; Rates!$E$1:$E$11000&amp; CHAR(34), ""))</f>
        <v>"Great variation of colors and content. Also a good challenge but doable","good selection of options that don't have a lot of options across all of them, making it difficult to find the right flag for the right square while still being able to fill the rest of the chart.","Easy and fun "</v>
      </c>
      <c r="Q398" s="50">
        <f>COUNTIF(Categories!A:A, H398) + COUNTIF(Categories!A:A, I398) + COUNTIF(Categories!A:A, J398) + COUNTIF(Categories!A:A, K398) + COUNTIF(Categories!A:A, F398) + COUNTIF(Categories!A:A, G398) + T398</f>
        <v>6</v>
      </c>
      <c r="R398" s="50">
        <f t="shared" si="38"/>
        <v>0</v>
      </c>
      <c r="S398" s="50" t="str">
        <f t="shared" si="37"/>
        <v>pct_WHI_1-50rgn_AfricamyrREDIsMoonCirclestaRED</v>
      </c>
      <c r="T398" s="50">
        <f t="shared" si="24"/>
        <v>1</v>
      </c>
      <c r="U398" s="50" t="s">
        <v>3018</v>
      </c>
      <c r="V398" s="50" t="str">
        <f t="shared" si="25"/>
        <v>[{"order":"397","ctry":"Tunisia",</v>
      </c>
      <c r="W398" s="53" t="str">
        <f t="shared" si="26"/>
        <v>[{"order":"397","ctry":"Tunisia","rate":"8.8","dff":"Hard","cmnt":["Great variation of colors and content. Also a good challenge but doable","good selection of options that don't have a lot of options across all of them, making it difficult to find the right flag for the right square while still being able to fill the rest of the chart.","Easy and fun "],"prow":["pct_WHI_1-50","rgn_Africa","myrRED"],"pcolumn":["IsMoon","Circle","staRED"]}],</v>
      </c>
      <c r="X398" s="48" t="str" cm="1">
        <f t="array" ref="X398">CHAR(34) &amp; "prow" &amp; CHAR(34) &amp; ":["
&amp; _xlfn.TEXTJOIN(",", TRUE, CHAR(34) &amp; F398:H398 &amp; CHAR(34))
&amp; "],"</f>
        <v>"prow":["pct_WHI_1-50","rgn_Africa","myrRED"],</v>
      </c>
      <c r="Y398" s="48" t="str" cm="1">
        <f t="array" ref="Y398">CHAR(34) &amp; "pcolumn" &amp; CHAR(34) &amp; ":["
&amp; _xlfn.TEXTJOIN(",", TRUE, CHAR(34) &amp; I398:K398 &amp; CHAR(34))
&amp; "]}"</f>
        <v>"pcolumn":["IsMoon","Circle","staRED"]}</v>
      </c>
      <c r="Z398" s="54" t="str">
        <f t="shared" si="27"/>
        <v>"rate":"8.8",</v>
      </c>
      <c r="AA398" s="54" t="str">
        <f t="shared" si="28"/>
        <v>"dff":"Hard",</v>
      </c>
      <c r="AB398" s="54" t="str">
        <f t="shared" si="29"/>
        <v>"cmnt":["Great variation of colors and content. Also a good challenge but doable","good selection of options that don't have a lot of options across all of them, making it difficult to find the right flag for the right square while still being able to fill the rest of the chart.","Easy and fun "],</v>
      </c>
      <c r="AC398" s="54"/>
      <c r="AD398" s="54"/>
      <c r="AE398" s="54"/>
      <c r="AF398" s="54"/>
      <c r="AG398" s="54"/>
      <c r="AH398" s="54"/>
    </row>
    <row r="399" spans="1:34" ht="18" customHeight="1" x14ac:dyDescent="0.3">
      <c r="A399" s="44">
        <f t="shared" si="36"/>
        <v>45755</v>
      </c>
      <c r="B399" s="45">
        <f t="shared" si="21"/>
        <v>2</v>
      </c>
      <c r="C399" s="46" t="str">
        <f t="shared" si="22"/>
        <v>puzzle1 = [{"order":"398","ctry":"Niue","rate":"7.7","dff":"Hard","cmnt":["North Macedonia didn't count as &gt;35% yellow [ANS: It is supposed to have 32% ]"],"prow":["cl_YEL","myrYEL","pct_YEL_35-100"],"pcolumn":["cl_WHI","cl_BLU","cl_RED"]}],</v>
      </c>
      <c r="D399" s="47">
        <f t="shared" si="23"/>
        <v>398</v>
      </c>
      <c r="E399" s="48" t="s">
        <v>197</v>
      </c>
      <c r="F399" s="49" t="s">
        <v>1107</v>
      </c>
      <c r="G399" s="50" t="s">
        <v>1291</v>
      </c>
      <c r="H399" s="50" t="s">
        <v>3083</v>
      </c>
      <c r="I399" s="50" t="s">
        <v>1104</v>
      </c>
      <c r="J399" s="50" t="s">
        <v>1092</v>
      </c>
      <c r="K399" s="50" t="s">
        <v>1101</v>
      </c>
      <c r="L399" s="48" t="str" cm="1">
        <f t="array" ref="L399">IF(LEFT(E399,1)&lt;&gt;"[", _xlfn.TEXTJOIN(", ", TRUE, IF($E$2:$E$1438=E399, ROW($E$2:$E$1438)-1, "")), "")</f>
        <v>216, 398, 552</v>
      </c>
      <c r="M399" s="48" cm="1">
        <f t="array" ref="M399">IF(
  IFERROR(INDEX(_xlfn.TEXTSPLIT(L399, ", "), COUNTA(_xlfn.TEXTSPLIT(L399, ", "))) - INDEX(_xlfn.TEXTSPLIT(L399, ", "), COUNTA(_xlfn.TEXTSPLIT(L399, ", ")) - 1), 0) &gt; 0,
  IFERROR(INDEX(_xlfn.TEXTSPLIT(L399, ", "), COUNTA(_xlfn.TEXTSPLIT(L399, ", "))) - INDEX(_xlfn.TEXTSPLIT(L399, ", "), COUNTA(_xlfn.TEXTSPLIT(L399, ", ")) - 1), ""),
  ""
)</f>
        <v>154</v>
      </c>
      <c r="N399" s="51" t="str">
        <f>IFERROR(TEXT(AVERAGEIF(Rates!B:B, D399, Rates!C:C), "0.0"), "")</f>
        <v>7.7</v>
      </c>
      <c r="O399" s="52" t="str">
        <f>IFERROR(
    IF(
        AVERAGEIF(Rates!B:B, D399, Rates!F:F) &lt; 1.2,
        "Easy",
        IF(
            AVERAGEIF(Rates!B:B, D399, Rates!F:F) &gt; 2.2,
            "Hard",
            "Med"
        )
    ),
    ""
)</f>
        <v>Hard</v>
      </c>
      <c r="P399" s="50" t="str" cm="1">
        <f t="array" ref="P399">_xlfn.TEXTJOIN(",", TRUE, IF((Rates!$B$1:$B$11000 = D399) * (Rates!$E$1:$E$11000 &lt;&gt; ""), CHAR(34) &amp; Rates!$E$1:$E$11000&amp; CHAR(34), ""))</f>
        <v>"North Macedonia didn't count as &gt;35% yellow [ANS: It is supposed to have 32% ]"</v>
      </c>
      <c r="Q399" s="50">
        <f>COUNTIF(Categories!A:A, H399) + COUNTIF(Categories!A:A, I399) + COUNTIF(Categories!A:A, J399) + COUNTIF(Categories!A:A, K399) + COUNTIF(Categories!A:A, F399) + COUNTIF(Categories!A:A, G399) + T399</f>
        <v>6</v>
      </c>
      <c r="R399" s="50">
        <f t="shared" si="38"/>
        <v>1</v>
      </c>
      <c r="S399" s="50" t="str">
        <f t="shared" si="37"/>
        <v>cl_YELmyrYELpct_YEL_35-100cl_WHIcl_BLUcl_RED</v>
      </c>
      <c r="T399" s="50">
        <f t="shared" si="24"/>
        <v>1</v>
      </c>
      <c r="U399" s="50" t="s">
        <v>3018</v>
      </c>
      <c r="V399" s="50" t="str">
        <f t="shared" si="25"/>
        <v>[{"order":"398","ctry":"Niue",</v>
      </c>
      <c r="W399" s="53" t="str">
        <f t="shared" si="26"/>
        <v>[{"order":"398","ctry":"Niue","rate":"7.7","dff":"Hard","cmnt":["North Macedonia didn't count as &gt;35% yellow [ANS: It is supposed to have 32% ]"],"prow":["cl_YEL","myrYEL","pct_YEL_35-100"],"pcolumn":["cl_WHI","cl_BLU","cl_RED"]}],</v>
      </c>
      <c r="X399" s="48" t="str" cm="1">
        <f t="array" ref="X399">CHAR(34) &amp; "prow" &amp; CHAR(34) &amp; ":["
&amp; _xlfn.TEXTJOIN(",", TRUE, CHAR(34) &amp; F399:H399 &amp; CHAR(34))
&amp; "],"</f>
        <v>"prow":["cl_YEL","myrYEL","pct_YEL_35-100"],</v>
      </c>
      <c r="Y399" s="48" t="str" cm="1">
        <f t="array" ref="Y399">CHAR(34) &amp; "pcolumn" &amp; CHAR(34) &amp; ":["
&amp; _xlfn.TEXTJOIN(",", TRUE, CHAR(34) &amp; I399:K399 &amp; CHAR(34))
&amp; "]}"</f>
        <v>"pcolumn":["cl_WHI","cl_BLU","cl_RED"]}</v>
      </c>
      <c r="Z399" s="54" t="str">
        <f t="shared" si="27"/>
        <v>"rate":"7.7",</v>
      </c>
      <c r="AA399" s="54" t="str">
        <f t="shared" si="28"/>
        <v>"dff":"Hard",</v>
      </c>
      <c r="AB399" s="54" t="str">
        <f t="shared" si="29"/>
        <v>"cmnt":["North Macedonia didn't count as &gt;35% yellow [ANS: It is supposed to have 32% ]"],</v>
      </c>
      <c r="AC399" s="54"/>
      <c r="AD399" s="54"/>
      <c r="AE399" s="54"/>
      <c r="AF399" s="54"/>
      <c r="AG399" s="54"/>
      <c r="AH399" s="54"/>
    </row>
    <row r="400" spans="1:34" ht="18" customHeight="1" x14ac:dyDescent="0.3">
      <c r="A400" s="44">
        <f t="shared" si="36"/>
        <v>45756</v>
      </c>
      <c r="B400" s="45">
        <f t="shared" si="21"/>
        <v>3</v>
      </c>
      <c r="C400" s="46" t="str">
        <f t="shared" si="22"/>
        <v>puzzle1 = [{"order":"399","ctry":"Nigeria","rate":"8.0","dff":"Med","cmnt":[],"prow":["myrGRE","rgn_Africa","Extra_OnlyBa, allver"],"pcolumn":["NO_RED","NO_BLU","BLRENO"]}],</v>
      </c>
      <c r="D400" s="47">
        <f t="shared" si="23"/>
        <v>399</v>
      </c>
      <c r="E400" s="48" t="s">
        <v>196</v>
      </c>
      <c r="F400" s="49" t="s">
        <v>1287</v>
      </c>
      <c r="G400" s="50" t="s">
        <v>1047</v>
      </c>
      <c r="H400" s="50" t="s">
        <v>1565</v>
      </c>
      <c r="I400" s="50" t="s">
        <v>1319</v>
      </c>
      <c r="J400" s="50" t="s">
        <v>1311</v>
      </c>
      <c r="K400" s="50" t="s">
        <v>1335</v>
      </c>
      <c r="L400" s="48" t="str" cm="1">
        <f t="array" ref="L400">IF(LEFT(E400,1)&lt;&gt;"[", _xlfn.TEXTJOIN(", ", TRUE, IF($E$2:$E$1438=E400, ROW($E$2:$E$1438)-1, "")), "")</f>
        <v>63, 214, 399</v>
      </c>
      <c r="M400" s="48" cm="1">
        <f t="array" ref="M400">IF(
  IFERROR(INDEX(_xlfn.TEXTSPLIT(L400, ", "), COUNTA(_xlfn.TEXTSPLIT(L400, ", "))) - INDEX(_xlfn.TEXTSPLIT(L400, ", "), COUNTA(_xlfn.TEXTSPLIT(L400, ", ")) - 1), 0) &gt; 0,
  IFERROR(INDEX(_xlfn.TEXTSPLIT(L400, ", "), COUNTA(_xlfn.TEXTSPLIT(L400, ", "))) - INDEX(_xlfn.TEXTSPLIT(L400, ", "), COUNTA(_xlfn.TEXTSPLIT(L400, ", ")) - 1), ""),
  ""
)</f>
        <v>185</v>
      </c>
      <c r="N400" s="51" t="str">
        <f>IFERROR(TEXT(AVERAGEIF(Rates!B:B, D400, Rates!C:C), "0.0"), "")</f>
        <v>8.0</v>
      </c>
      <c r="O400" s="52" t="str">
        <f>IFERROR(
    IF(
        AVERAGEIF(Rates!B:B, D400, Rates!F:F) &lt; 1.2,
        "Easy",
        IF(
            AVERAGEIF(Rates!B:B, D400, Rates!F:F) &gt; 2.2,
            "Hard",
            "Med"
        )
    ),
    ""
)</f>
        <v>Med</v>
      </c>
      <c r="P400" s="50" t="str" cm="1">
        <f t="array" ref="P400">_xlfn.TEXTJOIN(",", TRUE, IF((Rates!$B$1:$B$11000 = D400) * (Rates!$E$1:$E$11000 &lt;&gt; ""), CHAR(34) &amp; Rates!$E$1:$E$11000&amp; CHAR(34), ""))</f>
        <v/>
      </c>
      <c r="Q400" s="50">
        <f>COUNTIF(Categories!A:A, H400) + COUNTIF(Categories!A:A, I400) + COUNTIF(Categories!A:A, J400) + COUNTIF(Categories!A:A, K400) + COUNTIF(Categories!A:A, F400) + COUNTIF(Categories!A:A, G400) + T400</f>
        <v>6</v>
      </c>
      <c r="R400" s="50">
        <f t="shared" si="38"/>
        <v>1</v>
      </c>
      <c r="S400" s="50" t="str">
        <f t="shared" si="37"/>
        <v>myrGRErgn_AfricaExtra_OnlyBa, allverNO_REDNO_BLUBLRENO</v>
      </c>
      <c r="T400" s="50">
        <f t="shared" si="24"/>
        <v>0</v>
      </c>
      <c r="U400" s="50" t="s">
        <v>3018</v>
      </c>
      <c r="V400" s="50" t="str">
        <f t="shared" si="25"/>
        <v>[{"order":"399","ctry":"Nigeria",</v>
      </c>
      <c r="W400" s="53" t="str">
        <f t="shared" si="26"/>
        <v>[{"order":"399","ctry":"Nigeria","rate":"8.0","dff":"Med","cmnt":[],"prow":["myrGRE","rgn_Africa","Extra_OnlyBa, allver"],"pcolumn":["NO_RED","NO_BLU","BLRENO"]}],</v>
      </c>
      <c r="X400" s="48" t="str" cm="1">
        <f t="array" ref="X400">CHAR(34) &amp; "prow" &amp; CHAR(34) &amp; ":["
&amp; _xlfn.TEXTJOIN(",", TRUE, CHAR(34) &amp; F400:H400 &amp; CHAR(34))
&amp; "],"</f>
        <v>"prow":["myrGRE","rgn_Africa","Extra_OnlyBa, allver"],</v>
      </c>
      <c r="Y400" s="48" t="str" cm="1">
        <f t="array" ref="Y400">CHAR(34) &amp; "pcolumn" &amp; CHAR(34) &amp; ":["
&amp; _xlfn.TEXTJOIN(",", TRUE, CHAR(34) &amp; I400:K400 &amp; CHAR(34))
&amp; "]}"</f>
        <v>"pcolumn":["NO_RED","NO_BLU","BLRENO"]}</v>
      </c>
      <c r="Z400" s="54" t="str">
        <f t="shared" si="27"/>
        <v>"rate":"8.0",</v>
      </c>
      <c r="AA400" s="54" t="str">
        <f t="shared" si="28"/>
        <v>"dff":"Med",</v>
      </c>
      <c r="AB400" s="54" t="str">
        <f t="shared" si="29"/>
        <v>"cmnt":[],</v>
      </c>
      <c r="AC400" s="54"/>
      <c r="AD400" s="54"/>
      <c r="AE400" s="54"/>
      <c r="AF400" s="54"/>
      <c r="AG400" s="54"/>
      <c r="AH400" s="54"/>
    </row>
    <row r="401" spans="1:34" ht="18" customHeight="1" x14ac:dyDescent="0.3">
      <c r="A401" s="44">
        <f t="shared" si="36"/>
        <v>45757</v>
      </c>
      <c r="B401" s="45">
        <f t="shared" si="21"/>
        <v>4</v>
      </c>
      <c r="C401" s="46" t="str">
        <f t="shared" si="22"/>
        <v>puzzle1 = [{"order":"400","ctry":"Kazakhstan","rate":"9.0","dff":"Hard","cmnt":["Great puzzle!","Heat fr"],"prow":["cl_BLU, cl_YEL","2Color","Animal"],"pcolumn":["with_K","soviet","HasSun"]}],</v>
      </c>
      <c r="D401" s="47">
        <f t="shared" si="23"/>
        <v>400</v>
      </c>
      <c r="E401" s="48" t="s">
        <v>152</v>
      </c>
      <c r="F401" s="49" t="s">
        <v>1131</v>
      </c>
      <c r="G401" s="50" t="s">
        <v>1413</v>
      </c>
      <c r="H401" s="50" t="s">
        <v>1606</v>
      </c>
      <c r="I401" s="50" t="s">
        <v>3049</v>
      </c>
      <c r="J401" s="50" t="s">
        <v>24</v>
      </c>
      <c r="K401" s="50" t="s">
        <v>1602</v>
      </c>
      <c r="L401" s="48" t="str" cm="1">
        <f t="array" ref="L401">IF(LEFT(E401,1)&lt;&gt;"[", _xlfn.TEXTJOIN(", ", TRUE, IF($E$2:$E$1438=E401, ROW($E$2:$E$1438)-1, "")), "")</f>
        <v>115, 400</v>
      </c>
      <c r="M401" s="48" cm="1">
        <f t="array" ref="M401">IF(
  IFERROR(INDEX(_xlfn.TEXTSPLIT(L401, ", "), COUNTA(_xlfn.TEXTSPLIT(L401, ", "))) - INDEX(_xlfn.TEXTSPLIT(L401, ", "), COUNTA(_xlfn.TEXTSPLIT(L401, ", ")) - 1), 0) &gt; 0,
  IFERROR(INDEX(_xlfn.TEXTSPLIT(L401, ", "), COUNTA(_xlfn.TEXTSPLIT(L401, ", "))) - INDEX(_xlfn.TEXTSPLIT(L401, ", "), COUNTA(_xlfn.TEXTSPLIT(L401, ", ")) - 1), ""),
  ""
)</f>
        <v>285</v>
      </c>
      <c r="N401" s="51" t="str">
        <f>IFERROR(TEXT(AVERAGEIF(Rates!B:B, D401, Rates!C:C), "0.0"), "")</f>
        <v>9.0</v>
      </c>
      <c r="O401" s="52" t="str">
        <f>IFERROR(
    IF(
        AVERAGEIF(Rates!B:B, D401, Rates!F:F) &lt; 1.2,
        "Easy",
        IF(
            AVERAGEIF(Rates!B:B, D401, Rates!F:F) &gt; 2.2,
            "Hard",
            "Med"
        )
    ),
    ""
)</f>
        <v>Hard</v>
      </c>
      <c r="P401" s="50" t="str" cm="1">
        <f t="array" ref="P401">_xlfn.TEXTJOIN(",", TRUE, IF((Rates!$B$1:$B$11000 = D401) * (Rates!$E$1:$E$11000 &lt;&gt; ""), CHAR(34) &amp; Rates!$E$1:$E$11000&amp; CHAR(34), ""))</f>
        <v>"Great puzzle!","Heat fr"</v>
      </c>
      <c r="Q401" s="50">
        <f>COUNTIF(Categories!A:A, H401) + COUNTIF(Categories!A:A, I401) + COUNTIF(Categories!A:A, J401) + COUNTIF(Categories!A:A, K401) + COUNTIF(Categories!A:A, F401) + COUNTIF(Categories!A:A, G401) + T401</f>
        <v>6</v>
      </c>
      <c r="R401" s="50">
        <f t="shared" si="38"/>
        <v>0</v>
      </c>
      <c r="S401" s="50" t="str">
        <f t="shared" si="37"/>
        <v>cl_BLU, cl_YEL2ColorAnimalwith_KsovietHasSun</v>
      </c>
      <c r="T401" s="50">
        <f t="shared" si="24"/>
        <v>1</v>
      </c>
      <c r="U401" s="50" t="s">
        <v>3018</v>
      </c>
      <c r="V401" s="50" t="str">
        <f t="shared" si="25"/>
        <v>[{"order":"400","ctry":"Kazakhstan",</v>
      </c>
      <c r="W401" s="53" t="str">
        <f t="shared" si="26"/>
        <v>[{"order":"400","ctry":"Kazakhstan","rate":"9.0","dff":"Hard","cmnt":["Great puzzle!","Heat fr"],"prow":["cl_BLU, cl_YEL","2Color","Animal"],"pcolumn":["with_K","soviet","HasSun"]}],</v>
      </c>
      <c r="X401" s="48" t="str" cm="1">
        <f t="array" ref="X401">CHAR(34) &amp; "prow" &amp; CHAR(34) &amp; ":["
&amp; _xlfn.TEXTJOIN(",", TRUE, CHAR(34) &amp; F401:H401 &amp; CHAR(34))
&amp; "],"</f>
        <v>"prow":["cl_BLU, cl_YEL","2Color","Animal"],</v>
      </c>
      <c r="Y401" s="48" t="str" cm="1">
        <f t="array" ref="Y401">CHAR(34) &amp; "pcolumn" &amp; CHAR(34) &amp; ":["
&amp; _xlfn.TEXTJOIN(",", TRUE, CHAR(34) &amp; I401:K401 &amp; CHAR(34))
&amp; "]}"</f>
        <v>"pcolumn":["with_K","soviet","HasSun"]}</v>
      </c>
      <c r="Z401" s="54" t="str">
        <f t="shared" si="27"/>
        <v>"rate":"9.0",</v>
      </c>
      <c r="AA401" s="54" t="str">
        <f t="shared" si="28"/>
        <v>"dff":"Hard",</v>
      </c>
      <c r="AB401" s="54" t="str">
        <f t="shared" si="29"/>
        <v>"cmnt":["Great puzzle!","Heat fr"],</v>
      </c>
      <c r="AC401" s="54"/>
      <c r="AD401" s="54"/>
      <c r="AE401" s="54"/>
      <c r="AF401" s="54"/>
      <c r="AG401" s="54"/>
      <c r="AH401" s="54"/>
    </row>
    <row r="402" spans="1:34" ht="18" customHeight="1" x14ac:dyDescent="0.3">
      <c r="A402" s="44">
        <f t="shared" si="36"/>
        <v>45758</v>
      </c>
      <c r="B402" s="45">
        <f t="shared" si="21"/>
        <v>5</v>
      </c>
      <c r="C402" s="46" t="str">
        <f t="shared" si="22"/>
        <v>puzzle1 = [{"order":"401","ctry":"[SRB] Yugoslavia","rate":"8.4","dff":"Hard","cmnt":["ong I thought it was romania","Finally a historical flag centered puzzle","Challenging","Cool idea, but bad executed. A lot of well-known historical flags aren't in the database (i.e. GDR, GFR, German Empire, Russian Empire, Soviet Union and Soviet Republics...), making the puzzle a game of guessing not the actual flags, but those that are eligible for the game","Having the featured flag being a historical country is kinda mean."],"prow":["histor","1Stars","cl_RED, cl_YEL"],"pcolumn":["cl_BLU, cl_WHI","ExtraNah_NoBand, NoBand","end_ia"]}],</v>
      </c>
      <c r="D402" s="47">
        <f t="shared" si="23"/>
        <v>401</v>
      </c>
      <c r="E402" s="48" t="s">
        <v>3084</v>
      </c>
      <c r="F402" s="49" t="s">
        <v>2106</v>
      </c>
      <c r="G402" s="50" t="s">
        <v>1590</v>
      </c>
      <c r="H402" s="50" t="s">
        <v>1167</v>
      </c>
      <c r="I402" s="50" t="s">
        <v>1143</v>
      </c>
      <c r="J402" s="50" t="s">
        <v>1549</v>
      </c>
      <c r="K402" s="50" t="s">
        <v>1955</v>
      </c>
      <c r="L402" s="48" t="str" cm="1">
        <f t="array" ref="L402">IF(LEFT(E402,1)&lt;&gt;"[", _xlfn.TEXTJOIN(", ", TRUE, IF($E$2:$E$1438=E402, ROW($E$2:$E$1438)-1, "")), "")</f>
        <v/>
      </c>
      <c r="M402" s="48" t="str" cm="1">
        <f t="array" ref="M402">IF(
  IFERROR(INDEX(_xlfn.TEXTSPLIT(L402, ", "), COUNTA(_xlfn.TEXTSPLIT(L402, ", "))) - INDEX(_xlfn.TEXTSPLIT(L402, ", "), COUNTA(_xlfn.TEXTSPLIT(L402, ", ")) - 1), 0) &gt; 0,
  IFERROR(INDEX(_xlfn.TEXTSPLIT(L402, ", "), COUNTA(_xlfn.TEXTSPLIT(L402, ", "))) - INDEX(_xlfn.TEXTSPLIT(L402, ", "), COUNTA(_xlfn.TEXTSPLIT(L402, ", ")) - 1), ""),
  ""
)</f>
        <v/>
      </c>
      <c r="N402" s="51" t="str">
        <f>IFERROR(TEXT(AVERAGEIF(Rates!B:B, D402, Rates!C:C), "0.0"), "")</f>
        <v>8.4</v>
      </c>
      <c r="O402" s="52" t="str">
        <f>IFERROR(
    IF(
        AVERAGEIF(Rates!B:B, D402, Rates!F:F) &lt; 1.2,
        "Easy",
        IF(
            AVERAGEIF(Rates!B:B, D402, Rates!F:F) &gt; 2.2,
            "Hard",
            "Med"
        )
    ),
    ""
)</f>
        <v>Hard</v>
      </c>
      <c r="P402" s="50" t="str" cm="1">
        <f t="array" ref="P402">_xlfn.TEXTJOIN(",", TRUE, IF((Rates!$B$1:$B$11000 = D402) * (Rates!$E$1:$E$11000 &lt;&gt; ""), CHAR(34) &amp; Rates!$E$1:$E$11000&amp; CHAR(34), ""))</f>
        <v>"ong I thought it was romania","Finally a historical flag centered puzzle","Challenging","Cool idea, but bad executed. A lot of well-known historical flags aren't in the database (i.e. GDR, GFR, German Empire, Russian Empire, Soviet Union and Soviet Republics...), making the puzzle a game of guessing not the actual flags, but those that are eligible for the game","Having the featured flag being a historical country is kinda mean."</v>
      </c>
      <c r="Q402" s="50">
        <f>COUNTIF(Categories!A:A, H402) + COUNTIF(Categories!A:A, I402) + COUNTIF(Categories!A:A, J402) + COUNTIF(Categories!A:A, K402) + COUNTIF(Categories!A:A, F402) + COUNTIF(Categories!A:A, G402) + T402</f>
        <v>6</v>
      </c>
      <c r="R402" s="50">
        <f t="shared" si="38"/>
        <v>0</v>
      </c>
      <c r="S402" s="50" t="str">
        <f t="shared" si="37"/>
        <v>histor1Starscl_RED, cl_YELcl_BLU, cl_WHIExtraNah_NoBand, NoBandend_ia</v>
      </c>
      <c r="T402" s="50">
        <f t="shared" si="24"/>
        <v>0</v>
      </c>
      <c r="U402" s="50" t="s">
        <v>3018</v>
      </c>
      <c r="V402" s="50" t="str">
        <f t="shared" si="25"/>
        <v>[{"order":"401","ctry":"[SRB] Yugoslavia",</v>
      </c>
      <c r="W402" s="53" t="str">
        <f t="shared" si="26"/>
        <v>[{"order":"401","ctry":"[SRB] Yugoslavia","rate":"8.4","dff":"Hard","cmnt":["ong I thought it was romania","Finally a historical flag centered puzzle","Challenging","Cool idea, but bad executed. A lot of well-known historical flags aren't in the database (i.e. GDR, GFR, German Empire, Russian Empire, Soviet Union and Soviet Republics...), making the puzzle a game of guessing not the actual flags, but those that are eligible for the game","Having the featured flag being a historical country is kinda mean."],"prow":["histor","1Stars","cl_RED, cl_YEL"],"pcolumn":["cl_BLU, cl_WHI","ExtraNah_NoBand, NoBand","end_ia"]}],</v>
      </c>
      <c r="X402" s="48" t="str" cm="1">
        <f t="array" ref="X402">CHAR(34) &amp; "prow" &amp; CHAR(34) &amp; ":["
&amp; _xlfn.TEXTJOIN(",", TRUE, CHAR(34) &amp; F402:H402 &amp; CHAR(34))
&amp; "],"</f>
        <v>"prow":["histor","1Stars","cl_RED, cl_YEL"],</v>
      </c>
      <c r="Y402" s="48" t="str" cm="1">
        <f t="array" ref="Y402">CHAR(34) &amp; "pcolumn" &amp; CHAR(34) &amp; ":["
&amp; _xlfn.TEXTJOIN(",", TRUE, CHAR(34) &amp; I402:K402 &amp; CHAR(34))
&amp; "]}"</f>
        <v>"pcolumn":["cl_BLU, cl_WHI","ExtraNah_NoBand, NoBand","end_ia"]}</v>
      </c>
      <c r="Z402" s="54" t="str">
        <f t="shared" si="27"/>
        <v>"rate":"8.4",</v>
      </c>
      <c r="AA402" s="54" t="str">
        <f t="shared" si="28"/>
        <v>"dff":"Hard",</v>
      </c>
      <c r="AB402" s="54" t="str">
        <f t="shared" si="29"/>
        <v>"cmnt":["ong I thought it was romania","Finally a historical flag centered puzzle","Challenging","Cool idea, but bad executed. A lot of well-known historical flags aren't in the database (i.e. GDR, GFR, German Empire, Russian Empire, Soviet Union and Soviet Republics...), making the puzzle a game of guessing not the actual flags, but those that are eligible for the game","Having the featured flag being a historical country is kinda mean."],</v>
      </c>
      <c r="AC402" s="54"/>
      <c r="AD402" s="54"/>
      <c r="AE402" s="54"/>
      <c r="AF402" s="54"/>
      <c r="AG402" s="54"/>
      <c r="AH402" s="54"/>
    </row>
    <row r="403" spans="1:34" ht="18" customHeight="1" x14ac:dyDescent="0.3">
      <c r="A403" s="44">
        <f t="shared" si="36"/>
        <v>45759</v>
      </c>
      <c r="B403" s="45">
        <f t="shared" si="21"/>
        <v>6</v>
      </c>
      <c r="C403" s="46" t="str">
        <f t="shared" si="22"/>
        <v>puzzle1 = [{"order":"402","ctry":"Seychelles","rate":"7.0","dff":"Hard","cmnt":["pretty good","All of the same on one axis isn't as fun.","Really fun"],"prow":["cl_BLU, cl_WHI","cl_YEL","cl_GRE, cl_RED"],"pcolumn":["alldia","alldia","alldia"]}],</v>
      </c>
      <c r="D403" s="47">
        <f t="shared" si="23"/>
        <v>402</v>
      </c>
      <c r="E403" s="48" t="s">
        <v>235</v>
      </c>
      <c r="F403" s="49" t="s">
        <v>1143</v>
      </c>
      <c r="G403" s="50" t="s">
        <v>1107</v>
      </c>
      <c r="H403" s="50" t="s">
        <v>1152</v>
      </c>
      <c r="I403" s="50" t="s">
        <v>1517</v>
      </c>
      <c r="J403" s="50" t="s">
        <v>1517</v>
      </c>
      <c r="K403" s="50" t="s">
        <v>1517</v>
      </c>
      <c r="L403" s="48" t="str" cm="1">
        <f t="array" ref="L403">IF(LEFT(E403,1)&lt;&gt;"[", _xlfn.TEXTJOIN(", ", TRUE, IF($E$2:$E$1438=E403, ROW($E$2:$E$1438)-1, "")), "")</f>
        <v>10, 271, 402</v>
      </c>
      <c r="M403" s="48" cm="1">
        <f t="array" ref="M403">IF(
  IFERROR(INDEX(_xlfn.TEXTSPLIT(L403, ", "), COUNTA(_xlfn.TEXTSPLIT(L403, ", "))) - INDEX(_xlfn.TEXTSPLIT(L403, ", "), COUNTA(_xlfn.TEXTSPLIT(L403, ", ")) - 1), 0) &gt; 0,
  IFERROR(INDEX(_xlfn.TEXTSPLIT(L403, ", "), COUNTA(_xlfn.TEXTSPLIT(L403, ", "))) - INDEX(_xlfn.TEXTSPLIT(L403, ", "), COUNTA(_xlfn.TEXTSPLIT(L403, ", ")) - 1), ""),
  ""
)</f>
        <v>131</v>
      </c>
      <c r="N403" s="51" t="str">
        <f>IFERROR(TEXT(AVERAGEIF(Rates!B:B, D403, Rates!C:C), "0.0"), "")</f>
        <v>7.0</v>
      </c>
      <c r="O403" s="52" t="str">
        <f>IFERROR(
    IF(
        AVERAGEIF(Rates!B:B, D403, Rates!F:F) &lt; 1.2,
        "Easy",
        IF(
            AVERAGEIF(Rates!B:B, D403, Rates!F:F) &gt; 2.2,
            "Hard",
            "Med"
        )
    ),
    ""
)</f>
        <v>Hard</v>
      </c>
      <c r="P403" s="50" t="str" cm="1">
        <f t="array" ref="P403">_xlfn.TEXTJOIN(",", TRUE, IF((Rates!$B$1:$B$11000 = D403) * (Rates!$E$1:$E$11000 &lt;&gt; ""), CHAR(34) &amp; Rates!$E$1:$E$11000&amp; CHAR(34), ""))</f>
        <v>"pretty good","All of the same on one axis isn't as fun.","Really fun"</v>
      </c>
      <c r="Q403" s="50">
        <f>COUNTIF(Categories!A:A, H403) + COUNTIF(Categories!A:A, I403) + COUNTIF(Categories!A:A, J403) + COUNTIF(Categories!A:A, K403) + COUNTIF(Categories!A:A, F403) + COUNTIF(Categories!A:A, G403) + T403</f>
        <v>6</v>
      </c>
      <c r="R403" s="50">
        <f t="shared" si="38"/>
        <v>0</v>
      </c>
      <c r="S403" s="50" t="str">
        <f t="shared" si="37"/>
        <v>cl_BLU, cl_WHIcl_YELcl_GRE, cl_REDalldiaalldiaalldia</v>
      </c>
      <c r="T403" s="50">
        <f t="shared" si="24"/>
        <v>0</v>
      </c>
      <c r="U403" s="50" t="s">
        <v>3018</v>
      </c>
      <c r="V403" s="50" t="str">
        <f t="shared" si="25"/>
        <v>[{"order":"402","ctry":"Seychelles",</v>
      </c>
      <c r="W403" s="53" t="str">
        <f t="shared" si="26"/>
        <v>[{"order":"402","ctry":"Seychelles","rate":"7.0","dff":"Hard","cmnt":["pretty good","All of the same on one axis isn't as fun.","Really fun"],"prow":["cl_BLU, cl_WHI","cl_YEL","cl_GRE, cl_RED"],"pcolumn":["alldia","alldia","alldia"]}],</v>
      </c>
      <c r="X403" s="48" t="str" cm="1">
        <f t="array" ref="X403">CHAR(34) &amp; "prow" &amp; CHAR(34) &amp; ":["
&amp; _xlfn.TEXTJOIN(",", TRUE, CHAR(34) &amp; F403:H403 &amp; CHAR(34))
&amp; "],"</f>
        <v>"prow":["cl_BLU, cl_WHI","cl_YEL","cl_GRE, cl_RED"],</v>
      </c>
      <c r="Y403" s="48" t="str" cm="1">
        <f t="array" ref="Y403">CHAR(34) &amp; "pcolumn" &amp; CHAR(34) &amp; ":["
&amp; _xlfn.TEXTJOIN(",", TRUE, CHAR(34) &amp; I403:K403 &amp; CHAR(34))
&amp; "]}"</f>
        <v>"pcolumn":["alldia","alldia","alldia"]}</v>
      </c>
      <c r="Z403" s="54" t="str">
        <f t="shared" si="27"/>
        <v>"rate":"7.0",</v>
      </c>
      <c r="AA403" s="54" t="str">
        <f t="shared" si="28"/>
        <v>"dff":"Hard",</v>
      </c>
      <c r="AB403" s="54" t="str">
        <f t="shared" si="29"/>
        <v>"cmnt":["pretty good","All of the same on one axis isn't as fun.","Really fun"],</v>
      </c>
      <c r="AC403" s="54"/>
      <c r="AD403" s="54"/>
      <c r="AE403" s="54"/>
      <c r="AF403" s="54"/>
      <c r="AG403" s="54"/>
      <c r="AH403" s="54"/>
    </row>
    <row r="404" spans="1:34" ht="18" customHeight="1" x14ac:dyDescent="0.3">
      <c r="A404" s="44">
        <f t="shared" si="36"/>
        <v>45760</v>
      </c>
      <c r="B404" s="45">
        <f t="shared" si="21"/>
        <v>7</v>
      </c>
      <c r="C404" s="46" t="str">
        <f t="shared" si="22"/>
        <v>puzzle1 = [{"order":"403","ctry":"Isle of Man","rate":"8.5","dff":"Med","cmnt":[],"prow":["cl_WHI","island","Center"],"pcolumn":["myrRED","Humans","words3"]}],</v>
      </c>
      <c r="D404" s="47">
        <f t="shared" si="23"/>
        <v>403</v>
      </c>
      <c r="E404" s="48" t="s">
        <v>144</v>
      </c>
      <c r="F404" s="49" t="s">
        <v>1104</v>
      </c>
      <c r="G404" s="50" t="s">
        <v>1</v>
      </c>
      <c r="H404" s="50" t="s">
        <v>1574</v>
      </c>
      <c r="I404" s="50" t="s">
        <v>1279</v>
      </c>
      <c r="J404" s="50" t="s">
        <v>1626</v>
      </c>
      <c r="K404" s="50" t="s">
        <v>1849</v>
      </c>
      <c r="L404" s="48" t="str" cm="1">
        <f t="array" ref="L404">IF(LEFT(E404,1)&lt;&gt;"[", _xlfn.TEXTJOIN(", ", TRUE, IF($E$2:$E$1438=E404, ROW($E$2:$E$1438)-1, "")), "")</f>
        <v>403, 515</v>
      </c>
      <c r="M404" s="48" cm="1">
        <f t="array" ref="M404">IF(
  IFERROR(INDEX(_xlfn.TEXTSPLIT(L404, ", "), COUNTA(_xlfn.TEXTSPLIT(L404, ", "))) - INDEX(_xlfn.TEXTSPLIT(L404, ", "), COUNTA(_xlfn.TEXTSPLIT(L404, ", ")) - 1), 0) &gt; 0,
  IFERROR(INDEX(_xlfn.TEXTSPLIT(L404, ", "), COUNTA(_xlfn.TEXTSPLIT(L404, ", "))) - INDEX(_xlfn.TEXTSPLIT(L404, ", "), COUNTA(_xlfn.TEXTSPLIT(L404, ", ")) - 1), ""),
  ""
)</f>
        <v>112</v>
      </c>
      <c r="N404" s="51" t="str">
        <f>IFERROR(TEXT(AVERAGEIF(Rates!B:B, D404, Rates!C:C), "0.0"), "")</f>
        <v>8.5</v>
      </c>
      <c r="O404" s="52" t="str">
        <f>IFERROR(
    IF(
        AVERAGEIF(Rates!B:B, D404, Rates!F:F) &lt; 1.2,
        "Easy",
        IF(
            AVERAGEIF(Rates!B:B, D404, Rates!F:F) &gt; 2.2,
            "Hard",
            "Med"
        )
    ),
    ""
)</f>
        <v>Med</v>
      </c>
      <c r="P404" s="50" t="str" cm="1">
        <f t="array" ref="P404">_xlfn.TEXTJOIN(",", TRUE, IF((Rates!$B$1:$B$11000 = D404) * (Rates!$E$1:$E$11000 &lt;&gt; ""), CHAR(34) &amp; Rates!$E$1:$E$11000&amp; CHAR(34), ""))</f>
        <v/>
      </c>
      <c r="Q404" s="50">
        <f>COUNTIF(Categories!A:A, H404) + COUNTIF(Categories!A:A, I404) + COUNTIF(Categories!A:A, J404) + COUNTIF(Categories!A:A, K404) + COUNTIF(Categories!A:A, F404) + COUNTIF(Categories!A:A, G404) + T404</f>
        <v>6</v>
      </c>
      <c r="R404" s="50">
        <f t="shared" si="38"/>
        <v>0</v>
      </c>
      <c r="S404" s="50" t="str">
        <f t="shared" si="37"/>
        <v>cl_WHIislandCentermyrREDHumanswords3</v>
      </c>
      <c r="T404" s="50">
        <f t="shared" si="24"/>
        <v>0</v>
      </c>
      <c r="U404" s="50" t="s">
        <v>3018</v>
      </c>
      <c r="V404" s="50" t="str">
        <f t="shared" si="25"/>
        <v>[{"order":"403","ctry":"Isle of Man",</v>
      </c>
      <c r="W404" s="53" t="str">
        <f t="shared" si="26"/>
        <v>[{"order":"403","ctry":"Isle of Man","rate":"8.5","dff":"Med","cmnt":[],"prow":["cl_WHI","island","Center"],"pcolumn":["myrRED","Humans","words3"]}],</v>
      </c>
      <c r="X404" s="48" t="str" cm="1">
        <f t="array" ref="X404">CHAR(34) &amp; "prow" &amp; CHAR(34) &amp; ":["
&amp; _xlfn.TEXTJOIN(",", TRUE, CHAR(34) &amp; F404:H404 &amp; CHAR(34))
&amp; "],"</f>
        <v>"prow":["cl_WHI","island","Center"],</v>
      </c>
      <c r="Y404" s="48" t="str" cm="1">
        <f t="array" ref="Y404">CHAR(34) &amp; "pcolumn" &amp; CHAR(34) &amp; ":["
&amp; _xlfn.TEXTJOIN(",", TRUE, CHAR(34) &amp; I404:K404 &amp; CHAR(34))
&amp; "]}"</f>
        <v>"pcolumn":["myrRED","Humans","words3"]}</v>
      </c>
      <c r="Z404" s="54" t="str">
        <f t="shared" si="27"/>
        <v>"rate":"8.5",</v>
      </c>
      <c r="AA404" s="54" t="str">
        <f t="shared" si="28"/>
        <v>"dff":"Med",</v>
      </c>
      <c r="AB404" s="54" t="str">
        <f t="shared" si="29"/>
        <v>"cmnt":[],</v>
      </c>
      <c r="AC404" s="54"/>
      <c r="AD404" s="54"/>
      <c r="AE404" s="54"/>
      <c r="AF404" s="54"/>
      <c r="AG404" s="54"/>
      <c r="AH404" s="54"/>
    </row>
    <row r="405" spans="1:34" ht="18" customHeight="1" x14ac:dyDescent="0.3">
      <c r="A405" s="44">
        <f t="shared" si="36"/>
        <v>45761</v>
      </c>
      <c r="B405" s="45">
        <f t="shared" si="21"/>
        <v>1</v>
      </c>
      <c r="C405" s="46" t="str">
        <f t="shared" si="22"/>
        <v>puzzle1 = [{"order":"404","ctry":"Netherlands","rate":"6.8","dff":"Med","cmnt":["Love the same sex marriage section! Quite a tricky one"],"prow":["pol_samesx","LUEDHI","allhor"],"pcolumn":["rgn_Europe","3Bands","OnlyBa"]}],</v>
      </c>
      <c r="D405" s="58">
        <f t="shared" si="23"/>
        <v>404</v>
      </c>
      <c r="E405" s="48" t="s">
        <v>191</v>
      </c>
      <c r="F405" s="49" t="s">
        <v>12</v>
      </c>
      <c r="G405" s="50" t="s">
        <v>1388</v>
      </c>
      <c r="H405" s="50" t="s">
        <v>1509</v>
      </c>
      <c r="I405" s="50" t="s">
        <v>1067</v>
      </c>
      <c r="J405" s="50" t="s">
        <v>1489</v>
      </c>
      <c r="K405" s="50" t="s">
        <v>1630</v>
      </c>
      <c r="L405" s="48" t="str" cm="1">
        <f t="array" ref="L405">IF(LEFT(E405,1)&lt;&gt;"[", _xlfn.TEXTJOIN(", ", TRUE, IF($E$2:$E$1438=E405, ROW($E$2:$E$1438)-1, "")), "")</f>
        <v>56, 255, 404</v>
      </c>
      <c r="M405" s="48" cm="1">
        <f t="array" ref="M405">IF(
  IFERROR(INDEX(_xlfn.TEXTSPLIT(L405, ", "), COUNTA(_xlfn.TEXTSPLIT(L405, ", "))) - INDEX(_xlfn.TEXTSPLIT(L405, ", "), COUNTA(_xlfn.TEXTSPLIT(L405, ", ")) - 1), 0) &gt; 0,
  IFERROR(INDEX(_xlfn.TEXTSPLIT(L405, ", "), COUNTA(_xlfn.TEXTSPLIT(L405, ", "))) - INDEX(_xlfn.TEXTSPLIT(L405, ", "), COUNTA(_xlfn.TEXTSPLIT(L405, ", ")) - 1), ""),
  ""
)</f>
        <v>149</v>
      </c>
      <c r="N405" s="51" t="str">
        <f>IFERROR(TEXT(AVERAGEIF(Rates!B:B, D405, Rates!C:C), "0.0"), "")</f>
        <v>6.8</v>
      </c>
      <c r="O405" s="52" t="str">
        <f>IFERROR(
    IF(
        AVERAGEIF(Rates!B:B, D405, Rates!F:F) &lt; 1.2,
        "Easy",
        IF(
            AVERAGEIF(Rates!B:B, D405, Rates!F:F) &gt; 2.2,
            "Hard",
            "Med"
        )
    ),
    ""
)</f>
        <v>Med</v>
      </c>
      <c r="P405" s="50" t="str" cm="1">
        <f t="array" ref="P405">_xlfn.TEXTJOIN(",", TRUE, IF((Rates!$B$1:$B$11000 = D405) * (Rates!$E$1:$E$11000 &lt;&gt; ""), CHAR(34) &amp; Rates!$E$1:$E$11000&amp; CHAR(34), ""))</f>
        <v>"Love the same sex marriage section! Quite a tricky one"</v>
      </c>
      <c r="Q405" s="50">
        <f>COUNTIF(Categories!A:A, H405) + COUNTIF(Categories!A:A, I405) + COUNTIF(Categories!A:A, J405) + COUNTIF(Categories!A:A, K405) + COUNTIF(Categories!A:A, F405) + COUNTIF(Categories!A:A, G405) + T405</f>
        <v>6</v>
      </c>
      <c r="R405" s="50">
        <f t="shared" si="38"/>
        <v>0</v>
      </c>
      <c r="S405" s="50" t="str">
        <f t="shared" si="37"/>
        <v>pol_samesxLUEDHIallhorrgn_Europe3BandsOnlyBa</v>
      </c>
      <c r="T405" s="50">
        <f t="shared" si="24"/>
        <v>0</v>
      </c>
      <c r="U405" s="50" t="s">
        <v>3018</v>
      </c>
      <c r="V405" s="50" t="str">
        <f t="shared" si="25"/>
        <v>[{"order":"404","ctry":"Netherlands",</v>
      </c>
      <c r="W405" s="53" t="str">
        <f t="shared" si="26"/>
        <v>[{"order":"404","ctry":"Netherlands","rate":"6.8","dff":"Med","cmnt":["Love the same sex marriage section! Quite a tricky one"],"prow":["pol_samesx","LUEDHI","allhor"],"pcolumn":["rgn_Europe","3Bands","OnlyBa"]}],</v>
      </c>
      <c r="X405" s="48" t="str" cm="1">
        <f t="array" ref="X405">CHAR(34) &amp; "prow" &amp; CHAR(34) &amp; ":["
&amp; _xlfn.TEXTJOIN(",", TRUE, CHAR(34) &amp; F405:H405 &amp; CHAR(34))
&amp; "],"</f>
        <v>"prow":["pol_samesx","LUEDHI","allhor"],</v>
      </c>
      <c r="Y405" s="48" t="str" cm="1">
        <f t="array" ref="Y405">CHAR(34) &amp; "pcolumn" &amp; CHAR(34) &amp; ":["
&amp; _xlfn.TEXTJOIN(",", TRUE, CHAR(34) &amp; I405:K405 &amp; CHAR(34))
&amp; "]}"</f>
        <v>"pcolumn":["rgn_Europe","3Bands","OnlyBa"]}</v>
      </c>
      <c r="Z405" s="54" t="str">
        <f t="shared" si="27"/>
        <v>"rate":"6.8",</v>
      </c>
      <c r="AA405" s="54" t="str">
        <f t="shared" si="28"/>
        <v>"dff":"Med",</v>
      </c>
      <c r="AB405" s="54" t="str">
        <f t="shared" si="29"/>
        <v>"cmnt":["Love the same sex marriage section! Quite a tricky one"],</v>
      </c>
      <c r="AC405" s="54"/>
      <c r="AD405" s="54"/>
      <c r="AE405" s="54"/>
      <c r="AF405" s="54"/>
      <c r="AG405" s="54"/>
      <c r="AH405" s="54"/>
    </row>
    <row r="406" spans="1:34" ht="18" customHeight="1" x14ac:dyDescent="0.3">
      <c r="A406" s="44">
        <f t="shared" si="36"/>
        <v>45762</v>
      </c>
      <c r="B406" s="45">
        <f t="shared" si="21"/>
        <v>2</v>
      </c>
      <c r="C406" s="46" t="str">
        <f t="shared" si="22"/>
        <v>puzzle1 = [{"order":"405","ctry":"Sudan","rate":"7.7","dff":"Med","cmnt":["Easy one today "],"prow":["001RED","002WHI","Trside"],"pcolumn":["cl_GRE","cl_BLA","lastfirst"]}],</v>
      </c>
      <c r="D406" s="47">
        <f t="shared" si="23"/>
        <v>405</v>
      </c>
      <c r="E406" s="48" t="s">
        <v>250</v>
      </c>
      <c r="F406" s="49" t="s">
        <v>1180</v>
      </c>
      <c r="G406" s="50" t="s">
        <v>1212</v>
      </c>
      <c r="H406" s="50" t="s">
        <v>1614</v>
      </c>
      <c r="I406" s="50" t="s">
        <v>1095</v>
      </c>
      <c r="J406" s="50" t="s">
        <v>1088</v>
      </c>
      <c r="K406" s="50" t="s">
        <v>1545</v>
      </c>
      <c r="L406" s="48" t="str" cm="1">
        <f t="array" ref="L406">IF(LEFT(E406,1)&lt;&gt;"[", _xlfn.TEXTJOIN(", ", TRUE, IF($E$2:$E$1438=E406, ROW($E$2:$E$1438)-1, "")), "")</f>
        <v>405</v>
      </c>
      <c r="M406" s="48" t="str" cm="1">
        <f t="array" ref="M406">IF(
  IFERROR(INDEX(_xlfn.TEXTSPLIT(L406, ", "), COUNTA(_xlfn.TEXTSPLIT(L406, ", "))) - INDEX(_xlfn.TEXTSPLIT(L406, ", "), COUNTA(_xlfn.TEXTSPLIT(L406, ", ")) - 1), 0) &gt; 0,
  IFERROR(INDEX(_xlfn.TEXTSPLIT(L406, ", "), COUNTA(_xlfn.TEXTSPLIT(L406, ", "))) - INDEX(_xlfn.TEXTSPLIT(L406, ", "), COUNTA(_xlfn.TEXTSPLIT(L406, ", ")) - 1), ""),
  ""
)</f>
        <v/>
      </c>
      <c r="N406" s="51" t="str">
        <f>IFERROR(TEXT(AVERAGEIF(Rates!B:B, D406, Rates!C:C), "0.0"), "")</f>
        <v>7.7</v>
      </c>
      <c r="O406" s="52" t="str">
        <f>IFERROR(
    IF(
        AVERAGEIF(Rates!B:B, D406, Rates!F:F) &lt; 1.2,
        "Easy",
        IF(
            AVERAGEIF(Rates!B:B, D406, Rates!F:F) &gt; 2.2,
            "Hard",
            "Med"
        )
    ),
    ""
)</f>
        <v>Med</v>
      </c>
      <c r="P406" s="50" t="str" cm="1">
        <f t="array" ref="P406">_xlfn.TEXTJOIN(",", TRUE, IF((Rates!$B$1:$B$11000 = D406) * (Rates!$E$1:$E$11000 &lt;&gt; ""), CHAR(34) &amp; Rates!$E$1:$E$11000&amp; CHAR(34), ""))</f>
        <v>"Easy one today "</v>
      </c>
      <c r="Q406" s="50">
        <f>COUNTIF(Categories!A:A, H406) + COUNTIF(Categories!A:A, I406) + COUNTIF(Categories!A:A, J406) + COUNTIF(Categories!A:A, K406) + COUNTIF(Categories!A:A, F406) + COUNTIF(Categories!A:A, G406) + T406</f>
        <v>6</v>
      </c>
      <c r="R406" s="50">
        <f t="shared" si="38"/>
        <v>0</v>
      </c>
      <c r="S406" s="50" t="str">
        <f t="shared" si="37"/>
        <v>001RED002WHITrsidecl_GREcl_BLAlastfirst</v>
      </c>
      <c r="T406" s="50">
        <f t="shared" si="24"/>
        <v>0</v>
      </c>
      <c r="U406" s="50" t="s">
        <v>3018</v>
      </c>
      <c r="V406" s="50" t="str">
        <f t="shared" si="25"/>
        <v>[{"order":"405","ctry":"Sudan",</v>
      </c>
      <c r="W406" s="53" t="str">
        <f t="shared" si="26"/>
        <v>[{"order":"405","ctry":"Sudan","rate":"7.7","dff":"Med","cmnt":["Easy one today "],"prow":["001RED","002WHI","Trside"],"pcolumn":["cl_GRE","cl_BLA","lastfirst"]}],</v>
      </c>
      <c r="X406" s="48" t="str" cm="1">
        <f t="array" ref="X406">CHAR(34) &amp; "prow" &amp; CHAR(34) &amp; ":["
&amp; _xlfn.TEXTJOIN(",", TRUE, CHAR(34) &amp; F406:H406 &amp; CHAR(34))
&amp; "],"</f>
        <v>"prow":["001RED","002WHI","Trside"],</v>
      </c>
      <c r="Y406" s="48" t="str" cm="1">
        <f t="array" ref="Y406">CHAR(34) &amp; "pcolumn" &amp; CHAR(34) &amp; ":["
&amp; _xlfn.TEXTJOIN(",", TRUE, CHAR(34) &amp; I406:K406 &amp; CHAR(34))
&amp; "]}"</f>
        <v>"pcolumn":["cl_GRE","cl_BLA","lastfirst"]}</v>
      </c>
      <c r="Z406" s="54" t="str">
        <f t="shared" si="27"/>
        <v>"rate":"7.7",</v>
      </c>
      <c r="AA406" s="54" t="str">
        <f t="shared" si="28"/>
        <v>"dff":"Med",</v>
      </c>
      <c r="AB406" s="54" t="str">
        <f t="shared" si="29"/>
        <v>"cmnt":["Easy one today "],</v>
      </c>
      <c r="AC406" s="54"/>
      <c r="AD406" s="54"/>
      <c r="AE406" s="54"/>
      <c r="AF406" s="54"/>
      <c r="AG406" s="54"/>
      <c r="AH406" s="54"/>
    </row>
    <row r="407" spans="1:34" ht="18" customHeight="1" x14ac:dyDescent="0.3">
      <c r="A407" s="44">
        <f t="shared" si="36"/>
        <v>45763</v>
      </c>
      <c r="B407" s="45">
        <f t="shared" si="21"/>
        <v>3</v>
      </c>
      <c r="C407" s="46" t="str">
        <f t="shared" si="22"/>
        <v>puzzle1 = [{"order":"406","ctry":"St Pierre et Miquelon","rate":"5.0","dff":"Hard","cmnt":["Ship category is so hard when there are so few country flags with ships on them lol","The ship category was so hard but also Bermuda meets the flag of the day requirements too. I was disappointed when I got it but it didn't count :("],"prow":["Ships!","Crosse","Animal"],"pcolumn":["rgn_North America","island","cl_BLU, cl_YEL"]}],</v>
      </c>
      <c r="D407" s="58">
        <f t="shared" si="23"/>
        <v>406</v>
      </c>
      <c r="E407" s="48" t="s">
        <v>249</v>
      </c>
      <c r="F407" s="49" t="s">
        <v>1646</v>
      </c>
      <c r="G407" s="50" t="s">
        <v>1618</v>
      </c>
      <c r="H407" s="50" t="s">
        <v>1606</v>
      </c>
      <c r="I407" s="50" t="s">
        <v>1059</v>
      </c>
      <c r="J407" s="50" t="s">
        <v>1</v>
      </c>
      <c r="K407" s="50" t="s">
        <v>1131</v>
      </c>
      <c r="L407" s="48" t="str" cm="1">
        <f t="array" ref="L407">IF(LEFT(E407,1)&lt;&gt;"[", _xlfn.TEXTJOIN(", ", TRUE, IF($E$2:$E$1438=E407, ROW($E$2:$E$1438)-1, "")), "")</f>
        <v>197, 406, 558</v>
      </c>
      <c r="M407" s="48" cm="1">
        <f t="array" ref="M407">IF(
  IFERROR(INDEX(_xlfn.TEXTSPLIT(L407, ", "), COUNTA(_xlfn.TEXTSPLIT(L407, ", "))) - INDEX(_xlfn.TEXTSPLIT(L407, ", "), COUNTA(_xlfn.TEXTSPLIT(L407, ", ")) - 1), 0) &gt; 0,
  IFERROR(INDEX(_xlfn.TEXTSPLIT(L407, ", "), COUNTA(_xlfn.TEXTSPLIT(L407, ", "))) - INDEX(_xlfn.TEXTSPLIT(L407, ", "), COUNTA(_xlfn.TEXTSPLIT(L407, ", ")) - 1), ""),
  ""
)</f>
        <v>152</v>
      </c>
      <c r="N407" s="51" t="str">
        <f>IFERROR(TEXT(AVERAGEIF(Rates!B:B, D407, Rates!C:C), "0.0"), "")</f>
        <v>5.0</v>
      </c>
      <c r="O407" s="52" t="str">
        <f>IFERROR(
    IF(
        AVERAGEIF(Rates!B:B, D407, Rates!F:F) &lt; 1.2,
        "Easy",
        IF(
            AVERAGEIF(Rates!B:B, D407, Rates!F:F) &gt; 2.2,
            "Hard",
            "Med"
        )
    ),
    ""
)</f>
        <v>Hard</v>
      </c>
      <c r="P407" s="50" t="str" cm="1">
        <f t="array" ref="P407">_xlfn.TEXTJOIN(",", TRUE, IF((Rates!$B$1:$B$11000 = D407) * (Rates!$E$1:$E$11000 &lt;&gt; ""), CHAR(34) &amp; Rates!$E$1:$E$11000&amp; CHAR(34), ""))</f>
        <v>"Ship category is so hard when there are so few country flags with ships on them lol","The ship category was so hard but also Bermuda meets the flag of the day requirements too. I was disappointed when I got it but it didn't count :("</v>
      </c>
      <c r="Q407" s="50">
        <f>COUNTIF(Categories!A:A, H407) + COUNTIF(Categories!A:A, I407) + COUNTIF(Categories!A:A, J407) + COUNTIF(Categories!A:A, K407) + COUNTIF(Categories!A:A, F407) + COUNTIF(Categories!A:A, G407) + T407</f>
        <v>6</v>
      </c>
      <c r="R407" s="50">
        <f t="shared" si="38"/>
        <v>0</v>
      </c>
      <c r="S407" s="50" t="str">
        <f t="shared" si="37"/>
        <v>Ships!CrosseAnimalrgn_North Americaislandcl_BLU, cl_YEL</v>
      </c>
      <c r="T407" s="50">
        <f t="shared" si="24"/>
        <v>0</v>
      </c>
      <c r="U407" s="50" t="s">
        <v>3018</v>
      </c>
      <c r="V407" s="50" t="str">
        <f t="shared" si="25"/>
        <v>[{"order":"406","ctry":"St Pierre et Miquelon",</v>
      </c>
      <c r="W407" s="53" t="str">
        <f t="shared" si="26"/>
        <v>[{"order":"406","ctry":"St Pierre et Miquelon","rate":"5.0","dff":"Hard","cmnt":["Ship category is so hard when there are so few country flags with ships on them lol","The ship category was so hard but also Bermuda meets the flag of the day requirements too. I was disappointed when I got it but it didn't count :("],"prow":["Ships!","Crosse","Animal"],"pcolumn":["rgn_North America","island","cl_BLU, cl_YEL"]}],</v>
      </c>
      <c r="X407" s="48" t="str" cm="1">
        <f t="array" ref="X407">CHAR(34) &amp; "prow" &amp; CHAR(34) &amp; ":["
&amp; _xlfn.TEXTJOIN(",", TRUE, CHAR(34) &amp; F407:H407 &amp; CHAR(34))
&amp; "],"</f>
        <v>"prow":["Ships!","Crosse","Animal"],</v>
      </c>
      <c r="Y407" s="48" t="str" cm="1">
        <f t="array" ref="Y407">CHAR(34) &amp; "pcolumn" &amp; CHAR(34) &amp; ":["
&amp; _xlfn.TEXTJOIN(",", TRUE, CHAR(34) &amp; I407:K407 &amp; CHAR(34))
&amp; "]}"</f>
        <v>"pcolumn":["rgn_North America","island","cl_BLU, cl_YEL"]}</v>
      </c>
      <c r="Z407" s="54" t="str">
        <f t="shared" si="27"/>
        <v>"rate":"5.0",</v>
      </c>
      <c r="AA407" s="54" t="str">
        <f t="shared" si="28"/>
        <v>"dff":"Hard",</v>
      </c>
      <c r="AB407" s="54" t="str">
        <f t="shared" si="29"/>
        <v>"cmnt":["Ship category is so hard when there are so few country flags with ships on them lol","The ship category was so hard but also Bermuda meets the flag of the day requirements too. I was disappointed when I got it but it didn't count :("],</v>
      </c>
      <c r="AC407" s="54"/>
      <c r="AD407" s="54"/>
      <c r="AE407" s="54"/>
      <c r="AF407" s="54"/>
      <c r="AG407" s="54"/>
      <c r="AH407" s="54"/>
    </row>
    <row r="408" spans="1:34" ht="18" customHeight="1" x14ac:dyDescent="0.3">
      <c r="A408" s="44">
        <f t="shared" si="36"/>
        <v>45764</v>
      </c>
      <c r="B408" s="45">
        <f t="shared" si="21"/>
        <v>4</v>
      </c>
      <c r="C408" s="46" t="str">
        <f t="shared" si="22"/>
        <v>puzzle1 = [{"order":"407","ctry":"Portugal","rate":"6.3","dff":"Hard","cmnt":["Building category is hard but fun","Challenging and fun","Very few available options "],"prow":["Builds","eunion","cl_GRE, cl_RED"],"pcolumn":["2Bands","with_P","namenot_e"]}],</v>
      </c>
      <c r="D408" s="47">
        <f t="shared" si="23"/>
        <v>407</v>
      </c>
      <c r="E408" s="48" t="s">
        <v>215</v>
      </c>
      <c r="F408" s="49" t="s">
        <v>1654</v>
      </c>
      <c r="G408" s="50" t="s">
        <v>26</v>
      </c>
      <c r="H408" s="50" t="s">
        <v>1152</v>
      </c>
      <c r="I408" s="50" t="s">
        <v>1485</v>
      </c>
      <c r="J408" s="50" t="s">
        <v>3085</v>
      </c>
      <c r="K408" s="50" t="s">
        <v>1965</v>
      </c>
      <c r="L408" s="48" t="str" cm="1">
        <f t="array" ref="L408">IF(LEFT(E408,1)&lt;&gt;"[", _xlfn.TEXTJOIN(", ", TRUE, IF($E$2:$E$1438=E408, ROW($E$2:$E$1438)-1, "")), "")</f>
        <v>4, 407</v>
      </c>
      <c r="M408" s="48" cm="1">
        <f t="array" ref="M408">IF(
  IFERROR(INDEX(_xlfn.TEXTSPLIT(L408, ", "), COUNTA(_xlfn.TEXTSPLIT(L408, ", "))) - INDEX(_xlfn.TEXTSPLIT(L408, ", "), COUNTA(_xlfn.TEXTSPLIT(L408, ", ")) - 1), 0) &gt; 0,
  IFERROR(INDEX(_xlfn.TEXTSPLIT(L408, ", "), COUNTA(_xlfn.TEXTSPLIT(L408, ", "))) - INDEX(_xlfn.TEXTSPLIT(L408, ", "), COUNTA(_xlfn.TEXTSPLIT(L408, ", ")) - 1), ""),
  ""
)</f>
        <v>403</v>
      </c>
      <c r="N408" s="51" t="str">
        <f>IFERROR(TEXT(AVERAGEIF(Rates!B:B, D408, Rates!C:C), "0.0"), "")</f>
        <v>6.3</v>
      </c>
      <c r="O408" s="52" t="str">
        <f>IFERROR(
    IF(
        AVERAGEIF(Rates!B:B, D408, Rates!F:F) &lt; 1.2,
        "Easy",
        IF(
            AVERAGEIF(Rates!B:B, D408, Rates!F:F) &gt; 2.2,
            "Hard",
            "Med"
        )
    ),
    ""
)</f>
        <v>Hard</v>
      </c>
      <c r="P408" s="50" t="str" cm="1">
        <f t="array" ref="P408">_xlfn.TEXTJOIN(",", TRUE, IF((Rates!$B$1:$B$11000 = D408) * (Rates!$E$1:$E$11000 &lt;&gt; ""), CHAR(34) &amp; Rates!$E$1:$E$11000&amp; CHAR(34), ""))</f>
        <v>"Building category is hard but fun","Challenging and fun","Very few available options "</v>
      </c>
      <c r="Q408" s="50">
        <f>COUNTIF(Categories!A:A, H408) + COUNTIF(Categories!A:A, I408) + COUNTIF(Categories!A:A, J408) + COUNTIF(Categories!A:A, K408) + COUNTIF(Categories!A:A, F408) + COUNTIF(Categories!A:A, G408) + T408</f>
        <v>6</v>
      </c>
      <c r="R408" s="50">
        <f t="shared" si="38"/>
        <v>0</v>
      </c>
      <c r="S408" s="50" t="str">
        <f t="shared" si="37"/>
        <v>Buildseunioncl_GRE, cl_RED2Bandswith_Pnamenot_e</v>
      </c>
      <c r="T408" s="50">
        <f t="shared" si="24"/>
        <v>1</v>
      </c>
      <c r="U408" s="50" t="s">
        <v>3018</v>
      </c>
      <c r="V408" s="50" t="str">
        <f t="shared" si="25"/>
        <v>[{"order":"407","ctry":"Portugal",</v>
      </c>
      <c r="W408" s="53" t="str">
        <f t="shared" si="26"/>
        <v>[{"order":"407","ctry":"Portugal","rate":"6.3","dff":"Hard","cmnt":["Building category is hard but fun","Challenging and fun","Very few available options "],"prow":["Builds","eunion","cl_GRE, cl_RED"],"pcolumn":["2Bands","with_P","namenot_e"]}],</v>
      </c>
      <c r="X408" s="48" t="str" cm="1">
        <f t="array" ref="X408">CHAR(34) &amp; "prow" &amp; CHAR(34) &amp; ":["
&amp; _xlfn.TEXTJOIN(",", TRUE, CHAR(34) &amp; F408:H408 &amp; CHAR(34))
&amp; "],"</f>
        <v>"prow":["Builds","eunion","cl_GRE, cl_RED"],</v>
      </c>
      <c r="Y408" s="48" t="str" cm="1">
        <f t="array" ref="Y408">CHAR(34) &amp; "pcolumn" &amp; CHAR(34) &amp; ":["
&amp; _xlfn.TEXTJOIN(",", TRUE, CHAR(34) &amp; I408:K408 &amp; CHAR(34))
&amp; "]}"</f>
        <v>"pcolumn":["2Bands","with_P","namenot_e"]}</v>
      </c>
      <c r="Z408" s="54" t="str">
        <f t="shared" si="27"/>
        <v>"rate":"6.3",</v>
      </c>
      <c r="AA408" s="54" t="str">
        <f t="shared" si="28"/>
        <v>"dff":"Hard",</v>
      </c>
      <c r="AB408" s="54" t="str">
        <f t="shared" si="29"/>
        <v>"cmnt":["Building category is hard but fun","Challenging and fun","Very few available options "],</v>
      </c>
      <c r="AC408" s="54"/>
      <c r="AD408" s="54"/>
      <c r="AE408" s="54"/>
      <c r="AF408" s="54"/>
      <c r="AG408" s="54"/>
      <c r="AH408" s="54"/>
    </row>
    <row r="409" spans="1:34" ht="18" customHeight="1" x14ac:dyDescent="0.3">
      <c r="A409" s="44">
        <f t="shared" si="36"/>
        <v>45765</v>
      </c>
      <c r="B409" s="45">
        <f t="shared" si="21"/>
        <v>5</v>
      </c>
      <c r="C409" s="46" t="str">
        <f t="shared" si="22"/>
        <v>puzzle1 = [{"order":"408","ctry":"Grenada","rate":"8.0","dff":"Hard","cmnt":["This was the hardest puzzle for me in a while. Loved it. "],"prow":["Plants","3+Star","Circle"],"pcolumn":["BLWHNO","3Color","staYEL"]}],</v>
      </c>
      <c r="D409" s="58">
        <f t="shared" si="23"/>
        <v>408</v>
      </c>
      <c r="E409" s="48" t="s">
        <v>127</v>
      </c>
      <c r="F409" s="49" t="s">
        <v>1578</v>
      </c>
      <c r="G409" s="50" t="s">
        <v>1598</v>
      </c>
      <c r="H409" s="50" t="s">
        <v>1570</v>
      </c>
      <c r="I409" s="50" t="s">
        <v>1339</v>
      </c>
      <c r="J409" s="50" t="s">
        <v>1417</v>
      </c>
      <c r="K409" s="50" t="s">
        <v>1276</v>
      </c>
      <c r="L409" s="48" t="str" cm="1">
        <f t="array" ref="L409">IF(LEFT(E409,1)&lt;&gt;"[", _xlfn.TEXTJOIN(", ", TRUE, IF($E$2:$E$1438=E409, ROW($E$2:$E$1438)-1, "")), "")</f>
        <v>84, 408, 564</v>
      </c>
      <c r="M409" s="48" cm="1">
        <f t="array" ref="M409">IF(
  IFERROR(INDEX(_xlfn.TEXTSPLIT(L409, ", "), COUNTA(_xlfn.TEXTSPLIT(L409, ", "))) - INDEX(_xlfn.TEXTSPLIT(L409, ", "), COUNTA(_xlfn.TEXTSPLIT(L409, ", ")) - 1), 0) &gt; 0,
  IFERROR(INDEX(_xlfn.TEXTSPLIT(L409, ", "), COUNTA(_xlfn.TEXTSPLIT(L409, ", "))) - INDEX(_xlfn.TEXTSPLIT(L409, ", "), COUNTA(_xlfn.TEXTSPLIT(L409, ", ")) - 1), ""),
  ""
)</f>
        <v>156</v>
      </c>
      <c r="N409" s="51" t="str">
        <f>IFERROR(TEXT(AVERAGEIF(Rates!B:B, D409, Rates!C:C), "0.0"), "")</f>
        <v>8.0</v>
      </c>
      <c r="O409" s="52" t="str">
        <f>IFERROR(
    IF(
        AVERAGEIF(Rates!B:B, D409, Rates!F:F) &lt; 1.2,
        "Easy",
        IF(
            AVERAGEIF(Rates!B:B, D409, Rates!F:F) &gt; 2.2,
            "Hard",
            "Med"
        )
    ),
    ""
)</f>
        <v>Hard</v>
      </c>
      <c r="P409" s="50" t="str" cm="1">
        <f t="array" ref="P409">_xlfn.TEXTJOIN(",", TRUE, IF((Rates!$B$1:$B$11000 = D409) * (Rates!$E$1:$E$11000 &lt;&gt; ""), CHAR(34) &amp; Rates!$E$1:$E$11000&amp; CHAR(34), ""))</f>
        <v>"This was the hardest puzzle for me in a while. Loved it. "</v>
      </c>
      <c r="Q409" s="50">
        <f>COUNTIF(Categories!A:A, H409) + COUNTIF(Categories!A:A, I409) + COUNTIF(Categories!A:A, J409) + COUNTIF(Categories!A:A, K409) + COUNTIF(Categories!A:A, F409) + COUNTIF(Categories!A:A, G409) + T409</f>
        <v>6</v>
      </c>
      <c r="R409" s="50">
        <f t="shared" si="38"/>
        <v>0</v>
      </c>
      <c r="S409" s="50" t="str">
        <f t="shared" si="37"/>
        <v>Plants3+StarCircleBLWHNO3ColorstaYEL</v>
      </c>
      <c r="T409" s="50">
        <f t="shared" si="24"/>
        <v>0</v>
      </c>
      <c r="U409" s="50" t="s">
        <v>3018</v>
      </c>
      <c r="V409" s="50" t="str">
        <f t="shared" si="25"/>
        <v>[{"order":"408","ctry":"Grenada",</v>
      </c>
      <c r="W409" s="53" t="str">
        <f t="shared" si="26"/>
        <v>[{"order":"408","ctry":"Grenada","rate":"8.0","dff":"Hard","cmnt":["This was the hardest puzzle for me in a while. Loved it. "],"prow":["Plants","3+Star","Circle"],"pcolumn":["BLWHNO","3Color","staYEL"]}],</v>
      </c>
      <c r="X409" s="48" t="str" cm="1">
        <f t="array" ref="X409">CHAR(34) &amp; "prow" &amp; CHAR(34) &amp; ":["
&amp; _xlfn.TEXTJOIN(",", TRUE, CHAR(34) &amp; F409:H409 &amp; CHAR(34))
&amp; "],"</f>
        <v>"prow":["Plants","3+Star","Circle"],</v>
      </c>
      <c r="Y409" s="48" t="str" cm="1">
        <f t="array" ref="Y409">CHAR(34) &amp; "pcolumn" &amp; CHAR(34) &amp; ":["
&amp; _xlfn.TEXTJOIN(",", TRUE, CHAR(34) &amp; I409:K409 &amp; CHAR(34))
&amp; "]}"</f>
        <v>"pcolumn":["BLWHNO","3Color","staYEL"]}</v>
      </c>
      <c r="Z409" s="54" t="str">
        <f t="shared" si="27"/>
        <v>"rate":"8.0",</v>
      </c>
      <c r="AA409" s="54" t="str">
        <f t="shared" si="28"/>
        <v>"dff":"Hard",</v>
      </c>
      <c r="AB409" s="54" t="str">
        <f t="shared" si="29"/>
        <v>"cmnt":["This was the hardest puzzle for me in a while. Loved it. "],</v>
      </c>
      <c r="AC409" s="54"/>
      <c r="AD409" s="54"/>
      <c r="AE409" s="54"/>
      <c r="AF409" s="54"/>
      <c r="AG409" s="54"/>
      <c r="AH409" s="54"/>
    </row>
    <row r="410" spans="1:34" ht="18" customHeight="1" x14ac:dyDescent="0.3">
      <c r="A410" s="44">
        <f t="shared" si="36"/>
        <v>45766</v>
      </c>
      <c r="B410" s="45">
        <f t="shared" si="21"/>
        <v>6</v>
      </c>
      <c r="C410" s="46" t="str">
        <f t="shared" si="22"/>
        <v>puzzle1 = [{"order":"409","ctry":"Reunion","rate":"6.0","dff":"Hard","cmnt":[],"prow":["pct_RED_1-30","pct_YEL_1-30","myrBLU"],"pcolumn":["Geogrh","rgn_Africa","3Color"]}],</v>
      </c>
      <c r="D410" s="47">
        <f t="shared" si="23"/>
        <v>409</v>
      </c>
      <c r="E410" s="48" t="s">
        <v>218</v>
      </c>
      <c r="F410" s="49" t="s">
        <v>3086</v>
      </c>
      <c r="G410" s="50" t="s">
        <v>3059</v>
      </c>
      <c r="H410" s="50" t="s">
        <v>1283</v>
      </c>
      <c r="I410" s="50" t="s">
        <v>1662</v>
      </c>
      <c r="J410" s="50" t="s">
        <v>1047</v>
      </c>
      <c r="K410" s="50" t="s">
        <v>1417</v>
      </c>
      <c r="L410" s="48" t="str" cm="1">
        <f t="array" ref="L410">IF(LEFT(E410,1)&lt;&gt;"[", _xlfn.TEXTJOIN(", ", TRUE, IF($E$2:$E$1438=E410, ROW($E$2:$E$1438)-1, "")), "")</f>
        <v>409</v>
      </c>
      <c r="M410" s="48" t="str" cm="1">
        <f t="array" ref="M410">IF(
  IFERROR(INDEX(_xlfn.TEXTSPLIT(L410, ", "), COUNTA(_xlfn.TEXTSPLIT(L410, ", "))) - INDEX(_xlfn.TEXTSPLIT(L410, ", "), COUNTA(_xlfn.TEXTSPLIT(L410, ", ")) - 1), 0) &gt; 0,
  IFERROR(INDEX(_xlfn.TEXTSPLIT(L410, ", "), COUNTA(_xlfn.TEXTSPLIT(L410, ", "))) - INDEX(_xlfn.TEXTSPLIT(L410, ", "), COUNTA(_xlfn.TEXTSPLIT(L410, ", ")) - 1), ""),
  ""
)</f>
        <v/>
      </c>
      <c r="N410" s="51" t="str">
        <f>IFERROR(TEXT(AVERAGEIF(Rates!B:B, D410, Rates!C:C), "0.0"), "")</f>
        <v>6.0</v>
      </c>
      <c r="O410" s="52" t="str">
        <f>IFERROR(
    IF(
        AVERAGEIF(Rates!B:B, D410, Rates!F:F) &lt; 1.2,
        "Easy",
        IF(
            AVERAGEIF(Rates!B:B, D410, Rates!F:F) &gt; 2.2,
            "Hard",
            "Med"
        )
    ),
    ""
)</f>
        <v>Hard</v>
      </c>
      <c r="P410" s="50" t="str" cm="1">
        <f t="array" ref="P410">_xlfn.TEXTJOIN(",", TRUE, IF((Rates!$B$1:$B$11000 = D410) * (Rates!$E$1:$E$11000 &lt;&gt; ""), CHAR(34) &amp; Rates!$E$1:$E$11000&amp; CHAR(34), ""))</f>
        <v/>
      </c>
      <c r="Q410" s="50">
        <f>COUNTIF(Categories!A:A, H410) + COUNTIF(Categories!A:A, I410) + COUNTIF(Categories!A:A, J410) + COUNTIF(Categories!A:A, K410) + COUNTIF(Categories!A:A, F410) + COUNTIF(Categories!A:A, G410) + T410</f>
        <v>6</v>
      </c>
      <c r="R410" s="50">
        <f t="shared" si="38"/>
        <v>0</v>
      </c>
      <c r="S410" s="50" t="str">
        <f t="shared" si="37"/>
        <v>pct_RED_1-30pct_YEL_1-30myrBLUGeogrhrgn_Africa3Color</v>
      </c>
      <c r="T410" s="50">
        <f t="shared" si="24"/>
        <v>2</v>
      </c>
      <c r="U410" s="50" t="s">
        <v>3018</v>
      </c>
      <c r="V410" s="50" t="str">
        <f t="shared" si="25"/>
        <v>[{"order":"409","ctry":"Reunion",</v>
      </c>
      <c r="W410" s="53" t="str">
        <f t="shared" si="26"/>
        <v>[{"order":"409","ctry":"Reunion","rate":"6.0","dff":"Hard","cmnt":[],"prow":["pct_RED_1-30","pct_YEL_1-30","myrBLU"],"pcolumn":["Geogrh","rgn_Africa","3Color"]}],</v>
      </c>
      <c r="X410" s="48" t="str" cm="1">
        <f t="array" ref="X410">CHAR(34) &amp; "prow" &amp; CHAR(34) &amp; ":["
&amp; _xlfn.TEXTJOIN(",", TRUE, CHAR(34) &amp; F410:H410 &amp; CHAR(34))
&amp; "],"</f>
        <v>"prow":["pct_RED_1-30","pct_YEL_1-30","myrBLU"],</v>
      </c>
      <c r="Y410" s="48" t="str" cm="1">
        <f t="array" ref="Y410">CHAR(34) &amp; "pcolumn" &amp; CHAR(34) &amp; ":["
&amp; _xlfn.TEXTJOIN(",", TRUE, CHAR(34) &amp; I410:K410 &amp; CHAR(34))
&amp; "]}"</f>
        <v>"pcolumn":["Geogrh","rgn_Africa","3Color"]}</v>
      </c>
      <c r="Z410" s="54" t="str">
        <f t="shared" si="27"/>
        <v>"rate":"6.0",</v>
      </c>
      <c r="AA410" s="54" t="str">
        <f t="shared" si="28"/>
        <v>"dff":"Hard",</v>
      </c>
      <c r="AB410" s="54" t="str">
        <f t="shared" si="29"/>
        <v>"cmnt":[],</v>
      </c>
      <c r="AC410" s="54"/>
      <c r="AD410" s="54"/>
      <c r="AE410" s="54"/>
      <c r="AF410" s="54"/>
      <c r="AG410" s="54"/>
      <c r="AH410" s="54"/>
    </row>
    <row r="411" spans="1:34" ht="18" customHeight="1" x14ac:dyDescent="0.3">
      <c r="A411" s="44">
        <f t="shared" si="36"/>
        <v>45767</v>
      </c>
      <c r="B411" s="45">
        <f t="shared" si="21"/>
        <v>7</v>
      </c>
      <c r="C411" s="46" t="str">
        <f t="shared" si="22"/>
        <v>puzzle1 = [{"order":"410","ctry":"Libya","rate":"8.0","dff":"Hard","cmnt":[],"prow":["arabic","cl_BLA","cl_GRE, cl_RED"],"pcolumn":["year00","IsMoon","staWHI"]}],</v>
      </c>
      <c r="D411" s="47">
        <f t="shared" si="23"/>
        <v>410</v>
      </c>
      <c r="E411" s="48" t="s">
        <v>163</v>
      </c>
      <c r="F411" s="49" t="s">
        <v>2027</v>
      </c>
      <c r="G411" s="50" t="s">
        <v>1088</v>
      </c>
      <c r="H411" s="50" t="s">
        <v>1152</v>
      </c>
      <c r="I411" s="50" t="s">
        <v>2094</v>
      </c>
      <c r="J411" s="50" t="s">
        <v>1582</v>
      </c>
      <c r="K411" s="50" t="s">
        <v>1273</v>
      </c>
      <c r="L411" s="48" t="str" cm="1">
        <f t="array" ref="L411">IF(LEFT(E411,1)&lt;&gt;"[", _xlfn.TEXTJOIN(", ", TRUE, IF($E$2:$E$1438=E411, ROW($E$2:$E$1438)-1, "")), "")</f>
        <v>41, 410</v>
      </c>
      <c r="M411" s="48" cm="1">
        <f t="array" ref="M411">IF(
  IFERROR(INDEX(_xlfn.TEXTSPLIT(L411, ", "), COUNTA(_xlfn.TEXTSPLIT(L411, ", "))) - INDEX(_xlfn.TEXTSPLIT(L411, ", "), COUNTA(_xlfn.TEXTSPLIT(L411, ", ")) - 1), 0) &gt; 0,
  IFERROR(INDEX(_xlfn.TEXTSPLIT(L411, ", "), COUNTA(_xlfn.TEXTSPLIT(L411, ", "))) - INDEX(_xlfn.TEXTSPLIT(L411, ", "), COUNTA(_xlfn.TEXTSPLIT(L411, ", ")) - 1), ""),
  ""
)</f>
        <v>369</v>
      </c>
      <c r="N411" s="51" t="str">
        <f>IFERROR(TEXT(AVERAGEIF(Rates!B:B, D411, Rates!C:C), "0.0"), "")</f>
        <v>8.0</v>
      </c>
      <c r="O411" s="52" t="str">
        <f>IFERROR(
    IF(
        AVERAGEIF(Rates!B:B, D411, Rates!F:F) &lt; 1.2,
        "Easy",
        IF(
            AVERAGEIF(Rates!B:B, D411, Rates!F:F) &gt; 2.2,
            "Hard",
            "Med"
        )
    ),
    ""
)</f>
        <v>Hard</v>
      </c>
      <c r="P411" s="50" t="str" cm="1">
        <f t="array" ref="P411">_xlfn.TEXTJOIN(",", TRUE, IF((Rates!$B$1:$B$11000 = D411) * (Rates!$E$1:$E$11000 &lt;&gt; ""), CHAR(34) &amp; Rates!$E$1:$E$11000&amp; CHAR(34), ""))</f>
        <v/>
      </c>
      <c r="Q411" s="50">
        <f>COUNTIF(Categories!A:A, H411) + COUNTIF(Categories!A:A, I411) + COUNTIF(Categories!A:A, J411) + COUNTIF(Categories!A:A, K411) + COUNTIF(Categories!A:A, F411) + COUNTIF(Categories!A:A, G411) + T411</f>
        <v>6</v>
      </c>
      <c r="R411" s="50">
        <f t="shared" si="38"/>
        <v>0</v>
      </c>
      <c r="S411" s="50" t="str">
        <f t="shared" si="37"/>
        <v>arabiccl_BLAcl_GRE, cl_REDyear00IsMoonstaWHI</v>
      </c>
      <c r="T411" s="50">
        <f t="shared" si="24"/>
        <v>0</v>
      </c>
      <c r="U411" s="50" t="s">
        <v>3018</v>
      </c>
      <c r="V411" s="50" t="str">
        <f t="shared" si="25"/>
        <v>[{"order":"410","ctry":"Libya",</v>
      </c>
      <c r="W411" s="53" t="str">
        <f t="shared" si="26"/>
        <v>[{"order":"410","ctry":"Libya","rate":"8.0","dff":"Hard","cmnt":[],"prow":["arabic","cl_BLA","cl_GRE, cl_RED"],"pcolumn":["year00","IsMoon","staWHI"]}],</v>
      </c>
      <c r="X411" s="48" t="str" cm="1">
        <f t="array" ref="X411">CHAR(34) &amp; "prow" &amp; CHAR(34) &amp; ":["
&amp; _xlfn.TEXTJOIN(",", TRUE, CHAR(34) &amp; F411:H411 &amp; CHAR(34))
&amp; "],"</f>
        <v>"prow":["arabic","cl_BLA","cl_GRE, cl_RED"],</v>
      </c>
      <c r="Y411" s="48" t="str" cm="1">
        <f t="array" ref="Y411">CHAR(34) &amp; "pcolumn" &amp; CHAR(34) &amp; ":["
&amp; _xlfn.TEXTJOIN(",", TRUE, CHAR(34) &amp; I411:K411 &amp; CHAR(34))
&amp; "]}"</f>
        <v>"pcolumn":["year00","IsMoon","staWHI"]}</v>
      </c>
      <c r="Z411" s="54" t="str">
        <f t="shared" si="27"/>
        <v>"rate":"8.0",</v>
      </c>
      <c r="AA411" s="54" t="str">
        <f t="shared" si="28"/>
        <v>"dff":"Hard",</v>
      </c>
      <c r="AB411" s="54" t="str">
        <f t="shared" si="29"/>
        <v>"cmnt":[],</v>
      </c>
      <c r="AC411" s="54"/>
      <c r="AD411" s="54"/>
      <c r="AE411" s="54"/>
      <c r="AF411" s="54"/>
      <c r="AG411" s="54"/>
      <c r="AH411" s="54"/>
    </row>
    <row r="412" spans="1:34" ht="18" customHeight="1" x14ac:dyDescent="0.3">
      <c r="A412" s="44">
        <f t="shared" si="36"/>
        <v>45768</v>
      </c>
      <c r="B412" s="45">
        <f t="shared" si="21"/>
        <v>1</v>
      </c>
      <c r="C412" s="46" t="str">
        <f t="shared" si="22"/>
        <v>puzzle1 = [{"order":"411","ctry":"Mauritius","rate":"9.8","dff":"Med","cmnt":[],"prow":["cl_RED, cl_YEL","cl_GRE, cl_RED","cl_BLU, cl_GRE"],"pcolumn":["cl_BLU, cl_RED","cl_BLU, cl_YEL","cl_GRE, cl_YEL"]}],</v>
      </c>
      <c r="D412" s="47">
        <f t="shared" si="23"/>
        <v>411</v>
      </c>
      <c r="E412" s="48" t="s">
        <v>176</v>
      </c>
      <c r="F412" s="49" t="s">
        <v>1167</v>
      </c>
      <c r="G412" s="50" t="s">
        <v>1152</v>
      </c>
      <c r="H412" s="50" t="s">
        <v>1140</v>
      </c>
      <c r="I412" s="50" t="s">
        <v>1137</v>
      </c>
      <c r="J412" s="50" t="s">
        <v>1131</v>
      </c>
      <c r="K412" s="50" t="s">
        <v>1146</v>
      </c>
      <c r="L412" s="48" t="str" cm="1">
        <f t="array" ref="L412">IF(LEFT(E412,1)&lt;&gt;"[", _xlfn.TEXTJOIN(", ", TRUE, IF($E$2:$E$1438=E412, ROW($E$2:$E$1438)-1, "")), "")</f>
        <v>27, 172, 411, 562</v>
      </c>
      <c r="M412" s="48" cm="1">
        <f t="array" ref="M412">IF(
  IFERROR(INDEX(_xlfn.TEXTSPLIT(L412, ", "), COUNTA(_xlfn.TEXTSPLIT(L412, ", "))) - INDEX(_xlfn.TEXTSPLIT(L412, ", "), COUNTA(_xlfn.TEXTSPLIT(L412, ", ")) - 1), 0) &gt; 0,
  IFERROR(INDEX(_xlfn.TEXTSPLIT(L412, ", "), COUNTA(_xlfn.TEXTSPLIT(L412, ", "))) - INDEX(_xlfn.TEXTSPLIT(L412, ", "), COUNTA(_xlfn.TEXTSPLIT(L412, ", ")) - 1), ""),
  ""
)</f>
        <v>151</v>
      </c>
      <c r="N412" s="51" t="str">
        <f>IFERROR(TEXT(AVERAGEIF(Rates!B:B, D412, Rates!C:C), "0.0"), "")</f>
        <v>9.8</v>
      </c>
      <c r="O412" s="52" t="str">
        <f>IFERROR(
    IF(
        AVERAGEIF(Rates!B:B, D412, Rates!F:F) &lt; 1.2,
        "Easy",
        IF(
            AVERAGEIF(Rates!B:B, D412, Rates!F:F) &gt; 2.2,
            "Hard",
            "Med"
        )
    ),
    ""
)</f>
        <v>Med</v>
      </c>
      <c r="P412" s="50" t="str" cm="1">
        <f t="array" ref="P412">_xlfn.TEXTJOIN(",", TRUE, IF((Rates!$B$1:$B$11000 = D412) * (Rates!$E$1:$E$11000 &lt;&gt; ""), CHAR(34) &amp; Rates!$E$1:$E$11000&amp; CHAR(34), ""))</f>
        <v/>
      </c>
      <c r="Q412" s="50">
        <f>COUNTIF(Categories!A:A, H412) + COUNTIF(Categories!A:A, I412) + COUNTIF(Categories!A:A, J412) + COUNTIF(Categories!A:A, K412) + COUNTIF(Categories!A:A, F412) + COUNTIF(Categories!A:A, G412) + T412</f>
        <v>6</v>
      </c>
      <c r="R412" s="50">
        <f t="shared" si="38"/>
        <v>0</v>
      </c>
      <c r="S412" s="50" t="str">
        <f t="shared" si="37"/>
        <v>cl_RED, cl_YELcl_GRE, cl_REDcl_BLU, cl_GREcl_BLU, cl_REDcl_BLU, cl_YELcl_GRE, cl_YEL</v>
      </c>
      <c r="T412" s="50">
        <f t="shared" si="24"/>
        <v>0</v>
      </c>
      <c r="U412" s="50" t="s">
        <v>3018</v>
      </c>
      <c r="V412" s="50" t="str">
        <f t="shared" si="25"/>
        <v>[{"order":"411","ctry":"Mauritius",</v>
      </c>
      <c r="W412" s="53" t="str">
        <f t="shared" si="26"/>
        <v>[{"order":"411","ctry":"Mauritius","rate":"9.8","dff":"Med","cmnt":[],"prow":["cl_RED, cl_YEL","cl_GRE, cl_RED","cl_BLU, cl_GRE"],"pcolumn":["cl_BLU, cl_RED","cl_BLU, cl_YEL","cl_GRE, cl_YEL"]}],</v>
      </c>
      <c r="X412" s="48" t="str" cm="1">
        <f t="array" ref="X412">CHAR(34) &amp; "prow" &amp; CHAR(34) &amp; ":["
&amp; _xlfn.TEXTJOIN(",", TRUE, CHAR(34) &amp; F412:H412 &amp; CHAR(34))
&amp; "],"</f>
        <v>"prow":["cl_RED, cl_YEL","cl_GRE, cl_RED","cl_BLU, cl_GRE"],</v>
      </c>
      <c r="Y412" s="48" t="str" cm="1">
        <f t="array" ref="Y412">CHAR(34) &amp; "pcolumn" &amp; CHAR(34) &amp; ":["
&amp; _xlfn.TEXTJOIN(",", TRUE, CHAR(34) &amp; I412:K412 &amp; CHAR(34))
&amp; "]}"</f>
        <v>"pcolumn":["cl_BLU, cl_RED","cl_BLU, cl_YEL","cl_GRE, cl_YEL"]}</v>
      </c>
      <c r="Z412" s="54" t="str">
        <f t="shared" si="27"/>
        <v>"rate":"9.8",</v>
      </c>
      <c r="AA412" s="54" t="str">
        <f t="shared" si="28"/>
        <v>"dff":"Med",</v>
      </c>
      <c r="AB412" s="54" t="str">
        <f t="shared" si="29"/>
        <v>"cmnt":[],</v>
      </c>
      <c r="AC412" s="54"/>
      <c r="AD412" s="54"/>
      <c r="AE412" s="54"/>
      <c r="AF412" s="54"/>
      <c r="AG412" s="54"/>
      <c r="AH412" s="54"/>
    </row>
    <row r="413" spans="1:34" ht="18" customHeight="1" x14ac:dyDescent="0.3">
      <c r="A413" s="44">
        <f t="shared" si="36"/>
        <v>45769</v>
      </c>
      <c r="B413" s="45">
        <f t="shared" si="21"/>
        <v>2</v>
      </c>
      <c r="C413" s="46" t="str">
        <f t="shared" si="22"/>
        <v>puzzle1 = [{"order":"412","ctry":"Italy","rate":"8.6","dff":"Med","cmnt":["RIP Franciscus"],"prow":["pol_pope","myrEQ","italia"],"pcolumn":["cl_GRE","cl_WHI","cl_RED"]}],</v>
      </c>
      <c r="D413" s="47">
        <f t="shared" si="23"/>
        <v>412</v>
      </c>
      <c r="E413" s="48" t="s">
        <v>146</v>
      </c>
      <c r="F413" s="49" t="s">
        <v>13</v>
      </c>
      <c r="G413" s="50" t="s">
        <v>1303</v>
      </c>
      <c r="H413" s="50" t="s">
        <v>2055</v>
      </c>
      <c r="I413" s="50" t="s">
        <v>1095</v>
      </c>
      <c r="J413" s="50" t="s">
        <v>1104</v>
      </c>
      <c r="K413" s="50" t="s">
        <v>1101</v>
      </c>
      <c r="L413" s="48" t="str" cm="1">
        <f t="array" ref="L413">IF(LEFT(E413,1)&lt;&gt;"[", _xlfn.TEXTJOIN(", ", TRUE, IF($E$2:$E$1438=E413, ROW($E$2:$E$1438)-1, "")), "")</f>
        <v>2, 412, 568</v>
      </c>
      <c r="M413" s="48" cm="1">
        <f t="array" ref="M413">IF(
  IFERROR(INDEX(_xlfn.TEXTSPLIT(L413, ", "), COUNTA(_xlfn.TEXTSPLIT(L413, ", "))) - INDEX(_xlfn.TEXTSPLIT(L413, ", "), COUNTA(_xlfn.TEXTSPLIT(L413, ", ")) - 1), 0) &gt; 0,
  IFERROR(INDEX(_xlfn.TEXTSPLIT(L413, ", "), COUNTA(_xlfn.TEXTSPLIT(L413, ", "))) - INDEX(_xlfn.TEXTSPLIT(L413, ", "), COUNTA(_xlfn.TEXTSPLIT(L413, ", ")) - 1), ""),
  ""
)</f>
        <v>156</v>
      </c>
      <c r="N413" s="51" t="str">
        <f>IFERROR(TEXT(AVERAGEIF(Rates!B:B, D413, Rates!C:C), "0.0"), "")</f>
        <v>8.6</v>
      </c>
      <c r="O413" s="52" t="str">
        <f>IFERROR(
    IF(
        AVERAGEIF(Rates!B:B, D413, Rates!F:F) &lt; 1.2,
        "Easy",
        IF(
            AVERAGEIF(Rates!B:B, D413, Rates!F:F) &gt; 2.2,
            "Hard",
            "Med"
        )
    ),
    ""
)</f>
        <v>Med</v>
      </c>
      <c r="P413" s="50" t="str" cm="1">
        <f t="array" ref="P413">_xlfn.TEXTJOIN(",", TRUE, IF((Rates!$B$1:$B$11000 = D413) * (Rates!$E$1:$E$11000 &lt;&gt; ""), CHAR(34) &amp; Rates!$E$1:$E$11000&amp; CHAR(34), ""))</f>
        <v>"RIP Franciscus"</v>
      </c>
      <c r="Q413" s="50">
        <f>COUNTIF(Categories!A:A, H413) + COUNTIF(Categories!A:A, I413) + COUNTIF(Categories!A:A, J413) + COUNTIF(Categories!A:A, K413) + COUNTIF(Categories!A:A, F413) + COUNTIF(Categories!A:A, G413) + T413</f>
        <v>6</v>
      </c>
      <c r="R413" s="50">
        <f t="shared" si="38"/>
        <v>0</v>
      </c>
      <c r="S413" s="50" t="str">
        <f t="shared" si="37"/>
        <v>pol_popemyrEQitaliacl_GREcl_WHIcl_RED</v>
      </c>
      <c r="T413" s="50">
        <f t="shared" si="24"/>
        <v>0</v>
      </c>
      <c r="U413" s="50" t="s">
        <v>3018</v>
      </c>
      <c r="V413" s="50" t="str">
        <f t="shared" si="25"/>
        <v>[{"order":"412","ctry":"Italy",</v>
      </c>
      <c r="W413" s="53" t="str">
        <f t="shared" si="26"/>
        <v>[{"order":"412","ctry":"Italy","rate":"8.6","dff":"Med","cmnt":["RIP Franciscus"],"prow":["pol_pope","myrEQ","italia"],"pcolumn":["cl_GRE","cl_WHI","cl_RED"]}],</v>
      </c>
      <c r="X413" s="48" t="str" cm="1">
        <f t="array" ref="X413">CHAR(34) &amp; "prow" &amp; CHAR(34) &amp; ":["
&amp; _xlfn.TEXTJOIN(",", TRUE, CHAR(34) &amp; F413:H413 &amp; CHAR(34))
&amp; "],"</f>
        <v>"prow":["pol_pope","myrEQ","italia"],</v>
      </c>
      <c r="Y413" s="48" t="str" cm="1">
        <f t="array" ref="Y413">CHAR(34) &amp; "pcolumn" &amp; CHAR(34) &amp; ":["
&amp; _xlfn.TEXTJOIN(",", TRUE, CHAR(34) &amp; I413:K413 &amp; CHAR(34))
&amp; "]}"</f>
        <v>"pcolumn":["cl_GRE","cl_WHI","cl_RED"]}</v>
      </c>
      <c r="Z413" s="54" t="str">
        <f t="shared" si="27"/>
        <v>"rate":"8.6",</v>
      </c>
      <c r="AA413" s="54" t="str">
        <f t="shared" si="28"/>
        <v>"dff":"Med",</v>
      </c>
      <c r="AB413" s="54" t="str">
        <f t="shared" si="29"/>
        <v>"cmnt":["RIP Franciscus"],</v>
      </c>
      <c r="AC413" s="54"/>
      <c r="AD413" s="54"/>
      <c r="AE413" s="54"/>
      <c r="AF413" s="54"/>
      <c r="AG413" s="54"/>
      <c r="AH413" s="54"/>
    </row>
    <row r="414" spans="1:34" ht="18" customHeight="1" x14ac:dyDescent="0.3">
      <c r="A414" s="44">
        <f t="shared" si="36"/>
        <v>45770</v>
      </c>
      <c r="B414" s="45">
        <f t="shared" si="21"/>
        <v>3</v>
      </c>
      <c r="C414" s="46" t="str">
        <f t="shared" si="22"/>
        <v>puzzle1 = [{"order":"413","ctry":"New Zealand","rate":"8.4","dff":"Hard","cmnt":["Home country","Hardest and most fun puzzle in a while :)","Only 6 possible answers for one square with only 2 being countries is crazy! Truly a challenge when the placement of the flag of the day is make or break. LOVE IT! "],"prow":["staRED","staWHI","LUEDHI"],"pcolumn":["3+Star","Canton","myrBLU"]}],</v>
      </c>
      <c r="D414" s="47">
        <f t="shared" si="23"/>
        <v>413</v>
      </c>
      <c r="E414" s="48" t="s">
        <v>193</v>
      </c>
      <c r="F414" s="49" t="s">
        <v>1270</v>
      </c>
      <c r="G414" s="49" t="s">
        <v>1273</v>
      </c>
      <c r="H414" s="49" t="s">
        <v>1388</v>
      </c>
      <c r="I414" s="49" t="s">
        <v>1598</v>
      </c>
      <c r="J414" s="49" t="s">
        <v>1634</v>
      </c>
      <c r="K414" s="49" t="s">
        <v>1283</v>
      </c>
      <c r="L414" s="48" t="str" cm="1">
        <f t="array" ref="L414">IF(LEFT(E414,1)&lt;&gt;"[", _xlfn.TEXTJOIN(", ", TRUE, IF($E$2:$E$1438=E414, ROW($E$2:$E$1438)-1, "")), "")</f>
        <v>180, 413</v>
      </c>
      <c r="M414" s="48" cm="1">
        <f t="array" ref="M414">IF(
  IFERROR(INDEX(_xlfn.TEXTSPLIT(L414, ", "), COUNTA(_xlfn.TEXTSPLIT(L414, ", "))) - INDEX(_xlfn.TEXTSPLIT(L414, ", "), COUNTA(_xlfn.TEXTSPLIT(L414, ", ")) - 1), 0) &gt; 0,
  IFERROR(INDEX(_xlfn.TEXTSPLIT(L414, ", "), COUNTA(_xlfn.TEXTSPLIT(L414, ", "))) - INDEX(_xlfn.TEXTSPLIT(L414, ", "), COUNTA(_xlfn.TEXTSPLIT(L414, ", ")) - 1), ""),
  ""
)</f>
        <v>233</v>
      </c>
      <c r="N414" s="51" t="str">
        <f>IFERROR(TEXT(AVERAGEIF(Rates!B:B, D414, Rates!C:C), "0.0"), "")</f>
        <v>8.4</v>
      </c>
      <c r="O414" s="52" t="str">
        <f>IFERROR(
    IF(
        AVERAGEIF(Rates!B:B, D414, Rates!F:F) &lt; 1.2,
        "Easy",
        IF(
            AVERAGEIF(Rates!B:B, D414, Rates!F:F) &gt; 2.2,
            "Hard",
            "Med"
        )
    ),
    ""
)</f>
        <v>Hard</v>
      </c>
      <c r="P414" s="50" t="str" cm="1">
        <f t="array" ref="P414">_xlfn.TEXTJOIN(",", TRUE, IF((Rates!$B$1:$B$11000 = D414) * (Rates!$E$1:$E$11000 &lt;&gt; ""), CHAR(34) &amp; Rates!$E$1:$E$11000&amp; CHAR(34), ""))</f>
        <v>"Home country","Hardest and most fun puzzle in a while :)","Only 6 possible answers for one square with only 2 being countries is crazy! Truly a challenge when the placement of the flag of the day is make or break. LOVE IT! "</v>
      </c>
      <c r="Q414" s="50">
        <f>COUNTIF(Categories!A:A, H414) + COUNTIF(Categories!A:A, I414) + COUNTIF(Categories!A:A, J414) + COUNTIF(Categories!A:A, K414) + COUNTIF(Categories!A:A, F414) + COUNTIF(Categories!A:A, G414) + T414</f>
        <v>6</v>
      </c>
      <c r="R414" s="50">
        <f t="shared" si="38"/>
        <v>0</v>
      </c>
      <c r="S414" s="50" t="str">
        <f t="shared" si="37"/>
        <v>staREDstaWHILUEDHI3+StarCantonmyrBLU</v>
      </c>
      <c r="T414" s="50">
        <f t="shared" si="24"/>
        <v>0</v>
      </c>
      <c r="U414" s="50" t="s">
        <v>3018</v>
      </c>
      <c r="V414" s="50" t="str">
        <f t="shared" si="25"/>
        <v>[{"order":"413","ctry":"New Zealand",</v>
      </c>
      <c r="W414" s="53" t="str">
        <f t="shared" si="26"/>
        <v>[{"order":"413","ctry":"New Zealand","rate":"8.4","dff":"Hard","cmnt":["Home country","Hardest and most fun puzzle in a while :)","Only 6 possible answers for one square with only 2 being countries is crazy! Truly a challenge when the placement of the flag of the day is make or break. LOVE IT! "],"prow":["staRED","staWHI","LUEDHI"],"pcolumn":["3+Star","Canton","myrBLU"]}],</v>
      </c>
      <c r="X414" s="48" t="str" cm="1">
        <f t="array" ref="X414">CHAR(34) &amp; "prow" &amp; CHAR(34) &amp; ":["
&amp; _xlfn.TEXTJOIN(",", TRUE, CHAR(34) &amp; F414:H414 &amp; CHAR(34))
&amp; "],"</f>
        <v>"prow":["staRED","staWHI","LUEDHI"],</v>
      </c>
      <c r="Y414" s="48" t="str" cm="1">
        <f t="array" ref="Y414">CHAR(34) &amp; "pcolumn" &amp; CHAR(34) &amp; ":["
&amp; _xlfn.TEXTJOIN(",", TRUE, CHAR(34) &amp; I414:K414 &amp; CHAR(34))
&amp; "]}"</f>
        <v>"pcolumn":["3+Star","Canton","myrBLU"]}</v>
      </c>
      <c r="Z414" s="54" t="str">
        <f t="shared" si="27"/>
        <v>"rate":"8.4",</v>
      </c>
      <c r="AA414" s="54" t="str">
        <f t="shared" si="28"/>
        <v>"dff":"Hard",</v>
      </c>
      <c r="AB414" s="54" t="str">
        <f t="shared" si="29"/>
        <v>"cmnt":["Home country","Hardest and most fun puzzle in a while :)","Only 6 possible answers for one square with only 2 being countries is crazy! Truly a challenge when the placement of the flag of the day is make or break. LOVE IT! "],</v>
      </c>
      <c r="AC414" s="54"/>
      <c r="AD414" s="54"/>
      <c r="AE414" s="54"/>
      <c r="AF414" s="54"/>
      <c r="AG414" s="54"/>
      <c r="AH414" s="54"/>
    </row>
    <row r="415" spans="1:34" ht="18" customHeight="1" x14ac:dyDescent="0.3">
      <c r="A415" s="44">
        <f t="shared" si="36"/>
        <v>45771</v>
      </c>
      <c r="B415" s="45">
        <f t="shared" si="21"/>
        <v>4</v>
      </c>
      <c r="C415" s="46" t="str">
        <f t="shared" si="22"/>
        <v>puzzle1 = [{"order":"414","ctry":"Trinidad and Tobago","rate":"7.5","dff":"Hard","cmnt":["Extremely difficult. Almost no possible choices in some categories making the challenge not even funny","It's nearly impossible","Very challenging to play for me...there arent many Red-Black-White only flags","Very challenging to play for me...there arent many Red-Black-White only flags","Very limited selection for multiple squares but not frustrating to solve","multiple flags that should have worked caused a loss [ANS: Can you report the flags that should have worked?]"],"prow":["OnlyBa","myrRED","namenot_e"],"pcolumn":["LAEDHI","rgn_North America","words3"]}],</v>
      </c>
      <c r="D415" s="47">
        <f t="shared" si="23"/>
        <v>414</v>
      </c>
      <c r="E415" s="48" t="s">
        <v>262</v>
      </c>
      <c r="F415" s="49" t="s">
        <v>1630</v>
      </c>
      <c r="G415" s="50" t="s">
        <v>1279</v>
      </c>
      <c r="H415" s="50" t="s">
        <v>1965</v>
      </c>
      <c r="I415" s="50" t="s">
        <v>1394</v>
      </c>
      <c r="J415" s="50" t="s">
        <v>1059</v>
      </c>
      <c r="K415" s="50" t="s">
        <v>1849</v>
      </c>
      <c r="L415" s="48" t="str" cm="1">
        <f t="array" ref="L415">IF(LEFT(E415,1)&lt;&gt;"[", _xlfn.TEXTJOIN(", ", TRUE, IF($E$2:$E$1438=E415, ROW($E$2:$E$1438)-1, "")), "")</f>
        <v>179, 414</v>
      </c>
      <c r="M415" s="48" cm="1">
        <f t="array" ref="M415">IF(
  IFERROR(INDEX(_xlfn.TEXTSPLIT(L415, ", "), COUNTA(_xlfn.TEXTSPLIT(L415, ", "))) - INDEX(_xlfn.TEXTSPLIT(L415, ", "), COUNTA(_xlfn.TEXTSPLIT(L415, ", ")) - 1), 0) &gt; 0,
  IFERROR(INDEX(_xlfn.TEXTSPLIT(L415, ", "), COUNTA(_xlfn.TEXTSPLIT(L415, ", "))) - INDEX(_xlfn.TEXTSPLIT(L415, ", "), COUNTA(_xlfn.TEXTSPLIT(L415, ", ")) - 1), ""),
  ""
)</f>
        <v>235</v>
      </c>
      <c r="N415" s="51" t="str">
        <f>IFERROR(TEXT(AVERAGEIF(Rates!B:B, D415, Rates!C:C), "0.0"), "")</f>
        <v>7.5</v>
      </c>
      <c r="O415" s="52" t="str">
        <f>IFERROR(
    IF(
        AVERAGEIF(Rates!B:B, D415, Rates!F:F) &lt; 1.2,
        "Easy",
        IF(
            AVERAGEIF(Rates!B:B, D415, Rates!F:F) &gt; 2.2,
            "Hard",
            "Med"
        )
    ),
    ""
)</f>
        <v>Hard</v>
      </c>
      <c r="P415" s="50" t="str" cm="1">
        <f t="array" ref="P415">_xlfn.TEXTJOIN(",", TRUE, IF((Rates!$B$1:$B$11000 = D415) * (Rates!$E$1:$E$11000 &lt;&gt; ""), CHAR(34) &amp; Rates!$E$1:$E$11000&amp; CHAR(34), ""))</f>
        <v>"Extremely difficult. Almost no possible choices in some categories making the challenge not even funny","It's nearly impossible","Very challenging to play for me...there arent many Red-Black-White only flags","Very challenging to play for me...there arent many Red-Black-White only flags","Very limited selection for multiple squares but not frustrating to solve","multiple flags that should have worked caused a loss [ANS: Can you report the flags that should have worked?]"</v>
      </c>
      <c r="Q415" s="50">
        <f>COUNTIF(Categories!A:A, H415) + COUNTIF(Categories!A:A, I415) + COUNTIF(Categories!A:A, J415) + COUNTIF(Categories!A:A, K415) + COUNTIF(Categories!A:A, F415) + COUNTIF(Categories!A:A, G415) + T415</f>
        <v>6</v>
      </c>
      <c r="R415" s="50">
        <f t="shared" si="38"/>
        <v>0</v>
      </c>
      <c r="S415" s="50" t="str">
        <f t="shared" si="37"/>
        <v>OnlyBamyrREDnamenot_eLAEDHIrgn_North Americawords3</v>
      </c>
      <c r="T415" s="50">
        <f t="shared" si="24"/>
        <v>0</v>
      </c>
      <c r="U415" s="50" t="s">
        <v>3018</v>
      </c>
      <c r="V415" s="50" t="str">
        <f t="shared" si="25"/>
        <v>[{"order":"414","ctry":"Trinidad and Tobago",</v>
      </c>
      <c r="W415" s="53" t="str">
        <f t="shared" si="26"/>
        <v>[{"order":"414","ctry":"Trinidad and Tobago","rate":"7.5","dff":"Hard","cmnt":["Extremely difficult. Almost no possible choices in some categories making the challenge not even funny","It's nearly impossible","Very challenging to play for me...there arent many Red-Black-White only flags","Very challenging to play for me...there arent many Red-Black-White only flags","Very limited selection for multiple squares but not frustrating to solve","multiple flags that should have worked caused a loss [ANS: Can you report the flags that should have worked?]"],"prow":["OnlyBa","myrRED","namenot_e"],"pcolumn":["LAEDHI","rgn_North America","words3"]}],</v>
      </c>
      <c r="X415" s="48" t="str" cm="1">
        <f t="array" ref="X415">CHAR(34) &amp; "prow" &amp; CHAR(34) &amp; ":["
&amp; _xlfn.TEXTJOIN(",", TRUE, CHAR(34) &amp; F415:H415 &amp; CHAR(34))
&amp; "],"</f>
        <v>"prow":["OnlyBa","myrRED","namenot_e"],</v>
      </c>
      <c r="Y415" s="48" t="str" cm="1">
        <f t="array" ref="Y415">CHAR(34) &amp; "pcolumn" &amp; CHAR(34) &amp; ":["
&amp; _xlfn.TEXTJOIN(",", TRUE, CHAR(34) &amp; I415:K415 &amp; CHAR(34))
&amp; "]}"</f>
        <v>"pcolumn":["LAEDHI","rgn_North America","words3"]}</v>
      </c>
      <c r="Z415" s="54" t="str">
        <f t="shared" si="27"/>
        <v>"rate":"7.5",</v>
      </c>
      <c r="AA415" s="54" t="str">
        <f t="shared" si="28"/>
        <v>"dff":"Hard",</v>
      </c>
      <c r="AB415" s="54" t="str">
        <f t="shared" si="29"/>
        <v>"cmnt":["Extremely difficult. Almost no possible choices in some categories making the challenge not even funny","It's nearly impossible","Very challenging to play for me...there arent many Red-Black-White only flags","Very challenging to play for me...there arent many Red-Black-White only flags","Very limited selection for multiple squares but not frustrating to solve","multiple flags that should have worked caused a loss [ANS: Can you report the flags that should have worked?]"],</v>
      </c>
      <c r="AC415" s="54"/>
      <c r="AD415" s="54"/>
      <c r="AE415" s="54"/>
      <c r="AF415" s="54"/>
      <c r="AG415" s="54"/>
      <c r="AH415" s="54"/>
    </row>
    <row r="416" spans="1:34" ht="18" customHeight="1" x14ac:dyDescent="0.3">
      <c r="A416" s="44">
        <f t="shared" si="36"/>
        <v>45772</v>
      </c>
      <c r="B416" s="45">
        <f t="shared" si="21"/>
        <v>5</v>
      </c>
      <c r="C416" s="46" t="str">
        <f t="shared" si="22"/>
        <v>puzzle1 = [{"order":"415","ctry":"Sri Lanka","rate":"8.3","dff":"Med","cmnt":["Love the categories with limited options","I found this one quite interesting, it's not common the use of orange and the islands makes it tricky!"],"prow":["NO_BLU","rgn_Asia","island"],"pcolumn":["myrYEL","cl_ORA","Animal"]}],</v>
      </c>
      <c r="D416" s="47">
        <f t="shared" si="23"/>
        <v>415</v>
      </c>
      <c r="E416" s="48" t="s">
        <v>248</v>
      </c>
      <c r="F416" s="49" t="s">
        <v>1311</v>
      </c>
      <c r="G416" s="50" t="s">
        <v>1063</v>
      </c>
      <c r="H416" s="50" t="s">
        <v>1</v>
      </c>
      <c r="I416" s="50" t="s">
        <v>1291</v>
      </c>
      <c r="J416" s="50" t="s">
        <v>1098</v>
      </c>
      <c r="K416" s="50" t="s">
        <v>1606</v>
      </c>
      <c r="L416" s="48" t="str" cm="1">
        <f t="array" ref="L416">IF(LEFT(E416,1)&lt;&gt;"[", _xlfn.TEXTJOIN(", ", TRUE, IF($E$2:$E$1438=E416, ROW($E$2:$E$1438)-1, "")), "")</f>
        <v>32, 212, 415</v>
      </c>
      <c r="M416" s="48" cm="1">
        <f t="array" ref="M416">IF(
  IFERROR(INDEX(_xlfn.TEXTSPLIT(L416, ", "), COUNTA(_xlfn.TEXTSPLIT(L416, ", "))) - INDEX(_xlfn.TEXTSPLIT(L416, ", "), COUNTA(_xlfn.TEXTSPLIT(L416, ", ")) - 1), 0) &gt; 0,
  IFERROR(INDEX(_xlfn.TEXTSPLIT(L416, ", "), COUNTA(_xlfn.TEXTSPLIT(L416, ", "))) - INDEX(_xlfn.TEXTSPLIT(L416, ", "), COUNTA(_xlfn.TEXTSPLIT(L416, ", ")) - 1), ""),
  ""
)</f>
        <v>203</v>
      </c>
      <c r="N416" s="51" t="str">
        <f>IFERROR(TEXT(AVERAGEIF(Rates!B:B, D416, Rates!C:C), "0.0"), "")</f>
        <v>8.3</v>
      </c>
      <c r="O416" s="52" t="str">
        <f>IFERROR(
    IF(
        AVERAGEIF(Rates!B:B, D416, Rates!F:F) &lt; 1.2,
        "Easy",
        IF(
            AVERAGEIF(Rates!B:B, D416, Rates!F:F) &gt; 2.2,
            "Hard",
            "Med"
        )
    ),
    ""
)</f>
        <v>Med</v>
      </c>
      <c r="P416" s="50" t="str" cm="1">
        <f t="array" ref="P416">_xlfn.TEXTJOIN(",", TRUE, IF((Rates!$B$1:$B$11000 = D416) * (Rates!$E$1:$E$11000 &lt;&gt; ""), CHAR(34) &amp; Rates!$E$1:$E$11000&amp; CHAR(34), ""))</f>
        <v>"Love the categories with limited options","I found this one quite interesting, it's not common the use of orange and the islands makes it tricky!"</v>
      </c>
      <c r="Q416" s="50">
        <f>COUNTIF(Categories!A:A, H416) + COUNTIF(Categories!A:A, I416) + COUNTIF(Categories!A:A, J416) + COUNTIF(Categories!A:A, K416) + COUNTIF(Categories!A:A, F416) + COUNTIF(Categories!A:A, G416) + T416</f>
        <v>6</v>
      </c>
      <c r="R416" s="50">
        <f t="shared" si="38"/>
        <v>0</v>
      </c>
      <c r="S416" s="50" t="str">
        <f t="shared" si="37"/>
        <v>NO_BLUrgn_AsiaislandmyrYELcl_ORAAnimal</v>
      </c>
      <c r="T416" s="50">
        <f t="shared" si="24"/>
        <v>0</v>
      </c>
      <c r="U416" s="50" t="s">
        <v>3018</v>
      </c>
      <c r="V416" s="50" t="str">
        <f t="shared" si="25"/>
        <v>[{"order":"415","ctry":"Sri Lanka",</v>
      </c>
      <c r="W416" s="53" t="str">
        <f t="shared" si="26"/>
        <v>[{"order":"415","ctry":"Sri Lanka","rate":"8.3","dff":"Med","cmnt":["Love the categories with limited options","I found this one quite interesting, it's not common the use of orange and the islands makes it tricky!"],"prow":["NO_BLU","rgn_Asia","island"],"pcolumn":["myrYEL","cl_ORA","Animal"]}],</v>
      </c>
      <c r="X416" s="48" t="str" cm="1">
        <f t="array" ref="X416">CHAR(34) &amp; "prow" &amp; CHAR(34) &amp; ":["
&amp; _xlfn.TEXTJOIN(",", TRUE, CHAR(34) &amp; F416:H416 &amp; CHAR(34))
&amp; "],"</f>
        <v>"prow":["NO_BLU","rgn_Asia","island"],</v>
      </c>
      <c r="Y416" s="48" t="str" cm="1">
        <f t="array" ref="Y416">CHAR(34) &amp; "pcolumn" &amp; CHAR(34) &amp; ":["
&amp; _xlfn.TEXTJOIN(",", TRUE, CHAR(34) &amp; I416:K416 &amp; CHAR(34))
&amp; "]}"</f>
        <v>"pcolumn":["myrYEL","cl_ORA","Animal"]}</v>
      </c>
      <c r="Z416" s="54" t="str">
        <f t="shared" si="27"/>
        <v>"rate":"8.3",</v>
      </c>
      <c r="AA416" s="54" t="str">
        <f t="shared" si="28"/>
        <v>"dff":"Med",</v>
      </c>
      <c r="AB416" s="54" t="str">
        <f t="shared" si="29"/>
        <v>"cmnt":["Love the categories with limited options","I found this one quite interesting, it's not common the use of orange and the islands makes it tricky!"],</v>
      </c>
      <c r="AC416" s="54"/>
      <c r="AD416" s="54"/>
      <c r="AE416" s="54"/>
      <c r="AF416" s="54"/>
      <c r="AG416" s="54"/>
      <c r="AH416" s="54"/>
    </row>
    <row r="417" spans="1:34" ht="18" customHeight="1" x14ac:dyDescent="0.3">
      <c r="A417" s="44">
        <f t="shared" si="36"/>
        <v>45773</v>
      </c>
      <c r="B417" s="45">
        <f t="shared" si="21"/>
        <v>6</v>
      </c>
      <c r="C417" s="46" t="str">
        <f t="shared" si="22"/>
        <v>puzzle1 = [{"order":"416","ctry":"Mongolia","rate":"7.3","dff":"Hard","cmnt":["Malaysia - Sun and Moon in flag was not accepted. [ANSWER: Malaysia does not have a sun]","Sun and moon was tough, but fun puzzle!","Top row had limited options, good one","Great puzzle, however Malaysia should count for sun + moon but it doesn't. [ANSWER: Malaysia does not have a sun]","This one's giving asian-oceanian vibes"],"prow":["HasSun","Circle","cl_BLU, cl_YEL"],"pcolumn":["IsMoon","001RED","firstlast"]}],</v>
      </c>
      <c r="D417" s="47">
        <f t="shared" si="23"/>
        <v>416</v>
      </c>
      <c r="E417" s="48" t="s">
        <v>182</v>
      </c>
      <c r="F417" s="49" t="s">
        <v>1602</v>
      </c>
      <c r="G417" s="50" t="s">
        <v>1570</v>
      </c>
      <c r="H417" s="50" t="s">
        <v>1131</v>
      </c>
      <c r="I417" s="50" t="s">
        <v>1582</v>
      </c>
      <c r="J417" s="50" t="s">
        <v>1180</v>
      </c>
      <c r="K417" s="50" t="s">
        <v>1541</v>
      </c>
      <c r="L417" s="48" t="str" cm="1">
        <f t="array" ref="L417">IF(LEFT(E417,1)&lt;&gt;"[", _xlfn.TEXTJOIN(", ", TRUE, IF($E$2:$E$1438=E417, ROW($E$2:$E$1438)-1, "")), "")</f>
        <v>19, 276, 416</v>
      </c>
      <c r="M417" s="48" cm="1">
        <f t="array" ref="M417">IF(
  IFERROR(INDEX(_xlfn.TEXTSPLIT(L417, ", "), COUNTA(_xlfn.TEXTSPLIT(L417, ", "))) - INDEX(_xlfn.TEXTSPLIT(L417, ", "), COUNTA(_xlfn.TEXTSPLIT(L417, ", ")) - 1), 0) &gt; 0,
  IFERROR(INDEX(_xlfn.TEXTSPLIT(L417, ", "), COUNTA(_xlfn.TEXTSPLIT(L417, ", "))) - INDEX(_xlfn.TEXTSPLIT(L417, ", "), COUNTA(_xlfn.TEXTSPLIT(L417, ", ")) - 1), ""),
  ""
)</f>
        <v>140</v>
      </c>
      <c r="N417" s="51" t="str">
        <f>IFERROR(TEXT(AVERAGEIF(Rates!B:B, D417, Rates!C:C), "0.0"), "")</f>
        <v>7.3</v>
      </c>
      <c r="O417" s="52" t="str">
        <f>IFERROR(
    IF(
        AVERAGEIF(Rates!B:B, D417, Rates!F:F) &lt; 1.2,
        "Easy",
        IF(
            AVERAGEIF(Rates!B:B, D417, Rates!F:F) &gt; 2.2,
            "Hard",
            "Med"
        )
    ),
    ""
)</f>
        <v>Hard</v>
      </c>
      <c r="P417" s="50" t="str" cm="1">
        <f t="array" ref="P417">_xlfn.TEXTJOIN(",", TRUE, IF((Rates!$B$1:$B$11000 = D417) * (Rates!$E$1:$E$11000 &lt;&gt; ""), CHAR(34) &amp; Rates!$E$1:$E$11000&amp; CHAR(34), ""))</f>
        <v>"Malaysia - Sun and Moon in flag was not accepted. [ANSWER: Malaysia does not have a sun]","Sun and moon was tough, but fun puzzle!","Top row had limited options, good one","Great puzzle, however Malaysia should count for sun + moon but it doesn't. [ANSWER: Malaysia does not have a sun]","This one's giving asian-oceanian vibes"</v>
      </c>
      <c r="Q417" s="50">
        <f>COUNTIF(Categories!A:A, H417) + COUNTIF(Categories!A:A, I417) + COUNTIF(Categories!A:A, J417) + COUNTIF(Categories!A:A, K417) + COUNTIF(Categories!A:A, F417) + COUNTIF(Categories!A:A, G417) + T417</f>
        <v>6</v>
      </c>
      <c r="R417" s="50">
        <f t="shared" si="38"/>
        <v>0</v>
      </c>
      <c r="S417" s="50" t="str">
        <f t="shared" si="37"/>
        <v>HasSunCirclecl_BLU, cl_YELIsMoon001REDfirstlast</v>
      </c>
      <c r="T417" s="50">
        <f t="shared" si="24"/>
        <v>0</v>
      </c>
      <c r="U417" s="50" t="s">
        <v>3018</v>
      </c>
      <c r="V417" s="50" t="str">
        <f t="shared" si="25"/>
        <v>[{"order":"416","ctry":"Mongolia",</v>
      </c>
      <c r="W417" s="53" t="str">
        <f t="shared" si="26"/>
        <v>[{"order":"416","ctry":"Mongolia","rate":"7.3","dff":"Hard","cmnt":["Malaysia - Sun and Moon in flag was not accepted. [ANSWER: Malaysia does not have a sun]","Sun and moon was tough, but fun puzzle!","Top row had limited options, good one","Great puzzle, however Malaysia should count for sun + moon but it doesn't. [ANSWER: Malaysia does not have a sun]","This one's giving asian-oceanian vibes"],"prow":["HasSun","Circle","cl_BLU, cl_YEL"],"pcolumn":["IsMoon","001RED","firstlast"]}],</v>
      </c>
      <c r="X417" s="48" t="str" cm="1">
        <f t="array" ref="X417">CHAR(34) &amp; "prow" &amp; CHAR(34) &amp; ":["
&amp; _xlfn.TEXTJOIN(",", TRUE, CHAR(34) &amp; F417:H417 &amp; CHAR(34))
&amp; "],"</f>
        <v>"prow":["HasSun","Circle","cl_BLU, cl_YEL"],</v>
      </c>
      <c r="Y417" s="48" t="str" cm="1">
        <f t="array" ref="Y417">CHAR(34) &amp; "pcolumn" &amp; CHAR(34) &amp; ":["
&amp; _xlfn.TEXTJOIN(",", TRUE, CHAR(34) &amp; I417:K417 &amp; CHAR(34))
&amp; "]}"</f>
        <v>"pcolumn":["IsMoon","001RED","firstlast"]}</v>
      </c>
      <c r="Z417" s="54" t="str">
        <f t="shared" si="27"/>
        <v>"rate":"7.3",</v>
      </c>
      <c r="AA417" s="54" t="str">
        <f t="shared" si="28"/>
        <v>"dff":"Hard",</v>
      </c>
      <c r="AB417" s="54" t="str">
        <f t="shared" si="29"/>
        <v>"cmnt":["Malaysia - Sun and Moon in flag was not accepted. [ANSWER: Malaysia does not have a sun]","Sun and moon was tough, but fun puzzle!","Top row had limited options, good one","Great puzzle, however Malaysia should count for sun + moon but it doesn't. [ANSWER: Malaysia does not have a sun]","This one's giving asian-oceanian vibes"],</v>
      </c>
      <c r="AC417" s="54"/>
      <c r="AD417" s="54"/>
      <c r="AE417" s="54"/>
      <c r="AF417" s="54"/>
      <c r="AG417" s="54"/>
      <c r="AH417" s="54"/>
    </row>
    <row r="418" spans="1:34" ht="18" customHeight="1" x14ac:dyDescent="0.3">
      <c r="A418" s="44">
        <f t="shared" si="36"/>
        <v>45774</v>
      </c>
      <c r="B418" s="45">
        <f t="shared" si="21"/>
        <v>7</v>
      </c>
      <c r="C418" s="46" t="str">
        <f t="shared" si="22"/>
        <v>puzzle1 = [{"order":"417","ctry":"Morocco","rate":"7.4","dff":"Hard","cmnt":["Great one, took a while to think of green stars!"],"prow":["rgn_Africa","Center","1Stars"],"pcolumn":["staGRE","retrique","myrRED"]}],</v>
      </c>
      <c r="D418" s="47">
        <f t="shared" si="23"/>
        <v>417</v>
      </c>
      <c r="E418" s="48" t="s">
        <v>185</v>
      </c>
      <c r="F418" s="49" t="s">
        <v>1047</v>
      </c>
      <c r="G418" s="50" t="s">
        <v>1574</v>
      </c>
      <c r="H418" s="50" t="s">
        <v>1590</v>
      </c>
      <c r="I418" s="50" t="s">
        <v>1267</v>
      </c>
      <c r="J418" s="50" t="s">
        <v>1865</v>
      </c>
      <c r="K418" s="50" t="s">
        <v>1279</v>
      </c>
      <c r="L418" s="48" t="str" cm="1">
        <f t="array" ref="L418">IF(LEFT(E418,1)&lt;&gt;"[", _xlfn.TEXTJOIN(", ", TRUE, IF($E$2:$E$1438=E418, ROW($E$2:$E$1438)-1, "")), "")</f>
        <v>140, 417</v>
      </c>
      <c r="M418" s="48" cm="1">
        <f t="array" ref="M418">IF(
  IFERROR(INDEX(_xlfn.TEXTSPLIT(L418, ", "), COUNTA(_xlfn.TEXTSPLIT(L418, ", "))) - INDEX(_xlfn.TEXTSPLIT(L418, ", "), COUNTA(_xlfn.TEXTSPLIT(L418, ", ")) - 1), 0) &gt; 0,
  IFERROR(INDEX(_xlfn.TEXTSPLIT(L418, ", "), COUNTA(_xlfn.TEXTSPLIT(L418, ", "))) - INDEX(_xlfn.TEXTSPLIT(L418, ", "), COUNTA(_xlfn.TEXTSPLIT(L418, ", ")) - 1), ""),
  ""
)</f>
        <v>277</v>
      </c>
      <c r="N418" s="51" t="str">
        <f>IFERROR(TEXT(AVERAGEIF(Rates!B:B, D418, Rates!C:C), "0.0"), "")</f>
        <v>7.4</v>
      </c>
      <c r="O418" s="52" t="str">
        <f>IFERROR(
    IF(
        AVERAGEIF(Rates!B:B, D418, Rates!F:F) &lt; 1.2,
        "Easy",
        IF(
            AVERAGEIF(Rates!B:B, D418, Rates!F:F) &gt; 2.2,
            "Hard",
            "Med"
        )
    ),
    ""
)</f>
        <v>Hard</v>
      </c>
      <c r="P418" s="50" t="str" cm="1">
        <f t="array" ref="P418">_xlfn.TEXTJOIN(",", TRUE, IF((Rates!$B$1:$B$11000 = D418) * (Rates!$E$1:$E$11000 &lt;&gt; ""), CHAR(34) &amp; Rates!$E$1:$E$11000&amp; CHAR(34), ""))</f>
        <v>"Great one, took a while to think of green stars!"</v>
      </c>
      <c r="Q418" s="50">
        <f>COUNTIF(Categories!A:A, H418) + COUNTIF(Categories!A:A, I418) + COUNTIF(Categories!A:A, J418) + COUNTIF(Categories!A:A, K418) + COUNTIF(Categories!A:A, F418) + COUNTIF(Categories!A:A, G418) + T418</f>
        <v>6</v>
      </c>
      <c r="R418" s="50">
        <f t="shared" si="38"/>
        <v>0</v>
      </c>
      <c r="S418" s="50" t="str">
        <f t="shared" si="37"/>
        <v>rgn_AfricaCenter1StarsstaGREretriquemyrRED</v>
      </c>
      <c r="T418" s="50">
        <f t="shared" si="24"/>
        <v>0</v>
      </c>
      <c r="U418" s="50" t="s">
        <v>3018</v>
      </c>
      <c r="V418" s="50" t="str">
        <f t="shared" si="25"/>
        <v>[{"order":"417","ctry":"Morocco",</v>
      </c>
      <c r="W418" s="53" t="str">
        <f t="shared" si="26"/>
        <v>[{"order":"417","ctry":"Morocco","rate":"7.4","dff":"Hard","cmnt":["Great one, took a while to think of green stars!"],"prow":["rgn_Africa","Center","1Stars"],"pcolumn":["staGRE","retrique","myrRED"]}],</v>
      </c>
      <c r="X418" s="48" t="str" cm="1">
        <f t="array" ref="X418">CHAR(34) &amp; "prow" &amp; CHAR(34) &amp; ":["
&amp; _xlfn.TEXTJOIN(",", TRUE, CHAR(34) &amp; F418:H418 &amp; CHAR(34))
&amp; "],"</f>
        <v>"prow":["rgn_Africa","Center","1Stars"],</v>
      </c>
      <c r="Y418" s="48" t="str" cm="1">
        <f t="array" ref="Y418">CHAR(34) &amp; "pcolumn" &amp; CHAR(34) &amp; ":["
&amp; _xlfn.TEXTJOIN(",", TRUE, CHAR(34) &amp; I418:K418 &amp; CHAR(34))
&amp; "]}"</f>
        <v>"pcolumn":["staGRE","retrique","myrRED"]}</v>
      </c>
      <c r="Z418" s="54" t="str">
        <f t="shared" si="27"/>
        <v>"rate":"7.4",</v>
      </c>
      <c r="AA418" s="54" t="str">
        <f t="shared" si="28"/>
        <v>"dff":"Hard",</v>
      </c>
      <c r="AB418" s="54" t="str">
        <f t="shared" si="29"/>
        <v>"cmnt":["Great one, took a while to think of green stars!"],</v>
      </c>
      <c r="AC418" s="54"/>
      <c r="AD418" s="54"/>
      <c r="AE418" s="54"/>
      <c r="AF418" s="54"/>
      <c r="AG418" s="54"/>
      <c r="AH418" s="54"/>
    </row>
    <row r="419" spans="1:34" ht="18" customHeight="1" x14ac:dyDescent="0.3">
      <c r="A419" s="44">
        <f t="shared" si="36"/>
        <v>45775</v>
      </c>
      <c r="B419" s="45">
        <f t="shared" si="21"/>
        <v>1</v>
      </c>
      <c r="C419" s="46" t="str">
        <f t="shared" si="22"/>
        <v>puzzle1 = [{"order":"418","ctry":"Peru","rate":"6.2","dff":"Med","cmnt":["I like having my world capital knowledge tested as well. And I don't think it's too hard.","too easy and not really a flag quiz","I like the capital themed columns. Maybe something other than letters that relate to capitals could be fun 🤔","you're just INTENTIONALLY blocking non-country flags now, aren't you? [ANSWER:  No, most puzzles allow non-country flags!]"],"prow":["cl_RED","cl_WHI","cl_RED"],"pcolumn":["capi_L","capi_M","rgn_South America"]}],</v>
      </c>
      <c r="D419" s="47">
        <f t="shared" si="23"/>
        <v>418</v>
      </c>
      <c r="E419" s="48" t="s">
        <v>211</v>
      </c>
      <c r="F419" s="49" t="s">
        <v>1101</v>
      </c>
      <c r="G419" s="50" t="s">
        <v>1104</v>
      </c>
      <c r="H419" s="50" t="s">
        <v>1101</v>
      </c>
      <c r="I419" s="50" t="s">
        <v>3087</v>
      </c>
      <c r="J419" s="49" t="s">
        <v>3080</v>
      </c>
      <c r="K419" s="50" t="s">
        <v>1055</v>
      </c>
      <c r="L419" s="48" t="str" cm="1">
        <f t="array" ref="L419">IF(LEFT(E419,1)&lt;&gt;"[", _xlfn.TEXTJOIN(", ", TRUE, IF($E$2:$E$1438=E419, ROW($E$2:$E$1438)-1, "")), "")</f>
        <v>163, 418</v>
      </c>
      <c r="M419" s="48" cm="1">
        <f t="array" ref="M419">IF(
  IFERROR(INDEX(_xlfn.TEXTSPLIT(L419, ", "), COUNTA(_xlfn.TEXTSPLIT(L419, ", "))) - INDEX(_xlfn.TEXTSPLIT(L419, ", "), COUNTA(_xlfn.TEXTSPLIT(L419, ", ")) - 1), 0) &gt; 0,
  IFERROR(INDEX(_xlfn.TEXTSPLIT(L419, ", "), COUNTA(_xlfn.TEXTSPLIT(L419, ", "))) - INDEX(_xlfn.TEXTSPLIT(L419, ", "), COUNTA(_xlfn.TEXTSPLIT(L419, ", ")) - 1), ""),
  ""
)</f>
        <v>255</v>
      </c>
      <c r="N419" s="51" t="str">
        <f>IFERROR(TEXT(AVERAGEIF(Rates!B:B, D419, Rates!C:C), "0.0"), "")</f>
        <v>6.2</v>
      </c>
      <c r="O419" s="52" t="str">
        <f>IFERROR(
    IF(
        AVERAGEIF(Rates!B:B, D419, Rates!F:F) &lt; 1.2,
        "Easy",
        IF(
            AVERAGEIF(Rates!B:B, D419, Rates!F:F) &gt; 2.2,
            "Hard",
            "Med"
        )
    ),
    ""
)</f>
        <v>Med</v>
      </c>
      <c r="P419" s="50" t="str" cm="1">
        <f t="array" ref="P419">_xlfn.TEXTJOIN(",", TRUE, IF((Rates!$B$1:$B$11000 = D419) * (Rates!$E$1:$E$11000 &lt;&gt; ""), CHAR(34) &amp; Rates!$E$1:$E$11000&amp; CHAR(34), ""))</f>
        <v>"I like having my world capital knowledge tested as well. And I don't think it's too hard.","too easy and not really a flag quiz","I like the capital themed columns. Maybe something other than letters that relate to capitals could be fun 🤔","you're just INTENTIONALLY blocking non-country flags now, aren't you? [ANSWER:  No, most puzzles allow non-country flags!]"</v>
      </c>
      <c r="Q419" s="50">
        <f>COUNTIF(Categories!A:A, H419) + COUNTIF(Categories!A:A, I419) + COUNTIF(Categories!A:A, J419) + COUNTIF(Categories!A:A, K419) + COUNTIF(Categories!A:A, F419) + COUNTIF(Categories!A:A, G419) + T419</f>
        <v>6</v>
      </c>
      <c r="R419" s="50">
        <f t="shared" si="38"/>
        <v>0</v>
      </c>
      <c r="S419" s="50" t="str">
        <f t="shared" si="37"/>
        <v>cl_REDcl_WHIcl_REDcapi_Lcapi_Mrgn_South America</v>
      </c>
      <c r="T419" s="50">
        <f t="shared" si="24"/>
        <v>2</v>
      </c>
      <c r="U419" s="50" t="s">
        <v>3018</v>
      </c>
      <c r="V419" s="50" t="str">
        <f t="shared" si="25"/>
        <v>[{"order":"418","ctry":"Peru",</v>
      </c>
      <c r="W419" s="53" t="str">
        <f t="shared" si="26"/>
        <v>[{"order":"418","ctry":"Peru","rate":"6.2","dff":"Med","cmnt":["I like having my world capital knowledge tested as well. And I don't think it's too hard.","too easy and not really a flag quiz","I like the capital themed columns. Maybe something other than letters that relate to capitals could be fun 🤔","you're just INTENTIONALLY blocking non-country flags now, aren't you? [ANSWER:  No, most puzzles allow non-country flags!]"],"prow":["cl_RED","cl_WHI","cl_RED"],"pcolumn":["capi_L","capi_M","rgn_South America"]}],</v>
      </c>
      <c r="X419" s="48" t="str" cm="1">
        <f t="array" ref="X419">CHAR(34) &amp; "prow" &amp; CHAR(34) &amp; ":["
&amp; _xlfn.TEXTJOIN(",", TRUE, CHAR(34) &amp; F419:H419 &amp; CHAR(34))
&amp; "],"</f>
        <v>"prow":["cl_RED","cl_WHI","cl_RED"],</v>
      </c>
      <c r="Y419" s="48" t="str" cm="1">
        <f t="array" ref="Y419">CHAR(34) &amp; "pcolumn" &amp; CHAR(34) &amp; ":["
&amp; _xlfn.TEXTJOIN(",", TRUE, CHAR(34) &amp; I419:K419 &amp; CHAR(34))
&amp; "]}"</f>
        <v>"pcolumn":["capi_L","capi_M","rgn_South America"]}</v>
      </c>
      <c r="Z419" s="54" t="str">
        <f t="shared" si="27"/>
        <v>"rate":"6.2",</v>
      </c>
      <c r="AA419" s="54" t="str">
        <f t="shared" si="28"/>
        <v>"dff":"Med",</v>
      </c>
      <c r="AB419" s="54" t="str">
        <f t="shared" si="29"/>
        <v>"cmnt":["I like having my world capital knowledge tested as well. And I don't think it's too hard.","too easy and not really a flag quiz","I like the capital themed columns. Maybe something other than letters that relate to capitals could be fun 🤔","you're just INTENTIONALLY blocking non-country flags now, aren't you? [ANSWER:  No, most puzzles allow non-country flags!]"],</v>
      </c>
      <c r="AC419" s="54"/>
      <c r="AD419" s="54"/>
      <c r="AE419" s="54"/>
      <c r="AF419" s="54"/>
      <c r="AG419" s="54"/>
      <c r="AH419" s="54"/>
    </row>
    <row r="420" spans="1:34" ht="18" customHeight="1" x14ac:dyDescent="0.3">
      <c r="A420" s="44">
        <f t="shared" si="36"/>
        <v>45776</v>
      </c>
      <c r="B420" s="45">
        <f t="shared" si="21"/>
        <v>2</v>
      </c>
      <c r="C420" s="46" t="str">
        <f t="shared" si="22"/>
        <v>puzzle1 = [{"order":"419","ctry":"Uzbekistan","rate":"8.7","dff":"Easy","cmnt":["The real challenge is to find countries that have 'tan' not at the end"],"prow":["3+Star","IsMoon","cl_BLU, cl_GRE"],"pcolumn":["rgn_Asia","4+Band","with_tan"]}],</v>
      </c>
      <c r="D420" s="58">
        <f t="shared" si="23"/>
        <v>419</v>
      </c>
      <c r="E420" s="48" t="s">
        <v>275</v>
      </c>
      <c r="F420" s="49" t="s">
        <v>1598</v>
      </c>
      <c r="G420" s="50" t="s">
        <v>1582</v>
      </c>
      <c r="H420" s="50" t="s">
        <v>1140</v>
      </c>
      <c r="I420" s="50" t="s">
        <v>1063</v>
      </c>
      <c r="J420" s="50" t="s">
        <v>1493</v>
      </c>
      <c r="K420" s="50" t="s">
        <v>3441</v>
      </c>
      <c r="L420" s="48" t="str" cm="1">
        <f t="array" ref="L420">IF(LEFT(E420,1)&lt;&gt;"[", _xlfn.TEXTJOIN(", ", TRUE, IF($E$2:$E$1438=E420, ROW($E$2:$E$1438)-1, "")), "")</f>
        <v>34, 302, 419</v>
      </c>
      <c r="M420" s="48" cm="1">
        <f t="array" ref="M420">IF(
  IFERROR(INDEX(_xlfn.TEXTSPLIT(L420, ", "), COUNTA(_xlfn.TEXTSPLIT(L420, ", "))) - INDEX(_xlfn.TEXTSPLIT(L420, ", "), COUNTA(_xlfn.TEXTSPLIT(L420, ", ")) - 1), 0) &gt; 0,
  IFERROR(INDEX(_xlfn.TEXTSPLIT(L420, ", "), COUNTA(_xlfn.TEXTSPLIT(L420, ", "))) - INDEX(_xlfn.TEXTSPLIT(L420, ", "), COUNTA(_xlfn.TEXTSPLIT(L420, ", ")) - 1), ""),
  ""
)</f>
        <v>117</v>
      </c>
      <c r="N420" s="51" t="str">
        <f>IFERROR(TEXT(AVERAGEIF(Rates!B:B, D420, Rates!C:C), "0.0"), "")</f>
        <v>8.7</v>
      </c>
      <c r="O420" s="52" t="str">
        <f>IFERROR(
    IF(
        AVERAGEIF(Rates!B:B, D420, Rates!F:F) &lt; 1.2,
        "Easy",
        IF(
            AVERAGEIF(Rates!B:B, D420, Rates!F:F) &gt; 2.2,
            "Hard",
            "Med"
        )
    ),
    ""
)</f>
        <v>Easy</v>
      </c>
      <c r="P420" s="50" t="str" cm="1">
        <f t="array" ref="P420">_xlfn.TEXTJOIN(",", TRUE, IF((Rates!$B$1:$B$11000 = D420) * (Rates!$E$1:$E$11000 &lt;&gt; ""), CHAR(34) &amp; Rates!$E$1:$E$11000&amp; CHAR(34), ""))</f>
        <v>"The real challenge is to find countries that have 'tan' not at the end"</v>
      </c>
      <c r="Q420" s="50">
        <f>COUNTIF(Categories!A:A, H420) + COUNTIF(Categories!A:A, I420) + COUNTIF(Categories!A:A, J420) + COUNTIF(Categories!A:A, K420) + COUNTIF(Categories!A:A, F420) + COUNTIF(Categories!A:A, G420) + T420</f>
        <v>6</v>
      </c>
      <c r="R420" s="50">
        <f t="shared" si="38"/>
        <v>0</v>
      </c>
      <c r="S420" s="50" t="str">
        <f t="shared" si="37"/>
        <v>3+StarIsMooncl_BLU, cl_GRErgn_Asia4+Bandwith_tan</v>
      </c>
      <c r="T420" s="50">
        <f t="shared" si="24"/>
        <v>1</v>
      </c>
      <c r="U420" s="50" t="s">
        <v>3018</v>
      </c>
      <c r="V420" s="50" t="str">
        <f t="shared" si="25"/>
        <v>[{"order":"419","ctry":"Uzbekistan",</v>
      </c>
      <c r="W420" s="53" t="str">
        <f t="shared" si="26"/>
        <v>[{"order":"419","ctry":"Uzbekistan","rate":"8.7","dff":"Easy","cmnt":["The real challenge is to find countries that have 'tan' not at the end"],"prow":["3+Star","IsMoon","cl_BLU, cl_GRE"],"pcolumn":["rgn_Asia","4+Band","with_tan"]}],</v>
      </c>
      <c r="X420" s="48" t="str" cm="1">
        <f t="array" ref="X420">CHAR(34) &amp; "prow" &amp; CHAR(34) &amp; ":["
&amp; _xlfn.TEXTJOIN(",", TRUE, CHAR(34) &amp; F420:H420 &amp; CHAR(34))
&amp; "],"</f>
        <v>"prow":["3+Star","IsMoon","cl_BLU, cl_GRE"],</v>
      </c>
      <c r="Y420" s="48" t="str" cm="1">
        <f t="array" ref="Y420">CHAR(34) &amp; "pcolumn" &amp; CHAR(34) &amp; ":["
&amp; _xlfn.TEXTJOIN(",", TRUE, CHAR(34) &amp; I420:K420 &amp; CHAR(34))
&amp; "]}"</f>
        <v>"pcolumn":["rgn_Asia","4+Band","with_tan"]}</v>
      </c>
      <c r="Z420" s="54" t="str">
        <f t="shared" si="27"/>
        <v>"rate":"8.7",</v>
      </c>
      <c r="AA420" s="54" t="str">
        <f t="shared" si="28"/>
        <v>"dff":"Easy",</v>
      </c>
      <c r="AB420" s="54" t="str">
        <f t="shared" si="29"/>
        <v>"cmnt":["The real challenge is to find countries that have 'tan' not at the end"],</v>
      </c>
      <c r="AC420" s="54"/>
      <c r="AD420" s="54"/>
      <c r="AE420" s="54"/>
      <c r="AF420" s="54"/>
      <c r="AG420" s="54"/>
      <c r="AH420" s="54"/>
    </row>
    <row r="421" spans="1:34" ht="18" customHeight="1" x14ac:dyDescent="0.3">
      <c r="A421" s="44">
        <f t="shared" si="36"/>
        <v>45777</v>
      </c>
      <c r="B421" s="45">
        <f t="shared" si="21"/>
        <v>3</v>
      </c>
      <c r="C421" s="46" t="str">
        <f t="shared" si="22"/>
        <v>puzzle1 = [{"order":"420","ctry":"Jamaica","rate":"7.5","dff":"Med","cmnt":["The Jamaica thing... hilarious","Jamaica for #420 is so choice!","420...? I see what you did there 😂 haha"],"prow":["cl_GRE","cl_YEL","cl_BLA"],"pcolumn":["alldia","Crosse","3Color"]}],</v>
      </c>
      <c r="D421" s="47">
        <f t="shared" si="23"/>
        <v>420</v>
      </c>
      <c r="E421" s="48" t="s">
        <v>148</v>
      </c>
      <c r="F421" s="49" t="s">
        <v>1095</v>
      </c>
      <c r="G421" s="50" t="s">
        <v>1107</v>
      </c>
      <c r="H421" s="50" t="s">
        <v>1088</v>
      </c>
      <c r="I421" s="50" t="s">
        <v>1517</v>
      </c>
      <c r="J421" s="50" t="s">
        <v>1618</v>
      </c>
      <c r="K421" s="50" t="s">
        <v>1417</v>
      </c>
      <c r="L421" s="48" t="str" cm="1">
        <f t="array" ref="L421">IF(LEFT(E421,1)&lt;&gt;"[", _xlfn.TEXTJOIN(", ", TRUE, IF($E$2:$E$1438=E421, ROW($E$2:$E$1438)-1, "")), "")</f>
        <v>93, 213, 338, 420</v>
      </c>
      <c r="M421" s="48" cm="1">
        <f t="array" ref="M421">IF(
  IFERROR(INDEX(_xlfn.TEXTSPLIT(L421, ", "), COUNTA(_xlfn.TEXTSPLIT(L421, ", "))) - INDEX(_xlfn.TEXTSPLIT(L421, ", "), COUNTA(_xlfn.TEXTSPLIT(L421, ", ")) - 1), 0) &gt; 0,
  IFERROR(INDEX(_xlfn.TEXTSPLIT(L421, ", "), COUNTA(_xlfn.TEXTSPLIT(L421, ", "))) - INDEX(_xlfn.TEXTSPLIT(L421, ", "), COUNTA(_xlfn.TEXTSPLIT(L421, ", ")) - 1), ""),
  ""
)</f>
        <v>82</v>
      </c>
      <c r="N421" s="51" t="str">
        <f>IFERROR(TEXT(AVERAGEIF(Rates!B:B, D421, Rates!C:C), "0.0"), "")</f>
        <v>7.5</v>
      </c>
      <c r="O421" s="52" t="str">
        <f>IFERROR(
    IF(
        AVERAGEIF(Rates!B:B, D421, Rates!F:F) &lt; 1.2,
        "Easy",
        IF(
            AVERAGEIF(Rates!B:B, D421, Rates!F:F) &gt; 2.2,
            "Hard",
            "Med"
        )
    ),
    ""
)</f>
        <v>Med</v>
      </c>
      <c r="P421" s="50" t="str" cm="1">
        <f t="array" ref="P421">_xlfn.TEXTJOIN(",", TRUE, IF((Rates!$B$1:$B$11000 = D421) * (Rates!$E$1:$E$11000 &lt;&gt; ""), CHAR(34) &amp; Rates!$E$1:$E$11000&amp; CHAR(34), ""))</f>
        <v>"The Jamaica thing... hilarious","Jamaica for #420 is so choice!","420...? I see what you did there 😂 haha"</v>
      </c>
      <c r="Q421" s="50">
        <f>COUNTIF(Categories!A:A, H421) + COUNTIF(Categories!A:A, I421) + COUNTIF(Categories!A:A, J421) + COUNTIF(Categories!A:A, K421) + COUNTIF(Categories!A:A, F421) + COUNTIF(Categories!A:A, G421) + T421</f>
        <v>6</v>
      </c>
      <c r="R421" s="50">
        <f t="shared" si="38"/>
        <v>0</v>
      </c>
      <c r="S421" s="50" t="str">
        <f t="shared" si="37"/>
        <v>cl_GREcl_YELcl_BLAalldiaCrosse3Color</v>
      </c>
      <c r="T421" s="50">
        <f t="shared" si="24"/>
        <v>0</v>
      </c>
      <c r="U421" s="50" t="s">
        <v>3018</v>
      </c>
      <c r="V421" s="50" t="str">
        <f t="shared" si="25"/>
        <v>[{"order":"420","ctry":"Jamaica",</v>
      </c>
      <c r="W421" s="53" t="str">
        <f t="shared" si="26"/>
        <v>[{"order":"420","ctry":"Jamaica","rate":"7.5","dff":"Med","cmnt":["The Jamaica thing... hilarious","Jamaica for #420 is so choice!","420...? I see what you did there 😂 haha"],"prow":["cl_GRE","cl_YEL","cl_BLA"],"pcolumn":["alldia","Crosse","3Color"]}],</v>
      </c>
      <c r="X421" s="48" t="str" cm="1">
        <f t="array" ref="X421">CHAR(34) &amp; "prow" &amp; CHAR(34) &amp; ":["
&amp; _xlfn.TEXTJOIN(",", TRUE, CHAR(34) &amp; F421:H421 &amp; CHAR(34))
&amp; "],"</f>
        <v>"prow":["cl_GRE","cl_YEL","cl_BLA"],</v>
      </c>
      <c r="Y421" s="48" t="str" cm="1">
        <f t="array" ref="Y421">CHAR(34) &amp; "pcolumn" &amp; CHAR(34) &amp; ":["
&amp; _xlfn.TEXTJOIN(",", TRUE, CHAR(34) &amp; I421:K421 &amp; CHAR(34))
&amp; "]}"</f>
        <v>"pcolumn":["alldia","Crosse","3Color"]}</v>
      </c>
      <c r="Z421" s="54" t="str">
        <f t="shared" si="27"/>
        <v>"rate":"7.5",</v>
      </c>
      <c r="AA421" s="54" t="str">
        <f t="shared" si="28"/>
        <v>"dff":"Med",</v>
      </c>
      <c r="AB421" s="54" t="str">
        <f t="shared" si="29"/>
        <v>"cmnt":["The Jamaica thing... hilarious","Jamaica for #420 is so choice!","420...? I see what you did there 😂 haha"],</v>
      </c>
      <c r="AC421" s="54"/>
      <c r="AD421" s="54"/>
      <c r="AE421" s="54"/>
      <c r="AF421" s="54"/>
      <c r="AG421" s="54"/>
      <c r="AH421" s="54"/>
    </row>
    <row r="422" spans="1:34" ht="18" customHeight="1" x14ac:dyDescent="0.3">
      <c r="A422" s="44">
        <f t="shared" si="36"/>
        <v>45778</v>
      </c>
      <c r="B422" s="45">
        <f t="shared" si="21"/>
        <v>4</v>
      </c>
      <c r="C422" s="46" t="str">
        <f t="shared" si="22"/>
        <v>puzzle1 = [{"order":"421","ctry":"Algeria","rate":"7.4","dff":"Easy","cmnt":["I liked the northern Africa category","Easy but fun nonetheless"],"prow":["001GRE","rg2_AF_North","repique"],"pcolumn":["cl_WHI, cl_RED","Center","1Stars"]}],</v>
      </c>
      <c r="D422" s="47">
        <f t="shared" si="23"/>
        <v>421</v>
      </c>
      <c r="E422" s="48" t="s">
        <v>44</v>
      </c>
      <c r="F422" s="49" t="s">
        <v>1192</v>
      </c>
      <c r="G422" s="49" t="s">
        <v>2169</v>
      </c>
      <c r="H422" s="50" t="s">
        <v>1861</v>
      </c>
      <c r="I422" s="50" t="s">
        <v>1164</v>
      </c>
      <c r="J422" s="50" t="s">
        <v>1574</v>
      </c>
      <c r="K422" s="50" t="s">
        <v>1590</v>
      </c>
      <c r="L422" s="48" t="str" cm="1">
        <f t="array" ref="L422">IF(LEFT(E422,1)&lt;&gt;"[", _xlfn.TEXTJOIN(", ", TRUE, IF($E$2:$E$1438=E422, ROW($E$2:$E$1438)-1, "")), "")</f>
        <v>44, 421, 563, 574</v>
      </c>
      <c r="M422" s="48" cm="1">
        <f t="array" ref="M422">IF(
  IFERROR(INDEX(_xlfn.TEXTSPLIT(L422, ", "), COUNTA(_xlfn.TEXTSPLIT(L422, ", "))) - INDEX(_xlfn.TEXTSPLIT(L422, ", "), COUNTA(_xlfn.TEXTSPLIT(L422, ", ")) - 1), 0) &gt; 0,
  IFERROR(INDEX(_xlfn.TEXTSPLIT(L422, ", "), COUNTA(_xlfn.TEXTSPLIT(L422, ", "))) - INDEX(_xlfn.TEXTSPLIT(L422, ", "), COUNTA(_xlfn.TEXTSPLIT(L422, ", ")) - 1), ""),
  ""
)</f>
        <v>11</v>
      </c>
      <c r="N422" s="51" t="str">
        <f>IFERROR(TEXT(AVERAGEIF(Rates!B:B, D422, Rates!C:C), "0.0"), "")</f>
        <v>7.4</v>
      </c>
      <c r="O422" s="52" t="str">
        <f>IFERROR(
    IF(
        AVERAGEIF(Rates!B:B, D422, Rates!F:F) &lt; 1.2,
        "Easy",
        IF(
            AVERAGEIF(Rates!B:B, D422, Rates!F:F) &gt; 2.2,
            "Hard",
            "Med"
        )
    ),
    ""
)</f>
        <v>Easy</v>
      </c>
      <c r="P422" s="50" t="str" cm="1">
        <f t="array" ref="P422">_xlfn.TEXTJOIN(",", TRUE, IF((Rates!$B$1:$B$11000 = D422) * (Rates!$E$1:$E$11000 &lt;&gt; ""), CHAR(34) &amp; Rates!$E$1:$E$11000&amp; CHAR(34), ""))</f>
        <v>"I liked the northern Africa category","Easy but fun nonetheless"</v>
      </c>
      <c r="Q422" s="50">
        <f>COUNTIF(Categories!A:A, H422) + COUNTIF(Categories!A:A, I422) + COUNTIF(Categories!A:A, J422) + COUNTIF(Categories!A:A, K422) + COUNTIF(Categories!A:A, F422) + COUNTIF(Categories!A:A, G422) + T422</f>
        <v>6</v>
      </c>
      <c r="R422" s="50">
        <f t="shared" si="38"/>
        <v>0</v>
      </c>
      <c r="S422" s="50" t="str">
        <f t="shared" si="37"/>
        <v>001GRErg2_AF_Northrepiquecl_WHI, cl_REDCenter1Stars</v>
      </c>
      <c r="T422" s="50">
        <f t="shared" si="24"/>
        <v>0</v>
      </c>
      <c r="U422" s="50" t="s">
        <v>3018</v>
      </c>
      <c r="V422" s="50" t="str">
        <f t="shared" si="25"/>
        <v>[{"order":"421","ctry":"Algeria",</v>
      </c>
      <c r="W422" s="53" t="str">
        <f t="shared" si="26"/>
        <v>[{"order":"421","ctry":"Algeria","rate":"7.4","dff":"Easy","cmnt":["I liked the northern Africa category","Easy but fun nonetheless"],"prow":["001GRE","rg2_AF_North","repique"],"pcolumn":["cl_WHI, cl_RED","Center","1Stars"]}],</v>
      </c>
      <c r="X422" s="48" t="str" cm="1">
        <f t="array" ref="X422">CHAR(34) &amp; "prow" &amp; CHAR(34) &amp; ":["
&amp; _xlfn.TEXTJOIN(",", TRUE, CHAR(34) &amp; F422:H422 &amp; CHAR(34))
&amp; "],"</f>
        <v>"prow":["001GRE","rg2_AF_North","repique"],</v>
      </c>
      <c r="Y422" s="48" t="str" cm="1">
        <f t="array" ref="Y422">CHAR(34) &amp; "pcolumn" &amp; CHAR(34) &amp; ":["
&amp; _xlfn.TEXTJOIN(",", TRUE, CHAR(34) &amp; I422:K422 &amp; CHAR(34))
&amp; "]}"</f>
        <v>"pcolumn":["cl_WHI, cl_RED","Center","1Stars"]}</v>
      </c>
      <c r="Z422" s="54" t="str">
        <f t="shared" si="27"/>
        <v>"rate":"7.4",</v>
      </c>
      <c r="AA422" s="54" t="str">
        <f t="shared" si="28"/>
        <v>"dff":"Easy",</v>
      </c>
      <c r="AB422" s="54" t="str">
        <f t="shared" si="29"/>
        <v>"cmnt":["I liked the northern Africa category","Easy but fun nonetheless"],</v>
      </c>
      <c r="AC422" s="54"/>
      <c r="AD422" s="54"/>
      <c r="AE422" s="54"/>
      <c r="AF422" s="54"/>
      <c r="AG422" s="54"/>
      <c r="AH422" s="54"/>
    </row>
    <row r="423" spans="1:34" ht="18" customHeight="1" x14ac:dyDescent="0.3">
      <c r="A423" s="44">
        <f t="shared" si="36"/>
        <v>45779</v>
      </c>
      <c r="B423" s="45">
        <f t="shared" si="21"/>
        <v>5</v>
      </c>
      <c r="C423" s="46" t="str">
        <f t="shared" si="22"/>
        <v>puzzle1 = [{"order":"422","ctry":"Cuba","rate":"8.0","dff":"Easy","cmnt":["Fun category but very easy paired with the colours"],"prow":["cl_BLU","cl_WHI","cl_RED"],"pcolumn":["geo_CapiBeach","lets04","startC"]}],</v>
      </c>
      <c r="D423" s="47">
        <f t="shared" si="23"/>
        <v>422</v>
      </c>
      <c r="E423" s="48" t="s">
        <v>94</v>
      </c>
      <c r="F423" s="49" t="s">
        <v>1092</v>
      </c>
      <c r="G423" s="50" t="s">
        <v>1104</v>
      </c>
      <c r="H423" s="50" t="s">
        <v>1101</v>
      </c>
      <c r="I423" s="50" t="s">
        <v>14</v>
      </c>
      <c r="J423" s="50" t="s">
        <v>1992</v>
      </c>
      <c r="K423" s="50" t="s">
        <v>1876</v>
      </c>
      <c r="L423" s="48" t="str" cm="1">
        <f t="array" ref="L423">IF(LEFT(E423,1)&lt;&gt;"[", _xlfn.TEXTJOIN(", ", TRUE, IF($E$2:$E$1438=E423, ROW($E$2:$E$1438)-1, "")), "")</f>
        <v>46, 210, 422</v>
      </c>
      <c r="M423" s="48" cm="1">
        <f t="array" ref="M423">IF(
  IFERROR(INDEX(_xlfn.TEXTSPLIT(L423, ", "), COUNTA(_xlfn.TEXTSPLIT(L423, ", "))) - INDEX(_xlfn.TEXTSPLIT(L423, ", "), COUNTA(_xlfn.TEXTSPLIT(L423, ", ")) - 1), 0) &gt; 0,
  IFERROR(INDEX(_xlfn.TEXTSPLIT(L423, ", "), COUNTA(_xlfn.TEXTSPLIT(L423, ", "))) - INDEX(_xlfn.TEXTSPLIT(L423, ", "), COUNTA(_xlfn.TEXTSPLIT(L423, ", ")) - 1), ""),
  ""
)</f>
        <v>212</v>
      </c>
      <c r="N423" s="51" t="str">
        <f>IFERROR(TEXT(AVERAGEIF(Rates!B:B, D423, Rates!C:C), "0.0"), "")</f>
        <v>8.0</v>
      </c>
      <c r="O423" s="52" t="str">
        <f>IFERROR(
    IF(
        AVERAGEIF(Rates!B:B, D423, Rates!F:F) &lt; 1.2,
        "Easy",
        IF(
            AVERAGEIF(Rates!B:B, D423, Rates!F:F) &gt; 2.2,
            "Hard",
            "Med"
        )
    ),
    ""
)</f>
        <v>Easy</v>
      </c>
      <c r="P423" s="50" t="str" cm="1">
        <f t="array" ref="P423">_xlfn.TEXTJOIN(",", TRUE, IF((Rates!$B$1:$B$11000 = D423) * (Rates!$E$1:$E$11000 &lt;&gt; ""), CHAR(34) &amp; Rates!$E$1:$E$11000&amp; CHAR(34), ""))</f>
        <v>"Fun category but very easy paired with the colours"</v>
      </c>
      <c r="Q423" s="50">
        <f>COUNTIF(Categories!A:A, H423) + COUNTIF(Categories!A:A, I423) + COUNTIF(Categories!A:A, J423) + COUNTIF(Categories!A:A, K423) + COUNTIF(Categories!A:A, F423) + COUNTIF(Categories!A:A, G423) + T423</f>
        <v>6</v>
      </c>
      <c r="R423" s="50">
        <f t="shared" si="38"/>
        <v>0</v>
      </c>
      <c r="S423" s="50" t="str">
        <f t="shared" si="37"/>
        <v>cl_BLUcl_WHIcl_REDgeo_CapiBeachlets04startC</v>
      </c>
      <c r="T423" s="50">
        <f t="shared" si="24"/>
        <v>0</v>
      </c>
      <c r="U423" s="50" t="s">
        <v>3018</v>
      </c>
      <c r="V423" s="50" t="str">
        <f t="shared" si="25"/>
        <v>[{"order":"422","ctry":"Cuba",</v>
      </c>
      <c r="W423" s="53" t="str">
        <f t="shared" si="26"/>
        <v>[{"order":"422","ctry":"Cuba","rate":"8.0","dff":"Easy","cmnt":["Fun category but very easy paired with the colours"],"prow":["cl_BLU","cl_WHI","cl_RED"],"pcolumn":["geo_CapiBeach","lets04","startC"]}],</v>
      </c>
      <c r="X423" s="48" t="str" cm="1">
        <f t="array" ref="X423">CHAR(34) &amp; "prow" &amp; CHAR(34) &amp; ":["
&amp; _xlfn.TEXTJOIN(",", TRUE, CHAR(34) &amp; F423:H423 &amp; CHAR(34))
&amp; "],"</f>
        <v>"prow":["cl_BLU","cl_WHI","cl_RED"],</v>
      </c>
      <c r="Y423" s="48" t="str" cm="1">
        <f t="array" ref="Y423">CHAR(34) &amp; "pcolumn" &amp; CHAR(34) &amp; ":["
&amp; _xlfn.TEXTJOIN(",", TRUE, CHAR(34) &amp; I423:K423 &amp; CHAR(34))
&amp; "]}"</f>
        <v>"pcolumn":["geo_CapiBeach","lets04","startC"]}</v>
      </c>
      <c r="Z423" s="54" t="str">
        <f t="shared" si="27"/>
        <v>"rate":"8.0",</v>
      </c>
      <c r="AA423" s="54" t="str">
        <f t="shared" si="28"/>
        <v>"dff":"Easy",</v>
      </c>
      <c r="AB423" s="54" t="str">
        <f t="shared" si="29"/>
        <v>"cmnt":["Fun category but very easy paired with the colours"],</v>
      </c>
      <c r="AC423" s="54"/>
      <c r="AD423" s="54"/>
      <c r="AE423" s="54"/>
      <c r="AF423" s="54"/>
      <c r="AG423" s="54"/>
      <c r="AH423" s="54"/>
    </row>
    <row r="424" spans="1:34" ht="18" customHeight="1" x14ac:dyDescent="0.3">
      <c r="A424" s="44">
        <f t="shared" si="36"/>
        <v>45780</v>
      </c>
      <c r="B424" s="45">
        <f t="shared" si="21"/>
        <v>6</v>
      </c>
      <c r="C424" s="46" t="str">
        <f t="shared" si="22"/>
        <v>puzzle1 = [{"order":"423","ctry":"Israel","rate":"5.6","dff":"Hard","cmnt":["2 stars column was tough! Good puzzle","I learnt a lot about rotated stars/those with 6 points 😂"],"prow":["BLUWHI","Rotate","rgn_Asia"],"pcolumn":["myrWHI","Center","HasSta"]}],</v>
      </c>
      <c r="D424" s="47">
        <f t="shared" si="23"/>
        <v>423</v>
      </c>
      <c r="E424" s="48" t="s">
        <v>145</v>
      </c>
      <c r="F424" s="49" t="s">
        <v>1363</v>
      </c>
      <c r="G424" s="50" t="s">
        <v>1521</v>
      </c>
      <c r="H424" s="50" t="s">
        <v>1063</v>
      </c>
      <c r="I424" s="50" t="s">
        <v>1295</v>
      </c>
      <c r="J424" s="50" t="s">
        <v>1574</v>
      </c>
      <c r="K424" s="50" t="s">
        <v>1586</v>
      </c>
      <c r="L424" s="48" t="str" cm="1">
        <f t="array" ref="L424">IF(LEFT(E424,1)&lt;&gt;"[", _xlfn.TEXTJOIN(", ", TRUE, IF($E$2:$E$1438=E424, ROW($E$2:$E$1438)-1, "")), "")</f>
        <v>423</v>
      </c>
      <c r="M424" s="48" t="str" cm="1">
        <f t="array" ref="M424">IF(
  IFERROR(INDEX(_xlfn.TEXTSPLIT(L424, ", "), COUNTA(_xlfn.TEXTSPLIT(L424, ", "))) - INDEX(_xlfn.TEXTSPLIT(L424, ", "), COUNTA(_xlfn.TEXTSPLIT(L424, ", ")) - 1), 0) &gt; 0,
  IFERROR(INDEX(_xlfn.TEXTSPLIT(L424, ", "), COUNTA(_xlfn.TEXTSPLIT(L424, ", "))) - INDEX(_xlfn.TEXTSPLIT(L424, ", "), COUNTA(_xlfn.TEXTSPLIT(L424, ", ")) - 1), ""),
  ""
)</f>
        <v/>
      </c>
      <c r="N424" s="51" t="str">
        <f>IFERROR(TEXT(AVERAGEIF(Rates!B:B, D424, Rates!C:C), "0.0"), "")</f>
        <v>5.6</v>
      </c>
      <c r="O424" s="52" t="str">
        <f>IFERROR(
    IF(
        AVERAGEIF(Rates!B:B, D424, Rates!F:F) &lt; 1.2,
        "Easy",
        IF(
            AVERAGEIF(Rates!B:B, D424, Rates!F:F) &gt; 2.2,
            "Hard",
            "Med"
        )
    ),
    ""
)</f>
        <v>Hard</v>
      </c>
      <c r="P424" s="50" t="str" cm="1">
        <f t="array" ref="P424">_xlfn.TEXTJOIN(",", TRUE, IF((Rates!$B$1:$B$11000 = D424) * (Rates!$E$1:$E$11000 &lt;&gt; ""), CHAR(34) &amp; Rates!$E$1:$E$11000&amp; CHAR(34), ""))</f>
        <v>"2 stars column was tough! Good puzzle","I learnt a lot about rotated stars/those with 6 points 😂"</v>
      </c>
      <c r="Q424" s="50">
        <f>COUNTIF(Categories!A:A, H424) + COUNTIF(Categories!A:A, I424) + COUNTIF(Categories!A:A, J424) + COUNTIF(Categories!A:A, K424) + COUNTIF(Categories!A:A, F424) + COUNTIF(Categories!A:A, G424) + T424</f>
        <v>6</v>
      </c>
      <c r="R424" s="50">
        <f t="shared" si="38"/>
        <v>1</v>
      </c>
      <c r="S424" s="50" t="str">
        <f t="shared" si="37"/>
        <v>BLUWHIRotatergn_AsiamyrWHICenterHasSta</v>
      </c>
      <c r="T424" s="50">
        <f t="shared" si="24"/>
        <v>0</v>
      </c>
      <c r="U424" s="50" t="s">
        <v>3018</v>
      </c>
      <c r="V424" s="50" t="str">
        <f t="shared" si="25"/>
        <v>[{"order":"423","ctry":"Israel",</v>
      </c>
      <c r="W424" s="53" t="str">
        <f t="shared" si="26"/>
        <v>[{"order":"423","ctry":"Israel","rate":"5.6","dff":"Hard","cmnt":["2 stars column was tough! Good puzzle","I learnt a lot about rotated stars/those with 6 points 😂"],"prow":["BLUWHI","Rotate","rgn_Asia"],"pcolumn":["myrWHI","Center","HasSta"]}],</v>
      </c>
      <c r="X424" s="48" t="str" cm="1">
        <f t="array" ref="X424">CHAR(34) &amp; "prow" &amp; CHAR(34) &amp; ":["
&amp; _xlfn.TEXTJOIN(",", TRUE, CHAR(34) &amp; F424:H424 &amp; CHAR(34))
&amp; "],"</f>
        <v>"prow":["BLUWHI","Rotate","rgn_Asia"],</v>
      </c>
      <c r="Y424" s="48" t="str" cm="1">
        <f t="array" ref="Y424">CHAR(34) &amp; "pcolumn" &amp; CHAR(34) &amp; ":["
&amp; _xlfn.TEXTJOIN(",", TRUE, CHAR(34) &amp; I424:K424 &amp; CHAR(34))
&amp; "]}"</f>
        <v>"pcolumn":["myrWHI","Center","HasSta"]}</v>
      </c>
      <c r="Z424" s="54" t="str">
        <f t="shared" si="27"/>
        <v>"rate":"5.6",</v>
      </c>
      <c r="AA424" s="54" t="str">
        <f t="shared" si="28"/>
        <v>"dff":"Hard",</v>
      </c>
      <c r="AB424" s="54" t="str">
        <f t="shared" si="29"/>
        <v>"cmnt":["2 stars column was tough! Good puzzle","I learnt a lot about rotated stars/those with 6 points 😂"],</v>
      </c>
      <c r="AC424" s="54"/>
      <c r="AD424" s="54"/>
      <c r="AE424" s="54"/>
      <c r="AF424" s="54"/>
      <c r="AG424" s="54"/>
      <c r="AH424" s="54"/>
    </row>
    <row r="425" spans="1:34" ht="18" customHeight="1" x14ac:dyDescent="0.3">
      <c r="A425" s="44">
        <f t="shared" si="36"/>
        <v>45781</v>
      </c>
      <c r="B425" s="45">
        <f t="shared" si="21"/>
        <v>7</v>
      </c>
      <c r="C425" s="46" t="str">
        <f t="shared" si="22"/>
        <v>puzzle1 = [{"order":"424","ctry":"Palestine","rate":"6.6","dff":"Med","cmnt":[],"prow":["cl_BLA, cl_RED","cl_GRE, cl_WHI","rgn_Asia"],"pcolumn":["Trside","startP","4Color"]}],</v>
      </c>
      <c r="D425" s="47">
        <f t="shared" si="23"/>
        <v>424</v>
      </c>
      <c r="E425" s="48" t="s">
        <v>207</v>
      </c>
      <c r="F425" s="49" t="s">
        <v>1113</v>
      </c>
      <c r="G425" s="50" t="s">
        <v>1155</v>
      </c>
      <c r="H425" s="50" t="s">
        <v>1063</v>
      </c>
      <c r="I425" s="50" t="s">
        <v>1614</v>
      </c>
      <c r="J425" s="50" t="s">
        <v>1915</v>
      </c>
      <c r="K425" s="50" t="s">
        <v>1421</v>
      </c>
      <c r="L425" s="48" t="str" cm="1">
        <f t="array" ref="L425">IF(LEFT(E425,1)&lt;&gt;"[", _xlfn.TEXTJOIN(", ", TRUE, IF($E$2:$E$1438=E425, ROW($E$2:$E$1438)-1, "")), "")</f>
        <v>424</v>
      </c>
      <c r="M425" s="48" t="str" cm="1">
        <f t="array" ref="M425">IF(
  IFERROR(INDEX(_xlfn.TEXTSPLIT(L425, ", "), COUNTA(_xlfn.TEXTSPLIT(L425, ", "))) - INDEX(_xlfn.TEXTSPLIT(L425, ", "), COUNTA(_xlfn.TEXTSPLIT(L425, ", ")) - 1), 0) &gt; 0,
  IFERROR(INDEX(_xlfn.TEXTSPLIT(L425, ", "), COUNTA(_xlfn.TEXTSPLIT(L425, ", "))) - INDEX(_xlfn.TEXTSPLIT(L425, ", "), COUNTA(_xlfn.TEXTSPLIT(L425, ", ")) - 1), ""),
  ""
)</f>
        <v/>
      </c>
      <c r="N425" s="51" t="str">
        <f>IFERROR(TEXT(AVERAGEIF(Rates!B:B, D425, Rates!C:C), "0.0"), "")</f>
        <v>6.6</v>
      </c>
      <c r="O425" s="52" t="str">
        <f>IFERROR(
    IF(
        AVERAGEIF(Rates!B:B, D425, Rates!F:F) &lt; 1.2,
        "Easy",
        IF(
            AVERAGEIF(Rates!B:B, D425, Rates!F:F) &gt; 2.2,
            "Hard",
            "Med"
        )
    ),
    ""
)</f>
        <v>Med</v>
      </c>
      <c r="P425" s="50" t="str" cm="1">
        <f t="array" ref="P425">_xlfn.TEXTJOIN(",", TRUE, IF((Rates!$B$1:$B$11000 = D425) * (Rates!$E$1:$E$11000 &lt;&gt; ""), CHAR(34) &amp; Rates!$E$1:$E$11000&amp; CHAR(34), ""))</f>
        <v/>
      </c>
      <c r="Q425" s="50">
        <f>COUNTIF(Categories!A:A, H425) + COUNTIF(Categories!A:A, I425) + COUNTIF(Categories!A:A, J425) + COUNTIF(Categories!A:A, K425) + COUNTIF(Categories!A:A, F425) + COUNTIF(Categories!A:A, G425) + T425</f>
        <v>6</v>
      </c>
      <c r="R425" s="50">
        <f t="shared" si="38"/>
        <v>0</v>
      </c>
      <c r="S425" s="50" t="str">
        <f t="shared" si="37"/>
        <v>cl_BLA, cl_REDcl_GRE, cl_WHIrgn_AsiaTrsidestartP4Color</v>
      </c>
      <c r="T425" s="50">
        <f t="shared" si="24"/>
        <v>0</v>
      </c>
      <c r="U425" s="50" t="s">
        <v>3018</v>
      </c>
      <c r="V425" s="50" t="str">
        <f t="shared" si="25"/>
        <v>[{"order":"424","ctry":"Palestine",</v>
      </c>
      <c r="W425" s="53" t="str">
        <f t="shared" si="26"/>
        <v>[{"order":"424","ctry":"Palestine","rate":"6.6","dff":"Med","cmnt":[],"prow":["cl_BLA, cl_RED","cl_GRE, cl_WHI","rgn_Asia"],"pcolumn":["Trside","startP","4Color"]}],</v>
      </c>
      <c r="X425" s="48" t="str" cm="1">
        <f t="array" ref="X425">CHAR(34) &amp; "prow" &amp; CHAR(34) &amp; ":["
&amp; _xlfn.TEXTJOIN(",", TRUE, CHAR(34) &amp; F425:H425 &amp; CHAR(34))
&amp; "],"</f>
        <v>"prow":["cl_BLA, cl_RED","cl_GRE, cl_WHI","rgn_Asia"],</v>
      </c>
      <c r="Y425" s="48" t="str" cm="1">
        <f t="array" ref="Y425">CHAR(34) &amp; "pcolumn" &amp; CHAR(34) &amp; ":["
&amp; _xlfn.TEXTJOIN(",", TRUE, CHAR(34) &amp; I425:K425 &amp; CHAR(34))
&amp; "]}"</f>
        <v>"pcolumn":["Trside","startP","4Color"]}</v>
      </c>
      <c r="Z425" s="54" t="str">
        <f t="shared" si="27"/>
        <v>"rate":"6.6",</v>
      </c>
      <c r="AA425" s="54" t="str">
        <f t="shared" si="28"/>
        <v>"dff":"Med",</v>
      </c>
      <c r="AB425" s="54" t="str">
        <f t="shared" si="29"/>
        <v>"cmnt":[],</v>
      </c>
      <c r="AC425" s="54"/>
      <c r="AD425" s="54"/>
      <c r="AE425" s="54"/>
      <c r="AF425" s="54"/>
      <c r="AG425" s="54"/>
      <c r="AH425" s="54"/>
    </row>
    <row r="426" spans="1:34" ht="18" customHeight="1" x14ac:dyDescent="0.3">
      <c r="A426" s="44">
        <f t="shared" si="36"/>
        <v>45782</v>
      </c>
      <c r="B426" s="45">
        <f t="shared" si="21"/>
        <v>1</v>
      </c>
      <c r="C426" s="46" t="str">
        <f t="shared" si="22"/>
        <v>puzzle1 = [{"order":"425","ctry":"Tuvalu","rate":"4.1","dff":"Med","cmnt":["Don’t listen to the haters. I like one-category puzzles, especially when they’re a little tougher like this. ","Pretty mid. And the flag of Mississippi does not count, although one of the stars is yellow. [ANS: Added yellow now, thanks!]","Easy but fun!","this seems like it lacks effort, and the socialist flag of albania should have counted, that’s a yellow star [ANS: Fixed it, thanks!]","Easy","bruh that just aint it","The sun is a star. Uruguay, Kyrgyzstan and Kazakhstan should have counted [ANS: The sun is not valid, the category asks for star shaped items! Click on each category to see more info]","yellow star"],"prow":["staYEL","staYEL","staYEL"],"pcolumn":["staYEL","staYEL","staYEL"]}],</v>
      </c>
      <c r="D426" s="47">
        <f t="shared" si="23"/>
        <v>425</v>
      </c>
      <c r="E426" s="48" t="s">
        <v>267</v>
      </c>
      <c r="F426" s="49" t="s">
        <v>1276</v>
      </c>
      <c r="G426" s="50" t="s">
        <v>1276</v>
      </c>
      <c r="H426" s="50" t="s">
        <v>1276</v>
      </c>
      <c r="I426" s="50" t="s">
        <v>1276</v>
      </c>
      <c r="J426" s="50" t="s">
        <v>1276</v>
      </c>
      <c r="K426" s="50" t="s">
        <v>1276</v>
      </c>
      <c r="L426" s="48" t="str" cm="1">
        <f t="array" ref="L426">IF(LEFT(E426,1)&lt;&gt;"[", _xlfn.TEXTJOIN(", ", TRUE, IF($E$2:$E$1438=E426, ROW($E$2:$E$1438)-1, "")), "")</f>
        <v>277, 425</v>
      </c>
      <c r="M426" s="48" cm="1">
        <f t="array" ref="M426">IF(
  IFERROR(INDEX(_xlfn.TEXTSPLIT(L426, ", "), COUNTA(_xlfn.TEXTSPLIT(L426, ", "))) - INDEX(_xlfn.TEXTSPLIT(L426, ", "), COUNTA(_xlfn.TEXTSPLIT(L426, ", ")) - 1), 0) &gt; 0,
  IFERROR(INDEX(_xlfn.TEXTSPLIT(L426, ", "), COUNTA(_xlfn.TEXTSPLIT(L426, ", "))) - INDEX(_xlfn.TEXTSPLIT(L426, ", "), COUNTA(_xlfn.TEXTSPLIT(L426, ", ")) - 1), ""),
  ""
)</f>
        <v>148</v>
      </c>
      <c r="N426" s="51" t="str">
        <f>IFERROR(TEXT(AVERAGEIF(Rates!B:B, D426, Rates!C:C), "0.0"), "")</f>
        <v>4.1</v>
      </c>
      <c r="O426" s="52" t="str">
        <f>IFERROR(
    IF(
        AVERAGEIF(Rates!B:B, D426, Rates!F:F) &lt; 1.2,
        "Easy",
        IF(
            AVERAGEIF(Rates!B:B, D426, Rates!F:F) &gt; 2.2,
            "Hard",
            "Med"
        )
    ),
    ""
)</f>
        <v>Med</v>
      </c>
      <c r="P426" s="50" t="str" cm="1">
        <f t="array" ref="P426">_xlfn.TEXTJOIN(",", TRUE, IF((Rates!$B$1:$B$11000 = D426) * (Rates!$E$1:$E$11000 &lt;&gt; ""), CHAR(34) &amp; Rates!$E$1:$E$11000&amp; CHAR(34), ""))</f>
        <v>"Don’t listen to the haters. I like one-category puzzles, especially when they’re a little tougher like this. ","Pretty mid. And the flag of Mississippi does not count, although one of the stars is yellow. [ANS: Added yellow now, thanks!]","Easy but fun!","this seems like it lacks effort, and the socialist flag of albania should have counted, that’s a yellow star [ANS: Fixed it, thanks!]","Easy","bruh that just aint it","The sun is a star. Uruguay, Kyrgyzstan and Kazakhstan should have counted [ANS: The sun is not valid, the category asks for star shaped items! Click on each category to see more info]","yellow star"</v>
      </c>
      <c r="Q426" s="50">
        <f>COUNTIF(Categories!A:A, H426) + COUNTIF(Categories!A:A, I426) + COUNTIF(Categories!A:A, J426) + COUNTIF(Categories!A:A, K426) + COUNTIF(Categories!A:A, F426) + COUNTIF(Categories!A:A, G426) + T426</f>
        <v>6</v>
      </c>
      <c r="R426" s="50">
        <f t="shared" si="38"/>
        <v>0</v>
      </c>
      <c r="S426" s="50" t="str">
        <f t="shared" si="37"/>
        <v>staYELstaYELstaYELstaYELstaYELstaYEL</v>
      </c>
      <c r="T426" s="50">
        <f t="shared" si="24"/>
        <v>0</v>
      </c>
      <c r="U426" s="50" t="s">
        <v>3018</v>
      </c>
      <c r="V426" s="50" t="str">
        <f t="shared" si="25"/>
        <v>[{"order":"425","ctry":"Tuvalu",</v>
      </c>
      <c r="W426" s="53" t="str">
        <f t="shared" si="26"/>
        <v>[{"order":"425","ctry":"Tuvalu","rate":"4.1","dff":"Med","cmnt":["Don’t listen to the haters. I like one-category puzzles, especially when they’re a little tougher like this. ","Pretty mid. And the flag of Mississippi does not count, although one of the stars is yellow. [ANS: Added yellow now, thanks!]","Easy but fun!","this seems like it lacks effort, and the socialist flag of albania should have counted, that’s a yellow star [ANS: Fixed it, thanks!]","Easy","bruh that just aint it","The sun is a star. Uruguay, Kyrgyzstan and Kazakhstan should have counted [ANS: The sun is not valid, the category asks for star shaped items! Click on each category to see more info]","yellow star"],"prow":["staYEL","staYEL","staYEL"],"pcolumn":["staYEL","staYEL","staYEL"]}],</v>
      </c>
      <c r="X426" s="48" t="str" cm="1">
        <f t="array" ref="X426">CHAR(34) &amp; "prow" &amp; CHAR(34) &amp; ":["
&amp; _xlfn.TEXTJOIN(",", TRUE, CHAR(34) &amp; F426:H426 &amp; CHAR(34))
&amp; "],"</f>
        <v>"prow":["staYEL","staYEL","staYEL"],</v>
      </c>
      <c r="Y426" s="48" t="str" cm="1">
        <f t="array" ref="Y426">CHAR(34) &amp; "pcolumn" &amp; CHAR(34) &amp; ":["
&amp; _xlfn.TEXTJOIN(",", TRUE, CHAR(34) &amp; I426:K426 &amp; CHAR(34))
&amp; "]}"</f>
        <v>"pcolumn":["staYEL","staYEL","staYEL"]}</v>
      </c>
      <c r="Z426" s="54" t="str">
        <f t="shared" si="27"/>
        <v>"rate":"4.1",</v>
      </c>
      <c r="AA426" s="54" t="str">
        <f t="shared" si="28"/>
        <v>"dff":"Med",</v>
      </c>
      <c r="AB426" s="54" t="str">
        <f t="shared" si="29"/>
        <v>"cmnt":["Don’t listen to the haters. I like one-category puzzles, especially when they’re a little tougher like this. ","Pretty mid. And the flag of Mississippi does not count, although one of the stars is yellow. [ANS: Added yellow now, thanks!]","Easy but fun!","this seems like it lacks effort, and the socialist flag of albania should have counted, that’s a yellow star [ANS: Fixed it, thanks!]","Easy","bruh that just aint it","The sun is a star. Uruguay, Kyrgyzstan and Kazakhstan should have counted [ANS: The sun is not valid, the category asks for star shaped items! Click on each category to see more info]","yellow star"],</v>
      </c>
      <c r="AC426" s="54"/>
      <c r="AD426" s="54"/>
      <c r="AE426" s="54"/>
      <c r="AF426" s="54"/>
      <c r="AG426" s="54"/>
      <c r="AH426" s="54"/>
    </row>
    <row r="427" spans="1:34" ht="18" customHeight="1" x14ac:dyDescent="0.3">
      <c r="A427" s="44">
        <f t="shared" si="36"/>
        <v>45783</v>
      </c>
      <c r="B427" s="45">
        <f t="shared" si="21"/>
        <v>2</v>
      </c>
      <c r="C427" s="46" t="str">
        <f t="shared" si="22"/>
        <v>puzzle1 = [{"order":"426","ctry":"Malta","rate":"8.0","dff":"Hard","cmnt":["Middle cell was really tough","Fun one. Also, lol ppl arguing that the sun is a star. While technically correct, they're being purposefully obtuse"],"prow":["rg2_EU_South","001WHI","003RED"],"pcolumn":["2Bands","Crosse","Animal"]}],</v>
      </c>
      <c r="D427" s="47">
        <f t="shared" si="23"/>
        <v>426</v>
      </c>
      <c r="E427" s="48" t="s">
        <v>172</v>
      </c>
      <c r="F427" s="49" t="s">
        <v>2179</v>
      </c>
      <c r="G427" s="49" t="s">
        <v>1184</v>
      </c>
      <c r="H427" s="50" t="s">
        <v>1236</v>
      </c>
      <c r="I427" s="50" t="s">
        <v>1485</v>
      </c>
      <c r="J427" s="50" t="s">
        <v>1618</v>
      </c>
      <c r="K427" s="50" t="s">
        <v>1606</v>
      </c>
      <c r="L427" s="48" t="str" cm="1">
        <f t="array" ref="L427">IF(LEFT(E427,1)&lt;&gt;"[", _xlfn.TEXTJOIN(", ", TRUE, IF($E$2:$E$1438=E427, ROW($E$2:$E$1438)-1, "")), "")</f>
        <v>220, 426</v>
      </c>
      <c r="M427" s="48" cm="1">
        <f t="array" ref="M427">IF(
  IFERROR(INDEX(_xlfn.TEXTSPLIT(L427, ", "), COUNTA(_xlfn.TEXTSPLIT(L427, ", "))) - INDEX(_xlfn.TEXTSPLIT(L427, ", "), COUNTA(_xlfn.TEXTSPLIT(L427, ", ")) - 1), 0) &gt; 0,
  IFERROR(INDEX(_xlfn.TEXTSPLIT(L427, ", "), COUNTA(_xlfn.TEXTSPLIT(L427, ", "))) - INDEX(_xlfn.TEXTSPLIT(L427, ", "), COUNTA(_xlfn.TEXTSPLIT(L427, ", ")) - 1), ""),
  ""
)</f>
        <v>206</v>
      </c>
      <c r="N427" s="51" t="str">
        <f>IFERROR(TEXT(AVERAGEIF(Rates!B:B, D427, Rates!C:C), "0.0"), "")</f>
        <v>8.0</v>
      </c>
      <c r="O427" s="52" t="str">
        <f>IFERROR(
    IF(
        AVERAGEIF(Rates!B:B, D427, Rates!F:F) &lt; 1.2,
        "Easy",
        IF(
            AVERAGEIF(Rates!B:B, D427, Rates!F:F) &gt; 2.2,
            "Hard",
            "Med"
        )
    ),
    ""
)</f>
        <v>Hard</v>
      </c>
      <c r="P427" s="50" t="str" cm="1">
        <f t="array" ref="P427">_xlfn.TEXTJOIN(",", TRUE, IF((Rates!$B$1:$B$11000 = D427) * (Rates!$E$1:$E$11000 &lt;&gt; ""), CHAR(34) &amp; Rates!$E$1:$E$11000&amp; CHAR(34), ""))</f>
        <v>"Middle cell was really tough","Fun one. Also, lol ppl arguing that the sun is a star. While technically correct, they're being purposefully obtuse"</v>
      </c>
      <c r="Q427" s="50">
        <f>COUNTIF(Categories!A:A, H427) + COUNTIF(Categories!A:A, I427) + COUNTIF(Categories!A:A, J427) + COUNTIF(Categories!A:A, K427) + COUNTIF(Categories!A:A, F427) + COUNTIF(Categories!A:A, G427) + T427</f>
        <v>6</v>
      </c>
      <c r="R427" s="50">
        <f t="shared" si="38"/>
        <v>0</v>
      </c>
      <c r="S427" s="50" t="str">
        <f t="shared" si="37"/>
        <v>rg2_EU_South001WHI003RED2BandsCrosseAnimal</v>
      </c>
      <c r="T427" s="50">
        <f t="shared" si="24"/>
        <v>0</v>
      </c>
      <c r="U427" s="50" t="s">
        <v>3018</v>
      </c>
      <c r="V427" s="50" t="str">
        <f t="shared" si="25"/>
        <v>[{"order":"426","ctry":"Malta",</v>
      </c>
      <c r="W427" s="53" t="str">
        <f t="shared" si="26"/>
        <v>[{"order":"426","ctry":"Malta","rate":"8.0","dff":"Hard","cmnt":["Middle cell was really tough","Fun one. Also, lol ppl arguing that the sun is a star. While technically correct, they're being purposefully obtuse"],"prow":["rg2_EU_South","001WHI","003RED"],"pcolumn":["2Bands","Crosse","Animal"]}],</v>
      </c>
      <c r="X427" s="48" t="str" cm="1">
        <f t="array" ref="X427">CHAR(34) &amp; "prow" &amp; CHAR(34) &amp; ":["
&amp; _xlfn.TEXTJOIN(",", TRUE, CHAR(34) &amp; F427:H427 &amp; CHAR(34))
&amp; "],"</f>
        <v>"prow":["rg2_EU_South","001WHI","003RED"],</v>
      </c>
      <c r="Y427" s="48" t="str" cm="1">
        <f t="array" ref="Y427">CHAR(34) &amp; "pcolumn" &amp; CHAR(34) &amp; ":["
&amp; _xlfn.TEXTJOIN(",", TRUE, CHAR(34) &amp; I427:K427 &amp; CHAR(34))
&amp; "]}"</f>
        <v>"pcolumn":["2Bands","Crosse","Animal"]}</v>
      </c>
      <c r="Z427" s="54" t="str">
        <f t="shared" si="27"/>
        <v>"rate":"8.0",</v>
      </c>
      <c r="AA427" s="54" t="str">
        <f t="shared" si="28"/>
        <v>"dff":"Hard",</v>
      </c>
      <c r="AB427" s="54" t="str">
        <f t="shared" si="29"/>
        <v>"cmnt":["Middle cell was really tough","Fun one. Also, lol ppl arguing that the sun is a star. While technically correct, they're being purposefully obtuse"],</v>
      </c>
      <c r="AC427" s="54"/>
      <c r="AD427" s="54"/>
      <c r="AE427" s="54"/>
      <c r="AF427" s="54"/>
      <c r="AG427" s="54"/>
      <c r="AH427" s="54"/>
    </row>
    <row r="428" spans="1:34" ht="18" customHeight="1" x14ac:dyDescent="0.3">
      <c r="A428" s="44">
        <f t="shared" si="36"/>
        <v>45784</v>
      </c>
      <c r="B428" s="45">
        <f t="shared" si="21"/>
        <v>3</v>
      </c>
      <c r="C428" s="46" t="str">
        <f t="shared" si="22"/>
        <v>puzzle1 = [{"order":"427","ctry":"Hungary","rate":"7.2","dff":"Med","cmnt":["The first/last swap for the bottom row has left Iran looking a little silly on my grid. :) Thanks for fixing it!","Love the empire category but this one was easy ;)","Great puzzle, one that you learn something from","Easy one today.. Flag of the day doesn't fit the criteria, though [ANS: It was recently updated! If you clear the puzzle the band order will be corrected]"],"prow":["rg3_austrohungary","3Bands","003GRE"],"pcolumn":["allhor","cl_WHI","cl_RED"]}],</v>
      </c>
      <c r="D428" s="47">
        <f t="shared" si="23"/>
        <v>427</v>
      </c>
      <c r="E428" s="48" t="s">
        <v>137</v>
      </c>
      <c r="F428" s="49" t="s">
        <v>9</v>
      </c>
      <c r="G428" s="50" t="s">
        <v>1489</v>
      </c>
      <c r="H428" s="50" t="s">
        <v>1248</v>
      </c>
      <c r="I428" s="50" t="s">
        <v>1509</v>
      </c>
      <c r="J428" s="50" t="s">
        <v>1104</v>
      </c>
      <c r="K428" s="50" t="s">
        <v>1101</v>
      </c>
      <c r="L428" s="48" t="str" cm="1">
        <f t="array" ref="L428">IF(LEFT(E428,1)&lt;&gt;"[", _xlfn.TEXTJOIN(", ", TRUE, IF($E$2:$E$1438=E428, ROW($E$2:$E$1438)-1, "")), "")</f>
        <v>94, 427</v>
      </c>
      <c r="M428" s="48" cm="1">
        <f t="array" ref="M428">IF(
  IFERROR(INDEX(_xlfn.TEXTSPLIT(L428, ", "), COUNTA(_xlfn.TEXTSPLIT(L428, ", "))) - INDEX(_xlfn.TEXTSPLIT(L428, ", "), COUNTA(_xlfn.TEXTSPLIT(L428, ", ")) - 1), 0) &gt; 0,
  IFERROR(INDEX(_xlfn.TEXTSPLIT(L428, ", "), COUNTA(_xlfn.TEXTSPLIT(L428, ", "))) - INDEX(_xlfn.TEXTSPLIT(L428, ", "), COUNTA(_xlfn.TEXTSPLIT(L428, ", ")) - 1), ""),
  ""
)</f>
        <v>333</v>
      </c>
      <c r="N428" s="51" t="str">
        <f>IFERROR(TEXT(AVERAGEIF(Rates!B:B, D428, Rates!C:C), "0.0"), "")</f>
        <v>7.2</v>
      </c>
      <c r="O428" s="52" t="str">
        <f>IFERROR(
    IF(
        AVERAGEIF(Rates!B:B, D428, Rates!F:F) &lt; 1.2,
        "Easy",
        IF(
            AVERAGEIF(Rates!B:B, D428, Rates!F:F) &gt; 2.2,
            "Hard",
            "Med"
        )
    ),
    ""
)</f>
        <v>Med</v>
      </c>
      <c r="P428" s="50" t="str" cm="1">
        <f t="array" ref="P428">_xlfn.TEXTJOIN(",", TRUE, IF((Rates!$B$1:$B$11000 = D428) * (Rates!$E$1:$E$11000 &lt;&gt; ""), CHAR(34) &amp; Rates!$E$1:$E$11000&amp; CHAR(34), ""))</f>
        <v>"The first/last swap for the bottom row has left Iran looking a little silly on my grid. :) Thanks for fixing it!","Love the empire category but this one was easy ;)","Great puzzle, one that you learn something from","Easy one today.. Flag of the day doesn't fit the criteria, though [ANS: It was recently updated! If you clear the puzzle the band order will be corrected]"</v>
      </c>
      <c r="Q428" s="50">
        <f>COUNTIF(Categories!A:A, H428) + COUNTIF(Categories!A:A, I428) + COUNTIF(Categories!A:A, J428) + COUNTIF(Categories!A:A, K428) + COUNTIF(Categories!A:A, F428) + COUNTIF(Categories!A:A, G428) + T428</f>
        <v>6</v>
      </c>
      <c r="R428" s="50">
        <f t="shared" si="38"/>
        <v>0</v>
      </c>
      <c r="S428" s="50" t="str">
        <f t="shared" si="37"/>
        <v>rg3_austrohungary3Bands003GREallhorcl_WHIcl_RED</v>
      </c>
      <c r="T428" s="50">
        <f t="shared" si="24"/>
        <v>0</v>
      </c>
      <c r="U428" s="50" t="s">
        <v>3018</v>
      </c>
      <c r="V428" s="50" t="str">
        <f t="shared" si="25"/>
        <v>[{"order":"427","ctry":"Hungary",</v>
      </c>
      <c r="W428" s="53" t="str">
        <f t="shared" si="26"/>
        <v>[{"order":"427","ctry":"Hungary","rate":"7.2","dff":"Med","cmnt":["The first/last swap for the bottom row has left Iran looking a little silly on my grid. :) Thanks for fixing it!","Love the empire category but this one was easy ;)","Great puzzle, one that you learn something from","Easy one today.. Flag of the day doesn't fit the criteria, though [ANS: It was recently updated! If you clear the puzzle the band order will be corrected]"],"prow":["rg3_austrohungary","3Bands","003GRE"],"pcolumn":["allhor","cl_WHI","cl_RED"]}],</v>
      </c>
      <c r="X428" s="48" t="str" cm="1">
        <f t="array" ref="X428">CHAR(34) &amp; "prow" &amp; CHAR(34) &amp; ":["
&amp; _xlfn.TEXTJOIN(",", TRUE, CHAR(34) &amp; F428:H428 &amp; CHAR(34))
&amp; "],"</f>
        <v>"prow":["rg3_austrohungary","3Bands","003GRE"],</v>
      </c>
      <c r="Y428" s="48" t="str" cm="1">
        <f t="array" ref="Y428">CHAR(34) &amp; "pcolumn" &amp; CHAR(34) &amp; ":["
&amp; _xlfn.TEXTJOIN(",", TRUE, CHAR(34) &amp; I428:K428 &amp; CHAR(34))
&amp; "]}"</f>
        <v>"pcolumn":["allhor","cl_WHI","cl_RED"]}</v>
      </c>
      <c r="Z428" s="54" t="str">
        <f t="shared" si="27"/>
        <v>"rate":"7.2",</v>
      </c>
      <c r="AA428" s="54" t="str">
        <f t="shared" si="28"/>
        <v>"dff":"Med",</v>
      </c>
      <c r="AB428" s="54" t="str">
        <f t="shared" si="29"/>
        <v>"cmnt":["The first/last swap for the bottom row has left Iran looking a little silly on my grid. :) Thanks for fixing it!","Love the empire category but this one was easy ;)","Great puzzle, one that you learn something from","Easy one today.. Flag of the day doesn't fit the criteria, though [ANS: It was recently updated! If you clear the puzzle the band order will be corrected]"],</v>
      </c>
      <c r="AC428" s="54"/>
      <c r="AD428" s="54"/>
      <c r="AE428" s="54"/>
      <c r="AF428" s="54"/>
      <c r="AG428" s="54"/>
      <c r="AH428" s="54"/>
    </row>
    <row r="429" spans="1:34" ht="18" customHeight="1" x14ac:dyDescent="0.3">
      <c r="A429" s="44">
        <f t="shared" si="36"/>
        <v>45785</v>
      </c>
      <c r="B429" s="45">
        <f t="shared" si="21"/>
        <v>4</v>
      </c>
      <c r="C429" s="46" t="str">
        <f t="shared" si="22"/>
        <v>puzzle1 = [{"order":"428","ctry":"Taiwan","rate":"8.3","dff":"Med","cmnt":["Love Taiwan!"],"prow":["cl_RED","cl_WHI","3Color"],"pcolumn":["chines","pct_BLU_1-25","NoBand"]}],</v>
      </c>
      <c r="D429" s="47">
        <f t="shared" si="23"/>
        <v>428</v>
      </c>
      <c r="E429" s="48" t="s">
        <v>255</v>
      </c>
      <c r="F429" s="49" t="s">
        <v>1101</v>
      </c>
      <c r="G429" s="49" t="s">
        <v>1104</v>
      </c>
      <c r="H429" s="49" t="s">
        <v>1417</v>
      </c>
      <c r="I429" s="50" t="s">
        <v>2059</v>
      </c>
      <c r="J429" s="50" t="s">
        <v>3052</v>
      </c>
      <c r="K429" s="50" t="s">
        <v>1481</v>
      </c>
      <c r="L429" s="48" t="str" cm="1">
        <f t="array" ref="L429">IF(LEFT(E429,1)&lt;&gt;"[", _xlfn.TEXTJOIN(", ", TRUE, IF($E$2:$E$1438=E429, ROW($E$2:$E$1438)-1, "")), "")</f>
        <v>137, 428</v>
      </c>
      <c r="M429" s="48" cm="1">
        <f t="array" ref="M429">IF(
  IFERROR(INDEX(_xlfn.TEXTSPLIT(L429, ", "), COUNTA(_xlfn.TEXTSPLIT(L429, ", "))) - INDEX(_xlfn.TEXTSPLIT(L429, ", "), COUNTA(_xlfn.TEXTSPLIT(L429, ", ")) - 1), 0) &gt; 0,
  IFERROR(INDEX(_xlfn.TEXTSPLIT(L429, ", "), COUNTA(_xlfn.TEXTSPLIT(L429, ", "))) - INDEX(_xlfn.TEXTSPLIT(L429, ", "), COUNTA(_xlfn.TEXTSPLIT(L429, ", ")) - 1), ""),
  ""
)</f>
        <v>291</v>
      </c>
      <c r="N429" s="51" t="str">
        <f>IFERROR(TEXT(AVERAGEIF(Rates!B:B, D429, Rates!C:C), "0.0"), "")</f>
        <v>8.3</v>
      </c>
      <c r="O429" s="52" t="str">
        <f>IFERROR(
    IF(
        AVERAGEIF(Rates!B:B, D429, Rates!F:F) &lt; 1.2,
        "Easy",
        IF(
            AVERAGEIF(Rates!B:B, D429, Rates!F:F) &gt; 2.2,
            "Hard",
            "Med"
        )
    ),
    ""
)</f>
        <v>Med</v>
      </c>
      <c r="P429" s="50" t="str" cm="1">
        <f t="array" ref="P429">_xlfn.TEXTJOIN(",", TRUE, IF((Rates!$B$1:$B$11000 = D429) * (Rates!$E$1:$E$11000 &lt;&gt; ""), CHAR(34) &amp; Rates!$E$1:$E$11000&amp; CHAR(34), ""))</f>
        <v>"Love Taiwan!"</v>
      </c>
      <c r="Q429" s="50">
        <f>COUNTIF(Categories!A:A, H429) + COUNTIF(Categories!A:A, I429) + COUNTIF(Categories!A:A, J429) + COUNTIF(Categories!A:A, K429) + COUNTIF(Categories!A:A, F429) + COUNTIF(Categories!A:A, G429) + T429</f>
        <v>6</v>
      </c>
      <c r="R429" s="50">
        <f t="shared" si="38"/>
        <v>0</v>
      </c>
      <c r="S429" s="50" t="str">
        <f t="shared" si="37"/>
        <v>cl_REDcl_WHI3Colorchinespct_BLU_1-25NoBand</v>
      </c>
      <c r="T429" s="50">
        <f t="shared" si="24"/>
        <v>1</v>
      </c>
      <c r="U429" s="50" t="s">
        <v>3018</v>
      </c>
      <c r="V429" s="50" t="str">
        <f t="shared" si="25"/>
        <v>[{"order":"428","ctry":"Taiwan",</v>
      </c>
      <c r="W429" s="53" t="str">
        <f t="shared" si="26"/>
        <v>[{"order":"428","ctry":"Taiwan","rate":"8.3","dff":"Med","cmnt":["Love Taiwan!"],"prow":["cl_RED","cl_WHI","3Color"],"pcolumn":["chines","pct_BLU_1-25","NoBand"]}],</v>
      </c>
      <c r="X429" s="48" t="str" cm="1">
        <f t="array" ref="X429">CHAR(34) &amp; "prow" &amp; CHAR(34) &amp; ":["
&amp; _xlfn.TEXTJOIN(",", TRUE, CHAR(34) &amp; F429:H429 &amp; CHAR(34))
&amp; "],"</f>
        <v>"prow":["cl_RED","cl_WHI","3Color"],</v>
      </c>
      <c r="Y429" s="48" t="str" cm="1">
        <f t="array" ref="Y429">CHAR(34) &amp; "pcolumn" &amp; CHAR(34) &amp; ":["
&amp; _xlfn.TEXTJOIN(",", TRUE, CHAR(34) &amp; I429:K429 &amp; CHAR(34))
&amp; "]}"</f>
        <v>"pcolumn":["chines","pct_BLU_1-25","NoBand"]}</v>
      </c>
      <c r="Z429" s="54" t="str">
        <f t="shared" si="27"/>
        <v>"rate":"8.3",</v>
      </c>
      <c r="AA429" s="54" t="str">
        <f t="shared" si="28"/>
        <v>"dff":"Med",</v>
      </c>
      <c r="AB429" s="54" t="str">
        <f t="shared" si="29"/>
        <v>"cmnt":["Love Taiwan!"],</v>
      </c>
      <c r="AC429" s="54"/>
      <c r="AD429" s="54"/>
      <c r="AE429" s="54"/>
      <c r="AF429" s="54"/>
      <c r="AG429" s="54"/>
      <c r="AH429" s="54"/>
    </row>
    <row r="430" spans="1:34" ht="18" customHeight="1" x14ac:dyDescent="0.3">
      <c r="A430" s="44">
        <f t="shared" si="36"/>
        <v>45786</v>
      </c>
      <c r="B430" s="45">
        <f t="shared" si="21"/>
        <v>5</v>
      </c>
      <c r="C430" s="46" t="str">
        <f t="shared" si="22"/>
        <v>puzzle1 = [{"order":"429","ctry":"Haiti","rate":"7.3","dff":"Med","cmnt":["Nice job!"],"prow":["french","cl_BLU, cl_RED","Center"],"pcolumn":["rgn_North America","allhor","2Bands"]}],</v>
      </c>
      <c r="D430" s="47">
        <f t="shared" si="23"/>
        <v>429</v>
      </c>
      <c r="E430" s="48" t="s">
        <v>135</v>
      </c>
      <c r="F430" s="49" t="s">
        <v>2035</v>
      </c>
      <c r="G430" s="50" t="s">
        <v>1137</v>
      </c>
      <c r="H430" s="50" t="s">
        <v>1574</v>
      </c>
      <c r="I430" s="49" t="s">
        <v>1059</v>
      </c>
      <c r="J430" s="50" t="s">
        <v>1509</v>
      </c>
      <c r="K430" s="50" t="s">
        <v>1485</v>
      </c>
      <c r="L430" s="48" t="str" cm="1">
        <f t="array" ref="L430">IF(LEFT(E430,1)&lt;&gt;"[", _xlfn.TEXTJOIN(", ", TRUE, IF($E$2:$E$1438=E430, ROW($E$2:$E$1438)-1, "")), "")</f>
        <v>75, 429</v>
      </c>
      <c r="M430" s="48" cm="1">
        <f t="array" ref="M430">IF(
  IFERROR(INDEX(_xlfn.TEXTSPLIT(L430, ", "), COUNTA(_xlfn.TEXTSPLIT(L430, ", "))) - INDEX(_xlfn.TEXTSPLIT(L430, ", "), COUNTA(_xlfn.TEXTSPLIT(L430, ", ")) - 1), 0) &gt; 0,
  IFERROR(INDEX(_xlfn.TEXTSPLIT(L430, ", "), COUNTA(_xlfn.TEXTSPLIT(L430, ", "))) - INDEX(_xlfn.TEXTSPLIT(L430, ", "), COUNTA(_xlfn.TEXTSPLIT(L430, ", ")) - 1), ""),
  ""
)</f>
        <v>354</v>
      </c>
      <c r="N430" s="51" t="str">
        <f>IFERROR(TEXT(AVERAGEIF(Rates!B:B, D430, Rates!C:C), "0.0"), "")</f>
        <v>7.3</v>
      </c>
      <c r="O430" s="52" t="str">
        <f>IFERROR(
    IF(
        AVERAGEIF(Rates!B:B, D430, Rates!F:F) &lt; 1.2,
        "Easy",
        IF(
            AVERAGEIF(Rates!B:B, D430, Rates!F:F) &gt; 2.2,
            "Hard",
            "Med"
        )
    ),
    ""
)</f>
        <v>Med</v>
      </c>
      <c r="P430" s="50" t="str" cm="1">
        <f t="array" ref="P430">_xlfn.TEXTJOIN(",", TRUE, IF((Rates!$B$1:$B$11000 = D430) * (Rates!$E$1:$E$11000 &lt;&gt; ""), CHAR(34) &amp; Rates!$E$1:$E$11000&amp; CHAR(34), ""))</f>
        <v>"Nice job!"</v>
      </c>
      <c r="Q430" s="50">
        <f>COUNTIF(Categories!A:A, H430) + COUNTIF(Categories!A:A, I430) + COUNTIF(Categories!A:A, J430) + COUNTIF(Categories!A:A, K430) + COUNTIF(Categories!A:A, F430) + COUNTIF(Categories!A:A, G430) + T430</f>
        <v>6</v>
      </c>
      <c r="R430" s="50">
        <f t="shared" si="38"/>
        <v>1</v>
      </c>
      <c r="S430" s="50" t="str">
        <f t="shared" si="37"/>
        <v>frenchcl_BLU, cl_REDCenterrgn_North Americaallhor2Bands</v>
      </c>
      <c r="T430" s="50">
        <f t="shared" si="24"/>
        <v>0</v>
      </c>
      <c r="U430" s="50" t="s">
        <v>3018</v>
      </c>
      <c r="V430" s="50" t="str">
        <f t="shared" si="25"/>
        <v>[{"order":"429","ctry":"Haiti",</v>
      </c>
      <c r="W430" s="53" t="str">
        <f t="shared" si="26"/>
        <v>[{"order":"429","ctry":"Haiti","rate":"7.3","dff":"Med","cmnt":["Nice job!"],"prow":["french","cl_BLU, cl_RED","Center"],"pcolumn":["rgn_North America","allhor","2Bands"]}],</v>
      </c>
      <c r="X430" s="48" t="str" cm="1">
        <f t="array" ref="X430">CHAR(34) &amp; "prow" &amp; CHAR(34) &amp; ":["
&amp; _xlfn.TEXTJOIN(",", TRUE, CHAR(34) &amp; F430:H430 &amp; CHAR(34))
&amp; "],"</f>
        <v>"prow":["french","cl_BLU, cl_RED","Center"],</v>
      </c>
      <c r="Y430" s="48" t="str" cm="1">
        <f t="array" ref="Y430">CHAR(34) &amp; "pcolumn" &amp; CHAR(34) &amp; ":["
&amp; _xlfn.TEXTJOIN(",", TRUE, CHAR(34) &amp; I430:K430 &amp; CHAR(34))
&amp; "]}"</f>
        <v>"pcolumn":["rgn_North America","allhor","2Bands"]}</v>
      </c>
      <c r="Z430" s="54" t="str">
        <f t="shared" si="27"/>
        <v>"rate":"7.3",</v>
      </c>
      <c r="AA430" s="54" t="str">
        <f t="shared" si="28"/>
        <v>"dff":"Med",</v>
      </c>
      <c r="AB430" s="54" t="str">
        <f t="shared" si="29"/>
        <v>"cmnt":["Nice job!"],</v>
      </c>
      <c r="AC430" s="54"/>
      <c r="AD430" s="54"/>
      <c r="AE430" s="54"/>
      <c r="AF430" s="54"/>
      <c r="AG430" s="54"/>
      <c r="AH430" s="54"/>
    </row>
    <row r="431" spans="1:34" ht="18" customHeight="1" x14ac:dyDescent="0.3">
      <c r="A431" s="44">
        <f t="shared" si="36"/>
        <v>45787</v>
      </c>
      <c r="B431" s="45">
        <f t="shared" si="21"/>
        <v>6</v>
      </c>
      <c r="C431" s="46" t="str">
        <f t="shared" si="22"/>
        <v>puzzle1 = [{"order":"430","ctry":"United States","rate":"6.4","dff":"Easy","cmnt":["Chicago Deep Pope","Really enjoy the Pope and Capital categories, although the colours made it quite easy.","Extremely easy, but fun","Quite funny","Love these current event ones!"],"prow":["startU","pol_pope","capi_W"],"pcolumn":["cl_BLU","cl_RED","cl_WHI"]}],</v>
      </c>
      <c r="D431" s="47">
        <f t="shared" si="23"/>
        <v>430</v>
      </c>
      <c r="E431" s="48" t="s">
        <v>272</v>
      </c>
      <c r="F431" s="49" t="s">
        <v>1930</v>
      </c>
      <c r="G431" s="50" t="s">
        <v>13</v>
      </c>
      <c r="H431" s="50" t="s">
        <v>3088</v>
      </c>
      <c r="I431" s="50" t="s">
        <v>1092</v>
      </c>
      <c r="J431" s="50" t="s">
        <v>1101</v>
      </c>
      <c r="K431" s="50" t="s">
        <v>1104</v>
      </c>
      <c r="L431" s="48" t="str" cm="1">
        <f t="array" ref="L431">IF(LEFT(E431,1)&lt;&gt;"[", _xlfn.TEXTJOIN(", ", TRUE, IF($E$2:$E$1438=E431, ROW($E$2:$E$1438)-1, "")), "")</f>
        <v>5, 186, 430</v>
      </c>
      <c r="M431" s="48" cm="1">
        <f t="array" ref="M431">IF(
  IFERROR(INDEX(_xlfn.TEXTSPLIT(L431, ", "), COUNTA(_xlfn.TEXTSPLIT(L431, ", "))) - INDEX(_xlfn.TEXTSPLIT(L431, ", "), COUNTA(_xlfn.TEXTSPLIT(L431, ", ")) - 1), 0) &gt; 0,
  IFERROR(INDEX(_xlfn.TEXTSPLIT(L431, ", "), COUNTA(_xlfn.TEXTSPLIT(L431, ", "))) - INDEX(_xlfn.TEXTSPLIT(L431, ", "), COUNTA(_xlfn.TEXTSPLIT(L431, ", ")) - 1), ""),
  ""
)</f>
        <v>244</v>
      </c>
      <c r="N431" s="51" t="str">
        <f>IFERROR(TEXT(AVERAGEIF(Rates!B:B, D431, Rates!C:C), "0.0"), "")</f>
        <v>6.4</v>
      </c>
      <c r="O431" s="52" t="str">
        <f>IFERROR(
    IF(
        AVERAGEIF(Rates!B:B, D431, Rates!F:F) &lt; 1.2,
        "Easy",
        IF(
            AVERAGEIF(Rates!B:B, D431, Rates!F:F) &gt; 2.2,
            "Hard",
            "Med"
        )
    ),
    ""
)</f>
        <v>Easy</v>
      </c>
      <c r="P431" s="50" t="str" cm="1">
        <f t="array" ref="P431">_xlfn.TEXTJOIN(",", TRUE, IF((Rates!$B$1:$B$11000 = D431) * (Rates!$E$1:$E$11000 &lt;&gt; ""), CHAR(34) &amp; Rates!$E$1:$E$11000&amp; CHAR(34), ""))</f>
        <v>"Chicago Deep Pope","Really enjoy the Pope and Capital categories, although the colours made it quite easy.","Extremely easy, but fun","Quite funny","Love these current event ones!"</v>
      </c>
      <c r="Q431" s="50">
        <f>COUNTIF(Categories!A:A, H431) + COUNTIF(Categories!A:A, I431) + COUNTIF(Categories!A:A, J431) + COUNTIF(Categories!A:A, K431) + COUNTIF(Categories!A:A, F431) + COUNTIF(Categories!A:A, G431) + T431</f>
        <v>6</v>
      </c>
      <c r="R431" s="50">
        <f t="shared" si="38"/>
        <v>2</v>
      </c>
      <c r="S431" s="50" t="str">
        <f t="shared" si="37"/>
        <v>startUpol_popecapi_Wcl_BLUcl_REDcl_WHI</v>
      </c>
      <c r="T431" s="50">
        <f t="shared" si="24"/>
        <v>1</v>
      </c>
      <c r="U431" s="50" t="s">
        <v>3018</v>
      </c>
      <c r="V431" s="50" t="str">
        <f t="shared" si="25"/>
        <v>[{"order":"430","ctry":"United States",</v>
      </c>
      <c r="W431" s="53" t="str">
        <f t="shared" si="26"/>
        <v>[{"order":"430","ctry":"United States","rate":"6.4","dff":"Easy","cmnt":["Chicago Deep Pope","Really enjoy the Pope and Capital categories, although the colours made it quite easy.","Extremely easy, but fun","Quite funny","Love these current event ones!"],"prow":["startU","pol_pope","capi_W"],"pcolumn":["cl_BLU","cl_RED","cl_WHI"]}],</v>
      </c>
      <c r="X431" s="48" t="str" cm="1">
        <f t="array" ref="X431">CHAR(34) &amp; "prow" &amp; CHAR(34) &amp; ":["
&amp; _xlfn.TEXTJOIN(",", TRUE, CHAR(34) &amp; F431:H431 &amp; CHAR(34))
&amp; "],"</f>
        <v>"prow":["startU","pol_pope","capi_W"],</v>
      </c>
      <c r="Y431" s="48" t="str" cm="1">
        <f t="array" ref="Y431">CHAR(34) &amp; "pcolumn" &amp; CHAR(34) &amp; ":["
&amp; _xlfn.TEXTJOIN(",", TRUE, CHAR(34) &amp; I431:K431 &amp; CHAR(34))
&amp; "]}"</f>
        <v>"pcolumn":["cl_BLU","cl_RED","cl_WHI"]}</v>
      </c>
      <c r="Z431" s="54" t="str">
        <f t="shared" si="27"/>
        <v>"rate":"6.4",</v>
      </c>
      <c r="AA431" s="54" t="str">
        <f t="shared" si="28"/>
        <v>"dff":"Easy",</v>
      </c>
      <c r="AB431" s="54" t="str">
        <f t="shared" si="29"/>
        <v>"cmnt":["Chicago Deep Pope","Really enjoy the Pope and Capital categories, although the colours made it quite easy.","Extremely easy, but fun","Quite funny","Love these current event ones!"],</v>
      </c>
      <c r="AC431" s="54"/>
      <c r="AD431" s="54"/>
      <c r="AE431" s="54"/>
      <c r="AF431" s="54"/>
      <c r="AG431" s="54"/>
      <c r="AH431" s="54"/>
    </row>
    <row r="432" spans="1:34" ht="18" customHeight="1" x14ac:dyDescent="0.3">
      <c r="A432" s="44">
        <f t="shared" si="36"/>
        <v>45788</v>
      </c>
      <c r="B432" s="45">
        <f t="shared" si="21"/>
        <v>7</v>
      </c>
      <c r="C432" s="46" t="str">
        <f t="shared" si="22"/>
        <v>puzzle1 = [{"order":"431","ctry":"Burundi","rate":"7.4","dff":"Hard","cmnt":["Green Star + 3 or more stars was exceptionally difficult, especially since the green border on the FotD's stars is so thin I didn't even realize it was there until I saw it was the flag of the day","challenging","Challenge: Every single flag must contain a star ⭐","I wouldn't say Burubdi has green stars. It has red stars outlined in green https://en.m.wikipedia.org/wiki/Flag_of_Burundi [ANS: Star outlines are also considered in the game part ot the color of the star!]"],"prow":["cl_WHI","rgn_Africa","3+Star"],"pcolumn":["staRED","staGRE","alldia"]}],</v>
      </c>
      <c r="D432" s="47">
        <f t="shared" si="23"/>
        <v>431</v>
      </c>
      <c r="E432" s="48" t="s">
        <v>76</v>
      </c>
      <c r="F432" s="49" t="s">
        <v>1104</v>
      </c>
      <c r="G432" s="50" t="s">
        <v>1047</v>
      </c>
      <c r="H432" s="50" t="s">
        <v>1598</v>
      </c>
      <c r="I432" s="50" t="s">
        <v>1270</v>
      </c>
      <c r="J432" s="50" t="s">
        <v>1267</v>
      </c>
      <c r="K432" s="50" t="s">
        <v>1517</v>
      </c>
      <c r="L432" s="48" t="str" cm="1">
        <f t="array" ref="L432">IF(LEFT(E432,1)&lt;&gt;"[", _xlfn.TEXTJOIN(", ", TRUE, IF($E$2:$E$1438=E432, ROW($E$2:$E$1438)-1, "")), "")</f>
        <v>55, 221, 431</v>
      </c>
      <c r="M432" s="48" cm="1">
        <f t="array" ref="M432">IF(
  IFERROR(INDEX(_xlfn.TEXTSPLIT(L432, ", "), COUNTA(_xlfn.TEXTSPLIT(L432, ", "))) - INDEX(_xlfn.TEXTSPLIT(L432, ", "), COUNTA(_xlfn.TEXTSPLIT(L432, ", ")) - 1), 0) &gt; 0,
  IFERROR(INDEX(_xlfn.TEXTSPLIT(L432, ", "), COUNTA(_xlfn.TEXTSPLIT(L432, ", "))) - INDEX(_xlfn.TEXTSPLIT(L432, ", "), COUNTA(_xlfn.TEXTSPLIT(L432, ", ")) - 1), ""),
  ""
)</f>
        <v>210</v>
      </c>
      <c r="N432" s="51" t="str">
        <f>IFERROR(TEXT(AVERAGEIF(Rates!B:B, D432, Rates!C:C), "0.0"), "")</f>
        <v>7.4</v>
      </c>
      <c r="O432" s="52" t="str">
        <f>IFERROR(
    IF(
        AVERAGEIF(Rates!B:B, D432, Rates!F:F) &lt; 1.2,
        "Easy",
        IF(
            AVERAGEIF(Rates!B:B, D432, Rates!F:F) &gt; 2.2,
            "Hard",
            "Med"
        )
    ),
    ""
)</f>
        <v>Hard</v>
      </c>
      <c r="P432" s="50" t="str" cm="1">
        <f t="array" ref="P432">_xlfn.TEXTJOIN(",", TRUE, IF((Rates!$B$1:$B$11000 = D432) * (Rates!$E$1:$E$11000 &lt;&gt; ""), CHAR(34) &amp; Rates!$E$1:$E$11000&amp; CHAR(34), ""))</f>
        <v>"Green Star + 3 or more stars was exceptionally difficult, especially since the green border on the FotD's stars is so thin I didn't even realize it was there until I saw it was the flag of the day","challenging","Challenge: Every single flag must contain a star ⭐","I wouldn't say Burubdi has green stars. It has red stars outlined in green https://en.m.wikipedia.org/wiki/Flag_of_Burundi [ANS: Star outlines are also considered in the game part ot the color of the star!]"</v>
      </c>
      <c r="Q432" s="50">
        <f>COUNTIF(Categories!A:A, H432) + COUNTIF(Categories!A:A, I432) + COUNTIF(Categories!A:A, J432) + COUNTIF(Categories!A:A, K432) + COUNTIF(Categories!A:A, F432) + COUNTIF(Categories!A:A, G432) + T432</f>
        <v>6</v>
      </c>
      <c r="R432" s="50">
        <f t="shared" si="38"/>
        <v>0</v>
      </c>
      <c r="S432" s="50" t="str">
        <f t="shared" si="37"/>
        <v>cl_WHIrgn_Africa3+StarstaREDstaGREalldia</v>
      </c>
      <c r="T432" s="50">
        <f t="shared" si="24"/>
        <v>0</v>
      </c>
      <c r="U432" s="50" t="s">
        <v>3018</v>
      </c>
      <c r="V432" s="50" t="str">
        <f t="shared" si="25"/>
        <v>[{"order":"431","ctry":"Burundi",</v>
      </c>
      <c r="W432" s="53" t="str">
        <f t="shared" si="26"/>
        <v>[{"order":"431","ctry":"Burundi","rate":"7.4","dff":"Hard","cmnt":["Green Star + 3 or more stars was exceptionally difficult, especially since the green border on the FotD's stars is so thin I didn't even realize it was there until I saw it was the flag of the day","challenging","Challenge: Every single flag must contain a star ⭐","I wouldn't say Burubdi has green stars. It has red stars outlined in green https://en.m.wikipedia.org/wiki/Flag_of_Burundi [ANS: Star outlines are also considered in the game part ot the color of the star!]"],"prow":["cl_WHI","rgn_Africa","3+Star"],"pcolumn":["staRED","staGRE","alldia"]}],</v>
      </c>
      <c r="X432" s="48" t="str" cm="1">
        <f t="array" ref="X432">CHAR(34) &amp; "prow" &amp; CHAR(34) &amp; ":["
&amp; _xlfn.TEXTJOIN(",", TRUE, CHAR(34) &amp; F432:H432 &amp; CHAR(34))
&amp; "],"</f>
        <v>"prow":["cl_WHI","rgn_Africa","3+Star"],</v>
      </c>
      <c r="Y432" s="48" t="str" cm="1">
        <f t="array" ref="Y432">CHAR(34) &amp; "pcolumn" &amp; CHAR(34) &amp; ":["
&amp; _xlfn.TEXTJOIN(",", TRUE, CHAR(34) &amp; I432:K432 &amp; CHAR(34))
&amp; "]}"</f>
        <v>"pcolumn":["staRED","staGRE","alldia"]}</v>
      </c>
      <c r="Z432" s="54" t="str">
        <f t="shared" si="27"/>
        <v>"rate":"7.4",</v>
      </c>
      <c r="AA432" s="54" t="str">
        <f t="shared" si="28"/>
        <v>"dff":"Hard",</v>
      </c>
      <c r="AB432" s="54" t="str">
        <f t="shared" si="29"/>
        <v>"cmnt":["Green Star + 3 or more stars was exceptionally difficult, especially since the green border on the FotD's stars is so thin I didn't even realize it was there until I saw it was the flag of the day","challenging","Challenge: Every single flag must contain a star ⭐","I wouldn't say Burubdi has green stars. It has red stars outlined in green https://en.m.wikipedia.org/wiki/Flag_of_Burundi [ANS: Star outlines are also considered in the game part ot the color of the star!]"],</v>
      </c>
      <c r="AC432" s="54"/>
      <c r="AD432" s="54"/>
      <c r="AE432" s="54"/>
      <c r="AF432" s="54"/>
      <c r="AG432" s="54"/>
      <c r="AH432" s="54"/>
    </row>
    <row r="433" spans="1:34" ht="18" customHeight="1" x14ac:dyDescent="0.3">
      <c r="A433" s="44">
        <f t="shared" si="36"/>
        <v>45789</v>
      </c>
      <c r="B433" s="45">
        <f t="shared" si="21"/>
        <v>1</v>
      </c>
      <c r="C433" s="46" t="str">
        <f t="shared" si="22"/>
        <v>puzzle1 = [{"order":"432","ctry":"India","rate":"6.5","dff":"Med","cmnt":["Nuclear weapons category needs to be reworded or have the answers changed. Currently it says The country has publicly stated it has nuclear weapons. Israel shouldn't count by this definition but it currently does [ANS: Agree and i will rewrite it, thanks!]"],"prow":["pol_Nuclear","4Color","Circle"],"pcolumn":["cl_BLU","cl_GRE","myrEQ"]}],</v>
      </c>
      <c r="D433" s="47">
        <f t="shared" si="23"/>
        <v>432</v>
      </c>
      <c r="E433" s="48" t="s">
        <v>139</v>
      </c>
      <c r="F433" s="49" t="s">
        <v>5</v>
      </c>
      <c r="G433" s="50" t="s">
        <v>1421</v>
      </c>
      <c r="H433" s="50" t="s">
        <v>1570</v>
      </c>
      <c r="I433" s="50" t="s">
        <v>1092</v>
      </c>
      <c r="J433" s="50" t="s">
        <v>1095</v>
      </c>
      <c r="K433" s="50" t="s">
        <v>1303</v>
      </c>
      <c r="L433" s="48" t="str" cm="1">
        <f t="array" ref="L433">IF(LEFT(E433,1)&lt;&gt;"[", _xlfn.TEXTJOIN(", ", TRUE, IF($E$2:$E$1438=E433, ROW($E$2:$E$1438)-1, "")), "")</f>
        <v>8, 328, 432</v>
      </c>
      <c r="M433" s="48" cm="1">
        <f t="array" ref="M433">IF(
  IFERROR(INDEX(_xlfn.TEXTSPLIT(L433, ", "), COUNTA(_xlfn.TEXTSPLIT(L433, ", "))) - INDEX(_xlfn.TEXTSPLIT(L433, ", "), COUNTA(_xlfn.TEXTSPLIT(L433, ", ")) - 1), 0) &gt; 0,
  IFERROR(INDEX(_xlfn.TEXTSPLIT(L433, ", "), COUNTA(_xlfn.TEXTSPLIT(L433, ", "))) - INDEX(_xlfn.TEXTSPLIT(L433, ", "), COUNTA(_xlfn.TEXTSPLIT(L433, ", ")) - 1), ""),
  ""
)</f>
        <v>104</v>
      </c>
      <c r="N433" s="51" t="str">
        <f>IFERROR(TEXT(AVERAGEIF(Rates!B:B, D433, Rates!C:C), "0.0"), "")</f>
        <v>6.5</v>
      </c>
      <c r="O433" s="52" t="str">
        <f>IFERROR(
    IF(
        AVERAGEIF(Rates!B:B, D433, Rates!F:F) &lt; 1.2,
        "Easy",
        IF(
            AVERAGEIF(Rates!B:B, D433, Rates!F:F) &gt; 2.2,
            "Hard",
            "Med"
        )
    ),
    ""
)</f>
        <v>Med</v>
      </c>
      <c r="P433" s="50" t="str" cm="1">
        <f t="array" ref="P433">_xlfn.TEXTJOIN(",", TRUE, IF((Rates!$B$1:$B$11000 = D433) * (Rates!$E$1:$E$11000 &lt;&gt; ""), CHAR(34) &amp; Rates!$E$1:$E$11000&amp; CHAR(34), ""))</f>
        <v>"Nuclear weapons category needs to be reworded or have the answers changed. Currently it says The country has publicly stated it has nuclear weapons. Israel shouldn't count by this definition but it currently does [ANS: Agree and i will rewrite it, thanks!]"</v>
      </c>
      <c r="Q433" s="50">
        <f>COUNTIF(Categories!A:A, H433) + COUNTIF(Categories!A:A, I433) + COUNTIF(Categories!A:A, J433) + COUNTIF(Categories!A:A, K433) + COUNTIF(Categories!A:A, F433) + COUNTIF(Categories!A:A, G433) + T433</f>
        <v>6</v>
      </c>
      <c r="R433" s="50">
        <f t="shared" si="38"/>
        <v>1</v>
      </c>
      <c r="S433" s="50" t="str">
        <f t="shared" si="37"/>
        <v>pol_Nuclear4ColorCirclecl_BLUcl_GREmyrEQ</v>
      </c>
      <c r="T433" s="50">
        <f t="shared" si="24"/>
        <v>0</v>
      </c>
      <c r="U433" s="50" t="s">
        <v>3018</v>
      </c>
      <c r="V433" s="50" t="str">
        <f t="shared" si="25"/>
        <v>[{"order":"432","ctry":"India",</v>
      </c>
      <c r="W433" s="53" t="str">
        <f t="shared" si="26"/>
        <v>[{"order":"432","ctry":"India","rate":"6.5","dff":"Med","cmnt":["Nuclear weapons category needs to be reworded or have the answers changed. Currently it says The country has publicly stated it has nuclear weapons. Israel shouldn't count by this definition but it currently does [ANS: Agree and i will rewrite it, thanks!]"],"prow":["pol_Nuclear","4Color","Circle"],"pcolumn":["cl_BLU","cl_GRE","myrEQ"]}],</v>
      </c>
      <c r="X433" s="48" t="str" cm="1">
        <f t="array" ref="X433">CHAR(34) &amp; "prow" &amp; CHAR(34) &amp; ":["
&amp; _xlfn.TEXTJOIN(",", TRUE, CHAR(34) &amp; F433:H433 &amp; CHAR(34))
&amp; "],"</f>
        <v>"prow":["pol_Nuclear","4Color","Circle"],</v>
      </c>
      <c r="Y433" s="48" t="str" cm="1">
        <f t="array" ref="Y433">CHAR(34) &amp; "pcolumn" &amp; CHAR(34) &amp; ":["
&amp; _xlfn.TEXTJOIN(",", TRUE, CHAR(34) &amp; I433:K433 &amp; CHAR(34))
&amp; "]}"</f>
        <v>"pcolumn":["cl_BLU","cl_GRE","myrEQ"]}</v>
      </c>
      <c r="Z433" s="54" t="str">
        <f t="shared" si="27"/>
        <v>"rate":"6.5",</v>
      </c>
      <c r="AA433" s="54" t="str">
        <f t="shared" si="28"/>
        <v>"dff":"Med",</v>
      </c>
      <c r="AB433" s="54" t="str">
        <f t="shared" si="29"/>
        <v>"cmnt":["Nuclear weapons category needs to be reworded or have the answers changed. Currently it says The country has publicly stated it has nuclear weapons. Israel shouldn't count by this definition but it currently does [ANS: Agree and i will rewrite it, thanks!]"],</v>
      </c>
      <c r="AC433" s="54"/>
      <c r="AD433" s="54"/>
      <c r="AE433" s="54"/>
      <c r="AF433" s="54"/>
      <c r="AG433" s="54"/>
      <c r="AH433" s="54"/>
    </row>
    <row r="434" spans="1:34" ht="18" customHeight="1" x14ac:dyDescent="0.3">
      <c r="A434" s="44">
        <f t="shared" si="36"/>
        <v>45790</v>
      </c>
      <c r="B434" s="45">
        <f t="shared" si="21"/>
        <v>2</v>
      </c>
      <c r="C434" s="46" t="str">
        <f t="shared" si="22"/>
        <v>puzzle1 = [{"order":"433","ctry":"Martinique","rate":"8.8","dff":"Hard","cmnt":["Really tricky daily cause I thought for sure it would be Malawi, which also works in all squares. ","more than one flag of the day?","absolutely great. solid puzzle that made me think and I didn't even get the gold flag when I completed the puzzle. really classic set up and my favorite kind of puzzle.","One of the hardest for a while. Not only is the flag of the day super tricky, but being limited to only 3 colours it's so easily to mistakenly choose a flag with 4"],"prow":["Extra_3Color, NO_WHI","Extra_3Color, NO_YEL","Extra_3Color, NO_BLU"],"pcolumn":["cl_GRE","cl_BLA","cl_RED"]}],</v>
      </c>
      <c r="D434" s="47">
        <f t="shared" si="23"/>
        <v>433</v>
      </c>
      <c r="E434" s="48" t="s">
        <v>174</v>
      </c>
      <c r="F434" s="49" t="s">
        <v>1468</v>
      </c>
      <c r="G434" s="49" t="s">
        <v>1472</v>
      </c>
      <c r="H434" s="49" t="s">
        <v>1476</v>
      </c>
      <c r="I434" s="49" t="s">
        <v>1095</v>
      </c>
      <c r="J434" s="49" t="s">
        <v>1088</v>
      </c>
      <c r="K434" s="49" t="s">
        <v>1101</v>
      </c>
      <c r="L434" s="48" t="str" cm="1">
        <f t="array" ref="L434">IF(LEFT(E434,1)&lt;&gt;"[", _xlfn.TEXTJOIN(", ", TRUE, IF($E$2:$E$1438=E434, ROW($E$2:$E$1438)-1, "")), "")</f>
        <v>274, 433</v>
      </c>
      <c r="M434" s="48" cm="1">
        <f t="array" ref="M434">IF(
  IFERROR(INDEX(_xlfn.TEXTSPLIT(L434, ", "), COUNTA(_xlfn.TEXTSPLIT(L434, ", "))) - INDEX(_xlfn.TEXTSPLIT(L434, ", "), COUNTA(_xlfn.TEXTSPLIT(L434, ", ")) - 1), 0) &gt; 0,
  IFERROR(INDEX(_xlfn.TEXTSPLIT(L434, ", "), COUNTA(_xlfn.TEXTSPLIT(L434, ", "))) - INDEX(_xlfn.TEXTSPLIT(L434, ", "), COUNTA(_xlfn.TEXTSPLIT(L434, ", ")) - 1), ""),
  ""
)</f>
        <v>159</v>
      </c>
      <c r="N434" s="51" t="str">
        <f>IFERROR(TEXT(AVERAGEIF(Rates!B:B, D434, Rates!C:C), "0.0"), "")</f>
        <v>8.8</v>
      </c>
      <c r="O434" s="52" t="str">
        <f>IFERROR(
    IF(
        AVERAGEIF(Rates!B:B, D434, Rates!F:F) &lt; 1.2,
        "Easy",
        IF(
            AVERAGEIF(Rates!B:B, D434, Rates!F:F) &gt; 2.2,
            "Hard",
            "Med"
        )
    ),
    ""
)</f>
        <v>Hard</v>
      </c>
      <c r="P434" s="50" t="str" cm="1">
        <f t="array" ref="P434">_xlfn.TEXTJOIN(",", TRUE, IF((Rates!$B$1:$B$11000 = D434) * (Rates!$E$1:$E$11000 &lt;&gt; ""), CHAR(34) &amp; Rates!$E$1:$E$11000&amp; CHAR(34), ""))</f>
        <v>"Really tricky daily cause I thought for sure it would be Malawi, which also works in all squares. ","more than one flag of the day?","absolutely great. solid puzzle that made me think and I didn't even get the gold flag when I completed the puzzle. really classic set up and my favorite kind of puzzle.","One of the hardest for a while. Not only is the flag of the day super tricky, but being limited to only 3 colours it's so easily to mistakenly choose a flag with 4"</v>
      </c>
      <c r="Q434" s="50">
        <f>COUNTIF(Categories!A:A, H434) + COUNTIF(Categories!A:A, I434) + COUNTIF(Categories!A:A, J434) + COUNTIF(Categories!A:A, K434) + COUNTIF(Categories!A:A, F434) + COUNTIF(Categories!A:A, G434) + T434</f>
        <v>6</v>
      </c>
      <c r="R434" s="50">
        <f t="shared" si="38"/>
        <v>0</v>
      </c>
      <c r="S434" s="50" t="str">
        <f t="shared" si="37"/>
        <v>Extra_3Color, NO_WHIExtra_3Color, NO_YELExtra_3Color, NO_BLUcl_GREcl_BLAcl_RED</v>
      </c>
      <c r="T434" s="50">
        <f t="shared" si="24"/>
        <v>0</v>
      </c>
      <c r="U434" s="50" t="s">
        <v>3018</v>
      </c>
      <c r="V434" s="50" t="str">
        <f t="shared" si="25"/>
        <v>[{"order":"433","ctry":"Martinique",</v>
      </c>
      <c r="W434" s="53" t="str">
        <f t="shared" si="26"/>
        <v>[{"order":"433","ctry":"Martinique","rate":"8.8","dff":"Hard","cmnt":["Really tricky daily cause I thought for sure it would be Malawi, which also works in all squares. ","more than one flag of the day?","absolutely great. solid puzzle that made me think and I didn't even get the gold flag when I completed the puzzle. really classic set up and my favorite kind of puzzle.","One of the hardest for a while. Not only is the flag of the day super tricky, but being limited to only 3 colours it's so easily to mistakenly choose a flag with 4"],"prow":["Extra_3Color, NO_WHI","Extra_3Color, NO_YEL","Extra_3Color, NO_BLU"],"pcolumn":["cl_GRE","cl_BLA","cl_RED"]}],</v>
      </c>
      <c r="X434" s="48" t="str" cm="1">
        <f t="array" ref="X434">CHAR(34) &amp; "prow" &amp; CHAR(34) &amp; ":["
&amp; _xlfn.TEXTJOIN(",", TRUE, CHAR(34) &amp; F434:H434 &amp; CHAR(34))
&amp; "],"</f>
        <v>"prow":["Extra_3Color, NO_WHI","Extra_3Color, NO_YEL","Extra_3Color, NO_BLU"],</v>
      </c>
      <c r="Y434" s="48" t="str" cm="1">
        <f t="array" ref="Y434">CHAR(34) &amp; "pcolumn" &amp; CHAR(34) &amp; ":["
&amp; _xlfn.TEXTJOIN(",", TRUE, CHAR(34) &amp; I434:K434 &amp; CHAR(34))
&amp; "]}"</f>
        <v>"pcolumn":["cl_GRE","cl_BLA","cl_RED"]}</v>
      </c>
      <c r="Z434" s="54" t="str">
        <f t="shared" si="27"/>
        <v>"rate":"8.8",</v>
      </c>
      <c r="AA434" s="54" t="str">
        <f t="shared" si="28"/>
        <v>"dff":"Hard",</v>
      </c>
      <c r="AB434" s="54" t="str">
        <f t="shared" si="29"/>
        <v>"cmnt":["Really tricky daily cause I thought for sure it would be Malawi, which also works in all squares. ","more than one flag of the day?","absolutely great. solid puzzle that made me think and I didn't even get the gold flag when I completed the puzzle. really classic set up and my favorite kind of puzzle.","One of the hardest for a while. Not only is the flag of the day super tricky, but being limited to only 3 colours it's so easily to mistakenly choose a flag with 4"],</v>
      </c>
      <c r="AC434" s="54"/>
      <c r="AD434" s="54"/>
      <c r="AE434" s="54"/>
      <c r="AF434" s="54"/>
      <c r="AG434" s="54"/>
      <c r="AH434" s="54"/>
    </row>
    <row r="435" spans="1:34" ht="18" customHeight="1" x14ac:dyDescent="0.3">
      <c r="A435" s="44">
        <f t="shared" si="36"/>
        <v>45791</v>
      </c>
      <c r="B435" s="45">
        <f t="shared" si="21"/>
        <v>3</v>
      </c>
      <c r="C435" s="46" t="str">
        <f t="shared" si="22"/>
        <v>puzzle1 = [{"order":"434","ctry":"Iraq","rate":"7.3","dff":"Med","cmnt":["San Marino should count as all bands horizontal+ green&lt;20% [ANS: Fixed now, thanks!!]"],"prow":["arabic","allhor","cl_BLA, cl_RED"],"pcolumn":["002WHI","Texted","pct_GRE_1-20"]}],</v>
      </c>
      <c r="D435" s="47">
        <f t="shared" si="23"/>
        <v>434</v>
      </c>
      <c r="E435" s="48" t="s">
        <v>142</v>
      </c>
      <c r="F435" s="49" t="s">
        <v>2027</v>
      </c>
      <c r="G435" s="50" t="s">
        <v>1509</v>
      </c>
      <c r="H435" s="50" t="s">
        <v>1113</v>
      </c>
      <c r="I435" s="50" t="s">
        <v>1212</v>
      </c>
      <c r="J435" s="50" t="s">
        <v>1610</v>
      </c>
      <c r="K435" s="50" t="s">
        <v>3089</v>
      </c>
      <c r="L435" s="48" t="str" cm="1">
        <f t="array" ref="L435">IF(LEFT(E435,1)&lt;&gt;"[", _xlfn.TEXTJOIN(", ", TRUE, IF($E$2:$E$1438=E435, ROW($E$2:$E$1438)-1, "")), "")</f>
        <v>219, 434</v>
      </c>
      <c r="M435" s="48" cm="1">
        <f t="array" ref="M435">IF(
  IFERROR(INDEX(_xlfn.TEXTSPLIT(L435, ", "), COUNTA(_xlfn.TEXTSPLIT(L435, ", "))) - INDEX(_xlfn.TEXTSPLIT(L435, ", "), COUNTA(_xlfn.TEXTSPLIT(L435, ", ")) - 1), 0) &gt; 0,
  IFERROR(INDEX(_xlfn.TEXTSPLIT(L435, ", "), COUNTA(_xlfn.TEXTSPLIT(L435, ", "))) - INDEX(_xlfn.TEXTSPLIT(L435, ", "), COUNTA(_xlfn.TEXTSPLIT(L435, ", ")) - 1), ""),
  ""
)</f>
        <v>215</v>
      </c>
      <c r="N435" s="51" t="str">
        <f>IFERROR(TEXT(AVERAGEIF(Rates!B:B, D435, Rates!C:C), "0.0"), "")</f>
        <v>7.3</v>
      </c>
      <c r="O435" s="52" t="str">
        <f>IFERROR(
    IF(
        AVERAGEIF(Rates!B:B, D435, Rates!F:F) &lt; 1.2,
        "Easy",
        IF(
            AVERAGEIF(Rates!B:B, D435, Rates!F:F) &gt; 2.2,
            "Hard",
            "Med"
        )
    ),
    ""
)</f>
        <v>Med</v>
      </c>
      <c r="P435" s="50" t="str" cm="1">
        <f t="array" ref="P435">_xlfn.TEXTJOIN(",", TRUE, IF((Rates!$B$1:$B$11000 = D435) * (Rates!$E$1:$E$11000 &lt;&gt; ""), CHAR(34) &amp; Rates!$E$1:$E$11000&amp; CHAR(34), ""))</f>
        <v>"San Marino should count as all bands horizontal+ green&lt;20% [ANS: Fixed now, thanks!!]"</v>
      </c>
      <c r="Q435" s="50">
        <f>COUNTIF(Categories!A:A, H435) + COUNTIF(Categories!A:A, I435) + COUNTIF(Categories!A:A, J435) + COUNTIF(Categories!A:A, K435) + COUNTIF(Categories!A:A, F435) + COUNTIF(Categories!A:A, G435) + T435</f>
        <v>6</v>
      </c>
      <c r="R435" s="50">
        <f t="shared" si="38"/>
        <v>0</v>
      </c>
      <c r="S435" s="50" t="str">
        <f t="shared" si="37"/>
        <v>arabicallhorcl_BLA, cl_RED002WHITextedpct_GRE_1-20</v>
      </c>
      <c r="T435" s="50">
        <f t="shared" si="24"/>
        <v>1</v>
      </c>
      <c r="U435" s="50" t="s">
        <v>3018</v>
      </c>
      <c r="V435" s="50" t="str">
        <f t="shared" si="25"/>
        <v>[{"order":"434","ctry":"Iraq",</v>
      </c>
      <c r="W435" s="53" t="str">
        <f t="shared" si="26"/>
        <v>[{"order":"434","ctry":"Iraq","rate":"7.3","dff":"Med","cmnt":["San Marino should count as all bands horizontal+ green&lt;20% [ANS: Fixed now, thanks!!]"],"prow":["arabic","allhor","cl_BLA, cl_RED"],"pcolumn":["002WHI","Texted","pct_GRE_1-20"]}],</v>
      </c>
      <c r="X435" s="48" t="str" cm="1">
        <f t="array" ref="X435">CHAR(34) &amp; "prow" &amp; CHAR(34) &amp; ":["
&amp; _xlfn.TEXTJOIN(",", TRUE, CHAR(34) &amp; F435:H435 &amp; CHAR(34))
&amp; "],"</f>
        <v>"prow":["arabic","allhor","cl_BLA, cl_RED"],</v>
      </c>
      <c r="Y435" s="48" t="str" cm="1">
        <f t="array" ref="Y435">CHAR(34) &amp; "pcolumn" &amp; CHAR(34) &amp; ":["
&amp; _xlfn.TEXTJOIN(",", TRUE, CHAR(34) &amp; I435:K435 &amp; CHAR(34))
&amp; "]}"</f>
        <v>"pcolumn":["002WHI","Texted","pct_GRE_1-20"]}</v>
      </c>
      <c r="Z435" s="54" t="str">
        <f t="shared" si="27"/>
        <v>"rate":"7.3",</v>
      </c>
      <c r="AA435" s="54" t="str">
        <f t="shared" si="28"/>
        <v>"dff":"Med",</v>
      </c>
      <c r="AB435" s="54" t="str">
        <f t="shared" si="29"/>
        <v>"cmnt":["San Marino should count as all bands horizontal+ green&lt;20% [ANS: Fixed now, thanks!!]"],</v>
      </c>
      <c r="AC435" s="54"/>
      <c r="AD435" s="54"/>
      <c r="AE435" s="54"/>
      <c r="AF435" s="54"/>
      <c r="AG435" s="54"/>
      <c r="AH435" s="54"/>
    </row>
    <row r="436" spans="1:34" ht="18" customHeight="1" x14ac:dyDescent="0.3">
      <c r="A436" s="44">
        <f t="shared" si="36"/>
        <v>45792</v>
      </c>
      <c r="B436" s="45">
        <f t="shared" si="21"/>
        <v>4</v>
      </c>
      <c r="C436" s="46" t="str">
        <f t="shared" si="22"/>
        <v>puzzle1 = [{"order":"435","ctry":"Puerto Rico","rate":"7.5","dff":"Med","cmnt":[],"prow":["1Stars","rgn_North America","words2"],"pcolumn":["Trside","4+Band","startP"]}],</v>
      </c>
      <c r="D436" s="47">
        <f t="shared" si="23"/>
        <v>435</v>
      </c>
      <c r="E436" s="48" t="s">
        <v>216</v>
      </c>
      <c r="F436" s="49" t="s">
        <v>1590</v>
      </c>
      <c r="G436" s="50" t="s">
        <v>1059</v>
      </c>
      <c r="H436" s="50" t="s">
        <v>1845</v>
      </c>
      <c r="I436" s="50" t="s">
        <v>1614</v>
      </c>
      <c r="J436" s="50" t="s">
        <v>1493</v>
      </c>
      <c r="K436" s="50" t="s">
        <v>1915</v>
      </c>
      <c r="L436" s="48" t="str" cm="1">
        <f t="array" ref="L436">IF(LEFT(E436,1)&lt;&gt;"[", _xlfn.TEXTJOIN(", ", TRUE, IF($E$2:$E$1438=E436, ROW($E$2:$E$1438)-1, "")), "")</f>
        <v>435</v>
      </c>
      <c r="M436" s="48" t="str" cm="1">
        <f t="array" ref="M436">IF(
  IFERROR(INDEX(_xlfn.TEXTSPLIT(L436, ", "), COUNTA(_xlfn.TEXTSPLIT(L436, ", "))) - INDEX(_xlfn.TEXTSPLIT(L436, ", "), COUNTA(_xlfn.TEXTSPLIT(L436, ", ")) - 1), 0) &gt; 0,
  IFERROR(INDEX(_xlfn.TEXTSPLIT(L436, ", "), COUNTA(_xlfn.TEXTSPLIT(L436, ", "))) - INDEX(_xlfn.TEXTSPLIT(L436, ", "), COUNTA(_xlfn.TEXTSPLIT(L436, ", ")) - 1), ""),
  ""
)</f>
        <v/>
      </c>
      <c r="N436" s="51" t="str">
        <f>IFERROR(TEXT(AVERAGEIF(Rates!B:B, D436, Rates!C:C), "0.0"), "")</f>
        <v>7.5</v>
      </c>
      <c r="O436" s="52" t="str">
        <f>IFERROR(
    IF(
        AVERAGEIF(Rates!B:B, D436, Rates!F:F) &lt; 1.2,
        "Easy",
        IF(
            AVERAGEIF(Rates!B:B, D436, Rates!F:F) &gt; 2.2,
            "Hard",
            "Med"
        )
    ),
    ""
)</f>
        <v>Med</v>
      </c>
      <c r="P436" s="50" t="str" cm="1">
        <f t="array" ref="P436">_xlfn.TEXTJOIN(",", TRUE, IF((Rates!$B$1:$B$11000 = D436) * (Rates!$E$1:$E$11000 &lt;&gt; ""), CHAR(34) &amp; Rates!$E$1:$E$11000&amp; CHAR(34), ""))</f>
        <v/>
      </c>
      <c r="Q436" s="50">
        <f>COUNTIF(Categories!A:A, H436) + COUNTIF(Categories!A:A, I436) + COUNTIF(Categories!A:A, J436) + COUNTIF(Categories!A:A, K436) + COUNTIF(Categories!A:A, F436) + COUNTIF(Categories!A:A, G436) + T436</f>
        <v>6</v>
      </c>
      <c r="R436" s="50">
        <f t="shared" si="38"/>
        <v>0</v>
      </c>
      <c r="S436" s="50" t="str">
        <f t="shared" si="37"/>
        <v>1Starsrgn_North Americawords2Trside4+BandstartP</v>
      </c>
      <c r="T436" s="50">
        <f t="shared" si="24"/>
        <v>0</v>
      </c>
      <c r="U436" s="50" t="s">
        <v>3018</v>
      </c>
      <c r="V436" s="50" t="str">
        <f t="shared" si="25"/>
        <v>[{"order":"435","ctry":"Puerto Rico",</v>
      </c>
      <c r="W436" s="53" t="str">
        <f t="shared" si="26"/>
        <v>[{"order":"435","ctry":"Puerto Rico","rate":"7.5","dff":"Med","cmnt":[],"prow":["1Stars","rgn_North America","words2"],"pcolumn":["Trside","4+Band","startP"]}],</v>
      </c>
      <c r="X436" s="48" t="str" cm="1">
        <f t="array" ref="X436">CHAR(34) &amp; "prow" &amp; CHAR(34) &amp; ":["
&amp; _xlfn.TEXTJOIN(",", TRUE, CHAR(34) &amp; F436:H436 &amp; CHAR(34))
&amp; "],"</f>
        <v>"prow":["1Stars","rgn_North America","words2"],</v>
      </c>
      <c r="Y436" s="48" t="str" cm="1">
        <f t="array" ref="Y436">CHAR(34) &amp; "pcolumn" &amp; CHAR(34) &amp; ":["
&amp; _xlfn.TEXTJOIN(",", TRUE, CHAR(34) &amp; I436:K436 &amp; CHAR(34))
&amp; "]}"</f>
        <v>"pcolumn":["Trside","4+Band","startP"]}</v>
      </c>
      <c r="Z436" s="54" t="str">
        <f t="shared" si="27"/>
        <v>"rate":"7.5",</v>
      </c>
      <c r="AA436" s="54" t="str">
        <f t="shared" si="28"/>
        <v>"dff":"Med",</v>
      </c>
      <c r="AB436" s="54" t="str">
        <f t="shared" si="29"/>
        <v>"cmnt":[],</v>
      </c>
      <c r="AC436" s="54"/>
      <c r="AD436" s="54"/>
      <c r="AE436" s="54"/>
      <c r="AF436" s="54"/>
      <c r="AG436" s="54"/>
      <c r="AH436" s="54"/>
    </row>
    <row r="437" spans="1:34" ht="18" customHeight="1" x14ac:dyDescent="0.3">
      <c r="A437" s="44">
        <f t="shared" si="36"/>
        <v>45793</v>
      </c>
      <c r="B437" s="45">
        <f t="shared" si="21"/>
        <v>5</v>
      </c>
      <c r="C437" s="46" t="str">
        <f t="shared" si="22"/>
        <v>puzzle1 = [{"order":"436","ctry":"Slovakia","rate":"6.0","dff":"Easy","cmnt":["Easy one today "],"prow":["cl_BLU, cl_WHI","cl_WHI, cl_RED","cl_BLU, cl_RED"],"pcolumn":["startS","eunion","3Color"]}],</v>
      </c>
      <c r="D437" s="47">
        <f t="shared" si="23"/>
        <v>436</v>
      </c>
      <c r="E437" s="48" t="s">
        <v>240</v>
      </c>
      <c r="F437" s="49" t="s">
        <v>1143</v>
      </c>
      <c r="G437" s="50" t="s">
        <v>1164</v>
      </c>
      <c r="H437" s="50" t="s">
        <v>1137</v>
      </c>
      <c r="I437" s="50" t="s">
        <v>1924</v>
      </c>
      <c r="J437" s="50" t="s">
        <v>26</v>
      </c>
      <c r="K437" s="50" t="s">
        <v>1417</v>
      </c>
      <c r="L437" s="48" t="str" cm="1">
        <f t="array" ref="L437">IF(LEFT(E437,1)&lt;&gt;"[", _xlfn.TEXTJOIN(", ", TRUE, IF($E$2:$E$1438=E437, ROW($E$2:$E$1438)-1, "")), "")</f>
        <v>436</v>
      </c>
      <c r="M437" s="48" t="str" cm="1">
        <f t="array" ref="M437">IF(
  IFERROR(INDEX(_xlfn.TEXTSPLIT(L437, ", "), COUNTA(_xlfn.TEXTSPLIT(L437, ", "))) - INDEX(_xlfn.TEXTSPLIT(L437, ", "), COUNTA(_xlfn.TEXTSPLIT(L437, ", ")) - 1), 0) &gt; 0,
  IFERROR(INDEX(_xlfn.TEXTSPLIT(L437, ", "), COUNTA(_xlfn.TEXTSPLIT(L437, ", "))) - INDEX(_xlfn.TEXTSPLIT(L437, ", "), COUNTA(_xlfn.TEXTSPLIT(L437, ", ")) - 1), ""),
  ""
)</f>
        <v/>
      </c>
      <c r="N437" s="51" t="str">
        <f>IFERROR(TEXT(AVERAGEIF(Rates!B:B, D437, Rates!C:C), "0.0"), "")</f>
        <v>6.0</v>
      </c>
      <c r="O437" s="52" t="str">
        <f>IFERROR(
    IF(
        AVERAGEIF(Rates!B:B, D437, Rates!F:F) &lt; 1.2,
        "Easy",
        IF(
            AVERAGEIF(Rates!B:B, D437, Rates!F:F) &gt; 2.2,
            "Hard",
            "Med"
        )
    ),
    ""
)</f>
        <v>Easy</v>
      </c>
      <c r="P437" s="50" t="str" cm="1">
        <f t="array" ref="P437">_xlfn.TEXTJOIN(",", TRUE, IF((Rates!$B$1:$B$11000 = D437) * (Rates!$E$1:$E$11000 &lt;&gt; ""), CHAR(34) &amp; Rates!$E$1:$E$11000&amp; CHAR(34), ""))</f>
        <v>"Easy one today "</v>
      </c>
      <c r="Q437" s="50">
        <f>COUNTIF(Categories!A:A, H437) + COUNTIF(Categories!A:A, I437) + COUNTIF(Categories!A:A, J437) + COUNTIF(Categories!A:A, K437) + COUNTIF(Categories!A:A, F437) + COUNTIF(Categories!A:A, G437) + T437</f>
        <v>6</v>
      </c>
      <c r="R437" s="50">
        <f t="shared" si="38"/>
        <v>0</v>
      </c>
      <c r="S437" s="50" t="str">
        <f t="shared" si="37"/>
        <v>cl_BLU, cl_WHIcl_WHI, cl_REDcl_BLU, cl_REDstartSeunion3Color</v>
      </c>
      <c r="T437" s="50">
        <f t="shared" si="24"/>
        <v>0</v>
      </c>
      <c r="U437" s="50" t="s">
        <v>3018</v>
      </c>
      <c r="V437" s="50" t="str">
        <f t="shared" si="25"/>
        <v>[{"order":"436","ctry":"Slovakia",</v>
      </c>
      <c r="W437" s="53" t="str">
        <f t="shared" si="26"/>
        <v>[{"order":"436","ctry":"Slovakia","rate":"6.0","dff":"Easy","cmnt":["Easy one today "],"prow":["cl_BLU, cl_WHI","cl_WHI, cl_RED","cl_BLU, cl_RED"],"pcolumn":["startS","eunion","3Color"]}],</v>
      </c>
      <c r="X437" s="48" t="str" cm="1">
        <f t="array" ref="X437">CHAR(34) &amp; "prow" &amp; CHAR(34) &amp; ":["
&amp; _xlfn.TEXTJOIN(",", TRUE, CHAR(34) &amp; F437:H437 &amp; CHAR(34))
&amp; "],"</f>
        <v>"prow":["cl_BLU, cl_WHI","cl_WHI, cl_RED","cl_BLU, cl_RED"],</v>
      </c>
      <c r="Y437" s="48" t="str" cm="1">
        <f t="array" ref="Y437">CHAR(34) &amp; "pcolumn" &amp; CHAR(34) &amp; ":["
&amp; _xlfn.TEXTJOIN(",", TRUE, CHAR(34) &amp; I437:K437 &amp; CHAR(34))
&amp; "]}"</f>
        <v>"pcolumn":["startS","eunion","3Color"]}</v>
      </c>
      <c r="Z437" s="54" t="str">
        <f t="shared" si="27"/>
        <v>"rate":"6.0",</v>
      </c>
      <c r="AA437" s="54" t="str">
        <f t="shared" si="28"/>
        <v>"dff":"Easy",</v>
      </c>
      <c r="AB437" s="54" t="str">
        <f t="shared" si="29"/>
        <v>"cmnt":["Easy one today "],</v>
      </c>
      <c r="AC437" s="54"/>
      <c r="AD437" s="54"/>
      <c r="AE437" s="54"/>
      <c r="AF437" s="54"/>
      <c r="AG437" s="54"/>
      <c r="AH437" s="54"/>
    </row>
    <row r="438" spans="1:34" ht="18" customHeight="1" x14ac:dyDescent="0.3">
      <c r="A438" s="44">
        <f t="shared" si="36"/>
        <v>45794</v>
      </c>
      <c r="B438" s="45">
        <f t="shared" si="21"/>
        <v>6</v>
      </c>
      <c r="C438" s="46" t="str">
        <f t="shared" si="22"/>
        <v>puzzle1 = [{"order":"437","ctry":"Turks and Caicos Islands","rate":"8.3","dff":"Hard","cmnt":["Challenge HARD: All flags must contain an animal"],"prow":["unjack","cl_YEL","cl_PUR"],"pcolumn":["cl_GRE","5+Colo","Animal"]}],</v>
      </c>
      <c r="D438" s="47">
        <f t="shared" si="23"/>
        <v>437</v>
      </c>
      <c r="E438" s="48" t="s">
        <v>266</v>
      </c>
      <c r="F438" s="49" t="s">
        <v>1666</v>
      </c>
      <c r="G438" s="49" t="s">
        <v>1107</v>
      </c>
      <c r="H438" s="49" t="s">
        <v>1110</v>
      </c>
      <c r="I438" s="49" t="s">
        <v>1095</v>
      </c>
      <c r="J438" s="49" t="s">
        <v>1425</v>
      </c>
      <c r="K438" s="49" t="s">
        <v>1606</v>
      </c>
      <c r="L438" s="48" t="str" cm="1">
        <f t="array" ref="L438">IF(LEFT(E438,1)&lt;&gt;"[", _xlfn.TEXTJOIN(", ", TRUE, IF($E$2:$E$1438=E438, ROW($E$2:$E$1438)-1, "")), "")</f>
        <v>437</v>
      </c>
      <c r="M438" s="48" t="str" cm="1">
        <f t="array" ref="M438">IF(
  IFERROR(INDEX(_xlfn.TEXTSPLIT(L438, ", "), COUNTA(_xlfn.TEXTSPLIT(L438, ", "))) - INDEX(_xlfn.TEXTSPLIT(L438, ", "), COUNTA(_xlfn.TEXTSPLIT(L438, ", ")) - 1), 0) &gt; 0,
  IFERROR(INDEX(_xlfn.TEXTSPLIT(L438, ", "), COUNTA(_xlfn.TEXTSPLIT(L438, ", "))) - INDEX(_xlfn.TEXTSPLIT(L438, ", "), COUNTA(_xlfn.TEXTSPLIT(L438, ", ")) - 1), ""),
  ""
)</f>
        <v/>
      </c>
      <c r="N438" s="51" t="str">
        <f>IFERROR(TEXT(AVERAGEIF(Rates!B:B, D438, Rates!C:C), "0.0"), "")</f>
        <v>8.3</v>
      </c>
      <c r="O438" s="52" t="str">
        <f>IFERROR(
    IF(
        AVERAGEIF(Rates!B:B, D438, Rates!F:F) &lt; 1.2,
        "Easy",
        IF(
            AVERAGEIF(Rates!B:B, D438, Rates!F:F) &gt; 2.2,
            "Hard",
            "Med"
        )
    ),
    ""
)</f>
        <v>Hard</v>
      </c>
      <c r="P438" s="50" t="str" cm="1">
        <f t="array" ref="P438">_xlfn.TEXTJOIN(",", TRUE, IF((Rates!$B$1:$B$11000 = D438) * (Rates!$E$1:$E$11000 &lt;&gt; ""), CHAR(34) &amp; Rates!$E$1:$E$11000&amp; CHAR(34), ""))</f>
        <v>"Challenge HARD: All flags must contain an animal"</v>
      </c>
      <c r="Q438" s="50">
        <f>COUNTIF(Categories!A:A, H438) + COUNTIF(Categories!A:A, I438) + COUNTIF(Categories!A:A, J438) + COUNTIF(Categories!A:A, K438) + COUNTIF(Categories!A:A, F438) + COUNTIF(Categories!A:A, G438) + T438</f>
        <v>6</v>
      </c>
      <c r="R438" s="50">
        <f t="shared" si="38"/>
        <v>0</v>
      </c>
      <c r="S438" s="50" t="str">
        <f t="shared" si="37"/>
        <v>unjackcl_YELcl_PURcl_GRE5+ColoAnimal</v>
      </c>
      <c r="T438" s="50">
        <f t="shared" si="24"/>
        <v>0</v>
      </c>
      <c r="U438" s="50" t="s">
        <v>3018</v>
      </c>
      <c r="V438" s="50" t="str">
        <f t="shared" si="25"/>
        <v>[{"order":"437","ctry":"Turks and Caicos Islands",</v>
      </c>
      <c r="W438" s="53" t="str">
        <f t="shared" si="26"/>
        <v>[{"order":"437","ctry":"Turks and Caicos Islands","rate":"8.3","dff":"Hard","cmnt":["Challenge HARD: All flags must contain an animal"],"prow":["unjack","cl_YEL","cl_PUR"],"pcolumn":["cl_GRE","5+Colo","Animal"]}],</v>
      </c>
      <c r="X438" s="48" t="str" cm="1">
        <f t="array" ref="X438">CHAR(34) &amp; "prow" &amp; CHAR(34) &amp; ":["
&amp; _xlfn.TEXTJOIN(",", TRUE, CHAR(34) &amp; F438:H438 &amp; CHAR(34))
&amp; "],"</f>
        <v>"prow":["unjack","cl_YEL","cl_PUR"],</v>
      </c>
      <c r="Y438" s="48" t="str" cm="1">
        <f t="array" ref="Y438">CHAR(34) &amp; "pcolumn" &amp; CHAR(34) &amp; ":["
&amp; _xlfn.TEXTJOIN(",", TRUE, CHAR(34) &amp; I438:K438 &amp; CHAR(34))
&amp; "]}"</f>
        <v>"pcolumn":["cl_GRE","5+Colo","Animal"]}</v>
      </c>
      <c r="Z438" s="54" t="str">
        <f t="shared" si="27"/>
        <v>"rate":"8.3",</v>
      </c>
      <c r="AA438" s="54" t="str">
        <f t="shared" si="28"/>
        <v>"dff":"Hard",</v>
      </c>
      <c r="AB438" s="54" t="str">
        <f t="shared" si="29"/>
        <v>"cmnt":["Challenge HARD: All flags must contain an animal"],</v>
      </c>
      <c r="AC438" s="54"/>
      <c r="AD438" s="54"/>
      <c r="AE438" s="54"/>
      <c r="AF438" s="54"/>
      <c r="AG438" s="54"/>
      <c r="AH438" s="54"/>
    </row>
    <row r="439" spans="1:34" ht="18" customHeight="1" x14ac:dyDescent="0.3">
      <c r="A439" s="44">
        <f t="shared" si="36"/>
        <v>45795</v>
      </c>
      <c r="B439" s="45">
        <f t="shared" si="21"/>
        <v>7</v>
      </c>
      <c r="C439" s="46" t="str">
        <f t="shared" si="22"/>
        <v>puzzle1 = [{"order":"438","ctry":"Norway","rate":"6.8","dff":"Med","cmnt":["amazing","Puzzles that are all about what letters are in the names of countries have NOTHING to do with FLAGS."],"prow":["startN","Nordic","rgn_Europe"],"pcolumn":["capi_O","LUEDHI","myrRED"]}],</v>
      </c>
      <c r="D439" s="47">
        <f t="shared" si="23"/>
        <v>438</v>
      </c>
      <c r="E439" s="48" t="s">
        <v>203</v>
      </c>
      <c r="F439" s="49" t="s">
        <v>1909</v>
      </c>
      <c r="G439" s="50" t="s">
        <v>1658</v>
      </c>
      <c r="H439" s="50" t="s">
        <v>1067</v>
      </c>
      <c r="I439" s="50" t="s">
        <v>3057</v>
      </c>
      <c r="J439" s="50" t="s">
        <v>1388</v>
      </c>
      <c r="K439" s="50" t="s">
        <v>1279</v>
      </c>
      <c r="L439" s="48" t="str" cm="1">
        <f t="array" ref="L439">IF(LEFT(E439,1)&lt;&gt;"[", _xlfn.TEXTJOIN(", ", TRUE, IF($E$2:$E$1438=E439, ROW($E$2:$E$1438)-1, "")), "")</f>
        <v>225, 438</v>
      </c>
      <c r="M439" s="48" cm="1">
        <f t="array" ref="M439">IF(
  IFERROR(INDEX(_xlfn.TEXTSPLIT(L439, ", "), COUNTA(_xlfn.TEXTSPLIT(L439, ", "))) - INDEX(_xlfn.TEXTSPLIT(L439, ", "), COUNTA(_xlfn.TEXTSPLIT(L439, ", ")) - 1), 0) &gt; 0,
  IFERROR(INDEX(_xlfn.TEXTSPLIT(L439, ", "), COUNTA(_xlfn.TEXTSPLIT(L439, ", "))) - INDEX(_xlfn.TEXTSPLIT(L439, ", "), COUNTA(_xlfn.TEXTSPLIT(L439, ", ")) - 1), ""),
  ""
)</f>
        <v>213</v>
      </c>
      <c r="N439" s="51" t="str">
        <f>IFERROR(TEXT(AVERAGEIF(Rates!B:B, D439, Rates!C:C), "0.0"), "")</f>
        <v>6.8</v>
      </c>
      <c r="O439" s="52" t="str">
        <f>IFERROR(
    IF(
        AVERAGEIF(Rates!B:B, D439, Rates!F:F) &lt; 1.2,
        "Easy",
        IF(
            AVERAGEIF(Rates!B:B, D439, Rates!F:F) &gt; 2.2,
            "Hard",
            "Med"
        )
    ),
    ""
)</f>
        <v>Med</v>
      </c>
      <c r="P439" s="50" t="str" cm="1">
        <f t="array" ref="P439">_xlfn.TEXTJOIN(",", TRUE, IF((Rates!$B$1:$B$11000 = D439) * (Rates!$E$1:$E$11000 &lt;&gt; ""), CHAR(34) &amp; Rates!$E$1:$E$11000&amp; CHAR(34), ""))</f>
        <v>"amazing","Puzzles that are all about what letters are in the names of countries have NOTHING to do with FLAGS."</v>
      </c>
      <c r="Q439" s="50">
        <f>COUNTIF(Categories!A:A, H439) + COUNTIF(Categories!A:A, I439) + COUNTIF(Categories!A:A, J439) + COUNTIF(Categories!A:A, K439) + COUNTIF(Categories!A:A, F439) + COUNTIF(Categories!A:A, G439) + T439</f>
        <v>6</v>
      </c>
      <c r="R439" s="50">
        <f t="shared" si="38"/>
        <v>0</v>
      </c>
      <c r="S439" s="50" t="str">
        <f t="shared" si="37"/>
        <v>startNNordicrgn_Europecapi_OLUEDHImyrRED</v>
      </c>
      <c r="T439" s="50">
        <f t="shared" si="24"/>
        <v>1</v>
      </c>
      <c r="U439" s="50" t="s">
        <v>3018</v>
      </c>
      <c r="V439" s="50" t="str">
        <f t="shared" si="25"/>
        <v>[{"order":"438","ctry":"Norway",</v>
      </c>
      <c r="W439" s="53" t="str">
        <f t="shared" si="26"/>
        <v>[{"order":"438","ctry":"Norway","rate":"6.8","dff":"Med","cmnt":["amazing","Puzzles that are all about what letters are in the names of countries have NOTHING to do with FLAGS."],"prow":["startN","Nordic","rgn_Europe"],"pcolumn":["capi_O","LUEDHI","myrRED"]}],</v>
      </c>
      <c r="X439" s="48" t="str" cm="1">
        <f t="array" ref="X439">CHAR(34) &amp; "prow" &amp; CHAR(34) &amp; ":["
&amp; _xlfn.TEXTJOIN(",", TRUE, CHAR(34) &amp; F439:H439 &amp; CHAR(34))
&amp; "],"</f>
        <v>"prow":["startN","Nordic","rgn_Europe"],</v>
      </c>
      <c r="Y439" s="48" t="str" cm="1">
        <f t="array" ref="Y439">CHAR(34) &amp; "pcolumn" &amp; CHAR(34) &amp; ":["
&amp; _xlfn.TEXTJOIN(",", TRUE, CHAR(34) &amp; I439:K439 &amp; CHAR(34))
&amp; "]}"</f>
        <v>"pcolumn":["capi_O","LUEDHI","myrRED"]}</v>
      </c>
      <c r="Z439" s="54" t="str">
        <f t="shared" si="27"/>
        <v>"rate":"6.8",</v>
      </c>
      <c r="AA439" s="54" t="str">
        <f t="shared" si="28"/>
        <v>"dff":"Med",</v>
      </c>
      <c r="AB439" s="54" t="str">
        <f t="shared" si="29"/>
        <v>"cmnt":["amazing","Puzzles that are all about what letters are in the names of countries have NOTHING to do with FLAGS."],</v>
      </c>
      <c r="AC439" s="54"/>
      <c r="AD439" s="54"/>
      <c r="AE439" s="54"/>
      <c r="AF439" s="54"/>
      <c r="AG439" s="54"/>
      <c r="AH439" s="54"/>
    </row>
    <row r="440" spans="1:34" ht="18" customHeight="1" x14ac:dyDescent="0.3">
      <c r="A440" s="44">
        <f t="shared" si="36"/>
        <v>45796</v>
      </c>
      <c r="B440" s="45">
        <f t="shared" si="21"/>
        <v>1</v>
      </c>
      <c r="C440" s="46" t="str">
        <f t="shared" si="22"/>
        <v>puzzle1 = [{"order":"439","ctry":"Iran","rate":"6.5","dff":"Med","cmnt":["There should be an option to see what flags could have been used when you surrender or  choose a wrong one. [ANS: You can click on each cell and see possible answers after surrendering!!]"],"prow":["Center","3Color","rgn_Asia"],"pcolumn":["001GRE","002WHI","003RED"]}],</v>
      </c>
      <c r="D440" s="47">
        <f t="shared" si="23"/>
        <v>439</v>
      </c>
      <c r="E440" s="48" t="s">
        <v>141</v>
      </c>
      <c r="F440" s="49" t="s">
        <v>1574</v>
      </c>
      <c r="G440" s="50" t="s">
        <v>1417</v>
      </c>
      <c r="H440" s="50" t="s">
        <v>1063</v>
      </c>
      <c r="I440" s="50" t="s">
        <v>1192</v>
      </c>
      <c r="J440" s="50" t="s">
        <v>1212</v>
      </c>
      <c r="K440" s="50" t="s">
        <v>1236</v>
      </c>
      <c r="L440" s="48" t="str" cm="1">
        <f t="array" ref="L440">IF(LEFT(E440,1)&lt;&gt;"[", _xlfn.TEXTJOIN(", ", TRUE, IF($E$2:$E$1438=E440, ROW($E$2:$E$1438)-1, "")), "")</f>
        <v>439</v>
      </c>
      <c r="M440" s="48" t="str" cm="1">
        <f t="array" ref="M440">IF(
  IFERROR(INDEX(_xlfn.TEXTSPLIT(L440, ", "), COUNTA(_xlfn.TEXTSPLIT(L440, ", "))) - INDEX(_xlfn.TEXTSPLIT(L440, ", "), COUNTA(_xlfn.TEXTSPLIT(L440, ", ")) - 1), 0) &gt; 0,
  IFERROR(INDEX(_xlfn.TEXTSPLIT(L440, ", "), COUNTA(_xlfn.TEXTSPLIT(L440, ", "))) - INDEX(_xlfn.TEXTSPLIT(L440, ", "), COUNTA(_xlfn.TEXTSPLIT(L440, ", ")) - 1), ""),
  ""
)</f>
        <v/>
      </c>
      <c r="N440" s="51" t="str">
        <f>IFERROR(TEXT(AVERAGEIF(Rates!B:B, D440, Rates!C:C), "0.0"), "")</f>
        <v>6.5</v>
      </c>
      <c r="O440" s="52" t="str">
        <f>IFERROR(
    IF(
        AVERAGEIF(Rates!B:B, D440, Rates!F:F) &lt; 1.2,
        "Easy",
        IF(
            AVERAGEIF(Rates!B:B, D440, Rates!F:F) &gt; 2.2,
            "Hard",
            "Med"
        )
    ),
    ""
)</f>
        <v>Med</v>
      </c>
      <c r="P440" s="50" t="str" cm="1">
        <f t="array" ref="P440">_xlfn.TEXTJOIN(",", TRUE, IF((Rates!$B$1:$B$11000 = D440) * (Rates!$E$1:$E$11000 &lt;&gt; ""), CHAR(34) &amp; Rates!$E$1:$E$11000&amp; CHAR(34), ""))</f>
        <v>"There should be an option to see what flags could have been used when you surrender or  choose a wrong one. [ANS: You can click on each cell and see possible answers after surrendering!!]"</v>
      </c>
      <c r="Q440" s="50">
        <f>COUNTIF(Categories!A:A, H440) + COUNTIF(Categories!A:A, I440) + COUNTIF(Categories!A:A, J440) + COUNTIF(Categories!A:A, K440) + COUNTIF(Categories!A:A, F440) + COUNTIF(Categories!A:A, G440) + T440</f>
        <v>6</v>
      </c>
      <c r="R440" s="50">
        <f t="shared" si="38"/>
        <v>0</v>
      </c>
      <c r="S440" s="50" t="str">
        <f t="shared" si="37"/>
        <v>Center3Colorrgn_Asia001GRE002WHI003RED</v>
      </c>
      <c r="T440" s="50">
        <f t="shared" si="24"/>
        <v>0</v>
      </c>
      <c r="U440" s="50" t="s">
        <v>3018</v>
      </c>
      <c r="V440" s="50" t="str">
        <f t="shared" si="25"/>
        <v>[{"order":"439","ctry":"Iran",</v>
      </c>
      <c r="W440" s="53" t="str">
        <f t="shared" si="26"/>
        <v>[{"order":"439","ctry":"Iran","rate":"6.5","dff":"Med","cmnt":["There should be an option to see what flags could have been used when you surrender or  choose a wrong one. [ANS: You can click on each cell and see possible answers after surrendering!!]"],"prow":["Center","3Color","rgn_Asia"],"pcolumn":["001GRE","002WHI","003RED"]}],</v>
      </c>
      <c r="X440" s="48" t="str" cm="1">
        <f t="array" ref="X440">CHAR(34) &amp; "prow" &amp; CHAR(34) &amp; ":["
&amp; _xlfn.TEXTJOIN(",", TRUE, CHAR(34) &amp; F440:H440 &amp; CHAR(34))
&amp; "],"</f>
        <v>"prow":["Center","3Color","rgn_Asia"],</v>
      </c>
      <c r="Y440" s="48" t="str" cm="1">
        <f t="array" ref="Y440">CHAR(34) &amp; "pcolumn" &amp; CHAR(34) &amp; ":["
&amp; _xlfn.TEXTJOIN(",", TRUE, CHAR(34) &amp; I440:K440 &amp; CHAR(34))
&amp; "]}"</f>
        <v>"pcolumn":["001GRE","002WHI","003RED"]}</v>
      </c>
      <c r="Z440" s="54" t="str">
        <f t="shared" si="27"/>
        <v>"rate":"6.5",</v>
      </c>
      <c r="AA440" s="54" t="str">
        <f t="shared" si="28"/>
        <v>"dff":"Med",</v>
      </c>
      <c r="AB440" s="54" t="str">
        <f t="shared" si="29"/>
        <v>"cmnt":["There should be an option to see what flags could have been used when you surrender or  choose a wrong one. [ANS: You can click on each cell and see possible answers after surrendering!!]"],</v>
      </c>
      <c r="AC440" s="54"/>
      <c r="AD440" s="54"/>
      <c r="AE440" s="54"/>
      <c r="AF440" s="54"/>
      <c r="AG440" s="54"/>
      <c r="AH440" s="54"/>
    </row>
    <row r="441" spans="1:34" ht="18" customHeight="1" x14ac:dyDescent="0.3">
      <c r="A441" s="44">
        <f t="shared" si="36"/>
        <v>45797</v>
      </c>
      <c r="B441" s="45">
        <f t="shared" si="21"/>
        <v>2</v>
      </c>
      <c r="C441" s="46" t="str">
        <f t="shared" si="22"/>
        <v>puzzle1 = [{"order":"440","ctry":"Anguilla","rate":"7.5","dff":"Hard","cmnt":["Fun and challenging. Orange always makes interesting puzzles.","How is Croatia not counting as animal not centered (it has a goat in the corner) and repeating letters (A)? [ANS: The goat is part of the coat of arms, which is centered!]","Pretty challenging category combos","Seeing more historical flags added (the USSR for example) would be cool.","Great puzzle today, subtly describes the FOTD without giving it away","Challenging, but i dont really like when the flag of the day is a british territory very similar to other british territories"],"prow":["myrBLU","repique","cl_ORA"],"pcolumn":["ExtraNo_Animal, Center","Circle","4Color"]}],</v>
      </c>
      <c r="D441" s="47">
        <f t="shared" si="23"/>
        <v>440</v>
      </c>
      <c r="E441" s="48" t="s">
        <v>48</v>
      </c>
      <c r="F441" s="49" t="s">
        <v>1283</v>
      </c>
      <c r="G441" s="50" t="s">
        <v>1861</v>
      </c>
      <c r="H441" s="50" t="s">
        <v>1098</v>
      </c>
      <c r="I441" s="50" t="s">
        <v>1798</v>
      </c>
      <c r="J441" s="50" t="s">
        <v>1570</v>
      </c>
      <c r="K441" s="50" t="s">
        <v>1421</v>
      </c>
      <c r="L441" s="48" t="str" cm="1">
        <f t="array" ref="L441">IF(LEFT(E441,1)&lt;&gt;"[", _xlfn.TEXTJOIN(", ", TRUE, IF($E$2:$E$1438=E441, ROW($E$2:$E$1438)-1, "")), "")</f>
        <v>121, 440</v>
      </c>
      <c r="M441" s="48" cm="1">
        <f t="array" ref="M441">IF(
  IFERROR(INDEX(_xlfn.TEXTSPLIT(L441, ", "), COUNTA(_xlfn.TEXTSPLIT(L441, ", "))) - INDEX(_xlfn.TEXTSPLIT(L441, ", "), COUNTA(_xlfn.TEXTSPLIT(L441, ", ")) - 1), 0) &gt; 0,
  IFERROR(INDEX(_xlfn.TEXTSPLIT(L441, ", "), COUNTA(_xlfn.TEXTSPLIT(L441, ", "))) - INDEX(_xlfn.TEXTSPLIT(L441, ", "), COUNTA(_xlfn.TEXTSPLIT(L441, ", ")) - 1), ""),
  ""
)</f>
        <v>319</v>
      </c>
      <c r="N441" s="51" t="str">
        <f>IFERROR(TEXT(AVERAGEIF(Rates!B:B, D441, Rates!C:C), "0.0"), "")</f>
        <v>7.5</v>
      </c>
      <c r="O441" s="52" t="str">
        <f>IFERROR(
    IF(
        AVERAGEIF(Rates!B:B, D441, Rates!F:F) &lt; 1.2,
        "Easy",
        IF(
            AVERAGEIF(Rates!B:B, D441, Rates!F:F) &gt; 2.2,
            "Hard",
            "Med"
        )
    ),
    ""
)</f>
        <v>Hard</v>
      </c>
      <c r="P441" s="50" t="str" cm="1">
        <f t="array" ref="P441">_xlfn.TEXTJOIN(",", TRUE, IF((Rates!$B$1:$B$11000 = D441) * (Rates!$E$1:$E$11000 &lt;&gt; ""), CHAR(34) &amp; Rates!$E$1:$E$11000&amp; CHAR(34), ""))</f>
        <v>"Fun and challenging. Orange always makes interesting puzzles.","How is Croatia not counting as animal not centered (it has a goat in the corner) and repeating letters (A)? [ANS: The goat is part of the coat of arms, which is centered!]","Pretty challenging category combos","Seeing more historical flags added (the USSR for example) would be cool.","Great puzzle today, subtly describes the FOTD without giving it away","Challenging, but i dont really like when the flag of the day is a british territory very similar to other british territories"</v>
      </c>
      <c r="Q441" s="50">
        <f>COUNTIF(Categories!A:A, H441) + COUNTIF(Categories!A:A, I441) + COUNTIF(Categories!A:A, J441) + COUNTIF(Categories!A:A, K441) + COUNTIF(Categories!A:A, F441) + COUNTIF(Categories!A:A, G441) + T441</f>
        <v>6</v>
      </c>
      <c r="R441" s="50">
        <f t="shared" si="38"/>
        <v>0</v>
      </c>
      <c r="S441" s="50" t="str">
        <f t="shared" si="37"/>
        <v>myrBLUrepiquecl_ORAExtraNo_Animal, CenterCircle4Color</v>
      </c>
      <c r="T441" s="50">
        <f t="shared" si="24"/>
        <v>0</v>
      </c>
      <c r="U441" s="50" t="s">
        <v>3018</v>
      </c>
      <c r="V441" s="50" t="str">
        <f t="shared" si="25"/>
        <v>[{"order":"440","ctry":"Anguilla",</v>
      </c>
      <c r="W441" s="53" t="str">
        <f t="shared" si="26"/>
        <v>[{"order":"440","ctry":"Anguilla","rate":"7.5","dff":"Hard","cmnt":["Fun and challenging. Orange always makes interesting puzzles.","How is Croatia not counting as animal not centered (it has a goat in the corner) and repeating letters (A)? [ANS: The goat is part of the coat of arms, which is centered!]","Pretty challenging category combos","Seeing more historical flags added (the USSR for example) would be cool.","Great puzzle today, subtly describes the FOTD without giving it away","Challenging, but i dont really like when the flag of the day is a british territory very similar to other british territories"],"prow":["myrBLU","repique","cl_ORA"],"pcolumn":["ExtraNo_Animal, Center","Circle","4Color"]}],</v>
      </c>
      <c r="X441" s="48" t="str" cm="1">
        <f t="array" ref="X441">CHAR(34) &amp; "prow" &amp; CHAR(34) &amp; ":["
&amp; _xlfn.TEXTJOIN(",", TRUE, CHAR(34) &amp; F441:H441 &amp; CHAR(34))
&amp; "],"</f>
        <v>"prow":["myrBLU","repique","cl_ORA"],</v>
      </c>
      <c r="Y441" s="48" t="str" cm="1">
        <f t="array" ref="Y441">CHAR(34) &amp; "pcolumn" &amp; CHAR(34) &amp; ":["
&amp; _xlfn.TEXTJOIN(",", TRUE, CHAR(34) &amp; I441:K441 &amp; CHAR(34))
&amp; "]}"</f>
        <v>"pcolumn":["ExtraNo_Animal, Center","Circle","4Color"]}</v>
      </c>
      <c r="Z441" s="54" t="str">
        <f t="shared" si="27"/>
        <v>"rate":"7.5",</v>
      </c>
      <c r="AA441" s="54" t="str">
        <f t="shared" si="28"/>
        <v>"dff":"Hard",</v>
      </c>
      <c r="AB441" s="54" t="str">
        <f t="shared" si="29"/>
        <v>"cmnt":["Fun and challenging. Orange always makes interesting puzzles.","How is Croatia not counting as animal not centered (it has a goat in the corner) and repeating letters (A)? [ANS: The goat is part of the coat of arms, which is centered!]","Pretty challenging category combos","Seeing more historical flags added (the USSR for example) would be cool.","Great puzzle today, subtly describes the FOTD without giving it away","Challenging, but i dont really like when the flag of the day is a british territory very similar to other british territories"],</v>
      </c>
      <c r="AC441" s="54"/>
      <c r="AD441" s="54"/>
      <c r="AE441" s="54"/>
      <c r="AF441" s="54"/>
      <c r="AG441" s="54"/>
      <c r="AH441" s="54"/>
    </row>
    <row r="442" spans="1:34" ht="18" customHeight="1" x14ac:dyDescent="0.3">
      <c r="A442" s="44">
        <f t="shared" si="36"/>
        <v>45798</v>
      </c>
      <c r="B442" s="45">
        <f t="shared" si="21"/>
        <v>3</v>
      </c>
      <c r="C442" s="46" t="str">
        <f t="shared" si="22"/>
        <v>puzzle1 = [{"order":"441","ctry":"United Kingdom","rate":"6.5","dff":"Med","cmnt":["2 words: super fun and hard. Bands only: super fun, slightly tricky. Mission impossible: I did not like. I have never seen any of them and I cheated because it was my only hope of completing that row."],"prow":["englis","locate_MI","exact2"],"pcolumn":["3Color","Crosse","OnlyBa"]}],</v>
      </c>
      <c r="D442" s="47">
        <f t="shared" si="23"/>
        <v>441</v>
      </c>
      <c r="E442" s="48" t="s">
        <v>271</v>
      </c>
      <c r="F442" s="49" t="s">
        <v>2031</v>
      </c>
      <c r="G442" s="50" t="s">
        <v>4</v>
      </c>
      <c r="H442" s="50" t="s">
        <v>1853</v>
      </c>
      <c r="I442" s="50" t="s">
        <v>1417</v>
      </c>
      <c r="J442" s="50" t="s">
        <v>1618</v>
      </c>
      <c r="K442" s="50" t="s">
        <v>1630</v>
      </c>
      <c r="L442" s="48" t="str" cm="1">
        <f t="array" ref="L442">IF(LEFT(E442,1)&lt;&gt;"[", _xlfn.TEXTJOIN(", ", TRUE, IF($E$2:$E$1438=E442, ROW($E$2:$E$1438)-1, "")), "")</f>
        <v>30, 259, 335, 441</v>
      </c>
      <c r="M442" s="48" cm="1">
        <f t="array" ref="M442">IF(
  IFERROR(INDEX(_xlfn.TEXTSPLIT(L442, ", "), COUNTA(_xlfn.TEXTSPLIT(L442, ", "))) - INDEX(_xlfn.TEXTSPLIT(L442, ", "), COUNTA(_xlfn.TEXTSPLIT(L442, ", ")) - 1), 0) &gt; 0,
  IFERROR(INDEX(_xlfn.TEXTSPLIT(L442, ", "), COUNTA(_xlfn.TEXTSPLIT(L442, ", "))) - INDEX(_xlfn.TEXTSPLIT(L442, ", "), COUNTA(_xlfn.TEXTSPLIT(L442, ", ")) - 1), ""),
  ""
)</f>
        <v>106</v>
      </c>
      <c r="N442" s="51" t="str">
        <f>IFERROR(TEXT(AVERAGEIF(Rates!B:B, D442, Rates!C:C), "0.0"), "")</f>
        <v>6.5</v>
      </c>
      <c r="O442" s="52" t="str">
        <f>IFERROR(
    IF(
        AVERAGEIF(Rates!B:B, D442, Rates!F:F) &lt; 1.2,
        "Easy",
        IF(
            AVERAGEIF(Rates!B:B, D442, Rates!F:F) &gt; 2.2,
            "Hard",
            "Med"
        )
    ),
    ""
)</f>
        <v>Med</v>
      </c>
      <c r="P442" s="50" t="str" cm="1">
        <f t="array" ref="P442">_xlfn.TEXTJOIN(",", TRUE, IF((Rates!$B$1:$B$11000 = D442) * (Rates!$E$1:$E$11000 &lt;&gt; ""), CHAR(34) &amp; Rates!$E$1:$E$11000&amp; CHAR(34), ""))</f>
        <v>"2 words: super fun and hard. Bands only: super fun, slightly tricky. Mission impossible: I did not like. I have never seen any of them and I cheated because it was my only hope of completing that row."</v>
      </c>
      <c r="Q442" s="50">
        <f>COUNTIF(Categories!A:A, H442) + COUNTIF(Categories!A:A, I442) + COUNTIF(Categories!A:A, J442) + COUNTIF(Categories!A:A, K442) + COUNTIF(Categories!A:A, F442) + COUNTIF(Categories!A:A, G442) + T442</f>
        <v>6</v>
      </c>
      <c r="R442" s="50">
        <f t="shared" si="38"/>
        <v>1</v>
      </c>
      <c r="S442" s="50" t="str">
        <f t="shared" si="37"/>
        <v>englislocate_MIexact23ColorCrosseOnlyBa</v>
      </c>
      <c r="T442" s="50">
        <f t="shared" si="24"/>
        <v>0</v>
      </c>
      <c r="U442" s="50" t="s">
        <v>3018</v>
      </c>
      <c r="V442" s="50" t="str">
        <f t="shared" si="25"/>
        <v>[{"order":"441","ctry":"United Kingdom",</v>
      </c>
      <c r="W442" s="53" t="str">
        <f t="shared" si="26"/>
        <v>[{"order":"441","ctry":"United Kingdom","rate":"6.5","dff":"Med","cmnt":["2 words: super fun and hard. Bands only: super fun, slightly tricky. Mission impossible: I did not like. I have never seen any of them and I cheated because it was my only hope of completing that row."],"prow":["englis","locate_MI","exact2"],"pcolumn":["3Color","Crosse","OnlyBa"]}],</v>
      </c>
      <c r="X442" s="48" t="str" cm="1">
        <f t="array" ref="X442">CHAR(34) &amp; "prow" &amp; CHAR(34) &amp; ":["
&amp; _xlfn.TEXTJOIN(",", TRUE, CHAR(34) &amp; F442:H442 &amp; CHAR(34))
&amp; "],"</f>
        <v>"prow":["englis","locate_MI","exact2"],</v>
      </c>
      <c r="Y442" s="48" t="str" cm="1">
        <f t="array" ref="Y442">CHAR(34) &amp; "pcolumn" &amp; CHAR(34) &amp; ":["
&amp; _xlfn.TEXTJOIN(",", TRUE, CHAR(34) &amp; I442:K442 &amp; CHAR(34))
&amp; "]}"</f>
        <v>"pcolumn":["3Color","Crosse","OnlyBa"]}</v>
      </c>
      <c r="Z442" s="54" t="str">
        <f t="shared" si="27"/>
        <v>"rate":"6.5",</v>
      </c>
      <c r="AA442" s="54" t="str">
        <f t="shared" si="28"/>
        <v>"dff":"Med",</v>
      </c>
      <c r="AB442" s="54" t="str">
        <f t="shared" si="29"/>
        <v>"cmnt":["2 words: super fun and hard. Bands only: super fun, slightly tricky. Mission impossible: I did not like. I have never seen any of them and I cheated because it was my only hope of completing that row."],</v>
      </c>
      <c r="AC442" s="54"/>
      <c r="AD442" s="54"/>
      <c r="AE442" s="54"/>
      <c r="AF442" s="54"/>
      <c r="AG442" s="54"/>
      <c r="AH442" s="54"/>
    </row>
    <row r="443" spans="1:34" ht="18" customHeight="1" x14ac:dyDescent="0.3">
      <c r="A443" s="44">
        <f t="shared" si="36"/>
        <v>45799</v>
      </c>
      <c r="B443" s="45">
        <f t="shared" si="21"/>
        <v>4</v>
      </c>
      <c r="C443" s="46" t="str">
        <f t="shared" si="22"/>
        <v>puzzle1 = [{"order":"442","ctry":"Guernsey","rate":"7.8","dff":"Hard","cmnt":["Georgia doesn’t have small crosses?  [ANS: It has! This was recently fixed]","Georgia's four small crosses don't count as small crosses? It should be in both categories imo. [ANS: This should be fixed now, thanks!]"],"prow":["ntWHYE","largecross","smallcross"],"pcolumn":["rgn_Europe","3Color","cl_RED"]}],</v>
      </c>
      <c r="D443" s="47">
        <f t="shared" si="23"/>
        <v>442</v>
      </c>
      <c r="E443" s="48" t="s">
        <v>131</v>
      </c>
      <c r="F443" s="49" t="s">
        <v>20</v>
      </c>
      <c r="G443" s="50" t="s">
        <v>1537</v>
      </c>
      <c r="H443" s="50" t="s">
        <v>1529</v>
      </c>
      <c r="I443" s="50" t="s">
        <v>1067</v>
      </c>
      <c r="J443" s="50" t="s">
        <v>1417</v>
      </c>
      <c r="K443" s="50" t="s">
        <v>1101</v>
      </c>
      <c r="L443" s="48" t="str" cm="1">
        <f t="array" ref="L443">IF(LEFT(E443,1)&lt;&gt;"[", _xlfn.TEXTJOIN(", ", TRUE, IF($E$2:$E$1438=E443, ROW($E$2:$E$1438)-1, "")), "")</f>
        <v>182, 340, 442</v>
      </c>
      <c r="M443" s="48" cm="1">
        <f t="array" ref="M443">IF(
  IFERROR(INDEX(_xlfn.TEXTSPLIT(L443, ", "), COUNTA(_xlfn.TEXTSPLIT(L443, ", "))) - INDEX(_xlfn.TEXTSPLIT(L443, ", "), COUNTA(_xlfn.TEXTSPLIT(L443, ", ")) - 1), 0) &gt; 0,
  IFERROR(INDEX(_xlfn.TEXTSPLIT(L443, ", "), COUNTA(_xlfn.TEXTSPLIT(L443, ", "))) - INDEX(_xlfn.TEXTSPLIT(L443, ", "), COUNTA(_xlfn.TEXTSPLIT(L443, ", ")) - 1), ""),
  ""
)</f>
        <v>102</v>
      </c>
      <c r="N443" s="51" t="str">
        <f>IFERROR(TEXT(AVERAGEIF(Rates!B:B, D443, Rates!C:C), "0.0"), "")</f>
        <v>7.8</v>
      </c>
      <c r="O443" s="52" t="str">
        <f>IFERROR(
    IF(
        AVERAGEIF(Rates!B:B, D443, Rates!F:F) &lt; 1.2,
        "Easy",
        IF(
            AVERAGEIF(Rates!B:B, D443, Rates!F:F) &gt; 2.2,
            "Hard",
            "Med"
        )
    ),
    ""
)</f>
        <v>Hard</v>
      </c>
      <c r="P443" s="50" t="str" cm="1">
        <f t="array" ref="P443">_xlfn.TEXTJOIN(",", TRUE, IF((Rates!$B$1:$B$11000 = D443) * (Rates!$E$1:$E$11000 &lt;&gt; ""), CHAR(34) &amp; Rates!$E$1:$E$11000&amp; CHAR(34), ""))</f>
        <v>"Georgia doesn’t have small crosses?  [ANS: It has! This was recently fixed]","Georgia's four small crosses don't count as small crosses? It should be in both categories imo. [ANS: This should be fixed now, thanks!]"</v>
      </c>
      <c r="Q443" s="50">
        <f>COUNTIF(Categories!A:A, H443) + COUNTIF(Categories!A:A, I443) + COUNTIF(Categories!A:A, J443) + COUNTIF(Categories!A:A, K443) + COUNTIF(Categories!A:A, F443) + COUNTIF(Categories!A:A, G443) + T443</f>
        <v>6</v>
      </c>
      <c r="R443" s="50">
        <f t="shared" si="38"/>
        <v>0</v>
      </c>
      <c r="S443" s="50" t="str">
        <f t="shared" si="37"/>
        <v>ntWHYElargecrosssmallcrossrgn_Europe3Colorcl_RED</v>
      </c>
      <c r="T443" s="50">
        <f t="shared" si="24"/>
        <v>0</v>
      </c>
      <c r="U443" s="50" t="s">
        <v>3018</v>
      </c>
      <c r="V443" s="50" t="str">
        <f t="shared" si="25"/>
        <v>[{"order":"442","ctry":"Guernsey",</v>
      </c>
      <c r="W443" s="53" t="str">
        <f t="shared" si="26"/>
        <v>[{"order":"442","ctry":"Guernsey","rate":"7.8","dff":"Hard","cmnt":["Georgia doesn’t have small crosses?  [ANS: It has! This was recently fixed]","Georgia's four small crosses don't count as small crosses? It should be in both categories imo. [ANS: This should be fixed now, thanks!]"],"prow":["ntWHYE","largecross","smallcross"],"pcolumn":["rgn_Europe","3Color","cl_RED"]}],</v>
      </c>
      <c r="X443" s="48" t="str" cm="1">
        <f t="array" ref="X443">CHAR(34) &amp; "prow" &amp; CHAR(34) &amp; ":["
&amp; _xlfn.TEXTJOIN(",", TRUE, CHAR(34) &amp; F443:H443 &amp; CHAR(34))
&amp; "],"</f>
        <v>"prow":["ntWHYE","largecross","smallcross"],</v>
      </c>
      <c r="Y443" s="48" t="str" cm="1">
        <f t="array" ref="Y443">CHAR(34) &amp; "pcolumn" &amp; CHAR(34) &amp; ":["
&amp; _xlfn.TEXTJOIN(",", TRUE, CHAR(34) &amp; I443:K443 &amp; CHAR(34))
&amp; "]}"</f>
        <v>"pcolumn":["rgn_Europe","3Color","cl_RED"]}</v>
      </c>
      <c r="Z443" s="54" t="str">
        <f t="shared" si="27"/>
        <v>"rate":"7.8",</v>
      </c>
      <c r="AA443" s="54" t="str">
        <f t="shared" si="28"/>
        <v>"dff":"Hard",</v>
      </c>
      <c r="AB443" s="54" t="str">
        <f t="shared" si="29"/>
        <v>"cmnt":["Georgia doesn’t have small crosses?  [ANS: It has! This was recently fixed]","Georgia's four small crosses don't count as small crosses? It should be in both categories imo. [ANS: This should be fixed now, thanks!]"],</v>
      </c>
      <c r="AC443" s="54"/>
      <c r="AD443" s="54"/>
      <c r="AE443" s="54"/>
      <c r="AF443" s="54"/>
      <c r="AG443" s="54"/>
      <c r="AH443" s="54"/>
    </row>
    <row r="444" spans="1:34" ht="18" customHeight="1" x14ac:dyDescent="0.3">
      <c r="A444" s="44">
        <f t="shared" si="36"/>
        <v>45800</v>
      </c>
      <c r="B444" s="45">
        <f t="shared" si="21"/>
        <v>5</v>
      </c>
      <c r="C444" s="46" t="str">
        <f t="shared" si="22"/>
        <v>puzzle1 = [{"order":"443","ctry":"Romania","rate":"5.8","dff":"Med","cmnt":["Chad and Romania have the same flag but only Romania counted as gold!"],"prow":["cl_BLU","cl_YEL","cl_RED"],"pcolumn":["allver","OnlyBa","Extra_OnlyBa, allver"]}],</v>
      </c>
      <c r="D444" s="47">
        <f t="shared" si="23"/>
        <v>443</v>
      </c>
      <c r="E444" s="48" t="s">
        <v>219</v>
      </c>
      <c r="F444" s="49" t="s">
        <v>1092</v>
      </c>
      <c r="G444" s="50" t="s">
        <v>1107</v>
      </c>
      <c r="H444" s="50" t="s">
        <v>1101</v>
      </c>
      <c r="I444" s="50" t="s">
        <v>1513</v>
      </c>
      <c r="J444" s="50" t="s">
        <v>1630</v>
      </c>
      <c r="K444" s="50" t="s">
        <v>1565</v>
      </c>
      <c r="L444" s="48" t="str" cm="1">
        <f t="array" ref="L444">IF(LEFT(E444,1)&lt;&gt;"[", _xlfn.TEXTJOIN(", ", TRUE, IF($E$2:$E$1438=E444, ROW($E$2:$E$1438)-1, "")), "")</f>
        <v>156, 443</v>
      </c>
      <c r="M444" s="48" cm="1">
        <f t="array" ref="M444">IF(
  IFERROR(INDEX(_xlfn.TEXTSPLIT(L444, ", "), COUNTA(_xlfn.TEXTSPLIT(L444, ", "))) - INDEX(_xlfn.TEXTSPLIT(L444, ", "), COUNTA(_xlfn.TEXTSPLIT(L444, ", ")) - 1), 0) &gt; 0,
  IFERROR(INDEX(_xlfn.TEXTSPLIT(L444, ", "), COUNTA(_xlfn.TEXTSPLIT(L444, ", "))) - INDEX(_xlfn.TEXTSPLIT(L444, ", "), COUNTA(_xlfn.TEXTSPLIT(L444, ", ")) - 1), ""),
  ""
)</f>
        <v>287</v>
      </c>
      <c r="N444" s="51" t="str">
        <f>IFERROR(TEXT(AVERAGEIF(Rates!B:B, D444, Rates!C:C), "0.0"), "")</f>
        <v>5.8</v>
      </c>
      <c r="O444" s="52" t="str">
        <f>IFERROR(
    IF(
        AVERAGEIF(Rates!B:B, D444, Rates!F:F) &lt; 1.2,
        "Easy",
        IF(
            AVERAGEIF(Rates!B:B, D444, Rates!F:F) &gt; 2.2,
            "Hard",
            "Med"
        )
    ),
    ""
)</f>
        <v>Med</v>
      </c>
      <c r="P444" s="50" t="str" cm="1">
        <f t="array" ref="P444">_xlfn.TEXTJOIN(",", TRUE, IF((Rates!$B$1:$B$11000 = D444) * (Rates!$E$1:$E$11000 &lt;&gt; ""), CHAR(34) &amp; Rates!$E$1:$E$11000&amp; CHAR(34), ""))</f>
        <v>"Chad and Romania have the same flag but only Romania counted as gold!"</v>
      </c>
      <c r="Q444" s="50">
        <f>COUNTIF(Categories!A:A, H444) + COUNTIF(Categories!A:A, I444) + COUNTIF(Categories!A:A, J444) + COUNTIF(Categories!A:A, K444) + COUNTIF(Categories!A:A, F444) + COUNTIF(Categories!A:A, G444) + T444</f>
        <v>6</v>
      </c>
      <c r="R444" s="50">
        <f t="shared" si="38"/>
        <v>1</v>
      </c>
      <c r="S444" s="50" t="str">
        <f t="shared" si="37"/>
        <v>cl_BLUcl_YELcl_REDallverOnlyBaExtra_OnlyBa, allver</v>
      </c>
      <c r="T444" s="50">
        <f t="shared" si="24"/>
        <v>0</v>
      </c>
      <c r="U444" s="50" t="s">
        <v>3018</v>
      </c>
      <c r="V444" s="50" t="str">
        <f t="shared" si="25"/>
        <v>[{"order":"443","ctry":"Romania",</v>
      </c>
      <c r="W444" s="53" t="str">
        <f t="shared" si="26"/>
        <v>[{"order":"443","ctry":"Romania","rate":"5.8","dff":"Med","cmnt":["Chad and Romania have the same flag but only Romania counted as gold!"],"prow":["cl_BLU","cl_YEL","cl_RED"],"pcolumn":["allver","OnlyBa","Extra_OnlyBa, allver"]}],</v>
      </c>
      <c r="X444" s="48" t="str" cm="1">
        <f t="array" ref="X444">CHAR(34) &amp; "prow" &amp; CHAR(34) &amp; ":["
&amp; _xlfn.TEXTJOIN(",", TRUE, CHAR(34) &amp; F444:H444 &amp; CHAR(34))
&amp; "],"</f>
        <v>"prow":["cl_BLU","cl_YEL","cl_RED"],</v>
      </c>
      <c r="Y444" s="48" t="str" cm="1">
        <f t="array" ref="Y444">CHAR(34) &amp; "pcolumn" &amp; CHAR(34) &amp; ":["
&amp; _xlfn.TEXTJOIN(",", TRUE, CHAR(34) &amp; I444:K444 &amp; CHAR(34))
&amp; "]}"</f>
        <v>"pcolumn":["allver","OnlyBa","Extra_OnlyBa, allver"]}</v>
      </c>
      <c r="Z444" s="54" t="str">
        <f t="shared" si="27"/>
        <v>"rate":"5.8",</v>
      </c>
      <c r="AA444" s="54" t="str">
        <f t="shared" si="28"/>
        <v>"dff":"Med",</v>
      </c>
      <c r="AB444" s="54" t="str">
        <f t="shared" si="29"/>
        <v>"cmnt":["Chad and Romania have the same flag but only Romania counted as gold!"],</v>
      </c>
      <c r="AC444" s="54"/>
      <c r="AD444" s="54"/>
      <c r="AE444" s="54"/>
      <c r="AF444" s="54"/>
      <c r="AG444" s="54"/>
      <c r="AH444" s="54"/>
    </row>
    <row r="445" spans="1:34" ht="18" customHeight="1" x14ac:dyDescent="0.3">
      <c r="A445" s="44">
        <f t="shared" si="36"/>
        <v>45801</v>
      </c>
      <c r="B445" s="45">
        <f t="shared" si="21"/>
        <v>6</v>
      </c>
      <c r="C445" s="46" t="str">
        <f t="shared" si="22"/>
        <v>puzzle1 = [{"order":"444","ctry":"[ANT] French Southern and Antarctic Lands","rate":"4.5","dff":"Hard","cmnt":["Not a fan of regional flags","My only problem with this puzzle is that I can't complete it with only antarctica flags","Almost no available options","Good use of a non-country flag, not too obscure that you need to have memorised the whole flag list, but not too easy either ","Extremely difficult, but not even funny","European Union has french as official language [ANS: It is excluded because is not a country or subdivision!]","Impossible!"],"prow":["LUEDHI","rgn_Antarctica","french"],"pcolumn":["Canton","myrBLU","NoBand"]}],</v>
      </c>
      <c r="D445" s="47">
        <f t="shared" si="23"/>
        <v>444</v>
      </c>
      <c r="E445" s="48" t="s">
        <v>3090</v>
      </c>
      <c r="F445" s="49" t="s">
        <v>1388</v>
      </c>
      <c r="G445" s="50" t="s">
        <v>1071</v>
      </c>
      <c r="H445" s="50" t="s">
        <v>2035</v>
      </c>
      <c r="I445" s="50" t="s">
        <v>1634</v>
      </c>
      <c r="J445" s="50" t="s">
        <v>1283</v>
      </c>
      <c r="K445" s="50" t="s">
        <v>1481</v>
      </c>
      <c r="L445" s="48" t="str" cm="1">
        <f t="array" ref="L445">IF(LEFT(E445,1)&lt;&gt;"[", _xlfn.TEXTJOIN(", ", TRUE, IF($E$2:$E$1438=E445, ROW($E$2:$E$1438)-1, "")), "")</f>
        <v/>
      </c>
      <c r="M445" s="48" t="str" cm="1">
        <f t="array" ref="M445">IF(
  IFERROR(INDEX(_xlfn.TEXTSPLIT(L445, ", "), COUNTA(_xlfn.TEXTSPLIT(L445, ", "))) - INDEX(_xlfn.TEXTSPLIT(L445, ", "), COUNTA(_xlfn.TEXTSPLIT(L445, ", ")) - 1), 0) &gt; 0,
  IFERROR(INDEX(_xlfn.TEXTSPLIT(L445, ", "), COUNTA(_xlfn.TEXTSPLIT(L445, ", "))) - INDEX(_xlfn.TEXTSPLIT(L445, ", "), COUNTA(_xlfn.TEXTSPLIT(L445, ", ")) - 1), ""),
  ""
)</f>
        <v/>
      </c>
      <c r="N445" s="51" t="str">
        <f>IFERROR(TEXT(AVERAGEIF(Rates!B:B, D445, Rates!C:C), "0.0"), "")</f>
        <v>4.5</v>
      </c>
      <c r="O445" s="52" t="str">
        <f>IFERROR(
    IF(
        AVERAGEIF(Rates!B:B, D445, Rates!F:F) &lt; 1.2,
        "Easy",
        IF(
            AVERAGEIF(Rates!B:B, D445, Rates!F:F) &gt; 2.2,
            "Hard",
            "Med"
        )
    ),
    ""
)</f>
        <v>Hard</v>
      </c>
      <c r="P445" s="50" t="str" cm="1">
        <f t="array" ref="P445">_xlfn.TEXTJOIN(",", TRUE, IF((Rates!$B$1:$B$11000 = D445) * (Rates!$E$1:$E$11000 &lt;&gt; ""), CHAR(34) &amp; Rates!$E$1:$E$11000&amp; CHAR(34), ""))</f>
        <v>"Not a fan of regional flags","My only problem with this puzzle is that I can't complete it with only antarctica flags","Almost no available options","Good use of a non-country flag, not too obscure that you need to have memorised the whole flag list, but not too easy either ","Extremely difficult, but not even funny","European Union has french as official language [ANS: It is excluded because is not a country or subdivision!]","Impossible!"</v>
      </c>
      <c r="Q445" s="50">
        <f>COUNTIF(Categories!A:A, H445) + COUNTIF(Categories!A:A, I445) + COUNTIF(Categories!A:A, J445) + COUNTIF(Categories!A:A, K445) + COUNTIF(Categories!A:A, F445) + COUNTIF(Categories!A:A, G445) + T445</f>
        <v>6</v>
      </c>
      <c r="R445" s="50">
        <f t="shared" si="38"/>
        <v>0</v>
      </c>
      <c r="S445" s="50" t="str">
        <f t="shared" si="37"/>
        <v>LUEDHIrgn_AntarcticafrenchCantonmyrBLUNoBand</v>
      </c>
      <c r="T445" s="50">
        <f t="shared" si="24"/>
        <v>0</v>
      </c>
      <c r="U445" s="50" t="s">
        <v>3018</v>
      </c>
      <c r="V445" s="50" t="str">
        <f t="shared" si="25"/>
        <v>[{"order":"444","ctry":"[ANT] French Southern and Antarctic Lands",</v>
      </c>
      <c r="W445" s="53" t="str">
        <f t="shared" si="26"/>
        <v>[{"order":"444","ctry":"[ANT] French Southern and Antarctic Lands","rate":"4.5","dff":"Hard","cmnt":["Not a fan of regional flags","My only problem with this puzzle is that I can't complete it with only antarctica flags","Almost no available options","Good use of a non-country flag, not too obscure that you need to have memorised the whole flag list, but not too easy either ","Extremely difficult, but not even funny","European Union has french as official language [ANS: It is excluded because is not a country or subdivision!]","Impossible!"],"prow":["LUEDHI","rgn_Antarctica","french"],"pcolumn":["Canton","myrBLU","NoBand"]}],</v>
      </c>
      <c r="X445" s="48" t="str" cm="1">
        <f t="array" ref="X445">CHAR(34) &amp; "prow" &amp; CHAR(34) &amp; ":["
&amp; _xlfn.TEXTJOIN(",", TRUE, CHAR(34) &amp; F445:H445 &amp; CHAR(34))
&amp; "],"</f>
        <v>"prow":["LUEDHI","rgn_Antarctica","french"],</v>
      </c>
      <c r="Y445" s="48" t="str" cm="1">
        <f t="array" ref="Y445">CHAR(34) &amp; "pcolumn" &amp; CHAR(34) &amp; ":["
&amp; _xlfn.TEXTJOIN(",", TRUE, CHAR(34) &amp; I445:K445 &amp; CHAR(34))
&amp; "]}"</f>
        <v>"pcolumn":["Canton","myrBLU","NoBand"]}</v>
      </c>
      <c r="Z445" s="54" t="str">
        <f t="shared" si="27"/>
        <v>"rate":"4.5",</v>
      </c>
      <c r="AA445" s="54" t="str">
        <f t="shared" si="28"/>
        <v>"dff":"Hard",</v>
      </c>
      <c r="AB445" s="54" t="str">
        <f t="shared" si="29"/>
        <v>"cmnt":["Not a fan of regional flags","My only problem with this puzzle is that I can't complete it with only antarctica flags","Almost no available options","Good use of a non-country flag, not too obscure that you need to have memorised the whole flag list, but not too easy either ","Extremely difficult, but not even funny","European Union has french as official language [ANS: It is excluded because is not a country or subdivision!]","Impossible!"],</v>
      </c>
      <c r="AC445" s="54"/>
      <c r="AD445" s="54"/>
      <c r="AE445" s="54"/>
      <c r="AF445" s="54"/>
      <c r="AG445" s="54"/>
      <c r="AH445" s="54"/>
    </row>
    <row r="446" spans="1:34" ht="18" customHeight="1" x14ac:dyDescent="0.3">
      <c r="A446" s="44">
        <f t="shared" si="36"/>
        <v>45802</v>
      </c>
      <c r="B446" s="45">
        <f t="shared" si="21"/>
        <v>7</v>
      </c>
      <c r="C446" s="46" t="str">
        <f t="shared" si="22"/>
        <v>puzzle1 = [{"order":"445","ctry":"Panama","rate":"8.5","dff":"Hard","cmnt":["We loved it! not too hard and not too easy! it was a thinker! :)"],"prow":["retrique","myrWHI","rg2_AM_Central"],"pcolumn":["cl_BLU","cl_RED","HasSta"]}],</v>
      </c>
      <c r="D446" s="47">
        <f t="shared" si="23"/>
        <v>445</v>
      </c>
      <c r="E446" s="48" t="s">
        <v>208</v>
      </c>
      <c r="F446" s="49" t="s">
        <v>1865</v>
      </c>
      <c r="G446" s="50" t="s">
        <v>1295</v>
      </c>
      <c r="H446" s="50" t="s">
        <v>564</v>
      </c>
      <c r="I446" s="50" t="s">
        <v>1092</v>
      </c>
      <c r="J446" s="50" t="s">
        <v>1101</v>
      </c>
      <c r="K446" s="50" t="s">
        <v>1586</v>
      </c>
      <c r="L446" s="48" t="str" cm="1">
        <f t="array" ref="L446">IF(LEFT(E446,1)&lt;&gt;"[", _xlfn.TEXTJOIN(", ", TRUE, IF($E$2:$E$1438=E446, ROW($E$2:$E$1438)-1, "")), "")</f>
        <v>244, 445, 575</v>
      </c>
      <c r="M446" s="48" cm="1">
        <f t="array" ref="M446">IF(
  IFERROR(INDEX(_xlfn.TEXTSPLIT(L446, ", "), COUNTA(_xlfn.TEXTSPLIT(L446, ", "))) - INDEX(_xlfn.TEXTSPLIT(L446, ", "), COUNTA(_xlfn.TEXTSPLIT(L446, ", ")) - 1), 0) &gt; 0,
  IFERROR(INDEX(_xlfn.TEXTSPLIT(L446, ", "), COUNTA(_xlfn.TEXTSPLIT(L446, ", "))) - INDEX(_xlfn.TEXTSPLIT(L446, ", "), COUNTA(_xlfn.TEXTSPLIT(L446, ", ")) - 1), ""),
  ""
)</f>
        <v>130</v>
      </c>
      <c r="N446" s="51" t="str">
        <f>IFERROR(TEXT(AVERAGEIF(Rates!B:B, D446, Rates!C:C), "0.0"), "")</f>
        <v>8.5</v>
      </c>
      <c r="O446" s="52" t="str">
        <f>IFERROR(
    IF(
        AVERAGEIF(Rates!B:B, D446, Rates!F:F) &lt; 1.2,
        "Easy",
        IF(
            AVERAGEIF(Rates!B:B, D446, Rates!F:F) &gt; 2.2,
            "Hard",
            "Med"
        )
    ),
    ""
)</f>
        <v>Hard</v>
      </c>
      <c r="P446" s="50" t="str" cm="1">
        <f t="array" ref="P446">_xlfn.TEXTJOIN(",", TRUE, IF((Rates!$B$1:$B$11000 = D446) * (Rates!$E$1:$E$11000 &lt;&gt; ""), CHAR(34) &amp; Rates!$E$1:$E$11000&amp; CHAR(34), ""))</f>
        <v>"We loved it! not too hard and not too easy! it was a thinker! :)"</v>
      </c>
      <c r="Q446" s="50">
        <f>COUNTIF(Categories!A:A, H446) + COUNTIF(Categories!A:A, I446) + COUNTIF(Categories!A:A, J446) + COUNTIF(Categories!A:A, K446) + COUNTIF(Categories!A:A, F446) + COUNTIF(Categories!A:A, G446) + T446</f>
        <v>6</v>
      </c>
      <c r="R446" s="50">
        <f t="shared" si="38"/>
        <v>2</v>
      </c>
      <c r="S446" s="50" t="str">
        <f t="shared" si="37"/>
        <v>retriquemyrWHIrg2_AM_Centralcl_BLUcl_REDHasSta</v>
      </c>
      <c r="T446" s="50">
        <f t="shared" si="24"/>
        <v>0</v>
      </c>
      <c r="U446" s="50" t="s">
        <v>3018</v>
      </c>
      <c r="V446" s="50" t="str">
        <f t="shared" si="25"/>
        <v>[{"order":"445","ctry":"Panama",</v>
      </c>
      <c r="W446" s="53" t="str">
        <f t="shared" si="26"/>
        <v>[{"order":"445","ctry":"Panama","rate":"8.5","dff":"Hard","cmnt":["We loved it! not too hard and not too easy! it was a thinker! :)"],"prow":["retrique","myrWHI","rg2_AM_Central"],"pcolumn":["cl_BLU","cl_RED","HasSta"]}],</v>
      </c>
      <c r="X446" s="48" t="str" cm="1">
        <f t="array" ref="X446">CHAR(34) &amp; "prow" &amp; CHAR(34) &amp; ":["
&amp; _xlfn.TEXTJOIN(",", TRUE, CHAR(34) &amp; F446:H446 &amp; CHAR(34))
&amp; "],"</f>
        <v>"prow":["retrique","myrWHI","rg2_AM_Central"],</v>
      </c>
      <c r="Y446" s="48" t="str" cm="1">
        <f t="array" ref="Y446">CHAR(34) &amp; "pcolumn" &amp; CHAR(34) &amp; ":["
&amp; _xlfn.TEXTJOIN(",", TRUE, CHAR(34) &amp; I446:K446 &amp; CHAR(34))
&amp; "]}"</f>
        <v>"pcolumn":["cl_BLU","cl_RED","HasSta"]}</v>
      </c>
      <c r="Z446" s="54" t="str">
        <f t="shared" si="27"/>
        <v>"rate":"8.5",</v>
      </c>
      <c r="AA446" s="54" t="str">
        <f t="shared" si="28"/>
        <v>"dff":"Hard",</v>
      </c>
      <c r="AB446" s="54" t="str">
        <f t="shared" si="29"/>
        <v>"cmnt":["We loved it! not too hard and not too easy! it was a thinker! :)"],</v>
      </c>
      <c r="AC446" s="54"/>
      <c r="AD446" s="54"/>
      <c r="AE446" s="54"/>
      <c r="AF446" s="54"/>
      <c r="AG446" s="54"/>
      <c r="AH446" s="54"/>
    </row>
    <row r="447" spans="1:34" ht="18" customHeight="1" x14ac:dyDescent="0.3">
      <c r="A447" s="44">
        <f t="shared" si="36"/>
        <v>45803</v>
      </c>
      <c r="B447" s="45">
        <f t="shared" si="21"/>
        <v>1</v>
      </c>
      <c r="C447" s="46" t="str">
        <f t="shared" si="22"/>
        <v>puzzle1 = [{"order":"446","ctry":"Kyrgyzstan","rate":"7.8","dff":"Med","cmnt":["Pretty hard.  Super fun!  Props to the flagdoku team for having the (relatively) recent changes to the Kyrgyz flag.","Fun one today 👏🏽"],"prow":["NO_GRE","NO_BLU","NO_WHI"],"pcolumn":["NoBand","rgn_Asia","HasSun"]}],</v>
      </c>
      <c r="D447" s="47">
        <f t="shared" si="23"/>
        <v>446</v>
      </c>
      <c r="E447" s="48" t="s">
        <v>157</v>
      </c>
      <c r="F447" s="49" t="s">
        <v>1323</v>
      </c>
      <c r="G447" s="49" t="s">
        <v>1311</v>
      </c>
      <c r="H447" s="49" t="s">
        <v>1315</v>
      </c>
      <c r="I447" s="49" t="s">
        <v>1481</v>
      </c>
      <c r="J447" s="49" t="s">
        <v>1063</v>
      </c>
      <c r="K447" s="49" t="s">
        <v>1602</v>
      </c>
      <c r="L447" s="48" t="str" cm="1">
        <f t="array" ref="L447">IF(LEFT(E447,1)&lt;&gt;"[", _xlfn.TEXTJOIN(", ", TRUE, IF($E$2:$E$1438=E447, ROW($E$2:$E$1438)-1, "")), "")</f>
        <v>87, 446</v>
      </c>
      <c r="M447" s="48" cm="1">
        <f t="array" ref="M447">IF(
  IFERROR(INDEX(_xlfn.TEXTSPLIT(L447, ", "), COUNTA(_xlfn.TEXTSPLIT(L447, ", "))) - INDEX(_xlfn.TEXTSPLIT(L447, ", "), COUNTA(_xlfn.TEXTSPLIT(L447, ", ")) - 1), 0) &gt; 0,
  IFERROR(INDEX(_xlfn.TEXTSPLIT(L447, ", "), COUNTA(_xlfn.TEXTSPLIT(L447, ", "))) - INDEX(_xlfn.TEXTSPLIT(L447, ", "), COUNTA(_xlfn.TEXTSPLIT(L447, ", ")) - 1), ""),
  ""
)</f>
        <v>359</v>
      </c>
      <c r="N447" s="51" t="str">
        <f>IFERROR(TEXT(AVERAGEIF(Rates!B:B, D447, Rates!C:C), "0.0"), "")</f>
        <v>7.8</v>
      </c>
      <c r="O447" s="52" t="str">
        <f>IFERROR(
    IF(
        AVERAGEIF(Rates!B:B, D447, Rates!F:F) &lt; 1.2,
        "Easy",
        IF(
            AVERAGEIF(Rates!B:B, D447, Rates!F:F) &gt; 2.2,
            "Hard",
            "Med"
        )
    ),
    ""
)</f>
        <v>Med</v>
      </c>
      <c r="P447" s="50" t="str" cm="1">
        <f t="array" ref="P447">_xlfn.TEXTJOIN(",", TRUE, IF((Rates!$B$1:$B$11000 = D447) * (Rates!$E$1:$E$11000 &lt;&gt; ""), CHAR(34) &amp; Rates!$E$1:$E$11000&amp; CHAR(34), ""))</f>
        <v>"Pretty hard.  Super fun!  Props to the flagdoku team for having the (relatively) recent changes to the Kyrgyz flag.","Fun one today 👏🏽"</v>
      </c>
      <c r="Q447" s="50">
        <f>COUNTIF(Categories!A:A, H447) + COUNTIF(Categories!A:A, I447) + COUNTIF(Categories!A:A, J447) + COUNTIF(Categories!A:A, K447) + COUNTIF(Categories!A:A, F447) + COUNTIF(Categories!A:A, G447) + T447</f>
        <v>6</v>
      </c>
      <c r="R447" s="50">
        <f t="shared" si="38"/>
        <v>1</v>
      </c>
      <c r="S447" s="50" t="str">
        <f t="shared" si="37"/>
        <v>NO_GRENO_BLUNO_WHINoBandrgn_AsiaHasSun</v>
      </c>
      <c r="T447" s="50">
        <f t="shared" si="24"/>
        <v>0</v>
      </c>
      <c r="U447" s="50" t="s">
        <v>3018</v>
      </c>
      <c r="V447" s="50" t="str">
        <f t="shared" si="25"/>
        <v>[{"order":"446","ctry":"Kyrgyzstan",</v>
      </c>
      <c r="W447" s="53" t="str">
        <f t="shared" si="26"/>
        <v>[{"order":"446","ctry":"Kyrgyzstan","rate":"7.8","dff":"Med","cmnt":["Pretty hard.  Super fun!  Props to the flagdoku team for having the (relatively) recent changes to the Kyrgyz flag.","Fun one today 👏🏽"],"prow":["NO_GRE","NO_BLU","NO_WHI"],"pcolumn":["NoBand","rgn_Asia","HasSun"]}],</v>
      </c>
      <c r="X447" s="48" t="str" cm="1">
        <f t="array" ref="X447">CHAR(34) &amp; "prow" &amp; CHAR(34) &amp; ":["
&amp; _xlfn.TEXTJOIN(",", TRUE, CHAR(34) &amp; F447:H447 &amp; CHAR(34))
&amp; "],"</f>
        <v>"prow":["NO_GRE","NO_BLU","NO_WHI"],</v>
      </c>
      <c r="Y447" s="48" t="str" cm="1">
        <f t="array" ref="Y447">CHAR(34) &amp; "pcolumn" &amp; CHAR(34) &amp; ":["
&amp; _xlfn.TEXTJOIN(",", TRUE, CHAR(34) &amp; I447:K447 &amp; CHAR(34))
&amp; "]}"</f>
        <v>"pcolumn":["NoBand","rgn_Asia","HasSun"]}</v>
      </c>
      <c r="Z447" s="54" t="str">
        <f t="shared" si="27"/>
        <v>"rate":"7.8",</v>
      </c>
      <c r="AA447" s="54" t="str">
        <f t="shared" si="28"/>
        <v>"dff":"Med",</v>
      </c>
      <c r="AB447" s="54" t="str">
        <f t="shared" si="29"/>
        <v>"cmnt":["Pretty hard.  Super fun!  Props to the flagdoku team for having the (relatively) recent changes to the Kyrgyz flag.","Fun one today 👏🏽"],</v>
      </c>
      <c r="AC447" s="54"/>
      <c r="AD447" s="54"/>
      <c r="AE447" s="54"/>
      <c r="AF447" s="54"/>
      <c r="AG447" s="54"/>
      <c r="AH447" s="54"/>
    </row>
    <row r="448" spans="1:34" ht="18" customHeight="1" x14ac:dyDescent="0.3">
      <c r="A448" s="44">
        <f t="shared" si="36"/>
        <v>45804</v>
      </c>
      <c r="B448" s="45">
        <f t="shared" si="21"/>
        <v>2</v>
      </c>
      <c r="C448" s="46" t="str">
        <f t="shared" si="22"/>
        <v>puzzle1 = [{"order":"447","ctry":"Scotland","rate":"7.0","dff":"Med","cmnt":["scotland isn’t an island [ANS: It is considered an island because it is placed in UK!!]"],"prow":["2Color","2Bands","rgn_Europe"],"pcolumn":["englis","end_land","island"]}],</v>
      </c>
      <c r="D448" s="47">
        <f t="shared" si="23"/>
        <v>447</v>
      </c>
      <c r="E448" s="48" t="s">
        <v>232</v>
      </c>
      <c r="F448" s="49" t="s">
        <v>1413</v>
      </c>
      <c r="G448" s="50" t="s">
        <v>1485</v>
      </c>
      <c r="H448" s="50" t="s">
        <v>1067</v>
      </c>
      <c r="I448" s="50" t="s">
        <v>2031</v>
      </c>
      <c r="J448" s="50" t="s">
        <v>1958</v>
      </c>
      <c r="K448" s="50" t="s">
        <v>1</v>
      </c>
      <c r="L448" s="48" t="str" cm="1">
        <f t="array" ref="L448">IF(LEFT(E448,1)&lt;&gt;"[", _xlfn.TEXTJOIN(", ", TRUE, IF($E$2:$E$1438=E448, ROW($E$2:$E$1438)-1, "")), "")</f>
        <v>127, 447</v>
      </c>
      <c r="M448" s="48" cm="1">
        <f t="array" ref="M448">IF(
  IFERROR(INDEX(_xlfn.TEXTSPLIT(L448, ", "), COUNTA(_xlfn.TEXTSPLIT(L448, ", "))) - INDEX(_xlfn.TEXTSPLIT(L448, ", "), COUNTA(_xlfn.TEXTSPLIT(L448, ", ")) - 1), 0) &gt; 0,
  IFERROR(INDEX(_xlfn.TEXTSPLIT(L448, ", "), COUNTA(_xlfn.TEXTSPLIT(L448, ", "))) - INDEX(_xlfn.TEXTSPLIT(L448, ", "), COUNTA(_xlfn.TEXTSPLIT(L448, ", ")) - 1), ""),
  ""
)</f>
        <v>320</v>
      </c>
      <c r="N448" s="51" t="str">
        <f>IFERROR(TEXT(AVERAGEIF(Rates!B:B, D448, Rates!C:C), "0.0"), "")</f>
        <v>7.0</v>
      </c>
      <c r="O448" s="52" t="str">
        <f>IFERROR(
    IF(
        AVERAGEIF(Rates!B:B, D448, Rates!F:F) &lt; 1.2,
        "Easy",
        IF(
            AVERAGEIF(Rates!B:B, D448, Rates!F:F) &gt; 2.2,
            "Hard",
            "Med"
        )
    ),
    ""
)</f>
        <v>Med</v>
      </c>
      <c r="P448" s="50" t="str" cm="1">
        <f t="array" ref="P448">_xlfn.TEXTJOIN(",", TRUE, IF((Rates!$B$1:$B$11000 = D448) * (Rates!$E$1:$E$11000 &lt;&gt; ""), CHAR(34) &amp; Rates!$E$1:$E$11000&amp; CHAR(34), ""))</f>
        <v>"scotland isn’t an island [ANS: It is considered an island because it is placed in UK!!]"</v>
      </c>
      <c r="Q448" s="50">
        <f>COUNTIF(Categories!A:A, H448) + COUNTIF(Categories!A:A, I448) + COUNTIF(Categories!A:A, J448) + COUNTIF(Categories!A:A, K448) + COUNTIF(Categories!A:A, F448) + COUNTIF(Categories!A:A, G448) + T448</f>
        <v>6</v>
      </c>
      <c r="R448" s="50">
        <f t="shared" si="38"/>
        <v>0</v>
      </c>
      <c r="S448" s="50" t="str">
        <f t="shared" si="37"/>
        <v>2Color2Bandsrgn_Europeenglisend_landisland</v>
      </c>
      <c r="T448" s="50">
        <f t="shared" si="24"/>
        <v>0</v>
      </c>
      <c r="U448" s="50" t="s">
        <v>3018</v>
      </c>
      <c r="V448" s="50" t="str">
        <f t="shared" si="25"/>
        <v>[{"order":"447","ctry":"Scotland",</v>
      </c>
      <c r="W448" s="53" t="str">
        <f t="shared" si="26"/>
        <v>[{"order":"447","ctry":"Scotland","rate":"7.0","dff":"Med","cmnt":["scotland isn’t an island [ANS: It is considered an island because it is placed in UK!!]"],"prow":["2Color","2Bands","rgn_Europe"],"pcolumn":["englis","end_land","island"]}],</v>
      </c>
      <c r="X448" s="48" t="str" cm="1">
        <f t="array" ref="X448">CHAR(34) &amp; "prow" &amp; CHAR(34) &amp; ":["
&amp; _xlfn.TEXTJOIN(",", TRUE, CHAR(34) &amp; F448:H448 &amp; CHAR(34))
&amp; "],"</f>
        <v>"prow":["2Color","2Bands","rgn_Europe"],</v>
      </c>
      <c r="Y448" s="48" t="str" cm="1">
        <f t="array" ref="Y448">CHAR(34) &amp; "pcolumn" &amp; CHAR(34) &amp; ":["
&amp; _xlfn.TEXTJOIN(",", TRUE, CHAR(34) &amp; I448:K448 &amp; CHAR(34))
&amp; "]}"</f>
        <v>"pcolumn":["englis","end_land","island"]}</v>
      </c>
      <c r="Z448" s="54" t="str">
        <f t="shared" si="27"/>
        <v>"rate":"7.0",</v>
      </c>
      <c r="AA448" s="54" t="str">
        <f t="shared" si="28"/>
        <v>"dff":"Med",</v>
      </c>
      <c r="AB448" s="54" t="str">
        <f t="shared" si="29"/>
        <v>"cmnt":["scotland isn’t an island [ANS: It is considered an island because it is placed in UK!!]"],</v>
      </c>
      <c r="AC448" s="54"/>
      <c r="AD448" s="54"/>
      <c r="AE448" s="54"/>
      <c r="AF448" s="54"/>
      <c r="AG448" s="54"/>
      <c r="AH448" s="54"/>
    </row>
    <row r="449" spans="1:34" ht="18" customHeight="1" x14ac:dyDescent="0.3">
      <c r="A449" s="44">
        <f t="shared" si="36"/>
        <v>45805</v>
      </c>
      <c r="B449" s="45">
        <f t="shared" si="21"/>
        <v>3</v>
      </c>
      <c r="C449" s="46" t="str">
        <f t="shared" si="22"/>
        <v>puzzle1 = [{"order":"448","ctry":"[ESP] Tenerife","rate":"5.0","dff":"Hard","cmnt":["Actually loved the first two columns even though they were some of the hardest ever, but the regional column and flag of the day just felt like 3 wasted squares. Especially since social flags etc. Work as well they are just too easy and not fun. ","Don't usually enjoy the regional flags. Thank you for the effort nonetheless 😊","How is Scotland not a region? Absolute bait. [ANS: Regions are flags that contain the [---] tag!]","Isn't Aland a subdivision of Finland? OK, it's an autonomous province and for some reason it doesn't have the [---] in this game, but it's still a subdivision of Finland (with a cross) [ANS: Some autonomous countries are considered first level flags! You can check in the flaglist]"],"prow":["myrBLU","OnlyBa","Crosse"],"pcolumn":["alldia","BLUWHI","regi__"]}],</v>
      </c>
      <c r="D449" s="47">
        <f t="shared" si="23"/>
        <v>448</v>
      </c>
      <c r="E449" s="48" t="s">
        <v>3091</v>
      </c>
      <c r="F449" s="49" t="s">
        <v>1283</v>
      </c>
      <c r="G449" s="50" t="s">
        <v>1630</v>
      </c>
      <c r="H449" s="50" t="s">
        <v>1618</v>
      </c>
      <c r="I449" s="50" t="s">
        <v>1517</v>
      </c>
      <c r="J449" s="50" t="s">
        <v>1363</v>
      </c>
      <c r="K449" s="50" t="s">
        <v>1079</v>
      </c>
      <c r="L449" s="48" t="str" cm="1">
        <f t="array" ref="L449">IF(LEFT(E449,1)&lt;&gt;"[", _xlfn.TEXTJOIN(", ", TRUE, IF($E$2:$E$1438=E449, ROW($E$2:$E$1438)-1, "")), "")</f>
        <v/>
      </c>
      <c r="M449" s="48" t="str" cm="1">
        <f t="array" ref="M449">IF(
  IFERROR(INDEX(_xlfn.TEXTSPLIT(L449, ", "), COUNTA(_xlfn.TEXTSPLIT(L449, ", "))) - INDEX(_xlfn.TEXTSPLIT(L449, ", "), COUNTA(_xlfn.TEXTSPLIT(L449, ", ")) - 1), 0) &gt; 0,
  IFERROR(INDEX(_xlfn.TEXTSPLIT(L449, ", "), COUNTA(_xlfn.TEXTSPLIT(L449, ", "))) - INDEX(_xlfn.TEXTSPLIT(L449, ", "), COUNTA(_xlfn.TEXTSPLIT(L449, ", ")) - 1), ""),
  ""
)</f>
        <v/>
      </c>
      <c r="N449" s="51" t="str">
        <f>IFERROR(TEXT(AVERAGEIF(Rates!B:B, D449, Rates!C:C), "0.0"), "")</f>
        <v>5.0</v>
      </c>
      <c r="O449" s="52" t="str">
        <f>IFERROR(
    IF(
        AVERAGEIF(Rates!B:B, D449, Rates!F:F) &lt; 1.2,
        "Easy",
        IF(
            AVERAGEIF(Rates!B:B, D449, Rates!F:F) &gt; 2.2,
            "Hard",
            "Med"
        )
    ),
    ""
)</f>
        <v>Hard</v>
      </c>
      <c r="P449" s="50" t="str" cm="1">
        <f t="array" ref="P449">_xlfn.TEXTJOIN(",", TRUE, IF((Rates!$B$1:$B$11000 = D449) * (Rates!$E$1:$E$11000 &lt;&gt; ""), CHAR(34) &amp; Rates!$E$1:$E$11000&amp; CHAR(34), ""))</f>
        <v>"Actually loved the first two columns even though they were some of the hardest ever, but the regional column and flag of the day just felt like 3 wasted squares. Especially since social flags etc. Work as well they are just too easy and not fun. ","Don't usually enjoy the regional flags. Thank you for the effort nonetheless 😊","How is Scotland not a region? Absolute bait. [ANS: Regions are flags that contain the [---] tag!]","Isn't Aland a subdivision of Finland? OK, it's an autonomous province and for some reason it doesn't have the [---] in this game, but it's still a subdivision of Finland (with a cross) [ANS: Some autonomous countries are considered first level flags! You can check in the flaglist]"</v>
      </c>
      <c r="Q449" s="50">
        <f>COUNTIF(Categories!A:A, H449) + COUNTIF(Categories!A:A, I449) + COUNTIF(Categories!A:A, J449) + COUNTIF(Categories!A:A, K449) + COUNTIF(Categories!A:A, F449) + COUNTIF(Categories!A:A, G449) + T449</f>
        <v>6</v>
      </c>
      <c r="R449" s="50">
        <f t="shared" si="38"/>
        <v>0</v>
      </c>
      <c r="S449" s="50" t="str">
        <f t="shared" si="37"/>
        <v>myrBLUOnlyBaCrossealldiaBLUWHIregi__</v>
      </c>
      <c r="T449" s="50">
        <f t="shared" si="24"/>
        <v>0</v>
      </c>
      <c r="U449" s="50" t="s">
        <v>3018</v>
      </c>
      <c r="V449" s="50" t="str">
        <f t="shared" si="25"/>
        <v>[{"order":"448","ctry":"[ESP] Tenerife",</v>
      </c>
      <c r="W449" s="53" t="str">
        <f t="shared" si="26"/>
        <v>[{"order":"448","ctry":"[ESP] Tenerife","rate":"5.0","dff":"Hard","cmnt":["Actually loved the first two columns even though they were some of the hardest ever, but the regional column and flag of the day just felt like 3 wasted squares. Especially since social flags etc. Work as well they are just too easy and not fun. ","Don't usually enjoy the regional flags. Thank you for the effort nonetheless 😊","How is Scotland not a region? Absolute bait. [ANS: Regions are flags that contain the [---] tag!]","Isn't Aland a subdivision of Finland? OK, it's an autonomous province and for some reason it doesn't have the [---] in this game, but it's still a subdivision of Finland (with a cross) [ANS: Some autonomous countries are considered first level flags! You can check in the flaglist]"],"prow":["myrBLU","OnlyBa","Crosse"],"pcolumn":["alldia","BLUWHI","regi__"]}],</v>
      </c>
      <c r="X449" s="48" t="str" cm="1">
        <f t="array" ref="X449">CHAR(34) &amp; "prow" &amp; CHAR(34) &amp; ":["
&amp; _xlfn.TEXTJOIN(",", TRUE, CHAR(34) &amp; F449:H449 &amp; CHAR(34))
&amp; "],"</f>
        <v>"prow":["myrBLU","OnlyBa","Crosse"],</v>
      </c>
      <c r="Y449" s="48" t="str" cm="1">
        <f t="array" ref="Y449">CHAR(34) &amp; "pcolumn" &amp; CHAR(34) &amp; ":["
&amp; _xlfn.TEXTJOIN(",", TRUE, CHAR(34) &amp; I449:K449 &amp; CHAR(34))
&amp; "]}"</f>
        <v>"pcolumn":["alldia","BLUWHI","regi__"]}</v>
      </c>
      <c r="Z449" s="54" t="str">
        <f t="shared" si="27"/>
        <v>"rate":"5.0",</v>
      </c>
      <c r="AA449" s="54" t="str">
        <f t="shared" si="28"/>
        <v>"dff":"Hard",</v>
      </c>
      <c r="AB449" s="54" t="str">
        <f t="shared" si="29"/>
        <v>"cmnt":["Actually loved the first two columns even though they were some of the hardest ever, but the regional column and flag of the day just felt like 3 wasted squares. Especially since social flags etc. Work as well they are just too easy and not fun. ","Don't usually enjoy the regional flags. Thank you for the effort nonetheless 😊","How is Scotland not a region? Absolute bait. [ANS: Regions are flags that contain the [---] tag!]","Isn't Aland a subdivision of Finland? OK, it's an autonomous province and for some reason it doesn't have the [---] in this game, but it's still a subdivision of Finland (with a cross) [ANS: Some autonomous countries are considered first level flags! You can check in the flaglist]"],</v>
      </c>
      <c r="AC449" s="54"/>
      <c r="AD449" s="54"/>
      <c r="AE449" s="54"/>
      <c r="AF449" s="54"/>
      <c r="AG449" s="54"/>
      <c r="AH449" s="54"/>
    </row>
    <row r="450" spans="1:34" ht="18" customHeight="1" x14ac:dyDescent="0.3">
      <c r="A450" s="44">
        <f t="shared" si="36"/>
        <v>45806</v>
      </c>
      <c r="B450" s="45">
        <f t="shared" si="21"/>
        <v>4</v>
      </c>
      <c r="C450" s="46" t="str">
        <f t="shared" si="22"/>
        <v>puzzle1 = [{"order":"449","ctry":"Djibouti","rate":"7.8","dff":"Med","cmnt":["Solid quiz"],"prow":["Trside","cl_GRE, cl_WHI","cl_BLU, cl_WHI"],"pcolumn":["1Stars","rgn_Africa","staRED"]}],</v>
      </c>
      <c r="D450" s="47">
        <f t="shared" si="23"/>
        <v>449</v>
      </c>
      <c r="E450" s="48" t="s">
        <v>99</v>
      </c>
      <c r="F450" s="49" t="s">
        <v>1614</v>
      </c>
      <c r="G450" s="50" t="s">
        <v>1155</v>
      </c>
      <c r="H450" s="50" t="s">
        <v>1143</v>
      </c>
      <c r="I450" s="50" t="s">
        <v>1590</v>
      </c>
      <c r="J450" s="50" t="s">
        <v>1047</v>
      </c>
      <c r="K450" s="50" t="s">
        <v>1270</v>
      </c>
      <c r="L450" s="48" t="str" cm="1">
        <f t="array" ref="L450">IF(LEFT(E450,1)&lt;&gt;"[", _xlfn.TEXTJOIN(", ", TRUE, IF($E$2:$E$1438=E450, ROW($E$2:$E$1438)-1, "")), "")</f>
        <v>266, 449</v>
      </c>
      <c r="M450" s="48" cm="1">
        <f t="array" ref="M450">IF(
  IFERROR(INDEX(_xlfn.TEXTSPLIT(L450, ", "), COUNTA(_xlfn.TEXTSPLIT(L450, ", "))) - INDEX(_xlfn.TEXTSPLIT(L450, ", "), COUNTA(_xlfn.TEXTSPLIT(L450, ", ")) - 1), 0) &gt; 0,
  IFERROR(INDEX(_xlfn.TEXTSPLIT(L450, ", "), COUNTA(_xlfn.TEXTSPLIT(L450, ", "))) - INDEX(_xlfn.TEXTSPLIT(L450, ", "), COUNTA(_xlfn.TEXTSPLIT(L450, ", ")) - 1), ""),
  ""
)</f>
        <v>183</v>
      </c>
      <c r="N450" s="51" t="str">
        <f>IFERROR(TEXT(AVERAGEIF(Rates!B:B, D450, Rates!C:C), "0.0"), "")</f>
        <v>7.8</v>
      </c>
      <c r="O450" s="52" t="str">
        <f>IFERROR(
    IF(
        AVERAGEIF(Rates!B:B, D450, Rates!F:F) &lt; 1.2,
        "Easy",
        IF(
            AVERAGEIF(Rates!B:B, D450, Rates!F:F) &gt; 2.2,
            "Hard",
            "Med"
        )
    ),
    ""
)</f>
        <v>Med</v>
      </c>
      <c r="P450" s="50" t="str" cm="1">
        <f t="array" ref="P450">_xlfn.TEXTJOIN(",", TRUE, IF((Rates!$B$1:$B$11000 = D450) * (Rates!$E$1:$E$11000 &lt;&gt; ""), CHAR(34) &amp; Rates!$E$1:$E$11000&amp; CHAR(34), ""))</f>
        <v>"Solid quiz"</v>
      </c>
      <c r="Q450" s="50">
        <f>COUNTIF(Categories!A:A, H450) + COUNTIF(Categories!A:A, I450) + COUNTIF(Categories!A:A, J450) + COUNTIF(Categories!A:A, K450) + COUNTIF(Categories!A:A, F450) + COUNTIF(Categories!A:A, G450) + T450</f>
        <v>6</v>
      </c>
      <c r="R450" s="50">
        <f t="shared" si="38"/>
        <v>0</v>
      </c>
      <c r="S450" s="50" t="str">
        <f t="shared" si="37"/>
        <v>Trsidecl_GRE, cl_WHIcl_BLU, cl_WHI1Starsrgn_AfricastaRED</v>
      </c>
      <c r="T450" s="50">
        <f t="shared" si="24"/>
        <v>0</v>
      </c>
      <c r="U450" s="50" t="s">
        <v>3018</v>
      </c>
      <c r="V450" s="50" t="str">
        <f t="shared" si="25"/>
        <v>[{"order":"449","ctry":"Djibouti",</v>
      </c>
      <c r="W450" s="53" t="str">
        <f t="shared" si="26"/>
        <v>[{"order":"449","ctry":"Djibouti","rate":"7.8","dff":"Med","cmnt":["Solid quiz"],"prow":["Trside","cl_GRE, cl_WHI","cl_BLU, cl_WHI"],"pcolumn":["1Stars","rgn_Africa","staRED"]}],</v>
      </c>
      <c r="X450" s="48" t="str" cm="1">
        <f t="array" ref="X450">CHAR(34) &amp; "prow" &amp; CHAR(34) &amp; ":["
&amp; _xlfn.TEXTJOIN(",", TRUE, CHAR(34) &amp; F450:H450 &amp; CHAR(34))
&amp; "],"</f>
        <v>"prow":["Trside","cl_GRE, cl_WHI","cl_BLU, cl_WHI"],</v>
      </c>
      <c r="Y450" s="48" t="str" cm="1">
        <f t="array" ref="Y450">CHAR(34) &amp; "pcolumn" &amp; CHAR(34) &amp; ":["
&amp; _xlfn.TEXTJOIN(",", TRUE, CHAR(34) &amp; I450:K450 &amp; CHAR(34))
&amp; "]}"</f>
        <v>"pcolumn":["1Stars","rgn_Africa","staRED"]}</v>
      </c>
      <c r="Z450" s="54" t="str">
        <f t="shared" si="27"/>
        <v>"rate":"7.8",</v>
      </c>
      <c r="AA450" s="54" t="str">
        <f t="shared" si="28"/>
        <v>"dff":"Med",</v>
      </c>
      <c r="AB450" s="54" t="str">
        <f t="shared" si="29"/>
        <v>"cmnt":["Solid quiz"],</v>
      </c>
      <c r="AC450" s="54"/>
      <c r="AD450" s="54"/>
      <c r="AE450" s="54"/>
      <c r="AF450" s="54"/>
      <c r="AG450" s="54"/>
      <c r="AH450" s="54"/>
    </row>
    <row r="451" spans="1:34" ht="18" customHeight="1" x14ac:dyDescent="0.3">
      <c r="A451" s="44">
        <f t="shared" ref="A451:A514" si="39">"07/03/2024"+ROW(A451)-2</f>
        <v>45807</v>
      </c>
      <c r="B451" s="45">
        <f t="shared" si="21"/>
        <v>5</v>
      </c>
      <c r="C451" s="46" t="str">
        <f t="shared" si="22"/>
        <v>puzzle1 = [{"order":"450","ctry":"Switzerland","rate":"8.2","dff":"Med","cmnt":["Really fun quiz! The language ones are hard to be too sure with it needing to be an official language! ","Is this a tribute to Blatten?","I like it! Flag of the day is easy, but the rest are deceptively tricky."],"prow":["italia","french","german"],"pcolumn":["cl_WHI, cl_RED","cl_WHI","cl_RED"]}],</v>
      </c>
      <c r="D451" s="47">
        <f t="shared" si="23"/>
        <v>450</v>
      </c>
      <c r="E451" s="48" t="s">
        <v>253</v>
      </c>
      <c r="F451" s="49" t="s">
        <v>2055</v>
      </c>
      <c r="G451" s="50" t="s">
        <v>2035</v>
      </c>
      <c r="H451" s="50" t="s">
        <v>2047</v>
      </c>
      <c r="I451" s="49" t="s">
        <v>1164</v>
      </c>
      <c r="J451" s="50" t="s">
        <v>1104</v>
      </c>
      <c r="K451" s="50" t="s">
        <v>1101</v>
      </c>
      <c r="L451" s="48" t="str" cm="1">
        <f t="array" ref="L451">IF(LEFT(E451,1)&lt;&gt;"[", _xlfn.TEXTJOIN(", ", TRUE, IF($E$2:$E$1438=E451, ROW($E$2:$E$1438)-1, "")), "")</f>
        <v>158, 296, 450, 580</v>
      </c>
      <c r="M451" s="48" cm="1">
        <f t="array" ref="M451">IF(
  IFERROR(INDEX(_xlfn.TEXTSPLIT(L451, ", "), COUNTA(_xlfn.TEXTSPLIT(L451, ", "))) - INDEX(_xlfn.TEXTSPLIT(L451, ", "), COUNTA(_xlfn.TEXTSPLIT(L451, ", ")) - 1), 0) &gt; 0,
  IFERROR(INDEX(_xlfn.TEXTSPLIT(L451, ", "), COUNTA(_xlfn.TEXTSPLIT(L451, ", "))) - INDEX(_xlfn.TEXTSPLIT(L451, ", "), COUNTA(_xlfn.TEXTSPLIT(L451, ", ")) - 1), ""),
  ""
)</f>
        <v>130</v>
      </c>
      <c r="N451" s="51" t="str">
        <f>IFERROR(TEXT(AVERAGEIF(Rates!B:B, D451, Rates!C:C), "0.0"), "")</f>
        <v>8.2</v>
      </c>
      <c r="O451" s="52" t="str">
        <f>IFERROR(
    IF(
        AVERAGEIF(Rates!B:B, D451, Rates!F:F) &lt; 1.2,
        "Easy",
        IF(
            AVERAGEIF(Rates!B:B, D451, Rates!F:F) &gt; 2.2,
            "Hard",
            "Med"
        )
    ),
    ""
)</f>
        <v>Med</v>
      </c>
      <c r="P451" s="50" t="str" cm="1">
        <f t="array" ref="P451">_xlfn.TEXTJOIN(",", TRUE, IF((Rates!$B$1:$B$11000 = D451) * (Rates!$E$1:$E$11000 &lt;&gt; ""), CHAR(34) &amp; Rates!$E$1:$E$11000&amp; CHAR(34), ""))</f>
        <v>"Really fun quiz! The language ones are hard to be too sure with it needing to be an official language! ","Is this a tribute to Blatten?","I like it! Flag of the day is easy, but the rest are deceptively tricky."</v>
      </c>
      <c r="Q451" s="50">
        <f>COUNTIF(Categories!A:A, H451) + COUNTIF(Categories!A:A, I451) + COUNTIF(Categories!A:A, J451) + COUNTIF(Categories!A:A, K451) + COUNTIF(Categories!A:A, F451) + COUNTIF(Categories!A:A, G451) + T451</f>
        <v>6</v>
      </c>
      <c r="R451" s="50">
        <f t="shared" si="38"/>
        <v>0</v>
      </c>
      <c r="S451" s="50" t="str">
        <f t="shared" ref="S451:S514" si="40">_xlfn.TEXTJOIN("", TRUE, F451:K451)</f>
        <v>italiafrenchgermancl_WHI, cl_REDcl_WHIcl_RED</v>
      </c>
      <c r="T451" s="50">
        <f t="shared" si="24"/>
        <v>0</v>
      </c>
      <c r="U451" s="50" t="s">
        <v>3018</v>
      </c>
      <c r="V451" s="50" t="str">
        <f t="shared" si="25"/>
        <v>[{"order":"450","ctry":"Switzerland",</v>
      </c>
      <c r="W451" s="53" t="str">
        <f t="shared" si="26"/>
        <v>[{"order":"450","ctry":"Switzerland","rate":"8.2","dff":"Med","cmnt":["Really fun quiz! The language ones are hard to be too sure with it needing to be an official language! ","Is this a tribute to Blatten?","I like it! Flag of the day is easy, but the rest are deceptively tricky."],"prow":["italia","french","german"],"pcolumn":["cl_WHI, cl_RED","cl_WHI","cl_RED"]}],</v>
      </c>
      <c r="X451" s="48" t="str" cm="1">
        <f t="array" ref="X451">CHAR(34) &amp; "prow" &amp; CHAR(34) &amp; ":["
&amp; _xlfn.TEXTJOIN(",", TRUE, CHAR(34) &amp; F451:H451 &amp; CHAR(34))
&amp; "],"</f>
        <v>"prow":["italia","french","german"],</v>
      </c>
      <c r="Y451" s="48" t="str" cm="1">
        <f t="array" ref="Y451">CHAR(34) &amp; "pcolumn" &amp; CHAR(34) &amp; ":["
&amp; _xlfn.TEXTJOIN(",", TRUE, CHAR(34) &amp; I451:K451 &amp; CHAR(34))
&amp; "]}"</f>
        <v>"pcolumn":["cl_WHI, cl_RED","cl_WHI","cl_RED"]}</v>
      </c>
      <c r="Z451" s="54" t="str">
        <f t="shared" si="27"/>
        <v>"rate":"8.2",</v>
      </c>
      <c r="AA451" s="54" t="str">
        <f t="shared" si="28"/>
        <v>"dff":"Med",</v>
      </c>
      <c r="AB451" s="54" t="str">
        <f t="shared" si="29"/>
        <v>"cmnt":["Really fun quiz! The language ones are hard to be too sure with it needing to be an official language! ","Is this a tribute to Blatten?","I like it! Flag of the day is easy, but the rest are deceptively tricky."],</v>
      </c>
      <c r="AC451" s="54"/>
      <c r="AD451" s="54"/>
      <c r="AE451" s="54"/>
      <c r="AF451" s="54"/>
      <c r="AG451" s="54"/>
      <c r="AH451" s="54"/>
    </row>
    <row r="452" spans="1:34" ht="18" customHeight="1" x14ac:dyDescent="0.3">
      <c r="A452" s="44">
        <f t="shared" si="39"/>
        <v>45808</v>
      </c>
      <c r="B452" s="45">
        <f t="shared" si="21"/>
        <v>6</v>
      </c>
      <c r="C452" s="46" t="str">
        <f t="shared" si="22"/>
        <v>puzzle1 = [{"order":"451","ctry":"Saint Helena","rate":"7.7","dff":"Hard","cmnt":["Love the column categories of animal, ship and land together! "],"prow":["island","cl_YEL","words2"],"pcolumn":["Animal","Ships!","Geogrh"]}],</v>
      </c>
      <c r="D452" s="47">
        <f t="shared" si="23"/>
        <v>451</v>
      </c>
      <c r="E452" s="48" t="s">
        <v>224</v>
      </c>
      <c r="F452" s="49" t="s">
        <v>1</v>
      </c>
      <c r="G452" s="50" t="s">
        <v>1107</v>
      </c>
      <c r="H452" s="50" t="s">
        <v>1845</v>
      </c>
      <c r="I452" s="50" t="s">
        <v>1606</v>
      </c>
      <c r="J452" s="50" t="s">
        <v>1646</v>
      </c>
      <c r="K452" s="50" t="s">
        <v>1662</v>
      </c>
      <c r="L452" s="48" t="str" cm="1">
        <f t="array" ref="L452">IF(LEFT(E452,1)&lt;&gt;"[", _xlfn.TEXTJOIN(", ", TRUE, IF($E$2:$E$1438=E452, ROW($E$2:$E$1438)-1, "")), "")</f>
        <v>451</v>
      </c>
      <c r="M452" s="48" t="str" cm="1">
        <f t="array" ref="M452">IF(
  IFERROR(INDEX(_xlfn.TEXTSPLIT(L452, ", "), COUNTA(_xlfn.TEXTSPLIT(L452, ", "))) - INDEX(_xlfn.TEXTSPLIT(L452, ", "), COUNTA(_xlfn.TEXTSPLIT(L452, ", ")) - 1), 0) &gt; 0,
  IFERROR(INDEX(_xlfn.TEXTSPLIT(L452, ", "), COUNTA(_xlfn.TEXTSPLIT(L452, ", "))) - INDEX(_xlfn.TEXTSPLIT(L452, ", "), COUNTA(_xlfn.TEXTSPLIT(L452, ", ")) - 1), ""),
  ""
)</f>
        <v/>
      </c>
      <c r="N452" s="51" t="str">
        <f>IFERROR(TEXT(AVERAGEIF(Rates!B:B, D452, Rates!C:C), "0.0"), "")</f>
        <v>7.7</v>
      </c>
      <c r="O452" s="52" t="str">
        <f>IFERROR(
    IF(
        AVERAGEIF(Rates!B:B, D452, Rates!F:F) &lt; 1.2,
        "Easy",
        IF(
            AVERAGEIF(Rates!B:B, D452, Rates!F:F) &gt; 2.2,
            "Hard",
            "Med"
        )
    ),
    ""
)</f>
        <v>Hard</v>
      </c>
      <c r="P452" s="50" t="str" cm="1">
        <f t="array" ref="P452">_xlfn.TEXTJOIN(",", TRUE, IF((Rates!$B$1:$B$11000 = D452) * (Rates!$E$1:$E$11000 &lt;&gt; ""), CHAR(34) &amp; Rates!$E$1:$E$11000&amp; CHAR(34), ""))</f>
        <v>"Love the column categories of animal, ship and land together! "</v>
      </c>
      <c r="Q452" s="50">
        <f>COUNTIF(Categories!A:A, H452) + COUNTIF(Categories!A:A, I452) + COUNTIF(Categories!A:A, J452) + COUNTIF(Categories!A:A, K452) + COUNTIF(Categories!A:A, F452) + COUNTIF(Categories!A:A, G452) + T452</f>
        <v>6</v>
      </c>
      <c r="R452" s="50">
        <f t="shared" ref="R452:R515" si="41">COUNTIF(F450:K450,F452) + COUNTIF(F450:K450,G452) + COUNTIF(F450:K450,H452) + COUNTIF(F450:K450,I452) + COUNTIF(F450:K450,J452) +  COUNTIF(F450:K450,K452)</f>
        <v>0</v>
      </c>
      <c r="S452" s="50" t="str">
        <f t="shared" si="40"/>
        <v>islandcl_YELwords2AnimalShips!Geogrh</v>
      </c>
      <c r="T452" s="50">
        <f t="shared" si="24"/>
        <v>0</v>
      </c>
      <c r="U452" s="50" t="s">
        <v>3018</v>
      </c>
      <c r="V452" s="50" t="str">
        <f t="shared" si="25"/>
        <v>[{"order":"451","ctry":"Saint Helena",</v>
      </c>
      <c r="W452" s="53" t="str">
        <f t="shared" si="26"/>
        <v>[{"order":"451","ctry":"Saint Helena","rate":"7.7","dff":"Hard","cmnt":["Love the column categories of animal, ship and land together! "],"prow":["island","cl_YEL","words2"],"pcolumn":["Animal","Ships!","Geogrh"]}],</v>
      </c>
      <c r="X452" s="48" t="str" cm="1">
        <f t="array" ref="X452">CHAR(34) &amp; "prow" &amp; CHAR(34) &amp; ":["
&amp; _xlfn.TEXTJOIN(",", TRUE, CHAR(34) &amp; F452:H452 &amp; CHAR(34))
&amp; "],"</f>
        <v>"prow":["island","cl_YEL","words2"],</v>
      </c>
      <c r="Y452" s="48" t="str" cm="1">
        <f t="array" ref="Y452">CHAR(34) &amp; "pcolumn" &amp; CHAR(34) &amp; ":["
&amp; _xlfn.TEXTJOIN(",", TRUE, CHAR(34) &amp; I452:K452 &amp; CHAR(34))
&amp; "]}"</f>
        <v>"pcolumn":["Animal","Ships!","Geogrh"]}</v>
      </c>
      <c r="Z452" s="54" t="str">
        <f t="shared" si="27"/>
        <v>"rate":"7.7",</v>
      </c>
      <c r="AA452" s="54" t="str">
        <f t="shared" si="28"/>
        <v>"dff":"Hard",</v>
      </c>
      <c r="AB452" s="54" t="str">
        <f t="shared" si="29"/>
        <v>"cmnt":["Love the column categories of animal, ship and land together! "],</v>
      </c>
      <c r="AC452" s="54"/>
      <c r="AD452" s="54"/>
      <c r="AE452" s="54"/>
      <c r="AF452" s="54"/>
      <c r="AG452" s="54"/>
      <c r="AH452" s="54"/>
    </row>
    <row r="453" spans="1:34" ht="18" customHeight="1" x14ac:dyDescent="0.3">
      <c r="A453" s="44">
        <f t="shared" si="39"/>
        <v>45809</v>
      </c>
      <c r="B453" s="45">
        <f t="shared" si="21"/>
        <v>7</v>
      </c>
      <c r="C453" s="46" t="str">
        <f t="shared" si="22"/>
        <v>puzzle1 = [{"order":"452","ctry":"Liberia","rate":"7.3","dff":"Hard","cmnt":[],"prow":["1Stars","Canton","rgn_Africa"],"pcolumn":["staWHI","lets07","englis"]}],</v>
      </c>
      <c r="D453" s="55">
        <f t="shared" si="23"/>
        <v>452</v>
      </c>
      <c r="E453" s="48" t="s">
        <v>162</v>
      </c>
      <c r="F453" s="49" t="s">
        <v>1590</v>
      </c>
      <c r="G453" s="56" t="s">
        <v>1634</v>
      </c>
      <c r="H453" s="56" t="s">
        <v>1047</v>
      </c>
      <c r="I453" s="56" t="s">
        <v>1273</v>
      </c>
      <c r="J453" s="56" t="s">
        <v>2004</v>
      </c>
      <c r="K453" s="56" t="s">
        <v>2031</v>
      </c>
      <c r="L453" s="48" t="str" cm="1">
        <f t="array" ref="L453">IF(LEFT(E453,1)&lt;&gt;"[", _xlfn.TEXTJOIN(", ", TRUE, IF($E$2:$E$1438=E453, ROW($E$2:$E$1438)-1, "")), "")</f>
        <v>54, 452</v>
      </c>
      <c r="M453" s="48" cm="1">
        <f t="array" ref="M453">IF(
  IFERROR(INDEX(_xlfn.TEXTSPLIT(L453, ", "), COUNTA(_xlfn.TEXTSPLIT(L453, ", "))) - INDEX(_xlfn.TEXTSPLIT(L453, ", "), COUNTA(_xlfn.TEXTSPLIT(L453, ", ")) - 1), 0) &gt; 0,
  IFERROR(INDEX(_xlfn.TEXTSPLIT(L453, ", "), COUNTA(_xlfn.TEXTSPLIT(L453, ", "))) - INDEX(_xlfn.TEXTSPLIT(L453, ", "), COUNTA(_xlfn.TEXTSPLIT(L453, ", ")) - 1), ""),
  ""
)</f>
        <v>398</v>
      </c>
      <c r="N453" s="51" t="str">
        <f>IFERROR(TEXT(AVERAGEIF(Rates!B:B, D453, Rates!C:C), "0.0"), "")</f>
        <v>7.3</v>
      </c>
      <c r="O453" s="52" t="str">
        <f>IFERROR(
    IF(
        AVERAGEIF(Rates!B:B, D453, Rates!F:F) &lt; 1.2,
        "Easy",
        IF(
            AVERAGEIF(Rates!B:B, D453, Rates!F:F) &gt; 2.2,
            "Hard",
            "Med"
        )
    ),
    ""
)</f>
        <v>Hard</v>
      </c>
      <c r="P453" s="50" t="str" cm="1">
        <f t="array" ref="P453">_xlfn.TEXTJOIN(",", TRUE, IF((Rates!$B$1:$B$11000 = D453) * (Rates!$E$1:$E$11000 &lt;&gt; ""), CHAR(34) &amp; Rates!$E$1:$E$11000&amp; CHAR(34), ""))</f>
        <v/>
      </c>
      <c r="Q453" s="50">
        <f>COUNTIF(Categories!A:A, H453) + COUNTIF(Categories!A:A, I453) + COUNTIF(Categories!A:A, J453) + COUNTIF(Categories!A:A, K453) + COUNTIF(Categories!A:A, F453) + COUNTIF(Categories!A:A, G453) + T453</f>
        <v>6</v>
      </c>
      <c r="R453" s="50">
        <f t="shared" si="41"/>
        <v>0</v>
      </c>
      <c r="S453" s="50" t="str">
        <f t="shared" si="40"/>
        <v>1StarsCantonrgn_AfricastaWHIlets07englis</v>
      </c>
      <c r="T453" s="50">
        <f t="shared" si="24"/>
        <v>0</v>
      </c>
      <c r="U453" s="56" t="s">
        <v>3018</v>
      </c>
      <c r="V453" s="56" t="str">
        <f t="shared" si="25"/>
        <v>[{"order":"452","ctry":"Liberia",</v>
      </c>
      <c r="W453" s="57" t="str">
        <f t="shared" si="26"/>
        <v>[{"order":"452","ctry":"Liberia","rate":"7.3","dff":"Hard","cmnt":[],"prow":["1Stars","Canton","rgn_Africa"],"pcolumn":["staWHI","lets07","englis"]}],</v>
      </c>
      <c r="X453" s="48" t="str" cm="1">
        <f t="array" ref="X453">CHAR(34) &amp; "prow" &amp; CHAR(34) &amp; ":["
&amp; _xlfn.TEXTJOIN(",", TRUE, CHAR(34) &amp; F453:H453 &amp; CHAR(34))
&amp; "],"</f>
        <v>"prow":["1Stars","Canton","rgn_Africa"],</v>
      </c>
      <c r="Y453" s="48" t="str" cm="1">
        <f t="array" ref="Y453">CHAR(34) &amp; "pcolumn" &amp; CHAR(34) &amp; ":["
&amp; _xlfn.TEXTJOIN(",", TRUE, CHAR(34) &amp; I453:K453 &amp; CHAR(34))
&amp; "]}"</f>
        <v>"pcolumn":["staWHI","lets07","englis"]}</v>
      </c>
      <c r="Z453" s="54" t="str">
        <f t="shared" si="27"/>
        <v>"rate":"7.3",</v>
      </c>
      <c r="AA453" s="54" t="str">
        <f t="shared" si="28"/>
        <v>"dff":"Hard",</v>
      </c>
      <c r="AB453" s="54" t="str">
        <f t="shared" si="29"/>
        <v>"cmnt":[],</v>
      </c>
      <c r="AC453" s="54"/>
      <c r="AD453" s="54"/>
      <c r="AE453" s="54"/>
      <c r="AF453" s="54"/>
      <c r="AG453" s="54"/>
      <c r="AH453" s="54"/>
    </row>
    <row r="454" spans="1:34" ht="18" customHeight="1" x14ac:dyDescent="0.3">
      <c r="A454" s="44">
        <f t="shared" si="39"/>
        <v>45810</v>
      </c>
      <c r="B454" s="45">
        <f t="shared" si="21"/>
        <v>1</v>
      </c>
      <c r="C454" s="46" t="str">
        <f t="shared" si="22"/>
        <v>puzzle1 = [{"order":"453","ctry":"Afghanistan (2013-2021)","rate":"8.0","dff":"Hard","cmnt":["Similar to when flags are part of a subregion, it may be nice for the game to tell you that this is an inactive/historic flag. ","Great puzzle, but is the flag of the day is an historical flag, they're should be a notice like for regional flags [Noted, thanks!]"],"prow":["3Bands","cl_GRE, cl_WHI","cl_BLA, cl_RED"],"pcolumn":["Builds","4Color","Texted"]}],</v>
      </c>
      <c r="D454" s="47">
        <f t="shared" si="23"/>
        <v>453</v>
      </c>
      <c r="E454" s="48" t="s">
        <v>41</v>
      </c>
      <c r="F454" s="49" t="s">
        <v>1489</v>
      </c>
      <c r="G454" s="50" t="s">
        <v>1155</v>
      </c>
      <c r="H454" s="50" t="s">
        <v>1113</v>
      </c>
      <c r="I454" s="50" t="s">
        <v>1654</v>
      </c>
      <c r="J454" s="50" t="s">
        <v>1421</v>
      </c>
      <c r="K454" s="50" t="s">
        <v>1610</v>
      </c>
      <c r="L454" s="48" t="str" cm="1">
        <f t="array" ref="L454">IF(LEFT(E454,1)&lt;&gt;"[", _xlfn.TEXTJOIN(", ", TRUE, IF($E$2:$E$1438=E454, ROW($E$2:$E$1438)-1, "")), "")</f>
        <v>199, 453</v>
      </c>
      <c r="M454" s="48" cm="1">
        <f t="array" ref="M454">IF(
  IFERROR(INDEX(_xlfn.TEXTSPLIT(L454, ", "), COUNTA(_xlfn.TEXTSPLIT(L454, ", "))) - INDEX(_xlfn.TEXTSPLIT(L454, ", "), COUNTA(_xlfn.TEXTSPLIT(L454, ", ")) - 1), 0) &gt; 0,
  IFERROR(INDEX(_xlfn.TEXTSPLIT(L454, ", "), COUNTA(_xlfn.TEXTSPLIT(L454, ", "))) - INDEX(_xlfn.TEXTSPLIT(L454, ", "), COUNTA(_xlfn.TEXTSPLIT(L454, ", ")) - 1), ""),
  ""
)</f>
        <v>254</v>
      </c>
      <c r="N454" s="51" t="str">
        <f>IFERROR(TEXT(AVERAGEIF(Rates!B:B, D454, Rates!C:C), "0.0"), "")</f>
        <v>8.0</v>
      </c>
      <c r="O454" s="52" t="str">
        <f>IFERROR(
    IF(
        AVERAGEIF(Rates!B:B, D454, Rates!F:F) &lt; 1.2,
        "Easy",
        IF(
            AVERAGEIF(Rates!B:B, D454, Rates!F:F) &gt; 2.2,
            "Hard",
            "Med"
        )
    ),
    ""
)</f>
        <v>Hard</v>
      </c>
      <c r="P454" s="50" t="str" cm="1">
        <f t="array" ref="P454">_xlfn.TEXTJOIN(",", TRUE, IF((Rates!$B$1:$B$11000 = D454) * (Rates!$E$1:$E$11000 &lt;&gt; ""), CHAR(34) &amp; Rates!$E$1:$E$11000&amp; CHAR(34), ""))</f>
        <v>"Similar to when flags are part of a subregion, it may be nice for the game to tell you that this is an inactive/historic flag. ","Great puzzle, but is the flag of the day is an historical flag, they're should be a notice like for regional flags [Noted, thanks!]"</v>
      </c>
      <c r="Q454" s="50">
        <f>COUNTIF(Categories!A:A, H454) + COUNTIF(Categories!A:A, I454) + COUNTIF(Categories!A:A, J454) + COUNTIF(Categories!A:A, K454) + COUNTIF(Categories!A:A, F454) + COUNTIF(Categories!A:A, G454) + T454</f>
        <v>6</v>
      </c>
      <c r="R454" s="50">
        <f t="shared" si="41"/>
        <v>0</v>
      </c>
      <c r="S454" s="50" t="str">
        <f t="shared" si="40"/>
        <v>3Bandscl_GRE, cl_WHIcl_BLA, cl_REDBuilds4ColorTexted</v>
      </c>
      <c r="T454" s="50">
        <f t="shared" si="24"/>
        <v>0</v>
      </c>
      <c r="U454" s="50" t="s">
        <v>3018</v>
      </c>
      <c r="V454" s="50" t="str">
        <f t="shared" si="25"/>
        <v>[{"order":"453","ctry":"Afghanistan (2013-2021)",</v>
      </c>
      <c r="W454" s="53" t="str">
        <f t="shared" si="26"/>
        <v>[{"order":"453","ctry":"Afghanistan (2013-2021)","rate":"8.0","dff":"Hard","cmnt":["Similar to when flags are part of a subregion, it may be nice for the game to tell you that this is an inactive/historic flag. ","Great puzzle, but is the flag of the day is an historical flag, they're should be a notice like for regional flags [Noted, thanks!]"],"prow":["3Bands","cl_GRE, cl_WHI","cl_BLA, cl_RED"],"pcolumn":["Builds","4Color","Texted"]}],</v>
      </c>
      <c r="X454" s="48" t="str" cm="1">
        <f t="array" ref="X454">CHAR(34) &amp; "prow" &amp; CHAR(34) &amp; ":["
&amp; _xlfn.TEXTJOIN(",", TRUE, CHAR(34) &amp; F454:H454 &amp; CHAR(34))
&amp; "],"</f>
        <v>"prow":["3Bands","cl_GRE, cl_WHI","cl_BLA, cl_RED"],</v>
      </c>
      <c r="Y454" s="48" t="str" cm="1">
        <f t="array" ref="Y454">CHAR(34) &amp; "pcolumn" &amp; CHAR(34) &amp; ":["
&amp; _xlfn.TEXTJOIN(",", TRUE, CHAR(34) &amp; I454:K454 &amp; CHAR(34))
&amp; "]}"</f>
        <v>"pcolumn":["Builds","4Color","Texted"]}</v>
      </c>
      <c r="Z454" s="54" t="str">
        <f t="shared" si="27"/>
        <v>"rate":"8.0",</v>
      </c>
      <c r="AA454" s="54" t="str">
        <f t="shared" si="28"/>
        <v>"dff":"Hard",</v>
      </c>
      <c r="AB454" s="54" t="str">
        <f t="shared" si="29"/>
        <v>"cmnt":["Similar to when flags are part of a subregion, it may be nice for the game to tell you that this is an inactive/historic flag. ","Great puzzle, but is the flag of the day is an historical flag, they're should be a notice like for regional flags [Noted, thanks!]"],</v>
      </c>
      <c r="AC454" s="54"/>
      <c r="AD454" s="54"/>
      <c r="AE454" s="54"/>
      <c r="AF454" s="54"/>
      <c r="AG454" s="54"/>
      <c r="AH454" s="54"/>
    </row>
    <row r="455" spans="1:34" ht="18" customHeight="1" x14ac:dyDescent="0.3">
      <c r="A455" s="44">
        <f t="shared" si="39"/>
        <v>45811</v>
      </c>
      <c r="B455" s="45">
        <f t="shared" si="21"/>
        <v>2</v>
      </c>
      <c r="C455" s="46" t="str">
        <f t="shared" si="22"/>
        <v>puzzle1 = [{"order":"454","ctry":"Vatican City","rate":"8.0","dff":"Med","cmnt":["Crown category is nice, but Vatican again? [ANS: Last time Vatican was featured was on #292 !]"],"prow":["2Bands","Crowns","rgn_Europe"],"pcolumn":["ExtraNah_OnlyBa, Center","cl_WHI, cl_YEL","words2"]}],</v>
      </c>
      <c r="D455" s="47">
        <f t="shared" si="23"/>
        <v>454</v>
      </c>
      <c r="E455" s="48" t="s">
        <v>277</v>
      </c>
      <c r="F455" s="49" t="s">
        <v>1485</v>
      </c>
      <c r="G455" s="50" t="s">
        <v>1650</v>
      </c>
      <c r="H455" s="50" t="s">
        <v>1067</v>
      </c>
      <c r="I455" s="50" t="s">
        <v>1557</v>
      </c>
      <c r="J455" s="50" t="s">
        <v>1158</v>
      </c>
      <c r="K455" s="50" t="s">
        <v>1845</v>
      </c>
      <c r="L455" s="48" t="str" cm="1">
        <f t="array" ref="L455">IF(LEFT(E455,1)&lt;&gt;"[", _xlfn.TEXTJOIN(", ", TRUE, IF($E$2:$E$1438=E455, ROW($E$2:$E$1438)-1, "")), "")</f>
        <v>112, 292, 454</v>
      </c>
      <c r="M455" s="48" cm="1">
        <f t="array" ref="M455">IF(
  IFERROR(INDEX(_xlfn.TEXTSPLIT(L455, ", "), COUNTA(_xlfn.TEXTSPLIT(L455, ", "))) - INDEX(_xlfn.TEXTSPLIT(L455, ", "), COUNTA(_xlfn.TEXTSPLIT(L455, ", ")) - 1), 0) &gt; 0,
  IFERROR(INDEX(_xlfn.TEXTSPLIT(L455, ", "), COUNTA(_xlfn.TEXTSPLIT(L455, ", "))) - INDEX(_xlfn.TEXTSPLIT(L455, ", "), COUNTA(_xlfn.TEXTSPLIT(L455, ", ")) - 1), ""),
  ""
)</f>
        <v>162</v>
      </c>
      <c r="N455" s="51" t="str">
        <f>IFERROR(TEXT(AVERAGEIF(Rates!B:B, D455, Rates!C:C), "0.0"), "")</f>
        <v>8.0</v>
      </c>
      <c r="O455" s="52" t="str">
        <f>IFERROR(
    IF(
        AVERAGEIF(Rates!B:B, D455, Rates!F:F) &lt; 1.2,
        "Easy",
        IF(
            AVERAGEIF(Rates!B:B, D455, Rates!F:F) &gt; 2.2,
            "Hard",
            "Med"
        )
    ),
    ""
)</f>
        <v>Med</v>
      </c>
      <c r="P455" s="50" t="str" cm="1">
        <f t="array" ref="P455">_xlfn.TEXTJOIN(",", TRUE, IF((Rates!$B$1:$B$11000 = D455) * (Rates!$E$1:$E$11000 &lt;&gt; ""), CHAR(34) &amp; Rates!$E$1:$E$11000&amp; CHAR(34), ""))</f>
        <v>"Crown category is nice, but Vatican again? [ANS: Last time Vatican was featured was on #292 !]"</v>
      </c>
      <c r="Q455" s="50">
        <f>COUNTIF(Categories!A:A, H455) + COUNTIF(Categories!A:A, I455) + COUNTIF(Categories!A:A, J455) + COUNTIF(Categories!A:A, K455) + COUNTIF(Categories!A:A, F455) + COUNTIF(Categories!A:A, G455) + T455</f>
        <v>6</v>
      </c>
      <c r="R455" s="50">
        <f t="shared" si="41"/>
        <v>0</v>
      </c>
      <c r="S455" s="50" t="str">
        <f t="shared" si="40"/>
        <v>2BandsCrownsrgn_EuropeExtraNah_OnlyBa, Centercl_WHI, cl_YELwords2</v>
      </c>
      <c r="T455" s="50">
        <f t="shared" si="24"/>
        <v>0</v>
      </c>
      <c r="U455" s="50" t="s">
        <v>3018</v>
      </c>
      <c r="V455" s="50" t="str">
        <f t="shared" si="25"/>
        <v>[{"order":"454","ctry":"Vatican City",</v>
      </c>
      <c r="W455" s="53" t="str">
        <f t="shared" si="26"/>
        <v>[{"order":"454","ctry":"Vatican City","rate":"8.0","dff":"Med","cmnt":["Crown category is nice, but Vatican again? [ANS: Last time Vatican was featured was on #292 !]"],"prow":["2Bands","Crowns","rgn_Europe"],"pcolumn":["ExtraNah_OnlyBa, Center","cl_WHI, cl_YEL","words2"]}],</v>
      </c>
      <c r="X455" s="48" t="str" cm="1">
        <f t="array" ref="X455">CHAR(34) &amp; "prow" &amp; CHAR(34) &amp; ":["
&amp; _xlfn.TEXTJOIN(",", TRUE, CHAR(34) &amp; F455:H455 &amp; CHAR(34))
&amp; "],"</f>
        <v>"prow":["2Bands","Crowns","rgn_Europe"],</v>
      </c>
      <c r="Y455" s="48" t="str" cm="1">
        <f t="array" ref="Y455">CHAR(34) &amp; "pcolumn" &amp; CHAR(34) &amp; ":["
&amp; _xlfn.TEXTJOIN(",", TRUE, CHAR(34) &amp; I455:K455 &amp; CHAR(34))
&amp; "]}"</f>
        <v>"pcolumn":["ExtraNah_OnlyBa, Center","cl_WHI, cl_YEL","words2"]}</v>
      </c>
      <c r="Z455" s="54" t="str">
        <f t="shared" si="27"/>
        <v>"rate":"8.0",</v>
      </c>
      <c r="AA455" s="54" t="str">
        <f t="shared" si="28"/>
        <v>"dff":"Med",</v>
      </c>
      <c r="AB455" s="54" t="str">
        <f t="shared" si="29"/>
        <v>"cmnt":["Crown category is nice, but Vatican again? [ANS: Last time Vatican was featured was on #292 !]"],</v>
      </c>
      <c r="AC455" s="54"/>
      <c r="AD455" s="54"/>
      <c r="AE455" s="54"/>
      <c r="AF455" s="54"/>
      <c r="AG455" s="54"/>
      <c r="AH455" s="54"/>
    </row>
    <row r="456" spans="1:34" ht="19.5" customHeight="1" x14ac:dyDescent="0.3">
      <c r="A456" s="44">
        <f t="shared" si="39"/>
        <v>45812</v>
      </c>
      <c r="B456" s="45">
        <f t="shared" si="21"/>
        <v>3</v>
      </c>
      <c r="C456" s="46" t="str">
        <f t="shared" si="22"/>
        <v>puzzle1 = [{"order":"455","ctry":"[CHI] Hong Kong","rate":"8.4","dff":"Med","cmnt":["The plants centred category and Chinese with the given columns were hard to think of!","Just wanted to say thank you so much for creating this! It is the best flag/country related quiz/game out there!","Great puzzle! Shouldn’t South Carolina count as a flag with a plant centered? [ANS: All items of the flag must be centered, and the moon isn't!]","The plants centered category has an incorrect description. [ANS: Fixed now, thank you!!]"],"prow":["chines","rgn_Asia","Extra_Plants, Center"],"pcolumn":["cl_WHI, cl_RED","myrRED","NO_YEL"]}],</v>
      </c>
      <c r="D456" s="47">
        <f t="shared" si="23"/>
        <v>455</v>
      </c>
      <c r="E456" s="48" t="s">
        <v>3092</v>
      </c>
      <c r="F456" s="49" t="s">
        <v>2059</v>
      </c>
      <c r="G456" s="50" t="s">
        <v>1063</v>
      </c>
      <c r="H456" s="50" t="s">
        <v>1768</v>
      </c>
      <c r="I456" s="50" t="s">
        <v>1164</v>
      </c>
      <c r="J456" s="50" t="s">
        <v>1279</v>
      </c>
      <c r="K456" s="50" t="s">
        <v>1327</v>
      </c>
      <c r="L456" s="48" t="str" cm="1">
        <f t="array" ref="L456">IF(LEFT(E456,1)&lt;&gt;"[", _xlfn.TEXTJOIN(", ", TRUE, IF($E$2:$E$1438=E456, ROW($E$2:$E$1438)-1, "")), "")</f>
        <v/>
      </c>
      <c r="M456" s="48" t="str" cm="1">
        <f t="array" ref="M456">IF(
  IFERROR(INDEX(_xlfn.TEXTSPLIT(L456, ", "), COUNTA(_xlfn.TEXTSPLIT(L456, ", "))) - INDEX(_xlfn.TEXTSPLIT(L456, ", "), COUNTA(_xlfn.TEXTSPLIT(L456, ", ")) - 1), 0) &gt; 0,
  IFERROR(INDEX(_xlfn.TEXTSPLIT(L456, ", "), COUNTA(_xlfn.TEXTSPLIT(L456, ", "))) - INDEX(_xlfn.TEXTSPLIT(L456, ", "), COUNTA(_xlfn.TEXTSPLIT(L456, ", ")) - 1), ""),
  ""
)</f>
        <v/>
      </c>
      <c r="N456" s="51" t="str">
        <f>IFERROR(TEXT(AVERAGEIF(Rates!B:B, D456, Rates!C:C), "0.0"), "")</f>
        <v>8.4</v>
      </c>
      <c r="O456" s="52" t="str">
        <f>IFERROR(
    IF(
        AVERAGEIF(Rates!B:B, D456, Rates!F:F) &lt; 1.2,
        "Easy",
        IF(
            AVERAGEIF(Rates!B:B, D456, Rates!F:F) &gt; 2.2,
            "Hard",
            "Med"
        )
    ),
    ""
)</f>
        <v>Med</v>
      </c>
      <c r="P456" s="50" t="str" cm="1">
        <f t="array" ref="P456">_xlfn.TEXTJOIN(",", TRUE, IF((Rates!$B$1:$B$11000 = D456) * (Rates!$E$1:$E$11000 &lt;&gt; ""), CHAR(34) &amp; Rates!$E$1:$E$11000&amp; CHAR(34), ""))</f>
        <v>"The plants centred category and Chinese with the given columns were hard to think of!","Just wanted to say thank you so much for creating this! It is the best flag/country related quiz/game out there!","Great puzzle! Shouldn’t South Carolina count as a flag with a plant centered? [ANS: All items of the flag must be centered, and the moon isn't!]","The plants centered category has an incorrect description. [ANS: Fixed now, thank you!!]"</v>
      </c>
      <c r="Q456" s="50">
        <f>COUNTIF(Categories!A:A, H456) + COUNTIF(Categories!A:A, I456) + COUNTIF(Categories!A:A, J456) + COUNTIF(Categories!A:A, K456) + COUNTIF(Categories!A:A, F456) + COUNTIF(Categories!A:A, G456) + T456</f>
        <v>6</v>
      </c>
      <c r="R456" s="50">
        <f t="shared" si="41"/>
        <v>0</v>
      </c>
      <c r="S456" s="50" t="str">
        <f t="shared" si="40"/>
        <v>chinesrgn_AsiaExtra_Plants, Centercl_WHI, cl_REDmyrREDNO_YEL</v>
      </c>
      <c r="T456" s="50">
        <f t="shared" si="24"/>
        <v>0</v>
      </c>
      <c r="U456" s="50" t="s">
        <v>3018</v>
      </c>
      <c r="V456" s="50" t="str">
        <f t="shared" si="25"/>
        <v>[{"order":"455","ctry":"[CHI] Hong Kong",</v>
      </c>
      <c r="W456" s="53" t="str">
        <f t="shared" si="26"/>
        <v>[{"order":"455","ctry":"[CHI] Hong Kong","rate":"8.4","dff":"Med","cmnt":["The plants centred category and Chinese with the given columns were hard to think of!","Just wanted to say thank you so much for creating this! It is the best flag/country related quiz/game out there!","Great puzzle! Shouldn’t South Carolina count as a flag with a plant centered? [ANS: All items of the flag must be centered, and the moon isn't!]","The plants centered category has an incorrect description. [ANS: Fixed now, thank you!!]"],"prow":["chines","rgn_Asia","Extra_Plants, Center"],"pcolumn":["cl_WHI, cl_RED","myrRED","NO_YEL"]}],</v>
      </c>
      <c r="X456" s="48" t="str" cm="1">
        <f t="array" ref="X456">CHAR(34) &amp; "prow" &amp; CHAR(34) &amp; ":["
&amp; _xlfn.TEXTJOIN(",", TRUE, CHAR(34) &amp; F456:H456 &amp; CHAR(34))
&amp; "],"</f>
        <v>"prow":["chines","rgn_Asia","Extra_Plants, Center"],</v>
      </c>
      <c r="Y456" s="48" t="str" cm="1">
        <f t="array" ref="Y456">CHAR(34) &amp; "pcolumn" &amp; CHAR(34) &amp; ":["
&amp; _xlfn.TEXTJOIN(",", TRUE, CHAR(34) &amp; I456:K456 &amp; CHAR(34))
&amp; "]}"</f>
        <v>"pcolumn":["cl_WHI, cl_RED","myrRED","NO_YEL"]}</v>
      </c>
      <c r="Z456" s="54" t="str">
        <f t="shared" si="27"/>
        <v>"rate":"8.4",</v>
      </c>
      <c r="AA456" s="54" t="str">
        <f t="shared" si="28"/>
        <v>"dff":"Med",</v>
      </c>
      <c r="AB456" s="54" t="str">
        <f t="shared" si="29"/>
        <v>"cmnt":["The plants centred category and Chinese with the given columns were hard to think of!","Just wanted to say thank you so much for creating this! It is the best flag/country related quiz/game out there!","Great puzzle! Shouldn’t South Carolina count as a flag with a plant centered? [ANS: All items of the flag must be centered, and the moon isn't!]","The plants centered category has an incorrect description. [ANS: Fixed now, thank you!!]"],</v>
      </c>
      <c r="AC456" s="54"/>
      <c r="AD456" s="54"/>
      <c r="AE456" s="54"/>
      <c r="AF456" s="54"/>
      <c r="AG456" s="54"/>
      <c r="AH456" s="54"/>
    </row>
    <row r="457" spans="1:34" ht="18" customHeight="1" x14ac:dyDescent="0.3">
      <c r="A457" s="44">
        <f t="shared" si="39"/>
        <v>45813</v>
      </c>
      <c r="B457" s="45">
        <f t="shared" si="21"/>
        <v>4</v>
      </c>
      <c r="C457" s="46" t="str">
        <f t="shared" si="22"/>
        <v>puzzle1 = [{"order":"456","ctry":"Thailand","rate":"6.0","dff":"Med","cmnt":[],"prow":["capi_B","capi_K","capi_K"],"pcolumn":["cl_RED","cl_WHI","cl_BLU"]}],</v>
      </c>
      <c r="D457" s="55">
        <f t="shared" si="23"/>
        <v>456</v>
      </c>
      <c r="E457" s="48" t="s">
        <v>258</v>
      </c>
      <c r="F457" s="49" t="s">
        <v>3093</v>
      </c>
      <c r="G457" s="56" t="s">
        <v>3079</v>
      </c>
      <c r="H457" s="56" t="s">
        <v>3079</v>
      </c>
      <c r="I457" s="56" t="s">
        <v>1101</v>
      </c>
      <c r="J457" s="56" t="s">
        <v>1104</v>
      </c>
      <c r="K457" s="56" t="s">
        <v>1092</v>
      </c>
      <c r="L457" s="48" t="str" cm="1">
        <f t="array" ref="L457">IF(LEFT(E457,1)&lt;&gt;"[", _xlfn.TEXTJOIN(", ", TRUE, IF($E$2:$E$1438=E457, ROW($E$2:$E$1438)-1, "")), "")</f>
        <v>176, 343, 456</v>
      </c>
      <c r="M457" s="48" cm="1">
        <f t="array" ref="M457">IF(
  IFERROR(INDEX(_xlfn.TEXTSPLIT(L457, ", "), COUNTA(_xlfn.TEXTSPLIT(L457, ", "))) - INDEX(_xlfn.TEXTSPLIT(L457, ", "), COUNTA(_xlfn.TEXTSPLIT(L457, ", ")) - 1), 0) &gt; 0,
  IFERROR(INDEX(_xlfn.TEXTSPLIT(L457, ", "), COUNTA(_xlfn.TEXTSPLIT(L457, ", "))) - INDEX(_xlfn.TEXTSPLIT(L457, ", "), COUNTA(_xlfn.TEXTSPLIT(L457, ", ")) - 1), ""),
  ""
)</f>
        <v>113</v>
      </c>
      <c r="N457" s="51" t="str">
        <f>IFERROR(TEXT(AVERAGEIF(Rates!B:B, D457, Rates!C:C), "0.0"), "")</f>
        <v>6.0</v>
      </c>
      <c r="O457" s="52" t="str">
        <f>IFERROR(
    IF(
        AVERAGEIF(Rates!B:B, D457, Rates!F:F) &lt; 1.2,
        "Easy",
        IF(
            AVERAGEIF(Rates!B:B, D457, Rates!F:F) &gt; 2.2,
            "Hard",
            "Med"
        )
    ),
    ""
)</f>
        <v>Med</v>
      </c>
      <c r="P457" s="50" t="str" cm="1">
        <f t="array" ref="P457">_xlfn.TEXTJOIN(",", TRUE, IF((Rates!$B$1:$B$11000 = D457) * (Rates!$E$1:$E$11000 &lt;&gt; ""), CHAR(34) &amp; Rates!$E$1:$E$11000&amp; CHAR(34), ""))</f>
        <v/>
      </c>
      <c r="Q457" s="50">
        <f>COUNTIF(Categories!A:A, H457) + COUNTIF(Categories!A:A, I457) + COUNTIF(Categories!A:A, J457) + COUNTIF(Categories!A:A, K457) + COUNTIF(Categories!A:A, F457) + COUNTIF(Categories!A:A, G457) + T457</f>
        <v>6</v>
      </c>
      <c r="R457" s="50">
        <f t="shared" si="41"/>
        <v>0</v>
      </c>
      <c r="S457" s="50" t="str">
        <f t="shared" si="40"/>
        <v>capi_Bcapi_Kcapi_Kcl_REDcl_WHIcl_BLU</v>
      </c>
      <c r="T457" s="50">
        <f t="shared" si="24"/>
        <v>3</v>
      </c>
      <c r="U457" s="56" t="s">
        <v>3018</v>
      </c>
      <c r="V457" s="56" t="str">
        <f t="shared" si="25"/>
        <v>[{"order":"456","ctry":"Thailand",</v>
      </c>
      <c r="W457" s="57" t="str">
        <f t="shared" si="26"/>
        <v>[{"order":"456","ctry":"Thailand","rate":"6.0","dff":"Med","cmnt":[],"prow":["capi_B","capi_K","capi_K"],"pcolumn":["cl_RED","cl_WHI","cl_BLU"]}],</v>
      </c>
      <c r="X457" s="48" t="str" cm="1">
        <f t="array" ref="X457">CHAR(34) &amp; "prow" &amp; CHAR(34) &amp; ":["
&amp; _xlfn.TEXTJOIN(",", TRUE, CHAR(34) &amp; F457:H457 &amp; CHAR(34))
&amp; "],"</f>
        <v>"prow":["capi_B","capi_K","capi_K"],</v>
      </c>
      <c r="Y457" s="48" t="str" cm="1">
        <f t="array" ref="Y457">CHAR(34) &amp; "pcolumn" &amp; CHAR(34) &amp; ":["
&amp; _xlfn.TEXTJOIN(",", TRUE, CHAR(34) &amp; I457:K457 &amp; CHAR(34))
&amp; "]}"</f>
        <v>"pcolumn":["cl_RED","cl_WHI","cl_BLU"]}</v>
      </c>
      <c r="Z457" s="54" t="str">
        <f t="shared" si="27"/>
        <v>"rate":"6.0",</v>
      </c>
      <c r="AA457" s="54" t="str">
        <f t="shared" si="28"/>
        <v>"dff":"Med",</v>
      </c>
      <c r="AB457" s="54" t="str">
        <f t="shared" si="29"/>
        <v>"cmnt":[],</v>
      </c>
      <c r="AC457" s="54"/>
      <c r="AD457" s="54"/>
      <c r="AE457" s="54"/>
      <c r="AF457" s="54"/>
      <c r="AG457" s="54"/>
      <c r="AH457" s="54"/>
    </row>
    <row r="458" spans="1:34" ht="18" customHeight="1" x14ac:dyDescent="0.3">
      <c r="A458" s="44">
        <f t="shared" si="39"/>
        <v>45814</v>
      </c>
      <c r="B458" s="45">
        <f t="shared" si="21"/>
        <v>5</v>
      </c>
      <c r="C458" s="46" t="str">
        <f t="shared" si="22"/>
        <v>puzzle1 = [{"order":"457","ctry":"Albania","rate":"7.7","dff":"Hard","cmnt":[],"prow":["NoBand","cl_BLA","Animal"],"pcolumn":["end_ia","2Color","myrRED"]}],</v>
      </c>
      <c r="D458" s="47">
        <f t="shared" si="23"/>
        <v>457</v>
      </c>
      <c r="E458" s="48" t="s">
        <v>43</v>
      </c>
      <c r="F458" s="49" t="s">
        <v>1481</v>
      </c>
      <c r="G458" s="50" t="s">
        <v>1088</v>
      </c>
      <c r="H458" s="50" t="s">
        <v>1606</v>
      </c>
      <c r="I458" s="50" t="s">
        <v>1955</v>
      </c>
      <c r="J458" s="50" t="s">
        <v>1413</v>
      </c>
      <c r="K458" s="50" t="s">
        <v>1279</v>
      </c>
      <c r="L458" s="48" t="str" cm="1">
        <f t="array" ref="L458">IF(LEFT(E458,1)&lt;&gt;"[", _xlfn.TEXTJOIN(", ", TRUE, IF($E$2:$E$1438=E458, ROW($E$2:$E$1438)-1, "")), "")</f>
        <v>66, 457</v>
      </c>
      <c r="M458" s="48" cm="1">
        <f t="array" ref="M458">IF(
  IFERROR(INDEX(_xlfn.TEXTSPLIT(L458, ", "), COUNTA(_xlfn.TEXTSPLIT(L458, ", "))) - INDEX(_xlfn.TEXTSPLIT(L458, ", "), COUNTA(_xlfn.TEXTSPLIT(L458, ", ")) - 1), 0) &gt; 0,
  IFERROR(INDEX(_xlfn.TEXTSPLIT(L458, ", "), COUNTA(_xlfn.TEXTSPLIT(L458, ", "))) - INDEX(_xlfn.TEXTSPLIT(L458, ", "), COUNTA(_xlfn.TEXTSPLIT(L458, ", ")) - 1), ""),
  ""
)</f>
        <v>391</v>
      </c>
      <c r="N458" s="51" t="str">
        <f>IFERROR(TEXT(AVERAGEIF(Rates!B:B, D458, Rates!C:C), "0.0"), "")</f>
        <v>7.7</v>
      </c>
      <c r="O458" s="52" t="str">
        <f>IFERROR(
    IF(
        AVERAGEIF(Rates!B:B, D458, Rates!F:F) &lt; 1.2,
        "Easy",
        IF(
            AVERAGEIF(Rates!B:B, D458, Rates!F:F) &gt; 2.2,
            "Hard",
            "Med"
        )
    ),
    ""
)</f>
        <v>Hard</v>
      </c>
      <c r="P458" s="50" t="str" cm="1">
        <f t="array" ref="P458">_xlfn.TEXTJOIN(",", TRUE, IF((Rates!$B$1:$B$11000 = D458) * (Rates!$E$1:$E$11000 &lt;&gt; ""), CHAR(34) &amp; Rates!$E$1:$E$11000&amp; CHAR(34), ""))</f>
        <v/>
      </c>
      <c r="Q458" s="50">
        <f>COUNTIF(Categories!A:A, H458) + COUNTIF(Categories!A:A, I458) + COUNTIF(Categories!A:A, J458) + COUNTIF(Categories!A:A, K458) + COUNTIF(Categories!A:A, F458) + COUNTIF(Categories!A:A, G458) + T458</f>
        <v>6</v>
      </c>
      <c r="R458" s="50">
        <f t="shared" si="41"/>
        <v>1</v>
      </c>
      <c r="S458" s="50" t="str">
        <f t="shared" si="40"/>
        <v>NoBandcl_BLAAnimalend_ia2ColormyrRED</v>
      </c>
      <c r="T458" s="50">
        <f t="shared" si="24"/>
        <v>0</v>
      </c>
      <c r="U458" s="50" t="s">
        <v>3018</v>
      </c>
      <c r="V458" s="50" t="str">
        <f t="shared" si="25"/>
        <v>[{"order":"457","ctry":"Albania",</v>
      </c>
      <c r="W458" s="53" t="str">
        <f t="shared" si="26"/>
        <v>[{"order":"457","ctry":"Albania","rate":"7.7","dff":"Hard","cmnt":[],"prow":["NoBand","cl_BLA","Animal"],"pcolumn":["end_ia","2Color","myrRED"]}],</v>
      </c>
      <c r="X458" s="48" t="str" cm="1">
        <f t="array" ref="X458">CHAR(34) &amp; "prow" &amp; CHAR(34) &amp; ":["
&amp; _xlfn.TEXTJOIN(",", TRUE, CHAR(34) &amp; F458:H458 &amp; CHAR(34))
&amp; "],"</f>
        <v>"prow":["NoBand","cl_BLA","Animal"],</v>
      </c>
      <c r="Y458" s="48" t="str" cm="1">
        <f t="array" ref="Y458">CHAR(34) &amp; "pcolumn" &amp; CHAR(34) &amp; ":["
&amp; _xlfn.TEXTJOIN(",", TRUE, CHAR(34) &amp; I458:K458 &amp; CHAR(34))
&amp; "]}"</f>
        <v>"pcolumn":["end_ia","2Color","myrRED"]}</v>
      </c>
      <c r="Z458" s="54" t="str">
        <f t="shared" si="27"/>
        <v>"rate":"7.7",</v>
      </c>
      <c r="AA458" s="54" t="str">
        <f t="shared" si="28"/>
        <v>"dff":"Hard",</v>
      </c>
      <c r="AB458" s="54" t="str">
        <f t="shared" si="29"/>
        <v>"cmnt":[],</v>
      </c>
      <c r="AC458" s="54"/>
      <c r="AD458" s="54"/>
      <c r="AE458" s="54"/>
      <c r="AF458" s="54"/>
      <c r="AG458" s="54"/>
      <c r="AH458" s="54"/>
    </row>
    <row r="459" spans="1:34" ht="18" customHeight="1" x14ac:dyDescent="0.3">
      <c r="A459" s="44">
        <f t="shared" si="39"/>
        <v>45815</v>
      </c>
      <c r="B459" s="45">
        <f t="shared" si="21"/>
        <v>6</v>
      </c>
      <c r="C459" s="46" t="str">
        <f t="shared" si="22"/>
        <v>puzzle1 = [{"order":"458","ctry":"[·] Progress Pride Flag","rate":"","dff":"","cmnt":[],"prow":["cl_WHI","words2","allhor"],"pcolumn":["cl_PUR","cl_BLA","with_P"]}],</v>
      </c>
      <c r="D459" s="47">
        <f t="shared" si="23"/>
        <v>458</v>
      </c>
      <c r="E459" s="48" t="s">
        <v>3094</v>
      </c>
      <c r="F459" s="49" t="s">
        <v>1104</v>
      </c>
      <c r="G459" s="50" t="s">
        <v>1845</v>
      </c>
      <c r="H459" s="50" t="s">
        <v>1509</v>
      </c>
      <c r="I459" s="50" t="s">
        <v>1110</v>
      </c>
      <c r="J459" s="50" t="s">
        <v>1088</v>
      </c>
      <c r="K459" s="50" t="s">
        <v>3085</v>
      </c>
      <c r="L459" s="48" t="str" cm="1">
        <f t="array" ref="L459">IF(LEFT(E459,1)&lt;&gt;"[", _xlfn.TEXTJOIN(", ", TRUE, IF($E$2:$E$1438=E459, ROW($E$2:$E$1438)-1, "")), "")</f>
        <v/>
      </c>
      <c r="M459" s="48" t="str" cm="1">
        <f t="array" ref="M459">IF(
  IFERROR(INDEX(_xlfn.TEXTSPLIT(L459, ", "), COUNTA(_xlfn.TEXTSPLIT(L459, ", "))) - INDEX(_xlfn.TEXTSPLIT(L459, ", "), COUNTA(_xlfn.TEXTSPLIT(L459, ", ")) - 1), 0) &gt; 0,
  IFERROR(INDEX(_xlfn.TEXTSPLIT(L459, ", "), COUNTA(_xlfn.TEXTSPLIT(L459, ", "))) - INDEX(_xlfn.TEXTSPLIT(L459, ", "), COUNTA(_xlfn.TEXTSPLIT(L459, ", ")) - 1), ""),
  ""
)</f>
        <v/>
      </c>
      <c r="N459" s="51" t="str">
        <f>IFERROR(TEXT(AVERAGEIF(Rates!B:B, D459, Rates!C:C), "0.0"), "")</f>
        <v/>
      </c>
      <c r="O459" s="52" t="str">
        <f>IFERROR(
    IF(
        AVERAGEIF(Rates!B:B, D459, Rates!F:F) &lt; 1.2,
        "Easy",
        IF(
            AVERAGEIF(Rates!B:B, D459, Rates!F:F) &gt; 2.2,
            "Hard",
            "Med"
        )
    ),
    ""
)</f>
        <v/>
      </c>
      <c r="P459" s="50" t="str" cm="1">
        <f t="array" ref="P459">_xlfn.TEXTJOIN(",", TRUE, IF((Rates!$B$1:$B$11000 = D459) * (Rates!$E$1:$E$11000 &lt;&gt; ""), CHAR(34) &amp; Rates!$E$1:$E$11000&amp; CHAR(34), ""))</f>
        <v/>
      </c>
      <c r="Q459" s="50">
        <f>COUNTIF(Categories!A:A, H459) + COUNTIF(Categories!A:A, I459) + COUNTIF(Categories!A:A, J459) + COUNTIF(Categories!A:A, K459) + COUNTIF(Categories!A:A, F459) + COUNTIF(Categories!A:A, G459) + T459</f>
        <v>6</v>
      </c>
      <c r="R459" s="50">
        <f t="shared" si="41"/>
        <v>1</v>
      </c>
      <c r="S459" s="50" t="str">
        <f t="shared" si="40"/>
        <v>cl_WHIwords2allhorcl_PURcl_BLAwith_P</v>
      </c>
      <c r="T459" s="50">
        <f t="shared" si="24"/>
        <v>1</v>
      </c>
      <c r="U459" s="50" t="s">
        <v>3018</v>
      </c>
      <c r="V459" s="50" t="str">
        <f t="shared" si="25"/>
        <v>[{"order":"458","ctry":"[·] Progress Pride Flag",</v>
      </c>
      <c r="W459" s="53" t="str">
        <f t="shared" si="26"/>
        <v>[{"order":"458","ctry":"[·] Progress Pride Flag","rate":"","dff":"","cmnt":[],"prow":["cl_WHI","words2","allhor"],"pcolumn":["cl_PUR","cl_BLA","with_P"]}],</v>
      </c>
      <c r="X459" s="48" t="str" cm="1">
        <f t="array" ref="X459">CHAR(34) &amp; "prow" &amp; CHAR(34) &amp; ":["
&amp; _xlfn.TEXTJOIN(",", TRUE, CHAR(34) &amp; F459:H459 &amp; CHAR(34))
&amp; "],"</f>
        <v>"prow":["cl_WHI","words2","allhor"],</v>
      </c>
      <c r="Y459" s="48" t="str" cm="1">
        <f t="array" ref="Y459">CHAR(34) &amp; "pcolumn" &amp; CHAR(34) &amp; ":["
&amp; _xlfn.TEXTJOIN(",", TRUE, CHAR(34) &amp; I459:K459 &amp; CHAR(34))
&amp; "]}"</f>
        <v>"pcolumn":["cl_PUR","cl_BLA","with_P"]}</v>
      </c>
      <c r="Z459" s="54" t="str">
        <f t="shared" si="27"/>
        <v>"rate":"",</v>
      </c>
      <c r="AA459" s="54" t="str">
        <f t="shared" si="28"/>
        <v>"dff":"",</v>
      </c>
      <c r="AB459" s="54" t="str">
        <f t="shared" si="29"/>
        <v>"cmnt":[],</v>
      </c>
      <c r="AC459" s="54"/>
      <c r="AD459" s="54"/>
      <c r="AE459" s="54"/>
      <c r="AF459" s="54"/>
      <c r="AG459" s="54"/>
      <c r="AH459" s="54"/>
    </row>
    <row r="460" spans="1:34" ht="18" customHeight="1" x14ac:dyDescent="0.3">
      <c r="A460" s="44">
        <f t="shared" si="39"/>
        <v>45816</v>
      </c>
      <c r="B460" s="45">
        <f t="shared" si="21"/>
        <v>7</v>
      </c>
      <c r="C460" s="46" t="str">
        <f t="shared" si="22"/>
        <v>puzzle1 = [{"order":"459","ctry":"Cameroon","rate":"","dff":"","cmnt":[],"prow":["staYEL","englis","repique"],"pcolumn":["3Bands","rgn_Africa","cl_GRE, cl_RED"]}],</v>
      </c>
      <c r="D460" s="47">
        <f t="shared" si="23"/>
        <v>459</v>
      </c>
      <c r="E460" s="48" t="s">
        <v>78</v>
      </c>
      <c r="F460" s="49" t="s">
        <v>1276</v>
      </c>
      <c r="G460" s="50" t="s">
        <v>2031</v>
      </c>
      <c r="H460" s="50" t="s">
        <v>1861</v>
      </c>
      <c r="I460" s="50" t="s">
        <v>1489</v>
      </c>
      <c r="J460" s="50" t="s">
        <v>1047</v>
      </c>
      <c r="K460" s="50" t="s">
        <v>1152</v>
      </c>
      <c r="L460" s="48" t="str" cm="1">
        <f t="array" ref="L460">IF(LEFT(E460,1)&lt;&gt;"[", _xlfn.TEXTJOIN(", ", TRUE, IF($E$2:$E$1438=E460, ROW($E$2:$E$1438)-1, "")), "")</f>
        <v>97, 238, 459</v>
      </c>
      <c r="M460" s="48" cm="1">
        <f t="array" ref="M460">IF(
  IFERROR(INDEX(_xlfn.TEXTSPLIT(L460, ", "), COUNTA(_xlfn.TEXTSPLIT(L460, ", "))) - INDEX(_xlfn.TEXTSPLIT(L460, ", "), COUNTA(_xlfn.TEXTSPLIT(L460, ", ")) - 1), 0) &gt; 0,
  IFERROR(INDEX(_xlfn.TEXTSPLIT(L460, ", "), COUNTA(_xlfn.TEXTSPLIT(L460, ", "))) - INDEX(_xlfn.TEXTSPLIT(L460, ", "), COUNTA(_xlfn.TEXTSPLIT(L460, ", ")) - 1), ""),
  ""
)</f>
        <v>221</v>
      </c>
      <c r="N460" s="51" t="str">
        <f>IFERROR(TEXT(AVERAGEIF(Rates!B:B, D460, Rates!C:C), "0.0"), "")</f>
        <v/>
      </c>
      <c r="O460" s="52" t="str">
        <f>IFERROR(
    IF(
        AVERAGEIF(Rates!B:B, D460, Rates!F:F) &lt; 1.2,
        "Easy",
        IF(
            AVERAGEIF(Rates!B:B, D460, Rates!F:F) &gt; 2.2,
            "Hard",
            "Med"
        )
    ),
    ""
)</f>
        <v/>
      </c>
      <c r="P460" s="50" t="str" cm="1">
        <f t="array" ref="P460">_xlfn.TEXTJOIN(",", TRUE, IF((Rates!$B$1:$B$11000 = D460) * (Rates!$E$1:$E$11000 &lt;&gt; ""), CHAR(34) &amp; Rates!$E$1:$E$11000&amp; CHAR(34), ""))</f>
        <v/>
      </c>
      <c r="Q460" s="50">
        <f>COUNTIF(Categories!A:A, H460) + COUNTIF(Categories!A:A, I460) + COUNTIF(Categories!A:A, J460) + COUNTIF(Categories!A:A, K460) + COUNTIF(Categories!A:A, F460) + COUNTIF(Categories!A:A, G460) + T460</f>
        <v>6</v>
      </c>
      <c r="R460" s="50">
        <f t="shared" si="41"/>
        <v>0</v>
      </c>
      <c r="S460" s="50" t="str">
        <f t="shared" si="40"/>
        <v>staYELenglisrepique3Bandsrgn_Africacl_GRE, cl_RED</v>
      </c>
      <c r="T460" s="50">
        <f t="shared" si="24"/>
        <v>0</v>
      </c>
      <c r="U460" s="50" t="s">
        <v>3018</v>
      </c>
      <c r="V460" s="50" t="str">
        <f t="shared" si="25"/>
        <v>[{"order":"459","ctry":"Cameroon",</v>
      </c>
      <c r="W460" s="53" t="str">
        <f t="shared" si="26"/>
        <v>[{"order":"459","ctry":"Cameroon","rate":"","dff":"","cmnt":[],"prow":["staYEL","englis","repique"],"pcolumn":["3Bands","rgn_Africa","cl_GRE, cl_RED"]}],</v>
      </c>
      <c r="X460" s="48" t="str" cm="1">
        <f t="array" ref="X460">CHAR(34) &amp; "prow" &amp; CHAR(34) &amp; ":["
&amp; _xlfn.TEXTJOIN(",", TRUE, CHAR(34) &amp; F460:H460 &amp; CHAR(34))
&amp; "],"</f>
        <v>"prow":["staYEL","englis","repique"],</v>
      </c>
      <c r="Y460" s="48" t="str" cm="1">
        <f t="array" ref="Y460">CHAR(34) &amp; "pcolumn" &amp; CHAR(34) &amp; ":["
&amp; _xlfn.TEXTJOIN(",", TRUE, CHAR(34) &amp; I460:K460 &amp; CHAR(34))
&amp; "]}"</f>
        <v>"pcolumn":["3Bands","rgn_Africa","cl_GRE, cl_RED"]}</v>
      </c>
      <c r="Z460" s="54" t="str">
        <f t="shared" si="27"/>
        <v>"rate":"",</v>
      </c>
      <c r="AA460" s="54" t="str">
        <f t="shared" si="28"/>
        <v>"dff":"",</v>
      </c>
      <c r="AB460" s="54" t="str">
        <f t="shared" si="29"/>
        <v>"cmnt":[],</v>
      </c>
      <c r="AC460" s="54"/>
      <c r="AD460" s="54"/>
      <c r="AE460" s="54"/>
      <c r="AF460" s="54"/>
      <c r="AG460" s="54"/>
      <c r="AH460" s="54"/>
    </row>
    <row r="461" spans="1:34" ht="18" customHeight="1" x14ac:dyDescent="0.3">
      <c r="A461" s="44">
        <f t="shared" si="39"/>
        <v>45817</v>
      </c>
      <c r="B461" s="45">
        <f t="shared" si="21"/>
        <v>1</v>
      </c>
      <c r="C461" s="46" t="str">
        <f t="shared" si="22"/>
        <v>puzzle1 = [{"order":"460","ctry":"Barbados","rate":"","dff":"","cmnt":[],"prow":["Weapon","allver","rgn_North America"],"pcolumn":["myrBLU","cl_BLA, cl_YEL","3Color"]}],</v>
      </c>
      <c r="D461" s="47">
        <f t="shared" si="23"/>
        <v>460</v>
      </c>
      <c r="E461" s="48" t="s">
        <v>59</v>
      </c>
      <c r="F461" s="49" t="s">
        <v>1622</v>
      </c>
      <c r="G461" s="50" t="s">
        <v>1513</v>
      </c>
      <c r="H461" s="50" t="s">
        <v>1059</v>
      </c>
      <c r="I461" s="50" t="s">
        <v>1283</v>
      </c>
      <c r="J461" s="50" t="s">
        <v>1119</v>
      </c>
      <c r="K461" s="50" t="s">
        <v>1417</v>
      </c>
      <c r="L461" s="48" t="str" cm="1">
        <f t="array" ref="L461">IF(LEFT(E461,1)&lt;&gt;"[", _xlfn.TEXTJOIN(", ", TRUE, IF($E$2:$E$1438=E461, ROW($E$2:$E$1438)-1, "")), "")</f>
        <v>136, 339, 460</v>
      </c>
      <c r="M461" s="48" cm="1">
        <f t="array" ref="M461">IF(
  IFERROR(INDEX(_xlfn.TEXTSPLIT(L461, ", "), COUNTA(_xlfn.TEXTSPLIT(L461, ", "))) - INDEX(_xlfn.TEXTSPLIT(L461, ", "), COUNTA(_xlfn.TEXTSPLIT(L461, ", ")) - 1), 0) &gt; 0,
  IFERROR(INDEX(_xlfn.TEXTSPLIT(L461, ", "), COUNTA(_xlfn.TEXTSPLIT(L461, ", "))) - INDEX(_xlfn.TEXTSPLIT(L461, ", "), COUNTA(_xlfn.TEXTSPLIT(L461, ", ")) - 1), ""),
  ""
)</f>
        <v>121</v>
      </c>
      <c r="N461" s="51" t="str">
        <f>IFERROR(TEXT(AVERAGEIF(Rates!B:B, D461, Rates!C:C), "0.0"), "")</f>
        <v/>
      </c>
      <c r="O461" s="52" t="str">
        <f>IFERROR(
    IF(
        AVERAGEIF(Rates!B:B, D461, Rates!F:F) &lt; 1.2,
        "Easy",
        IF(
            AVERAGEIF(Rates!B:B, D461, Rates!F:F) &gt; 2.2,
            "Hard",
            "Med"
        )
    ),
    ""
)</f>
        <v/>
      </c>
      <c r="P461" s="50" t="str" cm="1">
        <f t="array" ref="P461">_xlfn.TEXTJOIN(",", TRUE, IF((Rates!$B$1:$B$11000 = D461) * (Rates!$E$1:$E$11000 &lt;&gt; ""), CHAR(34) &amp; Rates!$E$1:$E$11000&amp; CHAR(34), ""))</f>
        <v/>
      </c>
      <c r="Q461" s="50">
        <f>COUNTIF(Categories!A:A, H461) + COUNTIF(Categories!A:A, I461) + COUNTIF(Categories!A:A, J461) + COUNTIF(Categories!A:A, K461) + COUNTIF(Categories!A:A, F461) + COUNTIF(Categories!A:A, G461) + T461</f>
        <v>6</v>
      </c>
      <c r="R461" s="50">
        <f t="shared" si="41"/>
        <v>0</v>
      </c>
      <c r="S461" s="50" t="str">
        <f t="shared" si="40"/>
        <v>Weaponallverrgn_North AmericamyrBLUcl_BLA, cl_YEL3Color</v>
      </c>
      <c r="T461" s="50">
        <f t="shared" si="24"/>
        <v>0</v>
      </c>
      <c r="U461" s="50" t="s">
        <v>3018</v>
      </c>
      <c r="V461" s="50" t="str">
        <f t="shared" si="25"/>
        <v>[{"order":"460","ctry":"Barbados",</v>
      </c>
      <c r="W461" s="53" t="str">
        <f t="shared" si="26"/>
        <v>[{"order":"460","ctry":"Barbados","rate":"","dff":"","cmnt":[],"prow":["Weapon","allver","rgn_North America"],"pcolumn":["myrBLU","cl_BLA, cl_YEL","3Color"]}],</v>
      </c>
      <c r="X461" s="48" t="str" cm="1">
        <f t="array" ref="X461">CHAR(34) &amp; "prow" &amp; CHAR(34) &amp; ":["
&amp; _xlfn.TEXTJOIN(",", TRUE, CHAR(34) &amp; F461:H461 &amp; CHAR(34))
&amp; "],"</f>
        <v>"prow":["Weapon","allver","rgn_North America"],</v>
      </c>
      <c r="Y461" s="48" t="str" cm="1">
        <f t="array" ref="Y461">CHAR(34) &amp; "pcolumn" &amp; CHAR(34) &amp; ":["
&amp; _xlfn.TEXTJOIN(",", TRUE, CHAR(34) &amp; I461:K461 &amp; CHAR(34))
&amp; "]}"</f>
        <v>"pcolumn":["myrBLU","cl_BLA, cl_YEL","3Color"]}</v>
      </c>
      <c r="Z461" s="54" t="str">
        <f t="shared" si="27"/>
        <v>"rate":"",</v>
      </c>
      <c r="AA461" s="54" t="str">
        <f t="shared" si="28"/>
        <v>"dff":"",</v>
      </c>
      <c r="AB461" s="54" t="str">
        <f t="shared" si="29"/>
        <v>"cmnt":[],</v>
      </c>
      <c r="AC461" s="54"/>
      <c r="AD461" s="54"/>
      <c r="AE461" s="54"/>
      <c r="AF461" s="54"/>
      <c r="AG461" s="54"/>
      <c r="AH461" s="54"/>
    </row>
    <row r="462" spans="1:34" ht="18" customHeight="1" x14ac:dyDescent="0.3">
      <c r="A462" s="44">
        <f t="shared" si="39"/>
        <v>45818</v>
      </c>
      <c r="B462" s="45">
        <f t="shared" si="21"/>
        <v>2</v>
      </c>
      <c r="C462" s="46" t="str">
        <f t="shared" si="22"/>
        <v>puzzle1 = [{"order":"461","ctry":"Madagascar","rate":"","dff":"","cmnt":[],"prow":["Horizo","Vertic","rgn_Africa"],"pcolumn":["REEDHI","island","retrique"]}],</v>
      </c>
      <c r="D462" s="47">
        <f t="shared" si="23"/>
        <v>461</v>
      </c>
      <c r="E462" s="48" t="s">
        <v>167</v>
      </c>
      <c r="F462" s="49" t="s">
        <v>1497</v>
      </c>
      <c r="G462" s="50" t="s">
        <v>1501</v>
      </c>
      <c r="H462" s="50" t="s">
        <v>1047</v>
      </c>
      <c r="I462" s="50" t="s">
        <v>1397</v>
      </c>
      <c r="J462" s="50" t="s">
        <v>1</v>
      </c>
      <c r="K462" s="50" t="s">
        <v>1865</v>
      </c>
      <c r="L462" s="48" t="str" cm="1">
        <f t="array" ref="L462">IF(LEFT(E462,1)&lt;&gt;"[", _xlfn.TEXTJOIN(", ", TRUE, IF($E$2:$E$1438=E462, ROW($E$2:$E$1438)-1, "")), "")</f>
        <v>72, 304, 461</v>
      </c>
      <c r="M462" s="48" cm="1">
        <f t="array" ref="M462">IF(
  IFERROR(INDEX(_xlfn.TEXTSPLIT(L462, ", "), COUNTA(_xlfn.TEXTSPLIT(L462, ", "))) - INDEX(_xlfn.TEXTSPLIT(L462, ", "), COUNTA(_xlfn.TEXTSPLIT(L462, ", ")) - 1), 0) &gt; 0,
  IFERROR(INDEX(_xlfn.TEXTSPLIT(L462, ", "), COUNTA(_xlfn.TEXTSPLIT(L462, ", "))) - INDEX(_xlfn.TEXTSPLIT(L462, ", "), COUNTA(_xlfn.TEXTSPLIT(L462, ", ")) - 1), ""),
  ""
)</f>
        <v>157</v>
      </c>
      <c r="N462" s="51" t="str">
        <f>IFERROR(TEXT(AVERAGEIF(Rates!B:B, D462, Rates!C:C), "0.0"), "")</f>
        <v/>
      </c>
      <c r="O462" s="52" t="str">
        <f>IFERROR(
    IF(
        AVERAGEIF(Rates!B:B, D462, Rates!F:F) &lt; 1.2,
        "Easy",
        IF(
            AVERAGEIF(Rates!B:B, D462, Rates!F:F) &gt; 2.2,
            "Hard",
            "Med"
        )
    ),
    ""
)</f>
        <v/>
      </c>
      <c r="P462" s="50" t="str" cm="1">
        <f t="array" ref="P462">_xlfn.TEXTJOIN(",", TRUE, IF((Rates!$B$1:$B$11000 = D462) * (Rates!$E$1:$E$11000 &lt;&gt; ""), CHAR(34) &amp; Rates!$E$1:$E$11000&amp; CHAR(34), ""))</f>
        <v/>
      </c>
      <c r="Q462" s="50">
        <f>COUNTIF(Categories!A:A, H462) + COUNTIF(Categories!A:A, I462) + COUNTIF(Categories!A:A, J462) + COUNTIF(Categories!A:A, K462) + COUNTIF(Categories!A:A, F462) + COUNTIF(Categories!A:A, G462) + T462</f>
        <v>6</v>
      </c>
      <c r="R462" s="50">
        <f t="shared" si="41"/>
        <v>1</v>
      </c>
      <c r="S462" s="50" t="str">
        <f t="shared" si="40"/>
        <v>HorizoVerticrgn_AfricaREEDHIislandretrique</v>
      </c>
      <c r="T462" s="50">
        <f t="shared" si="24"/>
        <v>0</v>
      </c>
      <c r="U462" s="50" t="s">
        <v>3018</v>
      </c>
      <c r="V462" s="50" t="str">
        <f t="shared" si="25"/>
        <v>[{"order":"461","ctry":"Madagascar",</v>
      </c>
      <c r="W462" s="53" t="str">
        <f t="shared" si="26"/>
        <v>[{"order":"461","ctry":"Madagascar","rate":"","dff":"","cmnt":[],"prow":["Horizo","Vertic","rgn_Africa"],"pcolumn":["REEDHI","island","retrique"]}],</v>
      </c>
      <c r="X462" s="48" t="str" cm="1">
        <f t="array" ref="X462">CHAR(34) &amp; "prow" &amp; CHAR(34) &amp; ":["
&amp; _xlfn.TEXTJOIN(",", TRUE, CHAR(34) &amp; F462:H462 &amp; CHAR(34))
&amp; "],"</f>
        <v>"prow":["Horizo","Vertic","rgn_Africa"],</v>
      </c>
      <c r="Y462" s="48" t="str" cm="1">
        <f t="array" ref="Y462">CHAR(34) &amp; "pcolumn" &amp; CHAR(34) &amp; ":["
&amp; _xlfn.TEXTJOIN(",", TRUE, CHAR(34) &amp; I462:K462 &amp; CHAR(34))
&amp; "]}"</f>
        <v>"pcolumn":["REEDHI","island","retrique"]}</v>
      </c>
      <c r="Z462" s="54" t="str">
        <f t="shared" si="27"/>
        <v>"rate":"",</v>
      </c>
      <c r="AA462" s="54" t="str">
        <f t="shared" si="28"/>
        <v>"dff":"",</v>
      </c>
      <c r="AB462" s="54" t="str">
        <f t="shared" si="29"/>
        <v>"cmnt":[],</v>
      </c>
      <c r="AC462" s="54"/>
      <c r="AD462" s="54"/>
      <c r="AE462" s="54"/>
      <c r="AF462" s="54"/>
      <c r="AG462" s="54"/>
      <c r="AH462" s="54"/>
    </row>
    <row r="463" spans="1:34" ht="18" customHeight="1" x14ac:dyDescent="0.3">
      <c r="A463" s="44">
        <f t="shared" si="39"/>
        <v>45819</v>
      </c>
      <c r="B463" s="45">
        <f t="shared" si="21"/>
        <v>3</v>
      </c>
      <c r="C463" s="46" t="str">
        <f t="shared" si="22"/>
        <v>puzzle1 = [{"order":"462","ctry":"Gambia","rate":"","dff":"","cmnt":[],"prow":["cl_WHI, cl_RED","cl_BLU, cl_WHI","cl_GRE, cl_WHI"],"pcolumn":["4+Band","4Color","OnlyBa"]}],</v>
      </c>
      <c r="D463" s="47">
        <f t="shared" si="23"/>
        <v>462</v>
      </c>
      <c r="E463" s="48" t="s">
        <v>120</v>
      </c>
      <c r="F463" s="49" t="s">
        <v>1164</v>
      </c>
      <c r="G463" s="50" t="s">
        <v>1143</v>
      </c>
      <c r="H463" s="50" t="s">
        <v>1155</v>
      </c>
      <c r="I463" s="50" t="s">
        <v>1493</v>
      </c>
      <c r="J463" s="50" t="s">
        <v>1421</v>
      </c>
      <c r="K463" s="50" t="s">
        <v>1630</v>
      </c>
      <c r="L463" s="48" t="str" cm="1">
        <f t="array" ref="L463">IF(LEFT(E463,1)&lt;&gt;"[", _xlfn.TEXTJOIN(", ", TRUE, IF($E$2:$E$1438=E463, ROW($E$2:$E$1438)-1, "")), "")</f>
        <v>69, 462</v>
      </c>
      <c r="M463" s="48" cm="1">
        <f t="array" ref="M463">IF(
  IFERROR(INDEX(_xlfn.TEXTSPLIT(L463, ", "), COUNTA(_xlfn.TEXTSPLIT(L463, ", "))) - INDEX(_xlfn.TEXTSPLIT(L463, ", "), COUNTA(_xlfn.TEXTSPLIT(L463, ", ")) - 1), 0) &gt; 0,
  IFERROR(INDEX(_xlfn.TEXTSPLIT(L463, ", "), COUNTA(_xlfn.TEXTSPLIT(L463, ", "))) - INDEX(_xlfn.TEXTSPLIT(L463, ", "), COUNTA(_xlfn.TEXTSPLIT(L463, ", ")) - 1), ""),
  ""
)</f>
        <v>393</v>
      </c>
      <c r="N463" s="51" t="str">
        <f>IFERROR(TEXT(AVERAGEIF(Rates!B:B, D463, Rates!C:C), "0.0"), "")</f>
        <v/>
      </c>
      <c r="O463" s="52" t="str">
        <f>IFERROR(
    IF(
        AVERAGEIF(Rates!B:B, D463, Rates!F:F) &lt; 1.2,
        "Easy",
        IF(
            AVERAGEIF(Rates!B:B, D463, Rates!F:F) &gt; 2.2,
            "Hard",
            "Med"
        )
    ),
    ""
)</f>
        <v/>
      </c>
      <c r="P463" s="50" t="str" cm="1">
        <f t="array" ref="P463">_xlfn.TEXTJOIN(",", TRUE, IF((Rates!$B$1:$B$11000 = D463) * (Rates!$E$1:$E$11000 &lt;&gt; ""), CHAR(34) &amp; Rates!$E$1:$E$11000&amp; CHAR(34), ""))</f>
        <v/>
      </c>
      <c r="Q463" s="50">
        <f>COUNTIF(Categories!A:A, H463) + COUNTIF(Categories!A:A, I463) + COUNTIF(Categories!A:A, J463) + COUNTIF(Categories!A:A, K463) + COUNTIF(Categories!A:A, F463) + COUNTIF(Categories!A:A, G463) + T463</f>
        <v>6</v>
      </c>
      <c r="R463" s="50">
        <f>COUNTIF(F461:K461,F463) + COUNTIF(F461:K461,G463) + COUNTIF(F461:K461,H463) + COUNTIF(F461:K461,I463) + COUNTIF(F461:K461,J463) +  COUNTIF(F461:K461,K463)</f>
        <v>0</v>
      </c>
      <c r="S463" s="50" t="str">
        <f t="shared" si="40"/>
        <v>cl_WHI, cl_REDcl_BLU, cl_WHIcl_GRE, cl_WHI4+Band4ColorOnlyBa</v>
      </c>
      <c r="T463" s="50">
        <f t="shared" si="24"/>
        <v>0</v>
      </c>
      <c r="U463" s="50" t="s">
        <v>3018</v>
      </c>
      <c r="V463" s="50" t="str">
        <f t="shared" si="25"/>
        <v>[{"order":"462","ctry":"Gambia",</v>
      </c>
      <c r="W463" s="53" t="str">
        <f t="shared" si="26"/>
        <v>[{"order":"462","ctry":"Gambia","rate":"","dff":"","cmnt":[],"prow":["cl_WHI, cl_RED","cl_BLU, cl_WHI","cl_GRE, cl_WHI"],"pcolumn":["4+Band","4Color","OnlyBa"]}],</v>
      </c>
      <c r="X463" s="48" t="str" cm="1">
        <f t="array" ref="X463">CHAR(34) &amp; "prow" &amp; CHAR(34) &amp; ":["
&amp; _xlfn.TEXTJOIN(",", TRUE, CHAR(34) &amp; F463:H463 &amp; CHAR(34))
&amp; "],"</f>
        <v>"prow":["cl_WHI, cl_RED","cl_BLU, cl_WHI","cl_GRE, cl_WHI"],</v>
      </c>
      <c r="Y463" s="48" t="str" cm="1">
        <f t="array" ref="Y463">CHAR(34) &amp; "pcolumn" &amp; CHAR(34) &amp; ":["
&amp; _xlfn.TEXTJOIN(",", TRUE, CHAR(34) &amp; I463:K463 &amp; CHAR(34))
&amp; "]}"</f>
        <v>"pcolumn":["4+Band","4Color","OnlyBa"]}</v>
      </c>
      <c r="Z463" s="54" t="str">
        <f t="shared" si="27"/>
        <v>"rate":"",</v>
      </c>
      <c r="AA463" s="54" t="str">
        <f t="shared" si="28"/>
        <v>"dff":"",</v>
      </c>
      <c r="AB463" s="54" t="str">
        <f t="shared" si="29"/>
        <v>"cmnt":[],</v>
      </c>
      <c r="AC463" s="54"/>
      <c r="AD463" s="54"/>
      <c r="AE463" s="54"/>
      <c r="AF463" s="54"/>
      <c r="AG463" s="54"/>
      <c r="AH463" s="54"/>
    </row>
    <row r="464" spans="1:34" ht="18" customHeight="1" x14ac:dyDescent="0.3">
      <c r="A464" s="44">
        <f t="shared" si="39"/>
        <v>45820</v>
      </c>
      <c r="B464" s="45">
        <f t="shared" si="21"/>
        <v>4</v>
      </c>
      <c r="C464" s="46" t="str">
        <f t="shared" si="22"/>
        <v>puzzle1 = [{"order":"463","ctry":"Nauru","rate":"","dff":"","cmnt":[],"prow":["cl_BLU, cl_YEL","rgn_Oceania","3Color"],"pcolumn":["Horizo","with_U","staWHI"]}],</v>
      </c>
      <c r="D464" s="47">
        <f t="shared" si="23"/>
        <v>463</v>
      </c>
      <c r="E464" s="48" t="s">
        <v>189</v>
      </c>
      <c r="F464" s="49" t="s">
        <v>1131</v>
      </c>
      <c r="G464" s="50" t="s">
        <v>1051</v>
      </c>
      <c r="H464" s="50" t="s">
        <v>1417</v>
      </c>
      <c r="I464" s="50" t="s">
        <v>1497</v>
      </c>
      <c r="J464" s="50" t="s">
        <v>3002</v>
      </c>
      <c r="K464" s="50" t="s">
        <v>1273</v>
      </c>
      <c r="L464" s="48" t="str" cm="1">
        <f t="array" ref="L464">IF(LEFT(E464,1)&lt;&gt;"[", _xlfn.TEXTJOIN(", ", TRUE, IF($E$2:$E$1438=E464, ROW($E$2:$E$1438)-1, "")), "")</f>
        <v>229, 463</v>
      </c>
      <c r="M464" s="48" cm="1">
        <f t="array" ref="M464">IF(
  IFERROR(INDEX(_xlfn.TEXTSPLIT(L464, ", "), COUNTA(_xlfn.TEXTSPLIT(L464, ", "))) - INDEX(_xlfn.TEXTSPLIT(L464, ", "), COUNTA(_xlfn.TEXTSPLIT(L464, ", ")) - 1), 0) &gt; 0,
  IFERROR(INDEX(_xlfn.TEXTSPLIT(L464, ", "), COUNTA(_xlfn.TEXTSPLIT(L464, ", "))) - INDEX(_xlfn.TEXTSPLIT(L464, ", "), COUNTA(_xlfn.TEXTSPLIT(L464, ", ")) - 1), ""),
  ""
)</f>
        <v>234</v>
      </c>
      <c r="N464" s="51" t="str">
        <f>IFERROR(TEXT(AVERAGEIF(Rates!B:B, D464, Rates!C:C), "0.0"), "")</f>
        <v/>
      </c>
      <c r="O464" s="52" t="str">
        <f>IFERROR(
    IF(
        AVERAGEIF(Rates!B:B, D464, Rates!F:F) &lt; 1.2,
        "Easy",
        IF(
            AVERAGEIF(Rates!B:B, D464, Rates!F:F) &gt; 2.2,
            "Hard",
            "Med"
        )
    ),
    ""
)</f>
        <v/>
      </c>
      <c r="P464" s="50" t="str" cm="1">
        <f t="array" ref="P464">_xlfn.TEXTJOIN(",", TRUE, IF((Rates!$B$1:$B$11000 = D464) * (Rates!$E$1:$E$11000 &lt;&gt; ""), CHAR(34) &amp; Rates!$E$1:$E$11000&amp; CHAR(34), ""))</f>
        <v/>
      </c>
      <c r="Q464" s="50">
        <f>COUNTIF(Categories!A:A, H464) + COUNTIF(Categories!A:A, I464) + COUNTIF(Categories!A:A, J464) + COUNTIF(Categories!A:A, K464) + COUNTIF(Categories!A:A, F464) + COUNTIF(Categories!A:A, G464) + T464</f>
        <v>6</v>
      </c>
      <c r="R464" s="50">
        <f>COUNTIF(F462:K462,F464) + COUNTIF(F462:K462,G464) + COUNTIF(F462:K462,H464) + COUNTIF(F462:K462,I464) + COUNTIF(F462:K462,J464) +  COUNTIF(F462:K462,K464)</f>
        <v>1</v>
      </c>
      <c r="S464" s="50" t="str">
        <f t="shared" si="40"/>
        <v>cl_BLU, cl_YELrgn_Oceania3ColorHorizowith_UstaWHI</v>
      </c>
      <c r="T464" s="50">
        <f t="shared" si="24"/>
        <v>1</v>
      </c>
      <c r="U464" s="50" t="s">
        <v>3018</v>
      </c>
      <c r="V464" s="50" t="str">
        <f t="shared" si="25"/>
        <v>[{"order":"463","ctry":"Nauru",</v>
      </c>
      <c r="W464" s="53" t="str">
        <f t="shared" si="26"/>
        <v>[{"order":"463","ctry":"Nauru","rate":"","dff":"","cmnt":[],"prow":["cl_BLU, cl_YEL","rgn_Oceania","3Color"],"pcolumn":["Horizo","with_U","staWHI"]}],</v>
      </c>
      <c r="X464" s="48" t="str" cm="1">
        <f t="array" ref="X464">CHAR(34) &amp; "prow" &amp; CHAR(34) &amp; ":["
&amp; _xlfn.TEXTJOIN(",", TRUE, CHAR(34) &amp; F464:H464 &amp; CHAR(34))
&amp; "],"</f>
        <v>"prow":["cl_BLU, cl_YEL","rgn_Oceania","3Color"],</v>
      </c>
      <c r="Y464" s="48" t="str" cm="1">
        <f t="array" ref="Y464">CHAR(34) &amp; "pcolumn" &amp; CHAR(34) &amp; ":["
&amp; _xlfn.TEXTJOIN(",", TRUE, CHAR(34) &amp; I464:K464 &amp; CHAR(34))
&amp; "]}"</f>
        <v>"pcolumn":["Horizo","with_U","staWHI"]}</v>
      </c>
      <c r="Z464" s="54" t="str">
        <f t="shared" si="27"/>
        <v>"rate":"",</v>
      </c>
      <c r="AA464" s="54" t="str">
        <f t="shared" si="28"/>
        <v>"dff":"",</v>
      </c>
      <c r="AB464" s="54" t="str">
        <f t="shared" si="29"/>
        <v>"cmnt":[],</v>
      </c>
      <c r="AC464" s="54"/>
      <c r="AD464" s="54"/>
      <c r="AE464" s="54"/>
      <c r="AF464" s="54"/>
      <c r="AG464" s="54"/>
      <c r="AH464" s="54"/>
    </row>
    <row r="465" spans="1:34" ht="18" customHeight="1" x14ac:dyDescent="0.3">
      <c r="A465" s="44">
        <f t="shared" si="39"/>
        <v>45821</v>
      </c>
      <c r="B465" s="45">
        <f t="shared" si="21"/>
        <v>5</v>
      </c>
      <c r="C465" s="46" t="str">
        <f t="shared" si="22"/>
        <v>puzzle1 = [{"order":"464","ctry":"Bhutan","rate":"","dff":"","cmnt":[],"prow":["rgn_Asia","pct_YEL_35-100","Animal"],"pcolumn":["Center","cl_ORA","2Bands"]}],</v>
      </c>
      <c r="D465" s="47">
        <f t="shared" si="23"/>
        <v>464</v>
      </c>
      <c r="E465" s="48" t="s">
        <v>65</v>
      </c>
      <c r="F465" s="49" t="s">
        <v>1063</v>
      </c>
      <c r="G465" s="50" t="s">
        <v>3083</v>
      </c>
      <c r="H465" s="50" t="s">
        <v>1606</v>
      </c>
      <c r="I465" s="50" t="s">
        <v>1574</v>
      </c>
      <c r="J465" s="49" t="s">
        <v>1098</v>
      </c>
      <c r="K465" s="50" t="s">
        <v>1485</v>
      </c>
      <c r="L465" s="48" t="str" cm="1">
        <f t="array" ref="L465">IF(LEFT(E465,1)&lt;&gt;"[", _xlfn.TEXTJOIN(", ", TRUE, IF($E$2:$E$1438=E465, ROW($E$2:$E$1438)-1, "")), "")</f>
        <v>141, 464</v>
      </c>
      <c r="M465" s="48" cm="1">
        <f t="array" ref="M465">IF(
  IFERROR(INDEX(_xlfn.TEXTSPLIT(L465, ", "), COUNTA(_xlfn.TEXTSPLIT(L465, ", "))) - INDEX(_xlfn.TEXTSPLIT(L465, ", "), COUNTA(_xlfn.TEXTSPLIT(L465, ", ")) - 1), 0) &gt; 0,
  IFERROR(INDEX(_xlfn.TEXTSPLIT(L465, ", "), COUNTA(_xlfn.TEXTSPLIT(L465, ", "))) - INDEX(_xlfn.TEXTSPLIT(L465, ", "), COUNTA(_xlfn.TEXTSPLIT(L465, ", ")) - 1), ""),
  ""
)</f>
        <v>323</v>
      </c>
      <c r="N465" s="51" t="str">
        <f>IFERROR(TEXT(AVERAGEIF(Rates!B:B, D465, Rates!C:C), "0.0"), "")</f>
        <v/>
      </c>
      <c r="O465" s="52" t="str">
        <f>IFERROR(
    IF(
        AVERAGEIF(Rates!B:B, D465, Rates!F:F) &lt; 1.2,
        "Easy",
        IF(
            AVERAGEIF(Rates!B:B, D465, Rates!F:F) &gt; 2.2,
            "Hard",
            "Med"
        )
    ),
    ""
)</f>
        <v/>
      </c>
      <c r="P465" s="50" t="str" cm="1">
        <f t="array" ref="P465">_xlfn.TEXTJOIN(",", TRUE, IF((Rates!$B$1:$B$11000 = D465) * (Rates!$E$1:$E$11000 &lt;&gt; ""), CHAR(34) &amp; Rates!$E$1:$E$11000&amp; CHAR(34), ""))</f>
        <v/>
      </c>
      <c r="Q465" s="50">
        <f>COUNTIF(Categories!A:A, H465) + COUNTIF(Categories!A:A, I465) + COUNTIF(Categories!A:A, J465) + COUNTIF(Categories!A:A, K465) + COUNTIF(Categories!A:A, F465) + COUNTIF(Categories!A:A, G465) + T465</f>
        <v>6</v>
      </c>
      <c r="R465" s="50">
        <f t="shared" si="41"/>
        <v>0</v>
      </c>
      <c r="S465" s="50" t="str">
        <f t="shared" si="40"/>
        <v>rgn_Asiapct_YEL_35-100AnimalCentercl_ORA2Bands</v>
      </c>
      <c r="T465" s="50">
        <f t="shared" si="24"/>
        <v>1</v>
      </c>
      <c r="U465" s="50" t="s">
        <v>3018</v>
      </c>
      <c r="V465" s="50" t="str">
        <f t="shared" si="25"/>
        <v>[{"order":"464","ctry":"Bhutan",</v>
      </c>
      <c r="W465" s="53" t="str">
        <f t="shared" si="26"/>
        <v>[{"order":"464","ctry":"Bhutan","rate":"","dff":"","cmnt":[],"prow":["rgn_Asia","pct_YEL_35-100","Animal"],"pcolumn":["Center","cl_ORA","2Bands"]}],</v>
      </c>
      <c r="X465" s="48" t="str" cm="1">
        <f t="array" ref="X465">CHAR(34) &amp; "prow" &amp; CHAR(34) &amp; ":["
&amp; _xlfn.TEXTJOIN(",", TRUE, CHAR(34) &amp; F465:H465 &amp; CHAR(34))
&amp; "],"</f>
        <v>"prow":["rgn_Asia","pct_YEL_35-100","Animal"],</v>
      </c>
      <c r="Y465" s="48" t="str" cm="1">
        <f t="array" ref="Y465">CHAR(34) &amp; "pcolumn" &amp; CHAR(34) &amp; ":["
&amp; _xlfn.TEXTJOIN(",", TRUE, CHAR(34) &amp; I465:K465 &amp; CHAR(34))
&amp; "]}"</f>
        <v>"pcolumn":["Center","cl_ORA","2Bands"]}</v>
      </c>
      <c r="Z465" s="54" t="str">
        <f t="shared" si="27"/>
        <v>"rate":"",</v>
      </c>
      <c r="AA465" s="54" t="str">
        <f t="shared" si="28"/>
        <v>"dff":"",</v>
      </c>
      <c r="AB465" s="54" t="str">
        <f t="shared" si="29"/>
        <v>"cmnt":[],</v>
      </c>
      <c r="AC465" s="54"/>
      <c r="AD465" s="54"/>
      <c r="AE465" s="54"/>
      <c r="AF465" s="54"/>
      <c r="AG465" s="54"/>
      <c r="AH465" s="54"/>
    </row>
    <row r="466" spans="1:34" ht="18" customHeight="1" x14ac:dyDescent="0.3">
      <c r="A466" s="44">
        <f t="shared" si="39"/>
        <v>45822</v>
      </c>
      <c r="B466" s="45">
        <f t="shared" si="21"/>
        <v>6</v>
      </c>
      <c r="C466" s="46" t="str">
        <f t="shared" si="22"/>
        <v>puzzle1 = [{"order":"465","ctry":"[·] United Nations","rate":"","dff":"","cmnt":[],"prow":["namehas_[·]","Geogrh","2Color"],"pcolumn":["myrBLU","exact2","Center"]}],</v>
      </c>
      <c r="D466" s="47">
        <f t="shared" si="23"/>
        <v>465</v>
      </c>
      <c r="E466" s="48" t="s">
        <v>3095</v>
      </c>
      <c r="F466" s="49" t="s">
        <v>1075</v>
      </c>
      <c r="G466" s="50" t="s">
        <v>1662</v>
      </c>
      <c r="H466" s="50" t="s">
        <v>1413</v>
      </c>
      <c r="I466" s="50" t="s">
        <v>1283</v>
      </c>
      <c r="J466" s="50" t="s">
        <v>1853</v>
      </c>
      <c r="K466" s="50" t="s">
        <v>1574</v>
      </c>
      <c r="L466" s="48" t="str" cm="1">
        <f t="array" ref="L466">IF(LEFT(E466,1)&lt;&gt;"[", _xlfn.TEXTJOIN(", ", TRUE, IF($E$2:$E$1438=E466, ROW($E$2:$E$1438)-1, "")), "")</f>
        <v/>
      </c>
      <c r="M466" s="48" t="str" cm="1">
        <f t="array" ref="M466">IF(
  IFERROR(INDEX(_xlfn.TEXTSPLIT(L466, ", "), COUNTA(_xlfn.TEXTSPLIT(L466, ", "))) - INDEX(_xlfn.TEXTSPLIT(L466, ", "), COUNTA(_xlfn.TEXTSPLIT(L466, ", ")) - 1), 0) &gt; 0,
  IFERROR(INDEX(_xlfn.TEXTSPLIT(L466, ", "), COUNTA(_xlfn.TEXTSPLIT(L466, ", "))) - INDEX(_xlfn.TEXTSPLIT(L466, ", "), COUNTA(_xlfn.TEXTSPLIT(L466, ", ")) - 1), ""),
  ""
)</f>
        <v/>
      </c>
      <c r="N466" s="51" t="str">
        <f>IFERROR(TEXT(AVERAGEIF(Rates!B:B, D466, Rates!C:C), "0.0"), "")</f>
        <v/>
      </c>
      <c r="O466" s="52" t="str">
        <f>IFERROR(
    IF(
        AVERAGEIF(Rates!B:B, D466, Rates!F:F) &lt; 1.2,
        "Easy",
        IF(
            AVERAGEIF(Rates!B:B, D466, Rates!F:F) &gt; 2.2,
            "Hard",
            "Med"
        )
    ),
    ""
)</f>
        <v/>
      </c>
      <c r="P466" s="50" t="str" cm="1">
        <f t="array" ref="P466">_xlfn.TEXTJOIN(",", TRUE, IF((Rates!$B$1:$B$11000 = D466) * (Rates!$E$1:$E$11000 &lt;&gt; ""), CHAR(34) &amp; Rates!$E$1:$E$11000&amp; CHAR(34), ""))</f>
        <v/>
      </c>
      <c r="Q466" s="50">
        <f>COUNTIF(Categories!A:A, H466) + COUNTIF(Categories!A:A, I466) + COUNTIF(Categories!A:A, J466) + COUNTIF(Categories!A:A, K466) + COUNTIF(Categories!A:A, F466) + COUNTIF(Categories!A:A, G466) + T466</f>
        <v>6</v>
      </c>
      <c r="R466" s="50">
        <f t="shared" si="41"/>
        <v>0</v>
      </c>
      <c r="S466" s="50" t="str">
        <f t="shared" si="40"/>
        <v>namehas_[·]Geogrh2ColormyrBLUexact2Center</v>
      </c>
      <c r="T466" s="50">
        <f t="shared" si="24"/>
        <v>0</v>
      </c>
      <c r="U466" s="50" t="s">
        <v>3018</v>
      </c>
      <c r="V466" s="50" t="str">
        <f t="shared" si="25"/>
        <v>[{"order":"465","ctry":"[·] United Nations",</v>
      </c>
      <c r="W466" s="53" t="str">
        <f t="shared" si="26"/>
        <v>[{"order":"465","ctry":"[·] United Nations","rate":"","dff":"","cmnt":[],"prow":["namehas_[·]","Geogrh","2Color"],"pcolumn":["myrBLU","exact2","Center"]}],</v>
      </c>
      <c r="X466" s="48" t="str" cm="1">
        <f t="array" ref="X466">CHAR(34) &amp; "prow" &amp; CHAR(34) &amp; ":["
&amp; _xlfn.TEXTJOIN(",", TRUE, CHAR(34) &amp; F466:H466 &amp; CHAR(34))
&amp; "],"</f>
        <v>"prow":["namehas_[·]","Geogrh","2Color"],</v>
      </c>
      <c r="Y466" s="48" t="str" cm="1">
        <f t="array" ref="Y466">CHAR(34) &amp; "pcolumn" &amp; CHAR(34) &amp; ":["
&amp; _xlfn.TEXTJOIN(",", TRUE, CHAR(34) &amp; I466:K466 &amp; CHAR(34))
&amp; "]}"</f>
        <v>"pcolumn":["myrBLU","exact2","Center"]}</v>
      </c>
      <c r="Z466" s="54" t="str">
        <f t="shared" si="27"/>
        <v>"rate":"",</v>
      </c>
      <c r="AA466" s="54" t="str">
        <f t="shared" si="28"/>
        <v>"dff":"",</v>
      </c>
      <c r="AB466" s="54" t="str">
        <f t="shared" si="29"/>
        <v>"cmnt":[],</v>
      </c>
      <c r="AC466" s="54"/>
      <c r="AD466" s="54"/>
      <c r="AE466" s="54"/>
      <c r="AF466" s="54"/>
      <c r="AG466" s="54"/>
      <c r="AH466" s="54"/>
    </row>
    <row r="467" spans="1:34" ht="18" customHeight="1" x14ac:dyDescent="0.3">
      <c r="A467" s="44">
        <f t="shared" si="39"/>
        <v>45823</v>
      </c>
      <c r="B467" s="45">
        <f t="shared" si="21"/>
        <v>7</v>
      </c>
      <c r="C467" s="46" t="str">
        <f t="shared" si="22"/>
        <v>puzzle1 = [{"order":"466","ctry":"Malawi","rate":"","dff":"","cmnt":[],"prow":["myrRED","rgn_Africa","allhor"],"pcolumn":["HasSun","pct_GRE_10-100","cl_BLA, cl_GRE"]}],</v>
      </c>
      <c r="D467" s="47">
        <f t="shared" si="23"/>
        <v>466</v>
      </c>
      <c r="E467" s="48" t="s">
        <v>168</v>
      </c>
      <c r="F467" s="49" t="s">
        <v>1279</v>
      </c>
      <c r="G467" s="50" t="s">
        <v>1047</v>
      </c>
      <c r="H467" s="50" t="s">
        <v>1509</v>
      </c>
      <c r="I467" s="50" t="s">
        <v>1602</v>
      </c>
      <c r="J467" s="49" t="s">
        <v>3096</v>
      </c>
      <c r="K467" s="50" t="s">
        <v>1128</v>
      </c>
      <c r="L467" s="48" t="str" cm="1">
        <f t="array" ref="L467">IF(LEFT(E467,1)&lt;&gt;"[", _xlfn.TEXTJOIN(", ", TRUE, IF($E$2:$E$1438=E467, ROW($E$2:$E$1438)-1, "")), "")</f>
        <v>149, 466</v>
      </c>
      <c r="M467" s="48" cm="1">
        <f t="array" ref="M467">IF(
  IFERROR(INDEX(_xlfn.TEXTSPLIT(L467, ", "), COUNTA(_xlfn.TEXTSPLIT(L467, ", "))) - INDEX(_xlfn.TEXTSPLIT(L467, ", "), COUNTA(_xlfn.TEXTSPLIT(L467, ", ")) - 1), 0) &gt; 0,
  IFERROR(INDEX(_xlfn.TEXTSPLIT(L467, ", "), COUNTA(_xlfn.TEXTSPLIT(L467, ", "))) - INDEX(_xlfn.TEXTSPLIT(L467, ", "), COUNTA(_xlfn.TEXTSPLIT(L467, ", ")) - 1), ""),
  ""
)</f>
        <v>317</v>
      </c>
      <c r="N467" s="51" t="str">
        <f>IFERROR(TEXT(AVERAGEIF(Rates!B:B, D467, Rates!C:C), "0.0"), "")</f>
        <v/>
      </c>
      <c r="O467" s="52" t="str">
        <f>IFERROR(
    IF(
        AVERAGEIF(Rates!B:B, D467, Rates!F:F) &lt; 1.2,
        "Easy",
        IF(
            AVERAGEIF(Rates!B:B, D467, Rates!F:F) &gt; 2.2,
            "Hard",
            "Med"
        )
    ),
    ""
)</f>
        <v/>
      </c>
      <c r="P467" s="50" t="str" cm="1">
        <f t="array" ref="P467">_xlfn.TEXTJOIN(",", TRUE, IF((Rates!$B$1:$B$11000 = D467) * (Rates!$E$1:$E$11000 &lt;&gt; ""), CHAR(34) &amp; Rates!$E$1:$E$11000&amp; CHAR(34), ""))</f>
        <v/>
      </c>
      <c r="Q467" s="50">
        <f>COUNTIF(Categories!A:A, H467) + COUNTIF(Categories!A:A, I467) + COUNTIF(Categories!A:A, J467) + COUNTIF(Categories!A:A, K467) + COUNTIF(Categories!A:A, F467) + COUNTIF(Categories!A:A, G467) + T467</f>
        <v>6</v>
      </c>
      <c r="R467" s="50">
        <f t="shared" si="41"/>
        <v>0</v>
      </c>
      <c r="S467" s="50" t="str">
        <f t="shared" si="40"/>
        <v>myrREDrgn_AfricaallhorHasSunpct_GRE_10-100cl_BLA, cl_GRE</v>
      </c>
      <c r="T467" s="50">
        <f t="shared" si="24"/>
        <v>1</v>
      </c>
      <c r="U467" s="50" t="s">
        <v>3018</v>
      </c>
      <c r="V467" s="50" t="str">
        <f t="shared" si="25"/>
        <v>[{"order":"466","ctry":"Malawi",</v>
      </c>
      <c r="W467" s="53" t="str">
        <f t="shared" si="26"/>
        <v>[{"order":"466","ctry":"Malawi","rate":"","dff":"","cmnt":[],"prow":["myrRED","rgn_Africa","allhor"],"pcolumn":["HasSun","pct_GRE_10-100","cl_BLA, cl_GRE"]}],</v>
      </c>
      <c r="X467" s="48" t="str" cm="1">
        <f t="array" ref="X467">CHAR(34) &amp; "prow" &amp; CHAR(34) &amp; ":["
&amp; _xlfn.TEXTJOIN(",", TRUE, CHAR(34) &amp; F467:H467 &amp; CHAR(34))
&amp; "],"</f>
        <v>"prow":["myrRED","rgn_Africa","allhor"],</v>
      </c>
      <c r="Y467" s="48" t="str" cm="1">
        <f t="array" ref="Y467">CHAR(34) &amp; "pcolumn" &amp; CHAR(34) &amp; ":["
&amp; _xlfn.TEXTJOIN(",", TRUE, CHAR(34) &amp; I467:K467 &amp; CHAR(34))
&amp; "]}"</f>
        <v>"pcolumn":["HasSun","pct_GRE_10-100","cl_BLA, cl_GRE"]}</v>
      </c>
      <c r="Z467" s="54" t="str">
        <f t="shared" si="27"/>
        <v>"rate":"",</v>
      </c>
      <c r="AA467" s="54" t="str">
        <f t="shared" si="28"/>
        <v>"dff":"",</v>
      </c>
      <c r="AB467" s="54" t="str">
        <f t="shared" si="29"/>
        <v>"cmnt":[],</v>
      </c>
      <c r="AC467" s="54"/>
      <c r="AD467" s="54"/>
      <c r="AE467" s="54"/>
      <c r="AF467" s="54"/>
      <c r="AG467" s="54"/>
      <c r="AH467" s="54"/>
    </row>
    <row r="468" spans="1:34" ht="18" customHeight="1" x14ac:dyDescent="0.3">
      <c r="A468" s="44">
        <f t="shared" si="39"/>
        <v>45824</v>
      </c>
      <c r="B468" s="45">
        <f t="shared" si="21"/>
        <v>1</v>
      </c>
      <c r="C468" s="46" t="str">
        <f t="shared" si="22"/>
        <v>puzzle1 = [{"order":"467","ctry":"Timor-Leste","rate":"","dff":"","cmnt":[],"prow":["cl_RED","cl_BLA","cl_WHI"],"pcolumn":["portug","pct_YEL_1-30","4Color"]}],</v>
      </c>
      <c r="D468" s="47">
        <f t="shared" si="23"/>
        <v>467</v>
      </c>
      <c r="E468" s="48" t="s">
        <v>259</v>
      </c>
      <c r="F468" s="49" t="s">
        <v>1101</v>
      </c>
      <c r="G468" s="50" t="s">
        <v>1088</v>
      </c>
      <c r="H468" s="50" t="s">
        <v>1104</v>
      </c>
      <c r="I468" s="50" t="s">
        <v>2043</v>
      </c>
      <c r="J468" s="50" t="s">
        <v>3059</v>
      </c>
      <c r="K468" s="50" t="s">
        <v>1421</v>
      </c>
      <c r="L468" s="48" t="str" cm="1">
        <f t="array" ref="L468">IF(LEFT(E468,1)&lt;&gt;"[", _xlfn.TEXTJOIN(", ", TRUE, IF($E$2:$E$1438=E468, ROW($E$2:$E$1438)-1, "")), "")</f>
        <v>170, 467</v>
      </c>
      <c r="M468" s="48" cm="1">
        <f t="array" ref="M468">IF(
  IFERROR(INDEX(_xlfn.TEXTSPLIT(L468, ", "), COUNTA(_xlfn.TEXTSPLIT(L468, ", "))) - INDEX(_xlfn.TEXTSPLIT(L468, ", "), COUNTA(_xlfn.TEXTSPLIT(L468, ", ")) - 1), 0) &gt; 0,
  IFERROR(INDEX(_xlfn.TEXTSPLIT(L468, ", "), COUNTA(_xlfn.TEXTSPLIT(L468, ", "))) - INDEX(_xlfn.TEXTSPLIT(L468, ", "), COUNTA(_xlfn.TEXTSPLIT(L468, ", ")) - 1), ""),
  ""
)</f>
        <v>297</v>
      </c>
      <c r="N468" s="51" t="str">
        <f>IFERROR(TEXT(AVERAGEIF(Rates!B:B, D468, Rates!C:C), "0.0"), "")</f>
        <v/>
      </c>
      <c r="O468" s="52" t="str">
        <f>IFERROR(
    IF(
        AVERAGEIF(Rates!B:B, D468, Rates!F:F) &lt; 1.2,
        "Easy",
        IF(
            AVERAGEIF(Rates!B:B, D468, Rates!F:F) &gt; 2.2,
            "Hard",
            "Med"
        )
    ),
    ""
)</f>
        <v/>
      </c>
      <c r="P468" s="50" t="str" cm="1">
        <f t="array" ref="P468">_xlfn.TEXTJOIN(",", TRUE, IF((Rates!$B$1:$B$11000 = D468) * (Rates!$E$1:$E$11000 &lt;&gt; ""), CHAR(34) &amp; Rates!$E$1:$E$11000&amp; CHAR(34), ""))</f>
        <v/>
      </c>
      <c r="Q468" s="50">
        <f>COUNTIF(Categories!A:A, H468) + COUNTIF(Categories!A:A, I468) + COUNTIF(Categories!A:A, J468) + COUNTIF(Categories!A:A, K468) + COUNTIF(Categories!A:A, F468) + COUNTIF(Categories!A:A, G468) + T468</f>
        <v>6</v>
      </c>
      <c r="R468" s="50">
        <f t="shared" si="41"/>
        <v>0</v>
      </c>
      <c r="S468" s="50" t="str">
        <f t="shared" si="40"/>
        <v>cl_REDcl_BLAcl_WHIportugpct_YEL_1-304Color</v>
      </c>
      <c r="T468" s="50">
        <f t="shared" si="24"/>
        <v>1</v>
      </c>
      <c r="U468" s="50" t="s">
        <v>3018</v>
      </c>
      <c r="V468" s="50" t="str">
        <f t="shared" si="25"/>
        <v>[{"order":"467","ctry":"Timor-Leste",</v>
      </c>
      <c r="W468" s="53" t="str">
        <f t="shared" si="26"/>
        <v>[{"order":"467","ctry":"Timor-Leste","rate":"","dff":"","cmnt":[],"prow":["cl_RED","cl_BLA","cl_WHI"],"pcolumn":["portug","pct_YEL_1-30","4Color"]}],</v>
      </c>
      <c r="X468" s="48" t="str" cm="1">
        <f t="array" ref="X468">CHAR(34) &amp; "prow" &amp; CHAR(34) &amp; ":["
&amp; _xlfn.TEXTJOIN(",", TRUE, CHAR(34) &amp; F468:H468 &amp; CHAR(34))
&amp; "],"</f>
        <v>"prow":["cl_RED","cl_BLA","cl_WHI"],</v>
      </c>
      <c r="Y468" s="48" t="str" cm="1">
        <f t="array" ref="Y468">CHAR(34) &amp; "pcolumn" &amp; CHAR(34) &amp; ":["
&amp; _xlfn.TEXTJOIN(",", TRUE, CHAR(34) &amp; I468:K468 &amp; CHAR(34))
&amp; "]}"</f>
        <v>"pcolumn":["portug","pct_YEL_1-30","4Color"]}</v>
      </c>
      <c r="Z468" s="54" t="str">
        <f t="shared" si="27"/>
        <v>"rate":"",</v>
      </c>
      <c r="AA468" s="54" t="str">
        <f t="shared" si="28"/>
        <v>"dff":"",</v>
      </c>
      <c r="AB468" s="54" t="str">
        <f t="shared" si="29"/>
        <v>"cmnt":[],</v>
      </c>
      <c r="AC468" s="54"/>
      <c r="AD468" s="54"/>
      <c r="AE468" s="54"/>
      <c r="AF468" s="54"/>
      <c r="AG468" s="54"/>
      <c r="AH468" s="54"/>
    </row>
    <row r="469" spans="1:34" ht="18" customHeight="1" x14ac:dyDescent="0.3">
      <c r="A469" s="44">
        <f t="shared" si="39"/>
        <v>45825</v>
      </c>
      <c r="B469" s="45">
        <f t="shared" si="21"/>
        <v>2</v>
      </c>
      <c r="C469" s="46" t="str">
        <f t="shared" si="22"/>
        <v>puzzle1 = [{"order":"468","ctry":"Argentina","rate":"","dff":"","cmnt":[],"prow":["rgn_South America","3Bands","HasSun"],"pcolumn":["NO_RED","cl_WHI, cl_YEL","myrBLU"]}],</v>
      </c>
      <c r="D469" s="47">
        <f t="shared" si="23"/>
        <v>468</v>
      </c>
      <c r="E469" s="48" t="s">
        <v>50</v>
      </c>
      <c r="F469" s="49" t="s">
        <v>1055</v>
      </c>
      <c r="G469" s="50" t="s">
        <v>1489</v>
      </c>
      <c r="H469" s="50" t="s">
        <v>1602</v>
      </c>
      <c r="I469" s="50" t="s">
        <v>1319</v>
      </c>
      <c r="J469" s="50" t="s">
        <v>1158</v>
      </c>
      <c r="K469" s="50" t="s">
        <v>1283</v>
      </c>
      <c r="L469" s="48" t="str" cm="1">
        <f t="array" ref="L469">IF(LEFT(E469,1)&lt;&gt;"[", _xlfn.TEXTJOIN(", ", TRUE, IF($E$2:$E$1438=E469, ROW($E$2:$E$1438)-1, "")), "")</f>
        <v>7, 202, 468</v>
      </c>
      <c r="M469" s="48" cm="1">
        <f t="array" ref="M469">IF(
  IFERROR(INDEX(_xlfn.TEXTSPLIT(L469, ", "), COUNTA(_xlfn.TEXTSPLIT(L469, ", "))) - INDEX(_xlfn.TEXTSPLIT(L469, ", "), COUNTA(_xlfn.TEXTSPLIT(L469, ", ")) - 1), 0) &gt; 0,
  IFERROR(INDEX(_xlfn.TEXTSPLIT(L469, ", "), COUNTA(_xlfn.TEXTSPLIT(L469, ", "))) - INDEX(_xlfn.TEXTSPLIT(L469, ", "), COUNTA(_xlfn.TEXTSPLIT(L469, ", ")) - 1), ""),
  ""
)</f>
        <v>266</v>
      </c>
      <c r="N469" s="51" t="str">
        <f>IFERROR(TEXT(AVERAGEIF(Rates!B:B, D469, Rates!C:C), "0.0"), "")</f>
        <v/>
      </c>
      <c r="O469" s="52" t="str">
        <f>IFERROR(
    IF(
        AVERAGEIF(Rates!B:B, D469, Rates!F:F) &lt; 1.2,
        "Easy",
        IF(
            AVERAGEIF(Rates!B:B, D469, Rates!F:F) &gt; 2.2,
            "Hard",
            "Med"
        )
    ),
    ""
)</f>
        <v/>
      </c>
      <c r="P469" s="50" t="str" cm="1">
        <f t="array" ref="P469">_xlfn.TEXTJOIN(",", TRUE, IF((Rates!$B$1:$B$11000 = D469) * (Rates!$E$1:$E$11000 &lt;&gt; ""), CHAR(34) &amp; Rates!$E$1:$E$11000&amp; CHAR(34), ""))</f>
        <v/>
      </c>
      <c r="Q469" s="50">
        <f>COUNTIF(Categories!A:A, H469) + COUNTIF(Categories!A:A, I469) + COUNTIF(Categories!A:A, J469) + COUNTIF(Categories!A:A, K469) + COUNTIF(Categories!A:A, F469) + COUNTIF(Categories!A:A, G469) + T469</f>
        <v>6</v>
      </c>
      <c r="R469" s="50">
        <f t="shared" si="41"/>
        <v>1</v>
      </c>
      <c r="S469" s="50" t="str">
        <f t="shared" si="40"/>
        <v>rgn_South America3BandsHasSunNO_REDcl_WHI, cl_YELmyrBLU</v>
      </c>
      <c r="T469" s="50">
        <f t="shared" si="24"/>
        <v>0</v>
      </c>
      <c r="U469" s="50" t="s">
        <v>3018</v>
      </c>
      <c r="V469" s="50" t="str">
        <f t="shared" si="25"/>
        <v>[{"order":"468","ctry":"Argentina",</v>
      </c>
      <c r="W469" s="53" t="str">
        <f t="shared" si="26"/>
        <v>[{"order":"468","ctry":"Argentina","rate":"","dff":"","cmnt":[],"prow":["rgn_South America","3Bands","HasSun"],"pcolumn":["NO_RED","cl_WHI, cl_YEL","myrBLU"]}],</v>
      </c>
      <c r="X469" s="48" t="str" cm="1">
        <f t="array" ref="X469">CHAR(34) &amp; "prow" &amp; CHAR(34) &amp; ":["
&amp; _xlfn.TEXTJOIN(",", TRUE, CHAR(34) &amp; F469:H469 &amp; CHAR(34))
&amp; "],"</f>
        <v>"prow":["rgn_South America","3Bands","HasSun"],</v>
      </c>
      <c r="Y469" s="48" t="str" cm="1">
        <f t="array" ref="Y469">CHAR(34) &amp; "pcolumn" &amp; CHAR(34) &amp; ":["
&amp; _xlfn.TEXTJOIN(",", TRUE, CHAR(34) &amp; I469:K469 &amp; CHAR(34))
&amp; "]}"</f>
        <v>"pcolumn":["NO_RED","cl_WHI, cl_YEL","myrBLU"]}</v>
      </c>
      <c r="Z469" s="54" t="str">
        <f t="shared" si="27"/>
        <v>"rate":"",</v>
      </c>
      <c r="AA469" s="54" t="str">
        <f t="shared" si="28"/>
        <v>"dff":"",</v>
      </c>
      <c r="AB469" s="54" t="str">
        <f t="shared" si="29"/>
        <v>"cmnt":[],</v>
      </c>
      <c r="AC469" s="54"/>
      <c r="AD469" s="54"/>
      <c r="AE469" s="54"/>
      <c r="AF469" s="54"/>
      <c r="AG469" s="54"/>
      <c r="AH469" s="54"/>
    </row>
    <row r="470" spans="1:34" ht="18" customHeight="1" x14ac:dyDescent="0.3">
      <c r="A470" s="44">
        <f t="shared" si="39"/>
        <v>45826</v>
      </c>
      <c r="B470" s="45">
        <f t="shared" si="21"/>
        <v>3</v>
      </c>
      <c r="C470" s="46" t="str">
        <f t="shared" si="22"/>
        <v>puzzle1 = [{"order":"469","ctry":"South Sudan","rate":"","dff":"","cmnt":[],"prow":["cl_BLA","cl_BLU","cl_GRE"],"pcolumn":["cl_YEL","cl_RED","cl_WHI"]}],</v>
      </c>
      <c r="D470" s="47">
        <f t="shared" si="23"/>
        <v>469</v>
      </c>
      <c r="E470" s="48" t="s">
        <v>246</v>
      </c>
      <c r="F470" s="49" t="s">
        <v>1088</v>
      </c>
      <c r="G470" s="50" t="s">
        <v>1092</v>
      </c>
      <c r="H470" s="50" t="s">
        <v>1095</v>
      </c>
      <c r="I470" s="50" t="s">
        <v>1107</v>
      </c>
      <c r="J470" s="50" t="s">
        <v>1101</v>
      </c>
      <c r="K470" s="50" t="s">
        <v>1104</v>
      </c>
      <c r="L470" s="48" t="str" cm="1">
        <f t="array" ref="L470">IF(LEFT(E470,1)&lt;&gt;"[", _xlfn.TEXTJOIN(", ", TRUE, IF($E$2:$E$1438=E470, ROW($E$2:$E$1438)-1, "")), "")</f>
        <v>360, 469</v>
      </c>
      <c r="M470" s="48" cm="1">
        <f t="array" ref="M470">IF(
  IFERROR(INDEX(_xlfn.TEXTSPLIT(L470, ", "), COUNTA(_xlfn.TEXTSPLIT(L470, ", "))) - INDEX(_xlfn.TEXTSPLIT(L470, ", "), COUNTA(_xlfn.TEXTSPLIT(L470, ", ")) - 1), 0) &gt; 0,
  IFERROR(INDEX(_xlfn.TEXTSPLIT(L470, ", "), COUNTA(_xlfn.TEXTSPLIT(L470, ", "))) - INDEX(_xlfn.TEXTSPLIT(L470, ", "), COUNTA(_xlfn.TEXTSPLIT(L470, ", ")) - 1), ""),
  ""
)</f>
        <v>109</v>
      </c>
      <c r="N470" s="51" t="str">
        <f>IFERROR(TEXT(AVERAGEIF(Rates!B:B, D470, Rates!C:C), "0.0"), "")</f>
        <v/>
      </c>
      <c r="O470" s="52" t="str">
        <f>IFERROR(
    IF(
        AVERAGEIF(Rates!B:B, D470, Rates!F:F) &lt; 1.2,
        "Easy",
        IF(
            AVERAGEIF(Rates!B:B, D470, Rates!F:F) &gt; 2.2,
            "Hard",
            "Med"
        )
    ),
    ""
)</f>
        <v/>
      </c>
      <c r="P470" s="50" t="str" cm="1">
        <f t="array" ref="P470">_xlfn.TEXTJOIN(",", TRUE, IF((Rates!$B$1:$B$11000 = D470) * (Rates!$E$1:$E$11000 &lt;&gt; ""), CHAR(34) &amp; Rates!$E$1:$E$11000&amp; CHAR(34), ""))</f>
        <v/>
      </c>
      <c r="Q470" s="50">
        <f>COUNTIF(Categories!A:A, H470) + COUNTIF(Categories!A:A, I470) + COUNTIF(Categories!A:A, J470) + COUNTIF(Categories!A:A, K470) + COUNTIF(Categories!A:A, F470) + COUNTIF(Categories!A:A, G470) + T470</f>
        <v>6</v>
      </c>
      <c r="R470" s="50">
        <f t="shared" si="41"/>
        <v>3</v>
      </c>
      <c r="S470" s="50" t="str">
        <f t="shared" si="40"/>
        <v>cl_BLAcl_BLUcl_GREcl_YELcl_REDcl_WHI</v>
      </c>
      <c r="T470" s="50">
        <f t="shared" si="24"/>
        <v>0</v>
      </c>
      <c r="U470" s="50" t="s">
        <v>3018</v>
      </c>
      <c r="V470" s="50" t="str">
        <f t="shared" si="25"/>
        <v>[{"order":"469","ctry":"South Sudan",</v>
      </c>
      <c r="W470" s="53" t="str">
        <f t="shared" si="26"/>
        <v>[{"order":"469","ctry":"South Sudan","rate":"","dff":"","cmnt":[],"prow":["cl_BLA","cl_BLU","cl_GRE"],"pcolumn":["cl_YEL","cl_RED","cl_WHI"]}],</v>
      </c>
      <c r="X470" s="48" t="str" cm="1">
        <f t="array" ref="X470">CHAR(34) &amp; "prow" &amp; CHAR(34) &amp; ":["
&amp; _xlfn.TEXTJOIN(",", TRUE, CHAR(34) &amp; F470:H470 &amp; CHAR(34))
&amp; "],"</f>
        <v>"prow":["cl_BLA","cl_BLU","cl_GRE"],</v>
      </c>
      <c r="Y470" s="48" t="str" cm="1">
        <f t="array" ref="Y470">CHAR(34) &amp; "pcolumn" &amp; CHAR(34) &amp; ":["
&amp; _xlfn.TEXTJOIN(",", TRUE, CHAR(34) &amp; I470:K470 &amp; CHAR(34))
&amp; "]}"</f>
        <v>"pcolumn":["cl_YEL","cl_RED","cl_WHI"]}</v>
      </c>
      <c r="Z470" s="54" t="str">
        <f t="shared" si="27"/>
        <v>"rate":"",</v>
      </c>
      <c r="AA470" s="54" t="str">
        <f t="shared" si="28"/>
        <v>"dff":"",</v>
      </c>
      <c r="AB470" s="54" t="str">
        <f t="shared" si="29"/>
        <v>"cmnt":[],</v>
      </c>
      <c r="AC470" s="54"/>
      <c r="AD470" s="54"/>
      <c r="AE470" s="54"/>
      <c r="AF470" s="54"/>
      <c r="AG470" s="54"/>
      <c r="AH470" s="54"/>
    </row>
    <row r="471" spans="1:34" ht="18" customHeight="1" x14ac:dyDescent="0.3">
      <c r="A471" s="44">
        <f t="shared" si="39"/>
        <v>45827</v>
      </c>
      <c r="B471" s="45">
        <f t="shared" si="21"/>
        <v>4</v>
      </c>
      <c r="C471" s="46" t="str">
        <f t="shared" si="22"/>
        <v>puzzle1 = [{"order":"470","ctry":"Saba","rate":"","dff":"","cmnt":[],"prow":["cl_BLU","cl_WHI","cl_RED"],"pcolumn":["lets04","4Color","Extra_1Stars, staYEL"]}],</v>
      </c>
      <c r="D471" s="47">
        <f t="shared" si="23"/>
        <v>470</v>
      </c>
      <c r="E471" s="48" t="s">
        <v>222</v>
      </c>
      <c r="F471" s="49" t="s">
        <v>1092</v>
      </c>
      <c r="G471" s="50" t="s">
        <v>1104</v>
      </c>
      <c r="H471" s="50" t="s">
        <v>1101</v>
      </c>
      <c r="I471" s="50" t="s">
        <v>1992</v>
      </c>
      <c r="J471" s="50" t="s">
        <v>1421</v>
      </c>
      <c r="K471" s="50" t="s">
        <v>1700</v>
      </c>
      <c r="L471" s="48" t="str" cm="1">
        <f t="array" ref="L471">IF(LEFT(E471,1)&lt;&gt;"[", _xlfn.TEXTJOIN(", ", TRUE, IF($E$2:$E$1438=E471, ROW($E$2:$E$1438)-1, "")), "")</f>
        <v>98, 470</v>
      </c>
      <c r="M471" s="48" cm="1">
        <f t="array" ref="M471">IF(
  IFERROR(INDEX(_xlfn.TEXTSPLIT(L471, ", "), COUNTA(_xlfn.TEXTSPLIT(L471, ", "))) - INDEX(_xlfn.TEXTSPLIT(L471, ", "), COUNTA(_xlfn.TEXTSPLIT(L471, ", ")) - 1), 0) &gt; 0,
  IFERROR(INDEX(_xlfn.TEXTSPLIT(L471, ", "), COUNTA(_xlfn.TEXTSPLIT(L471, ", "))) - INDEX(_xlfn.TEXTSPLIT(L471, ", "), COUNTA(_xlfn.TEXTSPLIT(L471, ", ")) - 1), ""),
  ""
)</f>
        <v>372</v>
      </c>
      <c r="N471" s="51" t="str">
        <f>IFERROR(TEXT(AVERAGEIF(Rates!B:B, D471, Rates!C:C), "0.0"), "")</f>
        <v/>
      </c>
      <c r="O471" s="52" t="str">
        <f>IFERROR(
    IF(
        AVERAGEIF(Rates!B:B, D471, Rates!F:F) &lt; 1.2,
        "Easy",
        IF(
            AVERAGEIF(Rates!B:B, D471, Rates!F:F) &gt; 2.2,
            "Hard",
            "Med"
        )
    ),
    ""
)</f>
        <v/>
      </c>
      <c r="P471" s="50" t="str" cm="1">
        <f t="array" ref="P471">_xlfn.TEXTJOIN(",", TRUE, IF((Rates!$B$1:$B$11000 = D471) * (Rates!$E$1:$E$11000 &lt;&gt; ""), CHAR(34) &amp; Rates!$E$1:$E$11000&amp; CHAR(34), ""))</f>
        <v/>
      </c>
      <c r="Q471" s="50">
        <f>COUNTIF(Categories!A:A, H471) + COUNTIF(Categories!A:A, I471) + COUNTIF(Categories!A:A, J471) + COUNTIF(Categories!A:A, K471) + COUNTIF(Categories!A:A, F471) + COUNTIF(Categories!A:A, G471) + T471</f>
        <v>6</v>
      </c>
      <c r="R471" s="50">
        <f t="shared" si="41"/>
        <v>0</v>
      </c>
      <c r="S471" s="50" t="str">
        <f t="shared" si="40"/>
        <v>cl_BLUcl_WHIcl_REDlets044ColorExtra_1Stars, staYEL</v>
      </c>
      <c r="T471" s="50">
        <f t="shared" si="24"/>
        <v>0</v>
      </c>
      <c r="U471" s="50" t="s">
        <v>3018</v>
      </c>
      <c r="V471" s="50" t="str">
        <f t="shared" si="25"/>
        <v>[{"order":"470","ctry":"Saba",</v>
      </c>
      <c r="W471" s="53" t="str">
        <f t="shared" si="26"/>
        <v>[{"order":"470","ctry":"Saba","rate":"","dff":"","cmnt":[],"prow":["cl_BLU","cl_WHI","cl_RED"],"pcolumn":["lets04","4Color","Extra_1Stars, staYEL"]}],</v>
      </c>
      <c r="X471" s="48" t="str" cm="1">
        <f t="array" ref="X471">CHAR(34) &amp; "prow" &amp; CHAR(34) &amp; ":["
&amp; _xlfn.TEXTJOIN(",", TRUE, CHAR(34) &amp; F471:H471 &amp; CHAR(34))
&amp; "],"</f>
        <v>"prow":["cl_BLU","cl_WHI","cl_RED"],</v>
      </c>
      <c r="Y471" s="48" t="str" cm="1">
        <f t="array" ref="Y471">CHAR(34) &amp; "pcolumn" &amp; CHAR(34) &amp; ":["
&amp; _xlfn.TEXTJOIN(",", TRUE, CHAR(34) &amp; I471:K471 &amp; CHAR(34))
&amp; "]}"</f>
        <v>"pcolumn":["lets04","4Color","Extra_1Stars, staYEL"]}</v>
      </c>
      <c r="Z471" s="54" t="str">
        <f t="shared" si="27"/>
        <v>"rate":"",</v>
      </c>
      <c r="AA471" s="54" t="str">
        <f t="shared" si="28"/>
        <v>"dff":"",</v>
      </c>
      <c r="AB471" s="54" t="str">
        <f t="shared" si="29"/>
        <v>"cmnt":[],</v>
      </c>
      <c r="AC471" s="54"/>
      <c r="AD471" s="54"/>
      <c r="AE471" s="54"/>
      <c r="AF471" s="54"/>
      <c r="AG471" s="54"/>
      <c r="AH471" s="54"/>
    </row>
    <row r="472" spans="1:34" ht="18" customHeight="1" x14ac:dyDescent="0.3">
      <c r="A472" s="44">
        <f t="shared" si="39"/>
        <v>45828</v>
      </c>
      <c r="B472" s="45">
        <f t="shared" si="21"/>
        <v>5</v>
      </c>
      <c r="C472" s="46" t="str">
        <f t="shared" si="22"/>
        <v>puzzle1 = [{"order":"471","ctry":"Wales","rate":"","dff":"","cmnt":[],"prow":["cl_GRE, cl_RED","cl_WHI, cl_RED","cl_GRE, cl_WHI"],"pcolumn":["2Bands","pct_BLA_1-25","Animal"]}],</v>
      </c>
      <c r="D472" s="47">
        <f t="shared" si="23"/>
        <v>471</v>
      </c>
      <c r="E472" s="48" t="s">
        <v>280</v>
      </c>
      <c r="F472" s="49" t="s">
        <v>1152</v>
      </c>
      <c r="G472" s="50" t="s">
        <v>1164</v>
      </c>
      <c r="H472" s="50" t="s">
        <v>1155</v>
      </c>
      <c r="I472" s="50" t="s">
        <v>1485</v>
      </c>
      <c r="J472" s="50" t="s">
        <v>3053</v>
      </c>
      <c r="K472" s="50" t="s">
        <v>1606</v>
      </c>
      <c r="L472" s="48" t="str" cm="1">
        <f t="array" ref="L472">IF(LEFT(E472,1)&lt;&gt;"[", _xlfn.TEXTJOIN(", ", TRUE, IF($E$2:$E$1438=E472, ROW($E$2:$E$1438)-1, "")), "")</f>
        <v>12, 471</v>
      </c>
      <c r="M472" s="48" cm="1">
        <f t="array" ref="M472">IF(
  IFERROR(INDEX(_xlfn.TEXTSPLIT(L472, ", "), COUNTA(_xlfn.TEXTSPLIT(L472, ", "))) - INDEX(_xlfn.TEXTSPLIT(L472, ", "), COUNTA(_xlfn.TEXTSPLIT(L472, ", ")) - 1), 0) &gt; 0,
  IFERROR(INDEX(_xlfn.TEXTSPLIT(L472, ", "), COUNTA(_xlfn.TEXTSPLIT(L472, ", "))) - INDEX(_xlfn.TEXTSPLIT(L472, ", "), COUNTA(_xlfn.TEXTSPLIT(L472, ", ")) - 1), ""),
  ""
)</f>
        <v>459</v>
      </c>
      <c r="N472" s="51" t="str">
        <f>IFERROR(TEXT(AVERAGEIF(Rates!B:B, D472, Rates!C:C), "0.0"), "")</f>
        <v/>
      </c>
      <c r="O472" s="52" t="str">
        <f>IFERROR(
    IF(
        AVERAGEIF(Rates!B:B, D472, Rates!F:F) &lt; 1.2,
        "Easy",
        IF(
            AVERAGEIF(Rates!B:B, D472, Rates!F:F) &gt; 2.2,
            "Hard",
            "Med"
        )
    ),
    ""
)</f>
        <v/>
      </c>
      <c r="P472" s="50" t="str" cm="1">
        <f t="array" ref="P472">_xlfn.TEXTJOIN(",", TRUE, IF((Rates!$B$1:$B$11000 = D472) * (Rates!$E$1:$E$11000 &lt;&gt; ""), CHAR(34) &amp; Rates!$E$1:$E$11000&amp; CHAR(34), ""))</f>
        <v/>
      </c>
      <c r="Q472" s="50">
        <f>COUNTIF(Categories!A:A, H472) + COUNTIF(Categories!A:A, I472) + COUNTIF(Categories!A:A, J472) + COUNTIF(Categories!A:A, K472) + COUNTIF(Categories!A:A, F472) + COUNTIF(Categories!A:A, G472) + T472</f>
        <v>6</v>
      </c>
      <c r="R472" s="50">
        <f t="shared" si="41"/>
        <v>0</v>
      </c>
      <c r="S472" s="50" t="str">
        <f t="shared" si="40"/>
        <v>cl_GRE, cl_REDcl_WHI, cl_REDcl_GRE, cl_WHI2Bandspct_BLA_1-25Animal</v>
      </c>
      <c r="T472" s="50">
        <f t="shared" si="24"/>
        <v>1</v>
      </c>
      <c r="U472" s="50" t="s">
        <v>3018</v>
      </c>
      <c r="V472" s="50" t="str">
        <f t="shared" si="25"/>
        <v>[{"order":"471","ctry":"Wales",</v>
      </c>
      <c r="W472" s="53" t="str">
        <f t="shared" si="26"/>
        <v>[{"order":"471","ctry":"Wales","rate":"","dff":"","cmnt":[],"prow":["cl_GRE, cl_RED","cl_WHI, cl_RED","cl_GRE, cl_WHI"],"pcolumn":["2Bands","pct_BLA_1-25","Animal"]}],</v>
      </c>
      <c r="X472" s="48" t="str" cm="1">
        <f t="array" ref="X472">CHAR(34) &amp; "prow" &amp; CHAR(34) &amp; ":["
&amp; _xlfn.TEXTJOIN(",", TRUE, CHAR(34) &amp; F472:H472 &amp; CHAR(34))
&amp; "],"</f>
        <v>"prow":["cl_GRE, cl_RED","cl_WHI, cl_RED","cl_GRE, cl_WHI"],</v>
      </c>
      <c r="Y472" s="48" t="str" cm="1">
        <f t="array" ref="Y472">CHAR(34) &amp; "pcolumn" &amp; CHAR(34) &amp; ":["
&amp; _xlfn.TEXTJOIN(",", TRUE, CHAR(34) &amp; I472:K472 &amp; CHAR(34))
&amp; "]}"</f>
        <v>"pcolumn":["2Bands","pct_BLA_1-25","Animal"]}</v>
      </c>
      <c r="Z472" s="54" t="str">
        <f t="shared" si="27"/>
        <v>"rate":"",</v>
      </c>
      <c r="AA472" s="54" t="str">
        <f t="shared" si="28"/>
        <v>"dff":"",</v>
      </c>
      <c r="AB472" s="54" t="str">
        <f t="shared" si="29"/>
        <v>"cmnt":[],</v>
      </c>
      <c r="AC472" s="54"/>
      <c r="AD472" s="54"/>
      <c r="AE472" s="54"/>
      <c r="AF472" s="54"/>
      <c r="AG472" s="54"/>
      <c r="AH472" s="54"/>
    </row>
    <row r="473" spans="1:34" ht="18" customHeight="1" x14ac:dyDescent="0.3">
      <c r="A473" s="44">
        <f t="shared" si="39"/>
        <v>45829</v>
      </c>
      <c r="B473" s="45">
        <f t="shared" si="21"/>
        <v>6</v>
      </c>
      <c r="C473" s="46" t="str">
        <f t="shared" si="22"/>
        <v>puzzle1 = [{"order":"472","ctry":"Saint Vincent and the Grenadines","rate":"","dff":"","cmnt":[],"prow":["repique","with_G","3Bands"],"pcolumn":["island","LUREEL","words3"]}],</v>
      </c>
      <c r="D473" s="47">
        <f t="shared" si="23"/>
        <v>472</v>
      </c>
      <c r="E473" s="48" t="s">
        <v>227</v>
      </c>
      <c r="F473" s="49" t="s">
        <v>1861</v>
      </c>
      <c r="G473" s="50" t="s">
        <v>3097</v>
      </c>
      <c r="H473" s="50" t="s">
        <v>1489</v>
      </c>
      <c r="I473" s="50" t="s">
        <v>1</v>
      </c>
      <c r="J473" s="50" t="s">
        <v>1384</v>
      </c>
      <c r="K473" s="50" t="s">
        <v>1849</v>
      </c>
      <c r="L473" s="48" t="str" cm="1">
        <f t="array" ref="L473">IF(LEFT(E473,1)&lt;&gt;"[", _xlfn.TEXTJOIN(", ", TRUE, IF($E$2:$E$1438=E473, ROW($E$2:$E$1438)-1, "")), "")</f>
        <v>167, 472, 579</v>
      </c>
      <c r="M473" s="48" cm="1">
        <f t="array" ref="M473">IF(
  IFERROR(INDEX(_xlfn.TEXTSPLIT(L473, ", "), COUNTA(_xlfn.TEXTSPLIT(L473, ", "))) - INDEX(_xlfn.TEXTSPLIT(L473, ", "), COUNTA(_xlfn.TEXTSPLIT(L473, ", ")) - 1), 0) &gt; 0,
  IFERROR(INDEX(_xlfn.TEXTSPLIT(L473, ", "), COUNTA(_xlfn.TEXTSPLIT(L473, ", "))) - INDEX(_xlfn.TEXTSPLIT(L473, ", "), COUNTA(_xlfn.TEXTSPLIT(L473, ", ")) - 1), ""),
  ""
)</f>
        <v>107</v>
      </c>
      <c r="N473" s="51" t="str">
        <f>IFERROR(TEXT(AVERAGEIF(Rates!B:B, D473, Rates!C:C), "0.0"), "")</f>
        <v/>
      </c>
      <c r="O473" s="52" t="str">
        <f>IFERROR(
    IF(
        AVERAGEIF(Rates!B:B, D473, Rates!F:F) &lt; 1.2,
        "Easy",
        IF(
            AVERAGEIF(Rates!B:B, D473, Rates!F:F) &gt; 2.2,
            "Hard",
            "Med"
        )
    ),
    ""
)</f>
        <v/>
      </c>
      <c r="P473" s="50" t="str" cm="1">
        <f t="array" ref="P473">_xlfn.TEXTJOIN(",", TRUE, IF((Rates!$B$1:$B$11000 = D473) * (Rates!$E$1:$E$11000 &lt;&gt; ""), CHAR(34) &amp; Rates!$E$1:$E$11000&amp; CHAR(34), ""))</f>
        <v/>
      </c>
      <c r="Q473" s="50">
        <f>COUNTIF(Categories!A:A, H473) + COUNTIF(Categories!A:A, I473) + COUNTIF(Categories!A:A, J473) + COUNTIF(Categories!A:A, K473) + COUNTIF(Categories!A:A, F473) + COUNTIF(Categories!A:A, G473) + T473</f>
        <v>6</v>
      </c>
      <c r="R473" s="50">
        <f t="shared" si="41"/>
        <v>0</v>
      </c>
      <c r="S473" s="50" t="str">
        <f t="shared" si="40"/>
        <v>repiquewith_G3BandsislandLUREELwords3</v>
      </c>
      <c r="T473" s="50">
        <f t="shared" si="24"/>
        <v>1</v>
      </c>
      <c r="U473" s="50" t="s">
        <v>3018</v>
      </c>
      <c r="V473" s="50" t="str">
        <f t="shared" si="25"/>
        <v>[{"order":"472","ctry":"Saint Vincent and the Grenadines",</v>
      </c>
      <c r="W473" s="53" t="str">
        <f t="shared" si="26"/>
        <v>[{"order":"472","ctry":"Saint Vincent and the Grenadines","rate":"","dff":"","cmnt":[],"prow":["repique","with_G","3Bands"],"pcolumn":["island","LUREEL","words3"]}],</v>
      </c>
      <c r="X473" s="48" t="str" cm="1">
        <f t="array" ref="X473">CHAR(34) &amp; "prow" &amp; CHAR(34) &amp; ":["
&amp; _xlfn.TEXTJOIN(",", TRUE, CHAR(34) &amp; F473:H473 &amp; CHAR(34))
&amp; "],"</f>
        <v>"prow":["repique","with_G","3Bands"],</v>
      </c>
      <c r="Y473" s="48" t="str" cm="1">
        <f t="array" ref="Y473">CHAR(34) &amp; "pcolumn" &amp; CHAR(34) &amp; ":["
&amp; _xlfn.TEXTJOIN(",", TRUE, CHAR(34) &amp; I473:K473 &amp; CHAR(34))
&amp; "]}"</f>
        <v>"pcolumn":["island","LUREEL","words3"]}</v>
      </c>
      <c r="Z473" s="54" t="str">
        <f t="shared" si="27"/>
        <v>"rate":"",</v>
      </c>
      <c r="AA473" s="54" t="str">
        <f t="shared" si="28"/>
        <v>"dff":"",</v>
      </c>
      <c r="AB473" s="54" t="str">
        <f t="shared" si="29"/>
        <v>"cmnt":[],</v>
      </c>
      <c r="AC473" s="54"/>
      <c r="AD473" s="54"/>
      <c r="AE473" s="54"/>
      <c r="AF473" s="54"/>
      <c r="AG473" s="54"/>
      <c r="AH473" s="54"/>
    </row>
    <row r="474" spans="1:34" ht="18" customHeight="1" x14ac:dyDescent="0.3">
      <c r="A474" s="44">
        <f t="shared" si="39"/>
        <v>45830</v>
      </c>
      <c r="B474" s="45">
        <f t="shared" si="21"/>
        <v>7</v>
      </c>
      <c r="C474" s="46" t="str">
        <f t="shared" si="22"/>
        <v>puzzle1 = [{"order":"473","ctry":"French Polynesia","rate":"","dff":"","cmnt":[],"prow":["firstlast","myrRED","cl_ORA"],"pcolumn":["rgn_Oceania","island","french"]}],</v>
      </c>
      <c r="D474" s="47">
        <f t="shared" si="23"/>
        <v>473</v>
      </c>
      <c r="E474" s="48" t="s">
        <v>118</v>
      </c>
      <c r="F474" s="49" t="s">
        <v>1541</v>
      </c>
      <c r="G474" s="50" t="s">
        <v>1279</v>
      </c>
      <c r="H474" s="50" t="s">
        <v>1098</v>
      </c>
      <c r="I474" s="50" t="s">
        <v>1051</v>
      </c>
      <c r="J474" s="50" t="s">
        <v>1</v>
      </c>
      <c r="K474" s="50" t="s">
        <v>2035</v>
      </c>
      <c r="L474" s="48" t="str" cm="1">
        <f t="array" ref="L474">IF(LEFT(E474,1)&lt;&gt;"[", _xlfn.TEXTJOIN(", ", TRUE, IF($E$2:$E$1438=E474, ROW($E$2:$E$1438)-1, "")), "")</f>
        <v>252, 473</v>
      </c>
      <c r="M474" s="48" cm="1">
        <f t="array" ref="M474">IF(
  IFERROR(INDEX(_xlfn.TEXTSPLIT(L474, ", "), COUNTA(_xlfn.TEXTSPLIT(L474, ", "))) - INDEX(_xlfn.TEXTSPLIT(L474, ", "), COUNTA(_xlfn.TEXTSPLIT(L474, ", ")) - 1), 0) &gt; 0,
  IFERROR(INDEX(_xlfn.TEXTSPLIT(L474, ", "), COUNTA(_xlfn.TEXTSPLIT(L474, ", "))) - INDEX(_xlfn.TEXTSPLIT(L474, ", "), COUNTA(_xlfn.TEXTSPLIT(L474, ", ")) - 1), ""),
  ""
)</f>
        <v>221</v>
      </c>
      <c r="N474" s="51" t="str">
        <f>IFERROR(TEXT(AVERAGEIF(Rates!B:B, D474, Rates!C:C), "0.0"), "")</f>
        <v/>
      </c>
      <c r="O474" s="52" t="str">
        <f>IFERROR(
    IF(
        AVERAGEIF(Rates!B:B, D474, Rates!F:F) &lt; 1.2,
        "Easy",
        IF(
            AVERAGEIF(Rates!B:B, D474, Rates!F:F) &gt; 2.2,
            "Hard",
            "Med"
        )
    ),
    ""
)</f>
        <v/>
      </c>
      <c r="P474" s="50" t="str" cm="1">
        <f t="array" ref="P474">_xlfn.TEXTJOIN(",", TRUE, IF((Rates!$B$1:$B$11000 = D474) * (Rates!$E$1:$E$11000 &lt;&gt; ""), CHAR(34) &amp; Rates!$E$1:$E$11000&amp; CHAR(34), ""))</f>
        <v/>
      </c>
      <c r="Q474" s="50">
        <f>COUNTIF(Categories!A:A, H474) + COUNTIF(Categories!A:A, I474) + COUNTIF(Categories!A:A, J474) + COUNTIF(Categories!A:A, K474) + COUNTIF(Categories!A:A, F474) + COUNTIF(Categories!A:A, G474) + T474</f>
        <v>6</v>
      </c>
      <c r="R474" s="50">
        <f t="shared" si="41"/>
        <v>0</v>
      </c>
      <c r="S474" s="50" t="str">
        <f t="shared" si="40"/>
        <v>firstlastmyrREDcl_ORArgn_Oceaniaislandfrench</v>
      </c>
      <c r="T474" s="50">
        <f t="shared" si="24"/>
        <v>0</v>
      </c>
      <c r="U474" s="50" t="s">
        <v>3018</v>
      </c>
      <c r="V474" s="50" t="str">
        <f t="shared" si="25"/>
        <v>[{"order":"473","ctry":"French Polynesia",</v>
      </c>
      <c r="W474" s="53" t="str">
        <f t="shared" si="26"/>
        <v>[{"order":"473","ctry":"French Polynesia","rate":"","dff":"","cmnt":[],"prow":["firstlast","myrRED","cl_ORA"],"pcolumn":["rgn_Oceania","island","french"]}],</v>
      </c>
      <c r="X474" s="48" t="str" cm="1">
        <f t="array" ref="X474">CHAR(34) &amp; "prow" &amp; CHAR(34) &amp; ":["
&amp; _xlfn.TEXTJOIN(",", TRUE, CHAR(34) &amp; F474:H474 &amp; CHAR(34))
&amp; "],"</f>
        <v>"prow":["firstlast","myrRED","cl_ORA"],</v>
      </c>
      <c r="Y474" s="48" t="str" cm="1">
        <f t="array" ref="Y474">CHAR(34) &amp; "pcolumn" &amp; CHAR(34) &amp; ":["
&amp; _xlfn.TEXTJOIN(",", TRUE, CHAR(34) &amp; I474:K474 &amp; CHAR(34))
&amp; "]}"</f>
        <v>"pcolumn":["rgn_Oceania","island","french"]}</v>
      </c>
      <c r="Z474" s="54" t="str">
        <f t="shared" si="27"/>
        <v>"rate":"",</v>
      </c>
      <c r="AA474" s="54" t="str">
        <f t="shared" si="28"/>
        <v>"dff":"",</v>
      </c>
      <c r="AB474" s="54" t="str">
        <f t="shared" si="29"/>
        <v>"cmnt":[],</v>
      </c>
      <c r="AC474" s="54"/>
      <c r="AD474" s="54"/>
      <c r="AE474" s="54"/>
      <c r="AF474" s="54"/>
      <c r="AG474" s="54"/>
      <c r="AH474" s="54"/>
    </row>
    <row r="475" spans="1:34" ht="18" customHeight="1" x14ac:dyDescent="0.3">
      <c r="A475" s="44">
        <f t="shared" si="39"/>
        <v>45831</v>
      </c>
      <c r="B475" s="45">
        <f t="shared" si="21"/>
        <v>1</v>
      </c>
      <c r="C475" s="46" t="str">
        <f t="shared" si="22"/>
        <v>puzzle1 = [{"order":"474","ctry":"Bolivia","rate":"","dff":"","cmnt":[],"prow":["myrEQ","3Color","end_ia"],"pcolumn":["spanis","rgn_South America","3Bands"]}],</v>
      </c>
      <c r="D475" s="47">
        <f t="shared" si="23"/>
        <v>474</v>
      </c>
      <c r="E475" s="48" t="s">
        <v>66</v>
      </c>
      <c r="F475" s="49" t="s">
        <v>1303</v>
      </c>
      <c r="G475" s="50" t="s">
        <v>1417</v>
      </c>
      <c r="H475" s="50" t="s">
        <v>1955</v>
      </c>
      <c r="I475" s="50" t="s">
        <v>2039</v>
      </c>
      <c r="J475" s="50" t="s">
        <v>1055</v>
      </c>
      <c r="K475" s="50" t="s">
        <v>1489</v>
      </c>
      <c r="L475" s="48" t="str" cm="1">
        <f t="array" ref="L475">IF(LEFT(E475,1)&lt;&gt;"[", _xlfn.TEXTJOIN(", ", TRUE, IF($E$2:$E$1438=E475, ROW($E$2:$E$1438)-1, "")), "")</f>
        <v>22, 474</v>
      </c>
      <c r="M475" s="48" cm="1">
        <f t="array" ref="M475">IF(
  IFERROR(INDEX(_xlfn.TEXTSPLIT(L475, ", "), COUNTA(_xlfn.TEXTSPLIT(L475, ", "))) - INDEX(_xlfn.TEXTSPLIT(L475, ", "), COUNTA(_xlfn.TEXTSPLIT(L475, ", ")) - 1), 0) &gt; 0,
  IFERROR(INDEX(_xlfn.TEXTSPLIT(L475, ", "), COUNTA(_xlfn.TEXTSPLIT(L475, ", "))) - INDEX(_xlfn.TEXTSPLIT(L475, ", "), COUNTA(_xlfn.TEXTSPLIT(L475, ", ")) - 1), ""),
  ""
)</f>
        <v>452</v>
      </c>
      <c r="N475" s="51" t="str">
        <f>IFERROR(TEXT(AVERAGEIF(Rates!B:B, D475, Rates!C:C), "0.0"), "")</f>
        <v/>
      </c>
      <c r="O475" s="52" t="str">
        <f>IFERROR(
    IF(
        AVERAGEIF(Rates!B:B, D475, Rates!F:F) &lt; 1.2,
        "Easy",
        IF(
            AVERAGEIF(Rates!B:B, D475, Rates!F:F) &gt; 2.2,
            "Hard",
            "Med"
        )
    ),
    ""
)</f>
        <v/>
      </c>
      <c r="P475" s="50" t="str" cm="1">
        <f t="array" ref="P475">_xlfn.TEXTJOIN(",", TRUE, IF((Rates!$B$1:$B$11000 = D475) * (Rates!$E$1:$E$11000 &lt;&gt; ""), CHAR(34) &amp; Rates!$E$1:$E$11000&amp; CHAR(34), ""))</f>
        <v/>
      </c>
      <c r="Q475" s="50">
        <f>COUNTIF(Categories!A:A, H475) + COUNTIF(Categories!A:A, I475) + COUNTIF(Categories!A:A, J475) + COUNTIF(Categories!A:A, K475) + COUNTIF(Categories!A:A, F475) + COUNTIF(Categories!A:A, G475) + T475</f>
        <v>6</v>
      </c>
      <c r="R475" s="50">
        <f t="shared" si="41"/>
        <v>1</v>
      </c>
      <c r="S475" s="50" t="str">
        <f t="shared" si="40"/>
        <v>myrEQ3Colorend_iaspanisrgn_South America3Bands</v>
      </c>
      <c r="T475" s="50">
        <f t="shared" si="24"/>
        <v>0</v>
      </c>
      <c r="U475" s="50" t="s">
        <v>3018</v>
      </c>
      <c r="V475" s="50" t="str">
        <f t="shared" si="25"/>
        <v>[{"order":"474","ctry":"Bolivia",</v>
      </c>
      <c r="W475" s="53" t="str">
        <f t="shared" si="26"/>
        <v>[{"order":"474","ctry":"Bolivia","rate":"","dff":"","cmnt":[],"prow":["myrEQ","3Color","end_ia"],"pcolumn":["spanis","rgn_South America","3Bands"]}],</v>
      </c>
      <c r="X475" s="48" t="str" cm="1">
        <f t="array" ref="X475">CHAR(34) &amp; "prow" &amp; CHAR(34) &amp; ":["
&amp; _xlfn.TEXTJOIN(",", TRUE, CHAR(34) &amp; F475:H475 &amp; CHAR(34))
&amp; "],"</f>
        <v>"prow":["myrEQ","3Color","end_ia"],</v>
      </c>
      <c r="Y475" s="48" t="str" cm="1">
        <f t="array" ref="Y475">CHAR(34) &amp; "pcolumn" &amp; CHAR(34) &amp; ":["
&amp; _xlfn.TEXTJOIN(",", TRUE, CHAR(34) &amp; I475:K475 &amp; CHAR(34))
&amp; "]}"</f>
        <v>"pcolumn":["spanis","rgn_South America","3Bands"]}</v>
      </c>
      <c r="Z475" s="54" t="str">
        <f t="shared" si="27"/>
        <v>"rate":"",</v>
      </c>
      <c r="AA475" s="54" t="str">
        <f t="shared" si="28"/>
        <v>"dff":"",</v>
      </c>
      <c r="AB475" s="54" t="str">
        <f t="shared" si="29"/>
        <v>"cmnt":[],</v>
      </c>
      <c r="AC475" s="54"/>
      <c r="AD475" s="54"/>
      <c r="AE475" s="54"/>
      <c r="AF475" s="54"/>
      <c r="AG475" s="54"/>
      <c r="AH475" s="54"/>
    </row>
    <row r="476" spans="1:34" ht="18" customHeight="1" x14ac:dyDescent="0.3">
      <c r="A476" s="44">
        <f t="shared" si="39"/>
        <v>45832</v>
      </c>
      <c r="B476" s="45">
        <f t="shared" si="21"/>
        <v>2</v>
      </c>
      <c r="C476" s="46" t="str">
        <f t="shared" si="22"/>
        <v>puzzle1 = [{"order":"475","ctry":"British Indian Ocean Territory","rate":"","dff":"","cmnt":[],"prow":["unjack","Plants","Crowns"],"pcolumn":["with_I","with_O","with_T"]}],</v>
      </c>
      <c r="D476" s="47">
        <f t="shared" si="23"/>
        <v>475</v>
      </c>
      <c r="E476" s="48" t="s">
        <v>71</v>
      </c>
      <c r="F476" s="49" t="s">
        <v>1666</v>
      </c>
      <c r="G476" s="50" t="s">
        <v>1578</v>
      </c>
      <c r="H476" s="50" t="s">
        <v>1650</v>
      </c>
      <c r="I476" s="50" t="s">
        <v>3075</v>
      </c>
      <c r="J476" s="50" t="s">
        <v>3098</v>
      </c>
      <c r="K476" s="50" t="s">
        <v>3099</v>
      </c>
      <c r="L476" s="48" t="str" cm="1">
        <f t="array" ref="L476">IF(LEFT(E476,1)&lt;&gt;"[", _xlfn.TEXTJOIN(", ", TRUE, IF($E$2:$E$1438=E476, ROW($E$2:$E$1438)-1, "")), "")</f>
        <v>307, 475</v>
      </c>
      <c r="M476" s="48" cm="1">
        <f t="array" ref="M476">IF(
  IFERROR(INDEX(_xlfn.TEXTSPLIT(L476, ", "), COUNTA(_xlfn.TEXTSPLIT(L476, ", "))) - INDEX(_xlfn.TEXTSPLIT(L476, ", "), COUNTA(_xlfn.TEXTSPLIT(L476, ", ")) - 1), 0) &gt; 0,
  IFERROR(INDEX(_xlfn.TEXTSPLIT(L476, ", "), COUNTA(_xlfn.TEXTSPLIT(L476, ", "))) - INDEX(_xlfn.TEXTSPLIT(L476, ", "), COUNTA(_xlfn.TEXTSPLIT(L476, ", ")) - 1), ""),
  ""
)</f>
        <v>168</v>
      </c>
      <c r="N476" s="51" t="str">
        <f>IFERROR(TEXT(AVERAGEIF(Rates!B:B, D476, Rates!C:C), "0.0"), "")</f>
        <v/>
      </c>
      <c r="O476" s="52" t="str">
        <f>IFERROR(
    IF(
        AVERAGEIF(Rates!B:B, D476, Rates!F:F) &lt; 1.2,
        "Easy",
        IF(
            AVERAGEIF(Rates!B:B, D476, Rates!F:F) &gt; 2.2,
            "Hard",
            "Med"
        )
    ),
    ""
)</f>
        <v/>
      </c>
      <c r="P476" s="50" t="str" cm="1">
        <f t="array" ref="P476">_xlfn.TEXTJOIN(",", TRUE, IF((Rates!$B$1:$B$11000 = D476) * (Rates!$E$1:$E$11000 &lt;&gt; ""), CHAR(34) &amp; Rates!$E$1:$E$11000&amp; CHAR(34), ""))</f>
        <v/>
      </c>
      <c r="Q476" s="50">
        <f>COUNTIF(Categories!A:A, H476) + COUNTIF(Categories!A:A, I476) + COUNTIF(Categories!A:A, J476) + COUNTIF(Categories!A:A, K476) + COUNTIF(Categories!A:A, F476) + COUNTIF(Categories!A:A, G476) + T476</f>
        <v>6</v>
      </c>
      <c r="R476" s="50">
        <f t="shared" si="41"/>
        <v>0</v>
      </c>
      <c r="S476" s="50" t="str">
        <f t="shared" si="40"/>
        <v>unjackPlantsCrownswith_Iwith_Owith_T</v>
      </c>
      <c r="T476" s="50">
        <f t="shared" si="24"/>
        <v>3</v>
      </c>
      <c r="U476" s="50" t="s">
        <v>3018</v>
      </c>
      <c r="V476" s="50" t="str">
        <f t="shared" si="25"/>
        <v>[{"order":"475","ctry":"British Indian Ocean Territory",</v>
      </c>
      <c r="W476" s="53" t="str">
        <f t="shared" si="26"/>
        <v>[{"order":"475","ctry":"British Indian Ocean Territory","rate":"","dff":"","cmnt":[],"prow":["unjack","Plants","Crowns"],"pcolumn":["with_I","with_O","with_T"]}],</v>
      </c>
      <c r="X476" s="48" t="str" cm="1">
        <f t="array" ref="X476">CHAR(34) &amp; "prow" &amp; CHAR(34) &amp; ":["
&amp; _xlfn.TEXTJOIN(",", TRUE, CHAR(34) &amp; F476:H476 &amp; CHAR(34))
&amp; "],"</f>
        <v>"prow":["unjack","Plants","Crowns"],</v>
      </c>
      <c r="Y476" s="48" t="str" cm="1">
        <f t="array" ref="Y476">CHAR(34) &amp; "pcolumn" &amp; CHAR(34) &amp; ":["
&amp; _xlfn.TEXTJOIN(",", TRUE, CHAR(34) &amp; I476:K476 &amp; CHAR(34))
&amp; "]}"</f>
        <v>"pcolumn":["with_I","with_O","with_T"]}</v>
      </c>
      <c r="Z476" s="54" t="str">
        <f t="shared" si="27"/>
        <v>"rate":"",</v>
      </c>
      <c r="AA476" s="54" t="str">
        <f t="shared" si="28"/>
        <v>"dff":"",</v>
      </c>
      <c r="AB476" s="54" t="str">
        <f t="shared" si="29"/>
        <v>"cmnt":[],</v>
      </c>
      <c r="AC476" s="54"/>
      <c r="AD476" s="54"/>
      <c r="AE476" s="54"/>
      <c r="AF476" s="54"/>
      <c r="AG476" s="54"/>
      <c r="AH476" s="54"/>
    </row>
    <row r="477" spans="1:34" ht="18" customHeight="1" x14ac:dyDescent="0.3">
      <c r="A477" s="44">
        <f t="shared" si="39"/>
        <v>45833</v>
      </c>
      <c r="B477" s="45">
        <f t="shared" si="21"/>
        <v>3</v>
      </c>
      <c r="C477" s="46" t="str">
        <f t="shared" si="22"/>
        <v>puzzle1 = [{"order":"476","ctry":"Gibraltar","rate":"","dff":"","cmnt":[],"prow":["rg2_EU_South","cl_YEL","cl_BLA"],"pcolumn":["Builds","cl_WHI","cl_RED"]}],</v>
      </c>
      <c r="D477" s="47">
        <f t="shared" si="23"/>
        <v>476</v>
      </c>
      <c r="E477" s="48" t="s">
        <v>124</v>
      </c>
      <c r="F477" s="49" t="s">
        <v>2179</v>
      </c>
      <c r="G477" s="50" t="s">
        <v>1107</v>
      </c>
      <c r="H477" s="50" t="s">
        <v>1088</v>
      </c>
      <c r="I477" s="50" t="s">
        <v>1654</v>
      </c>
      <c r="J477" s="50" t="s">
        <v>1104</v>
      </c>
      <c r="K477" s="50" t="s">
        <v>1101</v>
      </c>
      <c r="L477" s="48" t="str" cm="1">
        <f t="array" ref="L477">IF(LEFT(E477,1)&lt;&gt;"[", _xlfn.TEXTJOIN(", ", TRUE, IF($E$2:$E$1438=E477, ROW($E$2:$E$1438)-1, "")), "")</f>
        <v>165, 476</v>
      </c>
      <c r="M477" s="48" cm="1">
        <f t="array" ref="M477">IF(
  IFERROR(INDEX(_xlfn.TEXTSPLIT(L477, ", "), COUNTA(_xlfn.TEXTSPLIT(L477, ", "))) - INDEX(_xlfn.TEXTSPLIT(L477, ", "), COUNTA(_xlfn.TEXTSPLIT(L477, ", ")) - 1), 0) &gt; 0,
  IFERROR(INDEX(_xlfn.TEXTSPLIT(L477, ", "), COUNTA(_xlfn.TEXTSPLIT(L477, ", "))) - INDEX(_xlfn.TEXTSPLIT(L477, ", "), COUNTA(_xlfn.TEXTSPLIT(L477, ", ")) - 1), ""),
  ""
)</f>
        <v>311</v>
      </c>
      <c r="N477" s="51" t="str">
        <f>IFERROR(TEXT(AVERAGEIF(Rates!B:B, D477, Rates!C:C), "0.0"), "")</f>
        <v/>
      </c>
      <c r="O477" s="52" t="str">
        <f>IFERROR(
    IF(
        AVERAGEIF(Rates!B:B, D477, Rates!F:F) &lt; 1.2,
        "Easy",
        IF(
            AVERAGEIF(Rates!B:B, D477, Rates!F:F) &gt; 2.2,
            "Hard",
            "Med"
        )
    ),
    ""
)</f>
        <v/>
      </c>
      <c r="P477" s="50" t="str" cm="1">
        <f t="array" ref="P477">_xlfn.TEXTJOIN(",", TRUE, IF((Rates!$B$1:$B$11000 = D477) * (Rates!$E$1:$E$11000 &lt;&gt; ""), CHAR(34) &amp; Rates!$E$1:$E$11000&amp; CHAR(34), ""))</f>
        <v/>
      </c>
      <c r="Q477" s="50">
        <f>COUNTIF(Categories!A:A, H477) + COUNTIF(Categories!A:A, I477) + COUNTIF(Categories!A:A, J477) + COUNTIF(Categories!A:A, K477) + COUNTIF(Categories!A:A, F477) + COUNTIF(Categories!A:A, G477) + T477</f>
        <v>6</v>
      </c>
      <c r="R477" s="50">
        <f t="shared" si="41"/>
        <v>0</v>
      </c>
      <c r="S477" s="50" t="str">
        <f t="shared" si="40"/>
        <v>rg2_EU_Southcl_YELcl_BLABuildscl_WHIcl_RED</v>
      </c>
      <c r="T477" s="50">
        <f t="shared" si="24"/>
        <v>0</v>
      </c>
      <c r="U477" s="50" t="s">
        <v>3018</v>
      </c>
      <c r="V477" s="50" t="str">
        <f t="shared" si="25"/>
        <v>[{"order":"476","ctry":"Gibraltar",</v>
      </c>
      <c r="W477" s="53" t="str">
        <f t="shared" si="26"/>
        <v>[{"order":"476","ctry":"Gibraltar","rate":"","dff":"","cmnt":[],"prow":["rg2_EU_South","cl_YEL","cl_BLA"],"pcolumn":["Builds","cl_WHI","cl_RED"]}],</v>
      </c>
      <c r="X477" s="48" t="str" cm="1">
        <f t="array" ref="X477">CHAR(34) &amp; "prow" &amp; CHAR(34) &amp; ":["
&amp; _xlfn.TEXTJOIN(",", TRUE, CHAR(34) &amp; F477:H477 &amp; CHAR(34))
&amp; "],"</f>
        <v>"prow":["rg2_EU_South","cl_YEL","cl_BLA"],</v>
      </c>
      <c r="Y477" s="48" t="str" cm="1">
        <f t="array" ref="Y477">CHAR(34) &amp; "pcolumn" &amp; CHAR(34) &amp; ":["
&amp; _xlfn.TEXTJOIN(",", TRUE, CHAR(34) &amp; I477:K477 &amp; CHAR(34))
&amp; "]}"</f>
        <v>"pcolumn":["Builds","cl_WHI","cl_RED"]}</v>
      </c>
      <c r="Z477" s="54" t="str">
        <f t="shared" si="27"/>
        <v>"rate":"",</v>
      </c>
      <c r="AA477" s="54" t="str">
        <f t="shared" si="28"/>
        <v>"dff":"",</v>
      </c>
      <c r="AB477" s="54" t="str">
        <f t="shared" si="29"/>
        <v>"cmnt":[],</v>
      </c>
      <c r="AC477" s="54"/>
      <c r="AD477" s="54"/>
      <c r="AE477" s="54"/>
      <c r="AF477" s="54"/>
      <c r="AG477" s="54"/>
      <c r="AH477" s="54"/>
    </row>
    <row r="478" spans="1:34" ht="18" customHeight="1" x14ac:dyDescent="0.3">
      <c r="A478" s="44">
        <f t="shared" si="39"/>
        <v>45834</v>
      </c>
      <c r="B478" s="45">
        <f t="shared" si="21"/>
        <v>4</v>
      </c>
      <c r="C478" s="46" t="str">
        <f t="shared" si="22"/>
        <v>puzzle1 = [{"order":"477","ctry":"Japan","rate":"","dff":"","cmnt":[],"prow":["island","NO_BLU","HasSun"],"pcolumn":["lets05","pct_RED_1-30","2Color"]}],</v>
      </c>
      <c r="D478" s="47">
        <f t="shared" si="23"/>
        <v>477</v>
      </c>
      <c r="E478" s="48" t="s">
        <v>149</v>
      </c>
      <c r="F478" s="49" t="s">
        <v>1</v>
      </c>
      <c r="G478" s="50" t="s">
        <v>1311</v>
      </c>
      <c r="H478" s="49" t="s">
        <v>1602</v>
      </c>
      <c r="I478" s="50" t="s">
        <v>1996</v>
      </c>
      <c r="J478" s="50" t="s">
        <v>3086</v>
      </c>
      <c r="K478" s="50" t="s">
        <v>1413</v>
      </c>
      <c r="L478" s="48" t="str" cm="1">
        <f t="array" ref="L478">IF(LEFT(E478,1)&lt;&gt;"[", _xlfn.TEXTJOIN(", ", TRUE, IF($E$2:$E$1438=E478, ROW($E$2:$E$1438)-1, "")), "")</f>
        <v>74, 162, 357, 477, 583</v>
      </c>
      <c r="M478" s="48" cm="1">
        <f t="array" ref="M478">IF(
  IFERROR(INDEX(_xlfn.TEXTSPLIT(L478, ", "), COUNTA(_xlfn.TEXTSPLIT(L478, ", "))) - INDEX(_xlfn.TEXTSPLIT(L478, ", "), COUNTA(_xlfn.TEXTSPLIT(L478, ", ")) - 1), 0) &gt; 0,
  IFERROR(INDEX(_xlfn.TEXTSPLIT(L478, ", "), COUNTA(_xlfn.TEXTSPLIT(L478, ", "))) - INDEX(_xlfn.TEXTSPLIT(L478, ", "), COUNTA(_xlfn.TEXTSPLIT(L478, ", ")) - 1), ""),
  ""
)</f>
        <v>106</v>
      </c>
      <c r="N478" s="51" t="str">
        <f>IFERROR(TEXT(AVERAGEIF(Rates!B:B, D478, Rates!C:C), "0.0"), "")</f>
        <v/>
      </c>
      <c r="O478" s="52" t="str">
        <f>IFERROR(
    IF(
        AVERAGEIF(Rates!B:B, D478, Rates!F:F) &lt; 1.2,
        "Easy",
        IF(
            AVERAGEIF(Rates!B:B, D478, Rates!F:F) &gt; 2.2,
            "Hard",
            "Med"
        )
    ),
    ""
)</f>
        <v/>
      </c>
      <c r="P478" s="50" t="str" cm="1">
        <f t="array" ref="P478">_xlfn.TEXTJOIN(",", TRUE, IF((Rates!$B$1:$B$11000 = D478) * (Rates!$E$1:$E$11000 &lt;&gt; ""), CHAR(34) &amp; Rates!$E$1:$E$11000&amp; CHAR(34), ""))</f>
        <v/>
      </c>
      <c r="Q478" s="50">
        <f>COUNTIF(Categories!A:A, H478) + COUNTIF(Categories!A:A, I478) + COUNTIF(Categories!A:A, J478) + COUNTIF(Categories!A:A, K478) + COUNTIF(Categories!A:A, F478) + COUNTIF(Categories!A:A, G478) + T478</f>
        <v>6</v>
      </c>
      <c r="R478" s="50">
        <f t="shared" si="41"/>
        <v>0</v>
      </c>
      <c r="S478" s="50" t="str">
        <f t="shared" si="40"/>
        <v>islandNO_BLUHasSunlets05pct_RED_1-302Color</v>
      </c>
      <c r="T478" s="50">
        <f t="shared" si="24"/>
        <v>1</v>
      </c>
      <c r="U478" s="50" t="s">
        <v>3018</v>
      </c>
      <c r="V478" s="50" t="str">
        <f t="shared" si="25"/>
        <v>[{"order":"477","ctry":"Japan",</v>
      </c>
      <c r="W478" s="53" t="str">
        <f t="shared" si="26"/>
        <v>[{"order":"477","ctry":"Japan","rate":"","dff":"","cmnt":[],"prow":["island","NO_BLU","HasSun"],"pcolumn":["lets05","pct_RED_1-30","2Color"]}],</v>
      </c>
      <c r="X478" s="48" t="str" cm="1">
        <f t="array" ref="X478">CHAR(34) &amp; "prow" &amp; CHAR(34) &amp; ":["
&amp; _xlfn.TEXTJOIN(",", TRUE, CHAR(34) &amp; F478:H478 &amp; CHAR(34))
&amp; "],"</f>
        <v>"prow":["island","NO_BLU","HasSun"],</v>
      </c>
      <c r="Y478" s="48" t="str" cm="1">
        <f t="array" ref="Y478">CHAR(34) &amp; "pcolumn" &amp; CHAR(34) &amp; ":["
&amp; _xlfn.TEXTJOIN(",", TRUE, CHAR(34) &amp; I478:K478 &amp; CHAR(34))
&amp; "]}"</f>
        <v>"pcolumn":["lets05","pct_RED_1-30","2Color"]}</v>
      </c>
      <c r="Z478" s="54" t="str">
        <f t="shared" si="27"/>
        <v>"rate":"",</v>
      </c>
      <c r="AA478" s="54" t="str">
        <f t="shared" si="28"/>
        <v>"dff":"",</v>
      </c>
      <c r="AB478" s="54" t="str">
        <f t="shared" si="29"/>
        <v>"cmnt":[],</v>
      </c>
      <c r="AC478" s="54"/>
      <c r="AD478" s="54"/>
      <c r="AE478" s="54"/>
      <c r="AF478" s="54"/>
      <c r="AG478" s="54"/>
      <c r="AH478" s="54"/>
    </row>
    <row r="479" spans="1:34" ht="18" customHeight="1" x14ac:dyDescent="0.3">
      <c r="A479" s="44">
        <f t="shared" si="39"/>
        <v>45835</v>
      </c>
      <c r="B479" s="45">
        <f t="shared" si="21"/>
        <v>5</v>
      </c>
      <c r="C479" s="46" t="str">
        <f t="shared" si="22"/>
        <v>puzzle1 = [{"order":"478","ctry":"Bonaire","rate":"","dff":"","cmnt":[],"prow":["rgn_North America","3Bands","myrBLU"],"pcolumn":["dutchs","1Stars","alldia"]}],</v>
      </c>
      <c r="D479" s="47">
        <f t="shared" si="23"/>
        <v>478</v>
      </c>
      <c r="E479" s="48" t="s">
        <v>67</v>
      </c>
      <c r="F479" s="49" t="s">
        <v>1059</v>
      </c>
      <c r="G479" s="50" t="s">
        <v>1489</v>
      </c>
      <c r="H479" s="50" t="s">
        <v>1283</v>
      </c>
      <c r="I479" s="50" t="s">
        <v>2051</v>
      </c>
      <c r="J479" s="50" t="s">
        <v>1590</v>
      </c>
      <c r="K479" s="50" t="s">
        <v>1517</v>
      </c>
      <c r="L479" s="48" t="str" cm="1">
        <f t="array" ref="L479">IF(LEFT(E479,1)&lt;&gt;"[", _xlfn.TEXTJOIN(", ", TRUE, IF($E$2:$E$1438=E479, ROW($E$2:$E$1438)-1, "")), "")</f>
        <v>478</v>
      </c>
      <c r="M479" s="48" t="str" cm="1">
        <f t="array" ref="M479">IF(
  IFERROR(INDEX(_xlfn.TEXTSPLIT(L479, ", "), COUNTA(_xlfn.TEXTSPLIT(L479, ", "))) - INDEX(_xlfn.TEXTSPLIT(L479, ", "), COUNTA(_xlfn.TEXTSPLIT(L479, ", ")) - 1), 0) &gt; 0,
  IFERROR(INDEX(_xlfn.TEXTSPLIT(L479, ", "), COUNTA(_xlfn.TEXTSPLIT(L479, ", "))) - INDEX(_xlfn.TEXTSPLIT(L479, ", "), COUNTA(_xlfn.TEXTSPLIT(L479, ", ")) - 1), ""),
  ""
)</f>
        <v/>
      </c>
      <c r="N479" s="51" t="str">
        <f>IFERROR(TEXT(AVERAGEIF(Rates!B:B, D479, Rates!C:C), "0.0"), "")</f>
        <v/>
      </c>
      <c r="O479" s="52" t="str">
        <f>IFERROR(
    IF(
        AVERAGEIF(Rates!B:B, D479, Rates!F:F) &lt; 1.2,
        "Easy",
        IF(
            AVERAGEIF(Rates!B:B, D479, Rates!F:F) &gt; 2.2,
            "Hard",
            "Med"
        )
    ),
    ""
)</f>
        <v/>
      </c>
      <c r="P479" s="50" t="str" cm="1">
        <f t="array" ref="P479">_xlfn.TEXTJOIN(",", TRUE, IF((Rates!$B$1:$B$11000 = D479) * (Rates!$E$1:$E$11000 &lt;&gt; ""), CHAR(34) &amp; Rates!$E$1:$E$11000&amp; CHAR(34), ""))</f>
        <v/>
      </c>
      <c r="Q479" s="50">
        <f>COUNTIF(Categories!A:A, H479) + COUNTIF(Categories!A:A, I479) + COUNTIF(Categories!A:A, J479) + COUNTIF(Categories!A:A, K479) + COUNTIF(Categories!A:A, F479) + COUNTIF(Categories!A:A, G479) + T479</f>
        <v>6</v>
      </c>
      <c r="R479" s="50">
        <f t="shared" si="41"/>
        <v>0</v>
      </c>
      <c r="S479" s="50" t="str">
        <f t="shared" si="40"/>
        <v>rgn_North America3BandsmyrBLUdutchs1Starsalldia</v>
      </c>
      <c r="T479" s="50">
        <f t="shared" si="24"/>
        <v>0</v>
      </c>
      <c r="U479" s="50" t="s">
        <v>3018</v>
      </c>
      <c r="V479" s="50" t="str">
        <f t="shared" si="25"/>
        <v>[{"order":"478","ctry":"Bonaire",</v>
      </c>
      <c r="W479" s="53" t="str">
        <f t="shared" si="26"/>
        <v>[{"order":"478","ctry":"Bonaire","rate":"","dff":"","cmnt":[],"prow":["rgn_North America","3Bands","myrBLU"],"pcolumn":["dutchs","1Stars","alldia"]}],</v>
      </c>
      <c r="X479" s="48" t="str" cm="1">
        <f t="array" ref="X479">CHAR(34) &amp; "prow" &amp; CHAR(34) &amp; ":["
&amp; _xlfn.TEXTJOIN(",", TRUE, CHAR(34) &amp; F479:H479 &amp; CHAR(34))
&amp; "],"</f>
        <v>"prow":["rgn_North America","3Bands","myrBLU"],</v>
      </c>
      <c r="Y479" s="48" t="str" cm="1">
        <f t="array" ref="Y479">CHAR(34) &amp; "pcolumn" &amp; CHAR(34) &amp; ":["
&amp; _xlfn.TEXTJOIN(",", TRUE, CHAR(34) &amp; I479:K479 &amp; CHAR(34))
&amp; "]}"</f>
        <v>"pcolumn":["dutchs","1Stars","alldia"]}</v>
      </c>
      <c r="Z479" s="54" t="str">
        <f t="shared" si="27"/>
        <v>"rate":"",</v>
      </c>
      <c r="AA479" s="54" t="str">
        <f t="shared" si="28"/>
        <v>"dff":"",</v>
      </c>
      <c r="AB479" s="54" t="str">
        <f t="shared" si="29"/>
        <v>"cmnt":[],</v>
      </c>
      <c r="AC479" s="54"/>
      <c r="AD479" s="54"/>
      <c r="AE479" s="54"/>
      <c r="AF479" s="54"/>
      <c r="AG479" s="54"/>
      <c r="AH479" s="54"/>
    </row>
    <row r="480" spans="1:34" ht="18" customHeight="1" x14ac:dyDescent="0.3">
      <c r="A480" s="44">
        <f t="shared" si="39"/>
        <v>45836</v>
      </c>
      <c r="B480" s="45">
        <f t="shared" si="21"/>
        <v>6</v>
      </c>
      <c r="C480" s="46" t="str">
        <f t="shared" si="22"/>
        <v>puzzle1 = [{"order":"479","ctry":"Suriname","rate":"","dff":"","cmnt":[],"prow":["cl_WHI","with_S","Center"],"pcolumn":["001GRE","Extra_1Stars, staYEL","003GRE"]}],</v>
      </c>
      <c r="D480" s="47">
        <f t="shared" si="23"/>
        <v>479</v>
      </c>
      <c r="E480" s="48" t="s">
        <v>251</v>
      </c>
      <c r="F480" s="49" t="s">
        <v>1104</v>
      </c>
      <c r="G480" s="50" t="s">
        <v>3100</v>
      </c>
      <c r="H480" s="50" t="s">
        <v>1574</v>
      </c>
      <c r="I480" s="50" t="s">
        <v>1192</v>
      </c>
      <c r="J480" s="50" t="s">
        <v>1700</v>
      </c>
      <c r="K480" s="50" t="s">
        <v>1248</v>
      </c>
      <c r="L480" s="48" t="str" cm="1">
        <f t="array" ref="L480">IF(LEFT(E480,1)&lt;&gt;"[", _xlfn.TEXTJOIN(", ", TRUE, IF($E$2:$E$1438=E480, ROW($E$2:$E$1438)-1, "")), "")</f>
        <v>57, 479</v>
      </c>
      <c r="M480" s="48" cm="1">
        <f t="array" ref="M480">IF(
  IFERROR(INDEX(_xlfn.TEXTSPLIT(L480, ", "), COUNTA(_xlfn.TEXTSPLIT(L480, ", "))) - INDEX(_xlfn.TEXTSPLIT(L480, ", "), COUNTA(_xlfn.TEXTSPLIT(L480, ", ")) - 1), 0) &gt; 0,
  IFERROR(INDEX(_xlfn.TEXTSPLIT(L480, ", "), COUNTA(_xlfn.TEXTSPLIT(L480, ", "))) - INDEX(_xlfn.TEXTSPLIT(L480, ", "), COUNTA(_xlfn.TEXTSPLIT(L480, ", ")) - 1), ""),
  ""
)</f>
        <v>422</v>
      </c>
      <c r="N480" s="51" t="str">
        <f>IFERROR(TEXT(AVERAGEIF(Rates!B:B, D480, Rates!C:C), "0.0"), "")</f>
        <v/>
      </c>
      <c r="O480" s="52" t="str">
        <f>IFERROR(
    IF(
        AVERAGEIF(Rates!B:B, D480, Rates!F:F) &lt; 1.2,
        "Easy",
        IF(
            AVERAGEIF(Rates!B:B, D480, Rates!F:F) &gt; 2.2,
            "Hard",
            "Med"
        )
    ),
    ""
)</f>
        <v/>
      </c>
      <c r="P480" s="50" t="str" cm="1">
        <f t="array" ref="P480">_xlfn.TEXTJOIN(",", TRUE, IF((Rates!$B$1:$B$11000 = D480) * (Rates!$E$1:$E$11000 &lt;&gt; ""), CHAR(34) &amp; Rates!$E$1:$E$11000&amp; CHAR(34), ""))</f>
        <v/>
      </c>
      <c r="Q480" s="50">
        <f>COUNTIF(Categories!A:A, H480) + COUNTIF(Categories!A:A, I480) + COUNTIF(Categories!A:A, J480) + COUNTIF(Categories!A:A, K480) + COUNTIF(Categories!A:A, F480) + COUNTIF(Categories!A:A, G480) + T480</f>
        <v>6</v>
      </c>
      <c r="R480" s="50">
        <f t="shared" si="41"/>
        <v>0</v>
      </c>
      <c r="S480" s="50" t="str">
        <f t="shared" si="40"/>
        <v>cl_WHIwith_SCenter001GREExtra_1Stars, staYEL003GRE</v>
      </c>
      <c r="T480" s="50">
        <f t="shared" si="24"/>
        <v>1</v>
      </c>
      <c r="U480" s="50" t="s">
        <v>3018</v>
      </c>
      <c r="V480" s="50" t="str">
        <f t="shared" si="25"/>
        <v>[{"order":"479","ctry":"Suriname",</v>
      </c>
      <c r="W480" s="53" t="str">
        <f t="shared" si="26"/>
        <v>[{"order":"479","ctry":"Suriname","rate":"","dff":"","cmnt":[],"prow":["cl_WHI","with_S","Center"],"pcolumn":["001GRE","Extra_1Stars, staYEL","003GRE"]}],</v>
      </c>
      <c r="X480" s="48" t="str" cm="1">
        <f t="array" ref="X480">CHAR(34) &amp; "prow" &amp; CHAR(34) &amp; ":["
&amp; _xlfn.TEXTJOIN(",", TRUE, CHAR(34) &amp; F480:H480 &amp; CHAR(34))
&amp; "],"</f>
        <v>"prow":["cl_WHI","with_S","Center"],</v>
      </c>
      <c r="Y480" s="48" t="str" cm="1">
        <f t="array" ref="Y480">CHAR(34) &amp; "pcolumn" &amp; CHAR(34) &amp; ":["
&amp; _xlfn.TEXTJOIN(",", TRUE, CHAR(34) &amp; I480:K480 &amp; CHAR(34))
&amp; "]}"</f>
        <v>"pcolumn":["001GRE","Extra_1Stars, staYEL","003GRE"]}</v>
      </c>
      <c r="Z480" s="54" t="str">
        <f t="shared" si="27"/>
        <v>"rate":"",</v>
      </c>
      <c r="AA480" s="54" t="str">
        <f t="shared" si="28"/>
        <v>"dff":"",</v>
      </c>
      <c r="AB480" s="54" t="str">
        <f t="shared" si="29"/>
        <v>"cmnt":[],</v>
      </c>
      <c r="AC480" s="54"/>
      <c r="AD480" s="54"/>
      <c r="AE480" s="54"/>
      <c r="AF480" s="54"/>
      <c r="AG480" s="54"/>
      <c r="AH480" s="54"/>
    </row>
    <row r="481" spans="1:34" ht="18" customHeight="1" x14ac:dyDescent="0.3">
      <c r="A481" s="44">
        <f t="shared" si="39"/>
        <v>45837</v>
      </c>
      <c r="B481" s="45">
        <f t="shared" si="21"/>
        <v>7</v>
      </c>
      <c r="C481" s="46" t="str">
        <f t="shared" si="22"/>
        <v>puzzle1 = [{"order":"480","ctry":"Ukraine","rate":"","dff":"","cmnt":[],"prow":["cl_BLU","cl_YEL","OnlyBa"],"pcolumn":["capi_K","capi_Y","capi_V"]}],</v>
      </c>
      <c r="D481" s="47">
        <f t="shared" si="23"/>
        <v>480</v>
      </c>
      <c r="E481" s="48" t="s">
        <v>269</v>
      </c>
      <c r="F481" s="49" t="s">
        <v>1092</v>
      </c>
      <c r="G481" s="50" t="s">
        <v>1107</v>
      </c>
      <c r="H481" s="50" t="s">
        <v>1630</v>
      </c>
      <c r="I481" s="50" t="s">
        <v>3079</v>
      </c>
      <c r="J481" s="50" t="s">
        <v>3101</v>
      </c>
      <c r="K481" s="50" t="s">
        <v>3102</v>
      </c>
      <c r="L481" s="48" t="str" cm="1">
        <f t="array" ref="L481">IF(LEFT(E481,1)&lt;&gt;"[", _xlfn.TEXTJOIN(", ", TRUE, IF($E$2:$E$1438=E481, ROW($E$2:$E$1438)-1, "")), "")</f>
        <v>195, 346, 480</v>
      </c>
      <c r="M481" s="48" cm="1">
        <f t="array" ref="M481">IF(
  IFERROR(INDEX(_xlfn.TEXTSPLIT(L481, ", "), COUNTA(_xlfn.TEXTSPLIT(L481, ", "))) - INDEX(_xlfn.TEXTSPLIT(L481, ", "), COUNTA(_xlfn.TEXTSPLIT(L481, ", ")) - 1), 0) &gt; 0,
  IFERROR(INDEX(_xlfn.TEXTSPLIT(L481, ", "), COUNTA(_xlfn.TEXTSPLIT(L481, ", "))) - INDEX(_xlfn.TEXTSPLIT(L481, ", "), COUNTA(_xlfn.TEXTSPLIT(L481, ", ")) - 1), ""),
  ""
)</f>
        <v>134</v>
      </c>
      <c r="N481" s="51" t="str">
        <f>IFERROR(TEXT(AVERAGEIF(Rates!B:B, D481, Rates!C:C), "0.0"), "")</f>
        <v/>
      </c>
      <c r="O481" s="52" t="str">
        <f>IFERROR(
    IF(
        AVERAGEIF(Rates!B:B, D481, Rates!F:F) &lt; 1.2,
        "Easy",
        IF(
            AVERAGEIF(Rates!B:B, D481, Rates!F:F) &gt; 2.2,
            "Hard",
            "Med"
        )
    ),
    ""
)</f>
        <v/>
      </c>
      <c r="P481" s="50" t="str" cm="1">
        <f t="array" ref="P481">_xlfn.TEXTJOIN(",", TRUE, IF((Rates!$B$1:$B$11000 = D481) * (Rates!$E$1:$E$11000 &lt;&gt; ""), CHAR(34) &amp; Rates!$E$1:$E$11000&amp; CHAR(34), ""))</f>
        <v/>
      </c>
      <c r="Q481" s="50">
        <f>COUNTIF(Categories!A:A, H481) + COUNTIF(Categories!A:A, I481) + COUNTIF(Categories!A:A, J481) + COUNTIF(Categories!A:A, K481) + COUNTIF(Categories!A:A, F481) + COUNTIF(Categories!A:A, G481) + T481</f>
        <v>6</v>
      </c>
      <c r="R481" s="50">
        <f t="shared" si="41"/>
        <v>0</v>
      </c>
      <c r="S481" s="50" t="str">
        <f t="shared" si="40"/>
        <v>cl_BLUcl_YELOnlyBacapi_Kcapi_Ycapi_V</v>
      </c>
      <c r="T481" s="50">
        <f t="shared" si="24"/>
        <v>3</v>
      </c>
      <c r="U481" s="50" t="s">
        <v>3018</v>
      </c>
      <c r="V481" s="50" t="str">
        <f t="shared" si="25"/>
        <v>[{"order":"480","ctry":"Ukraine",</v>
      </c>
      <c r="W481" s="53" t="str">
        <f t="shared" si="26"/>
        <v>[{"order":"480","ctry":"Ukraine","rate":"","dff":"","cmnt":[],"prow":["cl_BLU","cl_YEL","OnlyBa"],"pcolumn":["capi_K","capi_Y","capi_V"]}],</v>
      </c>
      <c r="X481" s="48" t="str" cm="1">
        <f t="array" ref="X481">CHAR(34) &amp; "prow" &amp; CHAR(34) &amp; ":["
&amp; _xlfn.TEXTJOIN(",", TRUE, CHAR(34) &amp; F481:H481 &amp; CHAR(34))
&amp; "],"</f>
        <v>"prow":["cl_BLU","cl_YEL","OnlyBa"],</v>
      </c>
      <c r="Y481" s="48" t="str" cm="1">
        <f t="array" ref="Y481">CHAR(34) &amp; "pcolumn" &amp; CHAR(34) &amp; ":["
&amp; _xlfn.TEXTJOIN(",", TRUE, CHAR(34) &amp; I481:K481 &amp; CHAR(34))
&amp; "]}"</f>
        <v>"pcolumn":["capi_K","capi_Y","capi_V"]}</v>
      </c>
      <c r="Z481" s="54" t="str">
        <f t="shared" si="27"/>
        <v>"rate":"",</v>
      </c>
      <c r="AA481" s="54" t="str">
        <f t="shared" si="28"/>
        <v>"dff":"",</v>
      </c>
      <c r="AB481" s="54" t="str">
        <f t="shared" si="29"/>
        <v>"cmnt":[],</v>
      </c>
      <c r="AC481" s="54"/>
      <c r="AD481" s="54"/>
      <c r="AE481" s="54"/>
      <c r="AF481" s="54"/>
      <c r="AG481" s="54"/>
      <c r="AH481" s="54"/>
    </row>
    <row r="482" spans="1:34" ht="18" customHeight="1" x14ac:dyDescent="0.3">
      <c r="A482" s="44">
        <f t="shared" si="39"/>
        <v>45838</v>
      </c>
      <c r="B482" s="45">
        <f t="shared" si="21"/>
        <v>1</v>
      </c>
      <c r="C482" s="46" t="str">
        <f t="shared" si="22"/>
        <v>puzzle1 = [{"order":"481","ctry":"Pitcairn Islands","rate":"","dff":"","cmnt":[],"prow":["island","cl_YEL","cl_GRE"],"pcolumn":["startP","myrBLU","unjack"]}],</v>
      </c>
      <c r="D482" s="47">
        <f t="shared" si="23"/>
        <v>481</v>
      </c>
      <c r="E482" s="48" t="s">
        <v>213</v>
      </c>
      <c r="F482" s="49" t="s">
        <v>1</v>
      </c>
      <c r="G482" s="50" t="s">
        <v>1107</v>
      </c>
      <c r="H482" s="50" t="s">
        <v>1095</v>
      </c>
      <c r="I482" s="50" t="s">
        <v>1915</v>
      </c>
      <c r="J482" s="50" t="s">
        <v>1283</v>
      </c>
      <c r="K482" s="50" t="s">
        <v>1666</v>
      </c>
      <c r="L482" s="48" t="str" cm="1">
        <f t="array" ref="L482">IF(LEFT(E482,1)&lt;&gt;"[", _xlfn.TEXTJOIN(", ", TRUE, IF($E$2:$E$1438=E482, ROW($E$2:$E$1438)-1, "")), "")</f>
        <v>481</v>
      </c>
      <c r="M482" s="48" t="str" cm="1">
        <f t="array" ref="M482">IF(
  IFERROR(INDEX(_xlfn.TEXTSPLIT(L482, ", "), COUNTA(_xlfn.TEXTSPLIT(L482, ", "))) - INDEX(_xlfn.TEXTSPLIT(L482, ", "), COUNTA(_xlfn.TEXTSPLIT(L482, ", ")) - 1), 0) &gt; 0,
  IFERROR(INDEX(_xlfn.TEXTSPLIT(L482, ", "), COUNTA(_xlfn.TEXTSPLIT(L482, ", "))) - INDEX(_xlfn.TEXTSPLIT(L482, ", "), COUNTA(_xlfn.TEXTSPLIT(L482, ", ")) - 1), ""),
  ""
)</f>
        <v/>
      </c>
      <c r="N482" s="51" t="str">
        <f>IFERROR(TEXT(AVERAGEIF(Rates!B:B, D482, Rates!C:C), "0.0"), "")</f>
        <v/>
      </c>
      <c r="O482" s="52" t="str">
        <f>IFERROR(
    IF(
        AVERAGEIF(Rates!B:B, D482, Rates!F:F) &lt; 1.2,
        "Easy",
        IF(
            AVERAGEIF(Rates!B:B, D482, Rates!F:F) &gt; 2.2,
            "Hard",
            "Med"
        )
    ),
    ""
)</f>
        <v/>
      </c>
      <c r="P482" s="50" t="str" cm="1">
        <f t="array" ref="P482">_xlfn.TEXTJOIN(",", TRUE, IF((Rates!$B$1:$B$11000 = D482) * (Rates!$E$1:$E$11000 &lt;&gt; ""), CHAR(34) &amp; Rates!$E$1:$E$11000&amp; CHAR(34), ""))</f>
        <v/>
      </c>
      <c r="Q482" s="50">
        <f>COUNTIF(Categories!A:A, H482) + COUNTIF(Categories!A:A, I482) + COUNTIF(Categories!A:A, J482) + COUNTIF(Categories!A:A, K482) + COUNTIF(Categories!A:A, F482) + COUNTIF(Categories!A:A, G482) + T482</f>
        <v>6</v>
      </c>
      <c r="R482" s="50">
        <f t="shared" si="41"/>
        <v>0</v>
      </c>
      <c r="S482" s="50" t="str">
        <f t="shared" si="40"/>
        <v>islandcl_YELcl_GREstartPmyrBLUunjack</v>
      </c>
      <c r="T482" s="50">
        <f t="shared" si="24"/>
        <v>0</v>
      </c>
      <c r="U482" s="50" t="s">
        <v>3018</v>
      </c>
      <c r="V482" s="50" t="str">
        <f t="shared" si="25"/>
        <v>[{"order":"481","ctry":"Pitcairn Islands",</v>
      </c>
      <c r="W482" s="53" t="str">
        <f t="shared" si="26"/>
        <v>[{"order":"481","ctry":"Pitcairn Islands","rate":"","dff":"","cmnt":[],"prow":["island","cl_YEL","cl_GRE"],"pcolumn":["startP","myrBLU","unjack"]}],</v>
      </c>
      <c r="X482" s="48" t="str" cm="1">
        <f t="array" ref="X482">CHAR(34) &amp; "prow" &amp; CHAR(34) &amp; ":["
&amp; _xlfn.TEXTJOIN(",", TRUE, CHAR(34) &amp; F482:H482 &amp; CHAR(34))
&amp; "],"</f>
        <v>"prow":["island","cl_YEL","cl_GRE"],</v>
      </c>
      <c r="Y482" s="48" t="str" cm="1">
        <f t="array" ref="Y482">CHAR(34) &amp; "pcolumn" &amp; CHAR(34) &amp; ":["
&amp; _xlfn.TEXTJOIN(",", TRUE, CHAR(34) &amp; I482:K482 &amp; CHAR(34))
&amp; "]}"</f>
        <v>"pcolumn":["startP","myrBLU","unjack"]}</v>
      </c>
      <c r="Z482" s="54" t="str">
        <f t="shared" si="27"/>
        <v>"rate":"",</v>
      </c>
      <c r="AA482" s="54" t="str">
        <f t="shared" si="28"/>
        <v>"dff":"",</v>
      </c>
      <c r="AB482" s="54" t="str">
        <f t="shared" si="29"/>
        <v>"cmnt":[],</v>
      </c>
      <c r="AC482" s="54"/>
      <c r="AD482" s="54"/>
      <c r="AE482" s="54"/>
      <c r="AF482" s="54"/>
      <c r="AG482" s="54"/>
      <c r="AH482" s="54"/>
    </row>
    <row r="483" spans="1:34" ht="18" customHeight="1" x14ac:dyDescent="0.3">
      <c r="A483" s="44">
        <f t="shared" si="39"/>
        <v>45839</v>
      </c>
      <c r="B483" s="45">
        <f t="shared" si="21"/>
        <v>2</v>
      </c>
      <c r="C483" s="46" t="str">
        <f t="shared" si="22"/>
        <v>puzzle1 = [{"order":"482","ctry":"Vanuatu","rate":"","dff":"","cmnt":[],"prow":["with_V","Trside","Animal"],"pcolumn":["rgn_Oceania","cl_BLA, cl_YEL","cl_GRE, cl_RED"]}],</v>
      </c>
      <c r="D483" s="47">
        <f t="shared" si="23"/>
        <v>482</v>
      </c>
      <c r="E483" s="48" t="s">
        <v>276</v>
      </c>
      <c r="F483" s="49" t="s">
        <v>3103</v>
      </c>
      <c r="G483" s="50" t="s">
        <v>1614</v>
      </c>
      <c r="H483" s="50" t="s">
        <v>1606</v>
      </c>
      <c r="I483" s="50" t="s">
        <v>1051</v>
      </c>
      <c r="J483" s="50" t="s">
        <v>1119</v>
      </c>
      <c r="K483" s="50" t="s">
        <v>1152</v>
      </c>
      <c r="L483" s="48" t="str" cm="1">
        <f t="array" ref="L483">IF(LEFT(E483,1)&lt;&gt;"[", _xlfn.TEXTJOIN(", ", TRUE, IF($E$2:$E$1438=E483, ROW($E$2:$E$1438)-1, "")), "")</f>
        <v>106, 482</v>
      </c>
      <c r="M483" s="48" cm="1">
        <f t="array" ref="M483">IF(
  IFERROR(INDEX(_xlfn.TEXTSPLIT(L483, ", "), COUNTA(_xlfn.TEXTSPLIT(L483, ", "))) - INDEX(_xlfn.TEXTSPLIT(L483, ", "), COUNTA(_xlfn.TEXTSPLIT(L483, ", ")) - 1), 0) &gt; 0,
  IFERROR(INDEX(_xlfn.TEXTSPLIT(L483, ", "), COUNTA(_xlfn.TEXTSPLIT(L483, ", "))) - INDEX(_xlfn.TEXTSPLIT(L483, ", "), COUNTA(_xlfn.TEXTSPLIT(L483, ", ")) - 1), ""),
  ""
)</f>
        <v>376</v>
      </c>
      <c r="N483" s="51" t="str">
        <f>IFERROR(TEXT(AVERAGEIF(Rates!B:B, D483, Rates!C:C), "0.0"), "")</f>
        <v/>
      </c>
      <c r="O483" s="52" t="str">
        <f>IFERROR(
    IF(
        AVERAGEIF(Rates!B:B, D483, Rates!F:F) &lt; 1.2,
        "Easy",
        IF(
            AVERAGEIF(Rates!B:B, D483, Rates!F:F) &gt; 2.2,
            "Hard",
            "Med"
        )
    ),
    ""
)</f>
        <v/>
      </c>
      <c r="P483" s="50" t="str" cm="1">
        <f t="array" ref="P483">_xlfn.TEXTJOIN(",", TRUE, IF((Rates!$B$1:$B$11000 = D483) * (Rates!$E$1:$E$11000 &lt;&gt; ""), CHAR(34) &amp; Rates!$E$1:$E$11000&amp; CHAR(34), ""))</f>
        <v/>
      </c>
      <c r="Q483" s="50">
        <f>COUNTIF(Categories!A:A, H483) + COUNTIF(Categories!A:A, I483) + COUNTIF(Categories!A:A, J483) + COUNTIF(Categories!A:A, K483) + COUNTIF(Categories!A:A, F483) + COUNTIF(Categories!A:A, G483) + T483</f>
        <v>6</v>
      </c>
      <c r="R483" s="50">
        <f t="shared" si="41"/>
        <v>0</v>
      </c>
      <c r="S483" s="50" t="str">
        <f t="shared" si="40"/>
        <v>with_VTrsideAnimalrgn_Oceaniacl_BLA, cl_YELcl_GRE, cl_RED</v>
      </c>
      <c r="T483" s="50">
        <f t="shared" si="24"/>
        <v>1</v>
      </c>
      <c r="U483" s="50" t="s">
        <v>3018</v>
      </c>
      <c r="V483" s="50" t="str">
        <f t="shared" si="25"/>
        <v>[{"order":"482","ctry":"Vanuatu",</v>
      </c>
      <c r="W483" s="53" t="str">
        <f t="shared" si="26"/>
        <v>[{"order":"482","ctry":"Vanuatu","rate":"","dff":"","cmnt":[],"prow":["with_V","Trside","Animal"],"pcolumn":["rgn_Oceania","cl_BLA, cl_YEL","cl_GRE, cl_RED"]}],</v>
      </c>
      <c r="X483" s="48" t="str" cm="1">
        <f t="array" ref="X483">CHAR(34) &amp; "prow" &amp; CHAR(34) &amp; ":["
&amp; _xlfn.TEXTJOIN(",", TRUE, CHAR(34) &amp; F483:H483 &amp; CHAR(34))
&amp; "],"</f>
        <v>"prow":["with_V","Trside","Animal"],</v>
      </c>
      <c r="Y483" s="48" t="str" cm="1">
        <f t="array" ref="Y483">CHAR(34) &amp; "pcolumn" &amp; CHAR(34) &amp; ":["
&amp; _xlfn.TEXTJOIN(",", TRUE, CHAR(34) &amp; I483:K483 &amp; CHAR(34))
&amp; "]}"</f>
        <v>"pcolumn":["rgn_Oceania","cl_BLA, cl_YEL","cl_GRE, cl_RED"]}</v>
      </c>
      <c r="Z483" s="54" t="str">
        <f t="shared" si="27"/>
        <v>"rate":"",</v>
      </c>
      <c r="AA483" s="54" t="str">
        <f t="shared" si="28"/>
        <v>"dff":"",</v>
      </c>
      <c r="AB483" s="54" t="str">
        <f t="shared" si="29"/>
        <v>"cmnt":[],</v>
      </c>
      <c r="AC483" s="54"/>
      <c r="AD483" s="54"/>
      <c r="AE483" s="54"/>
      <c r="AF483" s="54"/>
      <c r="AG483" s="54"/>
      <c r="AH483" s="54"/>
    </row>
    <row r="484" spans="1:34" ht="18" customHeight="1" x14ac:dyDescent="0.3">
      <c r="A484" s="44">
        <f t="shared" si="39"/>
        <v>45840</v>
      </c>
      <c r="B484" s="45">
        <f t="shared" si="21"/>
        <v>3</v>
      </c>
      <c r="C484" s="46" t="str">
        <f t="shared" si="22"/>
        <v>puzzle1 = [{"order":"483","ctry":"Montserrat","rate":"","dff":"","cmnt":[],"prow":["ExtraNo_unjack, HasSta","Crosse","Humans"],"pcolumn":["myrBLU","cl_BLU, cl_GRE","cl_GRE, cl_RED"]}],</v>
      </c>
      <c r="D484" s="47">
        <f t="shared" si="23"/>
        <v>483</v>
      </c>
      <c r="E484" s="48" t="s">
        <v>184</v>
      </c>
      <c r="F484" s="49" t="s">
        <v>1840</v>
      </c>
      <c r="G484" s="50" t="s">
        <v>1618</v>
      </c>
      <c r="H484" s="50" t="s">
        <v>1626</v>
      </c>
      <c r="I484" s="50" t="s">
        <v>1283</v>
      </c>
      <c r="J484" s="50" t="s">
        <v>1140</v>
      </c>
      <c r="K484" s="50" t="s">
        <v>1152</v>
      </c>
      <c r="L484" s="48" t="str" cm="1">
        <f t="array" ref="L484">IF(LEFT(E484,1)&lt;&gt;"[", _xlfn.TEXTJOIN(", ", TRUE, IF($E$2:$E$1438=E484, ROW($E$2:$E$1438)-1, "")), "")</f>
        <v>330, 483</v>
      </c>
      <c r="M484" s="48" cm="1">
        <f t="array" ref="M484">IF(
  IFERROR(INDEX(_xlfn.TEXTSPLIT(L484, ", "), COUNTA(_xlfn.TEXTSPLIT(L484, ", "))) - INDEX(_xlfn.TEXTSPLIT(L484, ", "), COUNTA(_xlfn.TEXTSPLIT(L484, ", ")) - 1), 0) &gt; 0,
  IFERROR(INDEX(_xlfn.TEXTSPLIT(L484, ", "), COUNTA(_xlfn.TEXTSPLIT(L484, ", "))) - INDEX(_xlfn.TEXTSPLIT(L484, ", "), COUNTA(_xlfn.TEXTSPLIT(L484, ", ")) - 1), ""),
  ""
)</f>
        <v>153</v>
      </c>
      <c r="N484" s="51" t="str">
        <f>IFERROR(TEXT(AVERAGEIF(Rates!B:B, D484, Rates!C:C), "0.0"), "")</f>
        <v/>
      </c>
      <c r="O484" s="52" t="str">
        <f>IFERROR(
    IF(
        AVERAGEIF(Rates!B:B, D484, Rates!F:F) &lt; 1.2,
        "Easy",
        IF(
            AVERAGEIF(Rates!B:B, D484, Rates!F:F) &gt; 2.2,
            "Hard",
            "Med"
        )
    ),
    ""
)</f>
        <v/>
      </c>
      <c r="P484" s="50" t="str" cm="1">
        <f t="array" ref="P484">_xlfn.TEXTJOIN(",", TRUE, IF((Rates!$B$1:$B$11000 = D484) * (Rates!$E$1:$E$11000 &lt;&gt; ""), CHAR(34) &amp; Rates!$E$1:$E$11000&amp; CHAR(34), ""))</f>
        <v/>
      </c>
      <c r="Q484" s="50">
        <f>COUNTIF(Categories!A:A, H484) + COUNTIF(Categories!A:A, I484) + COUNTIF(Categories!A:A, J484) + COUNTIF(Categories!A:A, K484) + COUNTIF(Categories!A:A, F484) + COUNTIF(Categories!A:A, G484) + T484</f>
        <v>6</v>
      </c>
      <c r="R484" s="50">
        <f t="shared" si="41"/>
        <v>1</v>
      </c>
      <c r="S484" s="50" t="str">
        <f t="shared" si="40"/>
        <v>ExtraNo_unjack, HasStaCrosseHumansmyrBLUcl_BLU, cl_GREcl_GRE, cl_RED</v>
      </c>
      <c r="T484" s="50">
        <f t="shared" si="24"/>
        <v>0</v>
      </c>
      <c r="U484" s="50" t="s">
        <v>3018</v>
      </c>
      <c r="V484" s="50" t="str">
        <f t="shared" si="25"/>
        <v>[{"order":"483","ctry":"Montserrat",</v>
      </c>
      <c r="W484" s="53" t="str">
        <f t="shared" si="26"/>
        <v>[{"order":"483","ctry":"Montserrat","rate":"","dff":"","cmnt":[],"prow":["ExtraNo_unjack, HasSta","Crosse","Humans"],"pcolumn":["myrBLU","cl_BLU, cl_GRE","cl_GRE, cl_RED"]}],</v>
      </c>
      <c r="X484" s="48" t="str" cm="1">
        <f t="array" ref="X484">CHAR(34) &amp; "prow" &amp; CHAR(34) &amp; ":["
&amp; _xlfn.TEXTJOIN(",", TRUE, CHAR(34) &amp; F484:H484 &amp; CHAR(34))
&amp; "],"</f>
        <v>"prow":["ExtraNo_unjack, HasSta","Crosse","Humans"],</v>
      </c>
      <c r="Y484" s="48" t="str" cm="1">
        <f t="array" ref="Y484">CHAR(34) &amp; "pcolumn" &amp; CHAR(34) &amp; ":["
&amp; _xlfn.TEXTJOIN(",", TRUE, CHAR(34) &amp; I484:K484 &amp; CHAR(34))
&amp; "]}"</f>
        <v>"pcolumn":["myrBLU","cl_BLU, cl_GRE","cl_GRE, cl_RED"]}</v>
      </c>
      <c r="Z484" s="54" t="str">
        <f t="shared" si="27"/>
        <v>"rate":"",</v>
      </c>
      <c r="AA484" s="54" t="str">
        <f t="shared" si="28"/>
        <v>"dff":"",</v>
      </c>
      <c r="AB484" s="54" t="str">
        <f t="shared" si="29"/>
        <v>"cmnt":[],</v>
      </c>
      <c r="AC484" s="54"/>
      <c r="AD484" s="54"/>
      <c r="AE484" s="54"/>
      <c r="AF484" s="54"/>
      <c r="AG484" s="54"/>
      <c r="AH484" s="54"/>
    </row>
    <row r="485" spans="1:34" ht="18" customHeight="1" x14ac:dyDescent="0.3">
      <c r="A485" s="44">
        <f t="shared" si="39"/>
        <v>45841</v>
      </c>
      <c r="B485" s="45">
        <f t="shared" si="21"/>
        <v>4</v>
      </c>
      <c r="C485" s="46" t="str">
        <f t="shared" si="22"/>
        <v>puzzle1 = [{"order":"484","ctry":"Kuwait","rate":"","dff":"","cmnt":[],"prow":["cl_BLA","cl_GRE, cl_WHI","cl_RED"],"pcolumn":["with_K","with_W","with_T"]}],</v>
      </c>
      <c r="D485" s="47">
        <f t="shared" si="23"/>
        <v>484</v>
      </c>
      <c r="E485" s="48" t="s">
        <v>156</v>
      </c>
      <c r="F485" s="49" t="s">
        <v>1088</v>
      </c>
      <c r="G485" s="50" t="s">
        <v>1155</v>
      </c>
      <c r="H485" s="50" t="s">
        <v>1101</v>
      </c>
      <c r="I485" s="50" t="s">
        <v>3049</v>
      </c>
      <c r="J485" s="50" t="s">
        <v>3072</v>
      </c>
      <c r="K485" s="50" t="s">
        <v>3099</v>
      </c>
      <c r="L485" s="48" t="str" cm="1">
        <f t="array" ref="L485">IF(LEFT(E485,1)&lt;&gt;"[", _xlfn.TEXTJOIN(", ", TRUE, IF($E$2:$E$1438=E485, ROW($E$2:$E$1438)-1, "")), "")</f>
        <v>484</v>
      </c>
      <c r="M485" s="48" t="str" cm="1">
        <f t="array" ref="M485">IF(
  IFERROR(INDEX(_xlfn.TEXTSPLIT(L485, ", "), COUNTA(_xlfn.TEXTSPLIT(L485, ", "))) - INDEX(_xlfn.TEXTSPLIT(L485, ", "), COUNTA(_xlfn.TEXTSPLIT(L485, ", ")) - 1), 0) &gt; 0,
  IFERROR(INDEX(_xlfn.TEXTSPLIT(L485, ", "), COUNTA(_xlfn.TEXTSPLIT(L485, ", "))) - INDEX(_xlfn.TEXTSPLIT(L485, ", "), COUNTA(_xlfn.TEXTSPLIT(L485, ", ")) - 1), ""),
  ""
)</f>
        <v/>
      </c>
      <c r="N485" s="51" t="str">
        <f>IFERROR(TEXT(AVERAGEIF(Rates!B:B, D485, Rates!C:C), "0.0"), "")</f>
        <v/>
      </c>
      <c r="O485" s="52" t="str">
        <f>IFERROR(
    IF(
        AVERAGEIF(Rates!B:B, D485, Rates!F:F) &lt; 1.2,
        "Easy",
        IF(
            AVERAGEIF(Rates!B:B, D485, Rates!F:F) &gt; 2.2,
            "Hard",
            "Med"
        )
    ),
    ""
)</f>
        <v/>
      </c>
      <c r="P485" s="50" t="str" cm="1">
        <f t="array" ref="P485">_xlfn.TEXTJOIN(",", TRUE, IF((Rates!$B$1:$B$11000 = D485) * (Rates!$E$1:$E$11000 &lt;&gt; ""), CHAR(34) &amp; Rates!$E$1:$E$11000&amp; CHAR(34), ""))</f>
        <v/>
      </c>
      <c r="Q485" s="50">
        <f>COUNTIF(Categories!A:A, H485) + COUNTIF(Categories!A:A, I485) + COUNTIF(Categories!A:A, J485) + COUNTIF(Categories!A:A, K485) + COUNTIF(Categories!A:A, F485) + COUNTIF(Categories!A:A, G485) + T485</f>
        <v>6</v>
      </c>
      <c r="R485" s="50">
        <f t="shared" si="41"/>
        <v>0</v>
      </c>
      <c r="S485" s="50" t="str">
        <f t="shared" si="40"/>
        <v>cl_BLAcl_GRE, cl_WHIcl_REDwith_Kwith_Wwith_T</v>
      </c>
      <c r="T485" s="50">
        <f t="shared" si="24"/>
        <v>3</v>
      </c>
      <c r="U485" s="50" t="s">
        <v>3018</v>
      </c>
      <c r="V485" s="50" t="str">
        <f t="shared" si="25"/>
        <v>[{"order":"484","ctry":"Kuwait",</v>
      </c>
      <c r="W485" s="53" t="str">
        <f t="shared" si="26"/>
        <v>[{"order":"484","ctry":"Kuwait","rate":"","dff":"","cmnt":[],"prow":["cl_BLA","cl_GRE, cl_WHI","cl_RED"],"pcolumn":["with_K","with_W","with_T"]}],</v>
      </c>
      <c r="X485" s="48" t="str" cm="1">
        <f t="array" ref="X485">CHAR(34) &amp; "prow" &amp; CHAR(34) &amp; ":["
&amp; _xlfn.TEXTJOIN(",", TRUE, CHAR(34) &amp; F485:H485 &amp; CHAR(34))
&amp; "],"</f>
        <v>"prow":["cl_BLA","cl_GRE, cl_WHI","cl_RED"],</v>
      </c>
      <c r="Y485" s="48" t="str" cm="1">
        <f t="array" ref="Y485">CHAR(34) &amp; "pcolumn" &amp; CHAR(34) &amp; ":["
&amp; _xlfn.TEXTJOIN(",", TRUE, CHAR(34) &amp; I485:K485 &amp; CHAR(34))
&amp; "]}"</f>
        <v>"pcolumn":["with_K","with_W","with_T"]}</v>
      </c>
      <c r="Z485" s="54" t="str">
        <f t="shared" si="27"/>
        <v>"rate":"",</v>
      </c>
      <c r="AA485" s="54" t="str">
        <f t="shared" si="28"/>
        <v>"dff":"",</v>
      </c>
      <c r="AB485" s="54" t="str">
        <f t="shared" si="29"/>
        <v>"cmnt":[],</v>
      </c>
      <c r="AC485" s="54"/>
      <c r="AD485" s="54"/>
      <c r="AE485" s="54"/>
      <c r="AF485" s="54"/>
      <c r="AG485" s="54"/>
      <c r="AH485" s="54"/>
    </row>
    <row r="486" spans="1:34" ht="18" customHeight="1" x14ac:dyDescent="0.3">
      <c r="A486" s="44">
        <f t="shared" si="39"/>
        <v>45842</v>
      </c>
      <c r="B486" s="45">
        <f t="shared" si="21"/>
        <v>5</v>
      </c>
      <c r="C486" s="46" t="str">
        <f t="shared" si="22"/>
        <v>puzzle1 = [{"order":"485","ctry":"[GGY] Sark","rate":"","dff":"","cmnt":[],"prow":["rgn_Europe","cl_RED, cl_YEL","Animal"],"pcolumn":["myrWHI","largecross","lets04"]}],</v>
      </c>
      <c r="D486" s="47">
        <f t="shared" si="23"/>
        <v>485</v>
      </c>
      <c r="E486" s="48" t="s">
        <v>3104</v>
      </c>
      <c r="F486" s="49" t="s">
        <v>1067</v>
      </c>
      <c r="G486" s="50" t="s">
        <v>1167</v>
      </c>
      <c r="H486" s="50" t="s">
        <v>1606</v>
      </c>
      <c r="I486" s="50" t="s">
        <v>1295</v>
      </c>
      <c r="J486" s="50" t="s">
        <v>1537</v>
      </c>
      <c r="K486" s="50" t="s">
        <v>1992</v>
      </c>
      <c r="L486" s="48" t="str" cm="1">
        <f t="array" ref="L486">IF(LEFT(E486,1)&lt;&gt;"[", _xlfn.TEXTJOIN(", ", TRUE, IF($E$2:$E$1438=E486, ROW($E$2:$E$1438)-1, "")), "")</f>
        <v/>
      </c>
      <c r="M486" s="48" t="str" cm="1">
        <f t="array" ref="M486">IF(
  IFERROR(INDEX(_xlfn.TEXTSPLIT(L486, ", "), COUNTA(_xlfn.TEXTSPLIT(L486, ", "))) - INDEX(_xlfn.TEXTSPLIT(L486, ", "), COUNTA(_xlfn.TEXTSPLIT(L486, ", ")) - 1), 0) &gt; 0,
  IFERROR(INDEX(_xlfn.TEXTSPLIT(L486, ", "), COUNTA(_xlfn.TEXTSPLIT(L486, ", "))) - INDEX(_xlfn.TEXTSPLIT(L486, ", "), COUNTA(_xlfn.TEXTSPLIT(L486, ", ")) - 1), ""),
  ""
)</f>
        <v/>
      </c>
      <c r="N486" s="51" t="str">
        <f>IFERROR(TEXT(AVERAGEIF(Rates!B:B, D486, Rates!C:C), "0.0"), "")</f>
        <v/>
      </c>
      <c r="O486" s="52" t="str">
        <f>IFERROR(
    IF(
        AVERAGEIF(Rates!B:B, D486, Rates!F:F) &lt; 1.2,
        "Easy",
        IF(
            AVERAGEIF(Rates!B:B, D486, Rates!F:F) &gt; 2.2,
            "Hard",
            "Med"
        )
    ),
    ""
)</f>
        <v/>
      </c>
      <c r="P486" s="50" t="str" cm="1">
        <f t="array" ref="P486">_xlfn.TEXTJOIN(",", TRUE, IF((Rates!$B$1:$B$11000 = D486) * (Rates!$E$1:$E$11000 &lt;&gt; ""), CHAR(34) &amp; Rates!$E$1:$E$11000&amp; CHAR(34), ""))</f>
        <v/>
      </c>
      <c r="Q486" s="50">
        <f>COUNTIF(Categories!A:A, H486) + COUNTIF(Categories!A:A, I486) + COUNTIF(Categories!A:A, J486) + COUNTIF(Categories!A:A, K486) + COUNTIF(Categories!A:A, F486) + COUNTIF(Categories!A:A, G486) + T486</f>
        <v>6</v>
      </c>
      <c r="R486" s="50">
        <f t="shared" si="41"/>
        <v>0</v>
      </c>
      <c r="S486" s="50" t="str">
        <f t="shared" si="40"/>
        <v>rgn_Europecl_RED, cl_YELAnimalmyrWHIlargecrosslets04</v>
      </c>
      <c r="T486" s="50">
        <f t="shared" si="24"/>
        <v>0</v>
      </c>
      <c r="U486" s="50" t="s">
        <v>3018</v>
      </c>
      <c r="V486" s="50" t="str">
        <f t="shared" si="25"/>
        <v>[{"order":"485","ctry":"[GGY] Sark",</v>
      </c>
      <c r="W486" s="53" t="str">
        <f t="shared" si="26"/>
        <v>[{"order":"485","ctry":"[GGY] Sark","rate":"","dff":"","cmnt":[],"prow":["rgn_Europe","cl_RED, cl_YEL","Animal"],"pcolumn":["myrWHI","largecross","lets04"]}],</v>
      </c>
      <c r="X486" s="48" t="str" cm="1">
        <f t="array" ref="X486">CHAR(34) &amp; "prow" &amp; CHAR(34) &amp; ":["
&amp; _xlfn.TEXTJOIN(",", TRUE, CHAR(34) &amp; F486:H486 &amp; CHAR(34))
&amp; "],"</f>
        <v>"prow":["rgn_Europe","cl_RED, cl_YEL","Animal"],</v>
      </c>
      <c r="Y486" s="48" t="str" cm="1">
        <f t="array" ref="Y486">CHAR(34) &amp; "pcolumn" &amp; CHAR(34) &amp; ":["
&amp; _xlfn.TEXTJOIN(",", TRUE, CHAR(34) &amp; I486:K486 &amp; CHAR(34))
&amp; "]}"</f>
        <v>"pcolumn":["myrWHI","largecross","lets04"]}</v>
      </c>
      <c r="Z486" s="54" t="str">
        <f t="shared" si="27"/>
        <v>"rate":"",</v>
      </c>
      <c r="AA486" s="54" t="str">
        <f t="shared" si="28"/>
        <v>"dff":"",</v>
      </c>
      <c r="AB486" s="54" t="str">
        <f t="shared" si="29"/>
        <v>"cmnt":[],</v>
      </c>
      <c r="AC486" s="54"/>
      <c r="AD486" s="54"/>
      <c r="AE486" s="54"/>
      <c r="AF486" s="54"/>
      <c r="AG486" s="54"/>
      <c r="AH486" s="54"/>
    </row>
    <row r="487" spans="1:34" ht="18" customHeight="1" x14ac:dyDescent="0.3">
      <c r="A487" s="44">
        <f t="shared" si="39"/>
        <v>45843</v>
      </c>
      <c r="B487" s="45">
        <f t="shared" si="21"/>
        <v>6</v>
      </c>
      <c r="C487" s="46" t="str">
        <f t="shared" si="22"/>
        <v>puzzle1 = [{"order":"486","ctry":"Lesotho","rate":"","dff":"","cmnt":[],"prow":["cl_BLU","cl_WHI","cl_GRE"],"pcolumn":["Crowns","Extra_3Bands, Center","4Color"]}],</v>
      </c>
      <c r="D487" s="47">
        <f t="shared" si="23"/>
        <v>486</v>
      </c>
      <c r="E487" s="48" t="s">
        <v>161</v>
      </c>
      <c r="F487" s="49" t="s">
        <v>1092</v>
      </c>
      <c r="G487" s="50" t="s">
        <v>1104</v>
      </c>
      <c r="H487" s="50" t="s">
        <v>1095</v>
      </c>
      <c r="I487" s="50" t="s">
        <v>1650</v>
      </c>
      <c r="J487" s="50" t="s">
        <v>1715</v>
      </c>
      <c r="K487" s="50" t="s">
        <v>1421</v>
      </c>
      <c r="L487" s="48" t="str" cm="1">
        <f t="array" ref="L487">IF(LEFT(E487,1)&lt;&gt;"[", _xlfn.TEXTJOIN(", ", TRUE, IF($E$2:$E$1438=E487, ROW($E$2:$E$1438)-1, "")), "")</f>
        <v>45, 486</v>
      </c>
      <c r="M487" s="48" cm="1">
        <f t="array" ref="M487">IF(
  IFERROR(INDEX(_xlfn.TEXTSPLIT(L487, ", "), COUNTA(_xlfn.TEXTSPLIT(L487, ", "))) - INDEX(_xlfn.TEXTSPLIT(L487, ", "), COUNTA(_xlfn.TEXTSPLIT(L487, ", ")) - 1), 0) &gt; 0,
  IFERROR(INDEX(_xlfn.TEXTSPLIT(L487, ", "), COUNTA(_xlfn.TEXTSPLIT(L487, ", "))) - INDEX(_xlfn.TEXTSPLIT(L487, ", "), COUNTA(_xlfn.TEXTSPLIT(L487, ", ")) - 1), ""),
  ""
)</f>
        <v>441</v>
      </c>
      <c r="N487" s="51" t="str">
        <f>IFERROR(TEXT(AVERAGEIF(Rates!B:B, D487, Rates!C:C), "0.0"), "")</f>
        <v/>
      </c>
      <c r="O487" s="52" t="str">
        <f>IFERROR(
    IF(
        AVERAGEIF(Rates!B:B, D487, Rates!F:F) &lt; 1.2,
        "Easy",
        IF(
            AVERAGEIF(Rates!B:B, D487, Rates!F:F) &gt; 2.2,
            "Hard",
            "Med"
        )
    ),
    ""
)</f>
        <v/>
      </c>
      <c r="P487" s="50" t="str" cm="1">
        <f t="array" ref="P487">_xlfn.TEXTJOIN(",", TRUE, IF((Rates!$B$1:$B$11000 = D487) * (Rates!$E$1:$E$11000 &lt;&gt; ""), CHAR(34) &amp; Rates!$E$1:$E$11000&amp; CHAR(34), ""))</f>
        <v/>
      </c>
      <c r="Q487" s="50">
        <f>COUNTIF(Categories!A:A, H487) + COUNTIF(Categories!A:A, I487) + COUNTIF(Categories!A:A, J487) + COUNTIF(Categories!A:A, K487) + COUNTIF(Categories!A:A, F487) + COUNTIF(Categories!A:A, G487) + T487</f>
        <v>6</v>
      </c>
      <c r="R487" s="50">
        <f t="shared" si="41"/>
        <v>0</v>
      </c>
      <c r="S487" s="50" t="str">
        <f t="shared" si="40"/>
        <v>cl_BLUcl_WHIcl_GRECrownsExtra_3Bands, Center4Color</v>
      </c>
      <c r="T487" s="50">
        <f t="shared" si="24"/>
        <v>0</v>
      </c>
      <c r="U487" s="50" t="s">
        <v>3018</v>
      </c>
      <c r="V487" s="50" t="str">
        <f t="shared" si="25"/>
        <v>[{"order":"486","ctry":"Lesotho",</v>
      </c>
      <c r="W487" s="53" t="str">
        <f t="shared" si="26"/>
        <v>[{"order":"486","ctry":"Lesotho","rate":"","dff":"","cmnt":[],"prow":["cl_BLU","cl_WHI","cl_GRE"],"pcolumn":["Crowns","Extra_3Bands, Center","4Color"]}],</v>
      </c>
      <c r="X487" s="48" t="str" cm="1">
        <f t="array" ref="X487">CHAR(34) &amp; "prow" &amp; CHAR(34) &amp; ":["
&amp; _xlfn.TEXTJOIN(",", TRUE, CHAR(34) &amp; F487:H487 &amp; CHAR(34))
&amp; "],"</f>
        <v>"prow":["cl_BLU","cl_WHI","cl_GRE"],</v>
      </c>
      <c r="Y487" s="48" t="str" cm="1">
        <f t="array" ref="Y487">CHAR(34) &amp; "pcolumn" &amp; CHAR(34) &amp; ":["
&amp; _xlfn.TEXTJOIN(",", TRUE, CHAR(34) &amp; I487:K487 &amp; CHAR(34))
&amp; "]}"</f>
        <v>"pcolumn":["Crowns","Extra_3Bands, Center","4Color"]}</v>
      </c>
      <c r="Z487" s="54" t="str">
        <f t="shared" si="27"/>
        <v>"rate":"",</v>
      </c>
      <c r="AA487" s="54" t="str">
        <f t="shared" si="28"/>
        <v>"dff":"",</v>
      </c>
      <c r="AB487" s="54" t="str">
        <f t="shared" si="29"/>
        <v>"cmnt":[],</v>
      </c>
      <c r="AC487" s="54"/>
      <c r="AD487" s="54"/>
      <c r="AE487" s="54"/>
      <c r="AF487" s="54"/>
      <c r="AG487" s="54"/>
      <c r="AH487" s="54"/>
    </row>
    <row r="488" spans="1:34" ht="18" customHeight="1" x14ac:dyDescent="0.3">
      <c r="A488" s="44">
        <f t="shared" si="39"/>
        <v>45844</v>
      </c>
      <c r="B488" s="45">
        <f t="shared" si="21"/>
        <v>7</v>
      </c>
      <c r="C488" s="46" t="str">
        <f t="shared" si="22"/>
        <v>puzzle1 = [{"order":"487","ctry":"[·] Buddhist Flag","rate":"","dff":"","cmnt":[],"prow":["cl_BLU","cl_YEL","cl_RED"],"pcolumn":["cl_WHI","cl_ORA","OnlyBa"]}],</v>
      </c>
      <c r="D488" s="47">
        <f t="shared" si="23"/>
        <v>487</v>
      </c>
      <c r="E488" s="48" t="s">
        <v>3105</v>
      </c>
      <c r="F488" s="49" t="s">
        <v>1092</v>
      </c>
      <c r="G488" s="50" t="s">
        <v>1107</v>
      </c>
      <c r="H488" s="50" t="s">
        <v>1101</v>
      </c>
      <c r="I488" s="50" t="s">
        <v>1104</v>
      </c>
      <c r="J488" s="50" t="s">
        <v>1098</v>
      </c>
      <c r="K488" s="50" t="s">
        <v>1630</v>
      </c>
      <c r="L488" s="48" t="str" cm="1">
        <f t="array" ref="L488">IF(LEFT(E488,1)&lt;&gt;"[", _xlfn.TEXTJOIN(", ", TRUE, IF($E$2:$E$1438=E488, ROW($E$2:$E$1438)-1, "")), "")</f>
        <v/>
      </c>
      <c r="M488" s="48" t="str" cm="1">
        <f t="array" ref="M488">IF(
  IFERROR(INDEX(_xlfn.TEXTSPLIT(L488, ", "), COUNTA(_xlfn.TEXTSPLIT(L488, ", "))) - INDEX(_xlfn.TEXTSPLIT(L488, ", "), COUNTA(_xlfn.TEXTSPLIT(L488, ", ")) - 1), 0) &gt; 0,
  IFERROR(INDEX(_xlfn.TEXTSPLIT(L488, ", "), COUNTA(_xlfn.TEXTSPLIT(L488, ", "))) - INDEX(_xlfn.TEXTSPLIT(L488, ", "), COUNTA(_xlfn.TEXTSPLIT(L488, ", ")) - 1), ""),
  ""
)</f>
        <v/>
      </c>
      <c r="N488" s="51" t="str">
        <f>IFERROR(TEXT(AVERAGEIF(Rates!B:B, D488, Rates!C:C), "0.0"), "")</f>
        <v/>
      </c>
      <c r="O488" s="52" t="str">
        <f>IFERROR(
    IF(
        AVERAGEIF(Rates!B:B, D488, Rates!F:F) &lt; 1.2,
        "Easy",
        IF(
            AVERAGEIF(Rates!B:B, D488, Rates!F:F) &gt; 2.2,
            "Hard",
            "Med"
        )
    ),
    ""
)</f>
        <v/>
      </c>
      <c r="P488" s="50" t="str" cm="1">
        <f t="array" ref="P488">_xlfn.TEXTJOIN(",", TRUE, IF((Rates!$B$1:$B$11000 = D488) * (Rates!$E$1:$E$11000 &lt;&gt; ""), CHAR(34) &amp; Rates!$E$1:$E$11000&amp; CHAR(34), ""))</f>
        <v/>
      </c>
      <c r="Q488" s="50">
        <f>COUNTIF(Categories!A:A, H488) + COUNTIF(Categories!A:A, I488) + COUNTIF(Categories!A:A, J488) + COUNTIF(Categories!A:A, K488) + COUNTIF(Categories!A:A, F488) + COUNTIF(Categories!A:A, G488) + T488</f>
        <v>6</v>
      </c>
      <c r="R488" s="50">
        <f t="shared" si="41"/>
        <v>0</v>
      </c>
      <c r="S488" s="50" t="str">
        <f t="shared" si="40"/>
        <v>cl_BLUcl_YELcl_REDcl_WHIcl_ORAOnlyBa</v>
      </c>
      <c r="T488" s="50">
        <f t="shared" si="24"/>
        <v>0</v>
      </c>
      <c r="U488" s="50" t="s">
        <v>3018</v>
      </c>
      <c r="V488" s="50" t="str">
        <f t="shared" si="25"/>
        <v>[{"order":"487","ctry":"[·] Buddhist Flag",</v>
      </c>
      <c r="W488" s="53" t="str">
        <f t="shared" si="26"/>
        <v>[{"order":"487","ctry":"[·] Buddhist Flag","rate":"","dff":"","cmnt":[],"prow":["cl_BLU","cl_YEL","cl_RED"],"pcolumn":["cl_WHI","cl_ORA","OnlyBa"]}],</v>
      </c>
      <c r="X488" s="48" t="str" cm="1">
        <f t="array" ref="X488">CHAR(34) &amp; "prow" &amp; CHAR(34) &amp; ":["
&amp; _xlfn.TEXTJOIN(",", TRUE, CHAR(34) &amp; F488:H488 &amp; CHAR(34))
&amp; "],"</f>
        <v>"prow":["cl_BLU","cl_YEL","cl_RED"],</v>
      </c>
      <c r="Y488" s="48" t="str" cm="1">
        <f t="array" ref="Y488">CHAR(34) &amp; "pcolumn" &amp; CHAR(34) &amp; ":["
&amp; _xlfn.TEXTJOIN(",", TRUE, CHAR(34) &amp; I488:K488 &amp; CHAR(34))
&amp; "]}"</f>
        <v>"pcolumn":["cl_WHI","cl_ORA","OnlyBa"]}</v>
      </c>
      <c r="Z488" s="54" t="str">
        <f t="shared" si="27"/>
        <v>"rate":"",</v>
      </c>
      <c r="AA488" s="54" t="str">
        <f t="shared" si="28"/>
        <v>"dff":"",</v>
      </c>
      <c r="AB488" s="54" t="str">
        <f t="shared" si="29"/>
        <v>"cmnt":[],</v>
      </c>
      <c r="AC488" s="54"/>
      <c r="AD488" s="54"/>
      <c r="AE488" s="54"/>
      <c r="AF488" s="54"/>
      <c r="AG488" s="54"/>
      <c r="AH488" s="54"/>
    </row>
    <row r="489" spans="1:34" ht="18" customHeight="1" x14ac:dyDescent="0.3">
      <c r="A489" s="44">
        <f t="shared" si="39"/>
        <v>45845</v>
      </c>
      <c r="B489" s="45">
        <f t="shared" si="21"/>
        <v>1</v>
      </c>
      <c r="C489" s="46" t="str">
        <f t="shared" si="22"/>
        <v>puzzle1 = [{"order":"488","ctry":"Cambodia","rate":"","dff":"","cmnt":[],"prow":["cl_BLA, cl_BLU","cl_BLA, cl_WHI","rgn_Asia"],"pcolumn":["cl_BLU, cl_RED","3Bands","Center"]}],</v>
      </c>
      <c r="D489" s="47">
        <f t="shared" si="23"/>
        <v>488</v>
      </c>
      <c r="E489" s="48" t="s">
        <v>77</v>
      </c>
      <c r="F489" s="49" t="s">
        <v>1122</v>
      </c>
      <c r="G489" s="50" t="s">
        <v>1125</v>
      </c>
      <c r="H489" s="50" t="s">
        <v>1063</v>
      </c>
      <c r="I489" s="50" t="s">
        <v>1137</v>
      </c>
      <c r="J489" s="50" t="s">
        <v>1489</v>
      </c>
      <c r="K489" s="50" t="s">
        <v>1574</v>
      </c>
      <c r="L489" s="48" t="str" cm="1">
        <f t="array" ref="L489">IF(LEFT(E489,1)&lt;&gt;"[", _xlfn.TEXTJOIN(", ", TRUE, IF($E$2:$E$1438=E489, ROW($E$2:$E$1438)-1, "")), "")</f>
        <v>147, 488</v>
      </c>
      <c r="M489" s="48" cm="1">
        <f t="array" ref="M489">IF(
  IFERROR(INDEX(_xlfn.TEXTSPLIT(L489, ", "), COUNTA(_xlfn.TEXTSPLIT(L489, ", "))) - INDEX(_xlfn.TEXTSPLIT(L489, ", "), COUNTA(_xlfn.TEXTSPLIT(L489, ", ")) - 1), 0) &gt; 0,
  IFERROR(INDEX(_xlfn.TEXTSPLIT(L489, ", "), COUNTA(_xlfn.TEXTSPLIT(L489, ", "))) - INDEX(_xlfn.TEXTSPLIT(L489, ", "), COUNTA(_xlfn.TEXTSPLIT(L489, ", ")) - 1), ""),
  ""
)</f>
        <v>341</v>
      </c>
      <c r="N489" s="51" t="str">
        <f>IFERROR(TEXT(AVERAGEIF(Rates!B:B, D489, Rates!C:C), "0.0"), "")</f>
        <v/>
      </c>
      <c r="O489" s="52" t="str">
        <f>IFERROR(
    IF(
        AVERAGEIF(Rates!B:B, D489, Rates!F:F) &lt; 1.2,
        "Easy",
        IF(
            AVERAGEIF(Rates!B:B, D489, Rates!F:F) &gt; 2.2,
            "Hard",
            "Med"
        )
    ),
    ""
)</f>
        <v/>
      </c>
      <c r="P489" s="50" t="str" cm="1">
        <f t="array" ref="P489">_xlfn.TEXTJOIN(",", TRUE, IF((Rates!$B$1:$B$11000 = D489) * (Rates!$E$1:$E$11000 &lt;&gt; ""), CHAR(34) &amp; Rates!$E$1:$E$11000&amp; CHAR(34), ""))</f>
        <v/>
      </c>
      <c r="Q489" s="50">
        <f>COUNTIF(Categories!A:A, H489) + COUNTIF(Categories!A:A, I489) + COUNTIF(Categories!A:A, J489) + COUNTIF(Categories!A:A, K489) + COUNTIF(Categories!A:A, F489) + COUNTIF(Categories!A:A, G489) + T489</f>
        <v>6</v>
      </c>
      <c r="R489" s="50">
        <f t="shared" si="41"/>
        <v>0</v>
      </c>
      <c r="S489" s="50" t="str">
        <f t="shared" si="40"/>
        <v>cl_BLA, cl_BLUcl_BLA, cl_WHIrgn_Asiacl_BLU, cl_RED3BandsCenter</v>
      </c>
      <c r="T489" s="50">
        <f t="shared" si="24"/>
        <v>0</v>
      </c>
      <c r="U489" s="50" t="s">
        <v>3018</v>
      </c>
      <c r="V489" s="50" t="str">
        <f t="shared" si="25"/>
        <v>[{"order":"488","ctry":"Cambodia",</v>
      </c>
      <c r="W489" s="53" t="str">
        <f t="shared" si="26"/>
        <v>[{"order":"488","ctry":"Cambodia","rate":"","dff":"","cmnt":[],"prow":["cl_BLA, cl_BLU","cl_BLA, cl_WHI","rgn_Asia"],"pcolumn":["cl_BLU, cl_RED","3Bands","Center"]}],</v>
      </c>
      <c r="X489" s="48" t="str" cm="1">
        <f t="array" ref="X489">CHAR(34) &amp; "prow" &amp; CHAR(34) &amp; ":["
&amp; _xlfn.TEXTJOIN(",", TRUE, CHAR(34) &amp; F489:H489 &amp; CHAR(34))
&amp; "],"</f>
        <v>"prow":["cl_BLA, cl_BLU","cl_BLA, cl_WHI","rgn_Asia"],</v>
      </c>
      <c r="Y489" s="48" t="str" cm="1">
        <f t="array" ref="Y489">CHAR(34) &amp; "pcolumn" &amp; CHAR(34) &amp; ":["
&amp; _xlfn.TEXTJOIN(",", TRUE, CHAR(34) &amp; I489:K489 &amp; CHAR(34))
&amp; "]}"</f>
        <v>"pcolumn":["cl_BLU, cl_RED","3Bands","Center"]}</v>
      </c>
      <c r="Z489" s="54" t="str">
        <f t="shared" si="27"/>
        <v>"rate":"",</v>
      </c>
      <c r="AA489" s="54" t="str">
        <f t="shared" si="28"/>
        <v>"dff":"",</v>
      </c>
      <c r="AB489" s="54" t="str">
        <f t="shared" si="29"/>
        <v>"cmnt":[],</v>
      </c>
      <c r="AC489" s="54"/>
      <c r="AD489" s="54"/>
      <c r="AE489" s="54"/>
      <c r="AF489" s="54"/>
      <c r="AG489" s="54"/>
      <c r="AH489" s="54"/>
    </row>
    <row r="490" spans="1:34" ht="18" customHeight="1" x14ac:dyDescent="0.3">
      <c r="A490" s="44">
        <f t="shared" si="39"/>
        <v>45846</v>
      </c>
      <c r="B490" s="45">
        <f t="shared" si="21"/>
        <v>2</v>
      </c>
      <c r="C490" s="46" t="str">
        <f t="shared" si="22"/>
        <v>puzzle1 = [{"order":"489","ctry":"Northern Mariana Islands","rate":"","dff":"","cmnt":[],"prow":["1Stars","5+Colo","island"],"pcolumn":["myrBLU","words3","Circle"]}],</v>
      </c>
      <c r="D490" s="55">
        <f t="shared" si="23"/>
        <v>489</v>
      </c>
      <c r="E490" s="48" t="s">
        <v>202</v>
      </c>
      <c r="F490" s="50" t="s">
        <v>1590</v>
      </c>
      <c r="G490" s="56" t="s">
        <v>1425</v>
      </c>
      <c r="H490" s="56" t="s">
        <v>1</v>
      </c>
      <c r="I490" s="56" t="s">
        <v>1283</v>
      </c>
      <c r="J490" s="56" t="s">
        <v>1849</v>
      </c>
      <c r="K490" s="56" t="s">
        <v>1570</v>
      </c>
      <c r="L490" s="48" t="str" cm="1">
        <f t="array" ref="L490">IF(LEFT(E490,1)&lt;&gt;"[", _xlfn.TEXTJOIN(", ", TRUE, IF($E$2:$E$1438=E490, ROW($E$2:$E$1438)-1, "")), "")</f>
        <v>224, 489</v>
      </c>
      <c r="M490" s="48" cm="1">
        <f t="array" ref="M490">IF(
  IFERROR(INDEX(_xlfn.TEXTSPLIT(L490, ", "), COUNTA(_xlfn.TEXTSPLIT(L490, ", "))) - INDEX(_xlfn.TEXTSPLIT(L490, ", "), COUNTA(_xlfn.TEXTSPLIT(L490, ", ")) - 1), 0) &gt; 0,
  IFERROR(INDEX(_xlfn.TEXTSPLIT(L490, ", "), COUNTA(_xlfn.TEXTSPLIT(L490, ", "))) - INDEX(_xlfn.TEXTSPLIT(L490, ", "), COUNTA(_xlfn.TEXTSPLIT(L490, ", ")) - 1), ""),
  ""
)</f>
        <v>265</v>
      </c>
      <c r="N490" s="51" t="str">
        <f>IFERROR(TEXT(AVERAGEIF(Rates!B:B, D490, Rates!C:C), "0.0"), "")</f>
        <v/>
      </c>
      <c r="O490" s="52" t="str">
        <f>IFERROR(
    IF(
        AVERAGEIF(Rates!B:B, D490, Rates!F:F) &lt; 1.2,
        "Easy",
        IF(
            AVERAGEIF(Rates!B:B, D490, Rates!F:F) &gt; 2.2,
            "Hard",
            "Med"
        )
    ),
    ""
)</f>
        <v/>
      </c>
      <c r="P490" s="50" t="str" cm="1">
        <f t="array" ref="P490">_xlfn.TEXTJOIN(",", TRUE, IF((Rates!$B$1:$B$11000 = D490) * (Rates!$E$1:$E$11000 &lt;&gt; ""), CHAR(34) &amp; Rates!$E$1:$E$11000&amp; CHAR(34), ""))</f>
        <v/>
      </c>
      <c r="Q490" s="50">
        <f>COUNTIF(Categories!A:A, H490) + COUNTIF(Categories!A:A, I490) + COUNTIF(Categories!A:A, J490) + COUNTIF(Categories!A:A, K490) + COUNTIF(Categories!A:A, F490) + COUNTIF(Categories!A:A, G490) + T490</f>
        <v>6</v>
      </c>
      <c r="R490" s="50">
        <f t="shared" si="41"/>
        <v>0</v>
      </c>
      <c r="S490" s="50" t="str">
        <f t="shared" si="40"/>
        <v>1Stars5+ColoislandmyrBLUwords3Circle</v>
      </c>
      <c r="T490" s="50">
        <f t="shared" si="24"/>
        <v>0</v>
      </c>
      <c r="U490" s="56" t="s">
        <v>3018</v>
      </c>
      <c r="V490" s="56" t="str">
        <f t="shared" si="25"/>
        <v>[{"order":"489","ctry":"Northern Mariana Islands",</v>
      </c>
      <c r="W490" s="57" t="str">
        <f t="shared" si="26"/>
        <v>[{"order":"489","ctry":"Northern Mariana Islands","rate":"","dff":"","cmnt":[],"prow":["1Stars","5+Colo","island"],"pcolumn":["myrBLU","words3","Circle"]}],</v>
      </c>
      <c r="X490" s="48" t="str" cm="1">
        <f t="array" ref="X490">CHAR(34) &amp; "prow" &amp; CHAR(34) &amp; ":["
&amp; _xlfn.TEXTJOIN(",", TRUE, CHAR(34) &amp; F490:H490 &amp; CHAR(34))
&amp; "],"</f>
        <v>"prow":["1Stars","5+Colo","island"],</v>
      </c>
      <c r="Y490" s="48" t="str" cm="1">
        <f t="array" ref="Y490">CHAR(34) &amp; "pcolumn" &amp; CHAR(34) &amp; ":["
&amp; _xlfn.TEXTJOIN(",", TRUE, CHAR(34) &amp; I490:K490 &amp; CHAR(34))
&amp; "]}"</f>
        <v>"pcolumn":["myrBLU","words3","Circle"]}</v>
      </c>
      <c r="Z490" s="54" t="str">
        <f t="shared" si="27"/>
        <v>"rate":"",</v>
      </c>
      <c r="AA490" s="54" t="str">
        <f t="shared" si="28"/>
        <v>"dff":"",</v>
      </c>
      <c r="AB490" s="54" t="str">
        <f t="shared" si="29"/>
        <v>"cmnt":[],</v>
      </c>
      <c r="AC490" s="54"/>
      <c r="AD490" s="54"/>
      <c r="AE490" s="54"/>
      <c r="AF490" s="54"/>
      <c r="AG490" s="54"/>
      <c r="AH490" s="54"/>
    </row>
    <row r="491" spans="1:34" ht="18" customHeight="1" x14ac:dyDescent="0.3">
      <c r="A491" s="44">
        <f t="shared" si="39"/>
        <v>45847</v>
      </c>
      <c r="B491" s="45">
        <f t="shared" si="21"/>
        <v>3</v>
      </c>
      <c r="C491" s="46" t="str">
        <f t="shared" si="22"/>
        <v>puzzle1 = [{"order":"490","ctry":"Eritrea","rate":"","dff":"","cmnt":[],"prow":["ExtraNo_Plants, Center","Trside","lets07"],"pcolumn":["cl_BLU, cl_RED","cl_RED, cl_YEL","cl_GRE, cl_YEL"]}],</v>
      </c>
      <c r="D491" s="47">
        <f t="shared" si="23"/>
        <v>490</v>
      </c>
      <c r="E491" s="48" t="s">
        <v>108</v>
      </c>
      <c r="F491" s="49" t="s">
        <v>1837</v>
      </c>
      <c r="G491" s="50" t="s">
        <v>1614</v>
      </c>
      <c r="H491" s="50" t="s">
        <v>2004</v>
      </c>
      <c r="I491" s="50" t="s">
        <v>1137</v>
      </c>
      <c r="J491" s="50" t="s">
        <v>1167</v>
      </c>
      <c r="K491" s="50" t="s">
        <v>1146</v>
      </c>
      <c r="L491" s="48" t="str" cm="1">
        <f t="array" ref="L491">IF(LEFT(E491,1)&lt;&gt;"[", _xlfn.TEXTJOIN(", ", TRUE, IF($E$2:$E$1438=E491, ROW($E$2:$E$1438)-1, "")), "")</f>
        <v>217, 490</v>
      </c>
      <c r="M491" s="48" cm="1">
        <f t="array" ref="M491">IF(
  IFERROR(INDEX(_xlfn.TEXTSPLIT(L491, ", "), COUNTA(_xlfn.TEXTSPLIT(L491, ", "))) - INDEX(_xlfn.TEXTSPLIT(L491, ", "), COUNTA(_xlfn.TEXTSPLIT(L491, ", ")) - 1), 0) &gt; 0,
  IFERROR(INDEX(_xlfn.TEXTSPLIT(L491, ", "), COUNTA(_xlfn.TEXTSPLIT(L491, ", "))) - INDEX(_xlfn.TEXTSPLIT(L491, ", "), COUNTA(_xlfn.TEXTSPLIT(L491, ", ")) - 1), ""),
  ""
)</f>
        <v>273</v>
      </c>
      <c r="N491" s="51" t="str">
        <f>IFERROR(TEXT(AVERAGEIF(Rates!B:B, D491, Rates!C:C), "0.0"), "")</f>
        <v/>
      </c>
      <c r="O491" s="52" t="str">
        <f>IFERROR(
    IF(
        AVERAGEIF(Rates!B:B, D491, Rates!F:F) &lt; 1.2,
        "Easy",
        IF(
            AVERAGEIF(Rates!B:B, D491, Rates!F:F) &gt; 2.2,
            "Hard",
            "Med"
        )
    ),
    ""
)</f>
        <v/>
      </c>
      <c r="P491" s="50" t="str" cm="1">
        <f t="array" ref="P491">_xlfn.TEXTJOIN(",", TRUE, IF((Rates!$B$1:$B$11000 = D491) * (Rates!$E$1:$E$11000 &lt;&gt; ""), CHAR(34) &amp; Rates!$E$1:$E$11000&amp; CHAR(34), ""))</f>
        <v/>
      </c>
      <c r="Q491" s="50">
        <f>COUNTIF(Categories!A:A, H491) + COUNTIF(Categories!A:A, I491) + COUNTIF(Categories!A:A, J491) + COUNTIF(Categories!A:A, K491) + COUNTIF(Categories!A:A, F491) + COUNTIF(Categories!A:A, G491) + T491</f>
        <v>6</v>
      </c>
      <c r="R491" s="50">
        <f t="shared" si="41"/>
        <v>1</v>
      </c>
      <c r="S491" s="50" t="str">
        <f t="shared" si="40"/>
        <v>ExtraNo_Plants, CenterTrsidelets07cl_BLU, cl_REDcl_RED, cl_YELcl_GRE, cl_YEL</v>
      </c>
      <c r="T491" s="50">
        <f t="shared" si="24"/>
        <v>0</v>
      </c>
      <c r="U491" s="50" t="s">
        <v>3018</v>
      </c>
      <c r="V491" s="50" t="str">
        <f t="shared" si="25"/>
        <v>[{"order":"490","ctry":"Eritrea",</v>
      </c>
      <c r="W491" s="53" t="str">
        <f t="shared" si="26"/>
        <v>[{"order":"490","ctry":"Eritrea","rate":"","dff":"","cmnt":[],"prow":["ExtraNo_Plants, Center","Trside","lets07"],"pcolumn":["cl_BLU, cl_RED","cl_RED, cl_YEL","cl_GRE, cl_YEL"]}],</v>
      </c>
      <c r="X491" s="48" t="str" cm="1">
        <f t="array" ref="X491">CHAR(34) &amp; "prow" &amp; CHAR(34) &amp; ":["
&amp; _xlfn.TEXTJOIN(",", TRUE, CHAR(34) &amp; F491:H491 &amp; CHAR(34))
&amp; "],"</f>
        <v>"prow":["ExtraNo_Plants, Center","Trside","lets07"],</v>
      </c>
      <c r="Y491" s="48" t="str" cm="1">
        <f t="array" ref="Y491">CHAR(34) &amp; "pcolumn" &amp; CHAR(34) &amp; ":["
&amp; _xlfn.TEXTJOIN(",", TRUE, CHAR(34) &amp; I491:K491 &amp; CHAR(34))
&amp; "]}"</f>
        <v>"pcolumn":["cl_BLU, cl_RED","cl_RED, cl_YEL","cl_GRE, cl_YEL"]}</v>
      </c>
      <c r="Z491" s="54" t="str">
        <f t="shared" si="27"/>
        <v>"rate":"",</v>
      </c>
      <c r="AA491" s="54" t="str">
        <f t="shared" si="28"/>
        <v>"dff":"",</v>
      </c>
      <c r="AB491" s="54" t="str">
        <f t="shared" si="29"/>
        <v>"cmnt":[],</v>
      </c>
      <c r="AC491" s="54"/>
      <c r="AD491" s="54"/>
      <c r="AE491" s="54"/>
      <c r="AF491" s="54"/>
      <c r="AG491" s="54"/>
      <c r="AH491" s="54"/>
    </row>
    <row r="492" spans="1:34" ht="18" customHeight="1" x14ac:dyDescent="0.3">
      <c r="A492" s="44">
        <f t="shared" si="39"/>
        <v>45848</v>
      </c>
      <c r="B492" s="45">
        <f t="shared" si="21"/>
        <v>4</v>
      </c>
      <c r="C492" s="46" t="str">
        <f t="shared" si="22"/>
        <v>puzzle1 = [{"order":"491","ctry":"Eswatini","rate":"","dff":"","cmnt":[],"prow":["001BLU","003BLU","with_W"],"pcolumn":["rgn_Africa","4+Band","Center"]}],</v>
      </c>
      <c r="D492" s="47">
        <f t="shared" si="23"/>
        <v>491</v>
      </c>
      <c r="E492" s="48" t="s">
        <v>110</v>
      </c>
      <c r="F492" s="49" t="s">
        <v>1188</v>
      </c>
      <c r="G492" s="50" t="s">
        <v>1244</v>
      </c>
      <c r="H492" s="50" t="s">
        <v>3072</v>
      </c>
      <c r="I492" s="50" t="s">
        <v>1047</v>
      </c>
      <c r="J492" s="50" t="s">
        <v>1493</v>
      </c>
      <c r="K492" s="50" t="s">
        <v>1574</v>
      </c>
      <c r="L492" s="48" t="str" cm="1">
        <f t="array" ref="L492">IF(LEFT(E492,1)&lt;&gt;"[", _xlfn.TEXTJOIN(", ", TRUE, IF($E$2:$E$1438=E492, ROW($E$2:$E$1438)-1, "")), "")</f>
        <v>123, 491</v>
      </c>
      <c r="M492" s="48" cm="1">
        <f t="array" ref="M492">IF(
  IFERROR(INDEX(_xlfn.TEXTSPLIT(L492, ", "), COUNTA(_xlfn.TEXTSPLIT(L492, ", "))) - INDEX(_xlfn.TEXTSPLIT(L492, ", "), COUNTA(_xlfn.TEXTSPLIT(L492, ", ")) - 1), 0) &gt; 0,
  IFERROR(INDEX(_xlfn.TEXTSPLIT(L492, ", "), COUNTA(_xlfn.TEXTSPLIT(L492, ", "))) - INDEX(_xlfn.TEXTSPLIT(L492, ", "), COUNTA(_xlfn.TEXTSPLIT(L492, ", ")) - 1), ""),
  ""
)</f>
        <v>368</v>
      </c>
      <c r="N492" s="51" t="str">
        <f>IFERROR(TEXT(AVERAGEIF(Rates!B:B, D492, Rates!C:C), "0.0"), "")</f>
        <v/>
      </c>
      <c r="O492" s="52" t="str">
        <f>IFERROR(
    IF(
        AVERAGEIF(Rates!B:B, D492, Rates!F:F) &lt; 1.2,
        "Easy",
        IF(
            AVERAGEIF(Rates!B:B, D492, Rates!F:F) &gt; 2.2,
            "Hard",
            "Med"
        )
    ),
    ""
)</f>
        <v/>
      </c>
      <c r="P492" s="50" t="str" cm="1">
        <f t="array" ref="P492">_xlfn.TEXTJOIN(",", TRUE, IF((Rates!$B$1:$B$11000 = D492) * (Rates!$E$1:$E$11000 &lt;&gt; ""), CHAR(34) &amp; Rates!$E$1:$E$11000&amp; CHAR(34), ""))</f>
        <v/>
      </c>
      <c r="Q492" s="50">
        <f>COUNTIF(Categories!A:A, H492) + COUNTIF(Categories!A:A, I492) + COUNTIF(Categories!A:A, J492) + COUNTIF(Categories!A:A, K492) + COUNTIF(Categories!A:A, F492) + COUNTIF(Categories!A:A, G492) + T492</f>
        <v>6</v>
      </c>
      <c r="R492" s="50">
        <f t="shared" si="41"/>
        <v>0</v>
      </c>
      <c r="S492" s="50" t="str">
        <f t="shared" si="40"/>
        <v>001BLU003BLUwith_Wrgn_Africa4+BandCenter</v>
      </c>
      <c r="T492" s="50">
        <f t="shared" si="24"/>
        <v>1</v>
      </c>
      <c r="U492" s="50" t="s">
        <v>3018</v>
      </c>
      <c r="V492" s="50" t="str">
        <f t="shared" si="25"/>
        <v>[{"order":"491","ctry":"Eswatini",</v>
      </c>
      <c r="W492" s="53" t="str">
        <f t="shared" si="26"/>
        <v>[{"order":"491","ctry":"Eswatini","rate":"","dff":"","cmnt":[],"prow":["001BLU","003BLU","with_W"],"pcolumn":["rgn_Africa","4+Band","Center"]}],</v>
      </c>
      <c r="X492" s="48" t="str" cm="1">
        <f t="array" ref="X492">CHAR(34) &amp; "prow" &amp; CHAR(34) &amp; ":["
&amp; _xlfn.TEXTJOIN(",", TRUE, CHAR(34) &amp; F492:H492 &amp; CHAR(34))
&amp; "],"</f>
        <v>"prow":["001BLU","003BLU","with_W"],</v>
      </c>
      <c r="Y492" s="48" t="str" cm="1">
        <f t="array" ref="Y492">CHAR(34) &amp; "pcolumn" &amp; CHAR(34) &amp; ":["
&amp; _xlfn.TEXTJOIN(",", TRUE, CHAR(34) &amp; I492:K492 &amp; CHAR(34))
&amp; "]}"</f>
        <v>"pcolumn":["rgn_Africa","4+Band","Center"]}</v>
      </c>
      <c r="Z492" s="54" t="str">
        <f t="shared" si="27"/>
        <v>"rate":"",</v>
      </c>
      <c r="AA492" s="54" t="str">
        <f t="shared" si="28"/>
        <v>"dff":"",</v>
      </c>
      <c r="AB492" s="54" t="str">
        <f t="shared" si="29"/>
        <v>"cmnt":[],</v>
      </c>
      <c r="AC492" s="54"/>
      <c r="AD492" s="54"/>
      <c r="AE492" s="54"/>
      <c r="AF492" s="54"/>
      <c r="AG492" s="54"/>
      <c r="AH492" s="54"/>
    </row>
    <row r="493" spans="1:34" ht="18" customHeight="1" x14ac:dyDescent="0.3">
      <c r="A493" s="44">
        <f t="shared" si="39"/>
        <v>45849</v>
      </c>
      <c r="B493" s="45">
        <f t="shared" si="21"/>
        <v>5</v>
      </c>
      <c r="C493" s="46" t="str">
        <f t="shared" si="22"/>
        <v>puzzle1 = [{"order":"492","ctry":"Iceland","rate":"","dff":"","cmnt":[],"prow":["Nordic","largecross","rgn_Europe"],"pcolumn":["LUEDHI","3Color","myrBLU"]}],</v>
      </c>
      <c r="D493" s="47">
        <f t="shared" si="23"/>
        <v>492</v>
      </c>
      <c r="E493" s="48" t="s">
        <v>138</v>
      </c>
      <c r="F493" s="49" t="s">
        <v>1658</v>
      </c>
      <c r="G493" s="50" t="s">
        <v>1537</v>
      </c>
      <c r="H493" s="50" t="s">
        <v>1067</v>
      </c>
      <c r="I493" s="50" t="s">
        <v>1388</v>
      </c>
      <c r="J493" s="50" t="s">
        <v>1417</v>
      </c>
      <c r="K493" s="50" t="s">
        <v>1283</v>
      </c>
      <c r="L493" s="48" t="str" cm="1">
        <f t="array" ref="L493">IF(LEFT(E493,1)&lt;&gt;"[", _xlfn.TEXTJOIN(", ", TRUE, IF($E$2:$E$1438=E493, ROW($E$2:$E$1438)-1, "")), "")</f>
        <v>161, 492</v>
      </c>
      <c r="M493" s="48" cm="1">
        <f t="array" ref="M493">IF(
  IFERROR(INDEX(_xlfn.TEXTSPLIT(L493, ", "), COUNTA(_xlfn.TEXTSPLIT(L493, ", "))) - INDEX(_xlfn.TEXTSPLIT(L493, ", "), COUNTA(_xlfn.TEXTSPLIT(L493, ", ")) - 1), 0) &gt; 0,
  IFERROR(INDEX(_xlfn.TEXTSPLIT(L493, ", "), COUNTA(_xlfn.TEXTSPLIT(L493, ", "))) - INDEX(_xlfn.TEXTSPLIT(L493, ", "), COUNTA(_xlfn.TEXTSPLIT(L493, ", ")) - 1), ""),
  ""
)</f>
        <v>331</v>
      </c>
      <c r="N493" s="51" t="str">
        <f>IFERROR(TEXT(AVERAGEIF(Rates!B:B, D493, Rates!C:C), "0.0"), "")</f>
        <v/>
      </c>
      <c r="O493" s="52" t="str">
        <f>IFERROR(
    IF(
        AVERAGEIF(Rates!B:B, D493, Rates!F:F) &lt; 1.2,
        "Easy",
        IF(
            AVERAGEIF(Rates!B:B, D493, Rates!F:F) &gt; 2.2,
            "Hard",
            "Med"
        )
    ),
    ""
)</f>
        <v/>
      </c>
      <c r="P493" s="50" t="str" cm="1">
        <f t="array" ref="P493">_xlfn.TEXTJOIN(",", TRUE, IF((Rates!$B$1:$B$11000 = D493) * (Rates!$E$1:$E$11000 &lt;&gt; ""), CHAR(34) &amp; Rates!$E$1:$E$11000&amp; CHAR(34), ""))</f>
        <v/>
      </c>
      <c r="Q493" s="50">
        <f>COUNTIF(Categories!A:A, H493) + COUNTIF(Categories!A:A, I493) + COUNTIF(Categories!A:A, J493) + COUNTIF(Categories!A:A, K493) + COUNTIF(Categories!A:A, F493) + COUNTIF(Categories!A:A, G493) + T493</f>
        <v>6</v>
      </c>
      <c r="R493" s="50">
        <f t="shared" si="41"/>
        <v>0</v>
      </c>
      <c r="S493" s="50" t="str">
        <f t="shared" si="40"/>
        <v>Nordiclargecrossrgn_EuropeLUEDHI3ColormyrBLU</v>
      </c>
      <c r="T493" s="50">
        <f t="shared" si="24"/>
        <v>0</v>
      </c>
      <c r="U493" s="50" t="s">
        <v>3018</v>
      </c>
      <c r="V493" s="50" t="str">
        <f t="shared" si="25"/>
        <v>[{"order":"492","ctry":"Iceland",</v>
      </c>
      <c r="W493" s="53" t="str">
        <f t="shared" si="26"/>
        <v>[{"order":"492","ctry":"Iceland","rate":"","dff":"","cmnt":[],"prow":["Nordic","largecross","rgn_Europe"],"pcolumn":["LUEDHI","3Color","myrBLU"]}],</v>
      </c>
      <c r="X493" s="48" t="str" cm="1">
        <f t="array" ref="X493">CHAR(34) &amp; "prow" &amp; CHAR(34) &amp; ":["
&amp; _xlfn.TEXTJOIN(",", TRUE, CHAR(34) &amp; F493:H493 &amp; CHAR(34))
&amp; "],"</f>
        <v>"prow":["Nordic","largecross","rgn_Europe"],</v>
      </c>
      <c r="Y493" s="48" t="str" cm="1">
        <f t="array" ref="Y493">CHAR(34) &amp; "pcolumn" &amp; CHAR(34) &amp; ":["
&amp; _xlfn.TEXTJOIN(",", TRUE, CHAR(34) &amp; I493:K493 &amp; CHAR(34))
&amp; "]}"</f>
        <v>"pcolumn":["LUEDHI","3Color","myrBLU"]}</v>
      </c>
      <c r="Z493" s="54" t="str">
        <f t="shared" si="27"/>
        <v>"rate":"",</v>
      </c>
      <c r="AA493" s="54" t="str">
        <f t="shared" si="28"/>
        <v>"dff":"",</v>
      </c>
      <c r="AB493" s="54" t="str">
        <f t="shared" si="29"/>
        <v>"cmnt":[],</v>
      </c>
      <c r="AC493" s="54"/>
      <c r="AD493" s="54"/>
      <c r="AE493" s="54"/>
      <c r="AF493" s="54"/>
      <c r="AG493" s="54"/>
      <c r="AH493" s="54"/>
    </row>
    <row r="494" spans="1:34" ht="18" customHeight="1" x14ac:dyDescent="0.3">
      <c r="A494" s="44">
        <f t="shared" si="39"/>
        <v>45850</v>
      </c>
      <c r="B494" s="45">
        <f t="shared" si="21"/>
        <v>6</v>
      </c>
      <c r="C494" s="46" t="str">
        <f t="shared" si="22"/>
        <v>puzzle1 = [{"order":"493","ctry":"Antigua and Barbuda","rate":"","dff":"","cmnt":[],"prow":["cl_BLA","cl_RED, cl_YEL","cl_BLU, cl_WHI"],"pcolumn":["HasSun","words3","rgn_North America"]}],</v>
      </c>
      <c r="D494" s="47">
        <f t="shared" si="23"/>
        <v>493</v>
      </c>
      <c r="E494" s="48" t="s">
        <v>49</v>
      </c>
      <c r="F494" s="49" t="s">
        <v>1088</v>
      </c>
      <c r="G494" s="50" t="s">
        <v>1167</v>
      </c>
      <c r="H494" s="50" t="s">
        <v>1143</v>
      </c>
      <c r="I494" s="50" t="s">
        <v>1602</v>
      </c>
      <c r="J494" s="50" t="s">
        <v>1849</v>
      </c>
      <c r="K494" s="50" t="s">
        <v>1059</v>
      </c>
      <c r="L494" s="48" t="str" cm="1">
        <f t="array" ref="L494">IF(LEFT(E494,1)&lt;&gt;"[", _xlfn.TEXTJOIN(", ", TRUE, IF($E$2:$E$1438=E494, ROW($E$2:$E$1438)-1, "")), "")</f>
        <v>256, 493</v>
      </c>
      <c r="M494" s="48" cm="1">
        <f t="array" ref="M494">IF(
  IFERROR(INDEX(_xlfn.TEXTSPLIT(L494, ", "), COUNTA(_xlfn.TEXTSPLIT(L494, ", "))) - INDEX(_xlfn.TEXTSPLIT(L494, ", "), COUNTA(_xlfn.TEXTSPLIT(L494, ", ")) - 1), 0) &gt; 0,
  IFERROR(INDEX(_xlfn.TEXTSPLIT(L494, ", "), COUNTA(_xlfn.TEXTSPLIT(L494, ", "))) - INDEX(_xlfn.TEXTSPLIT(L494, ", "), COUNTA(_xlfn.TEXTSPLIT(L494, ", ")) - 1), ""),
  ""
)</f>
        <v>237</v>
      </c>
      <c r="N494" s="51" t="str">
        <f>IFERROR(TEXT(AVERAGEIF(Rates!B:B, D494, Rates!C:C), "0.0"), "")</f>
        <v/>
      </c>
      <c r="O494" s="52" t="str">
        <f>IFERROR(
    IF(
        AVERAGEIF(Rates!B:B, D494, Rates!F:F) &lt; 1.2,
        "Easy",
        IF(
            AVERAGEIF(Rates!B:B, D494, Rates!F:F) &gt; 2.2,
            "Hard",
            "Med"
        )
    ),
    ""
)</f>
        <v/>
      </c>
      <c r="P494" s="50" t="str" cm="1">
        <f t="array" ref="P494">_xlfn.TEXTJOIN(",", TRUE, IF((Rates!$B$1:$B$11000 = D494) * (Rates!$E$1:$E$11000 &lt;&gt; ""), CHAR(34) &amp; Rates!$E$1:$E$11000&amp; CHAR(34), ""))</f>
        <v/>
      </c>
      <c r="Q494" s="50">
        <f>COUNTIF(Categories!A:A, H494) + COUNTIF(Categories!A:A, I494) + COUNTIF(Categories!A:A, J494) + COUNTIF(Categories!A:A, K494) + COUNTIF(Categories!A:A, F494) + COUNTIF(Categories!A:A, G494) + T494</f>
        <v>6</v>
      </c>
      <c r="R494" s="50">
        <f t="shared" si="41"/>
        <v>0</v>
      </c>
      <c r="S494" s="50" t="str">
        <f t="shared" si="40"/>
        <v>cl_BLAcl_RED, cl_YELcl_BLU, cl_WHIHasSunwords3rgn_North America</v>
      </c>
      <c r="T494" s="50">
        <f t="shared" si="24"/>
        <v>0</v>
      </c>
      <c r="U494" s="50" t="s">
        <v>3018</v>
      </c>
      <c r="V494" s="50" t="str">
        <f t="shared" si="25"/>
        <v>[{"order":"493","ctry":"Antigua and Barbuda",</v>
      </c>
      <c r="W494" s="53" t="str">
        <f t="shared" si="26"/>
        <v>[{"order":"493","ctry":"Antigua and Barbuda","rate":"","dff":"","cmnt":[],"prow":["cl_BLA","cl_RED, cl_YEL","cl_BLU, cl_WHI"],"pcolumn":["HasSun","words3","rgn_North America"]}],</v>
      </c>
      <c r="X494" s="48" t="str" cm="1">
        <f t="array" ref="X494">CHAR(34) &amp; "prow" &amp; CHAR(34) &amp; ":["
&amp; _xlfn.TEXTJOIN(",", TRUE, CHAR(34) &amp; F494:H494 &amp; CHAR(34))
&amp; "],"</f>
        <v>"prow":["cl_BLA","cl_RED, cl_YEL","cl_BLU, cl_WHI"],</v>
      </c>
      <c r="Y494" s="48" t="str" cm="1">
        <f t="array" ref="Y494">CHAR(34) &amp; "pcolumn" &amp; CHAR(34) &amp; ":["
&amp; _xlfn.TEXTJOIN(",", TRUE, CHAR(34) &amp; I494:K494 &amp; CHAR(34))
&amp; "]}"</f>
        <v>"pcolumn":["HasSun","words3","rgn_North America"]}</v>
      </c>
      <c r="Z494" s="54" t="str">
        <f t="shared" si="27"/>
        <v>"rate":"",</v>
      </c>
      <c r="AA494" s="54" t="str">
        <f t="shared" si="28"/>
        <v>"dff":"",</v>
      </c>
      <c r="AB494" s="54" t="str">
        <f t="shared" si="29"/>
        <v>"cmnt":[],</v>
      </c>
      <c r="AC494" s="54"/>
      <c r="AD494" s="54"/>
      <c r="AE494" s="54"/>
      <c r="AF494" s="54"/>
      <c r="AG494" s="54"/>
      <c r="AH494" s="54"/>
    </row>
    <row r="495" spans="1:34" ht="18" customHeight="1" x14ac:dyDescent="0.3">
      <c r="A495" s="44">
        <f t="shared" si="39"/>
        <v>45851</v>
      </c>
      <c r="B495" s="45">
        <f t="shared" si="21"/>
        <v>7</v>
      </c>
      <c r="C495" s="46" t="str">
        <f t="shared" si="22"/>
        <v>puzzle1 = [{"order":"494","ctry":"Belarus","rate":"","dff":"","cmnt":[],"prow":["NO_BLU","NO_YEL","NO_BLA"],"pcolumn":["soviet","lets07","3Color"]}],</v>
      </c>
      <c r="D495" s="47">
        <f t="shared" si="23"/>
        <v>494</v>
      </c>
      <c r="E495" s="48" t="s">
        <v>60</v>
      </c>
      <c r="F495" s="49" t="s">
        <v>1311</v>
      </c>
      <c r="G495" s="50" t="s">
        <v>1327</v>
      </c>
      <c r="H495" s="50" t="s">
        <v>1331</v>
      </c>
      <c r="I495" s="50" t="s">
        <v>24</v>
      </c>
      <c r="J495" s="50" t="s">
        <v>2004</v>
      </c>
      <c r="K495" s="50" t="s">
        <v>1417</v>
      </c>
      <c r="L495" s="48" t="str" cm="1">
        <f t="array" ref="L495">IF(LEFT(E495,1)&lt;&gt;"[", _xlfn.TEXTJOIN(", ", TRUE, IF($E$2:$E$1438=E495, ROW($E$2:$E$1438)-1, "")), "")</f>
        <v>251, 494</v>
      </c>
      <c r="M495" s="48" cm="1">
        <f t="array" ref="M495">IF(
  IFERROR(INDEX(_xlfn.TEXTSPLIT(L495, ", "), COUNTA(_xlfn.TEXTSPLIT(L495, ", "))) - INDEX(_xlfn.TEXTSPLIT(L495, ", "), COUNTA(_xlfn.TEXTSPLIT(L495, ", ")) - 1), 0) &gt; 0,
  IFERROR(INDEX(_xlfn.TEXTSPLIT(L495, ", "), COUNTA(_xlfn.TEXTSPLIT(L495, ", "))) - INDEX(_xlfn.TEXTSPLIT(L495, ", "), COUNTA(_xlfn.TEXTSPLIT(L495, ", ")) - 1), ""),
  ""
)</f>
        <v>243</v>
      </c>
      <c r="N495" s="51" t="str">
        <f>IFERROR(TEXT(AVERAGEIF(Rates!B:B, D495, Rates!C:C), "0.0"), "")</f>
        <v/>
      </c>
      <c r="O495" s="52" t="str">
        <f>IFERROR(
    IF(
        AVERAGEIF(Rates!B:B, D495, Rates!F:F) &lt; 1.2,
        "Easy",
        IF(
            AVERAGEIF(Rates!B:B, D495, Rates!F:F) &gt; 2.2,
            "Hard",
            "Med"
        )
    ),
    ""
)</f>
        <v/>
      </c>
      <c r="P495" s="50" t="str" cm="1">
        <f t="array" ref="P495">_xlfn.TEXTJOIN(",", TRUE, IF((Rates!$B$1:$B$11000 = D495) * (Rates!$E$1:$E$11000 &lt;&gt; ""), CHAR(34) &amp; Rates!$E$1:$E$11000&amp; CHAR(34), ""))</f>
        <v/>
      </c>
      <c r="Q495" s="50">
        <f>COUNTIF(Categories!A:A, H495) + COUNTIF(Categories!A:A, I495) + COUNTIF(Categories!A:A, J495) + COUNTIF(Categories!A:A, K495) + COUNTIF(Categories!A:A, F495) + COUNTIF(Categories!A:A, G495) + T495</f>
        <v>6</v>
      </c>
      <c r="R495" s="50">
        <f t="shared" si="41"/>
        <v>1</v>
      </c>
      <c r="S495" s="50" t="str">
        <f t="shared" si="40"/>
        <v>NO_BLUNO_YELNO_BLAsovietlets073Color</v>
      </c>
      <c r="T495" s="50">
        <f t="shared" si="24"/>
        <v>0</v>
      </c>
      <c r="U495" s="50" t="s">
        <v>3018</v>
      </c>
      <c r="V495" s="50" t="str">
        <f t="shared" si="25"/>
        <v>[{"order":"494","ctry":"Belarus",</v>
      </c>
      <c r="W495" s="53" t="str">
        <f t="shared" si="26"/>
        <v>[{"order":"494","ctry":"Belarus","rate":"","dff":"","cmnt":[],"prow":["NO_BLU","NO_YEL","NO_BLA"],"pcolumn":["soviet","lets07","3Color"]}],</v>
      </c>
      <c r="X495" s="48" t="str" cm="1">
        <f t="array" ref="X495">CHAR(34) &amp; "prow" &amp; CHAR(34) &amp; ":["
&amp; _xlfn.TEXTJOIN(",", TRUE, CHAR(34) &amp; F495:H495 &amp; CHAR(34))
&amp; "],"</f>
        <v>"prow":["NO_BLU","NO_YEL","NO_BLA"],</v>
      </c>
      <c r="Y495" s="48" t="str" cm="1">
        <f t="array" ref="Y495">CHAR(34) &amp; "pcolumn" &amp; CHAR(34) &amp; ":["
&amp; _xlfn.TEXTJOIN(",", TRUE, CHAR(34) &amp; I495:K495 &amp; CHAR(34))
&amp; "]}"</f>
        <v>"pcolumn":["soviet","lets07","3Color"]}</v>
      </c>
      <c r="Z495" s="54" t="str">
        <f t="shared" si="27"/>
        <v>"rate":"",</v>
      </c>
      <c r="AA495" s="54" t="str">
        <f t="shared" si="28"/>
        <v>"dff":"",</v>
      </c>
      <c r="AB495" s="54" t="str">
        <f t="shared" si="29"/>
        <v>"cmnt":[],</v>
      </c>
      <c r="AC495" s="54"/>
      <c r="AD495" s="54"/>
      <c r="AE495" s="54"/>
      <c r="AF495" s="54"/>
      <c r="AG495" s="54"/>
      <c r="AH495" s="54"/>
    </row>
    <row r="496" spans="1:34" ht="18" customHeight="1" x14ac:dyDescent="0.3">
      <c r="A496" s="44">
        <f t="shared" si="39"/>
        <v>45852</v>
      </c>
      <c r="B496" s="45">
        <f t="shared" si="21"/>
        <v>1</v>
      </c>
      <c r="C496" s="46" t="str">
        <f t="shared" si="22"/>
        <v>puzzle1 = [{"order":"495","ctry":"Northern Ireland","rate":"","dff":"","cmnt":[],"prow":["myrWHI","largecross","1Stars"],"pcolumn":["words2","island","englis"]}],</v>
      </c>
      <c r="D496" s="47">
        <f t="shared" si="23"/>
        <v>495</v>
      </c>
      <c r="E496" s="48" t="s">
        <v>201</v>
      </c>
      <c r="F496" s="49" t="s">
        <v>1295</v>
      </c>
      <c r="G496" s="50" t="s">
        <v>1537</v>
      </c>
      <c r="H496" s="50" t="s">
        <v>1590</v>
      </c>
      <c r="I496" s="50" t="s">
        <v>1845</v>
      </c>
      <c r="J496" s="50" t="s">
        <v>1</v>
      </c>
      <c r="K496" s="50" t="s">
        <v>2031</v>
      </c>
      <c r="L496" s="48" t="str" cm="1">
        <f t="array" ref="L496">IF(LEFT(E496,1)&lt;&gt;"[", _xlfn.TEXTJOIN(", ", TRUE, IF($E$2:$E$1438=E496, ROW($E$2:$E$1438)-1, "")), "")</f>
        <v>191, 495</v>
      </c>
      <c r="M496" s="48" cm="1">
        <f t="array" ref="M496">IF(
  IFERROR(INDEX(_xlfn.TEXTSPLIT(L496, ", "), COUNTA(_xlfn.TEXTSPLIT(L496, ", "))) - INDEX(_xlfn.TEXTSPLIT(L496, ", "), COUNTA(_xlfn.TEXTSPLIT(L496, ", ")) - 1), 0) &gt; 0,
  IFERROR(INDEX(_xlfn.TEXTSPLIT(L496, ", "), COUNTA(_xlfn.TEXTSPLIT(L496, ", "))) - INDEX(_xlfn.TEXTSPLIT(L496, ", "), COUNTA(_xlfn.TEXTSPLIT(L496, ", ")) - 1), ""),
  ""
)</f>
        <v>304</v>
      </c>
      <c r="N496" s="51" t="str">
        <f>IFERROR(TEXT(AVERAGEIF(Rates!B:B, D496, Rates!C:C), "0.0"), "")</f>
        <v/>
      </c>
      <c r="O496" s="52" t="str">
        <f>IFERROR(
    IF(
        AVERAGEIF(Rates!B:B, D496, Rates!F:F) &lt; 1.2,
        "Easy",
        IF(
            AVERAGEIF(Rates!B:B, D496, Rates!F:F) &gt; 2.2,
            "Hard",
            "Med"
        )
    ),
    ""
)</f>
        <v/>
      </c>
      <c r="P496" s="50" t="str" cm="1">
        <f t="array" ref="P496">_xlfn.TEXTJOIN(",", TRUE, IF((Rates!$B$1:$B$11000 = D496) * (Rates!$E$1:$E$11000 &lt;&gt; ""), CHAR(34) &amp; Rates!$E$1:$E$11000&amp; CHAR(34), ""))</f>
        <v/>
      </c>
      <c r="Q496" s="50">
        <f>COUNTIF(Categories!A:A, H496) + COUNTIF(Categories!A:A, I496) + COUNTIF(Categories!A:A, J496) + COUNTIF(Categories!A:A, K496) + COUNTIF(Categories!A:A, F496) + COUNTIF(Categories!A:A, G496) + T496</f>
        <v>6</v>
      </c>
      <c r="R496" s="50">
        <f t="shared" si="41"/>
        <v>0</v>
      </c>
      <c r="S496" s="50" t="str">
        <f t="shared" si="40"/>
        <v>myrWHIlargecross1Starswords2islandenglis</v>
      </c>
      <c r="T496" s="50">
        <f t="shared" si="24"/>
        <v>0</v>
      </c>
      <c r="U496" s="50" t="s">
        <v>3018</v>
      </c>
      <c r="V496" s="50" t="str">
        <f t="shared" si="25"/>
        <v>[{"order":"495","ctry":"Northern Ireland",</v>
      </c>
      <c r="W496" s="53" t="str">
        <f t="shared" si="26"/>
        <v>[{"order":"495","ctry":"Northern Ireland","rate":"","dff":"","cmnt":[],"prow":["myrWHI","largecross","1Stars"],"pcolumn":["words2","island","englis"]}],</v>
      </c>
      <c r="X496" s="48" t="str" cm="1">
        <f t="array" ref="X496">CHAR(34) &amp; "prow" &amp; CHAR(34) &amp; ":["
&amp; _xlfn.TEXTJOIN(",", TRUE, CHAR(34) &amp; F496:H496 &amp; CHAR(34))
&amp; "],"</f>
        <v>"prow":["myrWHI","largecross","1Stars"],</v>
      </c>
      <c r="Y496" s="48" t="str" cm="1">
        <f t="array" ref="Y496">CHAR(34) &amp; "pcolumn" &amp; CHAR(34) &amp; ":["
&amp; _xlfn.TEXTJOIN(",", TRUE, CHAR(34) &amp; I496:K496 &amp; CHAR(34))
&amp; "]}"</f>
        <v>"pcolumn":["words2","island","englis"]}</v>
      </c>
      <c r="Z496" s="54" t="str">
        <f t="shared" si="27"/>
        <v>"rate":"",</v>
      </c>
      <c r="AA496" s="54" t="str">
        <f t="shared" si="28"/>
        <v>"dff":"",</v>
      </c>
      <c r="AB496" s="54" t="str">
        <f t="shared" si="29"/>
        <v>"cmnt":[],</v>
      </c>
      <c r="AC496" s="54"/>
      <c r="AD496" s="54"/>
      <c r="AE496" s="54"/>
      <c r="AF496" s="54"/>
      <c r="AG496" s="54"/>
      <c r="AH496" s="54"/>
    </row>
    <row r="497" spans="1:34" ht="18" customHeight="1" x14ac:dyDescent="0.3">
      <c r="A497" s="44">
        <f t="shared" si="39"/>
        <v>45853</v>
      </c>
      <c r="B497" s="45">
        <f t="shared" si="21"/>
        <v>2</v>
      </c>
      <c r="C497" s="46" t="str">
        <f t="shared" si="22"/>
        <v>puzzle1 = [{"order":"496","ctry":"Papua New Guinea","rate":"","dff":"","cmnt":[],"prow":["southc","Animal","2Bands"],"pcolumn":["rgn_Oceania","cl_YEL","cl_RED"]}],</v>
      </c>
      <c r="D497" s="47">
        <f t="shared" si="23"/>
        <v>496</v>
      </c>
      <c r="E497" s="48" t="s">
        <v>209</v>
      </c>
      <c r="F497" s="49" t="s">
        <v>1670</v>
      </c>
      <c r="G497" s="50" t="s">
        <v>1606</v>
      </c>
      <c r="H497" s="50" t="s">
        <v>1485</v>
      </c>
      <c r="I497" s="50" t="s">
        <v>1051</v>
      </c>
      <c r="J497" s="50" t="s">
        <v>1107</v>
      </c>
      <c r="K497" s="50" t="s">
        <v>1101</v>
      </c>
      <c r="L497" s="48" t="str" cm="1">
        <f t="array" ref="L497">IF(LEFT(E497,1)&lt;&gt;"[", _xlfn.TEXTJOIN(", ", TRUE, IF($E$2:$E$1438=E497, ROW($E$2:$E$1438)-1, "")), "")</f>
        <v>185, 496</v>
      </c>
      <c r="M497" s="48" cm="1">
        <f t="array" ref="M497">IF(
  IFERROR(INDEX(_xlfn.TEXTSPLIT(L497, ", "), COUNTA(_xlfn.TEXTSPLIT(L497, ", "))) - INDEX(_xlfn.TEXTSPLIT(L497, ", "), COUNTA(_xlfn.TEXTSPLIT(L497, ", ")) - 1), 0) &gt; 0,
  IFERROR(INDEX(_xlfn.TEXTSPLIT(L497, ", "), COUNTA(_xlfn.TEXTSPLIT(L497, ", "))) - INDEX(_xlfn.TEXTSPLIT(L497, ", "), COUNTA(_xlfn.TEXTSPLIT(L497, ", ")) - 1), ""),
  ""
)</f>
        <v>311</v>
      </c>
      <c r="N497" s="51" t="str">
        <f>IFERROR(TEXT(AVERAGEIF(Rates!B:B, D497, Rates!C:C), "0.0"), "")</f>
        <v/>
      </c>
      <c r="O497" s="52" t="str">
        <f>IFERROR(
    IF(
        AVERAGEIF(Rates!B:B, D497, Rates!F:F) &lt; 1.2,
        "Easy",
        IF(
            AVERAGEIF(Rates!B:B, D497, Rates!F:F) &gt; 2.2,
            "Hard",
            "Med"
        )
    ),
    ""
)</f>
        <v/>
      </c>
      <c r="P497" s="50" t="str" cm="1">
        <f t="array" ref="P497">_xlfn.TEXTJOIN(",", TRUE, IF((Rates!$B$1:$B$11000 = D497) * (Rates!$E$1:$E$11000 &lt;&gt; ""), CHAR(34) &amp; Rates!$E$1:$E$11000&amp; CHAR(34), ""))</f>
        <v/>
      </c>
      <c r="Q497" s="50">
        <f>COUNTIF(Categories!A:A, H497) + COUNTIF(Categories!A:A, I497) + COUNTIF(Categories!A:A, J497) + COUNTIF(Categories!A:A, K497) + COUNTIF(Categories!A:A, F497) + COUNTIF(Categories!A:A, G497) + T497</f>
        <v>6</v>
      </c>
      <c r="R497" s="50">
        <f t="shared" si="41"/>
        <v>0</v>
      </c>
      <c r="S497" s="50" t="str">
        <f t="shared" si="40"/>
        <v>southcAnimal2Bandsrgn_Oceaniacl_YELcl_RED</v>
      </c>
      <c r="T497" s="50">
        <f t="shared" si="24"/>
        <v>0</v>
      </c>
      <c r="U497" s="50" t="s">
        <v>3018</v>
      </c>
      <c r="V497" s="50" t="str">
        <f t="shared" si="25"/>
        <v>[{"order":"496","ctry":"Papua New Guinea",</v>
      </c>
      <c r="W497" s="53" t="str">
        <f t="shared" si="26"/>
        <v>[{"order":"496","ctry":"Papua New Guinea","rate":"","dff":"","cmnt":[],"prow":["southc","Animal","2Bands"],"pcolumn":["rgn_Oceania","cl_YEL","cl_RED"]}],</v>
      </c>
      <c r="X497" s="48" t="str" cm="1">
        <f t="array" ref="X497">CHAR(34) &amp; "prow" &amp; CHAR(34) &amp; ":["
&amp; _xlfn.TEXTJOIN(",", TRUE, CHAR(34) &amp; F497:H497 &amp; CHAR(34))
&amp; "],"</f>
        <v>"prow":["southc","Animal","2Bands"],</v>
      </c>
      <c r="Y497" s="48" t="str" cm="1">
        <f t="array" ref="Y497">CHAR(34) &amp; "pcolumn" &amp; CHAR(34) &amp; ":["
&amp; _xlfn.TEXTJOIN(",", TRUE, CHAR(34) &amp; I497:K497 &amp; CHAR(34))
&amp; "]}"</f>
        <v>"pcolumn":["rgn_Oceania","cl_YEL","cl_RED"]}</v>
      </c>
      <c r="Z497" s="54" t="str">
        <f t="shared" si="27"/>
        <v>"rate":"",</v>
      </c>
      <c r="AA497" s="54" t="str">
        <f t="shared" si="28"/>
        <v>"dff":"",</v>
      </c>
      <c r="AB497" s="54" t="str">
        <f t="shared" si="29"/>
        <v>"cmnt":[],</v>
      </c>
      <c r="AC497" s="54"/>
      <c r="AD497" s="54"/>
      <c r="AE497" s="54"/>
      <c r="AF497" s="54"/>
      <c r="AG497" s="54"/>
      <c r="AH497" s="54"/>
    </row>
    <row r="498" spans="1:34" ht="18" customHeight="1" x14ac:dyDescent="0.3">
      <c r="A498" s="44">
        <f t="shared" si="39"/>
        <v>45854</v>
      </c>
      <c r="B498" s="45">
        <f t="shared" si="21"/>
        <v>3</v>
      </c>
      <c r="C498" s="46" t="str">
        <f t="shared" si="22"/>
        <v>puzzle1 = [{"order":"497","ctry":"British Virgin Islands","rate":"","dff":"","cmnt":[],"prow":["myrBLU","island","unjack"],"pcolumn":["with_V","Texted","Humans"]}],</v>
      </c>
      <c r="D498" s="47">
        <f t="shared" si="23"/>
        <v>497</v>
      </c>
      <c r="E498" s="48" t="s">
        <v>72</v>
      </c>
      <c r="F498" s="49" t="s">
        <v>1283</v>
      </c>
      <c r="G498" s="50" t="s">
        <v>1</v>
      </c>
      <c r="H498" s="50" t="s">
        <v>1666</v>
      </c>
      <c r="I498" s="50" t="s">
        <v>3103</v>
      </c>
      <c r="J498" s="50" t="s">
        <v>1610</v>
      </c>
      <c r="K498" s="50" t="s">
        <v>1626</v>
      </c>
      <c r="L498" s="48" t="str" cm="1">
        <f t="array" ref="L498">IF(LEFT(E498,1)&lt;&gt;"[", _xlfn.TEXTJOIN(", ", TRUE, IF($E$2:$E$1438=E498, ROW($E$2:$E$1438)-1, "")), "")</f>
        <v>497</v>
      </c>
      <c r="M498" s="48" t="str" cm="1">
        <f t="array" ref="M498">IF(
  IFERROR(INDEX(_xlfn.TEXTSPLIT(L498, ", "), COUNTA(_xlfn.TEXTSPLIT(L498, ", "))) - INDEX(_xlfn.TEXTSPLIT(L498, ", "), COUNTA(_xlfn.TEXTSPLIT(L498, ", ")) - 1), 0) &gt; 0,
  IFERROR(INDEX(_xlfn.TEXTSPLIT(L498, ", "), COUNTA(_xlfn.TEXTSPLIT(L498, ", "))) - INDEX(_xlfn.TEXTSPLIT(L498, ", "), COUNTA(_xlfn.TEXTSPLIT(L498, ", ")) - 1), ""),
  ""
)</f>
        <v/>
      </c>
      <c r="N498" s="51" t="str">
        <f>IFERROR(TEXT(AVERAGEIF(Rates!B:B, D498, Rates!C:C), "0.0"), "")</f>
        <v/>
      </c>
      <c r="O498" s="52" t="str">
        <f>IFERROR(
    IF(
        AVERAGEIF(Rates!B:B, D498, Rates!F:F) &lt; 1.2,
        "Easy",
        IF(
            AVERAGEIF(Rates!B:B, D498, Rates!F:F) &gt; 2.2,
            "Hard",
            "Med"
        )
    ),
    ""
)</f>
        <v/>
      </c>
      <c r="P498" s="50" t="str" cm="1">
        <f t="array" ref="P498">_xlfn.TEXTJOIN(",", TRUE, IF((Rates!$B$1:$B$11000 = D498) * (Rates!$E$1:$E$11000 &lt;&gt; ""), CHAR(34) &amp; Rates!$E$1:$E$11000&amp; CHAR(34), ""))</f>
        <v/>
      </c>
      <c r="Q498" s="50">
        <f>COUNTIF(Categories!A:A, H498) + COUNTIF(Categories!A:A, I498) + COUNTIF(Categories!A:A, J498) + COUNTIF(Categories!A:A, K498) + COUNTIF(Categories!A:A, F498) + COUNTIF(Categories!A:A, G498) + T498</f>
        <v>6</v>
      </c>
      <c r="R498" s="50">
        <f t="shared" si="41"/>
        <v>1</v>
      </c>
      <c r="S498" s="50" t="str">
        <f t="shared" si="40"/>
        <v>myrBLUislandunjackwith_VTextedHumans</v>
      </c>
      <c r="T498" s="50">
        <f t="shared" si="24"/>
        <v>1</v>
      </c>
      <c r="U498" s="50" t="s">
        <v>3018</v>
      </c>
      <c r="V498" s="50" t="str">
        <f t="shared" si="25"/>
        <v>[{"order":"497","ctry":"British Virgin Islands",</v>
      </c>
      <c r="W498" s="53" t="str">
        <f t="shared" si="26"/>
        <v>[{"order":"497","ctry":"British Virgin Islands","rate":"","dff":"","cmnt":[],"prow":["myrBLU","island","unjack"],"pcolumn":["with_V","Texted","Humans"]}],</v>
      </c>
      <c r="X498" s="48" t="str" cm="1">
        <f t="array" ref="X498">CHAR(34) &amp; "prow" &amp; CHAR(34) &amp; ":["
&amp; _xlfn.TEXTJOIN(",", TRUE, CHAR(34) &amp; F498:H498 &amp; CHAR(34))
&amp; "],"</f>
        <v>"prow":["myrBLU","island","unjack"],</v>
      </c>
      <c r="Y498" s="48" t="str" cm="1">
        <f t="array" ref="Y498">CHAR(34) &amp; "pcolumn" &amp; CHAR(34) &amp; ":["
&amp; _xlfn.TEXTJOIN(",", TRUE, CHAR(34) &amp; I498:K498 &amp; CHAR(34))
&amp; "]}"</f>
        <v>"pcolumn":["with_V","Texted","Humans"]}</v>
      </c>
      <c r="Z498" s="54" t="str">
        <f t="shared" si="27"/>
        <v>"rate":"",</v>
      </c>
      <c r="AA498" s="54" t="str">
        <f t="shared" si="28"/>
        <v>"dff":"",</v>
      </c>
      <c r="AB498" s="54" t="str">
        <f t="shared" si="29"/>
        <v>"cmnt":[],</v>
      </c>
      <c r="AC498" s="54"/>
      <c r="AD498" s="54"/>
      <c r="AE498" s="54"/>
      <c r="AF498" s="54"/>
      <c r="AG498" s="54"/>
      <c r="AH498" s="54"/>
    </row>
    <row r="499" spans="1:34" ht="18" customHeight="1" x14ac:dyDescent="0.3">
      <c r="A499" s="44">
        <f t="shared" si="39"/>
        <v>45855</v>
      </c>
      <c r="B499" s="45">
        <f t="shared" si="21"/>
        <v>4</v>
      </c>
      <c r="C499" s="46" t="str">
        <f t="shared" si="22"/>
        <v>puzzle1 = [{"order":"498","ctry":"French Guiana","rate":"","dff":"","cmnt":[],"prow":["alldia","staRED","3Color"],"pcolumn":["Center","2Bands","exact2"]}],</v>
      </c>
      <c r="D499" s="47">
        <f t="shared" si="23"/>
        <v>498</v>
      </c>
      <c r="E499" s="48" t="s">
        <v>117</v>
      </c>
      <c r="F499" s="49" t="s">
        <v>1517</v>
      </c>
      <c r="G499" s="50" t="s">
        <v>1270</v>
      </c>
      <c r="H499" s="50" t="s">
        <v>1417</v>
      </c>
      <c r="I499" s="50" t="s">
        <v>1574</v>
      </c>
      <c r="J499" s="50" t="s">
        <v>1485</v>
      </c>
      <c r="K499" s="50" t="s">
        <v>1853</v>
      </c>
      <c r="L499" s="48" t="str" cm="1">
        <f t="array" ref="L499">IF(LEFT(E499,1)&lt;&gt;"[", _xlfn.TEXTJOIN(", ", TRUE, IF($E$2:$E$1438=E499, ROW($E$2:$E$1438)-1, "")), "")</f>
        <v>498</v>
      </c>
      <c r="M499" s="48" t="str" cm="1">
        <f t="array" ref="M499">IF(
  IFERROR(INDEX(_xlfn.TEXTSPLIT(L499, ", "), COUNTA(_xlfn.TEXTSPLIT(L499, ", "))) - INDEX(_xlfn.TEXTSPLIT(L499, ", "), COUNTA(_xlfn.TEXTSPLIT(L499, ", ")) - 1), 0) &gt; 0,
  IFERROR(INDEX(_xlfn.TEXTSPLIT(L499, ", "), COUNTA(_xlfn.TEXTSPLIT(L499, ", "))) - INDEX(_xlfn.TEXTSPLIT(L499, ", "), COUNTA(_xlfn.TEXTSPLIT(L499, ", ")) - 1), ""),
  ""
)</f>
        <v/>
      </c>
      <c r="N499" s="51" t="str">
        <f>IFERROR(TEXT(AVERAGEIF(Rates!B:B, D499, Rates!C:C), "0.0"), "")</f>
        <v/>
      </c>
      <c r="O499" s="52" t="str">
        <f>IFERROR(
    IF(
        AVERAGEIF(Rates!B:B, D499, Rates!F:F) &lt; 1.2,
        "Easy",
        IF(
            AVERAGEIF(Rates!B:B, D499, Rates!F:F) &gt; 2.2,
            "Hard",
            "Med"
        )
    ),
    ""
)</f>
        <v/>
      </c>
      <c r="P499" s="50" t="str" cm="1">
        <f t="array" ref="P499">_xlfn.TEXTJOIN(",", TRUE, IF((Rates!$B$1:$B$11000 = D499) * (Rates!$E$1:$E$11000 &lt;&gt; ""), CHAR(34) &amp; Rates!$E$1:$E$11000&amp; CHAR(34), ""))</f>
        <v/>
      </c>
      <c r="Q499" s="50">
        <f>COUNTIF(Categories!A:A, H499) + COUNTIF(Categories!A:A, I499) + COUNTIF(Categories!A:A, J499) + COUNTIF(Categories!A:A, K499) + COUNTIF(Categories!A:A, F499) + COUNTIF(Categories!A:A, G499) + T499</f>
        <v>6</v>
      </c>
      <c r="R499" s="50">
        <f t="shared" si="41"/>
        <v>1</v>
      </c>
      <c r="S499" s="50" t="str">
        <f t="shared" si="40"/>
        <v>alldiastaRED3ColorCenter2Bandsexact2</v>
      </c>
      <c r="T499" s="50">
        <f t="shared" si="24"/>
        <v>0</v>
      </c>
      <c r="U499" s="50" t="s">
        <v>3018</v>
      </c>
      <c r="V499" s="50" t="str">
        <f t="shared" si="25"/>
        <v>[{"order":"498","ctry":"French Guiana",</v>
      </c>
      <c r="W499" s="53" t="str">
        <f t="shared" si="26"/>
        <v>[{"order":"498","ctry":"French Guiana","rate":"","dff":"","cmnt":[],"prow":["alldia","staRED","3Color"],"pcolumn":["Center","2Bands","exact2"]}],</v>
      </c>
      <c r="X499" s="48" t="str" cm="1">
        <f t="array" ref="X499">CHAR(34) &amp; "prow" &amp; CHAR(34) &amp; ":["
&amp; _xlfn.TEXTJOIN(",", TRUE, CHAR(34) &amp; F499:H499 &amp; CHAR(34))
&amp; "],"</f>
        <v>"prow":["alldia","staRED","3Color"],</v>
      </c>
      <c r="Y499" s="48" t="str" cm="1">
        <f t="array" ref="Y499">CHAR(34) &amp; "pcolumn" &amp; CHAR(34) &amp; ":["
&amp; _xlfn.TEXTJOIN(",", TRUE, CHAR(34) &amp; I499:K499 &amp; CHAR(34))
&amp; "]}"</f>
        <v>"pcolumn":["Center","2Bands","exact2"]}</v>
      </c>
      <c r="Z499" s="54" t="str">
        <f t="shared" si="27"/>
        <v>"rate":"",</v>
      </c>
      <c r="AA499" s="54" t="str">
        <f t="shared" si="28"/>
        <v>"dff":"",</v>
      </c>
      <c r="AB499" s="54" t="str">
        <f t="shared" si="29"/>
        <v>"cmnt":[],</v>
      </c>
      <c r="AC499" s="54"/>
      <c r="AD499" s="54"/>
      <c r="AE499" s="54"/>
      <c r="AF499" s="54"/>
      <c r="AG499" s="54"/>
      <c r="AH499" s="54"/>
    </row>
    <row r="500" spans="1:34" ht="18" customHeight="1" x14ac:dyDescent="0.3">
      <c r="A500" s="44">
        <f t="shared" si="39"/>
        <v>45856</v>
      </c>
      <c r="B500" s="45">
        <f t="shared" si="21"/>
        <v>5</v>
      </c>
      <c r="C500" s="46" t="str">
        <f t="shared" si="22"/>
        <v>puzzle1 = [{"order":"499","ctry":"Guadeloupe","rate":"","dff":"","cmnt":[],"prow":["cl_BLU","cl_YEL","Horizo"],"pcolumn":["HasSun","Plants","cl_BLA"]}],</v>
      </c>
      <c r="D500" s="47">
        <f t="shared" si="23"/>
        <v>499</v>
      </c>
      <c r="E500" s="48" t="s">
        <v>128</v>
      </c>
      <c r="F500" s="49" t="s">
        <v>1092</v>
      </c>
      <c r="G500" s="50" t="s">
        <v>1107</v>
      </c>
      <c r="H500" s="50" t="s">
        <v>1497</v>
      </c>
      <c r="I500" s="50" t="s">
        <v>1602</v>
      </c>
      <c r="J500" s="50" t="s">
        <v>1578</v>
      </c>
      <c r="K500" s="50" t="s">
        <v>1088</v>
      </c>
      <c r="L500" s="48" t="str" cm="1">
        <f t="array" ref="L500">IF(LEFT(E500,1)&lt;&gt;"[", _xlfn.TEXTJOIN(", ", TRUE, IF($E$2:$E$1438=E500, ROW($E$2:$E$1438)-1, "")), "")</f>
        <v>499</v>
      </c>
      <c r="M500" s="48" t="str" cm="1">
        <f t="array" ref="M500">IF(
  IFERROR(INDEX(_xlfn.TEXTSPLIT(L500, ", "), COUNTA(_xlfn.TEXTSPLIT(L500, ", "))) - INDEX(_xlfn.TEXTSPLIT(L500, ", "), COUNTA(_xlfn.TEXTSPLIT(L500, ", ")) - 1), 0) &gt; 0,
  IFERROR(INDEX(_xlfn.TEXTSPLIT(L500, ", "), COUNTA(_xlfn.TEXTSPLIT(L500, ", "))) - INDEX(_xlfn.TEXTSPLIT(L500, ", "), COUNTA(_xlfn.TEXTSPLIT(L500, ", ")) - 1), ""),
  ""
)</f>
        <v/>
      </c>
      <c r="N500" s="51" t="str">
        <f>IFERROR(TEXT(AVERAGEIF(Rates!B:B, D500, Rates!C:C), "0.0"), "")</f>
        <v/>
      </c>
      <c r="O500" s="52" t="str">
        <f>IFERROR(
    IF(
        AVERAGEIF(Rates!B:B, D500, Rates!F:F) &lt; 1.2,
        "Easy",
        IF(
            AVERAGEIF(Rates!B:B, D500, Rates!F:F) &gt; 2.2,
            "Hard",
            "Med"
        )
    ),
    ""
)</f>
        <v/>
      </c>
      <c r="P500" s="50" t="str" cm="1">
        <f t="array" ref="P500">_xlfn.TEXTJOIN(",", TRUE, IF((Rates!$B$1:$B$11000 = D500) * (Rates!$E$1:$E$11000 &lt;&gt; ""), CHAR(34) &amp; Rates!$E$1:$E$11000&amp; CHAR(34), ""))</f>
        <v/>
      </c>
      <c r="Q500" s="50">
        <f>COUNTIF(Categories!A:A, H500) + COUNTIF(Categories!A:A, I500) + COUNTIF(Categories!A:A, J500) + COUNTIF(Categories!A:A, K500) + COUNTIF(Categories!A:A, F500) + COUNTIF(Categories!A:A, G500) + T500</f>
        <v>6</v>
      </c>
      <c r="R500" s="50">
        <f t="shared" si="41"/>
        <v>0</v>
      </c>
      <c r="S500" s="50" t="str">
        <f t="shared" si="40"/>
        <v>cl_BLUcl_YELHorizoHasSunPlantscl_BLA</v>
      </c>
      <c r="T500" s="50">
        <f t="shared" si="24"/>
        <v>0</v>
      </c>
      <c r="U500" s="50" t="s">
        <v>3018</v>
      </c>
      <c r="V500" s="50" t="str">
        <f t="shared" si="25"/>
        <v>[{"order":"499","ctry":"Guadeloupe",</v>
      </c>
      <c r="W500" s="53" t="str">
        <f t="shared" si="26"/>
        <v>[{"order":"499","ctry":"Guadeloupe","rate":"","dff":"","cmnt":[],"prow":["cl_BLU","cl_YEL","Horizo"],"pcolumn":["HasSun","Plants","cl_BLA"]}],</v>
      </c>
      <c r="X500" s="48" t="str" cm="1">
        <f t="array" ref="X500">CHAR(34) &amp; "prow" &amp; CHAR(34) &amp; ":["
&amp; _xlfn.TEXTJOIN(",", TRUE, CHAR(34) &amp; F500:H500 &amp; CHAR(34))
&amp; "],"</f>
        <v>"prow":["cl_BLU","cl_YEL","Horizo"],</v>
      </c>
      <c r="Y500" s="48" t="str" cm="1">
        <f t="array" ref="Y500">CHAR(34) &amp; "pcolumn" &amp; CHAR(34) &amp; ":["
&amp; _xlfn.TEXTJOIN(",", TRUE, CHAR(34) &amp; I500:K500 &amp; CHAR(34))
&amp; "]}"</f>
        <v>"pcolumn":["HasSun","Plants","cl_BLA"]}</v>
      </c>
      <c r="Z500" s="54" t="str">
        <f t="shared" si="27"/>
        <v>"rate":"",</v>
      </c>
      <c r="AA500" s="54" t="str">
        <f t="shared" si="28"/>
        <v>"dff":"",</v>
      </c>
      <c r="AB500" s="54" t="str">
        <f t="shared" si="29"/>
        <v>"cmnt":[],</v>
      </c>
      <c r="AC500" s="54"/>
      <c r="AD500" s="54"/>
      <c r="AE500" s="54"/>
      <c r="AF500" s="54"/>
      <c r="AG500" s="54"/>
      <c r="AH500" s="54"/>
    </row>
    <row r="501" spans="1:34" ht="18" customHeight="1" x14ac:dyDescent="0.3">
      <c r="A501" s="44">
        <f t="shared" si="39"/>
        <v>45857</v>
      </c>
      <c r="B501" s="45">
        <f t="shared" si="21"/>
        <v>6</v>
      </c>
      <c r="C501" s="46" t="str">
        <f t="shared" si="22"/>
        <v>puzzle1 = [{"order":"500","ctry":"New Caledonia","rate":"","dff":"","cmnt":[],"prow":["rgn_Oceania","HasSun","Weapon"],"pcolumn":["Circle","cl_GRE","french"]}],</v>
      </c>
      <c r="D501" s="47">
        <f t="shared" si="23"/>
        <v>500</v>
      </c>
      <c r="E501" s="48" t="s">
        <v>192</v>
      </c>
      <c r="F501" s="49" t="s">
        <v>1051</v>
      </c>
      <c r="G501" s="50" t="s">
        <v>1602</v>
      </c>
      <c r="H501" s="50" t="s">
        <v>1622</v>
      </c>
      <c r="I501" s="50" t="s">
        <v>1570</v>
      </c>
      <c r="J501" s="50" t="s">
        <v>1095</v>
      </c>
      <c r="K501" s="50" t="s">
        <v>2035</v>
      </c>
      <c r="L501" s="48" t="str" cm="1">
        <f t="array" ref="L501">IF(LEFT(E501,1)&lt;&gt;"[", _xlfn.TEXTJOIN(", ", TRUE, IF($E$2:$E$1438=E501, ROW($E$2:$E$1438)-1, "")), "")</f>
        <v>171, 500</v>
      </c>
      <c r="M501" s="48" cm="1">
        <f t="array" ref="M501">IF(
  IFERROR(INDEX(_xlfn.TEXTSPLIT(L501, ", "), COUNTA(_xlfn.TEXTSPLIT(L501, ", "))) - INDEX(_xlfn.TEXTSPLIT(L501, ", "), COUNTA(_xlfn.TEXTSPLIT(L501, ", ")) - 1), 0) &gt; 0,
  IFERROR(INDEX(_xlfn.TEXTSPLIT(L501, ", "), COUNTA(_xlfn.TEXTSPLIT(L501, ", "))) - INDEX(_xlfn.TEXTSPLIT(L501, ", "), COUNTA(_xlfn.TEXTSPLIT(L501, ", ")) - 1), ""),
  ""
)</f>
        <v>329</v>
      </c>
      <c r="N501" s="51" t="str">
        <f>IFERROR(TEXT(AVERAGEIF(Rates!B:B, D501, Rates!C:C), "0.0"), "")</f>
        <v/>
      </c>
      <c r="O501" s="52" t="str">
        <f>IFERROR(
    IF(
        AVERAGEIF(Rates!B:B, D501, Rates!F:F) &lt; 1.2,
        "Easy",
        IF(
            AVERAGEIF(Rates!B:B, D501, Rates!F:F) &gt; 2.2,
            "Hard",
            "Med"
        )
    ),
    ""
)</f>
        <v/>
      </c>
      <c r="P501" s="50" t="str" cm="1">
        <f t="array" ref="P501">_xlfn.TEXTJOIN(",", TRUE, IF((Rates!$B$1:$B$11000 = D501) * (Rates!$E$1:$E$11000 &lt;&gt; ""), CHAR(34) &amp; Rates!$E$1:$E$11000&amp; CHAR(34), ""))</f>
        <v/>
      </c>
      <c r="Q501" s="50">
        <f>COUNTIF(Categories!A:A, H501) + COUNTIF(Categories!A:A, I501) + COUNTIF(Categories!A:A, J501) + COUNTIF(Categories!A:A, K501) + COUNTIF(Categories!A:A, F501) + COUNTIF(Categories!A:A, G501) + T501</f>
        <v>6</v>
      </c>
      <c r="R501" s="50">
        <f t="shared" si="41"/>
        <v>0</v>
      </c>
      <c r="S501" s="50" t="str">
        <f t="shared" si="40"/>
        <v>rgn_OceaniaHasSunWeaponCirclecl_GREfrench</v>
      </c>
      <c r="T501" s="50">
        <f t="shared" si="24"/>
        <v>0</v>
      </c>
      <c r="U501" s="50" t="s">
        <v>3018</v>
      </c>
      <c r="V501" s="50" t="str">
        <f t="shared" si="25"/>
        <v>[{"order":"500","ctry":"New Caledonia",</v>
      </c>
      <c r="W501" s="53" t="str">
        <f t="shared" si="26"/>
        <v>[{"order":"500","ctry":"New Caledonia","rate":"","dff":"","cmnt":[],"prow":["rgn_Oceania","HasSun","Weapon"],"pcolumn":["Circle","cl_GRE","french"]}],</v>
      </c>
      <c r="X501" s="48" t="str" cm="1">
        <f t="array" ref="X501">CHAR(34) &amp; "prow" &amp; CHAR(34) &amp; ":["
&amp; _xlfn.TEXTJOIN(",", TRUE, CHAR(34) &amp; F501:H501 &amp; CHAR(34))
&amp; "],"</f>
        <v>"prow":["rgn_Oceania","HasSun","Weapon"],</v>
      </c>
      <c r="Y501" s="48" t="str" cm="1">
        <f t="array" ref="Y501">CHAR(34) &amp; "pcolumn" &amp; CHAR(34) &amp; ":["
&amp; _xlfn.TEXTJOIN(",", TRUE, CHAR(34) &amp; I501:K501 &amp; CHAR(34))
&amp; "]}"</f>
        <v>"pcolumn":["Circle","cl_GRE","french"]}</v>
      </c>
      <c r="Z501" s="54" t="str">
        <f t="shared" si="27"/>
        <v>"rate":"",</v>
      </c>
      <c r="AA501" s="54" t="str">
        <f t="shared" si="28"/>
        <v>"dff":"",</v>
      </c>
      <c r="AB501" s="54" t="str">
        <f t="shared" si="29"/>
        <v>"cmnt":[],</v>
      </c>
      <c r="AC501" s="54"/>
      <c r="AD501" s="54"/>
      <c r="AE501" s="54"/>
      <c r="AF501" s="54"/>
      <c r="AG501" s="54"/>
      <c r="AH501" s="54"/>
    </row>
    <row r="502" spans="1:34" ht="18" customHeight="1" x14ac:dyDescent="0.3">
      <c r="A502" s="44">
        <f t="shared" si="39"/>
        <v>45858</v>
      </c>
      <c r="B502" s="45">
        <f t="shared" si="21"/>
        <v>7</v>
      </c>
      <c r="C502" s="46" t="str">
        <f t="shared" si="22"/>
        <v>puzzle1 = [{"order":"501","ctry":"[ESP] Catalonia (Senyera)","rate":"","dff":"","cmnt":[],"prow":["4+Band","2Color","regi__"],"pcolumn":["Horizo","Rotate","cl_RED, cl_YEL"]}],</v>
      </c>
      <c r="D502" s="47">
        <f t="shared" si="23"/>
        <v>501</v>
      </c>
      <c r="E502" s="48" t="s">
        <v>3106</v>
      </c>
      <c r="F502" s="49" t="s">
        <v>1493</v>
      </c>
      <c r="G502" s="50" t="s">
        <v>1413</v>
      </c>
      <c r="H502" s="50" t="s">
        <v>1079</v>
      </c>
      <c r="I502" s="50" t="s">
        <v>1497</v>
      </c>
      <c r="J502" s="50" t="s">
        <v>1521</v>
      </c>
      <c r="K502" s="50" t="s">
        <v>1167</v>
      </c>
      <c r="L502" s="48" t="str" cm="1">
        <f t="array" ref="L502">IF(LEFT(E502,1)&lt;&gt;"[", _xlfn.TEXTJOIN(", ", TRUE, IF($E$2:$E$1438=E502, ROW($E$2:$E$1438)-1, "")), "")</f>
        <v/>
      </c>
      <c r="M502" s="48" t="str" cm="1">
        <f t="array" ref="M502">IF(
  IFERROR(INDEX(_xlfn.TEXTSPLIT(L502, ", "), COUNTA(_xlfn.TEXTSPLIT(L502, ", "))) - INDEX(_xlfn.TEXTSPLIT(L502, ", "), COUNTA(_xlfn.TEXTSPLIT(L502, ", ")) - 1), 0) &gt; 0,
  IFERROR(INDEX(_xlfn.TEXTSPLIT(L502, ", "), COUNTA(_xlfn.TEXTSPLIT(L502, ", "))) - INDEX(_xlfn.TEXTSPLIT(L502, ", "), COUNTA(_xlfn.TEXTSPLIT(L502, ", ")) - 1), ""),
  ""
)</f>
        <v/>
      </c>
      <c r="N502" s="51" t="str">
        <f>IFERROR(TEXT(AVERAGEIF(Rates!B:B, D502, Rates!C:C), "0.0"), "")</f>
        <v/>
      </c>
      <c r="O502" s="52" t="str">
        <f>IFERROR(
    IF(
        AVERAGEIF(Rates!B:B, D502, Rates!F:F) &lt; 1.2,
        "Easy",
        IF(
            AVERAGEIF(Rates!B:B, D502, Rates!F:F) &gt; 2.2,
            "Hard",
            "Med"
        )
    ),
    ""
)</f>
        <v/>
      </c>
      <c r="P502" s="50" t="str" cm="1">
        <f t="array" ref="P502">_xlfn.TEXTJOIN(",", TRUE, IF((Rates!$B$1:$B$11000 = D502) * (Rates!$E$1:$E$11000 &lt;&gt; ""), CHAR(34) &amp; Rates!$E$1:$E$11000&amp; CHAR(34), ""))</f>
        <v/>
      </c>
      <c r="Q502" s="50">
        <f>COUNTIF(Categories!A:A, H502) + COUNTIF(Categories!A:A, I502) + COUNTIF(Categories!A:A, J502) + COUNTIF(Categories!A:A, K502) + COUNTIF(Categories!A:A, F502) + COUNTIF(Categories!A:A, G502) + T502</f>
        <v>6</v>
      </c>
      <c r="R502" s="50">
        <f t="shared" si="41"/>
        <v>1</v>
      </c>
      <c r="S502" s="50" t="str">
        <f t="shared" si="40"/>
        <v>4+Band2Colorregi__HorizoRotatecl_RED, cl_YEL</v>
      </c>
      <c r="T502" s="50">
        <f t="shared" si="24"/>
        <v>0</v>
      </c>
      <c r="U502" s="50" t="s">
        <v>3018</v>
      </c>
      <c r="V502" s="50" t="str">
        <f t="shared" si="25"/>
        <v>[{"order":"501","ctry":"[ESP] Catalonia (Senyera)",</v>
      </c>
      <c r="W502" s="53" t="str">
        <f t="shared" si="26"/>
        <v>[{"order":"501","ctry":"[ESP] Catalonia (Senyera)","rate":"","dff":"","cmnt":[],"prow":["4+Band","2Color","regi__"],"pcolumn":["Horizo","Rotate","cl_RED, cl_YEL"]}],</v>
      </c>
      <c r="X502" s="48" t="str" cm="1">
        <f t="array" ref="X502">CHAR(34) &amp; "prow" &amp; CHAR(34) &amp; ":["
&amp; _xlfn.TEXTJOIN(",", TRUE, CHAR(34) &amp; F502:H502 &amp; CHAR(34))
&amp; "],"</f>
        <v>"prow":["4+Band","2Color","regi__"],</v>
      </c>
      <c r="Y502" s="48" t="str" cm="1">
        <f t="array" ref="Y502">CHAR(34) &amp; "pcolumn" &amp; CHAR(34) &amp; ":["
&amp; _xlfn.TEXTJOIN(",", TRUE, CHAR(34) &amp; I502:K502 &amp; CHAR(34))
&amp; "]}"</f>
        <v>"pcolumn":["Horizo","Rotate","cl_RED, cl_YEL"]}</v>
      </c>
      <c r="Z502" s="54" t="str">
        <f t="shared" si="27"/>
        <v>"rate":"",</v>
      </c>
      <c r="AA502" s="54" t="str">
        <f t="shared" si="28"/>
        <v>"dff":"",</v>
      </c>
      <c r="AB502" s="54" t="str">
        <f t="shared" si="29"/>
        <v>"cmnt":[],</v>
      </c>
      <c r="AC502" s="54"/>
      <c r="AD502" s="54"/>
      <c r="AE502" s="54"/>
      <c r="AF502" s="54"/>
      <c r="AG502" s="54"/>
      <c r="AH502" s="54"/>
    </row>
    <row r="503" spans="1:34" ht="18" customHeight="1" x14ac:dyDescent="0.3">
      <c r="A503" s="44">
        <f t="shared" si="39"/>
        <v>45859</v>
      </c>
      <c r="B503" s="45">
        <f t="shared" si="21"/>
        <v>1</v>
      </c>
      <c r="C503" s="46" t="str">
        <f t="shared" si="22"/>
        <v>puzzle1 = [{"order":"502","ctry":"Egypt","rate":"","dff":"","cmnt":[],"prow":["Center","001RED","002WHI"],"pcolumn":["rgn_Africa","Extra_Animal, 3Bands","arabic"]}],</v>
      </c>
      <c r="D503" s="47">
        <f t="shared" si="23"/>
        <v>502</v>
      </c>
      <c r="E503" s="48" t="s">
        <v>104</v>
      </c>
      <c r="F503" s="49" t="s">
        <v>1574</v>
      </c>
      <c r="G503" s="50" t="s">
        <v>1180</v>
      </c>
      <c r="H503" s="50" t="s">
        <v>1212</v>
      </c>
      <c r="I503" s="50" t="s">
        <v>1047</v>
      </c>
      <c r="J503" s="50" t="s">
        <v>1723</v>
      </c>
      <c r="K503" s="50" t="s">
        <v>2027</v>
      </c>
      <c r="L503" s="48" t="str" cm="1">
        <f t="array" ref="L503">IF(LEFT(E503,1)&lt;&gt;"[", _xlfn.TEXTJOIN(", ", TRUE, IF($E$2:$E$1438=E503, ROW($E$2:$E$1438)-1, "")), "")</f>
        <v>58, 502</v>
      </c>
      <c r="M503" s="48" cm="1">
        <f t="array" ref="M503">IF(
  IFERROR(INDEX(_xlfn.TEXTSPLIT(L503, ", "), COUNTA(_xlfn.TEXTSPLIT(L503, ", "))) - INDEX(_xlfn.TEXTSPLIT(L503, ", "), COUNTA(_xlfn.TEXTSPLIT(L503, ", ")) - 1), 0) &gt; 0,
  IFERROR(INDEX(_xlfn.TEXTSPLIT(L503, ", "), COUNTA(_xlfn.TEXTSPLIT(L503, ", "))) - INDEX(_xlfn.TEXTSPLIT(L503, ", "), COUNTA(_xlfn.TEXTSPLIT(L503, ", ")) - 1), ""),
  ""
)</f>
        <v>444</v>
      </c>
      <c r="N503" s="51" t="str">
        <f>IFERROR(TEXT(AVERAGEIF(Rates!B:B, D503, Rates!C:C), "0.0"), "")</f>
        <v/>
      </c>
      <c r="O503" s="52" t="str">
        <f>IFERROR(
    IF(
        AVERAGEIF(Rates!B:B, D503, Rates!F:F) &lt; 1.2,
        "Easy",
        IF(
            AVERAGEIF(Rates!B:B, D503, Rates!F:F) &gt; 2.2,
            "Hard",
            "Med"
        )
    ),
    ""
)</f>
        <v/>
      </c>
      <c r="P503" s="50" t="str" cm="1">
        <f t="array" ref="P503">_xlfn.TEXTJOIN(",", TRUE, IF((Rates!$B$1:$B$11000 = D503) * (Rates!$E$1:$E$11000 &lt;&gt; ""), CHAR(34) &amp; Rates!$E$1:$E$11000&amp; CHAR(34), ""))</f>
        <v/>
      </c>
      <c r="Q503" s="50">
        <f>COUNTIF(Categories!A:A, H503) + COUNTIF(Categories!A:A, I503) + COUNTIF(Categories!A:A, J503) + COUNTIF(Categories!A:A, K503) + COUNTIF(Categories!A:A, F503) + COUNTIF(Categories!A:A, G503) + T503</f>
        <v>6</v>
      </c>
      <c r="R503" s="50">
        <f t="shared" si="41"/>
        <v>0</v>
      </c>
      <c r="S503" s="50" t="str">
        <f t="shared" si="40"/>
        <v>Center001RED002WHIrgn_AfricaExtra_Animal, 3Bandsarabic</v>
      </c>
      <c r="T503" s="50">
        <f t="shared" si="24"/>
        <v>0</v>
      </c>
      <c r="U503" s="50" t="s">
        <v>3018</v>
      </c>
      <c r="V503" s="50" t="str">
        <f t="shared" si="25"/>
        <v>[{"order":"502","ctry":"Egypt",</v>
      </c>
      <c r="W503" s="53" t="str">
        <f t="shared" si="26"/>
        <v>[{"order":"502","ctry":"Egypt","rate":"","dff":"","cmnt":[],"prow":["Center","001RED","002WHI"],"pcolumn":["rgn_Africa","Extra_Animal, 3Bands","arabic"]}],</v>
      </c>
      <c r="X503" s="48" t="str" cm="1">
        <f t="array" ref="X503">CHAR(34) &amp; "prow" &amp; CHAR(34) &amp; ":["
&amp; _xlfn.TEXTJOIN(",", TRUE, CHAR(34) &amp; F503:H503 &amp; CHAR(34))
&amp; "],"</f>
        <v>"prow":["Center","001RED","002WHI"],</v>
      </c>
      <c r="Y503" s="48" t="str" cm="1">
        <f t="array" ref="Y503">CHAR(34) &amp; "pcolumn" &amp; CHAR(34) &amp; ":["
&amp; _xlfn.TEXTJOIN(",", TRUE, CHAR(34) &amp; I503:K503 &amp; CHAR(34))
&amp; "]}"</f>
        <v>"pcolumn":["rgn_Africa","Extra_Animal, 3Bands","arabic"]}</v>
      </c>
      <c r="Z503" s="54" t="str">
        <f t="shared" si="27"/>
        <v>"rate":"",</v>
      </c>
      <c r="AA503" s="54" t="str">
        <f t="shared" si="28"/>
        <v>"dff":"",</v>
      </c>
      <c r="AB503" s="54" t="str">
        <f t="shared" si="29"/>
        <v>"cmnt":[],</v>
      </c>
      <c r="AC503" s="54"/>
      <c r="AD503" s="54"/>
      <c r="AE503" s="54"/>
      <c r="AF503" s="54"/>
      <c r="AG503" s="54"/>
      <c r="AH503" s="54"/>
    </row>
    <row r="504" spans="1:34" ht="18" customHeight="1" x14ac:dyDescent="0.3">
      <c r="A504" s="44">
        <f t="shared" si="39"/>
        <v>45860</v>
      </c>
      <c r="B504" s="45">
        <f t="shared" si="21"/>
        <v>2</v>
      </c>
      <c r="C504" s="46" t="str">
        <f t="shared" si="22"/>
        <v>puzzle1 = [{"order":"503","ctry":"[·] Sovereign Military Order of Malta","rate":"","dff":"","cmnt":[],"prow":["myrRED","largecross","Center"],"pcolumn":["REDWHI","OnlyBa","words3"]}],</v>
      </c>
      <c r="D504" s="47">
        <f t="shared" si="23"/>
        <v>503</v>
      </c>
      <c r="E504" s="48" t="s">
        <v>3107</v>
      </c>
      <c r="F504" s="49" t="s">
        <v>1279</v>
      </c>
      <c r="G504" s="50" t="s">
        <v>1537</v>
      </c>
      <c r="H504" s="50" t="s">
        <v>1574</v>
      </c>
      <c r="I504" s="50" t="s">
        <v>1375</v>
      </c>
      <c r="J504" s="50" t="s">
        <v>1630</v>
      </c>
      <c r="K504" s="50" t="s">
        <v>1849</v>
      </c>
      <c r="L504" s="48" t="str" cm="1">
        <f t="array" ref="L504">IF(LEFT(E504,1)&lt;&gt;"[", _xlfn.TEXTJOIN(", ", TRUE, IF($E$2:$E$1438=E504, ROW($E$2:$E$1438)-1, "")), "")</f>
        <v/>
      </c>
      <c r="M504" s="48" t="str" cm="1">
        <f t="array" ref="M504">IF(
  IFERROR(INDEX(_xlfn.TEXTSPLIT(L504, ", "), COUNTA(_xlfn.TEXTSPLIT(L504, ", "))) - INDEX(_xlfn.TEXTSPLIT(L504, ", "), COUNTA(_xlfn.TEXTSPLIT(L504, ", ")) - 1), 0) &gt; 0,
  IFERROR(INDEX(_xlfn.TEXTSPLIT(L504, ", "), COUNTA(_xlfn.TEXTSPLIT(L504, ", "))) - INDEX(_xlfn.TEXTSPLIT(L504, ", "), COUNTA(_xlfn.TEXTSPLIT(L504, ", ")) - 1), ""),
  ""
)</f>
        <v/>
      </c>
      <c r="N504" s="51" t="str">
        <f>IFERROR(TEXT(AVERAGEIF(Rates!B:B, D504, Rates!C:C), "0.0"), "")</f>
        <v/>
      </c>
      <c r="O504" s="52" t="str">
        <f>IFERROR(
    IF(
        AVERAGEIF(Rates!B:B, D504, Rates!F:F) &lt; 1.2,
        "Easy",
        IF(
            AVERAGEIF(Rates!B:B, D504, Rates!F:F) &gt; 2.2,
            "Hard",
            "Med"
        )
    ),
    ""
)</f>
        <v/>
      </c>
      <c r="P504" s="50" t="str" cm="1">
        <f t="array" ref="P504">_xlfn.TEXTJOIN(",", TRUE, IF((Rates!$B$1:$B$11000 = D504) * (Rates!$E$1:$E$11000 &lt;&gt; ""), CHAR(34) &amp; Rates!$E$1:$E$11000&amp; CHAR(34), ""))</f>
        <v/>
      </c>
      <c r="Q504" s="50">
        <f>COUNTIF(Categories!A:A, H504) + COUNTIF(Categories!A:A, I504) + COUNTIF(Categories!A:A, J504) + COUNTIF(Categories!A:A, K504) + COUNTIF(Categories!A:A, F504) + COUNTIF(Categories!A:A, G504) + T504</f>
        <v>6</v>
      </c>
      <c r="R504" s="50">
        <f t="shared" si="41"/>
        <v>0</v>
      </c>
      <c r="S504" s="50" t="str">
        <f t="shared" si="40"/>
        <v>myrREDlargecrossCenterREDWHIOnlyBawords3</v>
      </c>
      <c r="T504" s="50">
        <f t="shared" si="24"/>
        <v>0</v>
      </c>
      <c r="U504" s="50" t="s">
        <v>3018</v>
      </c>
      <c r="V504" s="50" t="str">
        <f t="shared" si="25"/>
        <v>[{"order":"503","ctry":"[·] Sovereign Military Order of Malta",</v>
      </c>
      <c r="W504" s="53" t="str">
        <f t="shared" si="26"/>
        <v>[{"order":"503","ctry":"[·] Sovereign Military Order of Malta","rate":"","dff":"","cmnt":[],"prow":["myrRED","largecross","Center"],"pcolumn":["REDWHI","OnlyBa","words3"]}],</v>
      </c>
      <c r="X504" s="48" t="str" cm="1">
        <f t="array" ref="X504">CHAR(34) &amp; "prow" &amp; CHAR(34) &amp; ":["
&amp; _xlfn.TEXTJOIN(",", TRUE, CHAR(34) &amp; F504:H504 &amp; CHAR(34))
&amp; "],"</f>
        <v>"prow":["myrRED","largecross","Center"],</v>
      </c>
      <c r="Y504" s="48" t="str" cm="1">
        <f t="array" ref="Y504">CHAR(34) &amp; "pcolumn" &amp; CHAR(34) &amp; ":["
&amp; _xlfn.TEXTJOIN(",", TRUE, CHAR(34) &amp; I504:K504 &amp; CHAR(34))
&amp; "]}"</f>
        <v>"pcolumn":["REDWHI","OnlyBa","words3"]}</v>
      </c>
      <c r="Z504" s="54" t="str">
        <f t="shared" si="27"/>
        <v>"rate":"",</v>
      </c>
      <c r="AA504" s="54" t="str">
        <f t="shared" si="28"/>
        <v>"dff":"",</v>
      </c>
      <c r="AB504" s="54" t="str">
        <f t="shared" si="29"/>
        <v>"cmnt":[],</v>
      </c>
      <c r="AC504" s="54"/>
      <c r="AD504" s="54"/>
      <c r="AE504" s="54"/>
      <c r="AF504" s="54"/>
      <c r="AG504" s="54"/>
      <c r="AH504" s="54"/>
    </row>
    <row r="505" spans="1:34" ht="18" customHeight="1" x14ac:dyDescent="0.3">
      <c r="A505" s="44">
        <f t="shared" si="39"/>
        <v>45861</v>
      </c>
      <c r="B505" s="45">
        <f t="shared" si="21"/>
        <v>3</v>
      </c>
      <c r="C505" s="46" t="str">
        <f t="shared" si="22"/>
        <v>puzzle1 = [{"order":"504","ctry":"Singapore","rate":"","dff":"","cmnt":[],"prow":["pct_WHI_51-100","2Color","rgn_Asia"],"pcolumn":["pct_RED_1-49","allhor","island"]}],</v>
      </c>
      <c r="D505" s="55">
        <f t="shared" si="23"/>
        <v>504</v>
      </c>
      <c r="E505" s="48" t="s">
        <v>237</v>
      </c>
      <c r="F505" s="49" t="s">
        <v>3108</v>
      </c>
      <c r="G505" s="56" t="s">
        <v>1413</v>
      </c>
      <c r="H505" s="56" t="s">
        <v>1063</v>
      </c>
      <c r="I505" s="56" t="s">
        <v>3109</v>
      </c>
      <c r="J505" s="56" t="s">
        <v>1509</v>
      </c>
      <c r="K505" s="56" t="s">
        <v>1</v>
      </c>
      <c r="L505" s="48" t="str" cm="1">
        <f t="array" ref="L505">IF(LEFT(E505,1)&lt;&gt;"[", _xlfn.TEXTJOIN(", ", TRUE, IF($E$2:$E$1438=E505, ROW($E$2:$E$1438)-1, "")), "")</f>
        <v>23, 504, 581</v>
      </c>
      <c r="M505" s="48" cm="1">
        <f t="array" ref="M505">IF(
  IFERROR(INDEX(_xlfn.TEXTSPLIT(L505, ", "), COUNTA(_xlfn.TEXTSPLIT(L505, ", "))) - INDEX(_xlfn.TEXTSPLIT(L505, ", "), COUNTA(_xlfn.TEXTSPLIT(L505, ", ")) - 1), 0) &gt; 0,
  IFERROR(INDEX(_xlfn.TEXTSPLIT(L505, ", "), COUNTA(_xlfn.TEXTSPLIT(L505, ", "))) - INDEX(_xlfn.TEXTSPLIT(L505, ", "), COUNTA(_xlfn.TEXTSPLIT(L505, ", ")) - 1), ""),
  ""
)</f>
        <v>77</v>
      </c>
      <c r="N505" s="51" t="str">
        <f>IFERROR(TEXT(AVERAGEIF(Rates!B:B, D505, Rates!C:C), "0.0"), "")</f>
        <v/>
      </c>
      <c r="O505" s="52" t="str">
        <f>IFERROR(
    IF(
        AVERAGEIF(Rates!B:B, D505, Rates!F:F) &lt; 1.2,
        "Easy",
        IF(
            AVERAGEIF(Rates!B:B, D505, Rates!F:F) &gt; 2.2,
            "Hard",
            "Med"
        )
    ),
    ""
)</f>
        <v/>
      </c>
      <c r="P505" s="50" t="str" cm="1">
        <f t="array" ref="P505">_xlfn.TEXTJOIN(",", TRUE, IF((Rates!$B$1:$B$11000 = D505) * (Rates!$E$1:$E$11000 &lt;&gt; ""), CHAR(34) &amp; Rates!$E$1:$E$11000&amp; CHAR(34), ""))</f>
        <v/>
      </c>
      <c r="Q505" s="50">
        <f>COUNTIF(Categories!A:A, H505) + COUNTIF(Categories!A:A, I505) + COUNTIF(Categories!A:A, J505) + COUNTIF(Categories!A:A, K505) + COUNTIF(Categories!A:A, F505) + COUNTIF(Categories!A:A, G505) + T505</f>
        <v>6</v>
      </c>
      <c r="R505" s="50">
        <f t="shared" si="41"/>
        <v>0</v>
      </c>
      <c r="S505" s="50" t="str">
        <f t="shared" si="40"/>
        <v>pct_WHI_51-1002Colorrgn_Asiapct_RED_1-49allhorisland</v>
      </c>
      <c r="T505" s="50">
        <f t="shared" si="24"/>
        <v>2</v>
      </c>
      <c r="U505" s="56" t="s">
        <v>3018</v>
      </c>
      <c r="V505" s="56" t="str">
        <f t="shared" si="25"/>
        <v>[{"order":"504","ctry":"Singapore",</v>
      </c>
      <c r="W505" s="57" t="str">
        <f t="shared" si="26"/>
        <v>[{"order":"504","ctry":"Singapore","rate":"","dff":"","cmnt":[],"prow":["pct_WHI_51-100","2Color","rgn_Asia"],"pcolumn":["pct_RED_1-49","allhor","island"]}],</v>
      </c>
      <c r="X505" s="48" t="str" cm="1">
        <f t="array" ref="X505">CHAR(34) &amp; "prow" &amp; CHAR(34) &amp; ":["
&amp; _xlfn.TEXTJOIN(",", TRUE, CHAR(34) &amp; F505:H505 &amp; CHAR(34))
&amp; "],"</f>
        <v>"prow":["pct_WHI_51-100","2Color","rgn_Asia"],</v>
      </c>
      <c r="Y505" s="48" t="str" cm="1">
        <f t="array" ref="Y505">CHAR(34) &amp; "pcolumn" &amp; CHAR(34) &amp; ":["
&amp; _xlfn.TEXTJOIN(",", TRUE, CHAR(34) &amp; I505:K505 &amp; CHAR(34))
&amp; "]}"</f>
        <v>"pcolumn":["pct_RED_1-49","allhor","island"]}</v>
      </c>
      <c r="Z505" s="54" t="str">
        <f t="shared" si="27"/>
        <v>"rate":"",</v>
      </c>
      <c r="AA505" s="54" t="str">
        <f t="shared" si="28"/>
        <v>"dff":"",</v>
      </c>
      <c r="AB505" s="54" t="str">
        <f t="shared" si="29"/>
        <v>"cmnt":[],</v>
      </c>
      <c r="AC505" s="54"/>
      <c r="AD505" s="54"/>
      <c r="AE505" s="54"/>
      <c r="AF505" s="54"/>
      <c r="AG505" s="54"/>
      <c r="AH505" s="54"/>
    </row>
    <row r="506" spans="1:34" ht="18" customHeight="1" x14ac:dyDescent="0.3">
      <c r="A506" s="44">
        <f t="shared" si="39"/>
        <v>45862</v>
      </c>
      <c r="B506" s="45">
        <f t="shared" si="21"/>
        <v>4</v>
      </c>
      <c r="C506" s="46" t="str">
        <f t="shared" si="22"/>
        <v>puzzle1 = [{"order":"505","ctry":"Jersey","rate":"","dff":"","cmnt":[],"prow":["island","Crowns","cl_RED"],"pcolumn":["with_J","myrWHI","Crosse"]}],</v>
      </c>
      <c r="D506" s="47">
        <f t="shared" si="23"/>
        <v>505</v>
      </c>
      <c r="E506" s="48" t="s">
        <v>150</v>
      </c>
      <c r="F506" s="49" t="s">
        <v>1</v>
      </c>
      <c r="G506" s="50" t="s">
        <v>1650</v>
      </c>
      <c r="H506" s="50" t="s">
        <v>1101</v>
      </c>
      <c r="I506" s="50" t="s">
        <v>3055</v>
      </c>
      <c r="J506" s="50" t="s">
        <v>1295</v>
      </c>
      <c r="K506" s="50" t="s">
        <v>1618</v>
      </c>
      <c r="L506" s="48" t="str" cm="1">
        <f t="array" ref="L506">IF(LEFT(E506,1)&lt;&gt;"[", _xlfn.TEXTJOIN(", ", TRUE, IF($E$2:$E$1438=E506, ROW($E$2:$E$1438)-1, "")), "")</f>
        <v>209, 505</v>
      </c>
      <c r="M506" s="48" cm="1">
        <f t="array" ref="M506">IF(
  IFERROR(INDEX(_xlfn.TEXTSPLIT(L506, ", "), COUNTA(_xlfn.TEXTSPLIT(L506, ", "))) - INDEX(_xlfn.TEXTSPLIT(L506, ", "), COUNTA(_xlfn.TEXTSPLIT(L506, ", ")) - 1), 0) &gt; 0,
  IFERROR(INDEX(_xlfn.TEXTSPLIT(L506, ", "), COUNTA(_xlfn.TEXTSPLIT(L506, ", "))) - INDEX(_xlfn.TEXTSPLIT(L506, ", "), COUNTA(_xlfn.TEXTSPLIT(L506, ", ")) - 1), ""),
  ""
)</f>
        <v>296</v>
      </c>
      <c r="N506" s="51" t="str">
        <f>IFERROR(TEXT(AVERAGEIF(Rates!B:B, D506, Rates!C:C), "0.0"), "")</f>
        <v/>
      </c>
      <c r="O506" s="52" t="str">
        <f>IFERROR(
    IF(
        AVERAGEIF(Rates!B:B, D506, Rates!F:F) &lt; 1.2,
        "Easy",
        IF(
            AVERAGEIF(Rates!B:B, D506, Rates!F:F) &gt; 2.2,
            "Hard",
            "Med"
        )
    ),
    ""
)</f>
        <v/>
      </c>
      <c r="P506" s="50" t="str" cm="1">
        <f t="array" ref="P506">_xlfn.TEXTJOIN(",", TRUE, IF((Rates!$B$1:$B$11000 = D506) * (Rates!$E$1:$E$11000 &lt;&gt; ""), CHAR(34) &amp; Rates!$E$1:$E$11000&amp; CHAR(34), ""))</f>
        <v/>
      </c>
      <c r="Q506" s="50">
        <f>COUNTIF(Categories!A:A, H506) + COUNTIF(Categories!A:A, I506) + COUNTIF(Categories!A:A, J506) + COUNTIF(Categories!A:A, K506) + COUNTIF(Categories!A:A, F506) + COUNTIF(Categories!A:A, G506) + T506</f>
        <v>6</v>
      </c>
      <c r="R506" s="50">
        <f t="shared" si="41"/>
        <v>0</v>
      </c>
      <c r="S506" s="50" t="str">
        <f t="shared" si="40"/>
        <v>islandCrownscl_REDwith_JmyrWHICrosse</v>
      </c>
      <c r="T506" s="50">
        <f t="shared" si="24"/>
        <v>1</v>
      </c>
      <c r="U506" s="50" t="s">
        <v>3018</v>
      </c>
      <c r="V506" s="50" t="str">
        <f t="shared" si="25"/>
        <v>[{"order":"505","ctry":"Jersey",</v>
      </c>
      <c r="W506" s="53" t="str">
        <f t="shared" si="26"/>
        <v>[{"order":"505","ctry":"Jersey","rate":"","dff":"","cmnt":[],"prow":["island","Crowns","cl_RED"],"pcolumn":["with_J","myrWHI","Crosse"]}],</v>
      </c>
      <c r="X506" s="48" t="str" cm="1">
        <f t="array" ref="X506">CHAR(34) &amp; "prow" &amp; CHAR(34) &amp; ":["
&amp; _xlfn.TEXTJOIN(",", TRUE, CHAR(34) &amp; F506:H506 &amp; CHAR(34))
&amp; "],"</f>
        <v>"prow":["island","Crowns","cl_RED"],</v>
      </c>
      <c r="Y506" s="48" t="str" cm="1">
        <f t="array" ref="Y506">CHAR(34) &amp; "pcolumn" &amp; CHAR(34) &amp; ":["
&amp; _xlfn.TEXTJOIN(",", TRUE, CHAR(34) &amp; I506:K506 &amp; CHAR(34))
&amp; "]}"</f>
        <v>"pcolumn":["with_J","myrWHI","Crosse"]}</v>
      </c>
      <c r="Z506" s="54" t="str">
        <f t="shared" si="27"/>
        <v>"rate":"",</v>
      </c>
      <c r="AA506" s="54" t="str">
        <f t="shared" si="28"/>
        <v>"dff":"",</v>
      </c>
      <c r="AB506" s="54" t="str">
        <f t="shared" si="29"/>
        <v>"cmnt":[],</v>
      </c>
      <c r="AC506" s="54"/>
      <c r="AD506" s="54"/>
      <c r="AE506" s="54"/>
      <c r="AF506" s="54"/>
      <c r="AG506" s="54"/>
      <c r="AH506" s="54"/>
    </row>
    <row r="507" spans="1:34" ht="18" customHeight="1" x14ac:dyDescent="0.3">
      <c r="A507" s="44">
        <f t="shared" si="39"/>
        <v>45863</v>
      </c>
      <c r="B507" s="45">
        <f t="shared" si="21"/>
        <v>5</v>
      </c>
      <c r="C507" s="46" t="str">
        <f t="shared" si="22"/>
        <v>puzzle1 = [{"order":"506","ctry":"Tanzania","rate":"","dff":"","cmnt":[],"prow":["rgn_Africa","cl_BLA","cl_BLU, cl_GRE"],"pcolumn":["with_Z","end_ia","alldia"]}],</v>
      </c>
      <c r="D507" s="47">
        <f t="shared" si="23"/>
        <v>506</v>
      </c>
      <c r="E507" s="48" t="s">
        <v>257</v>
      </c>
      <c r="F507" s="49" t="s">
        <v>1047</v>
      </c>
      <c r="G507" s="50" t="s">
        <v>1088</v>
      </c>
      <c r="H507" s="50" t="s">
        <v>1140</v>
      </c>
      <c r="I507" s="50" t="s">
        <v>3077</v>
      </c>
      <c r="J507" s="50" t="s">
        <v>1955</v>
      </c>
      <c r="K507" s="50" t="s">
        <v>1517</v>
      </c>
      <c r="L507" s="48" t="str" cm="1">
        <f t="array" ref="L507">IF(LEFT(E507,1)&lt;&gt;"[", _xlfn.TEXTJOIN(", ", TRUE, IF($E$2:$E$1438=E507, ROW($E$2:$E$1438)-1, "")), "")</f>
        <v>60, 506</v>
      </c>
      <c r="M507" s="48" cm="1">
        <f t="array" ref="M507">IF(
  IFERROR(INDEX(_xlfn.TEXTSPLIT(L507, ", "), COUNTA(_xlfn.TEXTSPLIT(L507, ", "))) - INDEX(_xlfn.TEXTSPLIT(L507, ", "), COUNTA(_xlfn.TEXTSPLIT(L507, ", ")) - 1), 0) &gt; 0,
  IFERROR(INDEX(_xlfn.TEXTSPLIT(L507, ", "), COUNTA(_xlfn.TEXTSPLIT(L507, ", "))) - INDEX(_xlfn.TEXTSPLIT(L507, ", "), COUNTA(_xlfn.TEXTSPLIT(L507, ", ")) - 1), ""),
  ""
)</f>
        <v>446</v>
      </c>
      <c r="N507" s="51" t="str">
        <f>IFERROR(TEXT(AVERAGEIF(Rates!B:B, D507, Rates!C:C), "0.0"), "")</f>
        <v/>
      </c>
      <c r="O507" s="52" t="str">
        <f>IFERROR(
    IF(
        AVERAGEIF(Rates!B:B, D507, Rates!F:F) &lt; 1.2,
        "Easy",
        IF(
            AVERAGEIF(Rates!B:B, D507, Rates!F:F) &gt; 2.2,
            "Hard",
            "Med"
        )
    ),
    ""
)</f>
        <v/>
      </c>
      <c r="P507" s="50" t="str" cm="1">
        <f t="array" ref="P507">_xlfn.TEXTJOIN(",", TRUE, IF((Rates!$B$1:$B$11000 = D507) * (Rates!$E$1:$E$11000 &lt;&gt; ""), CHAR(34) &amp; Rates!$E$1:$E$11000&amp; CHAR(34), ""))</f>
        <v/>
      </c>
      <c r="Q507" s="50">
        <f>COUNTIF(Categories!A:A, H507) + COUNTIF(Categories!A:A, I507) + COUNTIF(Categories!A:A, J507) + COUNTIF(Categories!A:A, K507) + COUNTIF(Categories!A:A, F507) + COUNTIF(Categories!A:A, G507) + T507</f>
        <v>6</v>
      </c>
      <c r="R507" s="50">
        <f t="shared" si="41"/>
        <v>0</v>
      </c>
      <c r="S507" s="50" t="str">
        <f t="shared" si="40"/>
        <v>rgn_Africacl_BLAcl_BLU, cl_GREwith_Zend_iaalldia</v>
      </c>
      <c r="T507" s="50">
        <f t="shared" si="24"/>
        <v>1</v>
      </c>
      <c r="U507" s="50" t="s">
        <v>3018</v>
      </c>
      <c r="V507" s="50" t="str">
        <f t="shared" si="25"/>
        <v>[{"order":"506","ctry":"Tanzania",</v>
      </c>
      <c r="W507" s="53" t="str">
        <f t="shared" si="26"/>
        <v>[{"order":"506","ctry":"Tanzania","rate":"","dff":"","cmnt":[],"prow":["rgn_Africa","cl_BLA","cl_BLU, cl_GRE"],"pcolumn":["with_Z","end_ia","alldia"]}],</v>
      </c>
      <c r="X507" s="48" t="str" cm="1">
        <f t="array" ref="X507">CHAR(34) &amp; "prow" &amp; CHAR(34) &amp; ":["
&amp; _xlfn.TEXTJOIN(",", TRUE, CHAR(34) &amp; F507:H507 &amp; CHAR(34))
&amp; "],"</f>
        <v>"prow":["rgn_Africa","cl_BLA","cl_BLU, cl_GRE"],</v>
      </c>
      <c r="Y507" s="48" t="str" cm="1">
        <f t="array" ref="Y507">CHAR(34) &amp; "pcolumn" &amp; CHAR(34) &amp; ":["
&amp; _xlfn.TEXTJOIN(",", TRUE, CHAR(34) &amp; I507:K507 &amp; CHAR(34))
&amp; "]}"</f>
        <v>"pcolumn":["with_Z","end_ia","alldia"]}</v>
      </c>
      <c r="Z507" s="54" t="str">
        <f t="shared" si="27"/>
        <v>"rate":"",</v>
      </c>
      <c r="AA507" s="54" t="str">
        <f t="shared" si="28"/>
        <v>"dff":"",</v>
      </c>
      <c r="AB507" s="54" t="str">
        <f t="shared" si="29"/>
        <v>"cmnt":[],</v>
      </c>
      <c r="AC507" s="54"/>
      <c r="AD507" s="54"/>
      <c r="AE507" s="54"/>
      <c r="AF507" s="54"/>
      <c r="AG507" s="54"/>
      <c r="AH507" s="54"/>
    </row>
    <row r="508" spans="1:34" ht="18" customHeight="1" x14ac:dyDescent="0.3">
      <c r="A508" s="44">
        <f t="shared" si="39"/>
        <v>45864</v>
      </c>
      <c r="B508" s="45">
        <f t="shared" si="21"/>
        <v>6</v>
      </c>
      <c r="C508" s="46" t="str">
        <f t="shared" si="22"/>
        <v>puzzle1 = [{"order":"507","ctry":"Mali","rate":"","dff":"","cmnt":[],"prow":["namenot_e","namenot_o","namenot_u"],"pcolumn":["cl_GRE","cl_YEL","cl_RED"]}],</v>
      </c>
      <c r="D508" s="47">
        <f t="shared" si="23"/>
        <v>507</v>
      </c>
      <c r="E508" s="48" t="s">
        <v>171</v>
      </c>
      <c r="F508" s="49" t="s">
        <v>1965</v>
      </c>
      <c r="G508" s="50" t="s">
        <v>1973</v>
      </c>
      <c r="H508" s="50" t="s">
        <v>1977</v>
      </c>
      <c r="I508" s="50" t="s">
        <v>1095</v>
      </c>
      <c r="J508" s="50" t="s">
        <v>1107</v>
      </c>
      <c r="K508" s="50" t="s">
        <v>1101</v>
      </c>
      <c r="L508" s="48" t="str" cm="1">
        <f t="array" ref="L508">IF(LEFT(E508,1)&lt;&gt;"[", _xlfn.TEXTJOIN(", ", TRUE, IF($E$2:$E$1438=E508, ROW($E$2:$E$1438)-1, "")), "")</f>
        <v>145, 507</v>
      </c>
      <c r="M508" s="48" cm="1">
        <f t="array" ref="M508">IF(
  IFERROR(INDEX(_xlfn.TEXTSPLIT(L508, ", "), COUNTA(_xlfn.TEXTSPLIT(L508, ", "))) - INDEX(_xlfn.TEXTSPLIT(L508, ", "), COUNTA(_xlfn.TEXTSPLIT(L508, ", ")) - 1), 0) &gt; 0,
  IFERROR(INDEX(_xlfn.TEXTSPLIT(L508, ", "), COUNTA(_xlfn.TEXTSPLIT(L508, ", "))) - INDEX(_xlfn.TEXTSPLIT(L508, ", "), COUNTA(_xlfn.TEXTSPLIT(L508, ", ")) - 1), ""),
  ""
)</f>
        <v>362</v>
      </c>
      <c r="N508" s="51" t="str">
        <f>IFERROR(TEXT(AVERAGEIF(Rates!B:B, D508, Rates!C:C), "0.0"), "")</f>
        <v/>
      </c>
      <c r="O508" s="52" t="str">
        <f>IFERROR(
    IF(
        AVERAGEIF(Rates!B:B, D508, Rates!F:F) &lt; 1.2,
        "Easy",
        IF(
            AVERAGEIF(Rates!B:B, D508, Rates!F:F) &gt; 2.2,
            "Hard",
            "Med"
        )
    ),
    ""
)</f>
        <v/>
      </c>
      <c r="P508" s="50" t="str" cm="1">
        <f t="array" ref="P508">_xlfn.TEXTJOIN(",", TRUE, IF((Rates!$B$1:$B$11000 = D508) * (Rates!$E$1:$E$11000 &lt;&gt; ""), CHAR(34) &amp; Rates!$E$1:$E$11000&amp; CHAR(34), ""))</f>
        <v/>
      </c>
      <c r="Q508" s="50">
        <f>COUNTIF(Categories!A:A, H508) + COUNTIF(Categories!A:A, I508) + COUNTIF(Categories!A:A, J508) + COUNTIF(Categories!A:A, K508) + COUNTIF(Categories!A:A, F508) + COUNTIF(Categories!A:A, G508) + T508</f>
        <v>6</v>
      </c>
      <c r="R508" s="50">
        <f t="shared" si="41"/>
        <v>1</v>
      </c>
      <c r="S508" s="50" t="str">
        <f t="shared" si="40"/>
        <v>namenot_enamenot_onamenot_ucl_GREcl_YELcl_RED</v>
      </c>
      <c r="T508" s="50">
        <f t="shared" si="24"/>
        <v>0</v>
      </c>
      <c r="U508" s="50" t="s">
        <v>3018</v>
      </c>
      <c r="V508" s="50" t="str">
        <f t="shared" si="25"/>
        <v>[{"order":"507","ctry":"Mali",</v>
      </c>
      <c r="W508" s="53" t="str">
        <f t="shared" si="26"/>
        <v>[{"order":"507","ctry":"Mali","rate":"","dff":"","cmnt":[],"prow":["namenot_e","namenot_o","namenot_u"],"pcolumn":["cl_GRE","cl_YEL","cl_RED"]}],</v>
      </c>
      <c r="X508" s="48" t="str" cm="1">
        <f t="array" ref="X508">CHAR(34) &amp; "prow" &amp; CHAR(34) &amp; ":["
&amp; _xlfn.TEXTJOIN(",", TRUE, CHAR(34) &amp; F508:H508 &amp; CHAR(34))
&amp; "],"</f>
        <v>"prow":["namenot_e","namenot_o","namenot_u"],</v>
      </c>
      <c r="Y508" s="48" t="str" cm="1">
        <f t="array" ref="Y508">CHAR(34) &amp; "pcolumn" &amp; CHAR(34) &amp; ":["
&amp; _xlfn.TEXTJOIN(",", TRUE, CHAR(34) &amp; I508:K508 &amp; CHAR(34))
&amp; "]}"</f>
        <v>"pcolumn":["cl_GRE","cl_YEL","cl_RED"]}</v>
      </c>
      <c r="Z508" s="54" t="str">
        <f t="shared" si="27"/>
        <v>"rate":"",</v>
      </c>
      <c r="AA508" s="54" t="str">
        <f t="shared" si="28"/>
        <v>"dff":"",</v>
      </c>
      <c r="AB508" s="54" t="str">
        <f t="shared" si="29"/>
        <v>"cmnt":[],</v>
      </c>
      <c r="AC508" s="54"/>
      <c r="AD508" s="54"/>
      <c r="AE508" s="54"/>
      <c r="AF508" s="54"/>
      <c r="AG508" s="54"/>
      <c r="AH508" s="54"/>
    </row>
    <row r="509" spans="1:34" ht="18" customHeight="1" x14ac:dyDescent="0.3">
      <c r="A509" s="44">
        <f t="shared" si="39"/>
        <v>45865</v>
      </c>
      <c r="B509" s="45">
        <f t="shared" si="21"/>
        <v>7</v>
      </c>
      <c r="C509" s="46" t="str">
        <f t="shared" si="22"/>
        <v>puzzle1 = [{"order":"508","ctry":"Uganda","rate":"","dff":"","cmnt":[],"prow":["lastfirst","Animal","rgn_Africa"],"pcolumn":["4+Band","with_U","Circle"]}],</v>
      </c>
      <c r="D509" s="47">
        <f t="shared" si="23"/>
        <v>508</v>
      </c>
      <c r="E509" s="48" t="s">
        <v>268</v>
      </c>
      <c r="F509" s="49" t="s">
        <v>1545</v>
      </c>
      <c r="G509" s="50" t="s">
        <v>1606</v>
      </c>
      <c r="H509" s="50" t="s">
        <v>1047</v>
      </c>
      <c r="I509" s="50" t="s">
        <v>1493</v>
      </c>
      <c r="J509" s="50" t="s">
        <v>3002</v>
      </c>
      <c r="K509" s="50" t="s">
        <v>1570</v>
      </c>
      <c r="L509" s="48" t="str" cm="1">
        <f t="array" ref="L509">IF(LEFT(E509,1)&lt;&gt;"[", _xlfn.TEXTJOIN(", ", TRUE, IF($E$2:$E$1438=E509, ROW($E$2:$E$1438)-1, "")), "")</f>
        <v>53, 508</v>
      </c>
      <c r="M509" s="48" cm="1">
        <f t="array" ref="M509">IF(
  IFERROR(INDEX(_xlfn.TEXTSPLIT(L509, ", "), COUNTA(_xlfn.TEXTSPLIT(L509, ", "))) - INDEX(_xlfn.TEXTSPLIT(L509, ", "), COUNTA(_xlfn.TEXTSPLIT(L509, ", ")) - 1), 0) &gt; 0,
  IFERROR(INDEX(_xlfn.TEXTSPLIT(L509, ", "), COUNTA(_xlfn.TEXTSPLIT(L509, ", "))) - INDEX(_xlfn.TEXTSPLIT(L509, ", "), COUNTA(_xlfn.TEXTSPLIT(L509, ", ")) - 1), ""),
  ""
)</f>
        <v>455</v>
      </c>
      <c r="N509" s="51" t="str">
        <f>IFERROR(TEXT(AVERAGEIF(Rates!B:B, D509, Rates!C:C), "0.0"), "")</f>
        <v/>
      </c>
      <c r="O509" s="52" t="str">
        <f>IFERROR(
    IF(
        AVERAGEIF(Rates!B:B, D509, Rates!F:F) &lt; 1.2,
        "Easy",
        IF(
            AVERAGEIF(Rates!B:B, D509, Rates!F:F) &gt; 2.2,
            "Hard",
            "Med"
        )
    ),
    ""
)</f>
        <v/>
      </c>
      <c r="P509" s="50" t="str" cm="1">
        <f t="array" ref="P509">_xlfn.TEXTJOIN(",", TRUE, IF((Rates!$B$1:$B$11000 = D509) * (Rates!$E$1:$E$11000 &lt;&gt; ""), CHAR(34) &amp; Rates!$E$1:$E$11000&amp; CHAR(34), ""))</f>
        <v/>
      </c>
      <c r="Q509" s="50">
        <f>COUNTIF(Categories!A:A, H509) + COUNTIF(Categories!A:A, I509) + COUNTIF(Categories!A:A, J509) + COUNTIF(Categories!A:A, K509) + COUNTIF(Categories!A:A, F509) + COUNTIF(Categories!A:A, G509) + T509</f>
        <v>6</v>
      </c>
      <c r="R509" s="50">
        <f t="shared" si="41"/>
        <v>1</v>
      </c>
      <c r="S509" s="50" t="str">
        <f t="shared" si="40"/>
        <v>lastfirstAnimalrgn_Africa4+Bandwith_UCircle</v>
      </c>
      <c r="T509" s="50">
        <f t="shared" si="24"/>
        <v>1</v>
      </c>
      <c r="U509" s="50" t="s">
        <v>3018</v>
      </c>
      <c r="V509" s="50" t="str">
        <f t="shared" si="25"/>
        <v>[{"order":"508","ctry":"Uganda",</v>
      </c>
      <c r="W509" s="53" t="str">
        <f t="shared" si="26"/>
        <v>[{"order":"508","ctry":"Uganda","rate":"","dff":"","cmnt":[],"prow":["lastfirst","Animal","rgn_Africa"],"pcolumn":["4+Band","with_U","Circle"]}],</v>
      </c>
      <c r="X509" s="48" t="str" cm="1">
        <f t="array" ref="X509">CHAR(34) &amp; "prow" &amp; CHAR(34) &amp; ":["
&amp; _xlfn.TEXTJOIN(",", TRUE, CHAR(34) &amp; F509:H509 &amp; CHAR(34))
&amp; "],"</f>
        <v>"prow":["lastfirst","Animal","rgn_Africa"],</v>
      </c>
      <c r="Y509" s="48" t="str" cm="1">
        <f t="array" ref="Y509">CHAR(34) &amp; "pcolumn" &amp; CHAR(34) &amp; ":["
&amp; _xlfn.TEXTJOIN(",", TRUE, CHAR(34) &amp; I509:K509 &amp; CHAR(34))
&amp; "]}"</f>
        <v>"pcolumn":["4+Band","with_U","Circle"]}</v>
      </c>
      <c r="Z509" s="54" t="str">
        <f t="shared" si="27"/>
        <v>"rate":"",</v>
      </c>
      <c r="AA509" s="54" t="str">
        <f t="shared" si="28"/>
        <v>"dff":"",</v>
      </c>
      <c r="AB509" s="54" t="str">
        <f t="shared" si="29"/>
        <v>"cmnt":[],</v>
      </c>
      <c r="AC509" s="54"/>
      <c r="AD509" s="54"/>
      <c r="AE509" s="54"/>
      <c r="AF509" s="54"/>
      <c r="AG509" s="54"/>
      <c r="AH509" s="54"/>
    </row>
    <row r="510" spans="1:34" ht="18" customHeight="1" x14ac:dyDescent="0.3">
      <c r="A510" s="44">
        <f t="shared" si="39"/>
        <v>45866</v>
      </c>
      <c r="B510" s="45">
        <f t="shared" si="21"/>
        <v>1</v>
      </c>
      <c r="C510" s="46" t="str">
        <f t="shared" si="22"/>
        <v>puzzle1 = [{"order":"509","ctry":"Senegal","rate":"","dff":"","cmnt":[],"prow":["Vertic","001GRE","french"],"pcolumn":["startS","cl_RED, cl_YEL","1Stars"]}],</v>
      </c>
      <c r="D510" s="47">
        <f t="shared" si="23"/>
        <v>509</v>
      </c>
      <c r="E510" s="48" t="s">
        <v>233</v>
      </c>
      <c r="F510" s="49" t="s">
        <v>1501</v>
      </c>
      <c r="G510" s="50" t="s">
        <v>1192</v>
      </c>
      <c r="H510" s="50" t="s">
        <v>2035</v>
      </c>
      <c r="I510" s="50" t="s">
        <v>1924</v>
      </c>
      <c r="J510" s="50" t="s">
        <v>1167</v>
      </c>
      <c r="K510" s="50" t="s">
        <v>1590</v>
      </c>
      <c r="L510" s="48" t="str" cm="1">
        <f t="array" ref="L510">IF(LEFT(E510,1)&lt;&gt;"[", _xlfn.TEXTJOIN(", ", TRUE, IF($E$2:$E$1438=E510, ROW($E$2:$E$1438)-1, "")), "")</f>
        <v>125, 509, 582</v>
      </c>
      <c r="M510" s="48" cm="1">
        <f t="array" ref="M510">IF(
  IFERROR(INDEX(_xlfn.TEXTSPLIT(L510, ", "), COUNTA(_xlfn.TEXTSPLIT(L510, ", "))) - INDEX(_xlfn.TEXTSPLIT(L510, ", "), COUNTA(_xlfn.TEXTSPLIT(L510, ", ")) - 1), 0) &gt; 0,
  IFERROR(INDEX(_xlfn.TEXTSPLIT(L510, ", "), COUNTA(_xlfn.TEXTSPLIT(L510, ", "))) - INDEX(_xlfn.TEXTSPLIT(L510, ", "), COUNTA(_xlfn.TEXTSPLIT(L510, ", ")) - 1), ""),
  ""
)</f>
        <v>73</v>
      </c>
      <c r="N510" s="51" t="str">
        <f>IFERROR(TEXT(AVERAGEIF(Rates!B:B, D510, Rates!C:C), "0.0"), "")</f>
        <v/>
      </c>
      <c r="O510" s="52" t="str">
        <f>IFERROR(
    IF(
        AVERAGEIF(Rates!B:B, D510, Rates!F:F) &lt; 1.2,
        "Easy",
        IF(
            AVERAGEIF(Rates!B:B, D510, Rates!F:F) &gt; 2.2,
            "Hard",
            "Med"
        )
    ),
    ""
)</f>
        <v/>
      </c>
      <c r="P510" s="50" t="str" cm="1">
        <f t="array" ref="P510">_xlfn.TEXTJOIN(",", TRUE, IF((Rates!$B$1:$B$11000 = D510) * (Rates!$E$1:$E$11000 &lt;&gt; ""), CHAR(34) &amp; Rates!$E$1:$E$11000&amp; CHAR(34), ""))</f>
        <v/>
      </c>
      <c r="Q510" s="50">
        <f>COUNTIF(Categories!A:A, H510) + COUNTIF(Categories!A:A, I510) + COUNTIF(Categories!A:A, J510) + COUNTIF(Categories!A:A, K510) + COUNTIF(Categories!A:A, F510) + COUNTIF(Categories!A:A, G510) + T510</f>
        <v>6</v>
      </c>
      <c r="R510" s="50">
        <f t="shared" si="41"/>
        <v>0</v>
      </c>
      <c r="S510" s="50" t="str">
        <f t="shared" si="40"/>
        <v>Vertic001GREfrenchstartScl_RED, cl_YEL1Stars</v>
      </c>
      <c r="T510" s="50">
        <f t="shared" si="24"/>
        <v>0</v>
      </c>
      <c r="U510" s="50" t="s">
        <v>3018</v>
      </c>
      <c r="V510" s="50" t="str">
        <f t="shared" si="25"/>
        <v>[{"order":"509","ctry":"Senegal",</v>
      </c>
      <c r="W510" s="53" t="str">
        <f t="shared" si="26"/>
        <v>[{"order":"509","ctry":"Senegal","rate":"","dff":"","cmnt":[],"prow":["Vertic","001GRE","french"],"pcolumn":["startS","cl_RED, cl_YEL","1Stars"]}],</v>
      </c>
      <c r="X510" s="48" t="str" cm="1">
        <f t="array" ref="X510">CHAR(34) &amp; "prow" &amp; CHAR(34) &amp; ":["
&amp; _xlfn.TEXTJOIN(",", TRUE, CHAR(34) &amp; F510:H510 &amp; CHAR(34))
&amp; "],"</f>
        <v>"prow":["Vertic","001GRE","french"],</v>
      </c>
      <c r="Y510" s="48" t="str" cm="1">
        <f t="array" ref="Y510">CHAR(34) &amp; "pcolumn" &amp; CHAR(34) &amp; ":["
&amp; _xlfn.TEXTJOIN(",", TRUE, CHAR(34) &amp; I510:K510 &amp; CHAR(34))
&amp; "]}"</f>
        <v>"pcolumn":["startS","cl_RED, cl_YEL","1Stars"]}</v>
      </c>
      <c r="Z510" s="54" t="str">
        <f t="shared" si="27"/>
        <v>"rate":"",</v>
      </c>
      <c r="AA510" s="54" t="str">
        <f t="shared" si="28"/>
        <v>"dff":"",</v>
      </c>
      <c r="AB510" s="54" t="str">
        <f t="shared" si="29"/>
        <v>"cmnt":[],</v>
      </c>
      <c r="AC510" s="54"/>
      <c r="AD510" s="54"/>
      <c r="AE510" s="54"/>
      <c r="AF510" s="54"/>
      <c r="AG510" s="54"/>
      <c r="AH510" s="54"/>
    </row>
    <row r="511" spans="1:34" ht="18" customHeight="1" x14ac:dyDescent="0.3">
      <c r="A511" s="44">
        <f t="shared" si="39"/>
        <v>45867</v>
      </c>
      <c r="B511" s="45">
        <f t="shared" si="21"/>
        <v>2</v>
      </c>
      <c r="C511" s="46" t="str">
        <f t="shared" si="22"/>
        <v>puzzle1 = [{"order":"510","ctry":"Uruguay","rate":"","dff":"","cmnt":[],"prow":["with_U","Horizo","NO_RED"],"pcolumn":["myrWHI","Canton","spanis"]}],</v>
      </c>
      <c r="D511" s="47">
        <f t="shared" si="23"/>
        <v>510</v>
      </c>
      <c r="E511" s="48" t="s">
        <v>274</v>
      </c>
      <c r="F511" s="49" t="s">
        <v>3002</v>
      </c>
      <c r="G511" s="50" t="s">
        <v>1497</v>
      </c>
      <c r="H511" s="50" t="s">
        <v>1319</v>
      </c>
      <c r="I511" s="50" t="s">
        <v>1295</v>
      </c>
      <c r="J511" s="50" t="s">
        <v>1634</v>
      </c>
      <c r="K511" s="50" t="s">
        <v>2039</v>
      </c>
      <c r="L511" s="48" t="str" cm="1">
        <f t="array" ref="L511">IF(LEFT(E511,1)&lt;&gt;"[", _xlfn.TEXTJOIN(", ", TRUE, IF($E$2:$E$1438=E511, ROW($E$2:$E$1438)-1, "")), "")</f>
        <v>31, 278, 510</v>
      </c>
      <c r="M511" s="48" cm="1">
        <f t="array" ref="M511">IF(
  IFERROR(INDEX(_xlfn.TEXTSPLIT(L511, ", "), COUNTA(_xlfn.TEXTSPLIT(L511, ", "))) - INDEX(_xlfn.TEXTSPLIT(L511, ", "), COUNTA(_xlfn.TEXTSPLIT(L511, ", ")) - 1), 0) &gt; 0,
  IFERROR(INDEX(_xlfn.TEXTSPLIT(L511, ", "), COUNTA(_xlfn.TEXTSPLIT(L511, ", "))) - INDEX(_xlfn.TEXTSPLIT(L511, ", "), COUNTA(_xlfn.TEXTSPLIT(L511, ", ")) - 1), ""),
  ""
)</f>
        <v>232</v>
      </c>
      <c r="N511" s="51" t="str">
        <f>IFERROR(TEXT(AVERAGEIF(Rates!B:B, D511, Rates!C:C), "0.0"), "")</f>
        <v/>
      </c>
      <c r="O511" s="52" t="str">
        <f>IFERROR(
    IF(
        AVERAGEIF(Rates!B:B, D511, Rates!F:F) &lt; 1.2,
        "Easy",
        IF(
            AVERAGEIF(Rates!B:B, D511, Rates!F:F) &gt; 2.2,
            "Hard",
            "Med"
        )
    ),
    ""
)</f>
        <v/>
      </c>
      <c r="P511" s="50" t="str" cm="1">
        <f t="array" ref="P511">_xlfn.TEXTJOIN(",", TRUE, IF((Rates!$B$1:$B$11000 = D511) * (Rates!$E$1:$E$11000 &lt;&gt; ""), CHAR(34) &amp; Rates!$E$1:$E$11000&amp; CHAR(34), ""))</f>
        <v/>
      </c>
      <c r="Q511" s="50">
        <f>COUNTIF(Categories!A:A, H511) + COUNTIF(Categories!A:A, I511) + COUNTIF(Categories!A:A, J511) + COUNTIF(Categories!A:A, K511) + COUNTIF(Categories!A:A, F511) + COUNTIF(Categories!A:A, G511) + T511</f>
        <v>6</v>
      </c>
      <c r="R511" s="50">
        <f t="shared" si="41"/>
        <v>1</v>
      </c>
      <c r="S511" s="50" t="str">
        <f t="shared" si="40"/>
        <v>with_UHorizoNO_REDmyrWHICantonspanis</v>
      </c>
      <c r="T511" s="50">
        <f t="shared" si="24"/>
        <v>1</v>
      </c>
      <c r="U511" s="50" t="s">
        <v>3018</v>
      </c>
      <c r="V511" s="50" t="str">
        <f t="shared" si="25"/>
        <v>[{"order":"510","ctry":"Uruguay",</v>
      </c>
      <c r="W511" s="53" t="str">
        <f t="shared" si="26"/>
        <v>[{"order":"510","ctry":"Uruguay","rate":"","dff":"","cmnt":[],"prow":["with_U","Horizo","NO_RED"],"pcolumn":["myrWHI","Canton","spanis"]}],</v>
      </c>
      <c r="X511" s="48" t="str" cm="1">
        <f t="array" ref="X511">CHAR(34) &amp; "prow" &amp; CHAR(34) &amp; ":["
&amp; _xlfn.TEXTJOIN(",", TRUE, CHAR(34) &amp; F511:H511 &amp; CHAR(34))
&amp; "],"</f>
        <v>"prow":["with_U","Horizo","NO_RED"],</v>
      </c>
      <c r="Y511" s="48" t="str" cm="1">
        <f t="array" ref="Y511">CHAR(34) &amp; "pcolumn" &amp; CHAR(34) &amp; ":["
&amp; _xlfn.TEXTJOIN(",", TRUE, CHAR(34) &amp; I511:K511 &amp; CHAR(34))
&amp; "]}"</f>
        <v>"pcolumn":["myrWHI","Canton","spanis"]}</v>
      </c>
      <c r="Z511" s="54" t="str">
        <f t="shared" si="27"/>
        <v>"rate":"",</v>
      </c>
      <c r="AA511" s="54" t="str">
        <f t="shared" si="28"/>
        <v>"dff":"",</v>
      </c>
      <c r="AB511" s="54" t="str">
        <f t="shared" si="29"/>
        <v>"cmnt":[],</v>
      </c>
      <c r="AC511" s="54"/>
      <c r="AD511" s="54"/>
      <c r="AE511" s="54"/>
      <c r="AF511" s="54"/>
      <c r="AG511" s="54"/>
      <c r="AH511" s="54"/>
    </row>
    <row r="512" spans="1:34" ht="18" customHeight="1" x14ac:dyDescent="0.3">
      <c r="A512" s="44">
        <f t="shared" si="39"/>
        <v>45868</v>
      </c>
      <c r="B512" s="45">
        <f t="shared" ref="B512:B584" si="42">WEEKDAY(A512,2)</f>
        <v>3</v>
      </c>
      <c r="C512" s="46" t="str">
        <f t="shared" ref="C512:C584" si="43">"puzzle1 = "&amp;W512</f>
        <v>puzzle1 = [{"order":"511","ctry":"Zambia","rate":"","dff":"","cmnt":[],"prow":["cl_RED","cl_BLA","rgn_Africa"],"pcolumn":["with_Z","Animal","myrGRE"]}],</v>
      </c>
      <c r="D512" s="47">
        <f t="shared" ref="D512:D584" si="44">ROW(D512)-1</f>
        <v>511</v>
      </c>
      <c r="E512" s="48" t="s">
        <v>283</v>
      </c>
      <c r="F512" s="49" t="s">
        <v>1101</v>
      </c>
      <c r="G512" s="50" t="s">
        <v>1088</v>
      </c>
      <c r="H512" s="50" t="s">
        <v>1047</v>
      </c>
      <c r="I512" s="50" t="s">
        <v>3077</v>
      </c>
      <c r="J512" s="50" t="s">
        <v>1606</v>
      </c>
      <c r="K512" s="50" t="s">
        <v>1287</v>
      </c>
      <c r="L512" s="48" t="str" cm="1">
        <f t="array" ref="L512">IF(LEFT(E512,1)&lt;&gt;"[", _xlfn.TEXTJOIN(", ", TRUE, IF($E$2:$E$1438=E512, ROW($E$2:$E$1438)-1, "")), "")</f>
        <v>85, 511</v>
      </c>
      <c r="M512" s="48" cm="1">
        <f t="array" ref="M512">IF(
  IFERROR(INDEX(_xlfn.TEXTSPLIT(L512, ", "), COUNTA(_xlfn.TEXTSPLIT(L512, ", "))) - INDEX(_xlfn.TEXTSPLIT(L512, ", "), COUNTA(_xlfn.TEXTSPLIT(L512, ", ")) - 1), 0) &gt; 0,
  IFERROR(INDEX(_xlfn.TEXTSPLIT(L512, ", "), COUNTA(_xlfn.TEXTSPLIT(L512, ", "))) - INDEX(_xlfn.TEXTSPLIT(L512, ", "), COUNTA(_xlfn.TEXTSPLIT(L512, ", ")) - 1), ""),
  ""
)</f>
        <v>426</v>
      </c>
      <c r="N512" s="51" t="str">
        <f>IFERROR(TEXT(AVERAGEIF(Rates!B:B, D512, Rates!C:C), "0.0"), "")</f>
        <v/>
      </c>
      <c r="O512" s="52" t="str">
        <f>IFERROR(
    IF(
        AVERAGEIF(Rates!B:B, D512, Rates!F:F) &lt; 1.2,
        "Easy",
        IF(
            AVERAGEIF(Rates!B:B, D512, Rates!F:F) &gt; 2.2,
            "Hard",
            "Med"
        )
    ),
    ""
)</f>
        <v/>
      </c>
      <c r="P512" s="50" t="str" cm="1">
        <f t="array" ref="P512">_xlfn.TEXTJOIN(",", TRUE, IF((Rates!$B$1:$B$11000 = D512) * (Rates!$E$1:$E$11000 &lt;&gt; ""), CHAR(34) &amp; Rates!$E$1:$E$11000&amp; CHAR(34), ""))</f>
        <v/>
      </c>
      <c r="Q512" s="50">
        <f>COUNTIF(Categories!A:A, H512) + COUNTIF(Categories!A:A, I512) + COUNTIF(Categories!A:A, J512) + COUNTIF(Categories!A:A, K512) + COUNTIF(Categories!A:A, F512) + COUNTIF(Categories!A:A, G512) + T512</f>
        <v>6</v>
      </c>
      <c r="R512" s="50">
        <f t="shared" si="41"/>
        <v>0</v>
      </c>
      <c r="S512" s="50" t="str">
        <f t="shared" si="40"/>
        <v>cl_REDcl_BLArgn_Africawith_ZAnimalmyrGRE</v>
      </c>
      <c r="T512" s="50">
        <f t="shared" ref="T512:T584" si="45">(LEN(S512)-LEN(SUBSTITUTE(S512,"with_","")))/LEN("with_") + (LEN(S512)-LEN(SUBSTITUTE(S512,"pct_","")))/LEN("pct_") + (LEN(S512)-LEN(SUBSTITUTE(S512,"capi_","")))/LEN("capi_")</f>
        <v>1</v>
      </c>
      <c r="U512" s="50" t="s">
        <v>3018</v>
      </c>
      <c r="V512" s="50" t="str">
        <f t="shared" ref="V512:V584" si="46">SUBSTITUTE(U512,"31",D512)&amp;E512&amp;CHAR(34)&amp;","</f>
        <v>[{"order":"511","ctry":"Zambia",</v>
      </c>
      <c r="W512" s="53" t="str">
        <f t="shared" ref="W512:W584" si="47">V512&amp;Z512&amp;AA512&amp;AB512&amp;X512&amp;Y512&amp;"],"</f>
        <v>[{"order":"511","ctry":"Zambia","rate":"","dff":"","cmnt":[],"prow":["cl_RED","cl_BLA","rgn_Africa"],"pcolumn":["with_Z","Animal","myrGRE"]}],</v>
      </c>
      <c r="X512" s="48" t="str" cm="1">
        <f t="array" ref="X512">CHAR(34) &amp; "prow" &amp; CHAR(34) &amp; ":["
&amp; _xlfn.TEXTJOIN(",", TRUE, CHAR(34) &amp; F512:H512 &amp; CHAR(34))
&amp; "],"</f>
        <v>"prow":["cl_RED","cl_BLA","rgn_Africa"],</v>
      </c>
      <c r="Y512" s="48" t="str" cm="1">
        <f t="array" ref="Y512">CHAR(34) &amp; "pcolumn" &amp; CHAR(34) &amp; ":["
&amp; _xlfn.TEXTJOIN(",", TRUE, CHAR(34) &amp; I512:K512 &amp; CHAR(34))
&amp; "]}"</f>
        <v>"pcolumn":["with_Z","Animal","myrGRE"]}</v>
      </c>
      <c r="Z512" s="54" t="str">
        <f t="shared" ref="Z512:Z584" si="48">CHAR(34)&amp;"rate"&amp;CHAR(34)&amp;":"&amp;CHAR(34)&amp;N512&amp;CHAR(34)&amp;","</f>
        <v>"rate":"",</v>
      </c>
      <c r="AA512" s="54" t="str">
        <f t="shared" ref="AA512:AA584" si="49">CHAR(34)&amp;"dff"&amp;CHAR(34)&amp;":"&amp;CHAR(34)&amp;O512&amp;CHAR(34)&amp;","</f>
        <v>"dff":"",</v>
      </c>
      <c r="AB512" s="54" t="str">
        <f t="shared" ref="AB512:AB584" si="50">CHAR(34)&amp;"cmnt"&amp;CHAR(34)&amp;":["&amp;P512&amp;"],"</f>
        <v>"cmnt":[],</v>
      </c>
      <c r="AC512" s="54"/>
      <c r="AD512" s="54"/>
      <c r="AE512" s="54"/>
      <c r="AF512" s="54"/>
      <c r="AG512" s="54"/>
      <c r="AH512" s="54"/>
    </row>
    <row r="513" spans="1:34" ht="18" customHeight="1" x14ac:dyDescent="0.3">
      <c r="A513" s="44">
        <f t="shared" si="39"/>
        <v>45869</v>
      </c>
      <c r="B513" s="45">
        <f t="shared" si="42"/>
        <v>4</v>
      </c>
      <c r="C513" s="46" t="str">
        <f t="shared" si="43"/>
        <v>puzzle1 = [{"order":"512","ctry":"Lithuania","rate":"","dff":"","cmnt":[],"prow":["cl_YEL","cl_GRE","cl_RED"],"pcolumn":["Extra_OnlyBa, allhor","Extra_OnlyBa, allhor","Extra_OnlyBa, allhor"]}],</v>
      </c>
      <c r="D513" s="47">
        <f t="shared" si="44"/>
        <v>512</v>
      </c>
      <c r="E513" s="48" t="s">
        <v>165</v>
      </c>
      <c r="F513" s="49" t="s">
        <v>1107</v>
      </c>
      <c r="G513" s="50" t="s">
        <v>1095</v>
      </c>
      <c r="H513" s="50" t="s">
        <v>1101</v>
      </c>
      <c r="I513" s="50" t="s">
        <v>1561</v>
      </c>
      <c r="J513" s="50" t="s">
        <v>1561</v>
      </c>
      <c r="K513" s="50" t="s">
        <v>1561</v>
      </c>
      <c r="L513" s="48" t="str" cm="1">
        <f t="array" ref="L513">IF(LEFT(E513,1)&lt;&gt;"[", _xlfn.TEXTJOIN(", ", TRUE, IF($E$2:$E$1438=E513, ROW($E$2:$E$1438)-1, "")), "")</f>
        <v>43, 512</v>
      </c>
      <c r="M513" s="48" cm="1">
        <f t="array" ref="M513">IF(
  IFERROR(INDEX(_xlfn.TEXTSPLIT(L513, ", "), COUNTA(_xlfn.TEXTSPLIT(L513, ", "))) - INDEX(_xlfn.TEXTSPLIT(L513, ", "), COUNTA(_xlfn.TEXTSPLIT(L513, ", ")) - 1), 0) &gt; 0,
  IFERROR(INDEX(_xlfn.TEXTSPLIT(L513, ", "), COUNTA(_xlfn.TEXTSPLIT(L513, ", "))) - INDEX(_xlfn.TEXTSPLIT(L513, ", "), COUNTA(_xlfn.TEXTSPLIT(L513, ", ")) - 1), ""),
  ""
)</f>
        <v>469</v>
      </c>
      <c r="N513" s="51" t="str">
        <f>IFERROR(TEXT(AVERAGEIF(Rates!B:B, D513, Rates!C:C), "0.0"), "")</f>
        <v/>
      </c>
      <c r="O513" s="52" t="str">
        <f>IFERROR(
    IF(
        AVERAGEIF(Rates!B:B, D513, Rates!F:F) &lt; 1.2,
        "Easy",
        IF(
            AVERAGEIF(Rates!B:B, D513, Rates!F:F) &gt; 2.2,
            "Hard",
            "Med"
        )
    ),
    ""
)</f>
        <v/>
      </c>
      <c r="P513" s="50" t="str" cm="1">
        <f t="array" ref="P513">_xlfn.TEXTJOIN(",", TRUE, IF((Rates!$B$1:$B$11000 = D513) * (Rates!$E$1:$E$11000 &lt;&gt; ""), CHAR(34) &amp; Rates!$E$1:$E$11000&amp; CHAR(34), ""))</f>
        <v/>
      </c>
      <c r="Q513" s="50">
        <f>COUNTIF(Categories!A:A, H513) + COUNTIF(Categories!A:A, I513) + COUNTIF(Categories!A:A, J513) + COUNTIF(Categories!A:A, K513) + COUNTIF(Categories!A:A, F513) + COUNTIF(Categories!A:A, G513) + T513</f>
        <v>6</v>
      </c>
      <c r="R513" s="50">
        <f t="shared" si="41"/>
        <v>0</v>
      </c>
      <c r="S513" s="50" t="str">
        <f t="shared" si="40"/>
        <v>cl_YELcl_GREcl_REDExtra_OnlyBa, allhorExtra_OnlyBa, allhorExtra_OnlyBa, allhor</v>
      </c>
      <c r="T513" s="50">
        <f t="shared" si="45"/>
        <v>0</v>
      </c>
      <c r="U513" s="50" t="s">
        <v>3018</v>
      </c>
      <c r="V513" s="50" t="str">
        <f t="shared" si="46"/>
        <v>[{"order":"512","ctry":"Lithuania",</v>
      </c>
      <c r="W513" s="53" t="str">
        <f t="shared" si="47"/>
        <v>[{"order":"512","ctry":"Lithuania","rate":"","dff":"","cmnt":[],"prow":["cl_YEL","cl_GRE","cl_RED"],"pcolumn":["Extra_OnlyBa, allhor","Extra_OnlyBa, allhor","Extra_OnlyBa, allhor"]}],</v>
      </c>
      <c r="X513" s="48" t="str" cm="1">
        <f t="array" ref="X513">CHAR(34) &amp; "prow" &amp; CHAR(34) &amp; ":["
&amp; _xlfn.TEXTJOIN(",", TRUE, CHAR(34) &amp; F513:H513 &amp; CHAR(34))
&amp; "],"</f>
        <v>"prow":["cl_YEL","cl_GRE","cl_RED"],</v>
      </c>
      <c r="Y513" s="48" t="str" cm="1">
        <f t="array" ref="Y513">CHAR(34) &amp; "pcolumn" &amp; CHAR(34) &amp; ":["
&amp; _xlfn.TEXTJOIN(",", TRUE, CHAR(34) &amp; I513:K513 &amp; CHAR(34))
&amp; "]}"</f>
        <v>"pcolumn":["Extra_OnlyBa, allhor","Extra_OnlyBa, allhor","Extra_OnlyBa, allhor"]}</v>
      </c>
      <c r="Z513" s="54" t="str">
        <f t="shared" si="48"/>
        <v>"rate":"",</v>
      </c>
      <c r="AA513" s="54" t="str">
        <f t="shared" si="49"/>
        <v>"dff":"",</v>
      </c>
      <c r="AB513" s="54" t="str">
        <f t="shared" si="50"/>
        <v>"cmnt":[],</v>
      </c>
      <c r="AC513" s="54"/>
      <c r="AD513" s="54"/>
      <c r="AE513" s="54"/>
      <c r="AF513" s="54"/>
      <c r="AG513" s="54"/>
      <c r="AH513" s="54"/>
    </row>
    <row r="514" spans="1:34" ht="18" customHeight="1" x14ac:dyDescent="0.3">
      <c r="A514" s="44">
        <f t="shared" si="39"/>
        <v>45870</v>
      </c>
      <c r="B514" s="45">
        <f t="shared" si="42"/>
        <v>5</v>
      </c>
      <c r="C514" s="46" t="str">
        <f t="shared" si="43"/>
        <v>puzzle1 = [{"order":"513","ctry":"Andorra","rate":"","dff":"","cmnt":[],"prow":["Center","3Bands","allver"],"pcolumn":["001BLU","002YEL","003RED"]}],</v>
      </c>
      <c r="D514" s="47">
        <f t="shared" si="44"/>
        <v>513</v>
      </c>
      <c r="E514" s="48" t="s">
        <v>46</v>
      </c>
      <c r="F514" s="49" t="s">
        <v>1574</v>
      </c>
      <c r="G514" s="50" t="s">
        <v>1489</v>
      </c>
      <c r="H514" s="50" t="s">
        <v>1513</v>
      </c>
      <c r="I514" s="50" t="s">
        <v>1188</v>
      </c>
      <c r="J514" s="50" t="s">
        <v>1204</v>
      </c>
      <c r="K514" s="50" t="s">
        <v>1236</v>
      </c>
      <c r="L514" s="48" t="str" cm="1">
        <f t="array" ref="L514">IF(LEFT(E514,1)&lt;&gt;"[", _xlfn.TEXTJOIN(", ", TRUE, IF($E$2:$E$1438=E514, ROW($E$2:$E$1438)-1, "")), "")</f>
        <v>236, 513</v>
      </c>
      <c r="M514" s="48" cm="1">
        <f t="array" ref="M514">IF(
  IFERROR(INDEX(_xlfn.TEXTSPLIT(L514, ", "), COUNTA(_xlfn.TEXTSPLIT(L514, ", "))) - INDEX(_xlfn.TEXTSPLIT(L514, ", "), COUNTA(_xlfn.TEXTSPLIT(L514, ", ")) - 1), 0) &gt; 0,
  IFERROR(INDEX(_xlfn.TEXTSPLIT(L514, ", "), COUNTA(_xlfn.TEXTSPLIT(L514, ", "))) - INDEX(_xlfn.TEXTSPLIT(L514, ", "), COUNTA(_xlfn.TEXTSPLIT(L514, ", ")) - 1), ""),
  ""
)</f>
        <v>277</v>
      </c>
      <c r="N514" s="51" t="str">
        <f>IFERROR(TEXT(AVERAGEIF(Rates!B:B, D514, Rates!C:C), "0.0"), "")</f>
        <v/>
      </c>
      <c r="O514" s="52" t="str">
        <f>IFERROR(
    IF(
        AVERAGEIF(Rates!B:B, D514, Rates!F:F) &lt; 1.2,
        "Easy",
        IF(
            AVERAGEIF(Rates!B:B, D514, Rates!F:F) &gt; 2.2,
            "Hard",
            "Med"
        )
    ),
    ""
)</f>
        <v/>
      </c>
      <c r="P514" s="50" t="str" cm="1">
        <f t="array" ref="P514">_xlfn.TEXTJOIN(",", TRUE, IF((Rates!$B$1:$B$11000 = D514) * (Rates!$E$1:$E$11000 &lt;&gt; ""), CHAR(34) &amp; Rates!$E$1:$E$11000&amp; CHAR(34), ""))</f>
        <v/>
      </c>
      <c r="Q514" s="50">
        <f>COUNTIF(Categories!A:A, H514) + COUNTIF(Categories!A:A, I514) + COUNTIF(Categories!A:A, J514) + COUNTIF(Categories!A:A, K514) + COUNTIF(Categories!A:A, F514) + COUNTIF(Categories!A:A, G514) + T514</f>
        <v>6</v>
      </c>
      <c r="R514" s="50">
        <f t="shared" si="41"/>
        <v>0</v>
      </c>
      <c r="S514" s="50" t="str">
        <f t="shared" si="40"/>
        <v>Center3Bandsallver001BLU002YEL003RED</v>
      </c>
      <c r="T514" s="50">
        <f t="shared" si="45"/>
        <v>0</v>
      </c>
      <c r="U514" s="50" t="s">
        <v>3018</v>
      </c>
      <c r="V514" s="50" t="str">
        <f t="shared" si="46"/>
        <v>[{"order":"513","ctry":"Andorra",</v>
      </c>
      <c r="W514" s="53" t="str">
        <f t="shared" si="47"/>
        <v>[{"order":"513","ctry":"Andorra","rate":"","dff":"","cmnt":[],"prow":["Center","3Bands","allver"],"pcolumn":["001BLU","002YEL","003RED"]}],</v>
      </c>
      <c r="X514" s="48" t="str" cm="1">
        <f t="array" ref="X514">CHAR(34) &amp; "prow" &amp; CHAR(34) &amp; ":["
&amp; _xlfn.TEXTJOIN(",", TRUE, CHAR(34) &amp; F514:H514 &amp; CHAR(34))
&amp; "],"</f>
        <v>"prow":["Center","3Bands","allver"],</v>
      </c>
      <c r="Y514" s="48" t="str" cm="1">
        <f t="array" ref="Y514">CHAR(34) &amp; "pcolumn" &amp; CHAR(34) &amp; ":["
&amp; _xlfn.TEXTJOIN(",", TRUE, CHAR(34) &amp; I514:K514 &amp; CHAR(34))
&amp; "]}"</f>
        <v>"pcolumn":["001BLU","002YEL","003RED"]}</v>
      </c>
      <c r="Z514" s="54" t="str">
        <f t="shared" si="48"/>
        <v>"rate":"",</v>
      </c>
      <c r="AA514" s="54" t="str">
        <f t="shared" si="49"/>
        <v>"dff":"",</v>
      </c>
      <c r="AB514" s="54" t="str">
        <f t="shared" si="50"/>
        <v>"cmnt":[],</v>
      </c>
      <c r="AC514" s="54"/>
      <c r="AD514" s="54"/>
      <c r="AE514" s="54"/>
      <c r="AF514" s="54"/>
      <c r="AG514" s="54"/>
      <c r="AH514" s="54"/>
    </row>
    <row r="515" spans="1:34" ht="18" customHeight="1" x14ac:dyDescent="0.3">
      <c r="A515" s="44">
        <f t="shared" ref="A515:A578" si="51">"07/03/2024"+ROW(A515)-2</f>
        <v>45871</v>
      </c>
      <c r="B515" s="45">
        <f t="shared" si="42"/>
        <v>6</v>
      </c>
      <c r="C515" s="46" t="str">
        <f t="shared" si="43"/>
        <v>puzzle1 = [{"order":"514","ctry":"Guam","rate":"","dff":"","cmnt":[],"prow":["Plants","rgn_North America","cl_BLU, cl_YEL"],"pcolumn":["Texted","lets04","Geogrh"]}],</v>
      </c>
      <c r="D515" s="47">
        <f t="shared" si="44"/>
        <v>514</v>
      </c>
      <c r="E515" s="48" t="s">
        <v>129</v>
      </c>
      <c r="F515" s="49" t="s">
        <v>1578</v>
      </c>
      <c r="G515" s="50" t="s">
        <v>1059</v>
      </c>
      <c r="H515" s="50" t="s">
        <v>1131</v>
      </c>
      <c r="I515" s="50" t="s">
        <v>1610</v>
      </c>
      <c r="J515" s="50" t="s">
        <v>1992</v>
      </c>
      <c r="K515" s="50" t="s">
        <v>1662</v>
      </c>
      <c r="L515" s="48" t="str" cm="1">
        <f t="array" ref="L515">IF(LEFT(E515,1)&lt;&gt;"[", _xlfn.TEXTJOIN(", ", TRUE, IF($E$2:$E$1438=E515, ROW($E$2:$E$1438)-1, "")), "")</f>
        <v>132, 356, 514</v>
      </c>
      <c r="M515" s="48" cm="1">
        <f t="array" ref="M515">IF(
  IFERROR(INDEX(_xlfn.TEXTSPLIT(L515, ", "), COUNTA(_xlfn.TEXTSPLIT(L515, ", "))) - INDEX(_xlfn.TEXTSPLIT(L515, ", "), COUNTA(_xlfn.TEXTSPLIT(L515, ", ")) - 1), 0) &gt; 0,
  IFERROR(INDEX(_xlfn.TEXTSPLIT(L515, ", "), COUNTA(_xlfn.TEXTSPLIT(L515, ", "))) - INDEX(_xlfn.TEXTSPLIT(L515, ", "), COUNTA(_xlfn.TEXTSPLIT(L515, ", ")) - 1), ""),
  ""
)</f>
        <v>158</v>
      </c>
      <c r="N515" s="51" t="str">
        <f>IFERROR(TEXT(AVERAGEIF(Rates!B:B, D515, Rates!C:C), "0.0"), "")</f>
        <v/>
      </c>
      <c r="O515" s="52" t="str">
        <f>IFERROR(
    IF(
        AVERAGEIF(Rates!B:B, D515, Rates!F:F) &lt; 1.2,
        "Easy",
        IF(
            AVERAGEIF(Rates!B:B, D515, Rates!F:F) &gt; 2.2,
            "Hard",
            "Med"
        )
    ),
    ""
)</f>
        <v/>
      </c>
      <c r="P515" s="50" t="str" cm="1">
        <f t="array" ref="P515">_xlfn.TEXTJOIN(",", TRUE, IF((Rates!$B$1:$B$11000 = D515) * (Rates!$E$1:$E$11000 &lt;&gt; ""), CHAR(34) &amp; Rates!$E$1:$E$11000&amp; CHAR(34), ""))</f>
        <v/>
      </c>
      <c r="Q515" s="50">
        <f>COUNTIF(Categories!A:A, H515) + COUNTIF(Categories!A:A, I515) + COUNTIF(Categories!A:A, J515) + COUNTIF(Categories!A:A, K515) + COUNTIF(Categories!A:A, F515) + COUNTIF(Categories!A:A, G515) + T515</f>
        <v>6</v>
      </c>
      <c r="R515" s="50">
        <f t="shared" si="41"/>
        <v>0</v>
      </c>
      <c r="S515" s="50" t="str">
        <f t="shared" ref="S515:S578" si="52">_xlfn.TEXTJOIN("", TRUE, F515:K515)</f>
        <v>Plantsrgn_North Americacl_BLU, cl_YELTextedlets04Geogrh</v>
      </c>
      <c r="T515" s="50">
        <f t="shared" si="45"/>
        <v>0</v>
      </c>
      <c r="U515" s="50" t="s">
        <v>3018</v>
      </c>
      <c r="V515" s="50" t="str">
        <f t="shared" si="46"/>
        <v>[{"order":"514","ctry":"Guam",</v>
      </c>
      <c r="W515" s="53" t="str">
        <f t="shared" si="47"/>
        <v>[{"order":"514","ctry":"Guam","rate":"","dff":"","cmnt":[],"prow":["Plants","rgn_North America","cl_BLU, cl_YEL"],"pcolumn":["Texted","lets04","Geogrh"]}],</v>
      </c>
      <c r="X515" s="48" t="str" cm="1">
        <f t="array" ref="X515">CHAR(34) &amp; "prow" &amp; CHAR(34) &amp; ":["
&amp; _xlfn.TEXTJOIN(",", TRUE, CHAR(34) &amp; F515:H515 &amp; CHAR(34))
&amp; "],"</f>
        <v>"prow":["Plants","rgn_North America","cl_BLU, cl_YEL"],</v>
      </c>
      <c r="Y515" s="48" t="str" cm="1">
        <f t="array" ref="Y515">CHAR(34) &amp; "pcolumn" &amp; CHAR(34) &amp; ":["
&amp; _xlfn.TEXTJOIN(",", TRUE, CHAR(34) &amp; I515:K515 &amp; CHAR(34))
&amp; "]}"</f>
        <v>"pcolumn":["Texted","lets04","Geogrh"]}</v>
      </c>
      <c r="Z515" s="54" t="str">
        <f t="shared" si="48"/>
        <v>"rate":"",</v>
      </c>
      <c r="AA515" s="54" t="str">
        <f t="shared" si="49"/>
        <v>"dff":"",</v>
      </c>
      <c r="AB515" s="54" t="str">
        <f t="shared" si="50"/>
        <v>"cmnt":[],</v>
      </c>
      <c r="AC515" s="54"/>
      <c r="AD515" s="54"/>
      <c r="AE515" s="54"/>
      <c r="AF515" s="54"/>
      <c r="AG515" s="54"/>
      <c r="AH515" s="54"/>
    </row>
    <row r="516" spans="1:34" ht="18" customHeight="1" x14ac:dyDescent="0.3">
      <c r="A516" s="44">
        <f t="shared" si="51"/>
        <v>45872</v>
      </c>
      <c r="B516" s="45">
        <f t="shared" si="42"/>
        <v>7</v>
      </c>
      <c r="C516" s="46" t="str">
        <f t="shared" si="43"/>
        <v>puzzle1 = [{"order":"515","ctry":"Isle of Man","rate":"","dff":"","cmnt":[],"prow":["rgn_Europe","3+Star","NO_BLU"],"pcolumn":["myrRED","lets09","words2"]}],</v>
      </c>
      <c r="D516" s="47">
        <f t="shared" si="44"/>
        <v>515</v>
      </c>
      <c r="E516" s="48" t="s">
        <v>144</v>
      </c>
      <c r="F516" s="49" t="s">
        <v>1067</v>
      </c>
      <c r="G516" s="50" t="s">
        <v>1598</v>
      </c>
      <c r="H516" s="50" t="s">
        <v>1311</v>
      </c>
      <c r="I516" s="50" t="s">
        <v>1279</v>
      </c>
      <c r="J516" s="50" t="s">
        <v>2012</v>
      </c>
      <c r="K516" s="50" t="s">
        <v>1845</v>
      </c>
      <c r="L516" s="48" t="str" cm="1">
        <f t="array" ref="L516">IF(LEFT(E516,1)&lt;&gt;"[", _xlfn.TEXTJOIN(", ", TRUE, IF($E$2:$E$1438=E516, ROW($E$2:$E$1438)-1, "")), "")</f>
        <v>403, 515</v>
      </c>
      <c r="M516" s="48" cm="1">
        <f t="array" ref="M516">IF(
  IFERROR(INDEX(_xlfn.TEXTSPLIT(L516, ", "), COUNTA(_xlfn.TEXTSPLIT(L516, ", "))) - INDEX(_xlfn.TEXTSPLIT(L516, ", "), COUNTA(_xlfn.TEXTSPLIT(L516, ", ")) - 1), 0) &gt; 0,
  IFERROR(INDEX(_xlfn.TEXTSPLIT(L516, ", "), COUNTA(_xlfn.TEXTSPLIT(L516, ", "))) - INDEX(_xlfn.TEXTSPLIT(L516, ", "), COUNTA(_xlfn.TEXTSPLIT(L516, ", ")) - 1), ""),
  ""
)</f>
        <v>112</v>
      </c>
      <c r="N516" s="51" t="str">
        <f>IFERROR(TEXT(AVERAGEIF(Rates!B:B, D516, Rates!C:C), "0.0"), "")</f>
        <v/>
      </c>
      <c r="O516" s="52" t="str">
        <f>IFERROR(
    IF(
        AVERAGEIF(Rates!B:B, D516, Rates!F:F) &lt; 1.2,
        "Easy",
        IF(
            AVERAGEIF(Rates!B:B, D516, Rates!F:F) &gt; 2.2,
            "Hard",
            "Med"
        )
    ),
    ""
)</f>
        <v/>
      </c>
      <c r="P516" s="50" t="str" cm="1">
        <f t="array" ref="P516">_xlfn.TEXTJOIN(",", TRUE, IF((Rates!$B$1:$B$11000 = D516) * (Rates!$E$1:$E$11000 &lt;&gt; ""), CHAR(34) &amp; Rates!$E$1:$E$11000&amp; CHAR(34), ""))</f>
        <v/>
      </c>
      <c r="Q516" s="50">
        <f>COUNTIF(Categories!A:A, H516) + COUNTIF(Categories!A:A, I516) + COUNTIF(Categories!A:A, J516) + COUNTIF(Categories!A:A, K516) + COUNTIF(Categories!A:A, F516) + COUNTIF(Categories!A:A, G516) + T516</f>
        <v>6</v>
      </c>
      <c r="R516" s="50">
        <f t="shared" ref="R516:R579" si="53">COUNTIF(F514:K514,F516) + COUNTIF(F514:K514,G516) + COUNTIF(F514:K514,H516) + COUNTIF(F514:K514,I516) + COUNTIF(F514:K514,J516) +  COUNTIF(F514:K514,K516)</f>
        <v>0</v>
      </c>
      <c r="S516" s="50" t="str">
        <f t="shared" si="52"/>
        <v>rgn_Europe3+StarNO_BLUmyrREDlets09words2</v>
      </c>
      <c r="T516" s="50">
        <f t="shared" si="45"/>
        <v>0</v>
      </c>
      <c r="U516" s="50" t="s">
        <v>3018</v>
      </c>
      <c r="V516" s="50" t="str">
        <f t="shared" si="46"/>
        <v>[{"order":"515","ctry":"Isle of Man",</v>
      </c>
      <c r="W516" s="53" t="str">
        <f t="shared" si="47"/>
        <v>[{"order":"515","ctry":"Isle of Man","rate":"","dff":"","cmnt":[],"prow":["rgn_Europe","3+Star","NO_BLU"],"pcolumn":["myrRED","lets09","words2"]}],</v>
      </c>
      <c r="X516" s="48" t="str" cm="1">
        <f t="array" ref="X516">CHAR(34) &amp; "prow" &amp; CHAR(34) &amp; ":["
&amp; _xlfn.TEXTJOIN(",", TRUE, CHAR(34) &amp; F516:H516 &amp; CHAR(34))
&amp; "],"</f>
        <v>"prow":["rgn_Europe","3+Star","NO_BLU"],</v>
      </c>
      <c r="Y516" s="48" t="str" cm="1">
        <f t="array" ref="Y516">CHAR(34) &amp; "pcolumn" &amp; CHAR(34) &amp; ":["
&amp; _xlfn.TEXTJOIN(",", TRUE, CHAR(34) &amp; I516:K516 &amp; CHAR(34))
&amp; "]}"</f>
        <v>"pcolumn":["myrRED","lets09","words2"]}</v>
      </c>
      <c r="Z516" s="54" t="str">
        <f t="shared" si="48"/>
        <v>"rate":"",</v>
      </c>
      <c r="AA516" s="54" t="str">
        <f t="shared" si="49"/>
        <v>"dff":"",</v>
      </c>
      <c r="AB516" s="54" t="str">
        <f t="shared" si="50"/>
        <v>"cmnt":[],</v>
      </c>
      <c r="AC516" s="54"/>
      <c r="AD516" s="54"/>
      <c r="AE516" s="54"/>
      <c r="AF516" s="54"/>
      <c r="AG516" s="54"/>
      <c r="AH516" s="54"/>
    </row>
    <row r="517" spans="1:34" ht="18" customHeight="1" x14ac:dyDescent="0.3">
      <c r="A517" s="44">
        <f t="shared" si="51"/>
        <v>45873</v>
      </c>
      <c r="B517" s="45">
        <f t="shared" si="42"/>
        <v>1</v>
      </c>
      <c r="C517" s="46" t="str">
        <f t="shared" si="43"/>
        <v>puzzle1 = [{"order":"516","ctry":"China","rate":"","dff":"","cmnt":[],"prow":["rgn_Asia","ExtraNo_HasSta, Center","ExtraNah_Rotate, Rotate"],"pcolumn":["3+Star","2Color","myrRED"]}],</v>
      </c>
      <c r="D517" s="47">
        <f t="shared" si="44"/>
        <v>516</v>
      </c>
      <c r="E517" s="48" t="s">
        <v>85</v>
      </c>
      <c r="F517" s="49" t="s">
        <v>1063</v>
      </c>
      <c r="G517" s="50" t="s">
        <v>1814</v>
      </c>
      <c r="H517" s="50" t="s">
        <v>1776</v>
      </c>
      <c r="I517" s="50" t="s">
        <v>1598</v>
      </c>
      <c r="J517" s="50" t="s">
        <v>1413</v>
      </c>
      <c r="K517" s="50" t="s">
        <v>1279</v>
      </c>
      <c r="L517" s="48" t="str" cm="1">
        <f t="array" ref="L517">IF(LEFT(E517,1)&lt;&gt;"[", _xlfn.TEXTJOIN(", ", TRUE, IF($E$2:$E$1438=E517, ROW($E$2:$E$1438)-1, "")), "")</f>
        <v>103, 319, 516, 567</v>
      </c>
      <c r="M517" s="48" cm="1">
        <f t="array" ref="M517">IF(
  IFERROR(INDEX(_xlfn.TEXTSPLIT(L517, ", "), COUNTA(_xlfn.TEXTSPLIT(L517, ", "))) - INDEX(_xlfn.TEXTSPLIT(L517, ", "), COUNTA(_xlfn.TEXTSPLIT(L517, ", ")) - 1), 0) &gt; 0,
  IFERROR(INDEX(_xlfn.TEXTSPLIT(L517, ", "), COUNTA(_xlfn.TEXTSPLIT(L517, ", "))) - INDEX(_xlfn.TEXTSPLIT(L517, ", "), COUNTA(_xlfn.TEXTSPLIT(L517, ", ")) - 1), ""),
  ""
)</f>
        <v>51</v>
      </c>
      <c r="N517" s="51" t="str">
        <f>IFERROR(TEXT(AVERAGEIF(Rates!B:B, D517, Rates!C:C), "0.0"), "")</f>
        <v/>
      </c>
      <c r="O517" s="52" t="str">
        <f>IFERROR(
    IF(
        AVERAGEIF(Rates!B:B, D517, Rates!F:F) &lt; 1.2,
        "Easy",
        IF(
            AVERAGEIF(Rates!B:B, D517, Rates!F:F) &gt; 2.2,
            "Hard",
            "Med"
        )
    ),
    ""
)</f>
        <v/>
      </c>
      <c r="P517" s="50" t="str" cm="1">
        <f t="array" ref="P517">_xlfn.TEXTJOIN(",", TRUE, IF((Rates!$B$1:$B$11000 = D517) * (Rates!$E$1:$E$11000 &lt;&gt; ""), CHAR(34) &amp; Rates!$E$1:$E$11000&amp; CHAR(34), ""))</f>
        <v/>
      </c>
      <c r="Q517" s="50">
        <f>COUNTIF(Categories!A:A, H517) + COUNTIF(Categories!A:A, I517) + COUNTIF(Categories!A:A, J517) + COUNTIF(Categories!A:A, K517) + COUNTIF(Categories!A:A, F517) + COUNTIF(Categories!A:A, G517) + T517</f>
        <v>6</v>
      </c>
      <c r="R517" s="50">
        <f t="shared" si="53"/>
        <v>0</v>
      </c>
      <c r="S517" s="50" t="str">
        <f t="shared" si="52"/>
        <v>rgn_AsiaExtraNo_HasSta, CenterExtraNah_Rotate, Rotate3+Star2ColormyrRED</v>
      </c>
      <c r="T517" s="50">
        <f t="shared" si="45"/>
        <v>0</v>
      </c>
      <c r="U517" s="50" t="s">
        <v>3018</v>
      </c>
      <c r="V517" s="50" t="str">
        <f t="shared" si="46"/>
        <v>[{"order":"516","ctry":"China",</v>
      </c>
      <c r="W517" s="53" t="str">
        <f t="shared" si="47"/>
        <v>[{"order":"516","ctry":"China","rate":"","dff":"","cmnt":[],"prow":["rgn_Asia","ExtraNo_HasSta, Center","ExtraNah_Rotate, Rotate"],"pcolumn":["3+Star","2Color","myrRED"]}],</v>
      </c>
      <c r="X517" s="48" t="str" cm="1">
        <f t="array" ref="X517">CHAR(34) &amp; "prow" &amp; CHAR(34) &amp; ":["
&amp; _xlfn.TEXTJOIN(",", TRUE, CHAR(34) &amp; F517:H517 &amp; CHAR(34))
&amp; "],"</f>
        <v>"prow":["rgn_Asia","ExtraNo_HasSta, Center","ExtraNah_Rotate, Rotate"],</v>
      </c>
      <c r="Y517" s="48" t="str" cm="1">
        <f t="array" ref="Y517">CHAR(34) &amp; "pcolumn" &amp; CHAR(34) &amp; ":["
&amp; _xlfn.TEXTJOIN(",", TRUE, CHAR(34) &amp; I517:K517 &amp; CHAR(34))
&amp; "]}"</f>
        <v>"pcolumn":["3+Star","2Color","myrRED"]}</v>
      </c>
      <c r="Z517" s="54" t="str">
        <f t="shared" si="48"/>
        <v>"rate":"",</v>
      </c>
      <c r="AA517" s="54" t="str">
        <f t="shared" si="49"/>
        <v>"dff":"",</v>
      </c>
      <c r="AB517" s="54" t="str">
        <f t="shared" si="50"/>
        <v>"cmnt":[],</v>
      </c>
      <c r="AC517" s="54"/>
      <c r="AD517" s="54"/>
      <c r="AE517" s="54"/>
      <c r="AF517" s="54"/>
      <c r="AG517" s="54"/>
      <c r="AH517" s="54"/>
    </row>
    <row r="518" spans="1:34" ht="18" customHeight="1" x14ac:dyDescent="0.3">
      <c r="A518" s="44">
        <f t="shared" si="51"/>
        <v>45874</v>
      </c>
      <c r="B518" s="45">
        <f t="shared" si="42"/>
        <v>2</v>
      </c>
      <c r="C518" s="46" t="str">
        <f t="shared" si="43"/>
        <v>puzzle1 = [{"order":"517","ctry":"Maldives","rate":"","dff":"","cmnt":[],"prow":["3Color","island","cl_GRE"],"pcolumn":["ntWHRE","IsMoon","lets08"]}],</v>
      </c>
      <c r="D518" s="47">
        <f t="shared" si="44"/>
        <v>517</v>
      </c>
      <c r="E518" s="48" t="s">
        <v>170</v>
      </c>
      <c r="F518" s="49" t="s">
        <v>1417</v>
      </c>
      <c r="G518" s="50" t="s">
        <v>1</v>
      </c>
      <c r="H518" s="50" t="s">
        <v>1095</v>
      </c>
      <c r="I518" s="50" t="s">
        <v>16</v>
      </c>
      <c r="J518" s="50" t="s">
        <v>1582</v>
      </c>
      <c r="K518" s="50" t="s">
        <v>2008</v>
      </c>
      <c r="L518" s="48" t="str" cm="1">
        <f t="array" ref="L518">IF(LEFT(E518,1)&lt;&gt;"[", _xlfn.TEXTJOIN(", ", TRUE, IF($E$2:$E$1438=E518, ROW($E$2:$E$1438)-1, "")), "")</f>
        <v>76, 257, 517</v>
      </c>
      <c r="M518" s="48" cm="1">
        <f t="array" ref="M518">IF(
  IFERROR(INDEX(_xlfn.TEXTSPLIT(L518, ", "), COUNTA(_xlfn.TEXTSPLIT(L518, ", "))) - INDEX(_xlfn.TEXTSPLIT(L518, ", "), COUNTA(_xlfn.TEXTSPLIT(L518, ", ")) - 1), 0) &gt; 0,
  IFERROR(INDEX(_xlfn.TEXTSPLIT(L518, ", "), COUNTA(_xlfn.TEXTSPLIT(L518, ", "))) - INDEX(_xlfn.TEXTSPLIT(L518, ", "), COUNTA(_xlfn.TEXTSPLIT(L518, ", ")) - 1), ""),
  ""
)</f>
        <v>260</v>
      </c>
      <c r="N518" s="51" t="str">
        <f>IFERROR(TEXT(AVERAGEIF(Rates!B:B, D518, Rates!C:C), "0.0"), "")</f>
        <v/>
      </c>
      <c r="O518" s="52" t="str">
        <f>IFERROR(
    IF(
        AVERAGEIF(Rates!B:B, D518, Rates!F:F) &lt; 1.2,
        "Easy",
        IF(
            AVERAGEIF(Rates!B:B, D518, Rates!F:F) &gt; 2.2,
            "Hard",
            "Med"
        )
    ),
    ""
)</f>
        <v/>
      </c>
      <c r="P518" s="50" t="str" cm="1">
        <f t="array" ref="P518">_xlfn.TEXTJOIN(",", TRUE, IF((Rates!$B$1:$B$11000 = D518) * (Rates!$E$1:$E$11000 &lt;&gt; ""), CHAR(34) &amp; Rates!$E$1:$E$11000&amp; CHAR(34), ""))</f>
        <v/>
      </c>
      <c r="Q518" s="50">
        <f>COUNTIF(Categories!A:A, H518) + COUNTIF(Categories!A:A, I518) + COUNTIF(Categories!A:A, J518) + COUNTIF(Categories!A:A, K518) + COUNTIF(Categories!A:A, F518) + COUNTIF(Categories!A:A, G518) + T518</f>
        <v>6</v>
      </c>
      <c r="R518" s="50">
        <f t="shared" si="53"/>
        <v>0</v>
      </c>
      <c r="S518" s="50" t="str">
        <f t="shared" si="52"/>
        <v>3Colorislandcl_GREntWHREIsMoonlets08</v>
      </c>
      <c r="T518" s="50">
        <f t="shared" si="45"/>
        <v>0</v>
      </c>
      <c r="U518" s="50" t="s">
        <v>3018</v>
      </c>
      <c r="V518" s="50" t="str">
        <f t="shared" si="46"/>
        <v>[{"order":"517","ctry":"Maldives",</v>
      </c>
      <c r="W518" s="53" t="str">
        <f t="shared" si="47"/>
        <v>[{"order":"517","ctry":"Maldives","rate":"","dff":"","cmnt":[],"prow":["3Color","island","cl_GRE"],"pcolumn":["ntWHRE","IsMoon","lets08"]}],</v>
      </c>
      <c r="X518" s="48" t="str" cm="1">
        <f t="array" ref="X518">CHAR(34) &amp; "prow" &amp; CHAR(34) &amp; ":["
&amp; _xlfn.TEXTJOIN(",", TRUE, CHAR(34) &amp; F518:H518 &amp; CHAR(34))
&amp; "],"</f>
        <v>"prow":["3Color","island","cl_GRE"],</v>
      </c>
      <c r="Y518" s="48" t="str" cm="1">
        <f t="array" ref="Y518">CHAR(34) &amp; "pcolumn" &amp; CHAR(34) &amp; ":["
&amp; _xlfn.TEXTJOIN(",", TRUE, CHAR(34) &amp; I518:K518 &amp; CHAR(34))
&amp; "]}"</f>
        <v>"pcolumn":["ntWHRE","IsMoon","lets08"]}</v>
      </c>
      <c r="Z518" s="54" t="str">
        <f t="shared" si="48"/>
        <v>"rate":"",</v>
      </c>
      <c r="AA518" s="54" t="str">
        <f t="shared" si="49"/>
        <v>"dff":"",</v>
      </c>
      <c r="AB518" s="54" t="str">
        <f t="shared" si="50"/>
        <v>"cmnt":[],</v>
      </c>
      <c r="AC518" s="54"/>
      <c r="AD518" s="54"/>
      <c r="AE518" s="54"/>
      <c r="AF518" s="54"/>
      <c r="AG518" s="54"/>
      <c r="AH518" s="54"/>
    </row>
    <row r="519" spans="1:34" ht="18" customHeight="1" x14ac:dyDescent="0.3">
      <c r="A519" s="44">
        <f t="shared" si="51"/>
        <v>45875</v>
      </c>
      <c r="B519" s="45">
        <f t="shared" si="42"/>
        <v>3</v>
      </c>
      <c r="C519" s="46" t="str">
        <f t="shared" si="43"/>
        <v>puzzle1 = [{"order":"518","ctry":"Colombia","rate":"","dff":"","cmnt":[],"prow":["NO_GRE","BAWHNO","myrYEL"],"pcolumn":["001YEL","cl_BLU","cl_RED"]}],</v>
      </c>
      <c r="D519" s="47">
        <f t="shared" si="44"/>
        <v>518</v>
      </c>
      <c r="E519" s="48" t="s">
        <v>88</v>
      </c>
      <c r="F519" s="49" t="s">
        <v>1323</v>
      </c>
      <c r="G519" s="50" t="s">
        <v>1355</v>
      </c>
      <c r="H519" s="50" t="s">
        <v>1291</v>
      </c>
      <c r="I519" s="50" t="s">
        <v>1176</v>
      </c>
      <c r="J519" s="50" t="s">
        <v>1092</v>
      </c>
      <c r="K519" s="50" t="s">
        <v>1101</v>
      </c>
      <c r="L519" s="48" t="str" cm="1">
        <f t="array" ref="L519">IF(LEFT(E519,1)&lt;&gt;"[", _xlfn.TEXTJOIN(", ", TRUE, IF($E$2:$E$1438=E519, ROW($E$2:$E$1438)-1, "")), "")</f>
        <v>11, 190, 518</v>
      </c>
      <c r="M519" s="48" cm="1">
        <f t="array" ref="M519">IF(
  IFERROR(INDEX(_xlfn.TEXTSPLIT(L519, ", "), COUNTA(_xlfn.TEXTSPLIT(L519, ", "))) - INDEX(_xlfn.TEXTSPLIT(L519, ", "), COUNTA(_xlfn.TEXTSPLIT(L519, ", ")) - 1), 0) &gt; 0,
  IFERROR(INDEX(_xlfn.TEXTSPLIT(L519, ", "), COUNTA(_xlfn.TEXTSPLIT(L519, ", "))) - INDEX(_xlfn.TEXTSPLIT(L519, ", "), COUNTA(_xlfn.TEXTSPLIT(L519, ", ")) - 1), ""),
  ""
)</f>
        <v>328</v>
      </c>
      <c r="N519" s="51" t="str">
        <f>IFERROR(TEXT(AVERAGEIF(Rates!B:B, D519, Rates!C:C), "0.0"), "")</f>
        <v/>
      </c>
      <c r="O519" s="52" t="str">
        <f>IFERROR(
    IF(
        AVERAGEIF(Rates!B:B, D519, Rates!F:F) &lt; 1.2,
        "Easy",
        IF(
            AVERAGEIF(Rates!B:B, D519, Rates!F:F) &gt; 2.2,
            "Hard",
            "Med"
        )
    ),
    ""
)</f>
        <v/>
      </c>
      <c r="P519" s="50" t="str" cm="1">
        <f t="array" ref="P519">_xlfn.TEXTJOIN(",", TRUE, IF((Rates!$B$1:$B$11000 = D519) * (Rates!$E$1:$E$11000 &lt;&gt; ""), CHAR(34) &amp; Rates!$E$1:$E$11000&amp; CHAR(34), ""))</f>
        <v/>
      </c>
      <c r="Q519" s="50">
        <f>COUNTIF(Categories!A:A, H519) + COUNTIF(Categories!A:A, I519) + COUNTIF(Categories!A:A, J519) + COUNTIF(Categories!A:A, K519) + COUNTIF(Categories!A:A, F519) + COUNTIF(Categories!A:A, G519) + T519</f>
        <v>6</v>
      </c>
      <c r="R519" s="50">
        <f t="shared" si="53"/>
        <v>0</v>
      </c>
      <c r="S519" s="50" t="str">
        <f t="shared" si="52"/>
        <v>NO_GREBAWHNOmyrYEL001YELcl_BLUcl_RED</v>
      </c>
      <c r="T519" s="50">
        <f t="shared" si="45"/>
        <v>0</v>
      </c>
      <c r="U519" s="50" t="s">
        <v>3018</v>
      </c>
      <c r="V519" s="50" t="str">
        <f t="shared" si="46"/>
        <v>[{"order":"518","ctry":"Colombia",</v>
      </c>
      <c r="W519" s="53" t="str">
        <f t="shared" si="47"/>
        <v>[{"order":"518","ctry":"Colombia","rate":"","dff":"","cmnt":[],"prow":["NO_GRE","BAWHNO","myrYEL"],"pcolumn":["001YEL","cl_BLU","cl_RED"]}],</v>
      </c>
      <c r="X519" s="48" t="str" cm="1">
        <f t="array" ref="X519">CHAR(34) &amp; "prow" &amp; CHAR(34) &amp; ":["
&amp; _xlfn.TEXTJOIN(",", TRUE, CHAR(34) &amp; F519:H519 &amp; CHAR(34))
&amp; "],"</f>
        <v>"prow":["NO_GRE","BAWHNO","myrYEL"],</v>
      </c>
      <c r="Y519" s="48" t="str" cm="1">
        <f t="array" ref="Y519">CHAR(34) &amp; "pcolumn" &amp; CHAR(34) &amp; ":["
&amp; _xlfn.TEXTJOIN(",", TRUE, CHAR(34) &amp; I519:K519 &amp; CHAR(34))
&amp; "]}"</f>
        <v>"pcolumn":["001YEL","cl_BLU","cl_RED"]}</v>
      </c>
      <c r="Z519" s="54" t="str">
        <f t="shared" si="48"/>
        <v>"rate":"",</v>
      </c>
      <c r="AA519" s="54" t="str">
        <f t="shared" si="49"/>
        <v>"dff":"",</v>
      </c>
      <c r="AB519" s="54" t="str">
        <f t="shared" si="50"/>
        <v>"cmnt":[],</v>
      </c>
      <c r="AC519" s="54"/>
      <c r="AD519" s="54"/>
      <c r="AE519" s="54"/>
      <c r="AF519" s="54"/>
      <c r="AG519" s="54"/>
      <c r="AH519" s="54"/>
    </row>
    <row r="520" spans="1:34" ht="18" customHeight="1" x14ac:dyDescent="0.3">
      <c r="A520" s="44">
        <f t="shared" si="51"/>
        <v>45876</v>
      </c>
      <c r="B520" s="45">
        <f t="shared" si="42"/>
        <v>4</v>
      </c>
      <c r="C520" s="46" t="str">
        <f t="shared" si="43"/>
        <v>puzzle1 = [{"order":"519","ctry":"Cape Verde","rate":"","dff":"","cmnt":[],"prow":["001BLU","portug","namenot_i"],"pcolumn":["exact2","staYEL","Horizo"]}],</v>
      </c>
      <c r="D520" s="59">
        <f t="shared" si="44"/>
        <v>519</v>
      </c>
      <c r="E520" s="60" t="s">
        <v>80</v>
      </c>
      <c r="F520" s="49" t="s">
        <v>1188</v>
      </c>
      <c r="G520" s="50" t="s">
        <v>2043</v>
      </c>
      <c r="H520" s="50" t="s">
        <v>1969</v>
      </c>
      <c r="I520" s="50" t="s">
        <v>1853</v>
      </c>
      <c r="J520" s="50" t="s">
        <v>1276</v>
      </c>
      <c r="K520" s="50" t="s">
        <v>1497</v>
      </c>
      <c r="L520" s="48" t="str" cm="1">
        <f t="array" ref="L520">IF(LEFT(E520,1)&lt;&gt;"[", _xlfn.TEXTJOIN(", ", TRUE, IF($E$2:$E$1438=E520, ROW($E$2:$E$1438)-1, "")), "")</f>
        <v>168, 519, 544</v>
      </c>
      <c r="M520" s="48" cm="1">
        <f t="array" ref="M520">IF(
  IFERROR(INDEX(_xlfn.TEXTSPLIT(L520, ", "), COUNTA(_xlfn.TEXTSPLIT(L520, ", "))) - INDEX(_xlfn.TEXTSPLIT(L520, ", "), COUNTA(_xlfn.TEXTSPLIT(L520, ", ")) - 1), 0) &gt; 0,
  IFERROR(INDEX(_xlfn.TEXTSPLIT(L520, ", "), COUNTA(_xlfn.TEXTSPLIT(L520, ", "))) - INDEX(_xlfn.TEXTSPLIT(L520, ", "), COUNTA(_xlfn.TEXTSPLIT(L520, ", ")) - 1), ""),
  ""
)</f>
        <v>25</v>
      </c>
      <c r="N520" s="51" t="str">
        <f>IFERROR(TEXT(AVERAGEIF(Rates!B:B, D520, Rates!C:C), "0.0"), "")</f>
        <v/>
      </c>
      <c r="O520" s="52" t="str">
        <f>IFERROR(
    IF(
        AVERAGEIF(Rates!B:B, D520, Rates!F:F) &lt; 1.2,
        "Easy",
        IF(
            AVERAGEIF(Rates!B:B, D520, Rates!F:F) &gt; 2.2,
            "Hard",
            "Med"
        )
    ),
    ""
)</f>
        <v/>
      </c>
      <c r="P520" s="50" t="str" cm="1">
        <f t="array" ref="P520">_xlfn.TEXTJOIN(",", TRUE, IF((Rates!$B$1:$B$11000 = D520) * (Rates!$E$1:$E$11000 &lt;&gt; ""), CHAR(34) &amp; Rates!$E$1:$E$11000&amp; CHAR(34), ""))</f>
        <v/>
      </c>
      <c r="Q520" s="50">
        <f>COUNTIF(Categories!A:A, H520) + COUNTIF(Categories!A:A, I520) + COUNTIF(Categories!A:A, J520) + COUNTIF(Categories!A:A, K520) + COUNTIF(Categories!A:A, F520) + COUNTIF(Categories!A:A, G520) + T520</f>
        <v>6</v>
      </c>
      <c r="R520" s="50">
        <f t="shared" si="53"/>
        <v>0</v>
      </c>
      <c r="S520" s="50" t="str">
        <f t="shared" si="52"/>
        <v>001BLUportugnamenot_iexact2staYELHorizo</v>
      </c>
      <c r="T520" s="50">
        <f t="shared" si="45"/>
        <v>0</v>
      </c>
      <c r="U520" s="50" t="s">
        <v>3018</v>
      </c>
      <c r="V520" s="50" t="str">
        <f t="shared" si="46"/>
        <v>[{"order":"519","ctry":"Cape Verde",</v>
      </c>
      <c r="W520" s="53" t="str">
        <f t="shared" si="47"/>
        <v>[{"order":"519","ctry":"Cape Verde","rate":"","dff":"","cmnt":[],"prow":["001BLU","portug","namenot_i"],"pcolumn":["exact2","staYEL","Horizo"]}],</v>
      </c>
      <c r="X520" s="48" t="str" cm="1">
        <f t="array" ref="X520">CHAR(34) &amp; "prow" &amp; CHAR(34) &amp; ":["
&amp; _xlfn.TEXTJOIN(",", TRUE, CHAR(34) &amp; F520:H520 &amp; CHAR(34))
&amp; "],"</f>
        <v>"prow":["001BLU","portug","namenot_i"],</v>
      </c>
      <c r="Y520" s="48" t="str" cm="1">
        <f t="array" ref="Y520">CHAR(34) &amp; "pcolumn" &amp; CHAR(34) &amp; ":["
&amp; _xlfn.TEXTJOIN(",", TRUE, CHAR(34) &amp; I520:K520 &amp; CHAR(34))
&amp; "]}"</f>
        <v>"pcolumn":["exact2","staYEL","Horizo"]}</v>
      </c>
      <c r="Z520" s="54" t="str">
        <f t="shared" si="48"/>
        <v>"rate":"",</v>
      </c>
      <c r="AA520" s="54" t="str">
        <f t="shared" si="49"/>
        <v>"dff":"",</v>
      </c>
      <c r="AB520" s="54" t="str">
        <f t="shared" si="50"/>
        <v>"cmnt":[],</v>
      </c>
      <c r="AC520" s="54"/>
      <c r="AD520" s="54"/>
      <c r="AE520" s="54"/>
      <c r="AF520" s="54"/>
      <c r="AG520" s="54"/>
      <c r="AH520" s="54"/>
    </row>
    <row r="521" spans="1:34" ht="18" customHeight="1" x14ac:dyDescent="0.3">
      <c r="A521" s="44">
        <f t="shared" si="51"/>
        <v>45877</v>
      </c>
      <c r="B521" s="45">
        <f t="shared" si="42"/>
        <v>5</v>
      </c>
      <c r="C521" s="46" t="str">
        <f t="shared" si="43"/>
        <v>puzzle1 = [{"order":"520","ctry":"Bangladesh","rate":"","dff":"","cmnt":[],"prow":["2Color","rgn_Asia","Circle"],"pcolumn":["NO_WHI","NO_BLU","myrGRE"]}],</v>
      </c>
      <c r="D521" s="59">
        <f t="shared" si="44"/>
        <v>520</v>
      </c>
      <c r="E521" s="60" t="s">
        <v>58</v>
      </c>
      <c r="F521" s="49" t="s">
        <v>1413</v>
      </c>
      <c r="G521" s="50" t="s">
        <v>1063</v>
      </c>
      <c r="H521" s="50" t="s">
        <v>1570</v>
      </c>
      <c r="I521" s="50" t="s">
        <v>1315</v>
      </c>
      <c r="J521" s="50" t="s">
        <v>1311</v>
      </c>
      <c r="K521" s="50" t="s">
        <v>1287</v>
      </c>
      <c r="L521" s="48" t="str" cm="1">
        <f t="array" ref="L521">IF(LEFT(E521,1)&lt;&gt;"[", _xlfn.TEXTJOIN(", ", TRUE, IF($E$2:$E$1438=E521, ROW($E$2:$E$1438)-1, "")), "")</f>
        <v>155, 520, 530</v>
      </c>
      <c r="M521" s="48" cm="1">
        <f t="array" ref="M521">IF(
  IFERROR(INDEX(_xlfn.TEXTSPLIT(L521, ", "), COUNTA(_xlfn.TEXTSPLIT(L521, ", "))) - INDEX(_xlfn.TEXTSPLIT(L521, ", "), COUNTA(_xlfn.TEXTSPLIT(L521, ", ")) - 1), 0) &gt; 0,
  IFERROR(INDEX(_xlfn.TEXTSPLIT(L521, ", "), COUNTA(_xlfn.TEXTSPLIT(L521, ", "))) - INDEX(_xlfn.TEXTSPLIT(L521, ", "), COUNTA(_xlfn.TEXTSPLIT(L521, ", ")) - 1), ""),
  ""
)</f>
        <v>10</v>
      </c>
      <c r="N521" s="51" t="str">
        <f>IFERROR(TEXT(AVERAGEIF(Rates!B:B, D521, Rates!C:C), "0.0"), "")</f>
        <v/>
      </c>
      <c r="O521" s="52" t="str">
        <f>IFERROR(
    IF(
        AVERAGEIF(Rates!B:B, D521, Rates!F:F) &lt; 1.2,
        "Easy",
        IF(
            AVERAGEIF(Rates!B:B, D521, Rates!F:F) &gt; 2.2,
            "Hard",
            "Med"
        )
    ),
    ""
)</f>
        <v/>
      </c>
      <c r="P521" s="50" t="str" cm="1">
        <f t="array" ref="P521">_xlfn.TEXTJOIN(",", TRUE, IF((Rates!$B$1:$B$11000 = D521) * (Rates!$E$1:$E$11000 &lt;&gt; ""), CHAR(34) &amp; Rates!$E$1:$E$11000&amp; CHAR(34), ""))</f>
        <v/>
      </c>
      <c r="Q521" s="50">
        <f>COUNTIF(Categories!A:A, H521) + COUNTIF(Categories!A:A, I521) + COUNTIF(Categories!A:A, J521) + COUNTIF(Categories!A:A, K521) + COUNTIF(Categories!A:A, F521) + COUNTIF(Categories!A:A, G521) + T521</f>
        <v>6</v>
      </c>
      <c r="R521" s="50">
        <f t="shared" si="53"/>
        <v>0</v>
      </c>
      <c r="S521" s="50" t="str">
        <f t="shared" si="52"/>
        <v>2Colorrgn_AsiaCircleNO_WHINO_BLUmyrGRE</v>
      </c>
      <c r="T521" s="50">
        <f t="shared" si="45"/>
        <v>0</v>
      </c>
      <c r="U521" s="50" t="s">
        <v>3018</v>
      </c>
      <c r="V521" s="50" t="str">
        <f t="shared" si="46"/>
        <v>[{"order":"520","ctry":"Bangladesh",</v>
      </c>
      <c r="W521" s="53" t="str">
        <f t="shared" si="47"/>
        <v>[{"order":"520","ctry":"Bangladesh","rate":"","dff":"","cmnt":[],"prow":["2Color","rgn_Asia","Circle"],"pcolumn":["NO_WHI","NO_BLU","myrGRE"]}],</v>
      </c>
      <c r="X521" s="48" t="str" cm="1">
        <f t="array" ref="X521">CHAR(34) &amp; "prow" &amp; CHAR(34) &amp; ":["
&amp; _xlfn.TEXTJOIN(",", TRUE, CHAR(34) &amp; F521:H521 &amp; CHAR(34))
&amp; "],"</f>
        <v>"prow":["2Color","rgn_Asia","Circle"],</v>
      </c>
      <c r="Y521" s="48" t="str" cm="1">
        <f t="array" ref="Y521">CHAR(34) &amp; "pcolumn" &amp; CHAR(34) &amp; ":["
&amp; _xlfn.TEXTJOIN(",", TRUE, CHAR(34) &amp; I521:K521 &amp; CHAR(34))
&amp; "]}"</f>
        <v>"pcolumn":["NO_WHI","NO_BLU","myrGRE"]}</v>
      </c>
      <c r="Z521" s="54" t="str">
        <f t="shared" si="48"/>
        <v>"rate":"",</v>
      </c>
      <c r="AA521" s="54" t="str">
        <f t="shared" si="49"/>
        <v>"dff":"",</v>
      </c>
      <c r="AB521" s="54" t="str">
        <f t="shared" si="50"/>
        <v>"cmnt":[],</v>
      </c>
      <c r="AC521" s="54"/>
      <c r="AD521" s="54"/>
      <c r="AE521" s="54"/>
      <c r="AF521" s="54"/>
      <c r="AG521" s="54"/>
      <c r="AH521" s="54"/>
    </row>
    <row r="522" spans="1:34" ht="18" customHeight="1" x14ac:dyDescent="0.3">
      <c r="A522" s="44">
        <f t="shared" si="51"/>
        <v>45878</v>
      </c>
      <c r="B522" s="45">
        <f t="shared" si="42"/>
        <v>6</v>
      </c>
      <c r="C522" s="46" t="str">
        <f t="shared" si="43"/>
        <v>puzzle1 = [{"order":"521","ctry":"Tonga","rate":"","dff":"","cmnt":[],"prow":["pct_WHI_15-100","myrRED","2Color"],"pcolumn":["rgn_Oceania","smallcross","Canton"]}],</v>
      </c>
      <c r="D522" s="59">
        <f t="shared" si="44"/>
        <v>521</v>
      </c>
      <c r="E522" s="60" t="s">
        <v>261</v>
      </c>
      <c r="F522" s="49" t="s">
        <v>3110</v>
      </c>
      <c r="G522" s="50" t="s">
        <v>1279</v>
      </c>
      <c r="H522" s="50" t="s">
        <v>1413</v>
      </c>
      <c r="I522" s="50" t="s">
        <v>1051</v>
      </c>
      <c r="J522" s="50" t="s">
        <v>1529</v>
      </c>
      <c r="K522" s="50" t="s">
        <v>1634</v>
      </c>
      <c r="L522" s="48" t="str" cm="1">
        <f t="array" ref="L522">IF(LEFT(E522,1)&lt;&gt;"[", _xlfn.TEXTJOIN(", ", TRUE, IF($E$2:$E$1438=E522, ROW($E$2:$E$1438)-1, "")), "")</f>
        <v>361, 521, 546</v>
      </c>
      <c r="M522" s="48" cm="1">
        <f t="array" ref="M522">IF(
  IFERROR(INDEX(_xlfn.TEXTSPLIT(L522, ", "), COUNTA(_xlfn.TEXTSPLIT(L522, ", "))) - INDEX(_xlfn.TEXTSPLIT(L522, ", "), COUNTA(_xlfn.TEXTSPLIT(L522, ", ")) - 1), 0) &gt; 0,
  IFERROR(INDEX(_xlfn.TEXTSPLIT(L522, ", "), COUNTA(_xlfn.TEXTSPLIT(L522, ", "))) - INDEX(_xlfn.TEXTSPLIT(L522, ", "), COUNTA(_xlfn.TEXTSPLIT(L522, ", ")) - 1), ""),
  ""
)</f>
        <v>25</v>
      </c>
      <c r="N522" s="51" t="str">
        <f>IFERROR(TEXT(AVERAGEIF(Rates!B:B, D522, Rates!C:C), "0.0"), "")</f>
        <v/>
      </c>
      <c r="O522" s="52" t="str">
        <f>IFERROR(
    IF(
        AVERAGEIF(Rates!B:B, D522, Rates!F:F) &lt; 1.2,
        "Easy",
        IF(
            AVERAGEIF(Rates!B:B, D522, Rates!F:F) &gt; 2.2,
            "Hard",
            "Med"
        )
    ),
    ""
)</f>
        <v/>
      </c>
      <c r="P522" s="50" t="str" cm="1">
        <f t="array" ref="P522">_xlfn.TEXTJOIN(",", TRUE, IF((Rates!$B$1:$B$11000 = D522) * (Rates!$E$1:$E$11000 &lt;&gt; ""), CHAR(34) &amp; Rates!$E$1:$E$11000&amp; CHAR(34), ""))</f>
        <v/>
      </c>
      <c r="Q522" s="50">
        <f>COUNTIF(Categories!A:A, H522) + COUNTIF(Categories!A:A, I522) + COUNTIF(Categories!A:A, J522) + COUNTIF(Categories!A:A, K522) + COUNTIF(Categories!A:A, F522) + COUNTIF(Categories!A:A, G522) + T522</f>
        <v>6</v>
      </c>
      <c r="R522" s="50">
        <f t="shared" si="53"/>
        <v>0</v>
      </c>
      <c r="S522" s="50" t="str">
        <f t="shared" si="52"/>
        <v>pct_WHI_15-100myrRED2Colorrgn_OceaniasmallcrossCanton</v>
      </c>
      <c r="T522" s="50">
        <f t="shared" si="45"/>
        <v>1</v>
      </c>
      <c r="U522" s="50" t="s">
        <v>3018</v>
      </c>
      <c r="V522" s="50" t="str">
        <f t="shared" si="46"/>
        <v>[{"order":"521","ctry":"Tonga",</v>
      </c>
      <c r="W522" s="53" t="str">
        <f t="shared" si="47"/>
        <v>[{"order":"521","ctry":"Tonga","rate":"","dff":"","cmnt":[],"prow":["pct_WHI_15-100","myrRED","2Color"],"pcolumn":["rgn_Oceania","smallcross","Canton"]}],</v>
      </c>
      <c r="X522" s="48" t="str" cm="1">
        <f t="array" ref="X522">CHAR(34) &amp; "prow" &amp; CHAR(34) &amp; ":["
&amp; _xlfn.TEXTJOIN(",", TRUE, CHAR(34) &amp; F522:H522 &amp; CHAR(34))
&amp; "],"</f>
        <v>"prow":["pct_WHI_15-100","myrRED","2Color"],</v>
      </c>
      <c r="Y522" s="48" t="str" cm="1">
        <f t="array" ref="Y522">CHAR(34) &amp; "pcolumn" &amp; CHAR(34) &amp; ":["
&amp; _xlfn.TEXTJOIN(",", TRUE, CHAR(34) &amp; I522:K522 &amp; CHAR(34))
&amp; "]}"</f>
        <v>"pcolumn":["rgn_Oceania","smallcross","Canton"]}</v>
      </c>
      <c r="Z522" s="54" t="str">
        <f t="shared" si="48"/>
        <v>"rate":"",</v>
      </c>
      <c r="AA522" s="54" t="str">
        <f t="shared" si="49"/>
        <v>"dff":"",</v>
      </c>
      <c r="AB522" s="54" t="str">
        <f t="shared" si="50"/>
        <v>"cmnt":[],</v>
      </c>
      <c r="AC522" s="54"/>
      <c r="AD522" s="54"/>
      <c r="AE522" s="54"/>
      <c r="AF522" s="54"/>
      <c r="AG522" s="54"/>
      <c r="AH522" s="54"/>
    </row>
    <row r="523" spans="1:34" ht="18" customHeight="1" x14ac:dyDescent="0.3">
      <c r="A523" s="44">
        <f t="shared" si="51"/>
        <v>45879</v>
      </c>
      <c r="B523" s="45">
        <f t="shared" si="42"/>
        <v>7</v>
      </c>
      <c r="C523" s="46" t="str">
        <f t="shared" si="43"/>
        <v>puzzle1 = [{"order":"522","ctry":"Central African Republic","rate":"","dff":"","cmnt":[],"prow":["rgn_Africa","1Stars","words3"],"pcolumn":["diffdirection","4+Band","french"]}],</v>
      </c>
      <c r="D523" s="47">
        <f t="shared" si="44"/>
        <v>522</v>
      </c>
      <c r="E523" s="48" t="s">
        <v>82</v>
      </c>
      <c r="F523" s="49" t="s">
        <v>1047</v>
      </c>
      <c r="G523" s="50" t="s">
        <v>1590</v>
      </c>
      <c r="H523" s="50" t="s">
        <v>1849</v>
      </c>
      <c r="I523" s="50" t="s">
        <v>1525</v>
      </c>
      <c r="J523" s="50" t="s">
        <v>1493</v>
      </c>
      <c r="K523" s="50" t="s">
        <v>2035</v>
      </c>
      <c r="L523" s="48" t="str" cm="1">
        <f t="array" ref="L523">IF(LEFT(E523,1)&lt;&gt;"[", _xlfn.TEXTJOIN(", ", TRUE, IF($E$2:$E$1438=E523, ROW($E$2:$E$1438)-1, "")), "")</f>
        <v>129, 522</v>
      </c>
      <c r="M523" s="48" cm="1">
        <f t="array" ref="M523">IF(
  IFERROR(INDEX(_xlfn.TEXTSPLIT(L523, ", "), COUNTA(_xlfn.TEXTSPLIT(L523, ", "))) - INDEX(_xlfn.TEXTSPLIT(L523, ", "), COUNTA(_xlfn.TEXTSPLIT(L523, ", ")) - 1), 0) &gt; 0,
  IFERROR(INDEX(_xlfn.TEXTSPLIT(L523, ", "), COUNTA(_xlfn.TEXTSPLIT(L523, ", "))) - INDEX(_xlfn.TEXTSPLIT(L523, ", "), COUNTA(_xlfn.TEXTSPLIT(L523, ", ")) - 1), ""),
  ""
)</f>
        <v>393</v>
      </c>
      <c r="N523" s="51" t="str">
        <f>IFERROR(TEXT(AVERAGEIF(Rates!B:B, D523, Rates!C:C), "0.0"), "")</f>
        <v/>
      </c>
      <c r="O523" s="52" t="str">
        <f>IFERROR(
    IF(
        AVERAGEIF(Rates!B:B, D523, Rates!F:F) &lt; 1.2,
        "Easy",
        IF(
            AVERAGEIF(Rates!B:B, D523, Rates!F:F) &gt; 2.2,
            "Hard",
            "Med"
        )
    ),
    ""
)</f>
        <v/>
      </c>
      <c r="P523" s="50" t="str" cm="1">
        <f t="array" ref="P523">_xlfn.TEXTJOIN(",", TRUE, IF((Rates!$B$1:$B$11000 = D523) * (Rates!$E$1:$E$11000 &lt;&gt; ""), CHAR(34) &amp; Rates!$E$1:$E$11000&amp; CHAR(34), ""))</f>
        <v/>
      </c>
      <c r="Q523" s="50">
        <f>COUNTIF(Categories!A:A, H523) + COUNTIF(Categories!A:A, I523) + COUNTIF(Categories!A:A, J523) + COUNTIF(Categories!A:A, K523) + COUNTIF(Categories!A:A, F523) + COUNTIF(Categories!A:A, G523) + T523</f>
        <v>6</v>
      </c>
      <c r="R523" s="50">
        <f t="shared" si="53"/>
        <v>0</v>
      </c>
      <c r="S523" s="50" t="str">
        <f t="shared" si="52"/>
        <v>rgn_Africa1Starswords3diffdirection4+Bandfrench</v>
      </c>
      <c r="T523" s="50">
        <f t="shared" si="45"/>
        <v>0</v>
      </c>
      <c r="U523" s="50" t="s">
        <v>3018</v>
      </c>
      <c r="V523" s="50" t="str">
        <f t="shared" si="46"/>
        <v>[{"order":"522","ctry":"Central African Republic",</v>
      </c>
      <c r="W523" s="53" t="str">
        <f t="shared" si="47"/>
        <v>[{"order":"522","ctry":"Central African Republic","rate":"","dff":"","cmnt":[],"prow":["rgn_Africa","1Stars","words3"],"pcolumn":["diffdirection","4+Band","french"]}],</v>
      </c>
      <c r="X523" s="48" t="str" cm="1">
        <f t="array" ref="X523">CHAR(34) &amp; "prow" &amp; CHAR(34) &amp; ":["
&amp; _xlfn.TEXTJOIN(",", TRUE, CHAR(34) &amp; F523:H523 &amp; CHAR(34))
&amp; "],"</f>
        <v>"prow":["rgn_Africa","1Stars","words3"],</v>
      </c>
      <c r="Y523" s="48" t="str" cm="1">
        <f t="array" ref="Y523">CHAR(34) &amp; "pcolumn" &amp; CHAR(34) &amp; ":["
&amp; _xlfn.TEXTJOIN(",", TRUE, CHAR(34) &amp; I523:K523 &amp; CHAR(34))
&amp; "]}"</f>
        <v>"pcolumn":["diffdirection","4+Band","french"]}</v>
      </c>
      <c r="Z523" s="54" t="str">
        <f t="shared" si="48"/>
        <v>"rate":"",</v>
      </c>
      <c r="AA523" s="54" t="str">
        <f t="shared" si="49"/>
        <v>"dff":"",</v>
      </c>
      <c r="AB523" s="54" t="str">
        <f t="shared" si="50"/>
        <v>"cmnt":[],</v>
      </c>
      <c r="AC523" s="54"/>
      <c r="AD523" s="54"/>
      <c r="AE523" s="54"/>
      <c r="AF523" s="54"/>
      <c r="AG523" s="54"/>
      <c r="AH523" s="54"/>
    </row>
    <row r="524" spans="1:34" ht="18" customHeight="1" x14ac:dyDescent="0.3">
      <c r="A524" s="44">
        <f t="shared" si="51"/>
        <v>45880</v>
      </c>
      <c r="B524" s="45">
        <f t="shared" si="42"/>
        <v>1</v>
      </c>
      <c r="C524" s="46" t="str">
        <f t="shared" si="43"/>
        <v>puzzle1 = [{"order":"523","ctry":"England","rate":"","dff":"","cmnt":[],"prow":["myrWHI","englis","rgn_Europe"],"pcolumn":["cl_RED","Crosse","2Color"]}],</v>
      </c>
      <c r="D524" s="47">
        <f t="shared" si="44"/>
        <v>523</v>
      </c>
      <c r="E524" s="48" t="s">
        <v>106</v>
      </c>
      <c r="F524" s="49" t="s">
        <v>1295</v>
      </c>
      <c r="G524" s="50" t="s">
        <v>2031</v>
      </c>
      <c r="H524" s="50" t="s">
        <v>1067</v>
      </c>
      <c r="I524" s="50" t="s">
        <v>1101</v>
      </c>
      <c r="J524" s="50" t="s">
        <v>1618</v>
      </c>
      <c r="K524" s="50" t="s">
        <v>1413</v>
      </c>
      <c r="L524" s="48" t="str" cm="1">
        <f t="array" ref="L524">IF(LEFT(E524,1)&lt;&gt;"[", _xlfn.TEXTJOIN(", ", TRUE, IF($E$2:$E$1438=E524, ROW($E$2:$E$1438)-1, "")), "")</f>
        <v>82, 523</v>
      </c>
      <c r="M524" s="48" cm="1">
        <f t="array" ref="M524">IF(
  IFERROR(INDEX(_xlfn.TEXTSPLIT(L524, ", "), COUNTA(_xlfn.TEXTSPLIT(L524, ", "))) - INDEX(_xlfn.TEXTSPLIT(L524, ", "), COUNTA(_xlfn.TEXTSPLIT(L524, ", ")) - 1), 0) &gt; 0,
  IFERROR(INDEX(_xlfn.TEXTSPLIT(L524, ", "), COUNTA(_xlfn.TEXTSPLIT(L524, ", "))) - INDEX(_xlfn.TEXTSPLIT(L524, ", "), COUNTA(_xlfn.TEXTSPLIT(L524, ", ")) - 1), ""),
  ""
)</f>
        <v>441</v>
      </c>
      <c r="N524" s="51" t="str">
        <f>IFERROR(TEXT(AVERAGEIF(Rates!B:B, D524, Rates!C:C), "0.0"), "")</f>
        <v/>
      </c>
      <c r="O524" s="52" t="str">
        <f>IFERROR(
    IF(
        AVERAGEIF(Rates!B:B, D524, Rates!F:F) &lt; 1.2,
        "Easy",
        IF(
            AVERAGEIF(Rates!B:B, D524, Rates!F:F) &gt; 2.2,
            "Hard",
            "Med"
        )
    ),
    ""
)</f>
        <v/>
      </c>
      <c r="P524" s="50" t="str" cm="1">
        <f t="array" ref="P524">_xlfn.TEXTJOIN(",", TRUE, IF((Rates!$B$1:$B$11000 = D524) * (Rates!$E$1:$E$11000 &lt;&gt; ""), CHAR(34) &amp; Rates!$E$1:$E$11000&amp; CHAR(34), ""))</f>
        <v/>
      </c>
      <c r="Q524" s="50">
        <f>COUNTIF(Categories!A:A, H524) + COUNTIF(Categories!A:A, I524) + COUNTIF(Categories!A:A, J524) + COUNTIF(Categories!A:A, K524) + COUNTIF(Categories!A:A, F524) + COUNTIF(Categories!A:A, G524) + T524</f>
        <v>6</v>
      </c>
      <c r="R524" s="50">
        <f t="shared" si="53"/>
        <v>1</v>
      </c>
      <c r="S524" s="50" t="str">
        <f t="shared" si="52"/>
        <v>myrWHIenglisrgn_Europecl_REDCrosse2Color</v>
      </c>
      <c r="T524" s="50">
        <f t="shared" si="45"/>
        <v>0</v>
      </c>
      <c r="U524" s="50" t="s">
        <v>3018</v>
      </c>
      <c r="V524" s="50" t="str">
        <f t="shared" si="46"/>
        <v>[{"order":"523","ctry":"England",</v>
      </c>
      <c r="W524" s="53" t="str">
        <f t="shared" si="47"/>
        <v>[{"order":"523","ctry":"England","rate":"","dff":"","cmnt":[],"prow":["myrWHI","englis","rgn_Europe"],"pcolumn":["cl_RED","Crosse","2Color"]}],</v>
      </c>
      <c r="X524" s="48" t="str" cm="1">
        <f t="array" ref="X524">CHAR(34) &amp; "prow" &amp; CHAR(34) &amp; ":["
&amp; _xlfn.TEXTJOIN(",", TRUE, CHAR(34) &amp; F524:H524 &amp; CHAR(34))
&amp; "],"</f>
        <v>"prow":["myrWHI","englis","rgn_Europe"],</v>
      </c>
      <c r="Y524" s="48" t="str" cm="1">
        <f t="array" ref="Y524">CHAR(34) &amp; "pcolumn" &amp; CHAR(34) &amp; ":["
&amp; _xlfn.TEXTJOIN(",", TRUE, CHAR(34) &amp; I524:K524 &amp; CHAR(34))
&amp; "]}"</f>
        <v>"pcolumn":["cl_RED","Crosse","2Color"]}</v>
      </c>
      <c r="Z524" s="54" t="str">
        <f t="shared" si="48"/>
        <v>"rate":"",</v>
      </c>
      <c r="AA524" s="54" t="str">
        <f t="shared" si="49"/>
        <v>"dff":"",</v>
      </c>
      <c r="AB524" s="54" t="str">
        <f t="shared" si="50"/>
        <v>"cmnt":[],</v>
      </c>
      <c r="AC524" s="54"/>
      <c r="AD524" s="54"/>
      <c r="AE524" s="54"/>
      <c r="AF524" s="54"/>
      <c r="AG524" s="54"/>
      <c r="AH524" s="54"/>
    </row>
    <row r="525" spans="1:34" ht="18" customHeight="1" x14ac:dyDescent="0.3">
      <c r="A525" s="44">
        <f t="shared" si="51"/>
        <v>45881</v>
      </c>
      <c r="B525" s="45">
        <f t="shared" si="42"/>
        <v>2</v>
      </c>
      <c r="C525" s="46" t="str">
        <f t="shared" si="43"/>
        <v>puzzle1 = [{"order":"524","ctry":"Montenegro","rate":"","dff":"","cmnt":[],"prow":["namenot_a","namenot_i","Animal"],"pcolumn":["myrRED","Crowns","balkan"]}],</v>
      </c>
      <c r="D525" s="47">
        <f t="shared" si="44"/>
        <v>524</v>
      </c>
      <c r="E525" s="48" t="s">
        <v>183</v>
      </c>
      <c r="F525" s="49" t="s">
        <v>1961</v>
      </c>
      <c r="G525" s="50" t="s">
        <v>1969</v>
      </c>
      <c r="H525" s="50" t="s">
        <v>1606</v>
      </c>
      <c r="I525" s="50" t="s">
        <v>1279</v>
      </c>
      <c r="J525" s="50" t="s">
        <v>1650</v>
      </c>
      <c r="K525" s="50" t="s">
        <v>23</v>
      </c>
      <c r="L525" s="48" t="str" cm="1">
        <f t="array" ref="L525">IF(LEFT(E525,1)&lt;&gt;"[", _xlfn.TEXTJOIN(", ", TRUE, IF($E$2:$E$1438=E525, ROW($E$2:$E$1438)-1, "")), "")</f>
        <v>189, 524</v>
      </c>
      <c r="M525" s="48" cm="1">
        <f t="array" ref="M525">IF(
  IFERROR(INDEX(_xlfn.TEXTSPLIT(L525, ", "), COUNTA(_xlfn.TEXTSPLIT(L525, ", "))) - INDEX(_xlfn.TEXTSPLIT(L525, ", "), COUNTA(_xlfn.TEXTSPLIT(L525, ", ")) - 1), 0) &gt; 0,
  IFERROR(INDEX(_xlfn.TEXTSPLIT(L525, ", "), COUNTA(_xlfn.TEXTSPLIT(L525, ", "))) - INDEX(_xlfn.TEXTSPLIT(L525, ", "), COUNTA(_xlfn.TEXTSPLIT(L525, ", ")) - 1), ""),
  ""
)</f>
        <v>335</v>
      </c>
      <c r="N525" s="51" t="str">
        <f>IFERROR(TEXT(AVERAGEIF(Rates!B:B, D525, Rates!C:C), "0.0"), "")</f>
        <v/>
      </c>
      <c r="O525" s="52" t="str">
        <f>IFERROR(
    IF(
        AVERAGEIF(Rates!B:B, D525, Rates!F:F) &lt; 1.2,
        "Easy",
        IF(
            AVERAGEIF(Rates!B:B, D525, Rates!F:F) &gt; 2.2,
            "Hard",
            "Med"
        )
    ),
    ""
)</f>
        <v/>
      </c>
      <c r="P525" s="50" t="str" cm="1">
        <f t="array" ref="P525">_xlfn.TEXTJOIN(",", TRUE, IF((Rates!$B$1:$B$11000 = D525) * (Rates!$E$1:$E$11000 &lt;&gt; ""), CHAR(34) &amp; Rates!$E$1:$E$11000&amp; CHAR(34), ""))</f>
        <v/>
      </c>
      <c r="Q525" s="50">
        <f>COUNTIF(Categories!A:A, H525) + COUNTIF(Categories!A:A, I525) + COUNTIF(Categories!A:A, J525) + COUNTIF(Categories!A:A, K525) + COUNTIF(Categories!A:A, F525) + COUNTIF(Categories!A:A, G525) + T525</f>
        <v>6</v>
      </c>
      <c r="R525" s="50">
        <f t="shared" si="53"/>
        <v>0</v>
      </c>
      <c r="S525" s="50" t="str">
        <f t="shared" si="52"/>
        <v>namenot_anamenot_iAnimalmyrREDCrownsbalkan</v>
      </c>
      <c r="T525" s="50">
        <f t="shared" si="45"/>
        <v>0</v>
      </c>
      <c r="U525" s="50" t="s">
        <v>3018</v>
      </c>
      <c r="V525" s="50" t="str">
        <f t="shared" si="46"/>
        <v>[{"order":"524","ctry":"Montenegro",</v>
      </c>
      <c r="W525" s="53" t="str">
        <f t="shared" si="47"/>
        <v>[{"order":"524","ctry":"Montenegro","rate":"","dff":"","cmnt":[],"prow":["namenot_a","namenot_i","Animal"],"pcolumn":["myrRED","Crowns","balkan"]}],</v>
      </c>
      <c r="X525" s="48" t="str" cm="1">
        <f t="array" ref="X525">CHAR(34) &amp; "prow" &amp; CHAR(34) &amp; ":["
&amp; _xlfn.TEXTJOIN(",", TRUE, CHAR(34) &amp; F525:H525 &amp; CHAR(34))
&amp; "],"</f>
        <v>"prow":["namenot_a","namenot_i","Animal"],</v>
      </c>
      <c r="Y525" s="48" t="str" cm="1">
        <f t="array" ref="Y525">CHAR(34) &amp; "pcolumn" &amp; CHAR(34) &amp; ":["
&amp; _xlfn.TEXTJOIN(",", TRUE, CHAR(34) &amp; I525:K525 &amp; CHAR(34))
&amp; "]}"</f>
        <v>"pcolumn":["myrRED","Crowns","balkan"]}</v>
      </c>
      <c r="Z525" s="54" t="str">
        <f t="shared" si="48"/>
        <v>"rate":"",</v>
      </c>
      <c r="AA525" s="54" t="str">
        <f t="shared" si="49"/>
        <v>"dff":"",</v>
      </c>
      <c r="AB525" s="54" t="str">
        <f t="shared" si="50"/>
        <v>"cmnt":[],</v>
      </c>
      <c r="AC525" s="54"/>
      <c r="AD525" s="54"/>
      <c r="AE525" s="54"/>
      <c r="AF525" s="54"/>
      <c r="AG525" s="54"/>
      <c r="AH525" s="54"/>
    </row>
    <row r="526" spans="1:34" ht="18" customHeight="1" x14ac:dyDescent="0.3">
      <c r="A526" s="44">
        <f t="shared" si="51"/>
        <v>45882</v>
      </c>
      <c r="B526" s="45">
        <f t="shared" si="42"/>
        <v>3</v>
      </c>
      <c r="C526" s="46" t="str">
        <f t="shared" si="43"/>
        <v>puzzle1 = [{"order":"525","ctry":"Guyana","rate":"","dff":"","cmnt":[],"prow":["Trside","Trside","Trside"],"pcolumn":["with_U","with_A","with_A"]}],</v>
      </c>
      <c r="D526" s="47">
        <f t="shared" si="44"/>
        <v>525</v>
      </c>
      <c r="E526" s="48" t="s">
        <v>134</v>
      </c>
      <c r="F526" s="49" t="s">
        <v>1614</v>
      </c>
      <c r="G526" s="50" t="s">
        <v>1614</v>
      </c>
      <c r="H526" s="50" t="s">
        <v>1614</v>
      </c>
      <c r="I526" s="50" t="s">
        <v>3002</v>
      </c>
      <c r="J526" s="50" t="s">
        <v>3076</v>
      </c>
      <c r="K526" s="50" t="s">
        <v>3076</v>
      </c>
      <c r="L526" s="48" t="str" cm="1">
        <f t="array" ref="L526">IF(LEFT(E526,1)&lt;&gt;"[", _xlfn.TEXTJOIN(", ", TRUE, IF($E$2:$E$1438=E526, ROW($E$2:$E$1438)-1, "")), "")</f>
        <v>89, 188, 525</v>
      </c>
      <c r="M526" s="48" cm="1">
        <f t="array" ref="M526">IF(
  IFERROR(INDEX(_xlfn.TEXTSPLIT(L526, ", "), COUNTA(_xlfn.TEXTSPLIT(L526, ", "))) - INDEX(_xlfn.TEXTSPLIT(L526, ", "), COUNTA(_xlfn.TEXTSPLIT(L526, ", ")) - 1), 0) &gt; 0,
  IFERROR(INDEX(_xlfn.TEXTSPLIT(L526, ", "), COUNTA(_xlfn.TEXTSPLIT(L526, ", "))) - INDEX(_xlfn.TEXTSPLIT(L526, ", "), COUNTA(_xlfn.TEXTSPLIT(L526, ", ")) - 1), ""),
  ""
)</f>
        <v>337</v>
      </c>
      <c r="N526" s="51" t="str">
        <f>IFERROR(TEXT(AVERAGEIF(Rates!B:B, D526, Rates!C:C), "0.0"), "")</f>
        <v/>
      </c>
      <c r="O526" s="52" t="str">
        <f>IFERROR(
    IF(
        AVERAGEIF(Rates!B:B, D526, Rates!F:F) &lt; 1.2,
        "Easy",
        IF(
            AVERAGEIF(Rates!B:B, D526, Rates!F:F) &gt; 2.2,
            "Hard",
            "Med"
        )
    ),
    ""
)</f>
        <v/>
      </c>
      <c r="P526" s="50" t="str" cm="1">
        <f t="array" ref="P526">_xlfn.TEXTJOIN(",", TRUE, IF((Rates!$B$1:$B$11000 = D526) * (Rates!$E$1:$E$11000 &lt;&gt; ""), CHAR(34) &amp; Rates!$E$1:$E$11000&amp; CHAR(34), ""))</f>
        <v/>
      </c>
      <c r="Q526" s="50">
        <f>COUNTIF(Categories!A:A, H526) + COUNTIF(Categories!A:A, I526) + COUNTIF(Categories!A:A, J526) + COUNTIF(Categories!A:A, K526) + COUNTIF(Categories!A:A, F526) + COUNTIF(Categories!A:A, G526) + T526</f>
        <v>6</v>
      </c>
      <c r="R526" s="50">
        <f t="shared" si="53"/>
        <v>0</v>
      </c>
      <c r="S526" s="50" t="str">
        <f t="shared" si="52"/>
        <v>TrsideTrsideTrsidewith_Uwith_Awith_A</v>
      </c>
      <c r="T526" s="50">
        <f t="shared" si="45"/>
        <v>3</v>
      </c>
      <c r="U526" s="50" t="s">
        <v>3018</v>
      </c>
      <c r="V526" s="50" t="str">
        <f t="shared" si="46"/>
        <v>[{"order":"525","ctry":"Guyana",</v>
      </c>
      <c r="W526" s="53" t="str">
        <f t="shared" si="47"/>
        <v>[{"order":"525","ctry":"Guyana","rate":"","dff":"","cmnt":[],"prow":["Trside","Trside","Trside"],"pcolumn":["with_U","with_A","with_A"]}],</v>
      </c>
      <c r="X526" s="48" t="str" cm="1">
        <f t="array" ref="X526">CHAR(34) &amp; "prow" &amp; CHAR(34) &amp; ":["
&amp; _xlfn.TEXTJOIN(",", TRUE, CHAR(34) &amp; F526:H526 &amp; CHAR(34))
&amp; "],"</f>
        <v>"prow":["Trside","Trside","Trside"],</v>
      </c>
      <c r="Y526" s="48" t="str" cm="1">
        <f t="array" ref="Y526">CHAR(34) &amp; "pcolumn" &amp; CHAR(34) &amp; ":["
&amp; _xlfn.TEXTJOIN(",", TRUE, CHAR(34) &amp; I526:K526 &amp; CHAR(34))
&amp; "]}"</f>
        <v>"pcolumn":["with_U","with_A","with_A"]}</v>
      </c>
      <c r="Z526" s="54" t="str">
        <f t="shared" si="48"/>
        <v>"rate":"",</v>
      </c>
      <c r="AA526" s="54" t="str">
        <f t="shared" si="49"/>
        <v>"dff":"",</v>
      </c>
      <c r="AB526" s="54" t="str">
        <f t="shared" si="50"/>
        <v>"cmnt":[],</v>
      </c>
      <c r="AC526" s="54"/>
      <c r="AD526" s="54"/>
      <c r="AE526" s="54"/>
      <c r="AF526" s="54"/>
      <c r="AG526" s="54"/>
      <c r="AH526" s="54"/>
    </row>
    <row r="527" spans="1:34" ht="18" customHeight="1" x14ac:dyDescent="0.3">
      <c r="A527" s="44">
        <f t="shared" si="51"/>
        <v>45883</v>
      </c>
      <c r="B527" s="45">
        <f t="shared" si="42"/>
        <v>4</v>
      </c>
      <c r="C527" s="46" t="str">
        <f t="shared" si="43"/>
        <v>puzzle1 = [{"order":"526","ctry":"Zimbabwe","rate":"","dff":"","cmnt":[],"prow":["cl_YEL","cl_GRE","cl_BLA"],"pcolumn":["with_Z","with_B","with_W"]}],</v>
      </c>
      <c r="D527" s="47">
        <f t="shared" si="44"/>
        <v>526</v>
      </c>
      <c r="E527" s="48" t="s">
        <v>284</v>
      </c>
      <c r="F527" s="49" t="s">
        <v>1107</v>
      </c>
      <c r="G527" s="50" t="s">
        <v>1095</v>
      </c>
      <c r="H527" s="50" t="s">
        <v>1088</v>
      </c>
      <c r="I527" s="50" t="s">
        <v>3077</v>
      </c>
      <c r="J527" s="50" t="s">
        <v>3074</v>
      </c>
      <c r="K527" s="50" t="s">
        <v>3072</v>
      </c>
      <c r="L527" s="48" t="str" cm="1">
        <f t="array" ref="L527">IF(LEFT(E527,1)&lt;&gt;"[", _xlfn.TEXTJOIN(", ", TRUE, IF($E$2:$E$1438=E527, ROW($E$2:$E$1438)-1, "")), "")</f>
        <v>65, 526</v>
      </c>
      <c r="M527" s="48" cm="1">
        <f t="array" ref="M527">IF(
  IFERROR(INDEX(_xlfn.TEXTSPLIT(L527, ", "), COUNTA(_xlfn.TEXTSPLIT(L527, ", "))) - INDEX(_xlfn.TEXTSPLIT(L527, ", "), COUNTA(_xlfn.TEXTSPLIT(L527, ", ")) - 1), 0) &gt; 0,
  IFERROR(INDEX(_xlfn.TEXTSPLIT(L527, ", "), COUNTA(_xlfn.TEXTSPLIT(L527, ", "))) - INDEX(_xlfn.TEXTSPLIT(L527, ", "), COUNTA(_xlfn.TEXTSPLIT(L527, ", ")) - 1), ""),
  ""
)</f>
        <v>461</v>
      </c>
      <c r="N527" s="51" t="str">
        <f>IFERROR(TEXT(AVERAGEIF(Rates!B:B, D527, Rates!C:C), "0.0"), "")</f>
        <v/>
      </c>
      <c r="O527" s="52" t="str">
        <f>IFERROR(
    IF(
        AVERAGEIF(Rates!B:B, D527, Rates!F:F) &lt; 1.2,
        "Easy",
        IF(
            AVERAGEIF(Rates!B:B, D527, Rates!F:F) &gt; 2.2,
            "Hard",
            "Med"
        )
    ),
    ""
)</f>
        <v/>
      </c>
      <c r="P527" s="50" t="str" cm="1">
        <f t="array" ref="P527">_xlfn.TEXTJOIN(",", TRUE, IF((Rates!$B$1:$B$11000 = D527) * (Rates!$E$1:$E$11000 &lt;&gt; ""), CHAR(34) &amp; Rates!$E$1:$E$11000&amp; CHAR(34), ""))</f>
        <v/>
      </c>
      <c r="Q527" s="50">
        <f>COUNTIF(Categories!A:A, H527) + COUNTIF(Categories!A:A, I527) + COUNTIF(Categories!A:A, J527) + COUNTIF(Categories!A:A, K527) + COUNTIF(Categories!A:A, F527) + COUNTIF(Categories!A:A, G527) + T527</f>
        <v>6</v>
      </c>
      <c r="R527" s="50">
        <f t="shared" si="53"/>
        <v>0</v>
      </c>
      <c r="S527" s="50" t="str">
        <f t="shared" si="52"/>
        <v>cl_YELcl_GREcl_BLAwith_Zwith_Bwith_W</v>
      </c>
      <c r="T527" s="50">
        <f t="shared" si="45"/>
        <v>3</v>
      </c>
      <c r="U527" s="50" t="s">
        <v>3018</v>
      </c>
      <c r="V527" s="50" t="str">
        <f t="shared" si="46"/>
        <v>[{"order":"526","ctry":"Zimbabwe",</v>
      </c>
      <c r="W527" s="53" t="str">
        <f t="shared" si="47"/>
        <v>[{"order":"526","ctry":"Zimbabwe","rate":"","dff":"","cmnt":[],"prow":["cl_YEL","cl_GRE","cl_BLA"],"pcolumn":["with_Z","with_B","with_W"]}],</v>
      </c>
      <c r="X527" s="48" t="str" cm="1">
        <f t="array" ref="X527">CHAR(34) &amp; "prow" &amp; CHAR(34) &amp; ":["
&amp; _xlfn.TEXTJOIN(",", TRUE, CHAR(34) &amp; F527:H527 &amp; CHAR(34))
&amp; "],"</f>
        <v>"prow":["cl_YEL","cl_GRE","cl_BLA"],</v>
      </c>
      <c r="Y527" s="48" t="str" cm="1">
        <f t="array" ref="Y527">CHAR(34) &amp; "pcolumn" &amp; CHAR(34) &amp; ":["
&amp; _xlfn.TEXTJOIN(",", TRUE, CHAR(34) &amp; I527:K527 &amp; CHAR(34))
&amp; "]}"</f>
        <v>"pcolumn":["with_Z","with_B","with_W"]}</v>
      </c>
      <c r="Z527" s="54" t="str">
        <f t="shared" si="48"/>
        <v>"rate":"",</v>
      </c>
      <c r="AA527" s="54" t="str">
        <f t="shared" si="49"/>
        <v>"dff":"",</v>
      </c>
      <c r="AB527" s="54" t="str">
        <f t="shared" si="50"/>
        <v>"cmnt":[],</v>
      </c>
      <c r="AC527" s="54"/>
      <c r="AD527" s="54"/>
      <c r="AE527" s="54"/>
      <c r="AF527" s="54"/>
      <c r="AG527" s="54"/>
      <c r="AH527" s="54"/>
    </row>
    <row r="528" spans="1:34" ht="18" customHeight="1" x14ac:dyDescent="0.3">
      <c r="A528" s="44">
        <f t="shared" si="51"/>
        <v>45884</v>
      </c>
      <c r="B528" s="45">
        <f t="shared" si="42"/>
        <v>5</v>
      </c>
      <c r="C528" s="46" t="str">
        <f t="shared" si="43"/>
        <v>puzzle1 = [{"order":"527","ctry":"Moldova","rate":"","dff":"","cmnt":[],"prow":["cl_BLU, cl_YEL","cl_RED, cl_YEL","cl_BLU, cl_RED"],"pcolumn":["soviet","allver","noeuni"]}],</v>
      </c>
      <c r="D528" s="47">
        <f t="shared" si="44"/>
        <v>527</v>
      </c>
      <c r="E528" s="48" t="s">
        <v>180</v>
      </c>
      <c r="F528" s="49" t="s">
        <v>1131</v>
      </c>
      <c r="G528" s="50" t="s">
        <v>1167</v>
      </c>
      <c r="H528" s="50" t="s">
        <v>1137</v>
      </c>
      <c r="I528" s="50" t="s">
        <v>24</v>
      </c>
      <c r="J528" s="50" t="s">
        <v>1513</v>
      </c>
      <c r="K528" s="50" t="s">
        <v>2078</v>
      </c>
      <c r="L528" s="48" t="str" cm="1">
        <f t="array" ref="L528">IF(LEFT(E528,1)&lt;&gt;"[", _xlfn.TEXTJOIN(", ", TRUE, IF($E$2:$E$1438=E528, ROW($E$2:$E$1438)-1, "")), "")</f>
        <v>47, 527</v>
      </c>
      <c r="M528" s="48" cm="1">
        <f t="array" ref="M528">IF(
  IFERROR(INDEX(_xlfn.TEXTSPLIT(L528, ", "), COUNTA(_xlfn.TEXTSPLIT(L528, ", "))) - INDEX(_xlfn.TEXTSPLIT(L528, ", "), COUNTA(_xlfn.TEXTSPLIT(L528, ", ")) - 1), 0) &gt; 0,
  IFERROR(INDEX(_xlfn.TEXTSPLIT(L528, ", "), COUNTA(_xlfn.TEXTSPLIT(L528, ", "))) - INDEX(_xlfn.TEXTSPLIT(L528, ", "), COUNTA(_xlfn.TEXTSPLIT(L528, ", ")) - 1), ""),
  ""
)</f>
        <v>480</v>
      </c>
      <c r="N528" s="51" t="str">
        <f>IFERROR(TEXT(AVERAGEIF(Rates!B:B, D528, Rates!C:C), "0.0"), "")</f>
        <v/>
      </c>
      <c r="O528" s="52" t="str">
        <f>IFERROR(
    IF(
        AVERAGEIF(Rates!B:B, D528, Rates!F:F) &lt; 1.2,
        "Easy",
        IF(
            AVERAGEIF(Rates!B:B, D528, Rates!F:F) &gt; 2.2,
            "Hard",
            "Med"
        )
    ),
    ""
)</f>
        <v/>
      </c>
      <c r="P528" s="50" t="str" cm="1">
        <f t="array" ref="P528">_xlfn.TEXTJOIN(",", TRUE, IF((Rates!$B$1:$B$11000 = D528) * (Rates!$E$1:$E$11000 &lt;&gt; ""), CHAR(34) &amp; Rates!$E$1:$E$11000&amp; CHAR(34), ""))</f>
        <v/>
      </c>
      <c r="Q528" s="50">
        <f>COUNTIF(Categories!A:A, H528) + COUNTIF(Categories!A:A, I528) + COUNTIF(Categories!A:A, J528) + COUNTIF(Categories!A:A, K528) + COUNTIF(Categories!A:A, F528) + COUNTIF(Categories!A:A, G528) + T528</f>
        <v>6</v>
      </c>
      <c r="R528" s="50">
        <f t="shared" si="53"/>
        <v>0</v>
      </c>
      <c r="S528" s="50" t="str">
        <f t="shared" si="52"/>
        <v>cl_BLU, cl_YELcl_RED, cl_YELcl_BLU, cl_REDsovietallvernoeuni</v>
      </c>
      <c r="T528" s="50">
        <f t="shared" si="45"/>
        <v>0</v>
      </c>
      <c r="U528" s="50" t="s">
        <v>3018</v>
      </c>
      <c r="V528" s="50" t="str">
        <f t="shared" si="46"/>
        <v>[{"order":"527","ctry":"Moldova",</v>
      </c>
      <c r="W528" s="53" t="str">
        <f t="shared" si="47"/>
        <v>[{"order":"527","ctry":"Moldova","rate":"","dff":"","cmnt":[],"prow":["cl_BLU, cl_YEL","cl_RED, cl_YEL","cl_BLU, cl_RED"],"pcolumn":["soviet","allver","noeuni"]}],</v>
      </c>
      <c r="X528" s="48" t="str" cm="1">
        <f t="array" ref="X528">CHAR(34) &amp; "prow" &amp; CHAR(34) &amp; ":["
&amp; _xlfn.TEXTJOIN(",", TRUE, CHAR(34) &amp; F528:H528 &amp; CHAR(34))
&amp; "],"</f>
        <v>"prow":["cl_BLU, cl_YEL","cl_RED, cl_YEL","cl_BLU, cl_RED"],</v>
      </c>
      <c r="Y528" s="48" t="str" cm="1">
        <f t="array" ref="Y528">CHAR(34) &amp; "pcolumn" &amp; CHAR(34) &amp; ":["
&amp; _xlfn.TEXTJOIN(",", TRUE, CHAR(34) &amp; I528:K528 &amp; CHAR(34))
&amp; "]}"</f>
        <v>"pcolumn":["soviet","allver","noeuni"]}</v>
      </c>
      <c r="Z528" s="54" t="str">
        <f t="shared" si="48"/>
        <v>"rate":"",</v>
      </c>
      <c r="AA528" s="54" t="str">
        <f t="shared" si="49"/>
        <v>"dff":"",</v>
      </c>
      <c r="AB528" s="54" t="str">
        <f t="shared" si="50"/>
        <v>"cmnt":[],</v>
      </c>
      <c r="AC528" s="54"/>
      <c r="AD528" s="54"/>
      <c r="AE528" s="54"/>
      <c r="AF528" s="54"/>
      <c r="AG528" s="54"/>
      <c r="AH528" s="54"/>
    </row>
    <row r="529" spans="1:34" ht="18" customHeight="1" x14ac:dyDescent="0.3">
      <c r="A529" s="44">
        <f t="shared" si="51"/>
        <v>45885</v>
      </c>
      <c r="B529" s="45">
        <f t="shared" si="42"/>
        <v>6</v>
      </c>
      <c r="C529" s="46" t="str">
        <f t="shared" si="43"/>
        <v>puzzle1 = [{"order":"528","ctry":"Cook Islands","rate":"","dff":"","cmnt":[],"prow":["unjack","unjack","unjack"],"pcolumn":["myrBLU","3+Star","LUEDHI"]}],</v>
      </c>
      <c r="D529" s="47">
        <f t="shared" si="44"/>
        <v>528</v>
      </c>
      <c r="E529" s="48" t="s">
        <v>91</v>
      </c>
      <c r="F529" s="49" t="s">
        <v>1666</v>
      </c>
      <c r="G529" s="50" t="s">
        <v>1666</v>
      </c>
      <c r="H529" s="50" t="s">
        <v>1666</v>
      </c>
      <c r="I529" s="50" t="s">
        <v>1283</v>
      </c>
      <c r="J529" s="50" t="s">
        <v>1598</v>
      </c>
      <c r="K529" s="50" t="s">
        <v>1388</v>
      </c>
      <c r="L529" s="48" t="str" cm="1">
        <f t="array" ref="L529">IF(LEFT(E529,1)&lt;&gt;"[", _xlfn.TEXTJOIN(", ", TRUE, IF($E$2:$E$1438=E529, ROW($E$2:$E$1438)-1, "")), "")</f>
        <v>247, 528</v>
      </c>
      <c r="M529" s="48" cm="1">
        <f t="array" ref="M529">IF(
  IFERROR(INDEX(_xlfn.TEXTSPLIT(L529, ", "), COUNTA(_xlfn.TEXTSPLIT(L529, ", "))) - INDEX(_xlfn.TEXTSPLIT(L529, ", "), COUNTA(_xlfn.TEXTSPLIT(L529, ", ")) - 1), 0) &gt; 0,
  IFERROR(INDEX(_xlfn.TEXTSPLIT(L529, ", "), COUNTA(_xlfn.TEXTSPLIT(L529, ", "))) - INDEX(_xlfn.TEXTSPLIT(L529, ", "), COUNTA(_xlfn.TEXTSPLIT(L529, ", ")) - 1), ""),
  ""
)</f>
        <v>281</v>
      </c>
      <c r="N529" s="51" t="str">
        <f>IFERROR(TEXT(AVERAGEIF(Rates!B:B, D529, Rates!C:C), "0.0"), "")</f>
        <v/>
      </c>
      <c r="O529" s="52" t="str">
        <f>IFERROR(
    IF(
        AVERAGEIF(Rates!B:B, D529, Rates!F:F) &lt; 1.2,
        "Easy",
        IF(
            AVERAGEIF(Rates!B:B, D529, Rates!F:F) &gt; 2.2,
            "Hard",
            "Med"
        )
    ),
    ""
)</f>
        <v/>
      </c>
      <c r="P529" s="50" t="str" cm="1">
        <f t="array" ref="P529">_xlfn.TEXTJOIN(",", TRUE, IF((Rates!$B$1:$B$11000 = D529) * (Rates!$E$1:$E$11000 &lt;&gt; ""), CHAR(34) &amp; Rates!$E$1:$E$11000&amp; CHAR(34), ""))</f>
        <v/>
      </c>
      <c r="Q529" s="50">
        <f>COUNTIF(Categories!A:A, H529) + COUNTIF(Categories!A:A, I529) + COUNTIF(Categories!A:A, J529) + COUNTIF(Categories!A:A, K529) + COUNTIF(Categories!A:A, F529) + COUNTIF(Categories!A:A, G529) + T529</f>
        <v>6</v>
      </c>
      <c r="R529" s="50">
        <f t="shared" si="53"/>
        <v>0</v>
      </c>
      <c r="S529" s="50" t="str">
        <f t="shared" si="52"/>
        <v>unjackunjackunjackmyrBLU3+StarLUEDHI</v>
      </c>
      <c r="T529" s="50">
        <f t="shared" si="45"/>
        <v>0</v>
      </c>
      <c r="U529" s="50" t="s">
        <v>3018</v>
      </c>
      <c r="V529" s="50" t="str">
        <f t="shared" si="46"/>
        <v>[{"order":"528","ctry":"Cook Islands",</v>
      </c>
      <c r="W529" s="53" t="str">
        <f t="shared" si="47"/>
        <v>[{"order":"528","ctry":"Cook Islands","rate":"","dff":"","cmnt":[],"prow":["unjack","unjack","unjack"],"pcolumn":["myrBLU","3+Star","LUEDHI"]}],</v>
      </c>
      <c r="X529" s="48" t="str" cm="1">
        <f t="array" ref="X529">CHAR(34) &amp; "prow" &amp; CHAR(34) &amp; ":["
&amp; _xlfn.TEXTJOIN(",", TRUE, CHAR(34) &amp; F529:H529 &amp; CHAR(34))
&amp; "],"</f>
        <v>"prow":["unjack","unjack","unjack"],</v>
      </c>
      <c r="Y529" s="48" t="str" cm="1">
        <f t="array" ref="Y529">CHAR(34) &amp; "pcolumn" &amp; CHAR(34) &amp; ":["
&amp; _xlfn.TEXTJOIN(",", TRUE, CHAR(34) &amp; I529:K529 &amp; CHAR(34))
&amp; "]}"</f>
        <v>"pcolumn":["myrBLU","3+Star","LUEDHI"]}</v>
      </c>
      <c r="Z529" s="54" t="str">
        <f t="shared" si="48"/>
        <v>"rate":"",</v>
      </c>
      <c r="AA529" s="54" t="str">
        <f t="shared" si="49"/>
        <v>"dff":"",</v>
      </c>
      <c r="AB529" s="54" t="str">
        <f t="shared" si="50"/>
        <v>"cmnt":[],</v>
      </c>
      <c r="AC529" s="54"/>
      <c r="AD529" s="54"/>
      <c r="AE529" s="54"/>
      <c r="AF529" s="54"/>
      <c r="AG529" s="54"/>
      <c r="AH529" s="54"/>
    </row>
    <row r="530" spans="1:34" ht="18" customHeight="1" x14ac:dyDescent="0.3">
      <c r="A530" s="44">
        <f t="shared" si="51"/>
        <v>45886</v>
      </c>
      <c r="B530" s="45">
        <f t="shared" si="42"/>
        <v>7</v>
      </c>
      <c r="C530" s="46" t="str">
        <f t="shared" si="43"/>
        <v>puzzle1 = [{"order":"529","ctry":"Denmark","rate":"","dff":"","cmnt":[],"prow":["monarchy","2Bands","myrRED"],"pcolumn":["2Color","Nordic","rgn_Europe"]}],</v>
      </c>
      <c r="D530" s="47">
        <f t="shared" si="44"/>
        <v>529</v>
      </c>
      <c r="E530" s="48" t="s">
        <v>98</v>
      </c>
      <c r="F530" s="49" t="s">
        <v>27</v>
      </c>
      <c r="G530" s="50" t="s">
        <v>1485</v>
      </c>
      <c r="H530" s="50" t="s">
        <v>1279</v>
      </c>
      <c r="I530" s="50" t="s">
        <v>1413</v>
      </c>
      <c r="J530" s="50" t="s">
        <v>1658</v>
      </c>
      <c r="K530" s="50" t="s">
        <v>1067</v>
      </c>
      <c r="L530" s="48" t="str" cm="1">
        <f t="array" ref="L530">IF(LEFT(E530,1)&lt;&gt;"[", _xlfn.TEXTJOIN(", ", TRUE, IF($E$2:$E$1438=E530, ROW($E$2:$E$1438)-1, "")), "")</f>
        <v>237, 529</v>
      </c>
      <c r="M530" s="48" cm="1">
        <f t="array" ref="M530">IF(
  IFERROR(INDEX(_xlfn.TEXTSPLIT(L530, ", "), COUNTA(_xlfn.TEXTSPLIT(L530, ", "))) - INDEX(_xlfn.TEXTSPLIT(L530, ", "), COUNTA(_xlfn.TEXTSPLIT(L530, ", ")) - 1), 0) &gt; 0,
  IFERROR(INDEX(_xlfn.TEXTSPLIT(L530, ", "), COUNTA(_xlfn.TEXTSPLIT(L530, ", "))) - INDEX(_xlfn.TEXTSPLIT(L530, ", "), COUNTA(_xlfn.TEXTSPLIT(L530, ", ")) - 1), ""),
  ""
)</f>
        <v>292</v>
      </c>
      <c r="N530" s="51" t="str">
        <f>IFERROR(TEXT(AVERAGEIF(Rates!B:B, D530, Rates!C:C), "0.0"), "")</f>
        <v/>
      </c>
      <c r="O530" s="52" t="str">
        <f>IFERROR(
    IF(
        AVERAGEIF(Rates!B:B, D530, Rates!F:F) &lt; 1.2,
        "Easy",
        IF(
            AVERAGEIF(Rates!B:B, D530, Rates!F:F) &gt; 2.2,
            "Hard",
            "Med"
        )
    ),
    ""
)</f>
        <v/>
      </c>
      <c r="P530" s="50" t="str" cm="1">
        <f t="array" ref="P530">_xlfn.TEXTJOIN(",", TRUE, IF((Rates!$B$1:$B$11000 = D530) * (Rates!$E$1:$E$11000 &lt;&gt; ""), CHAR(34) &amp; Rates!$E$1:$E$11000&amp; CHAR(34), ""))</f>
        <v/>
      </c>
      <c r="Q530" s="50">
        <f>COUNTIF(Categories!A:A, H530) + COUNTIF(Categories!A:A, I530) + COUNTIF(Categories!A:A, J530) + COUNTIF(Categories!A:A, K530) + COUNTIF(Categories!A:A, F530) + COUNTIF(Categories!A:A, G530) + T530</f>
        <v>6</v>
      </c>
      <c r="R530" s="50">
        <f t="shared" si="53"/>
        <v>0</v>
      </c>
      <c r="S530" s="50" t="str">
        <f t="shared" si="52"/>
        <v>monarchy2BandsmyrRED2ColorNordicrgn_Europe</v>
      </c>
      <c r="T530" s="50">
        <f t="shared" si="45"/>
        <v>0</v>
      </c>
      <c r="U530" s="50" t="s">
        <v>3018</v>
      </c>
      <c r="V530" s="50" t="str">
        <f t="shared" si="46"/>
        <v>[{"order":"529","ctry":"Denmark",</v>
      </c>
      <c r="W530" s="53" t="str">
        <f t="shared" si="47"/>
        <v>[{"order":"529","ctry":"Denmark","rate":"","dff":"","cmnt":[],"prow":["monarchy","2Bands","myrRED"],"pcolumn":["2Color","Nordic","rgn_Europe"]}],</v>
      </c>
      <c r="X530" s="48" t="str" cm="1">
        <f t="array" ref="X530">CHAR(34) &amp; "prow" &amp; CHAR(34) &amp; ":["
&amp; _xlfn.TEXTJOIN(",", TRUE, CHAR(34) &amp; F530:H530 &amp; CHAR(34))
&amp; "],"</f>
        <v>"prow":["monarchy","2Bands","myrRED"],</v>
      </c>
      <c r="Y530" s="48" t="str" cm="1">
        <f t="array" ref="Y530">CHAR(34) &amp; "pcolumn" &amp; CHAR(34) &amp; ":["
&amp; _xlfn.TEXTJOIN(",", TRUE, CHAR(34) &amp; I530:K530 &amp; CHAR(34))
&amp; "]}"</f>
        <v>"pcolumn":["2Color","Nordic","rgn_Europe"]}</v>
      </c>
      <c r="Z530" s="54" t="str">
        <f t="shared" si="48"/>
        <v>"rate":"",</v>
      </c>
      <c r="AA530" s="54" t="str">
        <f t="shared" si="49"/>
        <v>"dff":"",</v>
      </c>
      <c r="AB530" s="54" t="str">
        <f t="shared" si="50"/>
        <v>"cmnt":[],</v>
      </c>
      <c r="AC530" s="54"/>
      <c r="AD530" s="54"/>
      <c r="AE530" s="54"/>
      <c r="AF530" s="54"/>
      <c r="AG530" s="54"/>
      <c r="AH530" s="54"/>
    </row>
    <row r="531" spans="1:34" ht="18" customHeight="1" x14ac:dyDescent="0.3">
      <c r="A531" s="44">
        <f t="shared" si="51"/>
        <v>45887</v>
      </c>
      <c r="B531" s="45">
        <f t="shared" si="42"/>
        <v>1</v>
      </c>
      <c r="C531" s="46" t="str">
        <f t="shared" si="43"/>
        <v>puzzle1 = [{"order":"530","ctry":"Bangladesh","rate":"","dff":"","cmnt":[],"prow":["rgn_Asia","rgn_Asia","rgn_Asia"],"pcolumn":["BLWHNO","Extra_2Color, NO_YEL","2Color"]}],</v>
      </c>
      <c r="D531" s="47">
        <f t="shared" si="44"/>
        <v>530</v>
      </c>
      <c r="E531" s="48" t="s">
        <v>58</v>
      </c>
      <c r="F531" s="49" t="s">
        <v>1063</v>
      </c>
      <c r="G531" s="50" t="s">
        <v>1063</v>
      </c>
      <c r="H531" s="50" t="s">
        <v>1063</v>
      </c>
      <c r="I531" s="50" t="s">
        <v>1339</v>
      </c>
      <c r="J531" s="50" t="s">
        <v>1445</v>
      </c>
      <c r="K531" s="50" t="s">
        <v>1413</v>
      </c>
      <c r="L531" s="48" t="str" cm="1">
        <f t="array" ref="L531">IF(LEFT(E531,1)&lt;&gt;"[", _xlfn.TEXTJOIN(", ", TRUE, IF($E$2:$E$1438=E531, ROW($E$2:$E$1438)-1, "")), "")</f>
        <v>155, 520, 530</v>
      </c>
      <c r="M531" s="48" cm="1">
        <f t="array" ref="M531">IF(
  IFERROR(INDEX(_xlfn.TEXTSPLIT(L531, ", "), COUNTA(_xlfn.TEXTSPLIT(L531, ", "))) - INDEX(_xlfn.TEXTSPLIT(L531, ", "), COUNTA(_xlfn.TEXTSPLIT(L531, ", ")) - 1), 0) &gt; 0,
  IFERROR(INDEX(_xlfn.TEXTSPLIT(L531, ", "), COUNTA(_xlfn.TEXTSPLIT(L531, ", "))) - INDEX(_xlfn.TEXTSPLIT(L531, ", "), COUNTA(_xlfn.TEXTSPLIT(L531, ", ")) - 1), ""),
  ""
)</f>
        <v>10</v>
      </c>
      <c r="N531" s="51" t="str">
        <f>IFERROR(TEXT(AVERAGEIF(Rates!B:B, D531, Rates!C:C), "0.0"), "")</f>
        <v/>
      </c>
      <c r="O531" s="52" t="str">
        <f>IFERROR(
    IF(
        AVERAGEIF(Rates!B:B, D531, Rates!F:F) &lt; 1.2,
        "Easy",
        IF(
            AVERAGEIF(Rates!B:B, D531, Rates!F:F) &gt; 2.2,
            "Hard",
            "Med"
        )
    ),
    ""
)</f>
        <v/>
      </c>
      <c r="P531" s="50" t="str" cm="1">
        <f t="array" ref="P531">_xlfn.TEXTJOIN(",", TRUE, IF((Rates!$B$1:$B$11000 = D531) * (Rates!$E$1:$E$11000 &lt;&gt; ""), CHAR(34) &amp; Rates!$E$1:$E$11000&amp; CHAR(34), ""))</f>
        <v/>
      </c>
      <c r="Q531" s="50">
        <f>COUNTIF(Categories!A:A, H531) + COUNTIF(Categories!A:A, I531) + COUNTIF(Categories!A:A, J531) + COUNTIF(Categories!A:A, K531) + COUNTIF(Categories!A:A, F531) + COUNTIF(Categories!A:A, G531) + T531</f>
        <v>6</v>
      </c>
      <c r="R531" s="50">
        <f t="shared" si="53"/>
        <v>0</v>
      </c>
      <c r="S531" s="50" t="str">
        <f t="shared" si="52"/>
        <v>rgn_Asiargn_Asiargn_AsiaBLWHNOExtra_2Color, NO_YEL2Color</v>
      </c>
      <c r="T531" s="50">
        <f t="shared" si="45"/>
        <v>0</v>
      </c>
      <c r="U531" s="50" t="s">
        <v>3018</v>
      </c>
      <c r="V531" s="50" t="str">
        <f t="shared" si="46"/>
        <v>[{"order":"530","ctry":"Bangladesh",</v>
      </c>
      <c r="W531" s="53" t="str">
        <f t="shared" si="47"/>
        <v>[{"order":"530","ctry":"Bangladesh","rate":"","dff":"","cmnt":[],"prow":["rgn_Asia","rgn_Asia","rgn_Asia"],"pcolumn":["BLWHNO","Extra_2Color, NO_YEL","2Color"]}],</v>
      </c>
      <c r="X531" s="48" t="str" cm="1">
        <f t="array" ref="X531">CHAR(34) &amp; "prow" &amp; CHAR(34) &amp; ":["
&amp; _xlfn.TEXTJOIN(",", TRUE, CHAR(34) &amp; F531:H531 &amp; CHAR(34))
&amp; "],"</f>
        <v>"prow":["rgn_Asia","rgn_Asia","rgn_Asia"],</v>
      </c>
      <c r="Y531" s="48" t="str" cm="1">
        <f t="array" ref="Y531">CHAR(34) &amp; "pcolumn" &amp; CHAR(34) &amp; ":["
&amp; _xlfn.TEXTJOIN(",", TRUE, CHAR(34) &amp; I531:K531 &amp; CHAR(34))
&amp; "]}"</f>
        <v>"pcolumn":["BLWHNO","Extra_2Color, NO_YEL","2Color"]}</v>
      </c>
      <c r="Z531" s="54" t="str">
        <f t="shared" si="48"/>
        <v>"rate":"",</v>
      </c>
      <c r="AA531" s="54" t="str">
        <f t="shared" si="49"/>
        <v>"dff":"",</v>
      </c>
      <c r="AB531" s="54" t="str">
        <f t="shared" si="50"/>
        <v>"cmnt":[],</v>
      </c>
      <c r="AC531" s="54"/>
      <c r="AD531" s="54"/>
      <c r="AE531" s="54"/>
      <c r="AF531" s="54"/>
      <c r="AG531" s="54"/>
      <c r="AH531" s="54"/>
    </row>
    <row r="532" spans="1:34" ht="18" customHeight="1" x14ac:dyDescent="0.3">
      <c r="A532" s="44">
        <f t="shared" si="51"/>
        <v>45888</v>
      </c>
      <c r="B532" s="45">
        <f t="shared" si="42"/>
        <v>2</v>
      </c>
      <c r="C532" s="46" t="str">
        <f t="shared" si="43"/>
        <v>puzzle1 = [{"order":"531","ctry":"Botswana","rate":"","dff":"","cmnt":[],"prow":["Extra_3Color, NO_RED","Extra_3Color, NO_GRE","Extra_3Color, NO_YEL"],"pcolumn":["rgn_Africa","OnlyBa","allhor"]}],</v>
      </c>
      <c r="D532" s="47">
        <f t="shared" si="44"/>
        <v>531</v>
      </c>
      <c r="E532" s="48" t="s">
        <v>69</v>
      </c>
      <c r="F532" s="49" t="s">
        <v>1460</v>
      </c>
      <c r="G532" s="50" t="s">
        <v>1464</v>
      </c>
      <c r="H532" s="50" t="s">
        <v>1472</v>
      </c>
      <c r="I532" s="50" t="s">
        <v>1047</v>
      </c>
      <c r="J532" s="50" t="s">
        <v>1630</v>
      </c>
      <c r="K532" s="50" t="s">
        <v>1509</v>
      </c>
      <c r="L532" s="48" t="str" cm="1">
        <f t="array" ref="L532">IF(LEFT(E532,1)&lt;&gt;"[", _xlfn.TEXTJOIN(", ", TRUE, IF($E$2:$E$1438=E532, ROW($E$2:$E$1438)-1, "")), "")</f>
        <v>142, 325, 531</v>
      </c>
      <c r="M532" s="48" cm="1">
        <f t="array" ref="M532">IF(
  IFERROR(INDEX(_xlfn.TEXTSPLIT(L532, ", "), COUNTA(_xlfn.TEXTSPLIT(L532, ", "))) - INDEX(_xlfn.TEXTSPLIT(L532, ", "), COUNTA(_xlfn.TEXTSPLIT(L532, ", ")) - 1), 0) &gt; 0,
  IFERROR(INDEX(_xlfn.TEXTSPLIT(L532, ", "), COUNTA(_xlfn.TEXTSPLIT(L532, ", "))) - INDEX(_xlfn.TEXTSPLIT(L532, ", "), COUNTA(_xlfn.TEXTSPLIT(L532, ", ")) - 1), ""),
  ""
)</f>
        <v>206</v>
      </c>
      <c r="N532" s="51" t="str">
        <f>IFERROR(TEXT(AVERAGEIF(Rates!B:B, D532, Rates!C:C), "0.0"), "")</f>
        <v/>
      </c>
      <c r="O532" s="52" t="str">
        <f>IFERROR(
    IF(
        AVERAGEIF(Rates!B:B, D532, Rates!F:F) &lt; 1.2,
        "Easy",
        IF(
            AVERAGEIF(Rates!B:B, D532, Rates!F:F) &gt; 2.2,
            "Hard",
            "Med"
        )
    ),
    ""
)</f>
        <v/>
      </c>
      <c r="P532" s="50" t="str" cm="1">
        <f t="array" ref="P532">_xlfn.TEXTJOIN(",", TRUE, IF((Rates!$B$1:$B$11000 = D532) * (Rates!$E$1:$E$11000 &lt;&gt; ""), CHAR(34) &amp; Rates!$E$1:$E$11000&amp; CHAR(34), ""))</f>
        <v/>
      </c>
      <c r="Q532" s="50">
        <f>COUNTIF(Categories!A:A, H532) + COUNTIF(Categories!A:A, I532) + COUNTIF(Categories!A:A, J532) + COUNTIF(Categories!A:A, K532) + COUNTIF(Categories!A:A, F532) + COUNTIF(Categories!A:A, G532) + T532</f>
        <v>6</v>
      </c>
      <c r="R532" s="50">
        <f t="shared" si="53"/>
        <v>0</v>
      </c>
      <c r="S532" s="50" t="str">
        <f t="shared" si="52"/>
        <v>Extra_3Color, NO_REDExtra_3Color, NO_GREExtra_3Color, NO_YELrgn_AfricaOnlyBaallhor</v>
      </c>
      <c r="T532" s="50">
        <f t="shared" si="45"/>
        <v>0</v>
      </c>
      <c r="U532" s="50" t="s">
        <v>3018</v>
      </c>
      <c r="V532" s="50" t="str">
        <f t="shared" si="46"/>
        <v>[{"order":"531","ctry":"Botswana",</v>
      </c>
      <c r="W532" s="53" t="str">
        <f t="shared" si="47"/>
        <v>[{"order":"531","ctry":"Botswana","rate":"","dff":"","cmnt":[],"prow":["Extra_3Color, NO_RED","Extra_3Color, NO_GRE","Extra_3Color, NO_YEL"],"pcolumn":["rgn_Africa","OnlyBa","allhor"]}],</v>
      </c>
      <c r="X532" s="48" t="str" cm="1">
        <f t="array" ref="X532">CHAR(34) &amp; "prow" &amp; CHAR(34) &amp; ":["
&amp; _xlfn.TEXTJOIN(",", TRUE, CHAR(34) &amp; F532:H532 &amp; CHAR(34))
&amp; "],"</f>
        <v>"prow":["Extra_3Color, NO_RED","Extra_3Color, NO_GRE","Extra_3Color, NO_YEL"],</v>
      </c>
      <c r="Y532" s="48" t="str" cm="1">
        <f t="array" ref="Y532">CHAR(34) &amp; "pcolumn" &amp; CHAR(34) &amp; ":["
&amp; _xlfn.TEXTJOIN(",", TRUE, CHAR(34) &amp; I532:K532 &amp; CHAR(34))
&amp; "]}"</f>
        <v>"pcolumn":["rgn_Africa","OnlyBa","allhor"]}</v>
      </c>
      <c r="Z532" s="54" t="str">
        <f t="shared" si="48"/>
        <v>"rate":"",</v>
      </c>
      <c r="AA532" s="54" t="str">
        <f t="shared" si="49"/>
        <v>"dff":"",</v>
      </c>
      <c r="AB532" s="54" t="str">
        <f t="shared" si="50"/>
        <v>"cmnt":[],</v>
      </c>
      <c r="AC532" s="54"/>
      <c r="AD532" s="54"/>
      <c r="AE532" s="54"/>
      <c r="AF532" s="54"/>
      <c r="AG532" s="54"/>
      <c r="AH532" s="54"/>
    </row>
    <row r="533" spans="1:34" ht="18" customHeight="1" x14ac:dyDescent="0.3">
      <c r="A533" s="44">
        <f t="shared" si="51"/>
        <v>45889</v>
      </c>
      <c r="B533" s="45">
        <f t="shared" si="42"/>
        <v>3</v>
      </c>
      <c r="C533" s="46" t="str">
        <f t="shared" si="43"/>
        <v>puzzle1 = [{"order":"532","ctry":"Dominican Republic","rate":"","dff":"","cmnt":[],"prow":["largecross","cl_GRE, cl_WHI","myrEQ"],"pcolumn":["words2","cl_BLU, cl_RED","ExtraNah_OnlyBa, OnlyBa"]}],</v>
      </c>
      <c r="D533" s="47">
        <f t="shared" si="44"/>
        <v>532</v>
      </c>
      <c r="E533" s="48" t="s">
        <v>101</v>
      </c>
      <c r="F533" s="49" t="s">
        <v>1537</v>
      </c>
      <c r="G533" s="50" t="s">
        <v>1155</v>
      </c>
      <c r="H533" s="50" t="s">
        <v>1303</v>
      </c>
      <c r="I533" s="50" t="s">
        <v>1845</v>
      </c>
      <c r="J533" s="50" t="s">
        <v>1137</v>
      </c>
      <c r="K533" s="50" t="s">
        <v>1553</v>
      </c>
      <c r="L533" s="48" t="str" cm="1">
        <f t="array" ref="L533">IF(LEFT(E533,1)&lt;&gt;"[", _xlfn.TEXTJOIN(", ", TRUE, IF($E$2:$E$1438=E533, ROW($E$2:$E$1438)-1, "")), "")</f>
        <v>124, 532</v>
      </c>
      <c r="M533" s="48" cm="1">
        <f t="array" ref="M533">IF(
  IFERROR(INDEX(_xlfn.TEXTSPLIT(L533, ", "), COUNTA(_xlfn.TEXTSPLIT(L533, ", "))) - INDEX(_xlfn.TEXTSPLIT(L533, ", "), COUNTA(_xlfn.TEXTSPLIT(L533, ", ")) - 1), 0) &gt; 0,
  IFERROR(INDEX(_xlfn.TEXTSPLIT(L533, ", "), COUNTA(_xlfn.TEXTSPLIT(L533, ", "))) - INDEX(_xlfn.TEXTSPLIT(L533, ", "), COUNTA(_xlfn.TEXTSPLIT(L533, ", ")) - 1), ""),
  ""
)</f>
        <v>408</v>
      </c>
      <c r="N533" s="51" t="str">
        <f>IFERROR(TEXT(AVERAGEIF(Rates!B:B, D533, Rates!C:C), "0.0"), "")</f>
        <v/>
      </c>
      <c r="O533" s="52" t="str">
        <f>IFERROR(
    IF(
        AVERAGEIF(Rates!B:B, D533, Rates!F:F) &lt; 1.2,
        "Easy",
        IF(
            AVERAGEIF(Rates!B:B, D533, Rates!F:F) &gt; 2.2,
            "Hard",
            "Med"
        )
    ),
    ""
)</f>
        <v/>
      </c>
      <c r="P533" s="50" t="str" cm="1">
        <f t="array" ref="P533">_xlfn.TEXTJOIN(",", TRUE, IF((Rates!$B$1:$B$11000 = D533) * (Rates!$E$1:$E$11000 &lt;&gt; ""), CHAR(34) &amp; Rates!$E$1:$E$11000&amp; CHAR(34), ""))</f>
        <v/>
      </c>
      <c r="Q533" s="50">
        <f>COUNTIF(Categories!A:A, H533) + COUNTIF(Categories!A:A, I533) + COUNTIF(Categories!A:A, J533) + COUNTIF(Categories!A:A, K533) + COUNTIF(Categories!A:A, F533) + COUNTIF(Categories!A:A, G533) + T533</f>
        <v>6</v>
      </c>
      <c r="R533" s="50">
        <f t="shared" si="53"/>
        <v>0</v>
      </c>
      <c r="S533" s="50" t="str">
        <f t="shared" si="52"/>
        <v>largecrosscl_GRE, cl_WHImyrEQwords2cl_BLU, cl_REDExtraNah_OnlyBa, OnlyBa</v>
      </c>
      <c r="T533" s="50">
        <f t="shared" si="45"/>
        <v>0</v>
      </c>
      <c r="U533" s="50" t="s">
        <v>3018</v>
      </c>
      <c r="V533" s="50" t="str">
        <f t="shared" si="46"/>
        <v>[{"order":"532","ctry":"Dominican Republic",</v>
      </c>
      <c r="W533" s="53" t="str">
        <f t="shared" si="47"/>
        <v>[{"order":"532","ctry":"Dominican Republic","rate":"","dff":"","cmnt":[],"prow":["largecross","cl_GRE, cl_WHI","myrEQ"],"pcolumn":["words2","cl_BLU, cl_RED","ExtraNah_OnlyBa, OnlyBa"]}],</v>
      </c>
      <c r="X533" s="48" t="str" cm="1">
        <f t="array" ref="X533">CHAR(34) &amp; "prow" &amp; CHAR(34) &amp; ":["
&amp; _xlfn.TEXTJOIN(",", TRUE, CHAR(34) &amp; F533:H533 &amp; CHAR(34))
&amp; "],"</f>
        <v>"prow":["largecross","cl_GRE, cl_WHI","myrEQ"],</v>
      </c>
      <c r="Y533" s="48" t="str" cm="1">
        <f t="array" ref="Y533">CHAR(34) &amp; "pcolumn" &amp; CHAR(34) &amp; ":["
&amp; _xlfn.TEXTJOIN(",", TRUE, CHAR(34) &amp; I533:K533 &amp; CHAR(34))
&amp; "]}"</f>
        <v>"pcolumn":["words2","cl_BLU, cl_RED","ExtraNah_OnlyBa, OnlyBa"]}</v>
      </c>
      <c r="Z533" s="54" t="str">
        <f t="shared" si="48"/>
        <v>"rate":"",</v>
      </c>
      <c r="AA533" s="54" t="str">
        <f t="shared" si="49"/>
        <v>"dff":"",</v>
      </c>
      <c r="AB533" s="54" t="str">
        <f t="shared" si="50"/>
        <v>"cmnt":[],</v>
      </c>
      <c r="AC533" s="54"/>
      <c r="AD533" s="54"/>
      <c r="AE533" s="54"/>
      <c r="AF533" s="54"/>
      <c r="AG533" s="54"/>
      <c r="AH533" s="54"/>
    </row>
    <row r="534" spans="1:34" ht="18" customHeight="1" x14ac:dyDescent="0.3">
      <c r="A534" s="44">
        <f t="shared" si="51"/>
        <v>45890</v>
      </c>
      <c r="B534" s="45">
        <f t="shared" si="42"/>
        <v>4</v>
      </c>
      <c r="C534" s="46" t="str">
        <f t="shared" si="43"/>
        <v>puzzle1 = [{"order":"533","ctry":"Bermuda","rate":"","dff":"","cmnt":[],"prow":["Geogrh","myrRED","island"],"pcolumn":["ExtraNah_OnlyBa, Center","Animal","rgn_North America"]}],</v>
      </c>
      <c r="D534" s="47">
        <f t="shared" si="44"/>
        <v>533</v>
      </c>
      <c r="E534" s="48" t="s">
        <v>64</v>
      </c>
      <c r="F534" s="49" t="s">
        <v>1662</v>
      </c>
      <c r="G534" s="50" t="s">
        <v>1279</v>
      </c>
      <c r="H534" s="50" t="s">
        <v>1</v>
      </c>
      <c r="I534" s="50" t="s">
        <v>1557</v>
      </c>
      <c r="J534" s="50" t="s">
        <v>1606</v>
      </c>
      <c r="K534" s="50" t="s">
        <v>1059</v>
      </c>
      <c r="L534" s="48" t="str" cm="1">
        <f t="array" ref="L534">IF(LEFT(E534,1)&lt;&gt;"[", _xlfn.TEXTJOIN(", ", TRUE, IF($E$2:$E$1438=E534, ROW($E$2:$E$1438)-1, "")), "")</f>
        <v>267, 533</v>
      </c>
      <c r="M534" s="48" cm="1">
        <f t="array" ref="M534">IF(
  IFERROR(INDEX(_xlfn.TEXTSPLIT(L534, ", "), COUNTA(_xlfn.TEXTSPLIT(L534, ", "))) - INDEX(_xlfn.TEXTSPLIT(L534, ", "), COUNTA(_xlfn.TEXTSPLIT(L534, ", ")) - 1), 0) &gt; 0,
  IFERROR(INDEX(_xlfn.TEXTSPLIT(L534, ", "), COUNTA(_xlfn.TEXTSPLIT(L534, ", "))) - INDEX(_xlfn.TEXTSPLIT(L534, ", "), COUNTA(_xlfn.TEXTSPLIT(L534, ", ")) - 1), ""),
  ""
)</f>
        <v>266</v>
      </c>
      <c r="N534" s="51" t="str">
        <f>IFERROR(TEXT(AVERAGEIF(Rates!B:B, D534, Rates!C:C), "0.0"), "")</f>
        <v/>
      </c>
      <c r="O534" s="52" t="str">
        <f>IFERROR(
    IF(
        AVERAGEIF(Rates!B:B, D534, Rates!F:F) &lt; 1.2,
        "Easy",
        IF(
            AVERAGEIF(Rates!B:B, D534, Rates!F:F) &gt; 2.2,
            "Hard",
            "Med"
        )
    ),
    ""
)</f>
        <v/>
      </c>
      <c r="P534" s="50" t="str" cm="1">
        <f t="array" ref="P534">_xlfn.TEXTJOIN(",", TRUE, IF((Rates!$B$1:$B$11000 = D534) * (Rates!$E$1:$E$11000 &lt;&gt; ""), CHAR(34) &amp; Rates!$E$1:$E$11000&amp; CHAR(34), ""))</f>
        <v/>
      </c>
      <c r="Q534" s="50">
        <f>COUNTIF(Categories!A:A, H534) + COUNTIF(Categories!A:A, I534) + COUNTIF(Categories!A:A, J534) + COUNTIF(Categories!A:A, K534) + COUNTIF(Categories!A:A, F534) + COUNTIF(Categories!A:A, G534) + T534</f>
        <v>6</v>
      </c>
      <c r="R534" s="50">
        <f t="shared" si="53"/>
        <v>0</v>
      </c>
      <c r="S534" s="50" t="str">
        <f t="shared" si="52"/>
        <v>GeogrhmyrREDislandExtraNah_OnlyBa, CenterAnimalrgn_North America</v>
      </c>
      <c r="T534" s="50">
        <f t="shared" si="45"/>
        <v>0</v>
      </c>
      <c r="U534" s="50" t="s">
        <v>3018</v>
      </c>
      <c r="V534" s="50" t="str">
        <f t="shared" si="46"/>
        <v>[{"order":"533","ctry":"Bermuda",</v>
      </c>
      <c r="W534" s="53" t="str">
        <f t="shared" si="47"/>
        <v>[{"order":"533","ctry":"Bermuda","rate":"","dff":"","cmnt":[],"prow":["Geogrh","myrRED","island"],"pcolumn":["ExtraNah_OnlyBa, Center","Animal","rgn_North America"]}],</v>
      </c>
      <c r="X534" s="48" t="str" cm="1">
        <f t="array" ref="X534">CHAR(34) &amp; "prow" &amp; CHAR(34) &amp; ":["
&amp; _xlfn.TEXTJOIN(",", TRUE, CHAR(34) &amp; F534:H534 &amp; CHAR(34))
&amp; "],"</f>
        <v>"prow":["Geogrh","myrRED","island"],</v>
      </c>
      <c r="Y534" s="48" t="str" cm="1">
        <f t="array" ref="Y534">CHAR(34) &amp; "pcolumn" &amp; CHAR(34) &amp; ":["
&amp; _xlfn.TEXTJOIN(",", TRUE, CHAR(34) &amp; I534:K534 &amp; CHAR(34))
&amp; "]}"</f>
        <v>"pcolumn":["ExtraNah_OnlyBa, Center","Animal","rgn_North America"]}</v>
      </c>
      <c r="Z534" s="54" t="str">
        <f t="shared" si="48"/>
        <v>"rate":"",</v>
      </c>
      <c r="AA534" s="54" t="str">
        <f t="shared" si="49"/>
        <v>"dff":"",</v>
      </c>
      <c r="AB534" s="54" t="str">
        <f t="shared" si="50"/>
        <v>"cmnt":[],</v>
      </c>
      <c r="AC534" s="54"/>
      <c r="AD534" s="54"/>
      <c r="AE534" s="54"/>
      <c r="AF534" s="54"/>
      <c r="AG534" s="54"/>
      <c r="AH534" s="54"/>
    </row>
    <row r="535" spans="1:34" ht="18" customHeight="1" x14ac:dyDescent="0.3">
      <c r="A535" s="44">
        <f t="shared" si="51"/>
        <v>45891</v>
      </c>
      <c r="B535" s="45">
        <f t="shared" si="42"/>
        <v>5</v>
      </c>
      <c r="C535" s="46" t="str">
        <f t="shared" si="43"/>
        <v>puzzle1 = [{"order":"534","ctry":"Somalia","rate":"","dff":"","cmnt":[],"prow":["myrBLU","Extra_1Stars, staWHI","rgn_Africa"],"pcolumn":["ExtraNah_englis, french","ExtraNah_englis, portug","ExtraNah_french, portug"]}],</v>
      </c>
      <c r="D535" s="47">
        <f t="shared" si="44"/>
        <v>534</v>
      </c>
      <c r="E535" s="48" t="s">
        <v>243</v>
      </c>
      <c r="F535" s="49" t="s">
        <v>1283</v>
      </c>
      <c r="G535" s="50" t="s">
        <v>1696</v>
      </c>
      <c r="H535" s="50" t="s">
        <v>1047</v>
      </c>
      <c r="I535" s="50" t="s">
        <v>2063</v>
      </c>
      <c r="J535" s="50" t="s">
        <v>2067</v>
      </c>
      <c r="K535" s="50" t="s">
        <v>2071</v>
      </c>
      <c r="L535" s="48" t="str" cm="1">
        <f t="array" ref="L535">IF(LEFT(E535,1)&lt;&gt;"[", _xlfn.TEXTJOIN(", ", TRUE, IF($E$2:$E$1438=E535, ROW($E$2:$E$1438)-1, "")), "")</f>
        <v>86, 534</v>
      </c>
      <c r="M535" s="48" cm="1">
        <f t="array" ref="M535">IF(
  IFERROR(INDEX(_xlfn.TEXTSPLIT(L535, ", "), COUNTA(_xlfn.TEXTSPLIT(L535, ", "))) - INDEX(_xlfn.TEXTSPLIT(L535, ", "), COUNTA(_xlfn.TEXTSPLIT(L535, ", ")) - 1), 0) &gt; 0,
  IFERROR(INDEX(_xlfn.TEXTSPLIT(L535, ", "), COUNTA(_xlfn.TEXTSPLIT(L535, ", "))) - INDEX(_xlfn.TEXTSPLIT(L535, ", "), COUNTA(_xlfn.TEXTSPLIT(L535, ", ")) - 1), ""),
  ""
)</f>
        <v>448</v>
      </c>
      <c r="N535" s="51" t="str">
        <f>IFERROR(TEXT(AVERAGEIF(Rates!B:B, D535, Rates!C:C), "0.0"), "")</f>
        <v/>
      </c>
      <c r="O535" s="52" t="str">
        <f>IFERROR(
    IF(
        AVERAGEIF(Rates!B:B, D535, Rates!F:F) &lt; 1.2,
        "Easy",
        IF(
            AVERAGEIF(Rates!B:B, D535, Rates!F:F) &gt; 2.2,
            "Hard",
            "Med"
        )
    ),
    ""
)</f>
        <v/>
      </c>
      <c r="P535" s="50" t="str" cm="1">
        <f t="array" ref="P535">_xlfn.TEXTJOIN(",", TRUE, IF((Rates!$B$1:$B$11000 = D535) * (Rates!$E$1:$E$11000 &lt;&gt; ""), CHAR(34) &amp; Rates!$E$1:$E$11000&amp; CHAR(34), ""))</f>
        <v/>
      </c>
      <c r="Q535" s="50">
        <f>COUNTIF(Categories!A:A, H535) + COUNTIF(Categories!A:A, I535) + COUNTIF(Categories!A:A, J535) + COUNTIF(Categories!A:A, K535) + COUNTIF(Categories!A:A, F535) + COUNTIF(Categories!A:A, G535) + T535</f>
        <v>6</v>
      </c>
      <c r="R535" s="50">
        <f t="shared" si="53"/>
        <v>0</v>
      </c>
      <c r="S535" s="50" t="str">
        <f t="shared" si="52"/>
        <v>myrBLUExtra_1Stars, staWHIrgn_AfricaExtraNah_englis, frenchExtraNah_englis, portugExtraNah_french, portug</v>
      </c>
      <c r="T535" s="50">
        <f t="shared" si="45"/>
        <v>0</v>
      </c>
      <c r="U535" s="50" t="s">
        <v>3018</v>
      </c>
      <c r="V535" s="50" t="str">
        <f t="shared" si="46"/>
        <v>[{"order":"534","ctry":"Somalia",</v>
      </c>
      <c r="W535" s="53" t="str">
        <f t="shared" si="47"/>
        <v>[{"order":"534","ctry":"Somalia","rate":"","dff":"","cmnt":[],"prow":["myrBLU","Extra_1Stars, staWHI","rgn_Africa"],"pcolumn":["ExtraNah_englis, french","ExtraNah_englis, portug","ExtraNah_french, portug"]}],</v>
      </c>
      <c r="X535" s="48" t="str" cm="1">
        <f t="array" ref="X535">CHAR(34) &amp; "prow" &amp; CHAR(34) &amp; ":["
&amp; _xlfn.TEXTJOIN(",", TRUE, CHAR(34) &amp; F535:H535 &amp; CHAR(34))
&amp; "],"</f>
        <v>"prow":["myrBLU","Extra_1Stars, staWHI","rgn_Africa"],</v>
      </c>
      <c r="Y535" s="48" t="str" cm="1">
        <f t="array" ref="Y535">CHAR(34) &amp; "pcolumn" &amp; CHAR(34) &amp; ":["
&amp; _xlfn.TEXTJOIN(",", TRUE, CHAR(34) &amp; I535:K535 &amp; CHAR(34))
&amp; "]}"</f>
        <v>"pcolumn":["ExtraNah_englis, french","ExtraNah_englis, portug","ExtraNah_french, portug"]}</v>
      </c>
      <c r="Z535" s="54" t="str">
        <f t="shared" si="48"/>
        <v>"rate":"",</v>
      </c>
      <c r="AA535" s="54" t="str">
        <f t="shared" si="49"/>
        <v>"dff":"",</v>
      </c>
      <c r="AB535" s="54" t="str">
        <f t="shared" si="50"/>
        <v>"cmnt":[],</v>
      </c>
      <c r="AC535" s="54"/>
      <c r="AD535" s="54"/>
      <c r="AE535" s="54"/>
      <c r="AF535" s="54"/>
      <c r="AG535" s="54"/>
      <c r="AH535" s="54"/>
    </row>
    <row r="536" spans="1:34" ht="18" customHeight="1" x14ac:dyDescent="0.3">
      <c r="A536" s="44">
        <f t="shared" si="51"/>
        <v>45892</v>
      </c>
      <c r="B536" s="45">
        <f t="shared" si="42"/>
        <v>6</v>
      </c>
      <c r="C536" s="46" t="str">
        <f t="shared" si="43"/>
        <v>puzzle1 = [{"order":"535","ctry":"Croatia","rate":"","dff":"","cmnt":[],"prow":["3Bands","allhor","cl_BLU, cl_RED"],"pcolumn":["balkan","Center","end_ia"]}],</v>
      </c>
      <c r="D536" s="47">
        <f t="shared" si="44"/>
        <v>535</v>
      </c>
      <c r="E536" s="48" t="s">
        <v>93</v>
      </c>
      <c r="F536" s="49" t="s">
        <v>1489</v>
      </c>
      <c r="G536" s="50" t="s">
        <v>1509</v>
      </c>
      <c r="H536" s="50" t="s">
        <v>1137</v>
      </c>
      <c r="I536" s="50" t="s">
        <v>23</v>
      </c>
      <c r="J536" s="50" t="s">
        <v>1574</v>
      </c>
      <c r="K536" s="50" t="s">
        <v>1955</v>
      </c>
      <c r="L536" s="48" t="str" cm="1">
        <f t="array" ref="L536">IF(LEFT(E536,1)&lt;&gt;"[", _xlfn.TEXTJOIN(", ", TRUE, IF($E$2:$E$1438=E536, ROW($E$2:$E$1438)-1, "")), "")</f>
        <v>241, 535</v>
      </c>
      <c r="M536" s="48" cm="1">
        <f t="array" ref="M536">IF(
  IFERROR(INDEX(_xlfn.TEXTSPLIT(L536, ", "), COUNTA(_xlfn.TEXTSPLIT(L536, ", "))) - INDEX(_xlfn.TEXTSPLIT(L536, ", "), COUNTA(_xlfn.TEXTSPLIT(L536, ", ")) - 1), 0) &gt; 0,
  IFERROR(INDEX(_xlfn.TEXTSPLIT(L536, ", "), COUNTA(_xlfn.TEXTSPLIT(L536, ", "))) - INDEX(_xlfn.TEXTSPLIT(L536, ", "), COUNTA(_xlfn.TEXTSPLIT(L536, ", ")) - 1), ""),
  ""
)</f>
        <v>294</v>
      </c>
      <c r="N536" s="51" t="str">
        <f>IFERROR(TEXT(AVERAGEIF(Rates!B:B, D536, Rates!C:C), "0.0"), "")</f>
        <v/>
      </c>
      <c r="O536" s="52" t="str">
        <f>IFERROR(
    IF(
        AVERAGEIF(Rates!B:B, D536, Rates!F:F) &lt; 1.2,
        "Easy",
        IF(
            AVERAGEIF(Rates!B:B, D536, Rates!F:F) &gt; 2.2,
            "Hard",
            "Med"
        )
    ),
    ""
)</f>
        <v/>
      </c>
      <c r="P536" s="50" t="str" cm="1">
        <f t="array" ref="P536">_xlfn.TEXTJOIN(",", TRUE, IF((Rates!$B$1:$B$11000 = D536) * (Rates!$E$1:$E$11000 &lt;&gt; ""), CHAR(34) &amp; Rates!$E$1:$E$11000&amp; CHAR(34), ""))</f>
        <v/>
      </c>
      <c r="Q536" s="50">
        <f>COUNTIF(Categories!A:A, H536) + COUNTIF(Categories!A:A, I536) + COUNTIF(Categories!A:A, J536) + COUNTIF(Categories!A:A, K536) + COUNTIF(Categories!A:A, F536) + COUNTIF(Categories!A:A, G536) + T536</f>
        <v>6</v>
      </c>
      <c r="R536" s="50">
        <f t="shared" si="53"/>
        <v>0</v>
      </c>
      <c r="S536" s="50" t="str">
        <f t="shared" si="52"/>
        <v>3Bandsallhorcl_BLU, cl_REDbalkanCenterend_ia</v>
      </c>
      <c r="T536" s="50">
        <f t="shared" si="45"/>
        <v>0</v>
      </c>
      <c r="U536" s="50" t="s">
        <v>3018</v>
      </c>
      <c r="V536" s="50" t="str">
        <f t="shared" si="46"/>
        <v>[{"order":"535","ctry":"Croatia",</v>
      </c>
      <c r="W536" s="53" t="str">
        <f t="shared" si="47"/>
        <v>[{"order":"535","ctry":"Croatia","rate":"","dff":"","cmnt":[],"prow":["3Bands","allhor","cl_BLU, cl_RED"],"pcolumn":["balkan","Center","end_ia"]}],</v>
      </c>
      <c r="X536" s="48" t="str" cm="1">
        <f t="array" ref="X536">CHAR(34) &amp; "prow" &amp; CHAR(34) &amp; ":["
&amp; _xlfn.TEXTJOIN(",", TRUE, CHAR(34) &amp; F536:H536 &amp; CHAR(34))
&amp; "],"</f>
        <v>"prow":["3Bands","allhor","cl_BLU, cl_RED"],</v>
      </c>
      <c r="Y536" s="48" t="str" cm="1">
        <f t="array" ref="Y536">CHAR(34) &amp; "pcolumn" &amp; CHAR(34) &amp; ":["
&amp; _xlfn.TEXTJOIN(",", TRUE, CHAR(34) &amp; I536:K536 &amp; CHAR(34))
&amp; "]}"</f>
        <v>"pcolumn":["balkan","Center","end_ia"]}</v>
      </c>
      <c r="Z536" s="54" t="str">
        <f t="shared" si="48"/>
        <v>"rate":"",</v>
      </c>
      <c r="AA536" s="54" t="str">
        <f t="shared" si="49"/>
        <v>"dff":"",</v>
      </c>
      <c r="AB536" s="54" t="str">
        <f t="shared" si="50"/>
        <v>"cmnt":[],</v>
      </c>
      <c r="AC536" s="54"/>
      <c r="AD536" s="54"/>
      <c r="AE536" s="54"/>
      <c r="AF536" s="54"/>
      <c r="AG536" s="54"/>
      <c r="AH536" s="54"/>
    </row>
    <row r="537" spans="1:34" ht="18" customHeight="1" x14ac:dyDescent="0.3">
      <c r="A537" s="44">
        <f t="shared" si="51"/>
        <v>45893</v>
      </c>
      <c r="B537" s="45">
        <f t="shared" si="42"/>
        <v>7</v>
      </c>
      <c r="C537" s="46" t="str">
        <f t="shared" si="43"/>
        <v>puzzle1 = [{"order":"536","ctry":"[USA] Hawaii","rate":"","dff":"","cmnt":[],"prow":["ExtraNo_unjack, HasSta","regi1__USA","Horizo"],"pcolumn":["repique","4+Band","NO_GRE"]}],</v>
      </c>
      <c r="D537" s="47">
        <f t="shared" si="44"/>
        <v>536</v>
      </c>
      <c r="E537" s="48" t="s">
        <v>3111</v>
      </c>
      <c r="F537" s="49" t="s">
        <v>1840</v>
      </c>
      <c r="G537" s="50" t="s">
        <v>1083</v>
      </c>
      <c r="H537" s="50" t="s">
        <v>1497</v>
      </c>
      <c r="I537" s="50" t="s">
        <v>1861</v>
      </c>
      <c r="J537" s="50" t="s">
        <v>1493</v>
      </c>
      <c r="K537" s="50" t="s">
        <v>1323</v>
      </c>
      <c r="L537" s="48" t="str" cm="1">
        <f t="array" ref="L537">IF(LEFT(E537,1)&lt;&gt;"[", _xlfn.TEXTJOIN(", ", TRUE, IF($E$2:$E$1438=E537, ROW($E$2:$E$1438)-1, "")), "")</f>
        <v/>
      </c>
      <c r="M537" s="48" t="str" cm="1">
        <f t="array" ref="M537">IF(
  IFERROR(INDEX(_xlfn.TEXTSPLIT(L537, ", "), COUNTA(_xlfn.TEXTSPLIT(L537, ", "))) - INDEX(_xlfn.TEXTSPLIT(L537, ", "), COUNTA(_xlfn.TEXTSPLIT(L537, ", ")) - 1), 0) &gt; 0,
  IFERROR(INDEX(_xlfn.TEXTSPLIT(L537, ", "), COUNTA(_xlfn.TEXTSPLIT(L537, ", "))) - INDEX(_xlfn.TEXTSPLIT(L537, ", "), COUNTA(_xlfn.TEXTSPLIT(L537, ", ")) - 1), ""),
  ""
)</f>
        <v/>
      </c>
      <c r="N537" s="51" t="str">
        <f>IFERROR(TEXT(AVERAGEIF(Rates!B:B, D537, Rates!C:C), "0.0"), "")</f>
        <v/>
      </c>
      <c r="O537" s="52" t="str">
        <f>IFERROR(
    IF(
        AVERAGEIF(Rates!B:B, D537, Rates!F:F) &lt; 1.2,
        "Easy",
        IF(
            AVERAGEIF(Rates!B:B, D537, Rates!F:F) &gt; 2.2,
            "Hard",
            "Med"
        )
    ),
    ""
)</f>
        <v/>
      </c>
      <c r="P537" s="50" t="str" cm="1">
        <f t="array" ref="P537">_xlfn.TEXTJOIN(",", TRUE, IF((Rates!$B$1:$B$11000 = D537) * (Rates!$E$1:$E$11000 &lt;&gt; ""), CHAR(34) &amp; Rates!$E$1:$E$11000&amp; CHAR(34), ""))</f>
        <v/>
      </c>
      <c r="Q537" s="50">
        <f>COUNTIF(Categories!A:A, H537) + COUNTIF(Categories!A:A, I537) + COUNTIF(Categories!A:A, J537) + COUNTIF(Categories!A:A, K537) + COUNTIF(Categories!A:A, F537) + COUNTIF(Categories!A:A, G537) + T537</f>
        <v>6</v>
      </c>
      <c r="R537" s="50">
        <f t="shared" si="53"/>
        <v>0</v>
      </c>
      <c r="S537" s="50" t="str">
        <f t="shared" si="52"/>
        <v>ExtraNo_unjack, HasStaregi1__USAHorizorepique4+BandNO_GRE</v>
      </c>
      <c r="T537" s="50">
        <f t="shared" si="45"/>
        <v>0</v>
      </c>
      <c r="U537" s="50" t="s">
        <v>3018</v>
      </c>
      <c r="V537" s="50" t="str">
        <f t="shared" si="46"/>
        <v>[{"order":"536","ctry":"[USA] Hawaii",</v>
      </c>
      <c r="W537" s="53" t="str">
        <f t="shared" si="47"/>
        <v>[{"order":"536","ctry":"[USA] Hawaii","rate":"","dff":"","cmnt":[],"prow":["ExtraNo_unjack, HasSta","regi1__USA","Horizo"],"pcolumn":["repique","4+Band","NO_GRE"]}],</v>
      </c>
      <c r="X537" s="48" t="str" cm="1">
        <f t="array" ref="X537">CHAR(34) &amp; "prow" &amp; CHAR(34) &amp; ":["
&amp; _xlfn.TEXTJOIN(",", TRUE, CHAR(34) &amp; F537:H537 &amp; CHAR(34))
&amp; "],"</f>
        <v>"prow":["ExtraNo_unjack, HasSta","regi1__USA","Horizo"],</v>
      </c>
      <c r="Y537" s="48" t="str" cm="1">
        <f t="array" ref="Y537">CHAR(34) &amp; "pcolumn" &amp; CHAR(34) &amp; ":["
&amp; _xlfn.TEXTJOIN(",", TRUE, CHAR(34) &amp; I537:K537 &amp; CHAR(34))
&amp; "]}"</f>
        <v>"pcolumn":["repique","4+Band","NO_GRE"]}</v>
      </c>
      <c r="Z537" s="54" t="str">
        <f t="shared" si="48"/>
        <v>"rate":"",</v>
      </c>
      <c r="AA537" s="54" t="str">
        <f t="shared" si="49"/>
        <v>"dff":"",</v>
      </c>
      <c r="AB537" s="54" t="str">
        <f t="shared" si="50"/>
        <v>"cmnt":[],</v>
      </c>
      <c r="AC537" s="54"/>
      <c r="AD537" s="54"/>
      <c r="AE537" s="54"/>
      <c r="AF537" s="54"/>
      <c r="AG537" s="54"/>
      <c r="AH537" s="54"/>
    </row>
    <row r="538" spans="1:34" ht="18" customHeight="1" x14ac:dyDescent="0.3">
      <c r="A538" s="44">
        <f t="shared" si="51"/>
        <v>45894</v>
      </c>
      <c r="B538" s="45">
        <f t="shared" si="42"/>
        <v>1</v>
      </c>
      <c r="C538" s="46" t="str">
        <f t="shared" si="43"/>
        <v>puzzle1 = [{"order":"537","ctry":"Guinea-Bissau","rate":"","dff":"","cmnt":[],"prow":["diffdirection","cl_GRE, cl_YEL","staBLA"],"pcolumn":["ExtraNah_Crosse, Crosse","ExtraNah_OnlyBa, OnlyBa","rgn_Africa"]}],</v>
      </c>
      <c r="D538" s="47">
        <f t="shared" si="44"/>
        <v>537</v>
      </c>
      <c r="E538" s="48" t="s">
        <v>133</v>
      </c>
      <c r="F538" s="49" t="s">
        <v>1525</v>
      </c>
      <c r="G538" s="50" t="s">
        <v>1146</v>
      </c>
      <c r="H538" s="50" t="s">
        <v>1260</v>
      </c>
      <c r="I538" s="50" t="s">
        <v>1784</v>
      </c>
      <c r="J538" s="50" t="s">
        <v>1553</v>
      </c>
      <c r="K538" s="50" t="s">
        <v>1047</v>
      </c>
      <c r="L538" s="48" t="str" cm="1">
        <f t="array" ref="L538">IF(LEFT(E538,1)&lt;&gt;"[", _xlfn.TEXTJOIN(", ", TRUE, IF($E$2:$E$1438=E538, ROW($E$2:$E$1438)-1, "")), "")</f>
        <v>206, 537</v>
      </c>
      <c r="M538" s="48" cm="1">
        <f t="array" ref="M538">IF(
  IFERROR(INDEX(_xlfn.TEXTSPLIT(L538, ", "), COUNTA(_xlfn.TEXTSPLIT(L538, ", "))) - INDEX(_xlfn.TEXTSPLIT(L538, ", "), COUNTA(_xlfn.TEXTSPLIT(L538, ", ")) - 1), 0) &gt; 0,
  IFERROR(INDEX(_xlfn.TEXTSPLIT(L538, ", "), COUNTA(_xlfn.TEXTSPLIT(L538, ", "))) - INDEX(_xlfn.TEXTSPLIT(L538, ", "), COUNTA(_xlfn.TEXTSPLIT(L538, ", ")) - 1), ""),
  ""
)</f>
        <v>331</v>
      </c>
      <c r="N538" s="51" t="str">
        <f>IFERROR(TEXT(AVERAGEIF(Rates!B:B, D538, Rates!C:C), "0.0"), "")</f>
        <v/>
      </c>
      <c r="O538" s="52" t="str">
        <f>IFERROR(
    IF(
        AVERAGEIF(Rates!B:B, D538, Rates!F:F) &lt; 1.2,
        "Easy",
        IF(
            AVERAGEIF(Rates!B:B, D538, Rates!F:F) &gt; 2.2,
            "Hard",
            "Med"
        )
    ),
    ""
)</f>
        <v/>
      </c>
      <c r="P538" s="50" t="str" cm="1">
        <f t="array" ref="P538">_xlfn.TEXTJOIN(",", TRUE, IF((Rates!$B$1:$B$11000 = D538) * (Rates!$E$1:$E$11000 &lt;&gt; ""), CHAR(34) &amp; Rates!$E$1:$E$11000&amp; CHAR(34), ""))</f>
        <v/>
      </c>
      <c r="Q538" s="50">
        <f>COUNTIF(Categories!A:A, H538) + COUNTIF(Categories!A:A, I538) + COUNTIF(Categories!A:A, J538) + COUNTIF(Categories!A:A, K538) + COUNTIF(Categories!A:A, F538) + COUNTIF(Categories!A:A, G538) + T538</f>
        <v>6</v>
      </c>
      <c r="R538" s="50">
        <f t="shared" si="53"/>
        <v>0</v>
      </c>
      <c r="S538" s="50" t="str">
        <f t="shared" si="52"/>
        <v>diffdirectioncl_GRE, cl_YELstaBLAExtraNah_Crosse, CrosseExtraNah_OnlyBa, OnlyBargn_Africa</v>
      </c>
      <c r="T538" s="50">
        <f t="shared" si="45"/>
        <v>0</v>
      </c>
      <c r="U538" s="50" t="s">
        <v>3018</v>
      </c>
      <c r="V538" s="50" t="str">
        <f t="shared" si="46"/>
        <v>[{"order":"537","ctry":"Guinea-Bissau",</v>
      </c>
      <c r="W538" s="53" t="str">
        <f t="shared" si="47"/>
        <v>[{"order":"537","ctry":"Guinea-Bissau","rate":"","dff":"","cmnt":[],"prow":["diffdirection","cl_GRE, cl_YEL","staBLA"],"pcolumn":["ExtraNah_Crosse, Crosse","ExtraNah_OnlyBa, OnlyBa","rgn_Africa"]}],</v>
      </c>
      <c r="X538" s="48" t="str" cm="1">
        <f t="array" ref="X538">CHAR(34) &amp; "prow" &amp; CHAR(34) &amp; ":["
&amp; _xlfn.TEXTJOIN(",", TRUE, CHAR(34) &amp; F538:H538 &amp; CHAR(34))
&amp; "],"</f>
        <v>"prow":["diffdirection","cl_GRE, cl_YEL","staBLA"],</v>
      </c>
      <c r="Y538" s="48" t="str" cm="1">
        <f t="array" ref="Y538">CHAR(34) &amp; "pcolumn" &amp; CHAR(34) &amp; ":["
&amp; _xlfn.TEXTJOIN(",", TRUE, CHAR(34) &amp; I538:K538 &amp; CHAR(34))
&amp; "]}"</f>
        <v>"pcolumn":["ExtraNah_Crosse, Crosse","ExtraNah_OnlyBa, OnlyBa","rgn_Africa"]}</v>
      </c>
      <c r="Z538" s="54" t="str">
        <f t="shared" si="48"/>
        <v>"rate":"",</v>
      </c>
      <c r="AA538" s="54" t="str">
        <f t="shared" si="49"/>
        <v>"dff":"",</v>
      </c>
      <c r="AB538" s="54" t="str">
        <f t="shared" si="50"/>
        <v>"cmnt":[],</v>
      </c>
      <c r="AC538" s="54"/>
      <c r="AD538" s="54"/>
      <c r="AE538" s="54"/>
      <c r="AF538" s="54"/>
      <c r="AG538" s="54"/>
      <c r="AH538" s="54"/>
    </row>
    <row r="539" spans="1:34" ht="18" customHeight="1" x14ac:dyDescent="0.3">
      <c r="A539" s="44">
        <f t="shared" si="51"/>
        <v>45895</v>
      </c>
      <c r="B539" s="45">
        <f t="shared" si="42"/>
        <v>2</v>
      </c>
      <c r="C539" s="46" t="str">
        <f t="shared" si="43"/>
        <v>puzzle1 = [{"order":"538","ctry":"Bosnia and Herzegovina","rate":"","dff":"","cmnt":[],"prow":["rgn_Europe","staWHI","myrBLU"],"pcolumn":["LUELHI","words3","3+Star"]}],</v>
      </c>
      <c r="D539" s="47">
        <f t="shared" si="44"/>
        <v>538</v>
      </c>
      <c r="E539" s="48" t="s">
        <v>68</v>
      </c>
      <c r="F539" s="49" t="s">
        <v>1067</v>
      </c>
      <c r="G539" s="50" t="s">
        <v>1273</v>
      </c>
      <c r="H539" s="50" t="s">
        <v>1283</v>
      </c>
      <c r="I539" s="50" t="s">
        <v>1391</v>
      </c>
      <c r="J539" s="50" t="s">
        <v>1849</v>
      </c>
      <c r="K539" s="50" t="s">
        <v>1598</v>
      </c>
      <c r="L539" s="48" t="str" cm="1">
        <f t="array" ref="L539">IF(LEFT(E539,1)&lt;&gt;"[", _xlfn.TEXTJOIN(", ", TRUE, IF($E$2:$E$1438=E539, ROW($E$2:$E$1438)-1, "")), "")</f>
        <v>28, 367, 538</v>
      </c>
      <c r="M539" s="48" cm="1">
        <f t="array" ref="M539">IF(
  IFERROR(INDEX(_xlfn.TEXTSPLIT(L539, ", "), COUNTA(_xlfn.TEXTSPLIT(L539, ", "))) - INDEX(_xlfn.TEXTSPLIT(L539, ", "), COUNTA(_xlfn.TEXTSPLIT(L539, ", ")) - 1), 0) &gt; 0,
  IFERROR(INDEX(_xlfn.TEXTSPLIT(L539, ", "), COUNTA(_xlfn.TEXTSPLIT(L539, ", "))) - INDEX(_xlfn.TEXTSPLIT(L539, ", "), COUNTA(_xlfn.TEXTSPLIT(L539, ", ")) - 1), ""),
  ""
)</f>
        <v>171</v>
      </c>
      <c r="N539" s="51" t="str">
        <f>IFERROR(TEXT(AVERAGEIF(Rates!B:B, D539, Rates!C:C), "0.0"), "")</f>
        <v/>
      </c>
      <c r="O539" s="52" t="str">
        <f>IFERROR(
    IF(
        AVERAGEIF(Rates!B:B, D539, Rates!F:F) &lt; 1.2,
        "Easy",
        IF(
            AVERAGEIF(Rates!B:B, D539, Rates!F:F) &gt; 2.2,
            "Hard",
            "Med"
        )
    ),
    ""
)</f>
        <v/>
      </c>
      <c r="P539" s="50" t="str" cm="1">
        <f t="array" ref="P539">_xlfn.TEXTJOIN(",", TRUE, IF((Rates!$B$1:$B$11000 = D539) * (Rates!$E$1:$E$11000 &lt;&gt; ""), CHAR(34) &amp; Rates!$E$1:$E$11000&amp; CHAR(34), ""))</f>
        <v/>
      </c>
      <c r="Q539" s="50">
        <f>COUNTIF(Categories!A:A, H539) + COUNTIF(Categories!A:A, I539) + COUNTIF(Categories!A:A, J539) + COUNTIF(Categories!A:A, K539) + COUNTIF(Categories!A:A, F539) + COUNTIF(Categories!A:A, G539) + T539</f>
        <v>6</v>
      </c>
      <c r="R539" s="50">
        <f t="shared" si="53"/>
        <v>0</v>
      </c>
      <c r="S539" s="50" t="str">
        <f t="shared" si="52"/>
        <v>rgn_EuropestaWHImyrBLULUELHIwords33+Star</v>
      </c>
      <c r="T539" s="50">
        <f t="shared" si="45"/>
        <v>0</v>
      </c>
      <c r="U539" s="50" t="s">
        <v>3018</v>
      </c>
      <c r="V539" s="50" t="str">
        <f t="shared" si="46"/>
        <v>[{"order":"538","ctry":"Bosnia and Herzegovina",</v>
      </c>
      <c r="W539" s="53" t="str">
        <f t="shared" si="47"/>
        <v>[{"order":"538","ctry":"Bosnia and Herzegovina","rate":"","dff":"","cmnt":[],"prow":["rgn_Europe","staWHI","myrBLU"],"pcolumn":["LUELHI","words3","3+Star"]}],</v>
      </c>
      <c r="X539" s="48" t="str" cm="1">
        <f t="array" ref="X539">CHAR(34) &amp; "prow" &amp; CHAR(34) &amp; ":["
&amp; _xlfn.TEXTJOIN(",", TRUE, CHAR(34) &amp; F539:H539 &amp; CHAR(34))
&amp; "],"</f>
        <v>"prow":["rgn_Europe","staWHI","myrBLU"],</v>
      </c>
      <c r="Y539" s="48" t="str" cm="1">
        <f t="array" ref="Y539">CHAR(34) &amp; "pcolumn" &amp; CHAR(34) &amp; ":["
&amp; _xlfn.TEXTJOIN(",", TRUE, CHAR(34) &amp; I539:K539 &amp; CHAR(34))
&amp; "]}"</f>
        <v>"pcolumn":["LUELHI","words3","3+Star"]}</v>
      </c>
      <c r="Z539" s="54" t="str">
        <f t="shared" si="48"/>
        <v>"rate":"",</v>
      </c>
      <c r="AA539" s="54" t="str">
        <f t="shared" si="49"/>
        <v>"dff":"",</v>
      </c>
      <c r="AB539" s="54" t="str">
        <f t="shared" si="50"/>
        <v>"cmnt":[],</v>
      </c>
      <c r="AC539" s="54"/>
      <c r="AD539" s="54"/>
      <c r="AE539" s="54"/>
      <c r="AF539" s="54"/>
      <c r="AG539" s="54"/>
      <c r="AH539" s="54"/>
    </row>
    <row r="540" spans="1:34" ht="18" customHeight="1" x14ac:dyDescent="0.3">
      <c r="A540" s="44">
        <f t="shared" si="51"/>
        <v>45896</v>
      </c>
      <c r="B540" s="45">
        <f t="shared" si="42"/>
        <v>3</v>
      </c>
      <c r="C540" s="46" t="str">
        <f t="shared" si="43"/>
        <v>puzzle1 = [{"order":"539","ctry":"South Korea","rate":"","dff":"","cmnt":[],"prow":["Circle","NoBand","with_K"],"pcolumn":["rgn_Asia","cl_BLA, cl_WHI","cl_BLU, cl_RED"]}],</v>
      </c>
      <c r="D540" s="47">
        <f t="shared" si="44"/>
        <v>539</v>
      </c>
      <c r="E540" s="48" t="s">
        <v>245</v>
      </c>
      <c r="F540" s="49" t="s">
        <v>1570</v>
      </c>
      <c r="G540" s="50" t="s">
        <v>1481</v>
      </c>
      <c r="H540" s="50" t="s">
        <v>3049</v>
      </c>
      <c r="I540" s="50" t="s">
        <v>1063</v>
      </c>
      <c r="J540" s="50" t="s">
        <v>1125</v>
      </c>
      <c r="K540" s="50" t="s">
        <v>1137</v>
      </c>
      <c r="L540" s="48" t="str" cm="1">
        <f t="array" ref="L540">IF(LEFT(E540,1)&lt;&gt;"[", _xlfn.TEXTJOIN(", ", TRUE, IF($E$2:$E$1438=E540, ROW($E$2:$E$1438)-1, "")), "")</f>
        <v>16, 350, 539</v>
      </c>
      <c r="M540" s="48" cm="1">
        <f t="array" ref="M540">IF(
  IFERROR(INDEX(_xlfn.TEXTSPLIT(L540, ", "), COUNTA(_xlfn.TEXTSPLIT(L540, ", "))) - INDEX(_xlfn.TEXTSPLIT(L540, ", "), COUNTA(_xlfn.TEXTSPLIT(L540, ", ")) - 1), 0) &gt; 0,
  IFERROR(INDEX(_xlfn.TEXTSPLIT(L540, ", "), COUNTA(_xlfn.TEXTSPLIT(L540, ", "))) - INDEX(_xlfn.TEXTSPLIT(L540, ", "), COUNTA(_xlfn.TEXTSPLIT(L540, ", ")) - 1), ""),
  ""
)</f>
        <v>189</v>
      </c>
      <c r="N540" s="51" t="str">
        <f>IFERROR(TEXT(AVERAGEIF(Rates!B:B, D540, Rates!C:C), "0.0"), "")</f>
        <v/>
      </c>
      <c r="O540" s="52" t="str">
        <f>IFERROR(
    IF(
        AVERAGEIF(Rates!B:B, D540, Rates!F:F) &lt; 1.2,
        "Easy",
        IF(
            AVERAGEIF(Rates!B:B, D540, Rates!F:F) &gt; 2.2,
            "Hard",
            "Med"
        )
    ),
    ""
)</f>
        <v/>
      </c>
      <c r="P540" s="50" t="str" cm="1">
        <f t="array" ref="P540">_xlfn.TEXTJOIN(",", TRUE, IF((Rates!$B$1:$B$11000 = D540) * (Rates!$E$1:$E$11000 &lt;&gt; ""), CHAR(34) &amp; Rates!$E$1:$E$11000&amp; CHAR(34), ""))</f>
        <v/>
      </c>
      <c r="Q540" s="50">
        <f>COUNTIF(Categories!A:A, H540) + COUNTIF(Categories!A:A, I540) + COUNTIF(Categories!A:A, J540) + COUNTIF(Categories!A:A, K540) + COUNTIF(Categories!A:A, F540) + COUNTIF(Categories!A:A, G540) + T540</f>
        <v>6</v>
      </c>
      <c r="R540" s="50">
        <f t="shared" si="53"/>
        <v>0</v>
      </c>
      <c r="S540" s="50" t="str">
        <f t="shared" si="52"/>
        <v>CircleNoBandwith_Krgn_Asiacl_BLA, cl_WHIcl_BLU, cl_RED</v>
      </c>
      <c r="T540" s="50">
        <f t="shared" si="45"/>
        <v>1</v>
      </c>
      <c r="U540" s="50" t="s">
        <v>3018</v>
      </c>
      <c r="V540" s="50" t="str">
        <f t="shared" si="46"/>
        <v>[{"order":"539","ctry":"South Korea",</v>
      </c>
      <c r="W540" s="53" t="str">
        <f t="shared" si="47"/>
        <v>[{"order":"539","ctry":"South Korea","rate":"","dff":"","cmnt":[],"prow":["Circle","NoBand","with_K"],"pcolumn":["rgn_Asia","cl_BLA, cl_WHI","cl_BLU, cl_RED"]}],</v>
      </c>
      <c r="X540" s="48" t="str" cm="1">
        <f t="array" ref="X540">CHAR(34) &amp; "prow" &amp; CHAR(34) &amp; ":["
&amp; _xlfn.TEXTJOIN(",", TRUE, CHAR(34) &amp; F540:H540 &amp; CHAR(34))
&amp; "],"</f>
        <v>"prow":["Circle","NoBand","with_K"],</v>
      </c>
      <c r="Y540" s="48" t="str" cm="1">
        <f t="array" ref="Y540">CHAR(34) &amp; "pcolumn" &amp; CHAR(34) &amp; ":["
&amp; _xlfn.TEXTJOIN(",", TRUE, CHAR(34) &amp; I540:K540 &amp; CHAR(34))
&amp; "]}"</f>
        <v>"pcolumn":["rgn_Asia","cl_BLA, cl_WHI","cl_BLU, cl_RED"]}</v>
      </c>
      <c r="Z540" s="54" t="str">
        <f t="shared" si="48"/>
        <v>"rate":"",</v>
      </c>
      <c r="AA540" s="54" t="str">
        <f t="shared" si="49"/>
        <v>"dff":"",</v>
      </c>
      <c r="AB540" s="54" t="str">
        <f t="shared" si="50"/>
        <v>"cmnt":[],</v>
      </c>
      <c r="AC540" s="54"/>
      <c r="AD540" s="54"/>
      <c r="AE540" s="54"/>
      <c r="AF540" s="54"/>
      <c r="AG540" s="54"/>
      <c r="AH540" s="54"/>
    </row>
    <row r="541" spans="1:34" ht="18" customHeight="1" x14ac:dyDescent="0.3">
      <c r="A541" s="44">
        <f t="shared" si="51"/>
        <v>45897</v>
      </c>
      <c r="B541" s="45">
        <f t="shared" si="42"/>
        <v>4</v>
      </c>
      <c r="C541" s="46" t="str">
        <f t="shared" si="43"/>
        <v>puzzle1 = [{"order":"540","ctry":"Chad","rate":"","dff":"","cmnt":[],"prow":["pct_RED_1-35","pct_YEL_1-35","pct_BLU_1-35"],"pcolumn":["cl_RED, cl_YEL","cl_BLU, cl_RED","cl_BLU, cl_YEL"]}],</v>
      </c>
      <c r="D541" s="47">
        <f t="shared" si="44"/>
        <v>540</v>
      </c>
      <c r="E541" s="48" t="s">
        <v>83</v>
      </c>
      <c r="F541" s="49" t="s">
        <v>3112</v>
      </c>
      <c r="G541" s="50" t="s">
        <v>3113</v>
      </c>
      <c r="H541" s="50" t="s">
        <v>3114</v>
      </c>
      <c r="I541" s="50" t="s">
        <v>1167</v>
      </c>
      <c r="J541" s="49" t="s">
        <v>1137</v>
      </c>
      <c r="K541" s="50" t="s">
        <v>1131</v>
      </c>
      <c r="L541" s="48" t="str" cm="1">
        <f t="array" ref="L541">IF(LEFT(E541,1)&lt;&gt;"[", _xlfn.TEXTJOIN(", ", TRUE, IF($E$2:$E$1438=E541, ROW($E$2:$E$1438)-1, "")), "")</f>
        <v>42, 243, 369, 540</v>
      </c>
      <c r="M541" s="48" cm="1">
        <f t="array" ref="M541">IF(
  IFERROR(INDEX(_xlfn.TEXTSPLIT(L541, ", "), COUNTA(_xlfn.TEXTSPLIT(L541, ", "))) - INDEX(_xlfn.TEXTSPLIT(L541, ", "), COUNTA(_xlfn.TEXTSPLIT(L541, ", ")) - 1), 0) &gt; 0,
  IFERROR(INDEX(_xlfn.TEXTSPLIT(L541, ", "), COUNTA(_xlfn.TEXTSPLIT(L541, ", "))) - INDEX(_xlfn.TEXTSPLIT(L541, ", "), COUNTA(_xlfn.TEXTSPLIT(L541, ", ")) - 1), ""),
  ""
)</f>
        <v>171</v>
      </c>
      <c r="N541" s="51" t="str">
        <f>IFERROR(TEXT(AVERAGEIF(Rates!B:B, D541, Rates!C:C), "0.0"), "")</f>
        <v/>
      </c>
      <c r="O541" s="52" t="str">
        <f>IFERROR(
    IF(
        AVERAGEIF(Rates!B:B, D541, Rates!F:F) &lt; 1.2,
        "Easy",
        IF(
            AVERAGEIF(Rates!B:B, D541, Rates!F:F) &gt; 2.2,
            "Hard",
            "Med"
        )
    ),
    ""
)</f>
        <v/>
      </c>
      <c r="P541" s="50" t="str" cm="1">
        <f t="array" ref="P541">_xlfn.TEXTJOIN(",", TRUE, IF((Rates!$B$1:$B$11000 = D541) * (Rates!$E$1:$E$11000 &lt;&gt; ""), CHAR(34) &amp; Rates!$E$1:$E$11000&amp; CHAR(34), ""))</f>
        <v/>
      </c>
      <c r="Q541" s="50">
        <f>COUNTIF(Categories!A:A, H541) + COUNTIF(Categories!A:A, I541) + COUNTIF(Categories!A:A, J541) + COUNTIF(Categories!A:A, K541) + COUNTIF(Categories!A:A, F541) + COUNTIF(Categories!A:A, G541) + T541</f>
        <v>6</v>
      </c>
      <c r="R541" s="50">
        <f t="shared" si="53"/>
        <v>0</v>
      </c>
      <c r="S541" s="50" t="str">
        <f t="shared" si="52"/>
        <v>pct_RED_1-35pct_YEL_1-35pct_BLU_1-35cl_RED, cl_YELcl_BLU, cl_REDcl_BLU, cl_YEL</v>
      </c>
      <c r="T541" s="50">
        <f t="shared" si="45"/>
        <v>3</v>
      </c>
      <c r="U541" s="50" t="s">
        <v>3018</v>
      </c>
      <c r="V541" s="50" t="str">
        <f t="shared" si="46"/>
        <v>[{"order":"540","ctry":"Chad",</v>
      </c>
      <c r="W541" s="53" t="str">
        <f t="shared" si="47"/>
        <v>[{"order":"540","ctry":"Chad","rate":"","dff":"","cmnt":[],"prow":["pct_RED_1-35","pct_YEL_1-35","pct_BLU_1-35"],"pcolumn":["cl_RED, cl_YEL","cl_BLU, cl_RED","cl_BLU, cl_YEL"]}],</v>
      </c>
      <c r="X541" s="48" t="str" cm="1">
        <f t="array" ref="X541">CHAR(34) &amp; "prow" &amp; CHAR(34) &amp; ":["
&amp; _xlfn.TEXTJOIN(",", TRUE, CHAR(34) &amp; F541:H541 &amp; CHAR(34))
&amp; "],"</f>
        <v>"prow":["pct_RED_1-35","pct_YEL_1-35","pct_BLU_1-35"],</v>
      </c>
      <c r="Y541" s="48" t="str" cm="1">
        <f t="array" ref="Y541">CHAR(34) &amp; "pcolumn" &amp; CHAR(34) &amp; ":["
&amp; _xlfn.TEXTJOIN(",", TRUE, CHAR(34) &amp; I541:K541 &amp; CHAR(34))
&amp; "]}"</f>
        <v>"pcolumn":["cl_RED, cl_YEL","cl_BLU, cl_RED","cl_BLU, cl_YEL"]}</v>
      </c>
      <c r="Z541" s="54" t="str">
        <f t="shared" si="48"/>
        <v>"rate":"",</v>
      </c>
      <c r="AA541" s="54" t="str">
        <f t="shared" si="49"/>
        <v>"dff":"",</v>
      </c>
      <c r="AB541" s="54" t="str">
        <f t="shared" si="50"/>
        <v>"cmnt":[],</v>
      </c>
      <c r="AC541" s="54"/>
      <c r="AD541" s="54"/>
      <c r="AE541" s="54"/>
      <c r="AF541" s="54"/>
      <c r="AG541" s="54"/>
      <c r="AH541" s="54"/>
    </row>
    <row r="542" spans="1:34" ht="18" customHeight="1" x14ac:dyDescent="0.3">
      <c r="A542" s="44">
        <f t="shared" si="51"/>
        <v>45898</v>
      </c>
      <c r="B542" s="45">
        <f t="shared" si="42"/>
        <v>5</v>
      </c>
      <c r="C542" s="46" t="str">
        <f t="shared" si="43"/>
        <v>puzzle1 = [{"order":"541","ctry":"Aruba","rate":"","dff":"","cmnt":[],"prow":["cl_BLU","cl_RED","cl_YEL"],"pcolumn":["kokomo","1Stars","dutchs"]}],</v>
      </c>
      <c r="D542" s="47">
        <f t="shared" si="44"/>
        <v>541</v>
      </c>
      <c r="E542" s="48" t="s">
        <v>52</v>
      </c>
      <c r="F542" s="49" t="s">
        <v>1092</v>
      </c>
      <c r="G542" s="50" t="s">
        <v>1101</v>
      </c>
      <c r="H542" s="50" t="s">
        <v>1107</v>
      </c>
      <c r="I542" s="50" t="s">
        <v>3</v>
      </c>
      <c r="J542" s="49" t="s">
        <v>1590</v>
      </c>
      <c r="K542" s="50" t="s">
        <v>2051</v>
      </c>
      <c r="L542" s="48" t="str" cm="1">
        <f t="array" ref="L542">IF(LEFT(E542,1)&lt;&gt;"[", _xlfn.TEXTJOIN(", ", TRUE, IF($E$2:$E$1438=E542, ROW($E$2:$E$1438)-1, "")), "")</f>
        <v>116, 541</v>
      </c>
      <c r="M542" s="48" cm="1">
        <f t="array" ref="M542">IF(
  IFERROR(INDEX(_xlfn.TEXTSPLIT(L542, ", "), COUNTA(_xlfn.TEXTSPLIT(L542, ", "))) - INDEX(_xlfn.TEXTSPLIT(L542, ", "), COUNTA(_xlfn.TEXTSPLIT(L542, ", ")) - 1), 0) &gt; 0,
  IFERROR(INDEX(_xlfn.TEXTSPLIT(L542, ", "), COUNTA(_xlfn.TEXTSPLIT(L542, ", "))) - INDEX(_xlfn.TEXTSPLIT(L542, ", "), COUNTA(_xlfn.TEXTSPLIT(L542, ", ")) - 1), ""),
  ""
)</f>
        <v>425</v>
      </c>
      <c r="N542" s="51" t="str">
        <f>IFERROR(TEXT(AVERAGEIF(Rates!B:B, D542, Rates!C:C), "0.0"), "")</f>
        <v/>
      </c>
      <c r="O542" s="52" t="str">
        <f>IFERROR(
    IF(
        AVERAGEIF(Rates!B:B, D542, Rates!F:F) &lt; 1.2,
        "Easy",
        IF(
            AVERAGEIF(Rates!B:B, D542, Rates!F:F) &gt; 2.2,
            "Hard",
            "Med"
        )
    ),
    ""
)</f>
        <v/>
      </c>
      <c r="P542" s="50" t="str" cm="1">
        <f t="array" ref="P542">_xlfn.TEXTJOIN(",", TRUE, IF((Rates!$B$1:$B$11000 = D542) * (Rates!$E$1:$E$11000 &lt;&gt; ""), CHAR(34) &amp; Rates!$E$1:$E$11000&amp; CHAR(34), ""))</f>
        <v/>
      </c>
      <c r="Q542" s="50">
        <f>COUNTIF(Categories!A:A, H542) + COUNTIF(Categories!A:A, I542) + COUNTIF(Categories!A:A, J542) + COUNTIF(Categories!A:A, K542) + COUNTIF(Categories!A:A, F542) + COUNTIF(Categories!A:A, G542) + T542</f>
        <v>6</v>
      </c>
      <c r="R542" s="50">
        <f t="shared" si="53"/>
        <v>0</v>
      </c>
      <c r="S542" s="50" t="str">
        <f t="shared" si="52"/>
        <v>cl_BLUcl_REDcl_YELkokomo1Starsdutchs</v>
      </c>
      <c r="T542" s="50">
        <f t="shared" si="45"/>
        <v>0</v>
      </c>
      <c r="U542" s="50" t="s">
        <v>3018</v>
      </c>
      <c r="V542" s="50" t="str">
        <f t="shared" si="46"/>
        <v>[{"order":"541","ctry":"Aruba",</v>
      </c>
      <c r="W542" s="53" t="str">
        <f t="shared" si="47"/>
        <v>[{"order":"541","ctry":"Aruba","rate":"","dff":"","cmnt":[],"prow":["cl_BLU","cl_RED","cl_YEL"],"pcolumn":["kokomo","1Stars","dutchs"]}],</v>
      </c>
      <c r="X542" s="48" t="str" cm="1">
        <f t="array" ref="X542">CHAR(34) &amp; "prow" &amp; CHAR(34) &amp; ":["
&amp; _xlfn.TEXTJOIN(",", TRUE, CHAR(34) &amp; F542:H542 &amp; CHAR(34))
&amp; "],"</f>
        <v>"prow":["cl_BLU","cl_RED","cl_YEL"],</v>
      </c>
      <c r="Y542" s="48" t="str" cm="1">
        <f t="array" ref="Y542">CHAR(34) &amp; "pcolumn" &amp; CHAR(34) &amp; ":["
&amp; _xlfn.TEXTJOIN(",", TRUE, CHAR(34) &amp; I542:K542 &amp; CHAR(34))
&amp; "]}"</f>
        <v>"pcolumn":["kokomo","1Stars","dutchs"]}</v>
      </c>
      <c r="Z542" s="54" t="str">
        <f t="shared" si="48"/>
        <v>"rate":"",</v>
      </c>
      <c r="AA542" s="54" t="str">
        <f t="shared" si="49"/>
        <v>"dff":"",</v>
      </c>
      <c r="AB542" s="54" t="str">
        <f t="shared" si="50"/>
        <v>"cmnt":[],</v>
      </c>
      <c r="AC542" s="54"/>
      <c r="AD542" s="54"/>
      <c r="AE542" s="54"/>
      <c r="AF542" s="54"/>
      <c r="AG542" s="54"/>
      <c r="AH542" s="54"/>
    </row>
    <row r="543" spans="1:34" ht="18" customHeight="1" x14ac:dyDescent="0.3">
      <c r="A543" s="44">
        <f t="shared" si="51"/>
        <v>45899</v>
      </c>
      <c r="B543" s="45">
        <f t="shared" si="42"/>
        <v>6</v>
      </c>
      <c r="C543" s="46" t="str">
        <f t="shared" si="43"/>
        <v>puzzle1 = [{"order":"542","ctry":"DR Congo","rate":"","dff":"","cmnt":[],"prow":["rgn_Africa","staYEL","words2"],"pcolumn":["NO_GRE","NO_GRE","NO_GRE"]}],</v>
      </c>
      <c r="D543" s="47">
        <f t="shared" si="44"/>
        <v>542</v>
      </c>
      <c r="E543" s="48" t="s">
        <v>102</v>
      </c>
      <c r="F543" s="49" t="s">
        <v>1047</v>
      </c>
      <c r="G543" s="49" t="s">
        <v>1276</v>
      </c>
      <c r="H543" s="49" t="s">
        <v>1845</v>
      </c>
      <c r="I543" s="49" t="s">
        <v>1323</v>
      </c>
      <c r="J543" s="49" t="s">
        <v>1323</v>
      </c>
      <c r="K543" s="49" t="s">
        <v>1323</v>
      </c>
      <c r="L543" s="48" t="str" cm="1">
        <f t="array" ref="L543">IF(LEFT(E543,1)&lt;&gt;"[", _xlfn.TEXTJOIN(", ", TRUE, IF($E$2:$E$1438=E543, ROW($E$2:$E$1438)-1, "")), "")</f>
        <v>102, 542</v>
      </c>
      <c r="M543" s="48" cm="1">
        <f t="array" ref="M543">IF(
  IFERROR(INDEX(_xlfn.TEXTSPLIT(L543, ", "), COUNTA(_xlfn.TEXTSPLIT(L543, ", "))) - INDEX(_xlfn.TEXTSPLIT(L543, ", "), COUNTA(_xlfn.TEXTSPLIT(L543, ", ")) - 1), 0) &gt; 0,
  IFERROR(INDEX(_xlfn.TEXTSPLIT(L543, ", "), COUNTA(_xlfn.TEXTSPLIT(L543, ", "))) - INDEX(_xlfn.TEXTSPLIT(L543, ", "), COUNTA(_xlfn.TEXTSPLIT(L543, ", ")) - 1), ""),
  ""
)</f>
        <v>440</v>
      </c>
      <c r="N543" s="51" t="str">
        <f>IFERROR(TEXT(AVERAGEIF(Rates!B:B, D543, Rates!C:C), "0.0"), "")</f>
        <v/>
      </c>
      <c r="O543" s="52" t="str">
        <f>IFERROR(
    IF(
        AVERAGEIF(Rates!B:B, D543, Rates!F:F) &lt; 1.2,
        "Easy",
        IF(
            AVERAGEIF(Rates!B:B, D543, Rates!F:F) &gt; 2.2,
            "Hard",
            "Med"
        )
    ),
    ""
)</f>
        <v/>
      </c>
      <c r="P543" s="50" t="str" cm="1">
        <f t="array" ref="P543">_xlfn.TEXTJOIN(",", TRUE, IF((Rates!$B$1:$B$11000 = D543) * (Rates!$E$1:$E$11000 &lt;&gt; ""), CHAR(34) &amp; Rates!$E$1:$E$11000&amp; CHAR(34), ""))</f>
        <v/>
      </c>
      <c r="Q543" s="50">
        <f>COUNTIF(Categories!A:A, H543) + COUNTIF(Categories!A:A, I543) + COUNTIF(Categories!A:A, J543) + COUNTIF(Categories!A:A, K543) + COUNTIF(Categories!A:A, F543) + COUNTIF(Categories!A:A, G543) + T543</f>
        <v>6</v>
      </c>
      <c r="R543" s="50">
        <f t="shared" si="53"/>
        <v>0</v>
      </c>
      <c r="S543" s="50" t="str">
        <f t="shared" si="52"/>
        <v>rgn_AfricastaYELwords2NO_GRENO_GRENO_GRE</v>
      </c>
      <c r="T543" s="50">
        <f t="shared" si="45"/>
        <v>0</v>
      </c>
      <c r="U543" s="50" t="s">
        <v>3018</v>
      </c>
      <c r="V543" s="50" t="str">
        <f t="shared" si="46"/>
        <v>[{"order":"542","ctry":"DR Congo",</v>
      </c>
      <c r="W543" s="53" t="str">
        <f t="shared" si="47"/>
        <v>[{"order":"542","ctry":"DR Congo","rate":"","dff":"","cmnt":[],"prow":["rgn_Africa","staYEL","words2"],"pcolumn":["NO_GRE","NO_GRE","NO_GRE"]}],</v>
      </c>
      <c r="X543" s="48" t="str" cm="1">
        <f t="array" ref="X543">CHAR(34) &amp; "prow" &amp; CHAR(34) &amp; ":["
&amp; _xlfn.TEXTJOIN(",", TRUE, CHAR(34) &amp; F543:H543 &amp; CHAR(34))
&amp; "],"</f>
        <v>"prow":["rgn_Africa","staYEL","words2"],</v>
      </c>
      <c r="Y543" s="48" t="str" cm="1">
        <f t="array" ref="Y543">CHAR(34) &amp; "pcolumn" &amp; CHAR(34) &amp; ":["
&amp; _xlfn.TEXTJOIN(",", TRUE, CHAR(34) &amp; I543:K543 &amp; CHAR(34))
&amp; "]}"</f>
        <v>"pcolumn":["NO_GRE","NO_GRE","NO_GRE"]}</v>
      </c>
      <c r="Z543" s="54" t="str">
        <f t="shared" si="48"/>
        <v>"rate":"",</v>
      </c>
      <c r="AA543" s="54" t="str">
        <f t="shared" si="49"/>
        <v>"dff":"",</v>
      </c>
      <c r="AB543" s="54" t="str">
        <f t="shared" si="50"/>
        <v>"cmnt":[],</v>
      </c>
      <c r="AC543" s="54"/>
      <c r="AD543" s="54"/>
      <c r="AE543" s="54"/>
      <c r="AF543" s="54"/>
      <c r="AG543" s="54"/>
      <c r="AH543" s="54"/>
    </row>
    <row r="544" spans="1:34" ht="18" customHeight="1" x14ac:dyDescent="0.3">
      <c r="A544" s="44">
        <f t="shared" si="51"/>
        <v>45900</v>
      </c>
      <c r="B544" s="45">
        <f t="shared" si="42"/>
        <v>7</v>
      </c>
      <c r="C544" s="46" t="str">
        <f t="shared" si="43"/>
        <v>puzzle1 = [{"order":"543","ctry":"Azerbaijan","rate":"","dff":"","cmnt":[],"prow":["001BLU","002RED","003GRE"],"pcolumn":["cl_BLU, cl_WHI","cl_GRE, cl_WHI","cl_WHI, cl_RED"]}],</v>
      </c>
      <c r="D544" s="47">
        <f t="shared" si="44"/>
        <v>543</v>
      </c>
      <c r="E544" s="48" t="s">
        <v>55</v>
      </c>
      <c r="F544" s="49" t="s">
        <v>1188</v>
      </c>
      <c r="G544" s="50" t="s">
        <v>1208</v>
      </c>
      <c r="H544" s="50" t="s">
        <v>1248</v>
      </c>
      <c r="I544" s="50" t="s">
        <v>1143</v>
      </c>
      <c r="J544" s="50" t="s">
        <v>1155</v>
      </c>
      <c r="K544" s="50" t="s">
        <v>1164</v>
      </c>
      <c r="L544" s="48" t="str" cm="1">
        <f t="array" ref="L544">IF(LEFT(E544,1)&lt;&gt;"[", _xlfn.TEXTJOIN(", ", TRUE, IF($E$2:$E$1438=E544, ROW($E$2:$E$1438)-1, "")), "")</f>
        <v>80, 208, 543</v>
      </c>
      <c r="M544" s="48" cm="1">
        <f t="array" ref="M544">IF(
  IFERROR(INDEX(_xlfn.TEXTSPLIT(L544, ", "), COUNTA(_xlfn.TEXTSPLIT(L544, ", "))) - INDEX(_xlfn.TEXTSPLIT(L544, ", "), COUNTA(_xlfn.TEXTSPLIT(L544, ", ")) - 1), 0) &gt; 0,
  IFERROR(INDEX(_xlfn.TEXTSPLIT(L544, ", "), COUNTA(_xlfn.TEXTSPLIT(L544, ", "))) - INDEX(_xlfn.TEXTSPLIT(L544, ", "), COUNTA(_xlfn.TEXTSPLIT(L544, ", ")) - 1), ""),
  ""
)</f>
        <v>335</v>
      </c>
      <c r="N544" s="51" t="str">
        <f>IFERROR(TEXT(AVERAGEIF(Rates!B:B, D544, Rates!C:C), "0.0"), "")</f>
        <v/>
      </c>
      <c r="O544" s="52" t="str">
        <f>IFERROR(
    IF(
        AVERAGEIF(Rates!B:B, D544, Rates!F:F) &lt; 1.2,
        "Easy",
        IF(
            AVERAGEIF(Rates!B:B, D544, Rates!F:F) &gt; 2.2,
            "Hard",
            "Med"
        )
    ),
    ""
)</f>
        <v/>
      </c>
      <c r="P544" s="50" t="str" cm="1">
        <f t="array" ref="P544">_xlfn.TEXTJOIN(",", TRUE, IF((Rates!$B$1:$B$11000 = D544) * (Rates!$E$1:$E$11000 &lt;&gt; ""), CHAR(34) &amp; Rates!$E$1:$E$11000&amp; CHAR(34), ""))</f>
        <v/>
      </c>
      <c r="Q544" s="50">
        <f>COUNTIF(Categories!A:A, H544) + COUNTIF(Categories!A:A, I544) + COUNTIF(Categories!A:A, J544) + COUNTIF(Categories!A:A, K544) + COUNTIF(Categories!A:A, F544) + COUNTIF(Categories!A:A, G544) + T544</f>
        <v>6</v>
      </c>
      <c r="R544" s="50">
        <f t="shared" si="53"/>
        <v>0</v>
      </c>
      <c r="S544" s="50" t="str">
        <f t="shared" si="52"/>
        <v>001BLU002RED003GREcl_BLU, cl_WHIcl_GRE, cl_WHIcl_WHI, cl_RED</v>
      </c>
      <c r="T544" s="50">
        <f t="shared" si="45"/>
        <v>0</v>
      </c>
      <c r="U544" s="50" t="s">
        <v>3018</v>
      </c>
      <c r="V544" s="50" t="str">
        <f t="shared" si="46"/>
        <v>[{"order":"543","ctry":"Azerbaijan",</v>
      </c>
      <c r="W544" s="53" t="str">
        <f t="shared" si="47"/>
        <v>[{"order":"543","ctry":"Azerbaijan","rate":"","dff":"","cmnt":[],"prow":["001BLU","002RED","003GRE"],"pcolumn":["cl_BLU, cl_WHI","cl_GRE, cl_WHI","cl_WHI, cl_RED"]}],</v>
      </c>
      <c r="X544" s="48" t="str" cm="1">
        <f t="array" ref="X544">CHAR(34) &amp; "prow" &amp; CHAR(34) &amp; ":["
&amp; _xlfn.TEXTJOIN(",", TRUE, CHAR(34) &amp; F544:H544 &amp; CHAR(34))
&amp; "],"</f>
        <v>"prow":["001BLU","002RED","003GRE"],</v>
      </c>
      <c r="Y544" s="48" t="str" cm="1">
        <f t="array" ref="Y544">CHAR(34) &amp; "pcolumn" &amp; CHAR(34) &amp; ":["
&amp; _xlfn.TEXTJOIN(",", TRUE, CHAR(34) &amp; I544:K544 &amp; CHAR(34))
&amp; "]}"</f>
        <v>"pcolumn":["cl_BLU, cl_WHI","cl_GRE, cl_WHI","cl_WHI, cl_RED"]}</v>
      </c>
      <c r="Z544" s="54" t="str">
        <f t="shared" si="48"/>
        <v>"rate":"",</v>
      </c>
      <c r="AA544" s="54" t="str">
        <f t="shared" si="49"/>
        <v>"dff":"",</v>
      </c>
      <c r="AB544" s="54" t="str">
        <f t="shared" si="50"/>
        <v>"cmnt":[],</v>
      </c>
      <c r="AC544" s="54"/>
      <c r="AD544" s="54"/>
      <c r="AE544" s="54"/>
      <c r="AF544" s="54"/>
      <c r="AG544" s="54"/>
      <c r="AH544" s="54"/>
    </row>
    <row r="545" spans="1:34" ht="18" customHeight="1" x14ac:dyDescent="0.3">
      <c r="A545" s="44">
        <f t="shared" si="51"/>
        <v>45901</v>
      </c>
      <c r="B545" s="45">
        <f t="shared" si="42"/>
        <v>1</v>
      </c>
      <c r="C545" s="46" t="str">
        <f t="shared" si="43"/>
        <v>puzzle1 = [{"order":"544","ctry":"Cape Verde","rate":"","dff":"","cmnt":[],"prow":["portug","3+Star","cl_WHI, cl_YEL"],"pcolumn":["pct_RED_1-50","cl_BLU","Circle"]}],</v>
      </c>
      <c r="D545" s="47">
        <f t="shared" si="44"/>
        <v>544</v>
      </c>
      <c r="E545" s="48" t="s">
        <v>80</v>
      </c>
      <c r="F545" s="49" t="s">
        <v>2043</v>
      </c>
      <c r="G545" s="49" t="s">
        <v>1598</v>
      </c>
      <c r="H545" s="49" t="s">
        <v>1158</v>
      </c>
      <c r="I545" s="49" t="s">
        <v>3067</v>
      </c>
      <c r="J545" s="49" t="s">
        <v>1092</v>
      </c>
      <c r="K545" s="49" t="s">
        <v>1570</v>
      </c>
      <c r="L545" s="48" t="str" cm="1">
        <f t="array" ref="L545">IF(LEFT(E545,1)&lt;&gt;"[", _xlfn.TEXTJOIN(", ", TRUE, IF($E$2:$E$1438=E545, ROW($E$2:$E$1438)-1, "")), "")</f>
        <v>168, 519, 544</v>
      </c>
      <c r="M545" s="48" cm="1">
        <f t="array" ref="M545">IF(
  IFERROR(INDEX(_xlfn.TEXTSPLIT(L545, ", "), COUNTA(_xlfn.TEXTSPLIT(L545, ", "))) - INDEX(_xlfn.TEXTSPLIT(L545, ", "), COUNTA(_xlfn.TEXTSPLIT(L545, ", ")) - 1), 0) &gt; 0,
  IFERROR(INDEX(_xlfn.TEXTSPLIT(L545, ", "), COUNTA(_xlfn.TEXTSPLIT(L545, ", "))) - INDEX(_xlfn.TEXTSPLIT(L545, ", "), COUNTA(_xlfn.TEXTSPLIT(L545, ", ")) - 1), ""),
  ""
)</f>
        <v>25</v>
      </c>
      <c r="N545" s="51" t="str">
        <f>IFERROR(TEXT(AVERAGEIF(Rates!B:B, D545, Rates!C:C), "0.0"), "")</f>
        <v/>
      </c>
      <c r="O545" s="52" t="str">
        <f>IFERROR(
    IF(
        AVERAGEIF(Rates!B:B, D545, Rates!F:F) &lt; 1.2,
        "Easy",
        IF(
            AVERAGEIF(Rates!B:B, D545, Rates!F:F) &gt; 2.2,
            "Hard",
            "Med"
        )
    ),
    ""
)</f>
        <v/>
      </c>
      <c r="P545" s="50" t="str" cm="1">
        <f t="array" ref="P545">_xlfn.TEXTJOIN(",", TRUE, IF((Rates!$B$1:$B$11000 = D545) * (Rates!$E$1:$E$11000 &lt;&gt; ""), CHAR(34) &amp; Rates!$E$1:$E$11000&amp; CHAR(34), ""))</f>
        <v/>
      </c>
      <c r="Q545" s="50">
        <f>COUNTIF(Categories!A:A, H545) + COUNTIF(Categories!A:A, I545) + COUNTIF(Categories!A:A, J545) + COUNTIF(Categories!A:A, K545) + COUNTIF(Categories!A:A, F545) + COUNTIF(Categories!A:A, G545) + T545</f>
        <v>6</v>
      </c>
      <c r="R545" s="50">
        <f t="shared" si="53"/>
        <v>0</v>
      </c>
      <c r="S545" s="50" t="str">
        <f t="shared" si="52"/>
        <v>portug3+Starcl_WHI, cl_YELpct_RED_1-50cl_BLUCircle</v>
      </c>
      <c r="T545" s="50">
        <f t="shared" si="45"/>
        <v>1</v>
      </c>
      <c r="U545" s="50" t="s">
        <v>3018</v>
      </c>
      <c r="V545" s="50" t="str">
        <f t="shared" si="46"/>
        <v>[{"order":"544","ctry":"Cape Verde",</v>
      </c>
      <c r="W545" s="53" t="str">
        <f t="shared" si="47"/>
        <v>[{"order":"544","ctry":"Cape Verde","rate":"","dff":"","cmnt":[],"prow":["portug","3+Star","cl_WHI, cl_YEL"],"pcolumn":["pct_RED_1-50","cl_BLU","Circle"]}],</v>
      </c>
      <c r="X545" s="48" t="str" cm="1">
        <f t="array" ref="X545">CHAR(34) &amp; "prow" &amp; CHAR(34) &amp; ":["
&amp; _xlfn.TEXTJOIN(",", TRUE, CHAR(34) &amp; F545:H545 &amp; CHAR(34))
&amp; "],"</f>
        <v>"prow":["portug","3+Star","cl_WHI, cl_YEL"],</v>
      </c>
      <c r="Y545" s="48" t="str" cm="1">
        <f t="array" ref="Y545">CHAR(34) &amp; "pcolumn" &amp; CHAR(34) &amp; ":["
&amp; _xlfn.TEXTJOIN(",", TRUE, CHAR(34) &amp; I545:K545 &amp; CHAR(34))
&amp; "]}"</f>
        <v>"pcolumn":["pct_RED_1-50","cl_BLU","Circle"]}</v>
      </c>
      <c r="Z545" s="54" t="str">
        <f t="shared" si="48"/>
        <v>"rate":"",</v>
      </c>
      <c r="AA545" s="54" t="str">
        <f t="shared" si="49"/>
        <v>"dff":"",</v>
      </c>
      <c r="AB545" s="54" t="str">
        <f t="shared" si="50"/>
        <v>"cmnt":[],</v>
      </c>
      <c r="AC545" s="54"/>
      <c r="AD545" s="54"/>
      <c r="AE545" s="54"/>
      <c r="AF545" s="54"/>
      <c r="AG545" s="54"/>
      <c r="AH545" s="54"/>
    </row>
    <row r="546" spans="1:34" ht="18" customHeight="1" x14ac:dyDescent="0.3">
      <c r="A546" s="44">
        <f t="shared" si="51"/>
        <v>45902</v>
      </c>
      <c r="B546" s="45">
        <f t="shared" si="42"/>
        <v>2</v>
      </c>
      <c r="C546" s="46" t="str">
        <f t="shared" si="43"/>
        <v>puzzle1 = [{"order":"545","ctry":"Kenya","rate":"","dff":"","cmnt":[],"prow":["cl_BLA, cl_WHI","cl_GRE, cl_RED","Horizo"],"pcolumn":["Weapon","with_Y","Weapon"]}],</v>
      </c>
      <c r="D546" s="47">
        <f t="shared" si="44"/>
        <v>545</v>
      </c>
      <c r="E546" s="48" t="s">
        <v>153</v>
      </c>
      <c r="F546" s="49" t="s">
        <v>1125</v>
      </c>
      <c r="G546" s="49" t="s">
        <v>1152</v>
      </c>
      <c r="H546" s="49" t="s">
        <v>1497</v>
      </c>
      <c r="I546" s="49" t="s">
        <v>1622</v>
      </c>
      <c r="J546" s="49" t="s">
        <v>3115</v>
      </c>
      <c r="K546" s="49" t="s">
        <v>1622</v>
      </c>
      <c r="L546" s="48" t="str" cm="1">
        <f t="array" ref="L546">IF(LEFT(E546,1)&lt;&gt;"[", _xlfn.TEXTJOIN(", ", TRUE, IF($E$2:$E$1438=E546, ROW($E$2:$E$1438)-1, "")), "")</f>
        <v>110, 545</v>
      </c>
      <c r="M546" s="48" cm="1">
        <f t="array" ref="M546">IF(
  IFERROR(INDEX(_xlfn.TEXTSPLIT(L546, ", "), COUNTA(_xlfn.TEXTSPLIT(L546, ", "))) - INDEX(_xlfn.TEXTSPLIT(L546, ", "), COUNTA(_xlfn.TEXTSPLIT(L546, ", ")) - 1), 0) &gt; 0,
  IFERROR(INDEX(_xlfn.TEXTSPLIT(L546, ", "), COUNTA(_xlfn.TEXTSPLIT(L546, ", "))) - INDEX(_xlfn.TEXTSPLIT(L546, ", "), COUNTA(_xlfn.TEXTSPLIT(L546, ", ")) - 1), ""),
  ""
)</f>
        <v>435</v>
      </c>
      <c r="N546" s="51" t="str">
        <f>IFERROR(TEXT(AVERAGEIF(Rates!B:B, D546, Rates!C:C), "0.0"), "")</f>
        <v/>
      </c>
      <c r="O546" s="52" t="str">
        <f>IFERROR(
    IF(
        AVERAGEIF(Rates!B:B, D546, Rates!F:F) &lt; 1.2,
        "Easy",
        IF(
            AVERAGEIF(Rates!B:B, D546, Rates!F:F) &gt; 2.2,
            "Hard",
            "Med"
        )
    ),
    ""
)</f>
        <v/>
      </c>
      <c r="P546" s="50" t="str" cm="1">
        <f t="array" ref="P546">_xlfn.TEXTJOIN(",", TRUE, IF((Rates!$B$1:$B$11000 = D546) * (Rates!$E$1:$E$11000 &lt;&gt; ""), CHAR(34) &amp; Rates!$E$1:$E$11000&amp; CHAR(34), ""))</f>
        <v/>
      </c>
      <c r="Q546" s="50">
        <f>COUNTIF(Categories!A:A, H546) + COUNTIF(Categories!A:A, I546) + COUNTIF(Categories!A:A, J546) + COUNTIF(Categories!A:A, K546) + COUNTIF(Categories!A:A, F546) + COUNTIF(Categories!A:A, G546) + T546</f>
        <v>6</v>
      </c>
      <c r="R546" s="50">
        <f t="shared" si="53"/>
        <v>0</v>
      </c>
      <c r="S546" s="50" t="str">
        <f t="shared" si="52"/>
        <v>cl_BLA, cl_WHIcl_GRE, cl_REDHorizoWeaponwith_YWeapon</v>
      </c>
      <c r="T546" s="50">
        <f t="shared" si="45"/>
        <v>1</v>
      </c>
      <c r="U546" s="50" t="s">
        <v>3018</v>
      </c>
      <c r="V546" s="50" t="str">
        <f t="shared" si="46"/>
        <v>[{"order":"545","ctry":"Kenya",</v>
      </c>
      <c r="W546" s="53" t="str">
        <f t="shared" si="47"/>
        <v>[{"order":"545","ctry":"Kenya","rate":"","dff":"","cmnt":[],"prow":["cl_BLA, cl_WHI","cl_GRE, cl_RED","Horizo"],"pcolumn":["Weapon","with_Y","Weapon"]}],</v>
      </c>
      <c r="X546" s="48" t="str" cm="1">
        <f t="array" ref="X546">CHAR(34) &amp; "prow" &amp; CHAR(34) &amp; ":["
&amp; _xlfn.TEXTJOIN(",", TRUE, CHAR(34) &amp; F546:H546 &amp; CHAR(34))
&amp; "],"</f>
        <v>"prow":["cl_BLA, cl_WHI","cl_GRE, cl_RED","Horizo"],</v>
      </c>
      <c r="Y546" s="48" t="str" cm="1">
        <f t="array" ref="Y546">CHAR(34) &amp; "pcolumn" &amp; CHAR(34) &amp; ":["
&amp; _xlfn.TEXTJOIN(",", TRUE, CHAR(34) &amp; I546:K546 &amp; CHAR(34))
&amp; "]}"</f>
        <v>"pcolumn":["Weapon","with_Y","Weapon"]}</v>
      </c>
      <c r="Z546" s="54" t="str">
        <f t="shared" si="48"/>
        <v>"rate":"",</v>
      </c>
      <c r="AA546" s="54" t="str">
        <f t="shared" si="49"/>
        <v>"dff":"",</v>
      </c>
      <c r="AB546" s="54" t="str">
        <f t="shared" si="50"/>
        <v>"cmnt":[],</v>
      </c>
      <c r="AC546" s="54"/>
      <c r="AD546" s="54"/>
      <c r="AE546" s="54"/>
      <c r="AF546" s="54"/>
      <c r="AG546" s="54"/>
      <c r="AH546" s="54"/>
    </row>
    <row r="547" spans="1:34" ht="18" customHeight="1" x14ac:dyDescent="0.3">
      <c r="A547" s="44">
        <f t="shared" si="51"/>
        <v>45903</v>
      </c>
      <c r="B547" s="45">
        <f t="shared" si="42"/>
        <v>3</v>
      </c>
      <c r="C547" s="46" t="str">
        <f t="shared" si="43"/>
        <v>puzzle1 = [{"order":"546","ctry":"Tonga","rate":"","dff":"","cmnt":[],"prow":["pct_WHI_1-40","pct_WHI_1-30","pct_WHI_1-20"],"pcolumn":["pct_RED_40-100","pct_RED_50-100","pct_RED_60-100"]}],</v>
      </c>
      <c r="D547" s="47">
        <f t="shared" si="44"/>
        <v>546</v>
      </c>
      <c r="E547" s="48" t="s">
        <v>261</v>
      </c>
      <c r="F547" s="49" t="s">
        <v>3116</v>
      </c>
      <c r="G547" s="49" t="s">
        <v>3117</v>
      </c>
      <c r="H547" s="49" t="s">
        <v>3118</v>
      </c>
      <c r="I547" s="49" t="s">
        <v>3119</v>
      </c>
      <c r="J547" s="49" t="s">
        <v>3120</v>
      </c>
      <c r="K547" s="49" t="s">
        <v>3121</v>
      </c>
      <c r="L547" s="48" t="str" cm="1">
        <f t="array" ref="L547">IF(LEFT(E547,1)&lt;&gt;"[", _xlfn.TEXTJOIN(", ", TRUE, IF($E$2:$E$1438=E547, ROW($E$2:$E$1438)-1, "")), "")</f>
        <v>361, 521, 546</v>
      </c>
      <c r="M547" s="48" cm="1">
        <f t="array" ref="M547">IF(
  IFERROR(INDEX(_xlfn.TEXTSPLIT(L547, ", "), COUNTA(_xlfn.TEXTSPLIT(L547, ", "))) - INDEX(_xlfn.TEXTSPLIT(L547, ", "), COUNTA(_xlfn.TEXTSPLIT(L547, ", ")) - 1), 0) &gt; 0,
  IFERROR(INDEX(_xlfn.TEXTSPLIT(L547, ", "), COUNTA(_xlfn.TEXTSPLIT(L547, ", "))) - INDEX(_xlfn.TEXTSPLIT(L547, ", "), COUNTA(_xlfn.TEXTSPLIT(L547, ", ")) - 1), ""),
  ""
)</f>
        <v>25</v>
      </c>
      <c r="N547" s="51" t="str">
        <f>IFERROR(TEXT(AVERAGEIF(Rates!B:B, D547, Rates!C:C), "0.0"), "")</f>
        <v/>
      </c>
      <c r="O547" s="52" t="str">
        <f>IFERROR(
    IF(
        AVERAGEIF(Rates!B:B, D547, Rates!F:F) &lt; 1.2,
        "Easy",
        IF(
            AVERAGEIF(Rates!B:B, D547, Rates!F:F) &gt; 2.2,
            "Hard",
            "Med"
        )
    ),
    ""
)</f>
        <v/>
      </c>
      <c r="P547" s="50" t="str" cm="1">
        <f t="array" ref="P547">_xlfn.TEXTJOIN(",", TRUE, IF((Rates!$B$1:$B$11000 = D547) * (Rates!$E$1:$E$11000 &lt;&gt; ""), CHAR(34) &amp; Rates!$E$1:$E$11000&amp; CHAR(34), ""))</f>
        <v/>
      </c>
      <c r="Q547" s="50">
        <f>COUNTIF(Categories!A:A, H547) + COUNTIF(Categories!A:A, I547) + COUNTIF(Categories!A:A, J547) + COUNTIF(Categories!A:A, K547) + COUNTIF(Categories!A:A, F547) + COUNTIF(Categories!A:A, G547) + T547</f>
        <v>6</v>
      </c>
      <c r="R547" s="50">
        <f t="shared" si="53"/>
        <v>0</v>
      </c>
      <c r="S547" s="50" t="str">
        <f t="shared" si="52"/>
        <v>pct_WHI_1-40pct_WHI_1-30pct_WHI_1-20pct_RED_40-100pct_RED_50-100pct_RED_60-100</v>
      </c>
      <c r="T547" s="50">
        <f t="shared" si="45"/>
        <v>6</v>
      </c>
      <c r="U547" s="50" t="s">
        <v>3018</v>
      </c>
      <c r="V547" s="50" t="str">
        <f t="shared" si="46"/>
        <v>[{"order":"546","ctry":"Tonga",</v>
      </c>
      <c r="W547" s="53" t="str">
        <f t="shared" si="47"/>
        <v>[{"order":"546","ctry":"Tonga","rate":"","dff":"","cmnt":[],"prow":["pct_WHI_1-40","pct_WHI_1-30","pct_WHI_1-20"],"pcolumn":["pct_RED_40-100","pct_RED_50-100","pct_RED_60-100"]}],</v>
      </c>
      <c r="X547" s="48" t="str" cm="1">
        <f t="array" ref="X547">CHAR(34) &amp; "prow" &amp; CHAR(34) &amp; ":["
&amp; _xlfn.TEXTJOIN(",", TRUE, CHAR(34) &amp; F547:H547 &amp; CHAR(34))
&amp; "],"</f>
        <v>"prow":["pct_WHI_1-40","pct_WHI_1-30","pct_WHI_1-20"],</v>
      </c>
      <c r="Y547" s="48" t="str" cm="1">
        <f t="array" ref="Y547">CHAR(34) &amp; "pcolumn" &amp; CHAR(34) &amp; ":["
&amp; _xlfn.TEXTJOIN(",", TRUE, CHAR(34) &amp; I547:K547 &amp; CHAR(34))
&amp; "]}"</f>
        <v>"pcolumn":["pct_RED_40-100","pct_RED_50-100","pct_RED_60-100"]}</v>
      </c>
      <c r="Z547" s="54" t="str">
        <f t="shared" si="48"/>
        <v>"rate":"",</v>
      </c>
      <c r="AA547" s="54" t="str">
        <f t="shared" si="49"/>
        <v>"dff":"",</v>
      </c>
      <c r="AB547" s="54" t="str">
        <f t="shared" si="50"/>
        <v>"cmnt":[],</v>
      </c>
      <c r="AC547" s="54"/>
      <c r="AD547" s="54"/>
      <c r="AE547" s="54"/>
      <c r="AF547" s="54"/>
      <c r="AG547" s="54"/>
      <c r="AH547" s="54"/>
    </row>
    <row r="548" spans="1:34" ht="18" customHeight="1" x14ac:dyDescent="0.3">
      <c r="A548" s="44">
        <f t="shared" si="51"/>
        <v>45904</v>
      </c>
      <c r="B548" s="45">
        <f t="shared" si="42"/>
        <v>4</v>
      </c>
      <c r="C548" s="46" t="str">
        <f t="shared" si="43"/>
        <v>puzzle1 = [{"order":"547","ctry":"Samoa","rate":"","dff":"","cmnt":[],"prow":["pct_BLU_1-30","staWHI","Canton"],"pcolumn":["pct_RED_30-100","pct_RED_60-100","pct_RED_70-100"]}],</v>
      </c>
      <c r="D548" s="47">
        <f t="shared" si="44"/>
        <v>547</v>
      </c>
      <c r="E548" s="48" t="s">
        <v>228</v>
      </c>
      <c r="F548" s="49" t="s">
        <v>3122</v>
      </c>
      <c r="G548" s="49" t="s">
        <v>1273</v>
      </c>
      <c r="H548" s="49" t="s">
        <v>1634</v>
      </c>
      <c r="I548" s="49" t="s">
        <v>3123</v>
      </c>
      <c r="J548" s="49" t="s">
        <v>3121</v>
      </c>
      <c r="K548" s="49" t="s">
        <v>3124</v>
      </c>
      <c r="L548" s="48" t="str" cm="1">
        <f t="array" ref="L548">IF(LEFT(E548,1)&lt;&gt;"[", _xlfn.TEXTJOIN(", ", TRUE, IF($E$2:$E$1438=E548, ROW($E$2:$E$1438)-1, "")), "")</f>
        <v>201, 547</v>
      </c>
      <c r="M548" s="48" cm="1">
        <f t="array" ref="M548">IF(
  IFERROR(INDEX(_xlfn.TEXTSPLIT(L548, ", "), COUNTA(_xlfn.TEXTSPLIT(L548, ", "))) - INDEX(_xlfn.TEXTSPLIT(L548, ", "), COUNTA(_xlfn.TEXTSPLIT(L548, ", ")) - 1), 0) &gt; 0,
  IFERROR(INDEX(_xlfn.TEXTSPLIT(L548, ", "), COUNTA(_xlfn.TEXTSPLIT(L548, ", "))) - INDEX(_xlfn.TEXTSPLIT(L548, ", "), COUNTA(_xlfn.TEXTSPLIT(L548, ", ")) - 1), ""),
  ""
)</f>
        <v>346</v>
      </c>
      <c r="N548" s="51" t="str">
        <f>IFERROR(TEXT(AVERAGEIF(Rates!B:B, D548, Rates!C:C), "0.0"), "")</f>
        <v/>
      </c>
      <c r="O548" s="52" t="str">
        <f>IFERROR(
    IF(
        AVERAGEIF(Rates!B:B, D548, Rates!F:F) &lt; 1.2,
        "Easy",
        IF(
            AVERAGEIF(Rates!B:B, D548, Rates!F:F) &gt; 2.2,
            "Hard",
            "Med"
        )
    ),
    ""
)</f>
        <v/>
      </c>
      <c r="P548" s="50" t="str" cm="1">
        <f t="array" ref="P548">_xlfn.TEXTJOIN(",", TRUE, IF((Rates!$B$1:$B$11000 = D548) * (Rates!$E$1:$E$11000 &lt;&gt; ""), CHAR(34) &amp; Rates!$E$1:$E$11000&amp; CHAR(34), ""))</f>
        <v/>
      </c>
      <c r="Q548" s="50">
        <f>COUNTIF(Categories!A:A, H548) + COUNTIF(Categories!A:A, I548) + COUNTIF(Categories!A:A, J548) + COUNTIF(Categories!A:A, K548) + COUNTIF(Categories!A:A, F548) + COUNTIF(Categories!A:A, G548) + T548</f>
        <v>6</v>
      </c>
      <c r="R548" s="50">
        <f t="shared" si="53"/>
        <v>0</v>
      </c>
      <c r="S548" s="50" t="str">
        <f t="shared" si="52"/>
        <v>pct_BLU_1-30staWHICantonpct_RED_30-100pct_RED_60-100pct_RED_70-100</v>
      </c>
      <c r="T548" s="50">
        <f t="shared" si="45"/>
        <v>4</v>
      </c>
      <c r="U548" s="50" t="s">
        <v>3018</v>
      </c>
      <c r="V548" s="50" t="str">
        <f t="shared" si="46"/>
        <v>[{"order":"547","ctry":"Samoa",</v>
      </c>
      <c r="W548" s="53" t="str">
        <f t="shared" si="47"/>
        <v>[{"order":"547","ctry":"Samoa","rate":"","dff":"","cmnt":[],"prow":["pct_BLU_1-30","staWHI","Canton"],"pcolumn":["pct_RED_30-100","pct_RED_60-100","pct_RED_70-100"]}],</v>
      </c>
      <c r="X548" s="48" t="str" cm="1">
        <f t="array" ref="X548">CHAR(34) &amp; "prow" &amp; CHAR(34) &amp; ":["
&amp; _xlfn.TEXTJOIN(",", TRUE, CHAR(34) &amp; F548:H548 &amp; CHAR(34))
&amp; "],"</f>
        <v>"prow":["pct_BLU_1-30","staWHI","Canton"],</v>
      </c>
      <c r="Y548" s="48" t="str" cm="1">
        <f t="array" ref="Y548">CHAR(34) &amp; "pcolumn" &amp; CHAR(34) &amp; ":["
&amp; _xlfn.TEXTJOIN(",", TRUE, CHAR(34) &amp; I548:K548 &amp; CHAR(34))
&amp; "]}"</f>
        <v>"pcolumn":["pct_RED_30-100","pct_RED_60-100","pct_RED_70-100"]}</v>
      </c>
      <c r="Z548" s="54" t="str">
        <f t="shared" si="48"/>
        <v>"rate":"",</v>
      </c>
      <c r="AA548" s="54" t="str">
        <f t="shared" si="49"/>
        <v>"dff":"",</v>
      </c>
      <c r="AB548" s="54" t="str">
        <f t="shared" si="50"/>
        <v>"cmnt":[],</v>
      </c>
      <c r="AC548" s="54"/>
      <c r="AD548" s="54"/>
      <c r="AE548" s="54"/>
      <c r="AF548" s="54"/>
      <c r="AG548" s="54"/>
      <c r="AH548" s="54"/>
    </row>
    <row r="549" spans="1:34" ht="18" customHeight="1" x14ac:dyDescent="0.3">
      <c r="A549" s="44">
        <f t="shared" si="51"/>
        <v>45905</v>
      </c>
      <c r="B549" s="45">
        <f t="shared" si="42"/>
        <v>5</v>
      </c>
      <c r="C549" s="46" t="str">
        <f t="shared" si="43"/>
        <v>puzzle1 = [{"order":"548","ctry":"Canada","rate":"","dff":"","cmnt":[],"prow":["french","2Color","Extra_Plants, Center"],"pcolumn":["rgn_North America","englis","myrRED"]}],</v>
      </c>
      <c r="D549" s="47">
        <f t="shared" si="44"/>
        <v>548</v>
      </c>
      <c r="E549" s="48" t="s">
        <v>79</v>
      </c>
      <c r="F549" s="49" t="s">
        <v>2035</v>
      </c>
      <c r="G549" s="50" t="s">
        <v>1413</v>
      </c>
      <c r="H549" s="50" t="s">
        <v>1768</v>
      </c>
      <c r="I549" s="50" t="s">
        <v>1059</v>
      </c>
      <c r="J549" s="50" t="s">
        <v>2031</v>
      </c>
      <c r="K549" s="50" t="s">
        <v>1279</v>
      </c>
      <c r="L549" s="48" t="str" cm="1">
        <f t="array" ref="L549">IF(LEFT(E549,1)&lt;&gt;"[", _xlfn.TEXTJOIN(", ", TRUE, IF($E$2:$E$1438=E549, ROW($E$2:$E$1438)-1, "")), "")</f>
        <v>67, 198, 548</v>
      </c>
      <c r="M549" s="48" cm="1">
        <f t="array" ref="M549">IF(
  IFERROR(INDEX(_xlfn.TEXTSPLIT(L549, ", "), COUNTA(_xlfn.TEXTSPLIT(L549, ", "))) - INDEX(_xlfn.TEXTSPLIT(L549, ", "), COUNTA(_xlfn.TEXTSPLIT(L549, ", ")) - 1), 0) &gt; 0,
  IFERROR(INDEX(_xlfn.TEXTSPLIT(L549, ", "), COUNTA(_xlfn.TEXTSPLIT(L549, ", "))) - INDEX(_xlfn.TEXTSPLIT(L549, ", "), COUNTA(_xlfn.TEXTSPLIT(L549, ", ")) - 1), ""),
  ""
)</f>
        <v>350</v>
      </c>
      <c r="N549" s="51" t="str">
        <f>IFERROR(TEXT(AVERAGEIF(Rates!B:B, D549, Rates!C:C), "0.0"), "")</f>
        <v/>
      </c>
      <c r="O549" s="52" t="str">
        <f>IFERROR(
    IF(
        AVERAGEIF(Rates!B:B, D549, Rates!F:F) &lt; 1.2,
        "Easy",
        IF(
            AVERAGEIF(Rates!B:B, D549, Rates!F:F) &gt; 2.2,
            "Hard",
            "Med"
        )
    ),
    ""
)</f>
        <v/>
      </c>
      <c r="P549" s="50" t="str" cm="1">
        <f t="array" ref="P549">_xlfn.TEXTJOIN(",", TRUE, IF((Rates!$B$1:$B$11000 = D549) * (Rates!$E$1:$E$11000 &lt;&gt; ""), CHAR(34) &amp; Rates!$E$1:$E$11000&amp; CHAR(34), ""))</f>
        <v/>
      </c>
      <c r="Q549" s="50">
        <f>COUNTIF(Categories!A:A, H549) + COUNTIF(Categories!A:A, I549) + COUNTIF(Categories!A:A, J549) + COUNTIF(Categories!A:A, K549) + COUNTIF(Categories!A:A, F549) + COUNTIF(Categories!A:A, G549) + T549</f>
        <v>6</v>
      </c>
      <c r="R549" s="50">
        <f t="shared" si="53"/>
        <v>0</v>
      </c>
      <c r="S549" s="50" t="str">
        <f t="shared" si="52"/>
        <v>french2ColorExtra_Plants, Centerrgn_North AmericaenglismyrRED</v>
      </c>
      <c r="T549" s="50">
        <f t="shared" si="45"/>
        <v>0</v>
      </c>
      <c r="U549" s="50" t="s">
        <v>3018</v>
      </c>
      <c r="V549" s="50" t="str">
        <f t="shared" si="46"/>
        <v>[{"order":"548","ctry":"Canada",</v>
      </c>
      <c r="W549" s="53" t="str">
        <f t="shared" si="47"/>
        <v>[{"order":"548","ctry":"Canada","rate":"","dff":"","cmnt":[],"prow":["french","2Color","Extra_Plants, Center"],"pcolumn":["rgn_North America","englis","myrRED"]}],</v>
      </c>
      <c r="X549" s="48" t="str" cm="1">
        <f t="array" ref="X549">CHAR(34) &amp; "prow" &amp; CHAR(34) &amp; ":["
&amp; _xlfn.TEXTJOIN(",", TRUE, CHAR(34) &amp; F549:H549 &amp; CHAR(34))
&amp; "],"</f>
        <v>"prow":["french","2Color","Extra_Plants, Center"],</v>
      </c>
      <c r="Y549" s="48" t="str" cm="1">
        <f t="array" ref="Y549">CHAR(34) &amp; "pcolumn" &amp; CHAR(34) &amp; ":["
&amp; _xlfn.TEXTJOIN(",", TRUE, CHAR(34) &amp; I549:K549 &amp; CHAR(34))
&amp; "]}"</f>
        <v>"pcolumn":["rgn_North America","englis","myrRED"]}</v>
      </c>
      <c r="Z549" s="54" t="str">
        <f t="shared" si="48"/>
        <v>"rate":"",</v>
      </c>
      <c r="AA549" s="54" t="str">
        <f t="shared" si="49"/>
        <v>"dff":"",</v>
      </c>
      <c r="AB549" s="54" t="str">
        <f t="shared" si="50"/>
        <v>"cmnt":[],</v>
      </c>
      <c r="AC549" s="54"/>
      <c r="AD549" s="54"/>
      <c r="AE549" s="54"/>
      <c r="AF549" s="54"/>
      <c r="AG549" s="54"/>
      <c r="AH549" s="54"/>
    </row>
    <row r="550" spans="1:34" ht="18" customHeight="1" x14ac:dyDescent="0.3">
      <c r="A550" s="44">
        <f t="shared" si="51"/>
        <v>45906</v>
      </c>
      <c r="B550" s="45">
        <f t="shared" si="42"/>
        <v>6</v>
      </c>
      <c r="C550" s="46" t="str">
        <f t="shared" si="43"/>
        <v>puzzle1 = [{"order":"549","ctry":"Fiji","rate":"","dff":"","cmnt":[],"prow":["namenot_a","namenot_e","namenot_o"],"pcolumn":["Crowns","Animal","Canton"]}],</v>
      </c>
      <c r="D550" s="47">
        <f t="shared" si="44"/>
        <v>549</v>
      </c>
      <c r="E550" s="48" t="s">
        <v>114</v>
      </c>
      <c r="F550" s="49" t="s">
        <v>1961</v>
      </c>
      <c r="G550" s="50" t="s">
        <v>1965</v>
      </c>
      <c r="H550" s="50" t="s">
        <v>1973</v>
      </c>
      <c r="I550" s="50" t="s">
        <v>1650</v>
      </c>
      <c r="J550" s="50" t="s">
        <v>1606</v>
      </c>
      <c r="K550" s="50" t="s">
        <v>1634</v>
      </c>
      <c r="L550" s="48" t="str" cm="1">
        <f t="array" ref="L550">IF(LEFT(E550,1)&lt;&gt;"[", _xlfn.TEXTJOIN(", ", TRUE, IF($E$2:$E$1438=E550, ROW($E$2:$E$1438)-1, "")), "")</f>
        <v>139, 549</v>
      </c>
      <c r="M550" s="48" cm="1">
        <f t="array" ref="M550">IF(
  IFERROR(INDEX(_xlfn.TEXTSPLIT(L550, ", "), COUNTA(_xlfn.TEXTSPLIT(L550, ", "))) - INDEX(_xlfn.TEXTSPLIT(L550, ", "), COUNTA(_xlfn.TEXTSPLIT(L550, ", ")) - 1), 0) &gt; 0,
  IFERROR(INDEX(_xlfn.TEXTSPLIT(L550, ", "), COUNTA(_xlfn.TEXTSPLIT(L550, ", "))) - INDEX(_xlfn.TEXTSPLIT(L550, ", "), COUNTA(_xlfn.TEXTSPLIT(L550, ", ")) - 1), ""),
  ""
)</f>
        <v>410</v>
      </c>
      <c r="N550" s="51" t="str">
        <f>IFERROR(TEXT(AVERAGEIF(Rates!B:B, D550, Rates!C:C), "0.0"), "")</f>
        <v/>
      </c>
      <c r="O550" s="52" t="str">
        <f>IFERROR(
    IF(
        AVERAGEIF(Rates!B:B, D550, Rates!F:F) &lt; 1.2,
        "Easy",
        IF(
            AVERAGEIF(Rates!B:B, D550, Rates!F:F) &gt; 2.2,
            "Hard",
            "Med"
        )
    ),
    ""
)</f>
        <v/>
      </c>
      <c r="P550" s="50" t="str" cm="1">
        <f t="array" ref="P550">_xlfn.TEXTJOIN(",", TRUE, IF((Rates!$B$1:$B$11000 = D550) * (Rates!$E$1:$E$11000 &lt;&gt; ""), CHAR(34) &amp; Rates!$E$1:$E$11000&amp; CHAR(34), ""))</f>
        <v/>
      </c>
      <c r="Q550" s="50">
        <f>COUNTIF(Categories!A:A, H550) + COUNTIF(Categories!A:A, I550) + COUNTIF(Categories!A:A, J550) + COUNTIF(Categories!A:A, K550) + COUNTIF(Categories!A:A, F550) + COUNTIF(Categories!A:A, G550) + T550</f>
        <v>6</v>
      </c>
      <c r="R550" s="50">
        <f t="shared" si="53"/>
        <v>1</v>
      </c>
      <c r="S550" s="50" t="str">
        <f t="shared" si="52"/>
        <v>namenot_anamenot_enamenot_oCrownsAnimalCanton</v>
      </c>
      <c r="T550" s="50">
        <f t="shared" si="45"/>
        <v>0</v>
      </c>
      <c r="U550" s="50" t="s">
        <v>3018</v>
      </c>
      <c r="V550" s="50" t="str">
        <f t="shared" si="46"/>
        <v>[{"order":"549","ctry":"Fiji",</v>
      </c>
      <c r="W550" s="53" t="str">
        <f t="shared" si="47"/>
        <v>[{"order":"549","ctry":"Fiji","rate":"","dff":"","cmnt":[],"prow":["namenot_a","namenot_e","namenot_o"],"pcolumn":["Crowns","Animal","Canton"]}],</v>
      </c>
      <c r="X550" s="48" t="str" cm="1">
        <f t="array" ref="X550">CHAR(34) &amp; "prow" &amp; CHAR(34) &amp; ":["
&amp; _xlfn.TEXTJOIN(",", TRUE, CHAR(34) &amp; F550:H550 &amp; CHAR(34))
&amp; "],"</f>
        <v>"prow":["namenot_a","namenot_e","namenot_o"],</v>
      </c>
      <c r="Y550" s="48" t="str" cm="1">
        <f t="array" ref="Y550">CHAR(34) &amp; "pcolumn" &amp; CHAR(34) &amp; ":["
&amp; _xlfn.TEXTJOIN(",", TRUE, CHAR(34) &amp; I550:K550 &amp; CHAR(34))
&amp; "]}"</f>
        <v>"pcolumn":["Crowns","Animal","Canton"]}</v>
      </c>
      <c r="Z550" s="54" t="str">
        <f t="shared" si="48"/>
        <v>"rate":"",</v>
      </c>
      <c r="AA550" s="54" t="str">
        <f t="shared" si="49"/>
        <v>"dff":"",</v>
      </c>
      <c r="AB550" s="54" t="str">
        <f t="shared" si="50"/>
        <v>"cmnt":[],</v>
      </c>
      <c r="AC550" s="54"/>
      <c r="AD550" s="54"/>
      <c r="AE550" s="54"/>
      <c r="AF550" s="54"/>
      <c r="AG550" s="54"/>
      <c r="AH550" s="54"/>
    </row>
    <row r="551" spans="1:34" ht="18" customHeight="1" x14ac:dyDescent="0.3">
      <c r="A551" s="44">
        <f t="shared" si="51"/>
        <v>45907</v>
      </c>
      <c r="B551" s="45">
        <f t="shared" si="42"/>
        <v>7</v>
      </c>
      <c r="C551" s="46" t="str">
        <f t="shared" si="43"/>
        <v>puzzle1 = [{"order":"550","ctry":"Czech Republic","rate":"","dff":"","cmnt":[],"prow":["cl_BLU, cl_RED","cl_BLU, cl_WHI","cl_WHI, cl_RED"],"pcolumn":["with_Ch","with_Z","Trside"]}],</v>
      </c>
      <c r="D551" s="47">
        <f t="shared" si="44"/>
        <v>550</v>
      </c>
      <c r="E551" s="48" t="s">
        <v>97</v>
      </c>
      <c r="F551" s="49" t="s">
        <v>1137</v>
      </c>
      <c r="G551" s="50" t="s">
        <v>1143</v>
      </c>
      <c r="H551" s="50" t="s">
        <v>1164</v>
      </c>
      <c r="I551" s="50" t="s">
        <v>3125</v>
      </c>
      <c r="J551" s="50" t="s">
        <v>3077</v>
      </c>
      <c r="K551" s="50" t="s">
        <v>1614</v>
      </c>
      <c r="L551" s="48" t="str" cm="1">
        <f t="array" ref="L551">IF(LEFT(E551,1)&lt;&gt;"[", _xlfn.TEXTJOIN(", ", TRUE, IF($E$2:$E$1438=E551, ROW($E$2:$E$1438)-1, "")), "")</f>
        <v>205, 550</v>
      </c>
      <c r="M551" s="48" cm="1">
        <f t="array" ref="M551">IF(
  IFERROR(INDEX(_xlfn.TEXTSPLIT(L551, ", "), COUNTA(_xlfn.TEXTSPLIT(L551, ", "))) - INDEX(_xlfn.TEXTSPLIT(L551, ", "), COUNTA(_xlfn.TEXTSPLIT(L551, ", ")) - 1), 0) &gt; 0,
  IFERROR(INDEX(_xlfn.TEXTSPLIT(L551, ", "), COUNTA(_xlfn.TEXTSPLIT(L551, ", "))) - INDEX(_xlfn.TEXTSPLIT(L551, ", "), COUNTA(_xlfn.TEXTSPLIT(L551, ", ")) - 1), ""),
  ""
)</f>
        <v>345</v>
      </c>
      <c r="N551" s="51" t="str">
        <f>IFERROR(TEXT(AVERAGEIF(Rates!B:B, D551, Rates!C:C), "0.0"), "")</f>
        <v/>
      </c>
      <c r="O551" s="52" t="str">
        <f>IFERROR(
    IF(
        AVERAGEIF(Rates!B:B, D551, Rates!F:F) &lt; 1.2,
        "Easy",
        IF(
            AVERAGEIF(Rates!B:B, D551, Rates!F:F) &gt; 2.2,
            "Hard",
            "Med"
        )
    ),
    ""
)</f>
        <v/>
      </c>
      <c r="P551" s="50" t="str" cm="1">
        <f t="array" ref="P551">_xlfn.TEXTJOIN(",", TRUE, IF((Rates!$B$1:$B$11000 = D551) * (Rates!$E$1:$E$11000 &lt;&gt; ""), CHAR(34) &amp; Rates!$E$1:$E$11000&amp; CHAR(34), ""))</f>
        <v/>
      </c>
      <c r="Q551" s="50">
        <f>COUNTIF(Categories!A:A, H551) + COUNTIF(Categories!A:A, I551) + COUNTIF(Categories!A:A, J551) + COUNTIF(Categories!A:A, K551) + COUNTIF(Categories!A:A, F551) + COUNTIF(Categories!A:A, G551) + T551</f>
        <v>6</v>
      </c>
      <c r="R551" s="50">
        <f t="shared" si="53"/>
        <v>0</v>
      </c>
      <c r="S551" s="50" t="str">
        <f t="shared" si="52"/>
        <v>cl_BLU, cl_REDcl_BLU, cl_WHIcl_WHI, cl_REDwith_Chwith_ZTrside</v>
      </c>
      <c r="T551" s="50">
        <f t="shared" si="45"/>
        <v>2</v>
      </c>
      <c r="U551" s="50" t="s">
        <v>3018</v>
      </c>
      <c r="V551" s="50" t="str">
        <f t="shared" si="46"/>
        <v>[{"order":"550","ctry":"Czech Republic",</v>
      </c>
      <c r="W551" s="53" t="str">
        <f t="shared" si="47"/>
        <v>[{"order":"550","ctry":"Czech Republic","rate":"","dff":"","cmnt":[],"prow":["cl_BLU, cl_RED","cl_BLU, cl_WHI","cl_WHI, cl_RED"],"pcolumn":["with_Ch","with_Z","Trside"]}],</v>
      </c>
      <c r="X551" s="48" t="str" cm="1">
        <f t="array" ref="X551">CHAR(34) &amp; "prow" &amp; CHAR(34) &amp; ":["
&amp; _xlfn.TEXTJOIN(",", TRUE, CHAR(34) &amp; F551:H551 &amp; CHAR(34))
&amp; "],"</f>
        <v>"prow":["cl_BLU, cl_RED","cl_BLU, cl_WHI","cl_WHI, cl_RED"],</v>
      </c>
      <c r="Y551" s="48" t="str" cm="1">
        <f t="array" ref="Y551">CHAR(34) &amp; "pcolumn" &amp; CHAR(34) &amp; ":["
&amp; _xlfn.TEXTJOIN(",", TRUE, CHAR(34) &amp; I551:K551 &amp; CHAR(34))
&amp; "]}"</f>
        <v>"pcolumn":["with_Ch","with_Z","Trside"]}</v>
      </c>
      <c r="Z551" s="54" t="str">
        <f t="shared" si="48"/>
        <v>"rate":"",</v>
      </c>
      <c r="AA551" s="54" t="str">
        <f t="shared" si="49"/>
        <v>"dff":"",</v>
      </c>
      <c r="AB551" s="54" t="str">
        <f t="shared" si="50"/>
        <v>"cmnt":[],</v>
      </c>
      <c r="AC551" s="54"/>
      <c r="AD551" s="54"/>
      <c r="AE551" s="54"/>
      <c r="AF551" s="54"/>
      <c r="AG551" s="54"/>
      <c r="AH551" s="54"/>
    </row>
    <row r="552" spans="1:34" ht="18" customHeight="1" x14ac:dyDescent="0.3">
      <c r="A552" s="44">
        <f t="shared" si="51"/>
        <v>45908</v>
      </c>
      <c r="B552" s="45">
        <f t="shared" si="42"/>
        <v>1</v>
      </c>
      <c r="C552" s="46" t="str">
        <f t="shared" si="43"/>
        <v>puzzle1 = [{"order":"551","ctry":"Indonesia","rate":"","dff":"","cmnt":[],"prow":["island","2Color","rgn_Asia"],"pcolumn":["startI","OnlyBa","end_ia"]}],</v>
      </c>
      <c r="D552" s="47">
        <f t="shared" si="44"/>
        <v>551</v>
      </c>
      <c r="E552" s="48" t="s">
        <v>140</v>
      </c>
      <c r="F552" s="49" t="s">
        <v>1</v>
      </c>
      <c r="G552" s="50" t="s">
        <v>1413</v>
      </c>
      <c r="H552" s="50" t="s">
        <v>1063</v>
      </c>
      <c r="I552" s="50" t="s">
        <v>1894</v>
      </c>
      <c r="J552" s="50" t="s">
        <v>1630</v>
      </c>
      <c r="K552" s="50" t="s">
        <v>1955</v>
      </c>
      <c r="L552" s="48" t="str" cm="1">
        <f t="array" ref="L552">IF(LEFT(E552,1)&lt;&gt;"[", _xlfn.TEXTJOIN(", ", TRUE, IF($E$2:$E$1438=E552, ROW($E$2:$E$1438)-1, "")), "")</f>
        <v>187, 378, 551</v>
      </c>
      <c r="M552" s="48" cm="1">
        <f t="array" ref="M552">IF(
  IFERROR(INDEX(_xlfn.TEXTSPLIT(L552, ", "), COUNTA(_xlfn.TEXTSPLIT(L552, ", "))) - INDEX(_xlfn.TEXTSPLIT(L552, ", "), COUNTA(_xlfn.TEXTSPLIT(L552, ", ")) - 1), 0) &gt; 0,
  IFERROR(INDEX(_xlfn.TEXTSPLIT(L552, ", "), COUNTA(_xlfn.TEXTSPLIT(L552, ", "))) - INDEX(_xlfn.TEXTSPLIT(L552, ", "), COUNTA(_xlfn.TEXTSPLIT(L552, ", ")) - 1), ""),
  ""
)</f>
        <v>173</v>
      </c>
      <c r="N552" s="51" t="str">
        <f>IFERROR(TEXT(AVERAGEIF(Rates!B:B, D552, Rates!C:C), "0.0"), "")</f>
        <v/>
      </c>
      <c r="O552" s="52" t="str">
        <f>IFERROR(
    IF(
        AVERAGEIF(Rates!B:B, D552, Rates!F:F) &lt; 1.2,
        "Easy",
        IF(
            AVERAGEIF(Rates!B:B, D552, Rates!F:F) &gt; 2.2,
            "Hard",
            "Med"
        )
    ),
    ""
)</f>
        <v/>
      </c>
      <c r="P552" s="50" t="str" cm="1">
        <f t="array" ref="P552">_xlfn.TEXTJOIN(",", TRUE, IF((Rates!$B$1:$B$11000 = D552) * (Rates!$E$1:$E$11000 &lt;&gt; ""), CHAR(34) &amp; Rates!$E$1:$E$11000&amp; CHAR(34), ""))</f>
        <v/>
      </c>
      <c r="Q552" s="50">
        <f>COUNTIF(Categories!A:A, H552) + COUNTIF(Categories!A:A, I552) + COUNTIF(Categories!A:A, J552) + COUNTIF(Categories!A:A, K552) + COUNTIF(Categories!A:A, F552) + COUNTIF(Categories!A:A, G552) + T552</f>
        <v>6</v>
      </c>
      <c r="R552" s="50">
        <f t="shared" si="53"/>
        <v>0</v>
      </c>
      <c r="S552" s="50" t="str">
        <f t="shared" si="52"/>
        <v>island2Colorrgn_AsiastartIOnlyBaend_ia</v>
      </c>
      <c r="T552" s="50">
        <f t="shared" si="45"/>
        <v>0</v>
      </c>
      <c r="U552" s="50" t="s">
        <v>3018</v>
      </c>
      <c r="V552" s="50" t="str">
        <f t="shared" si="46"/>
        <v>[{"order":"551","ctry":"Indonesia",</v>
      </c>
      <c r="W552" s="53" t="str">
        <f t="shared" si="47"/>
        <v>[{"order":"551","ctry":"Indonesia","rate":"","dff":"","cmnt":[],"prow":["island","2Color","rgn_Asia"],"pcolumn":["startI","OnlyBa","end_ia"]}],</v>
      </c>
      <c r="X552" s="48" t="str" cm="1">
        <f t="array" ref="X552">CHAR(34) &amp; "prow" &amp; CHAR(34) &amp; ":["
&amp; _xlfn.TEXTJOIN(",", TRUE, CHAR(34) &amp; F552:H552 &amp; CHAR(34))
&amp; "],"</f>
        <v>"prow":["island","2Color","rgn_Asia"],</v>
      </c>
      <c r="Y552" s="48" t="str" cm="1">
        <f t="array" ref="Y552">CHAR(34) &amp; "pcolumn" &amp; CHAR(34) &amp; ":["
&amp; _xlfn.TEXTJOIN(",", TRUE, CHAR(34) &amp; I552:K552 &amp; CHAR(34))
&amp; "]}"</f>
        <v>"pcolumn":["startI","OnlyBa","end_ia"]}</v>
      </c>
      <c r="Z552" s="54" t="str">
        <f t="shared" si="48"/>
        <v>"rate":"",</v>
      </c>
      <c r="AA552" s="54" t="str">
        <f t="shared" si="49"/>
        <v>"dff":"",</v>
      </c>
      <c r="AB552" s="54" t="str">
        <f t="shared" si="50"/>
        <v>"cmnt":[],</v>
      </c>
      <c r="AC552" s="54"/>
      <c r="AD552" s="54"/>
      <c r="AE552" s="54"/>
      <c r="AF552" s="54"/>
      <c r="AG552" s="54"/>
      <c r="AH552" s="54"/>
    </row>
    <row r="553" spans="1:34" ht="18" customHeight="1" x14ac:dyDescent="0.3">
      <c r="A553" s="44">
        <f t="shared" si="51"/>
        <v>45909</v>
      </c>
      <c r="B553" s="45">
        <f t="shared" si="42"/>
        <v>2</v>
      </c>
      <c r="C553" s="46" t="str">
        <f t="shared" si="43"/>
        <v>puzzle1 = [{"order":"552","ctry":"Niue","rate":"","dff":"","cmnt":[],"prow":["cl_YEL","cl_YEL","cl_YEL"],"pcolumn":["namenot_a","unjack","lets04"]}],</v>
      </c>
      <c r="D553" s="47">
        <f t="shared" si="44"/>
        <v>552</v>
      </c>
      <c r="E553" s="48" t="s">
        <v>197</v>
      </c>
      <c r="F553" s="49" t="s">
        <v>1107</v>
      </c>
      <c r="G553" s="50" t="s">
        <v>1107</v>
      </c>
      <c r="H553" s="50" t="s">
        <v>1107</v>
      </c>
      <c r="I553" s="50" t="s">
        <v>1961</v>
      </c>
      <c r="J553" s="50" t="s">
        <v>1666</v>
      </c>
      <c r="K553" s="50" t="s">
        <v>1992</v>
      </c>
      <c r="L553" s="48" t="str" cm="1">
        <f t="array" ref="L553">IF(LEFT(E553,1)&lt;&gt;"[", _xlfn.TEXTJOIN(", ", TRUE, IF($E$2:$E$1438=E553, ROW($E$2:$E$1438)-1, "")), "")</f>
        <v>216, 398, 552</v>
      </c>
      <c r="M553" s="48" cm="1">
        <f t="array" ref="M553">IF(
  IFERROR(INDEX(_xlfn.TEXTSPLIT(L553, ", "), COUNTA(_xlfn.TEXTSPLIT(L553, ", "))) - INDEX(_xlfn.TEXTSPLIT(L553, ", "), COUNTA(_xlfn.TEXTSPLIT(L553, ", ")) - 1), 0) &gt; 0,
  IFERROR(INDEX(_xlfn.TEXTSPLIT(L553, ", "), COUNTA(_xlfn.TEXTSPLIT(L553, ", "))) - INDEX(_xlfn.TEXTSPLIT(L553, ", "), COUNTA(_xlfn.TEXTSPLIT(L553, ", ")) - 1), ""),
  ""
)</f>
        <v>154</v>
      </c>
      <c r="N553" s="51" t="str">
        <f>IFERROR(TEXT(AVERAGEIF(Rates!B:B, D553, Rates!C:C), "0.0"), "")</f>
        <v/>
      </c>
      <c r="O553" s="52" t="str">
        <f>IFERROR(
    IF(
        AVERAGEIF(Rates!B:B, D553, Rates!F:F) &lt; 1.2,
        "Easy",
        IF(
            AVERAGEIF(Rates!B:B, D553, Rates!F:F) &gt; 2.2,
            "Hard",
            "Med"
        )
    ),
    ""
)</f>
        <v/>
      </c>
      <c r="P553" s="50" t="str" cm="1">
        <f t="array" ref="P553">_xlfn.TEXTJOIN(",", TRUE, IF((Rates!$B$1:$B$11000 = D553) * (Rates!$E$1:$E$11000 &lt;&gt; ""), CHAR(34) &amp; Rates!$E$1:$E$11000&amp; CHAR(34), ""))</f>
        <v/>
      </c>
      <c r="Q553" s="50">
        <f>COUNTIF(Categories!A:A, H553) + COUNTIF(Categories!A:A, I553) + COUNTIF(Categories!A:A, J553) + COUNTIF(Categories!A:A, K553) + COUNTIF(Categories!A:A, F553) + COUNTIF(Categories!A:A, G553) + T553</f>
        <v>6</v>
      </c>
      <c r="R553" s="50">
        <f t="shared" si="53"/>
        <v>0</v>
      </c>
      <c r="S553" s="50" t="str">
        <f t="shared" si="52"/>
        <v>cl_YELcl_YELcl_YELnamenot_aunjacklets04</v>
      </c>
      <c r="T553" s="50">
        <f t="shared" si="45"/>
        <v>0</v>
      </c>
      <c r="U553" s="50" t="s">
        <v>3018</v>
      </c>
      <c r="V553" s="50" t="str">
        <f t="shared" si="46"/>
        <v>[{"order":"552","ctry":"Niue",</v>
      </c>
      <c r="W553" s="53" t="str">
        <f t="shared" si="47"/>
        <v>[{"order":"552","ctry":"Niue","rate":"","dff":"","cmnt":[],"prow":["cl_YEL","cl_YEL","cl_YEL"],"pcolumn":["namenot_a","unjack","lets04"]}],</v>
      </c>
      <c r="X553" s="48" t="str" cm="1">
        <f t="array" ref="X553">CHAR(34) &amp; "prow" &amp; CHAR(34) &amp; ":["
&amp; _xlfn.TEXTJOIN(",", TRUE, CHAR(34) &amp; F553:H553 &amp; CHAR(34))
&amp; "],"</f>
        <v>"prow":["cl_YEL","cl_YEL","cl_YEL"],</v>
      </c>
      <c r="Y553" s="48" t="str" cm="1">
        <f t="array" ref="Y553">CHAR(34) &amp; "pcolumn" &amp; CHAR(34) &amp; ":["
&amp; _xlfn.TEXTJOIN(",", TRUE, CHAR(34) &amp; I553:K553 &amp; CHAR(34))
&amp; "]}"</f>
        <v>"pcolumn":["namenot_a","unjack","lets04"]}</v>
      </c>
      <c r="Z553" s="54" t="str">
        <f t="shared" si="48"/>
        <v>"rate":"",</v>
      </c>
      <c r="AA553" s="54" t="str">
        <f t="shared" si="49"/>
        <v>"dff":"",</v>
      </c>
      <c r="AB553" s="54" t="str">
        <f t="shared" si="50"/>
        <v>"cmnt":[],</v>
      </c>
      <c r="AC553" s="54"/>
      <c r="AD553" s="54"/>
      <c r="AE553" s="54"/>
      <c r="AF553" s="54"/>
      <c r="AG553" s="54"/>
      <c r="AH553" s="54"/>
    </row>
    <row r="554" spans="1:34" ht="18" customHeight="1" x14ac:dyDescent="0.3">
      <c r="A554" s="44">
        <f t="shared" si="51"/>
        <v>45910</v>
      </c>
      <c r="B554" s="45">
        <f t="shared" si="42"/>
        <v>3</v>
      </c>
      <c r="C554" s="46" t="str">
        <f t="shared" si="43"/>
        <v>puzzle1 = [{"order":"553","ctry":"North Korea","rate":"","dff":"","cmnt":[],"prow":["cl_BLU","cl_WHI","1Stars"],"pcolumn":["staRED","allhor","Circle"]}],</v>
      </c>
      <c r="D554" s="47">
        <f t="shared" si="44"/>
        <v>553</v>
      </c>
      <c r="E554" s="48" t="s">
        <v>199</v>
      </c>
      <c r="F554" s="49" t="s">
        <v>1092</v>
      </c>
      <c r="G554" s="50" t="s">
        <v>1104</v>
      </c>
      <c r="H554" s="50" t="s">
        <v>1590</v>
      </c>
      <c r="I554" s="50" t="s">
        <v>1270</v>
      </c>
      <c r="J554" s="50" t="s">
        <v>1509</v>
      </c>
      <c r="K554" s="50" t="s">
        <v>1570</v>
      </c>
      <c r="L554" s="48" t="str" cm="1">
        <f t="array" ref="L554">IF(LEFT(E554,1)&lt;&gt;"[", _xlfn.TEXTJOIN(", ", TRUE, IF($E$2:$E$1438=E554, ROW($E$2:$E$1438)-1, "")), "")</f>
        <v>17, 373, 553</v>
      </c>
      <c r="M554" s="48" cm="1">
        <f t="array" ref="M554">IF(
  IFERROR(INDEX(_xlfn.TEXTSPLIT(L554, ", "), COUNTA(_xlfn.TEXTSPLIT(L554, ", "))) - INDEX(_xlfn.TEXTSPLIT(L554, ", "), COUNTA(_xlfn.TEXTSPLIT(L554, ", ")) - 1), 0) &gt; 0,
  IFERROR(INDEX(_xlfn.TEXTSPLIT(L554, ", "), COUNTA(_xlfn.TEXTSPLIT(L554, ", "))) - INDEX(_xlfn.TEXTSPLIT(L554, ", "), COUNTA(_xlfn.TEXTSPLIT(L554, ", ")) - 1), ""),
  ""
)</f>
        <v>180</v>
      </c>
      <c r="N554" s="51" t="str">
        <f>IFERROR(TEXT(AVERAGEIF(Rates!B:B, D554, Rates!C:C), "0.0"), "")</f>
        <v/>
      </c>
      <c r="O554" s="52" t="str">
        <f>IFERROR(
    IF(
        AVERAGEIF(Rates!B:B, D554, Rates!F:F) &lt; 1.2,
        "Easy",
        IF(
            AVERAGEIF(Rates!B:B, D554, Rates!F:F) &gt; 2.2,
            "Hard",
            "Med"
        )
    ),
    ""
)</f>
        <v/>
      </c>
      <c r="P554" s="50" t="str" cm="1">
        <f t="array" ref="P554">_xlfn.TEXTJOIN(",", TRUE, IF((Rates!$B$1:$B$11000 = D554) * (Rates!$E$1:$E$11000 &lt;&gt; ""), CHAR(34) &amp; Rates!$E$1:$E$11000&amp; CHAR(34), ""))</f>
        <v/>
      </c>
      <c r="Q554" s="50">
        <f>COUNTIF(Categories!A:A, H554) + COUNTIF(Categories!A:A, I554) + COUNTIF(Categories!A:A, J554) + COUNTIF(Categories!A:A, K554) + COUNTIF(Categories!A:A, F554) + COUNTIF(Categories!A:A, G554) + T554</f>
        <v>6</v>
      </c>
      <c r="R554" s="50">
        <f t="shared" si="53"/>
        <v>0</v>
      </c>
      <c r="S554" s="50" t="str">
        <f t="shared" si="52"/>
        <v>cl_BLUcl_WHI1StarsstaREDallhorCircle</v>
      </c>
      <c r="T554" s="50">
        <f t="shared" si="45"/>
        <v>0</v>
      </c>
      <c r="U554" s="50" t="s">
        <v>3018</v>
      </c>
      <c r="V554" s="50" t="str">
        <f t="shared" si="46"/>
        <v>[{"order":"553","ctry":"North Korea",</v>
      </c>
      <c r="W554" s="53" t="str">
        <f t="shared" si="47"/>
        <v>[{"order":"553","ctry":"North Korea","rate":"","dff":"","cmnt":[],"prow":["cl_BLU","cl_WHI","1Stars"],"pcolumn":["staRED","allhor","Circle"]}],</v>
      </c>
      <c r="X554" s="48" t="str" cm="1">
        <f t="array" ref="X554">CHAR(34) &amp; "prow" &amp; CHAR(34) &amp; ":["
&amp; _xlfn.TEXTJOIN(",", TRUE, CHAR(34) &amp; F554:H554 &amp; CHAR(34))
&amp; "],"</f>
        <v>"prow":["cl_BLU","cl_WHI","1Stars"],</v>
      </c>
      <c r="Y554" s="48" t="str" cm="1">
        <f t="array" ref="Y554">CHAR(34) &amp; "pcolumn" &amp; CHAR(34) &amp; ":["
&amp; _xlfn.TEXTJOIN(",", TRUE, CHAR(34) &amp; I554:K554 &amp; CHAR(34))
&amp; "]}"</f>
        <v>"pcolumn":["staRED","allhor","Circle"]}</v>
      </c>
      <c r="Z554" s="54" t="str">
        <f t="shared" si="48"/>
        <v>"rate":"",</v>
      </c>
      <c r="AA554" s="54" t="str">
        <f t="shared" si="49"/>
        <v>"dff":"",</v>
      </c>
      <c r="AB554" s="54" t="str">
        <f t="shared" si="50"/>
        <v>"cmnt":[],</v>
      </c>
      <c r="AC554" s="54"/>
      <c r="AD554" s="54"/>
      <c r="AE554" s="54"/>
      <c r="AF554" s="54"/>
      <c r="AG554" s="54"/>
      <c r="AH554" s="54"/>
    </row>
    <row r="555" spans="1:34" ht="18" customHeight="1" x14ac:dyDescent="0.3">
      <c r="A555" s="44">
        <f t="shared" si="51"/>
        <v>45911</v>
      </c>
      <c r="B555" s="45">
        <f t="shared" si="42"/>
        <v>4</v>
      </c>
      <c r="C555" s="46" t="str">
        <f t="shared" si="43"/>
        <v>puzzle1 = [{"order":"554","ctry":"[SPC] Moon (Moon Society)","rate":"","dff":"","cmnt":[],"prow":["IsMoon","cl_BLU","OnlyBa"],"pcolumn":["3Bands","myrEQ","cl_GRE"]}],</v>
      </c>
      <c r="D555" s="47">
        <f t="shared" si="44"/>
        <v>554</v>
      </c>
      <c r="E555" s="48" t="s">
        <v>3126</v>
      </c>
      <c r="F555" s="49" t="s">
        <v>1582</v>
      </c>
      <c r="G555" s="50" t="s">
        <v>1092</v>
      </c>
      <c r="H555" s="50" t="s">
        <v>1630</v>
      </c>
      <c r="I555" s="50" t="s">
        <v>1489</v>
      </c>
      <c r="J555" s="50" t="s">
        <v>1303</v>
      </c>
      <c r="K555" s="50" t="s">
        <v>1095</v>
      </c>
      <c r="L555" s="48" t="str" cm="1">
        <f t="array" ref="L555">IF(LEFT(E555,1)&lt;&gt;"[", _xlfn.TEXTJOIN(", ", TRUE, IF($E$2:$E$1438=E555, ROW($E$2:$E$1438)-1, "")), "")</f>
        <v/>
      </c>
      <c r="M555" s="48" t="str" cm="1">
        <f t="array" ref="M555">IF(
  IFERROR(INDEX(_xlfn.TEXTSPLIT(L555, ", "), COUNTA(_xlfn.TEXTSPLIT(L555, ", "))) - INDEX(_xlfn.TEXTSPLIT(L555, ", "), COUNTA(_xlfn.TEXTSPLIT(L555, ", ")) - 1), 0) &gt; 0,
  IFERROR(INDEX(_xlfn.TEXTSPLIT(L555, ", "), COUNTA(_xlfn.TEXTSPLIT(L555, ", "))) - INDEX(_xlfn.TEXTSPLIT(L555, ", "), COUNTA(_xlfn.TEXTSPLIT(L555, ", ")) - 1), ""),
  ""
)</f>
        <v/>
      </c>
      <c r="N555" s="51" t="str">
        <f>IFERROR(TEXT(AVERAGEIF(Rates!B:B, D555, Rates!C:C), "0.0"), "")</f>
        <v/>
      </c>
      <c r="O555" s="52" t="str">
        <f>IFERROR(
    IF(
        AVERAGEIF(Rates!B:B, D555, Rates!F:F) &lt; 1.2,
        "Easy",
        IF(
            AVERAGEIF(Rates!B:B, D555, Rates!F:F) &gt; 2.2,
            "Hard",
            "Med"
        )
    ),
    ""
)</f>
        <v/>
      </c>
      <c r="P555" s="50" t="str" cm="1">
        <f t="array" ref="P555">_xlfn.TEXTJOIN(",", TRUE, IF((Rates!$B$1:$B$11000 = D555) * (Rates!$E$1:$E$11000 &lt;&gt; ""), CHAR(34) &amp; Rates!$E$1:$E$11000&amp; CHAR(34), ""))</f>
        <v/>
      </c>
      <c r="Q555" s="50">
        <f>COUNTIF(Categories!A:A, H555) + COUNTIF(Categories!A:A, I555) + COUNTIF(Categories!A:A, J555) + COUNTIF(Categories!A:A, K555) + COUNTIF(Categories!A:A, F555) + COUNTIF(Categories!A:A, G555) + T555</f>
        <v>6</v>
      </c>
      <c r="R555" s="50">
        <f t="shared" si="53"/>
        <v>0</v>
      </c>
      <c r="S555" s="50" t="str">
        <f t="shared" si="52"/>
        <v>IsMooncl_BLUOnlyBa3BandsmyrEQcl_GRE</v>
      </c>
      <c r="T555" s="50">
        <f t="shared" si="45"/>
        <v>0</v>
      </c>
      <c r="U555" s="50" t="s">
        <v>3018</v>
      </c>
      <c r="V555" s="50" t="str">
        <f t="shared" si="46"/>
        <v>[{"order":"554","ctry":"[SPC] Moon (Moon Society)",</v>
      </c>
      <c r="W555" s="53" t="str">
        <f t="shared" si="47"/>
        <v>[{"order":"554","ctry":"[SPC] Moon (Moon Society)","rate":"","dff":"","cmnt":[],"prow":["IsMoon","cl_BLU","OnlyBa"],"pcolumn":["3Bands","myrEQ","cl_GRE"]}],</v>
      </c>
      <c r="X555" s="48" t="str" cm="1">
        <f t="array" ref="X555">CHAR(34) &amp; "prow" &amp; CHAR(34) &amp; ":["
&amp; _xlfn.TEXTJOIN(",", TRUE, CHAR(34) &amp; F555:H555 &amp; CHAR(34))
&amp; "],"</f>
        <v>"prow":["IsMoon","cl_BLU","OnlyBa"],</v>
      </c>
      <c r="Y555" s="48" t="str" cm="1">
        <f t="array" ref="Y555">CHAR(34) &amp; "pcolumn" &amp; CHAR(34) &amp; ":["
&amp; _xlfn.TEXTJOIN(",", TRUE, CHAR(34) &amp; I555:K555 &amp; CHAR(34))
&amp; "]}"</f>
        <v>"pcolumn":["3Bands","myrEQ","cl_GRE"]}</v>
      </c>
      <c r="Z555" s="54" t="str">
        <f t="shared" si="48"/>
        <v>"rate":"",</v>
      </c>
      <c r="AA555" s="54" t="str">
        <f t="shared" si="49"/>
        <v>"dff":"",</v>
      </c>
      <c r="AB555" s="54" t="str">
        <f t="shared" si="50"/>
        <v>"cmnt":[],</v>
      </c>
      <c r="AC555" s="54"/>
      <c r="AD555" s="54"/>
      <c r="AE555" s="54"/>
      <c r="AF555" s="54"/>
      <c r="AG555" s="54"/>
      <c r="AH555" s="54"/>
    </row>
    <row r="556" spans="1:34" ht="18" customHeight="1" x14ac:dyDescent="0.3">
      <c r="A556" s="44">
        <f t="shared" si="51"/>
        <v>45912</v>
      </c>
      <c r="B556" s="45">
        <f t="shared" si="42"/>
        <v>5</v>
      </c>
      <c r="C556" s="46" t="str">
        <f t="shared" si="43"/>
        <v>puzzle1 = [{"order":"555","ctry":"Mayotte","rate":"","dff":"","cmnt":[],"prow":["Animal","cl_BLA, cl_RED","cl_BLU"],"pcolumn":["Texted","myrWHI","repique"]}],</v>
      </c>
      <c r="D556" s="47">
        <f t="shared" si="44"/>
        <v>555</v>
      </c>
      <c r="E556" s="48" t="s">
        <v>177</v>
      </c>
      <c r="F556" s="49" t="s">
        <v>1606</v>
      </c>
      <c r="G556" s="50" t="s">
        <v>1113</v>
      </c>
      <c r="H556" s="50" t="s">
        <v>1092</v>
      </c>
      <c r="I556" s="50" t="s">
        <v>1610</v>
      </c>
      <c r="J556" s="50" t="s">
        <v>1295</v>
      </c>
      <c r="K556" s="50" t="s">
        <v>1861</v>
      </c>
      <c r="L556" s="48" t="str" cm="1">
        <f t="array" ref="L556">IF(LEFT(E556,1)&lt;&gt;"[", _xlfn.TEXTJOIN(", ", TRUE, IF($E$2:$E$1438=E556, ROW($E$2:$E$1438)-1, "")), "")</f>
        <v>315, 555</v>
      </c>
      <c r="M556" s="48" cm="1">
        <f t="array" ref="M556">IF(
  IFERROR(INDEX(_xlfn.TEXTSPLIT(L556, ", "), COUNTA(_xlfn.TEXTSPLIT(L556, ", "))) - INDEX(_xlfn.TEXTSPLIT(L556, ", "), COUNTA(_xlfn.TEXTSPLIT(L556, ", ")) - 1), 0) &gt; 0,
  IFERROR(INDEX(_xlfn.TEXTSPLIT(L556, ", "), COUNTA(_xlfn.TEXTSPLIT(L556, ", "))) - INDEX(_xlfn.TEXTSPLIT(L556, ", "), COUNTA(_xlfn.TEXTSPLIT(L556, ", ")) - 1), ""),
  ""
)</f>
        <v>240</v>
      </c>
      <c r="N556" s="51" t="str">
        <f>IFERROR(TEXT(AVERAGEIF(Rates!B:B, D556, Rates!C:C), "0.0"), "")</f>
        <v/>
      </c>
      <c r="O556" s="52" t="str">
        <f>IFERROR(
    IF(
        AVERAGEIF(Rates!B:B, D556, Rates!F:F) &lt; 1.2,
        "Easy",
        IF(
            AVERAGEIF(Rates!B:B, D556, Rates!F:F) &gt; 2.2,
            "Hard",
            "Med"
        )
    ),
    ""
)</f>
        <v/>
      </c>
      <c r="P556" s="50" t="str" cm="1">
        <f t="array" ref="P556">_xlfn.TEXTJOIN(",", TRUE, IF((Rates!$B$1:$B$11000 = D556) * (Rates!$E$1:$E$11000 &lt;&gt; ""), CHAR(34) &amp; Rates!$E$1:$E$11000&amp; CHAR(34), ""))</f>
        <v/>
      </c>
      <c r="Q556" s="50">
        <f>COUNTIF(Categories!A:A, H556) + COUNTIF(Categories!A:A, I556) + COUNTIF(Categories!A:A, J556) + COUNTIF(Categories!A:A, K556) + COUNTIF(Categories!A:A, F556) + COUNTIF(Categories!A:A, G556) + T556</f>
        <v>6</v>
      </c>
      <c r="R556" s="50">
        <f t="shared" si="53"/>
        <v>1</v>
      </c>
      <c r="S556" s="50" t="str">
        <f t="shared" si="52"/>
        <v>Animalcl_BLA, cl_REDcl_BLUTextedmyrWHIrepique</v>
      </c>
      <c r="T556" s="50">
        <f t="shared" si="45"/>
        <v>0</v>
      </c>
      <c r="U556" s="50" t="s">
        <v>3018</v>
      </c>
      <c r="V556" s="50" t="str">
        <f t="shared" si="46"/>
        <v>[{"order":"555","ctry":"Mayotte",</v>
      </c>
      <c r="W556" s="53" t="str">
        <f t="shared" si="47"/>
        <v>[{"order":"555","ctry":"Mayotte","rate":"","dff":"","cmnt":[],"prow":["Animal","cl_BLA, cl_RED","cl_BLU"],"pcolumn":["Texted","myrWHI","repique"]}],</v>
      </c>
      <c r="X556" s="48" t="str" cm="1">
        <f t="array" ref="X556">CHAR(34) &amp; "prow" &amp; CHAR(34) &amp; ":["
&amp; _xlfn.TEXTJOIN(",", TRUE, CHAR(34) &amp; F556:H556 &amp; CHAR(34))
&amp; "],"</f>
        <v>"prow":["Animal","cl_BLA, cl_RED","cl_BLU"],</v>
      </c>
      <c r="Y556" s="48" t="str" cm="1">
        <f t="array" ref="Y556">CHAR(34) &amp; "pcolumn" &amp; CHAR(34) &amp; ":["
&amp; _xlfn.TEXTJOIN(",", TRUE, CHAR(34) &amp; I556:K556 &amp; CHAR(34))
&amp; "]}"</f>
        <v>"pcolumn":["Texted","myrWHI","repique"]}</v>
      </c>
      <c r="Z556" s="54" t="str">
        <f t="shared" si="48"/>
        <v>"rate":"",</v>
      </c>
      <c r="AA556" s="54" t="str">
        <f t="shared" si="49"/>
        <v>"dff":"",</v>
      </c>
      <c r="AB556" s="54" t="str">
        <f t="shared" si="50"/>
        <v>"cmnt":[],</v>
      </c>
      <c r="AC556" s="54"/>
      <c r="AD556" s="54"/>
      <c r="AE556" s="54"/>
      <c r="AF556" s="54"/>
      <c r="AG556" s="54"/>
      <c r="AH556" s="54"/>
    </row>
    <row r="557" spans="1:34" ht="18" customHeight="1" x14ac:dyDescent="0.3">
      <c r="A557" s="44">
        <f t="shared" si="51"/>
        <v>45913</v>
      </c>
      <c r="B557" s="45">
        <f t="shared" si="42"/>
        <v>6</v>
      </c>
      <c r="C557" s="46" t="str">
        <f t="shared" si="43"/>
        <v>puzzle1 = [{"order":"556","ctry":"Sao Tome and Príncipe","rate":"","dff":"","cmnt":[],"prow":["001GRE","002YEL","003GRE"],"pcolumn":["cl_RED","NO_BLU","NO_WHI"]}],</v>
      </c>
      <c r="D557" s="47">
        <f t="shared" si="44"/>
        <v>556</v>
      </c>
      <c r="E557" s="48" t="s">
        <v>230</v>
      </c>
      <c r="F557" s="49" t="s">
        <v>1192</v>
      </c>
      <c r="G557" s="50" t="s">
        <v>1204</v>
      </c>
      <c r="H557" s="50" t="s">
        <v>1248</v>
      </c>
      <c r="I557" s="50" t="s">
        <v>1101</v>
      </c>
      <c r="J557" s="50" t="s">
        <v>1311</v>
      </c>
      <c r="K557" s="50" t="s">
        <v>1315</v>
      </c>
      <c r="L557" s="48" t="str" cm="1">
        <f t="array" ref="L557">IF(LEFT(E557,1)&lt;&gt;"[", _xlfn.TEXTJOIN(", ", TRUE, IF($E$2:$E$1438=E557, ROW($E$2:$E$1438)-1, "")), "")</f>
        <v>134, 275, 556</v>
      </c>
      <c r="M557" s="48" cm="1">
        <f t="array" ref="M557">IF(
  IFERROR(INDEX(_xlfn.TEXTSPLIT(L557, ", "), COUNTA(_xlfn.TEXTSPLIT(L557, ", "))) - INDEX(_xlfn.TEXTSPLIT(L557, ", "), COUNTA(_xlfn.TEXTSPLIT(L557, ", ")) - 1), 0) &gt; 0,
  IFERROR(INDEX(_xlfn.TEXTSPLIT(L557, ", "), COUNTA(_xlfn.TEXTSPLIT(L557, ", "))) - INDEX(_xlfn.TEXTSPLIT(L557, ", "), COUNTA(_xlfn.TEXTSPLIT(L557, ", ")) - 1), ""),
  ""
)</f>
        <v>281</v>
      </c>
      <c r="N557" s="51" t="str">
        <f>IFERROR(TEXT(AVERAGEIF(Rates!B:B, D557, Rates!C:C), "0.0"), "")</f>
        <v/>
      </c>
      <c r="O557" s="52" t="str">
        <f>IFERROR(
    IF(
        AVERAGEIF(Rates!B:B, D557, Rates!F:F) &lt; 1.2,
        "Easy",
        IF(
            AVERAGEIF(Rates!B:B, D557, Rates!F:F) &gt; 2.2,
            "Hard",
            "Med"
        )
    ),
    ""
)</f>
        <v/>
      </c>
      <c r="P557" s="50" t="str" cm="1">
        <f t="array" ref="P557">_xlfn.TEXTJOIN(",", TRUE, IF((Rates!$B$1:$B$11000 = D557) * (Rates!$E$1:$E$11000 &lt;&gt; ""), CHAR(34) &amp; Rates!$E$1:$E$11000&amp; CHAR(34), ""))</f>
        <v/>
      </c>
      <c r="Q557" s="50">
        <f>COUNTIF(Categories!A:A, H557) + COUNTIF(Categories!A:A, I557) + COUNTIF(Categories!A:A, J557) + COUNTIF(Categories!A:A, K557) + COUNTIF(Categories!A:A, F557) + COUNTIF(Categories!A:A, G557) + T557</f>
        <v>6</v>
      </c>
      <c r="R557" s="50">
        <f t="shared" si="53"/>
        <v>0</v>
      </c>
      <c r="S557" s="50" t="str">
        <f t="shared" si="52"/>
        <v>001GRE002YEL003GREcl_REDNO_BLUNO_WHI</v>
      </c>
      <c r="T557" s="50">
        <f t="shared" si="45"/>
        <v>0</v>
      </c>
      <c r="U557" s="50" t="s">
        <v>3018</v>
      </c>
      <c r="V557" s="50" t="str">
        <f t="shared" si="46"/>
        <v>[{"order":"556","ctry":"Sao Tome and Príncipe",</v>
      </c>
      <c r="W557" s="53" t="str">
        <f t="shared" si="47"/>
        <v>[{"order":"556","ctry":"Sao Tome and Príncipe","rate":"","dff":"","cmnt":[],"prow":["001GRE","002YEL","003GRE"],"pcolumn":["cl_RED","NO_BLU","NO_WHI"]}],</v>
      </c>
      <c r="X557" s="48" t="str" cm="1">
        <f t="array" ref="X557">CHAR(34) &amp; "prow" &amp; CHAR(34) &amp; ":["
&amp; _xlfn.TEXTJOIN(",", TRUE, CHAR(34) &amp; F557:H557 &amp; CHAR(34))
&amp; "],"</f>
        <v>"prow":["001GRE","002YEL","003GRE"],</v>
      </c>
      <c r="Y557" s="48" t="str" cm="1">
        <f t="array" ref="Y557">CHAR(34) &amp; "pcolumn" &amp; CHAR(34) &amp; ":["
&amp; _xlfn.TEXTJOIN(",", TRUE, CHAR(34) &amp; I557:K557 &amp; CHAR(34))
&amp; "]}"</f>
        <v>"pcolumn":["cl_RED","NO_BLU","NO_WHI"]}</v>
      </c>
      <c r="Z557" s="54" t="str">
        <f t="shared" si="48"/>
        <v>"rate":"",</v>
      </c>
      <c r="AA557" s="54" t="str">
        <f t="shared" si="49"/>
        <v>"dff":"",</v>
      </c>
      <c r="AB557" s="54" t="str">
        <f t="shared" si="50"/>
        <v>"cmnt":[],</v>
      </c>
      <c r="AC557" s="54"/>
      <c r="AD557" s="54"/>
      <c r="AE557" s="54"/>
      <c r="AF557" s="54"/>
      <c r="AG557" s="54"/>
      <c r="AH557" s="54"/>
    </row>
    <row r="558" spans="1:34" ht="18" customHeight="1" x14ac:dyDescent="0.3">
      <c r="A558" s="44">
        <f t="shared" si="51"/>
        <v>45914</v>
      </c>
      <c r="B558" s="45">
        <f t="shared" si="42"/>
        <v>7</v>
      </c>
      <c r="C558" s="46" t="str">
        <f t="shared" si="43"/>
        <v>puzzle1 = [{"order":"557","ctry":"Mozambique","rate":"","dff":"","cmnt":[],"prow":["Trside","cl_GRE","cl_BLA"],"pcolumn":["with_Z","staYEL","4+Band"]}],</v>
      </c>
      <c r="D558" s="47">
        <f t="shared" si="44"/>
        <v>557</v>
      </c>
      <c r="E558" s="48" t="s">
        <v>186</v>
      </c>
      <c r="F558" s="49" t="s">
        <v>1614</v>
      </c>
      <c r="G558" s="50" t="s">
        <v>1095</v>
      </c>
      <c r="H558" s="50" t="s">
        <v>1088</v>
      </c>
      <c r="I558" s="50" t="s">
        <v>3077</v>
      </c>
      <c r="J558" s="50" t="s">
        <v>1276</v>
      </c>
      <c r="K558" s="50" t="s">
        <v>1493</v>
      </c>
      <c r="L558" s="48" t="str" cm="1">
        <f t="array" ref="L558">IF(LEFT(E558,1)&lt;&gt;"[", _xlfn.TEXTJOIN(", ", TRUE, IF($E$2:$E$1438=E558, ROW($E$2:$E$1438)-1, "")), "")</f>
        <v>166, 391, 557</v>
      </c>
      <c r="M558" s="48" cm="1">
        <f t="array" ref="M558">IF(
  IFERROR(INDEX(_xlfn.TEXTSPLIT(L558, ", "), COUNTA(_xlfn.TEXTSPLIT(L558, ", "))) - INDEX(_xlfn.TEXTSPLIT(L558, ", "), COUNTA(_xlfn.TEXTSPLIT(L558, ", ")) - 1), 0) &gt; 0,
  IFERROR(INDEX(_xlfn.TEXTSPLIT(L558, ", "), COUNTA(_xlfn.TEXTSPLIT(L558, ", "))) - INDEX(_xlfn.TEXTSPLIT(L558, ", "), COUNTA(_xlfn.TEXTSPLIT(L558, ", ")) - 1), ""),
  ""
)</f>
        <v>166</v>
      </c>
      <c r="N558" s="51" t="str">
        <f>IFERROR(TEXT(AVERAGEIF(Rates!B:B, D558, Rates!C:C), "0.0"), "")</f>
        <v/>
      </c>
      <c r="O558" s="52" t="str">
        <f>IFERROR(
    IF(
        AVERAGEIF(Rates!B:B, D558, Rates!F:F) &lt; 1.2,
        "Easy",
        IF(
            AVERAGEIF(Rates!B:B, D558, Rates!F:F) &gt; 2.2,
            "Hard",
            "Med"
        )
    ),
    ""
)</f>
        <v/>
      </c>
      <c r="P558" s="50" t="str" cm="1">
        <f t="array" ref="P558">_xlfn.TEXTJOIN(",", TRUE, IF((Rates!$B$1:$B$11000 = D558) * (Rates!$E$1:$E$11000 &lt;&gt; ""), CHAR(34) &amp; Rates!$E$1:$E$11000&amp; CHAR(34), ""))</f>
        <v/>
      </c>
      <c r="Q558" s="50">
        <f>COUNTIF(Categories!A:A, H558) + COUNTIF(Categories!A:A, I558) + COUNTIF(Categories!A:A, J558) + COUNTIF(Categories!A:A, K558) + COUNTIF(Categories!A:A, F558) + COUNTIF(Categories!A:A, G558) + T558</f>
        <v>6</v>
      </c>
      <c r="R558" s="50">
        <f t="shared" si="53"/>
        <v>0</v>
      </c>
      <c r="S558" s="50" t="str">
        <f t="shared" si="52"/>
        <v>Trsidecl_GREcl_BLAwith_ZstaYEL4+Band</v>
      </c>
      <c r="T558" s="50">
        <f t="shared" si="45"/>
        <v>1</v>
      </c>
      <c r="U558" s="50" t="s">
        <v>3018</v>
      </c>
      <c r="V558" s="50" t="str">
        <f t="shared" si="46"/>
        <v>[{"order":"557","ctry":"Mozambique",</v>
      </c>
      <c r="W558" s="53" t="str">
        <f t="shared" si="47"/>
        <v>[{"order":"557","ctry":"Mozambique","rate":"","dff":"","cmnt":[],"prow":["Trside","cl_GRE","cl_BLA"],"pcolumn":["with_Z","staYEL","4+Band"]}],</v>
      </c>
      <c r="X558" s="48" t="str" cm="1">
        <f t="array" ref="X558">CHAR(34) &amp; "prow" &amp; CHAR(34) &amp; ":["
&amp; _xlfn.TEXTJOIN(",", TRUE, CHAR(34) &amp; F558:H558 &amp; CHAR(34))
&amp; "],"</f>
        <v>"prow":["Trside","cl_GRE","cl_BLA"],</v>
      </c>
      <c r="Y558" s="48" t="str" cm="1">
        <f t="array" ref="Y558">CHAR(34) &amp; "pcolumn" &amp; CHAR(34) &amp; ":["
&amp; _xlfn.TEXTJOIN(",", TRUE, CHAR(34) &amp; I558:K558 &amp; CHAR(34))
&amp; "]}"</f>
        <v>"pcolumn":["with_Z","staYEL","4+Band"]}</v>
      </c>
      <c r="Z558" s="54" t="str">
        <f t="shared" si="48"/>
        <v>"rate":"",</v>
      </c>
      <c r="AA558" s="54" t="str">
        <f t="shared" si="49"/>
        <v>"dff":"",</v>
      </c>
      <c r="AB558" s="54" t="str">
        <f t="shared" si="50"/>
        <v>"cmnt":[],</v>
      </c>
      <c r="AC558" s="54"/>
      <c r="AD558" s="54"/>
      <c r="AE558" s="54"/>
      <c r="AF558" s="54"/>
      <c r="AG558" s="54"/>
      <c r="AH558" s="54"/>
    </row>
    <row r="559" spans="1:34" ht="18" customHeight="1" x14ac:dyDescent="0.3">
      <c r="A559" s="44">
        <f t="shared" si="51"/>
        <v>45915</v>
      </c>
      <c r="B559" s="45">
        <f t="shared" si="42"/>
        <v>1</v>
      </c>
      <c r="C559" s="46" t="str">
        <f t="shared" si="43"/>
        <v>puzzle1 = [{"order":"558","ctry":"St Pierre et Miquelon","rate":"","dff":"","cmnt":[],"prow":["Ships!","ntWHYE","words3"],"pcolumn":["ExtraNah_OnlyBa, Center","island","5+Colo"]}],</v>
      </c>
      <c r="D559" s="47">
        <f t="shared" si="44"/>
        <v>558</v>
      </c>
      <c r="E559" s="48" t="s">
        <v>249</v>
      </c>
      <c r="F559" s="49" t="s">
        <v>1646</v>
      </c>
      <c r="G559" s="49" t="s">
        <v>20</v>
      </c>
      <c r="H559" s="50" t="s">
        <v>1849</v>
      </c>
      <c r="I559" s="50" t="s">
        <v>1557</v>
      </c>
      <c r="J559" s="50" t="s">
        <v>1</v>
      </c>
      <c r="K559" s="50" t="s">
        <v>1425</v>
      </c>
      <c r="L559" s="48" t="str" cm="1">
        <f t="array" ref="L559">IF(LEFT(E559,1)&lt;&gt;"[", _xlfn.TEXTJOIN(", ", TRUE, IF($E$2:$E$1438=E559, ROW($E$2:$E$1438)-1, "")), "")</f>
        <v>197, 406, 558</v>
      </c>
      <c r="M559" s="48" cm="1">
        <f t="array" ref="M559">IF(
  IFERROR(INDEX(_xlfn.TEXTSPLIT(L559, ", "), COUNTA(_xlfn.TEXTSPLIT(L559, ", "))) - INDEX(_xlfn.TEXTSPLIT(L559, ", "), COUNTA(_xlfn.TEXTSPLIT(L559, ", ")) - 1), 0) &gt; 0,
  IFERROR(INDEX(_xlfn.TEXTSPLIT(L559, ", "), COUNTA(_xlfn.TEXTSPLIT(L559, ", "))) - INDEX(_xlfn.TEXTSPLIT(L559, ", "), COUNTA(_xlfn.TEXTSPLIT(L559, ", ")) - 1), ""),
  ""
)</f>
        <v>152</v>
      </c>
      <c r="N559" s="51" t="str">
        <f>IFERROR(TEXT(AVERAGEIF(Rates!B:B, D559, Rates!C:C), "0.0"), "")</f>
        <v/>
      </c>
      <c r="O559" s="52" t="str">
        <f>IFERROR(
    IF(
        AVERAGEIF(Rates!B:B, D559, Rates!F:F) &lt; 1.2,
        "Easy",
        IF(
            AVERAGEIF(Rates!B:B, D559, Rates!F:F) &gt; 2.2,
            "Hard",
            "Med"
        )
    ),
    ""
)</f>
        <v/>
      </c>
      <c r="P559" s="50" t="str" cm="1">
        <f t="array" ref="P559">_xlfn.TEXTJOIN(",", TRUE, IF((Rates!$B$1:$B$11000 = D559) * (Rates!$E$1:$E$11000 &lt;&gt; ""), CHAR(34) &amp; Rates!$E$1:$E$11000&amp; CHAR(34), ""))</f>
        <v/>
      </c>
      <c r="Q559" s="50">
        <f>COUNTIF(Categories!A:A, H559) + COUNTIF(Categories!A:A, I559) + COUNTIF(Categories!A:A, J559) + COUNTIF(Categories!A:A, K559) + COUNTIF(Categories!A:A, F559) + COUNTIF(Categories!A:A, G559) + T559</f>
        <v>6</v>
      </c>
      <c r="R559" s="50">
        <f t="shared" si="53"/>
        <v>0</v>
      </c>
      <c r="S559" s="50" t="str">
        <f t="shared" si="52"/>
        <v>Ships!ntWHYEwords3ExtraNah_OnlyBa, Centerisland5+Colo</v>
      </c>
      <c r="T559" s="50">
        <f t="shared" si="45"/>
        <v>0</v>
      </c>
      <c r="U559" s="50" t="s">
        <v>3018</v>
      </c>
      <c r="V559" s="50" t="str">
        <f t="shared" si="46"/>
        <v>[{"order":"558","ctry":"St Pierre et Miquelon",</v>
      </c>
      <c r="W559" s="53" t="str">
        <f t="shared" si="47"/>
        <v>[{"order":"558","ctry":"St Pierre et Miquelon","rate":"","dff":"","cmnt":[],"prow":["Ships!","ntWHYE","words3"],"pcolumn":["ExtraNah_OnlyBa, Center","island","5+Colo"]}],</v>
      </c>
      <c r="X559" s="48" t="str" cm="1">
        <f t="array" ref="X559">CHAR(34) &amp; "prow" &amp; CHAR(34) &amp; ":["
&amp; _xlfn.TEXTJOIN(",", TRUE, CHAR(34) &amp; F559:H559 &amp; CHAR(34))
&amp; "],"</f>
        <v>"prow":["Ships!","ntWHYE","words3"],</v>
      </c>
      <c r="Y559" s="48" t="str" cm="1">
        <f t="array" ref="Y559">CHAR(34) &amp; "pcolumn" &amp; CHAR(34) &amp; ":["
&amp; _xlfn.TEXTJOIN(",", TRUE, CHAR(34) &amp; I559:K559 &amp; CHAR(34))
&amp; "]}"</f>
        <v>"pcolumn":["ExtraNah_OnlyBa, Center","island","5+Colo"]}</v>
      </c>
      <c r="Z559" s="54" t="str">
        <f t="shared" si="48"/>
        <v>"rate":"",</v>
      </c>
      <c r="AA559" s="54" t="str">
        <f t="shared" si="49"/>
        <v>"dff":"",</v>
      </c>
      <c r="AB559" s="54" t="str">
        <f t="shared" si="50"/>
        <v>"cmnt":[],</v>
      </c>
      <c r="AC559" s="54"/>
      <c r="AD559" s="54"/>
      <c r="AE559" s="54"/>
      <c r="AF559" s="54"/>
      <c r="AG559" s="54"/>
      <c r="AH559" s="54"/>
    </row>
    <row r="560" spans="1:34" ht="18" customHeight="1" x14ac:dyDescent="0.3">
      <c r="A560" s="44">
        <f t="shared" si="51"/>
        <v>45916</v>
      </c>
      <c r="B560" s="45">
        <f t="shared" si="42"/>
        <v>2</v>
      </c>
      <c r="C560" s="46" t="str">
        <f t="shared" si="43"/>
        <v>puzzle1 = [{"order":"559","ctry":"Ivory Coast","rate":"","dff":"","cmnt":[],"prow":["001ORA","cl_GRE, cl_WHI","3Color"],"pcolumn":["3Color","cl_GRE, cl_WHI","cl_ORA"]}],</v>
      </c>
      <c r="D560" s="47">
        <f t="shared" si="44"/>
        <v>559</v>
      </c>
      <c r="E560" s="48" t="s">
        <v>147</v>
      </c>
      <c r="F560" s="49" t="s">
        <v>1196</v>
      </c>
      <c r="G560" s="50" t="s">
        <v>1155</v>
      </c>
      <c r="H560" s="50" t="s">
        <v>1417</v>
      </c>
      <c r="I560" s="49" t="s">
        <v>1417</v>
      </c>
      <c r="J560" s="50" t="s">
        <v>1155</v>
      </c>
      <c r="K560" s="50" t="s">
        <v>1098</v>
      </c>
      <c r="L560" s="48" t="str" cm="1">
        <f t="array" ref="L560">IF(LEFT(E560,1)&lt;&gt;"[", _xlfn.TEXTJOIN(", ", TRUE, IF($E$2:$E$1438=E560, ROW($E$2:$E$1438)-1, "")), "")</f>
        <v>120, 362, 559</v>
      </c>
      <c r="M560" s="48" cm="1">
        <f t="array" ref="M560">IF(
  IFERROR(INDEX(_xlfn.TEXTSPLIT(L560, ", "), COUNTA(_xlfn.TEXTSPLIT(L560, ", "))) - INDEX(_xlfn.TEXTSPLIT(L560, ", "), COUNTA(_xlfn.TEXTSPLIT(L560, ", ")) - 1), 0) &gt; 0,
  IFERROR(INDEX(_xlfn.TEXTSPLIT(L560, ", "), COUNTA(_xlfn.TEXTSPLIT(L560, ", "))) - INDEX(_xlfn.TEXTSPLIT(L560, ", "), COUNTA(_xlfn.TEXTSPLIT(L560, ", ")) - 1), ""),
  ""
)</f>
        <v>197</v>
      </c>
      <c r="N560" s="51" t="str">
        <f>IFERROR(TEXT(AVERAGEIF(Rates!B:B, D560, Rates!C:C), "0.0"), "")</f>
        <v/>
      </c>
      <c r="O560" s="52" t="str">
        <f>IFERROR(
    IF(
        AVERAGEIF(Rates!B:B, D560, Rates!F:F) &lt; 1.2,
        "Easy",
        IF(
            AVERAGEIF(Rates!B:B, D560, Rates!F:F) &gt; 2.2,
            "Hard",
            "Med"
        )
    ),
    ""
)</f>
        <v/>
      </c>
      <c r="P560" s="50" t="str" cm="1">
        <f t="array" ref="P560">_xlfn.TEXTJOIN(",", TRUE, IF((Rates!$B$1:$B$11000 = D560) * (Rates!$E$1:$E$11000 &lt;&gt; ""), CHAR(34) &amp; Rates!$E$1:$E$11000&amp; CHAR(34), ""))</f>
        <v/>
      </c>
      <c r="Q560" s="50">
        <f>COUNTIF(Categories!A:A, H560) + COUNTIF(Categories!A:A, I560) + COUNTIF(Categories!A:A, J560) + COUNTIF(Categories!A:A, K560) + COUNTIF(Categories!A:A, F560) + COUNTIF(Categories!A:A, G560) + T560</f>
        <v>6</v>
      </c>
      <c r="R560" s="50">
        <f t="shared" si="53"/>
        <v>0</v>
      </c>
      <c r="S560" s="50" t="str">
        <f t="shared" si="52"/>
        <v>001ORAcl_GRE, cl_WHI3Color3Colorcl_GRE, cl_WHIcl_ORA</v>
      </c>
      <c r="T560" s="50">
        <f t="shared" si="45"/>
        <v>0</v>
      </c>
      <c r="U560" s="50" t="s">
        <v>3018</v>
      </c>
      <c r="V560" s="50" t="str">
        <f t="shared" si="46"/>
        <v>[{"order":"559","ctry":"Ivory Coast",</v>
      </c>
      <c r="W560" s="53" t="str">
        <f t="shared" si="47"/>
        <v>[{"order":"559","ctry":"Ivory Coast","rate":"","dff":"","cmnt":[],"prow":["001ORA","cl_GRE, cl_WHI","3Color"],"pcolumn":["3Color","cl_GRE, cl_WHI","cl_ORA"]}],</v>
      </c>
      <c r="X560" s="48" t="str" cm="1">
        <f t="array" ref="X560">CHAR(34) &amp; "prow" &amp; CHAR(34) &amp; ":["
&amp; _xlfn.TEXTJOIN(",", TRUE, CHAR(34) &amp; F560:H560 &amp; CHAR(34))
&amp; "],"</f>
        <v>"prow":["001ORA","cl_GRE, cl_WHI","3Color"],</v>
      </c>
      <c r="Y560" s="48" t="str" cm="1">
        <f t="array" ref="Y560">CHAR(34) &amp; "pcolumn" &amp; CHAR(34) &amp; ":["
&amp; _xlfn.TEXTJOIN(",", TRUE, CHAR(34) &amp; I560:K560 &amp; CHAR(34))
&amp; "]}"</f>
        <v>"pcolumn":["3Color","cl_GRE, cl_WHI","cl_ORA"]}</v>
      </c>
      <c r="Z560" s="54" t="str">
        <f t="shared" si="48"/>
        <v>"rate":"",</v>
      </c>
      <c r="AA560" s="54" t="str">
        <f t="shared" si="49"/>
        <v>"dff":"",</v>
      </c>
      <c r="AB560" s="54" t="str">
        <f t="shared" si="50"/>
        <v>"cmnt":[],</v>
      </c>
      <c r="AC560" s="54"/>
      <c r="AD560" s="54"/>
      <c r="AE560" s="54"/>
      <c r="AF560" s="54"/>
      <c r="AG560" s="54"/>
      <c r="AH560" s="54"/>
    </row>
    <row r="561" spans="1:34" ht="18" customHeight="1" x14ac:dyDescent="0.3">
      <c r="A561" s="44">
        <f t="shared" si="51"/>
        <v>45917</v>
      </c>
      <c r="B561" s="45">
        <f t="shared" si="42"/>
        <v>3</v>
      </c>
      <c r="C561" s="46" t="str">
        <f t="shared" si="43"/>
        <v>puzzle1 = [{"order":"560","ctry":"Latvia","rate":"","dff":"","cmnt":[],"prow":["lets06","NO_BLU","REDWHI"],"pcolumn":["Horizo","eunion","myrRED"]}],</v>
      </c>
      <c r="D561" s="47">
        <f t="shared" si="44"/>
        <v>560</v>
      </c>
      <c r="E561" s="48" t="s">
        <v>159</v>
      </c>
      <c r="F561" s="49" t="s">
        <v>2000</v>
      </c>
      <c r="G561" s="50" t="s">
        <v>1311</v>
      </c>
      <c r="H561" s="50" t="s">
        <v>1375</v>
      </c>
      <c r="I561" s="50" t="s">
        <v>1497</v>
      </c>
      <c r="J561" s="50" t="s">
        <v>26</v>
      </c>
      <c r="K561" s="50" t="s">
        <v>1279</v>
      </c>
      <c r="L561" s="48" t="str" cm="1">
        <f t="array" ref="L561">IF(LEFT(E561,1)&lt;&gt;"[", _xlfn.TEXTJOIN(", ", TRUE, IF($E$2:$E$1438=E561, ROW($E$2:$E$1438)-1, "")), "")</f>
        <v>117, 314, 560</v>
      </c>
      <c r="M561" s="48" cm="1">
        <f t="array" ref="M561">IF(
  IFERROR(INDEX(_xlfn.TEXTSPLIT(L561, ", "), COUNTA(_xlfn.TEXTSPLIT(L561, ", "))) - INDEX(_xlfn.TEXTSPLIT(L561, ", "), COUNTA(_xlfn.TEXTSPLIT(L561, ", ")) - 1), 0) &gt; 0,
  IFERROR(INDEX(_xlfn.TEXTSPLIT(L561, ", "), COUNTA(_xlfn.TEXTSPLIT(L561, ", "))) - INDEX(_xlfn.TEXTSPLIT(L561, ", "), COUNTA(_xlfn.TEXTSPLIT(L561, ", ")) - 1), ""),
  ""
)</f>
        <v>246</v>
      </c>
      <c r="N561" s="51" t="str">
        <f>IFERROR(TEXT(AVERAGEIF(Rates!B:B, D561, Rates!C:C), "0.0"), "")</f>
        <v/>
      </c>
      <c r="O561" s="52" t="str">
        <f>IFERROR(
    IF(
        AVERAGEIF(Rates!B:B, D561, Rates!F:F) &lt; 1.2,
        "Easy",
        IF(
            AVERAGEIF(Rates!B:B, D561, Rates!F:F) &gt; 2.2,
            "Hard",
            "Med"
        )
    ),
    ""
)</f>
        <v/>
      </c>
      <c r="P561" s="50" t="str" cm="1">
        <f t="array" ref="P561">_xlfn.TEXTJOIN(",", TRUE, IF((Rates!$B$1:$B$11000 = D561) * (Rates!$E$1:$E$11000 &lt;&gt; ""), CHAR(34) &amp; Rates!$E$1:$E$11000&amp; CHAR(34), ""))</f>
        <v/>
      </c>
      <c r="Q561" s="50">
        <f>COUNTIF(Categories!A:A, H561) + COUNTIF(Categories!A:A, I561) + COUNTIF(Categories!A:A, J561) + COUNTIF(Categories!A:A, K561) + COUNTIF(Categories!A:A, F561) + COUNTIF(Categories!A:A, G561) + T561</f>
        <v>6</v>
      </c>
      <c r="R561" s="50">
        <f t="shared" si="53"/>
        <v>0</v>
      </c>
      <c r="S561" s="50" t="str">
        <f t="shared" si="52"/>
        <v>lets06NO_BLUREDWHIHorizoeunionmyrRED</v>
      </c>
      <c r="T561" s="50">
        <f t="shared" si="45"/>
        <v>0</v>
      </c>
      <c r="U561" s="50" t="s">
        <v>3018</v>
      </c>
      <c r="V561" s="50" t="str">
        <f t="shared" si="46"/>
        <v>[{"order":"560","ctry":"Latvia",</v>
      </c>
      <c r="W561" s="53" t="str">
        <f t="shared" si="47"/>
        <v>[{"order":"560","ctry":"Latvia","rate":"","dff":"","cmnt":[],"prow":["lets06","NO_BLU","REDWHI"],"pcolumn":["Horizo","eunion","myrRED"]}],</v>
      </c>
      <c r="X561" s="48" t="str" cm="1">
        <f t="array" ref="X561">CHAR(34) &amp; "prow" &amp; CHAR(34) &amp; ":["
&amp; _xlfn.TEXTJOIN(",", TRUE, CHAR(34) &amp; F561:H561 &amp; CHAR(34))
&amp; "],"</f>
        <v>"prow":["lets06","NO_BLU","REDWHI"],</v>
      </c>
      <c r="Y561" s="48" t="str" cm="1">
        <f t="array" ref="Y561">CHAR(34) &amp; "pcolumn" &amp; CHAR(34) &amp; ":["
&amp; _xlfn.TEXTJOIN(",", TRUE, CHAR(34) &amp; I561:K561 &amp; CHAR(34))
&amp; "]}"</f>
        <v>"pcolumn":["Horizo","eunion","myrRED"]}</v>
      </c>
      <c r="Z561" s="54" t="str">
        <f t="shared" si="48"/>
        <v>"rate":"",</v>
      </c>
      <c r="AA561" s="54" t="str">
        <f t="shared" si="49"/>
        <v>"dff":"",</v>
      </c>
      <c r="AB561" s="54" t="str">
        <f t="shared" si="50"/>
        <v>"cmnt":[],</v>
      </c>
      <c r="AC561" s="54"/>
      <c r="AD561" s="54"/>
      <c r="AE561" s="54"/>
      <c r="AF561" s="54"/>
      <c r="AG561" s="54"/>
      <c r="AH561" s="54"/>
    </row>
    <row r="562" spans="1:34" ht="18" customHeight="1" x14ac:dyDescent="0.3">
      <c r="A562" s="44">
        <f t="shared" si="51"/>
        <v>45918</v>
      </c>
      <c r="B562" s="45">
        <f t="shared" si="42"/>
        <v>4</v>
      </c>
      <c r="C562" s="46" t="str">
        <f t="shared" si="43"/>
        <v>puzzle1 = [{"order":"561","ctry":"Congo","rate":"","dff":"","cmnt":[],"prow":["BLWHNO","lets05","cl_GRE, cl_YEL"],"pcolumn":["ntGRRE","NO_WHI","OnlyBa"]}],</v>
      </c>
      <c r="D562" s="47">
        <f t="shared" si="44"/>
        <v>561</v>
      </c>
      <c r="E562" s="48" t="s">
        <v>90</v>
      </c>
      <c r="F562" s="49" t="s">
        <v>1339</v>
      </c>
      <c r="G562" s="50" t="s">
        <v>1996</v>
      </c>
      <c r="H562" s="50" t="s">
        <v>1146</v>
      </c>
      <c r="I562" s="50" t="s">
        <v>17</v>
      </c>
      <c r="J562" s="50" t="s">
        <v>1315</v>
      </c>
      <c r="K562" s="50" t="s">
        <v>1630</v>
      </c>
      <c r="L562" s="48" t="str" cm="1">
        <f t="array" ref="L562">IF(LEFT(E562,1)&lt;&gt;"[", _xlfn.TEXTJOIN(", ", TRUE, IF($E$2:$E$1438=E562, ROW($E$2:$E$1438)-1, "")), "")</f>
        <v>39, 253, 561</v>
      </c>
      <c r="M562" s="48" cm="1">
        <f t="array" ref="M562">IF(
  IFERROR(INDEX(_xlfn.TEXTSPLIT(L562, ", "), COUNTA(_xlfn.TEXTSPLIT(L562, ", "))) - INDEX(_xlfn.TEXTSPLIT(L562, ", "), COUNTA(_xlfn.TEXTSPLIT(L562, ", ")) - 1), 0) &gt; 0,
  IFERROR(INDEX(_xlfn.TEXTSPLIT(L562, ", "), COUNTA(_xlfn.TEXTSPLIT(L562, ", "))) - INDEX(_xlfn.TEXTSPLIT(L562, ", "), COUNTA(_xlfn.TEXTSPLIT(L562, ", ")) - 1), ""),
  ""
)</f>
        <v>308</v>
      </c>
      <c r="N562" s="51" t="str">
        <f>IFERROR(TEXT(AVERAGEIF(Rates!B:B, D562, Rates!C:C), "0.0"), "")</f>
        <v/>
      </c>
      <c r="O562" s="52" t="str">
        <f>IFERROR(
    IF(
        AVERAGEIF(Rates!B:B, D562, Rates!F:F) &lt; 1.2,
        "Easy",
        IF(
            AVERAGEIF(Rates!B:B, D562, Rates!F:F) &gt; 2.2,
            "Hard",
            "Med"
        )
    ),
    ""
)</f>
        <v/>
      </c>
      <c r="P562" s="50" t="str" cm="1">
        <f t="array" ref="P562">_xlfn.TEXTJOIN(",", TRUE, IF((Rates!$B$1:$B$11000 = D562) * (Rates!$E$1:$E$11000 &lt;&gt; ""), CHAR(34) &amp; Rates!$E$1:$E$11000&amp; CHAR(34), ""))</f>
        <v/>
      </c>
      <c r="Q562" s="50">
        <f>COUNTIF(Categories!A:A, H562) + COUNTIF(Categories!A:A, I562) + COUNTIF(Categories!A:A, J562) + COUNTIF(Categories!A:A, K562) + COUNTIF(Categories!A:A, F562) + COUNTIF(Categories!A:A, G562) + T562</f>
        <v>6</v>
      </c>
      <c r="R562" s="50">
        <f t="shared" si="53"/>
        <v>0</v>
      </c>
      <c r="S562" s="50" t="str">
        <f t="shared" si="52"/>
        <v>BLWHNOlets05cl_GRE, cl_YELntGRRENO_WHIOnlyBa</v>
      </c>
      <c r="T562" s="50">
        <f t="shared" si="45"/>
        <v>0</v>
      </c>
      <c r="U562" s="50" t="s">
        <v>3018</v>
      </c>
      <c r="V562" s="50" t="str">
        <f t="shared" si="46"/>
        <v>[{"order":"561","ctry":"Congo",</v>
      </c>
      <c r="W562" s="53" t="str">
        <f t="shared" si="47"/>
        <v>[{"order":"561","ctry":"Congo","rate":"","dff":"","cmnt":[],"prow":["BLWHNO","lets05","cl_GRE, cl_YEL"],"pcolumn":["ntGRRE","NO_WHI","OnlyBa"]}],</v>
      </c>
      <c r="X562" s="48" t="str" cm="1">
        <f t="array" ref="X562">CHAR(34) &amp; "prow" &amp; CHAR(34) &amp; ":["
&amp; _xlfn.TEXTJOIN(",", TRUE, CHAR(34) &amp; F562:H562 &amp; CHAR(34))
&amp; "],"</f>
        <v>"prow":["BLWHNO","lets05","cl_GRE, cl_YEL"],</v>
      </c>
      <c r="Y562" s="48" t="str" cm="1">
        <f t="array" ref="Y562">CHAR(34) &amp; "pcolumn" &amp; CHAR(34) &amp; ":["
&amp; _xlfn.TEXTJOIN(",", TRUE, CHAR(34) &amp; I562:K562 &amp; CHAR(34))
&amp; "]}"</f>
        <v>"pcolumn":["ntGRRE","NO_WHI","OnlyBa"]}</v>
      </c>
      <c r="Z562" s="54" t="str">
        <f t="shared" si="48"/>
        <v>"rate":"",</v>
      </c>
      <c r="AA562" s="54" t="str">
        <f t="shared" si="49"/>
        <v>"dff":"",</v>
      </c>
      <c r="AB562" s="54" t="str">
        <f t="shared" si="50"/>
        <v>"cmnt":[],</v>
      </c>
      <c r="AC562" s="54"/>
      <c r="AD562" s="54"/>
      <c r="AE562" s="54"/>
      <c r="AF562" s="54"/>
      <c r="AG562" s="54"/>
      <c r="AH562" s="54"/>
    </row>
    <row r="563" spans="1:34" ht="18" customHeight="1" x14ac:dyDescent="0.3">
      <c r="A563" s="44">
        <f t="shared" si="51"/>
        <v>45919</v>
      </c>
      <c r="B563" s="45">
        <f t="shared" si="42"/>
        <v>5</v>
      </c>
      <c r="C563" s="46" t="str">
        <f t="shared" si="43"/>
        <v>puzzle1 = [{"order":"562","ctry":"Mauritius","rate":"","dff":"","cmnt":[],"prow":["003GRE","001RED","cl_YEL"],"pcolumn":["4+Band","cl_BLU, cl_GRE","myrEQ"]}],</v>
      </c>
      <c r="D563" s="47">
        <f t="shared" si="44"/>
        <v>562</v>
      </c>
      <c r="E563" s="48" t="s">
        <v>176</v>
      </c>
      <c r="F563" s="49" t="s">
        <v>1248</v>
      </c>
      <c r="G563" s="50" t="s">
        <v>1180</v>
      </c>
      <c r="H563" s="50" t="s">
        <v>1107</v>
      </c>
      <c r="I563" s="50" t="s">
        <v>1493</v>
      </c>
      <c r="J563" s="50" t="s">
        <v>1140</v>
      </c>
      <c r="K563" s="50" t="s">
        <v>1303</v>
      </c>
      <c r="L563" s="48" t="str" cm="1">
        <f t="array" ref="L563">IF(LEFT(E563,1)&lt;&gt;"[", _xlfn.TEXTJOIN(", ", TRUE, IF($E$2:$E$1438=E563, ROW($E$2:$E$1438)-1, "")), "")</f>
        <v>27, 172, 411, 562</v>
      </c>
      <c r="M563" s="48" cm="1">
        <f t="array" ref="M563">IF(
  IFERROR(INDEX(_xlfn.TEXTSPLIT(L563, ", "), COUNTA(_xlfn.TEXTSPLIT(L563, ", "))) - INDEX(_xlfn.TEXTSPLIT(L563, ", "), COUNTA(_xlfn.TEXTSPLIT(L563, ", ")) - 1), 0) &gt; 0,
  IFERROR(INDEX(_xlfn.TEXTSPLIT(L563, ", "), COUNTA(_xlfn.TEXTSPLIT(L563, ", "))) - INDEX(_xlfn.TEXTSPLIT(L563, ", "), COUNTA(_xlfn.TEXTSPLIT(L563, ", ")) - 1), ""),
  ""
)</f>
        <v>151</v>
      </c>
      <c r="N563" s="51" t="str">
        <f>IFERROR(TEXT(AVERAGEIF(Rates!B:B, D563, Rates!C:C), "0.0"), "")</f>
        <v/>
      </c>
      <c r="O563" s="52" t="str">
        <f>IFERROR(
    IF(
        AVERAGEIF(Rates!B:B, D563, Rates!F:F) &lt; 1.2,
        "Easy",
        IF(
            AVERAGEIF(Rates!B:B, D563, Rates!F:F) &gt; 2.2,
            "Hard",
            "Med"
        )
    ),
    ""
)</f>
        <v/>
      </c>
      <c r="P563" s="50" t="str" cm="1">
        <f t="array" ref="P563">_xlfn.TEXTJOIN(",", TRUE, IF((Rates!$B$1:$B$11000 = D563) * (Rates!$E$1:$E$11000 &lt;&gt; ""), CHAR(34) &amp; Rates!$E$1:$E$11000&amp; CHAR(34), ""))</f>
        <v/>
      </c>
      <c r="Q563" s="50">
        <f>COUNTIF(Categories!A:A, H563) + COUNTIF(Categories!A:A, I563) + COUNTIF(Categories!A:A, J563) + COUNTIF(Categories!A:A, K563) + COUNTIF(Categories!A:A, F563) + COUNTIF(Categories!A:A, G563) + T563</f>
        <v>6</v>
      </c>
      <c r="R563" s="50">
        <f t="shared" si="53"/>
        <v>0</v>
      </c>
      <c r="S563" s="50" t="str">
        <f t="shared" si="52"/>
        <v>003GRE001REDcl_YEL4+Bandcl_BLU, cl_GREmyrEQ</v>
      </c>
      <c r="T563" s="50">
        <f t="shared" si="45"/>
        <v>0</v>
      </c>
      <c r="U563" s="50" t="s">
        <v>3018</v>
      </c>
      <c r="V563" s="50" t="str">
        <f t="shared" si="46"/>
        <v>[{"order":"562","ctry":"Mauritius",</v>
      </c>
      <c r="W563" s="53" t="str">
        <f t="shared" si="47"/>
        <v>[{"order":"562","ctry":"Mauritius","rate":"","dff":"","cmnt":[],"prow":["003GRE","001RED","cl_YEL"],"pcolumn":["4+Band","cl_BLU, cl_GRE","myrEQ"]}],</v>
      </c>
      <c r="X563" s="48" t="str" cm="1">
        <f t="array" ref="X563">CHAR(34) &amp; "prow" &amp; CHAR(34) &amp; ":["
&amp; _xlfn.TEXTJOIN(",", TRUE, CHAR(34) &amp; F563:H563 &amp; CHAR(34))
&amp; "],"</f>
        <v>"prow":["003GRE","001RED","cl_YEL"],</v>
      </c>
      <c r="Y563" s="48" t="str" cm="1">
        <f t="array" ref="Y563">CHAR(34) &amp; "pcolumn" &amp; CHAR(34) &amp; ":["
&amp; _xlfn.TEXTJOIN(",", TRUE, CHAR(34) &amp; I563:K563 &amp; CHAR(34))
&amp; "]}"</f>
        <v>"pcolumn":["4+Band","cl_BLU, cl_GRE","myrEQ"]}</v>
      </c>
      <c r="Z563" s="54" t="str">
        <f t="shared" si="48"/>
        <v>"rate":"",</v>
      </c>
      <c r="AA563" s="54" t="str">
        <f t="shared" si="49"/>
        <v>"dff":"",</v>
      </c>
      <c r="AB563" s="54" t="str">
        <f t="shared" si="50"/>
        <v>"cmnt":[],</v>
      </c>
      <c r="AC563" s="54"/>
      <c r="AD563" s="54"/>
      <c r="AE563" s="54"/>
      <c r="AF563" s="54"/>
      <c r="AG563" s="54"/>
      <c r="AH563" s="54"/>
    </row>
    <row r="564" spans="1:34" ht="18" customHeight="1" x14ac:dyDescent="0.3">
      <c r="A564" s="44">
        <f t="shared" si="51"/>
        <v>45920</v>
      </c>
      <c r="B564" s="45">
        <f t="shared" si="42"/>
        <v>6</v>
      </c>
      <c r="C564" s="46" t="str">
        <f t="shared" si="43"/>
        <v>puzzle1 = [{"order":"563","ctry":"Algeria","rate":"","dff":"","cmnt":[],"prow":["myrEQ","3Color","Extra_1Stars, IsMoon"],"pcolumn":["NO_BLU","staRED","rgn_Africa"]}],</v>
      </c>
      <c r="D564" s="47">
        <f t="shared" si="44"/>
        <v>563</v>
      </c>
      <c r="E564" s="48" t="s">
        <v>44</v>
      </c>
      <c r="F564" s="49" t="s">
        <v>1303</v>
      </c>
      <c r="G564" s="50" t="s">
        <v>1417</v>
      </c>
      <c r="H564" s="50" t="s">
        <v>1692</v>
      </c>
      <c r="I564" s="50" t="s">
        <v>1311</v>
      </c>
      <c r="J564" s="50" t="s">
        <v>1270</v>
      </c>
      <c r="K564" s="50" t="s">
        <v>1047</v>
      </c>
      <c r="L564" s="48" t="str" cm="1">
        <f t="array" ref="L564">IF(LEFT(E564,1)&lt;&gt;"[", _xlfn.TEXTJOIN(", ", TRUE, IF($E$2:$E$1438=E564, ROW($E$2:$E$1438)-1, "")), "")</f>
        <v>44, 421, 563, 574</v>
      </c>
      <c r="M564" s="48" cm="1">
        <f t="array" ref="M564">IF(
  IFERROR(INDEX(_xlfn.TEXTSPLIT(L564, ", "), COUNTA(_xlfn.TEXTSPLIT(L564, ", "))) - INDEX(_xlfn.TEXTSPLIT(L564, ", "), COUNTA(_xlfn.TEXTSPLIT(L564, ", ")) - 1), 0) &gt; 0,
  IFERROR(INDEX(_xlfn.TEXTSPLIT(L564, ", "), COUNTA(_xlfn.TEXTSPLIT(L564, ", "))) - INDEX(_xlfn.TEXTSPLIT(L564, ", "), COUNTA(_xlfn.TEXTSPLIT(L564, ", ")) - 1), ""),
  ""
)</f>
        <v>11</v>
      </c>
      <c r="N564" s="51" t="str">
        <f>IFERROR(TEXT(AVERAGEIF(Rates!B:B, D564, Rates!C:C), "0.0"), "")</f>
        <v/>
      </c>
      <c r="O564" s="52" t="str">
        <f>IFERROR(
    IF(
        AVERAGEIF(Rates!B:B, D564, Rates!F:F) &lt; 1.2,
        "Easy",
        IF(
            AVERAGEIF(Rates!B:B, D564, Rates!F:F) &gt; 2.2,
            "Hard",
            "Med"
        )
    ),
    ""
)</f>
        <v/>
      </c>
      <c r="P564" s="50" t="str" cm="1">
        <f t="array" ref="P564">_xlfn.TEXTJOIN(",", TRUE, IF((Rates!$B$1:$B$11000 = D564) * (Rates!$E$1:$E$11000 &lt;&gt; ""), CHAR(34) &amp; Rates!$E$1:$E$11000&amp; CHAR(34), ""))</f>
        <v/>
      </c>
      <c r="Q564" s="50">
        <f>COUNTIF(Categories!A:A, H564) + COUNTIF(Categories!A:A, I564) + COUNTIF(Categories!A:A, J564) + COUNTIF(Categories!A:A, K564) + COUNTIF(Categories!A:A, F564) + COUNTIF(Categories!A:A, G564) + T564</f>
        <v>6</v>
      </c>
      <c r="R564" s="50">
        <f t="shared" si="53"/>
        <v>0</v>
      </c>
      <c r="S564" s="50" t="str">
        <f t="shared" si="52"/>
        <v>myrEQ3ColorExtra_1Stars, IsMoonNO_BLUstaREDrgn_Africa</v>
      </c>
      <c r="T564" s="50">
        <f t="shared" si="45"/>
        <v>0</v>
      </c>
      <c r="U564" s="50" t="s">
        <v>3018</v>
      </c>
      <c r="V564" s="50" t="str">
        <f t="shared" si="46"/>
        <v>[{"order":"563","ctry":"Algeria",</v>
      </c>
      <c r="W564" s="53" t="str">
        <f t="shared" si="47"/>
        <v>[{"order":"563","ctry":"Algeria","rate":"","dff":"","cmnt":[],"prow":["myrEQ","3Color","Extra_1Stars, IsMoon"],"pcolumn":["NO_BLU","staRED","rgn_Africa"]}],</v>
      </c>
      <c r="X564" s="48" t="str" cm="1">
        <f t="array" ref="X564">CHAR(34) &amp; "prow" &amp; CHAR(34) &amp; ":["
&amp; _xlfn.TEXTJOIN(",", TRUE, CHAR(34) &amp; F564:H564 &amp; CHAR(34))
&amp; "],"</f>
        <v>"prow":["myrEQ","3Color","Extra_1Stars, IsMoon"],</v>
      </c>
      <c r="Y564" s="48" t="str" cm="1">
        <f t="array" ref="Y564">CHAR(34) &amp; "pcolumn" &amp; CHAR(34) &amp; ":["
&amp; _xlfn.TEXTJOIN(",", TRUE, CHAR(34) &amp; I564:K564 &amp; CHAR(34))
&amp; "]}"</f>
        <v>"pcolumn":["NO_BLU","staRED","rgn_Africa"]}</v>
      </c>
      <c r="Z564" s="54" t="str">
        <f t="shared" si="48"/>
        <v>"rate":"",</v>
      </c>
      <c r="AA564" s="54" t="str">
        <f t="shared" si="49"/>
        <v>"dff":"",</v>
      </c>
      <c r="AB564" s="54" t="str">
        <f t="shared" si="50"/>
        <v>"cmnt":[],</v>
      </c>
      <c r="AC564" s="54"/>
      <c r="AD564" s="54"/>
      <c r="AE564" s="54"/>
      <c r="AF564" s="54"/>
      <c r="AG564" s="54"/>
      <c r="AH564" s="54"/>
    </row>
    <row r="565" spans="1:34" ht="18" customHeight="1" x14ac:dyDescent="0.3">
      <c r="A565" s="44">
        <f t="shared" si="51"/>
        <v>45921</v>
      </c>
      <c r="B565" s="45">
        <f t="shared" si="42"/>
        <v>7</v>
      </c>
      <c r="C565" s="46" t="str">
        <f t="shared" si="43"/>
        <v>puzzle1 = [{"order":"564","ctry":"Grenada","rate":"","dff":"","cmnt":[],"prow":["island","Circle","Plants"],"pcolumn":["cl_RED, cl_YEL","cl_GRE, cl_YEL","repique"]}],</v>
      </c>
      <c r="D565" s="47">
        <f t="shared" si="44"/>
        <v>564</v>
      </c>
      <c r="E565" s="48" t="s">
        <v>127</v>
      </c>
      <c r="F565" s="49" t="s">
        <v>1</v>
      </c>
      <c r="G565" s="50" t="s">
        <v>1570</v>
      </c>
      <c r="H565" s="50" t="s">
        <v>1578</v>
      </c>
      <c r="I565" s="50" t="s">
        <v>1167</v>
      </c>
      <c r="J565" s="50" t="s">
        <v>1146</v>
      </c>
      <c r="K565" s="50" t="s">
        <v>1861</v>
      </c>
      <c r="L565" s="48" t="str" cm="1">
        <f t="array" ref="L565">IF(LEFT(E565,1)&lt;&gt;"[", _xlfn.TEXTJOIN(", ", TRUE, IF($E$2:$E$1438=E565, ROW($E$2:$E$1438)-1, "")), "")</f>
        <v>84, 408, 564</v>
      </c>
      <c r="M565" s="48" cm="1">
        <f t="array" ref="M565">IF(
  IFERROR(INDEX(_xlfn.TEXTSPLIT(L565, ", "), COUNTA(_xlfn.TEXTSPLIT(L565, ", "))) - INDEX(_xlfn.TEXTSPLIT(L565, ", "), COUNTA(_xlfn.TEXTSPLIT(L565, ", ")) - 1), 0) &gt; 0,
  IFERROR(INDEX(_xlfn.TEXTSPLIT(L565, ", "), COUNTA(_xlfn.TEXTSPLIT(L565, ", "))) - INDEX(_xlfn.TEXTSPLIT(L565, ", "), COUNTA(_xlfn.TEXTSPLIT(L565, ", ")) - 1), ""),
  ""
)</f>
        <v>156</v>
      </c>
      <c r="N565" s="51" t="str">
        <f>IFERROR(TEXT(AVERAGEIF(Rates!B:B, D565, Rates!C:C), "0.0"), "")</f>
        <v/>
      </c>
      <c r="O565" s="52" t="str">
        <f>IFERROR(
    IF(
        AVERAGEIF(Rates!B:B, D565, Rates!F:F) &lt; 1.2,
        "Easy",
        IF(
            AVERAGEIF(Rates!B:B, D565, Rates!F:F) &gt; 2.2,
            "Hard",
            "Med"
        )
    ),
    ""
)</f>
        <v/>
      </c>
      <c r="P565" s="50" t="str" cm="1">
        <f t="array" ref="P565">_xlfn.TEXTJOIN(",", TRUE, IF((Rates!$B$1:$B$11000 = D565) * (Rates!$E$1:$E$11000 &lt;&gt; ""), CHAR(34) &amp; Rates!$E$1:$E$11000&amp; CHAR(34), ""))</f>
        <v/>
      </c>
      <c r="Q565" s="50">
        <f>COUNTIF(Categories!A:A, H565) + COUNTIF(Categories!A:A, I565) + COUNTIF(Categories!A:A, J565) + COUNTIF(Categories!A:A, K565) + COUNTIF(Categories!A:A, F565) + COUNTIF(Categories!A:A, G565) + T565</f>
        <v>6</v>
      </c>
      <c r="R565" s="50">
        <f t="shared" si="53"/>
        <v>0</v>
      </c>
      <c r="S565" s="50" t="str">
        <f t="shared" si="52"/>
        <v>islandCirclePlantscl_RED, cl_YELcl_GRE, cl_YELrepique</v>
      </c>
      <c r="T565" s="50">
        <f t="shared" si="45"/>
        <v>0</v>
      </c>
      <c r="U565" s="50" t="s">
        <v>3018</v>
      </c>
      <c r="V565" s="50" t="str">
        <f t="shared" si="46"/>
        <v>[{"order":"564","ctry":"Grenada",</v>
      </c>
      <c r="W565" s="53" t="str">
        <f t="shared" si="47"/>
        <v>[{"order":"564","ctry":"Grenada","rate":"","dff":"","cmnt":[],"prow":["island","Circle","Plants"],"pcolumn":["cl_RED, cl_YEL","cl_GRE, cl_YEL","repique"]}],</v>
      </c>
      <c r="X565" s="48" t="str" cm="1">
        <f t="array" ref="X565">CHAR(34) &amp; "prow" &amp; CHAR(34) &amp; ":["
&amp; _xlfn.TEXTJOIN(",", TRUE, CHAR(34) &amp; F565:H565 &amp; CHAR(34))
&amp; "],"</f>
        <v>"prow":["island","Circle","Plants"],</v>
      </c>
      <c r="Y565" s="48" t="str" cm="1">
        <f t="array" ref="Y565">CHAR(34) &amp; "pcolumn" &amp; CHAR(34) &amp; ":["
&amp; _xlfn.TEXTJOIN(",", TRUE, CHAR(34) &amp; I565:K565 &amp; CHAR(34))
&amp; "]}"</f>
        <v>"pcolumn":["cl_RED, cl_YEL","cl_GRE, cl_YEL","repique"]}</v>
      </c>
      <c r="Z565" s="54" t="str">
        <f t="shared" si="48"/>
        <v>"rate":"",</v>
      </c>
      <c r="AA565" s="54" t="str">
        <f t="shared" si="49"/>
        <v>"dff":"",</v>
      </c>
      <c r="AB565" s="54" t="str">
        <f t="shared" si="50"/>
        <v>"cmnt":[],</v>
      </c>
      <c r="AC565" s="54"/>
      <c r="AD565" s="54"/>
      <c r="AE565" s="54"/>
      <c r="AF565" s="54"/>
      <c r="AG565" s="54"/>
      <c r="AH565" s="54"/>
    </row>
    <row r="566" spans="1:34" ht="18" customHeight="1" x14ac:dyDescent="0.3">
      <c r="A566" s="44">
        <f t="shared" si="51"/>
        <v>45922</v>
      </c>
      <c r="B566" s="45">
        <f t="shared" si="42"/>
        <v>1</v>
      </c>
      <c r="C566" s="46" t="str">
        <f t="shared" si="43"/>
        <v>puzzle1 = [{"order":"565","ctry":"Qatar","rate":"","dff":"","cmnt":[],"prow":["cl_WHI","cl_RED","OnlyBa"],"pcolumn":["top_airlines","arabic","rgn_Asia"]}],</v>
      </c>
      <c r="D566" s="47">
        <f t="shared" si="44"/>
        <v>565</v>
      </c>
      <c r="E566" s="48" t="s">
        <v>217</v>
      </c>
      <c r="F566" s="49" t="s">
        <v>1104</v>
      </c>
      <c r="G566" s="50" t="s">
        <v>1101</v>
      </c>
      <c r="H566" s="50" t="s">
        <v>1630</v>
      </c>
      <c r="I566" s="50" t="s">
        <v>3127</v>
      </c>
      <c r="J566" s="50" t="s">
        <v>2027</v>
      </c>
      <c r="K566" s="50" t="s">
        <v>1063</v>
      </c>
      <c r="L566" s="48" t="str" cm="1">
        <f t="array" ref="L566">IF(LEFT(E566,1)&lt;&gt;"[", _xlfn.TEXTJOIN(", ", TRUE, IF($E$2:$E$1438=E566, ROW($E$2:$E$1438)-1, "")), "")</f>
        <v>181, 565</v>
      </c>
      <c r="M566" s="48" cm="1">
        <f t="array" ref="M566">IF(
  IFERROR(INDEX(_xlfn.TEXTSPLIT(L566, ", "), COUNTA(_xlfn.TEXTSPLIT(L566, ", "))) - INDEX(_xlfn.TEXTSPLIT(L566, ", "), COUNTA(_xlfn.TEXTSPLIT(L566, ", ")) - 1), 0) &gt; 0,
  IFERROR(INDEX(_xlfn.TEXTSPLIT(L566, ", "), COUNTA(_xlfn.TEXTSPLIT(L566, ", "))) - INDEX(_xlfn.TEXTSPLIT(L566, ", "), COUNTA(_xlfn.TEXTSPLIT(L566, ", ")) - 1), ""),
  ""
)</f>
        <v>384</v>
      </c>
      <c r="N566" s="51" t="str">
        <f>IFERROR(TEXT(AVERAGEIF(Rates!B:B, D566, Rates!C:C), "0.0"), "")</f>
        <v/>
      </c>
      <c r="O566" s="52" t="str">
        <f>IFERROR(
    IF(
        AVERAGEIF(Rates!B:B, D566, Rates!F:F) &lt; 1.2,
        "Easy",
        IF(
            AVERAGEIF(Rates!B:B, D566, Rates!F:F) &gt; 2.2,
            "Hard",
            "Med"
        )
    ),
    ""
)</f>
        <v/>
      </c>
      <c r="P566" s="50" t="str" cm="1">
        <f t="array" ref="P566">_xlfn.TEXTJOIN(",", TRUE, IF((Rates!$B$1:$B$11000 = D566) * (Rates!$E$1:$E$11000 &lt;&gt; ""), CHAR(34) &amp; Rates!$E$1:$E$11000&amp; CHAR(34), ""))</f>
        <v/>
      </c>
      <c r="Q566" s="50">
        <f>COUNTIF(Categories!A:A, H566) + COUNTIF(Categories!A:A, I566) + COUNTIF(Categories!A:A, J566) + COUNTIF(Categories!A:A, K566) + COUNTIF(Categories!A:A, F566) + COUNTIF(Categories!A:A, G566) + T566</f>
        <v>5</v>
      </c>
      <c r="R566" s="50">
        <f t="shared" si="53"/>
        <v>0</v>
      </c>
      <c r="S566" s="50" t="str">
        <f t="shared" si="52"/>
        <v>cl_WHIcl_REDOnlyBatop_airlinesarabicrgn_Asia</v>
      </c>
      <c r="T566" s="50">
        <f t="shared" si="45"/>
        <v>0</v>
      </c>
      <c r="U566" s="50" t="s">
        <v>3018</v>
      </c>
      <c r="V566" s="50" t="str">
        <f t="shared" si="46"/>
        <v>[{"order":"565","ctry":"Qatar",</v>
      </c>
      <c r="W566" s="53" t="str">
        <f t="shared" si="47"/>
        <v>[{"order":"565","ctry":"Qatar","rate":"","dff":"","cmnt":[],"prow":["cl_WHI","cl_RED","OnlyBa"],"pcolumn":["top_airlines","arabic","rgn_Asia"]}],</v>
      </c>
      <c r="X566" s="48" t="str" cm="1">
        <f t="array" ref="X566">CHAR(34) &amp; "prow" &amp; CHAR(34) &amp; ":["
&amp; _xlfn.TEXTJOIN(",", TRUE, CHAR(34) &amp; F566:H566 &amp; CHAR(34))
&amp; "],"</f>
        <v>"prow":["cl_WHI","cl_RED","OnlyBa"],</v>
      </c>
      <c r="Y566" s="48" t="str" cm="1">
        <f t="array" ref="Y566">CHAR(34) &amp; "pcolumn" &amp; CHAR(34) &amp; ":["
&amp; _xlfn.TEXTJOIN(",", TRUE, CHAR(34) &amp; I566:K566 &amp; CHAR(34))
&amp; "]}"</f>
        <v>"pcolumn":["top_airlines","arabic","rgn_Asia"]}</v>
      </c>
      <c r="Z566" s="54" t="str">
        <f t="shared" si="48"/>
        <v>"rate":"",</v>
      </c>
      <c r="AA566" s="54" t="str">
        <f t="shared" si="49"/>
        <v>"dff":"",</v>
      </c>
      <c r="AB566" s="54" t="str">
        <f t="shared" si="50"/>
        <v>"cmnt":[],</v>
      </c>
      <c r="AC566" s="54"/>
      <c r="AD566" s="54"/>
      <c r="AE566" s="54"/>
      <c r="AF566" s="54"/>
      <c r="AG566" s="54"/>
      <c r="AH566" s="54"/>
    </row>
    <row r="567" spans="1:34" ht="18" customHeight="1" x14ac:dyDescent="0.3">
      <c r="A567" s="44">
        <f t="shared" si="51"/>
        <v>45923</v>
      </c>
      <c r="B567" s="45">
        <f t="shared" si="42"/>
        <v>2</v>
      </c>
      <c r="C567" s="46" t="str">
        <f t="shared" si="43"/>
        <v>puzzle1 = [{"order":"566","ctry":"United Arab Emirates","rate":"","dff":"","cmnt":[],"prow":["top_airlines","diffdirection","cl_BLA"],"pcolumn":["ExtraNah_Crosse, Crosse","cl_WHI, cl_RED","cl_GRE"]}],</v>
      </c>
      <c r="D567" s="47">
        <f t="shared" si="44"/>
        <v>566</v>
      </c>
      <c r="E567" s="48" t="s">
        <v>270</v>
      </c>
      <c r="F567" s="49" t="s">
        <v>3127</v>
      </c>
      <c r="G567" s="50" t="s">
        <v>1525</v>
      </c>
      <c r="H567" s="50" t="s">
        <v>1088</v>
      </c>
      <c r="I567" s="50" t="s">
        <v>1784</v>
      </c>
      <c r="J567" s="50" t="s">
        <v>1164</v>
      </c>
      <c r="K567" s="50" t="s">
        <v>1095</v>
      </c>
      <c r="L567" s="48" t="str" cm="1">
        <f t="array" ref="L567">IF(LEFT(E567,1)&lt;&gt;"[", _xlfn.TEXTJOIN(", ", TRUE, IF($E$2:$E$1438=E567, ROW($E$2:$E$1438)-1, "")), "")</f>
        <v>366, 566</v>
      </c>
      <c r="M567" s="48" cm="1">
        <f t="array" ref="M567">IF(
  IFERROR(INDEX(_xlfn.TEXTSPLIT(L567, ", "), COUNTA(_xlfn.TEXTSPLIT(L567, ", "))) - INDEX(_xlfn.TEXTSPLIT(L567, ", "), COUNTA(_xlfn.TEXTSPLIT(L567, ", ")) - 1), 0) &gt; 0,
  IFERROR(INDEX(_xlfn.TEXTSPLIT(L567, ", "), COUNTA(_xlfn.TEXTSPLIT(L567, ", "))) - INDEX(_xlfn.TEXTSPLIT(L567, ", "), COUNTA(_xlfn.TEXTSPLIT(L567, ", ")) - 1), ""),
  ""
)</f>
        <v>200</v>
      </c>
      <c r="N567" s="51" t="str">
        <f>IFERROR(TEXT(AVERAGEIF(Rates!B:B, D567, Rates!C:C), "0.0"), "")</f>
        <v/>
      </c>
      <c r="O567" s="52" t="str">
        <f>IFERROR(
    IF(
        AVERAGEIF(Rates!B:B, D567, Rates!F:F) &lt; 1.2,
        "Easy",
        IF(
            AVERAGEIF(Rates!B:B, D567, Rates!F:F) &gt; 2.2,
            "Hard",
            "Med"
        )
    ),
    ""
)</f>
        <v/>
      </c>
      <c r="P567" s="50" t="str" cm="1">
        <f t="array" ref="P567">_xlfn.TEXTJOIN(",", TRUE, IF((Rates!$B$1:$B$11000 = D567) * (Rates!$E$1:$E$11000 &lt;&gt; ""), CHAR(34) &amp; Rates!$E$1:$E$11000&amp; CHAR(34), ""))</f>
        <v/>
      </c>
      <c r="Q567" s="50">
        <f>COUNTIF(Categories!A:A, H567) + COUNTIF(Categories!A:A, I567) + COUNTIF(Categories!A:A, J567) + COUNTIF(Categories!A:A, K567) + COUNTIF(Categories!A:A, F567) + COUNTIF(Categories!A:A, G567) + T567</f>
        <v>5</v>
      </c>
      <c r="R567" s="50">
        <f t="shared" si="53"/>
        <v>0</v>
      </c>
      <c r="S567" s="50" t="str">
        <f t="shared" si="52"/>
        <v>top_airlinesdiffdirectioncl_BLAExtraNah_Crosse, Crossecl_WHI, cl_REDcl_GRE</v>
      </c>
      <c r="T567" s="50">
        <f t="shared" si="45"/>
        <v>0</v>
      </c>
      <c r="U567" s="50" t="s">
        <v>3018</v>
      </c>
      <c r="V567" s="50" t="str">
        <f t="shared" si="46"/>
        <v>[{"order":"566","ctry":"United Arab Emirates",</v>
      </c>
      <c r="W567" s="53" t="str">
        <f t="shared" si="47"/>
        <v>[{"order":"566","ctry":"United Arab Emirates","rate":"","dff":"","cmnt":[],"prow":["top_airlines","diffdirection","cl_BLA"],"pcolumn":["ExtraNah_Crosse, Crosse","cl_WHI, cl_RED","cl_GRE"]}],</v>
      </c>
      <c r="X567" s="48" t="str" cm="1">
        <f t="array" ref="X567">CHAR(34) &amp; "prow" &amp; CHAR(34) &amp; ":["
&amp; _xlfn.TEXTJOIN(",", TRUE, CHAR(34) &amp; F567:H567 &amp; CHAR(34))
&amp; "],"</f>
        <v>"prow":["top_airlines","diffdirection","cl_BLA"],</v>
      </c>
      <c r="Y567" s="48" t="str" cm="1">
        <f t="array" ref="Y567">CHAR(34) &amp; "pcolumn" &amp; CHAR(34) &amp; ":["
&amp; _xlfn.TEXTJOIN(",", TRUE, CHAR(34) &amp; I567:K567 &amp; CHAR(34))
&amp; "]}"</f>
        <v>"pcolumn":["ExtraNah_Crosse, Crosse","cl_WHI, cl_RED","cl_GRE"]}</v>
      </c>
      <c r="Z567" s="54" t="str">
        <f t="shared" si="48"/>
        <v>"rate":"",</v>
      </c>
      <c r="AA567" s="54" t="str">
        <f t="shared" si="49"/>
        <v>"dff":"",</v>
      </c>
      <c r="AB567" s="54" t="str">
        <f t="shared" si="50"/>
        <v>"cmnt":[],</v>
      </c>
      <c r="AC567" s="54"/>
      <c r="AD567" s="54"/>
      <c r="AE567" s="54"/>
      <c r="AF567" s="54"/>
      <c r="AG567" s="54"/>
      <c r="AH567" s="54"/>
    </row>
    <row r="568" spans="1:34" ht="18" customHeight="1" x14ac:dyDescent="0.3">
      <c r="A568" s="44">
        <f t="shared" si="51"/>
        <v>45924</v>
      </c>
      <c r="B568" s="45">
        <f t="shared" si="42"/>
        <v>3</v>
      </c>
      <c r="C568" s="46" t="str">
        <f t="shared" si="43"/>
        <v>puzzle1 = [{"order":"567","ctry":"China","rate":"","dff":"","cmnt":[],"prow":["cl_RED","cl_YEL","cl_RED, cl_YEL"],"pcolumn":["chines","pct_BLU_1-25","area"]}],</v>
      </c>
      <c r="D568" s="47">
        <f t="shared" si="44"/>
        <v>567</v>
      </c>
      <c r="E568" s="48" t="s">
        <v>85</v>
      </c>
      <c r="F568" s="49" t="s">
        <v>1101</v>
      </c>
      <c r="G568" s="49" t="s">
        <v>1107</v>
      </c>
      <c r="H568" s="49" t="s">
        <v>1167</v>
      </c>
      <c r="I568" s="50" t="s">
        <v>2059</v>
      </c>
      <c r="J568" s="50" t="s">
        <v>3052</v>
      </c>
      <c r="K568" s="50" t="s">
        <v>3128</v>
      </c>
      <c r="L568" s="48" t="str" cm="1">
        <f t="array" ref="L568">IF(LEFT(E568,1)&lt;&gt;"[", _xlfn.TEXTJOIN(", ", TRUE, IF($E$2:$E$1438=E568, ROW($E$2:$E$1438)-1, "")), "")</f>
        <v>103, 319, 516, 567</v>
      </c>
      <c r="M568" s="48" cm="1">
        <f t="array" ref="M568">IF(
  IFERROR(INDEX(_xlfn.TEXTSPLIT(L568, ", "), COUNTA(_xlfn.TEXTSPLIT(L568, ", "))) - INDEX(_xlfn.TEXTSPLIT(L568, ", "), COUNTA(_xlfn.TEXTSPLIT(L568, ", ")) - 1), 0) &gt; 0,
  IFERROR(INDEX(_xlfn.TEXTSPLIT(L568, ", "), COUNTA(_xlfn.TEXTSPLIT(L568, ", "))) - INDEX(_xlfn.TEXTSPLIT(L568, ", "), COUNTA(_xlfn.TEXTSPLIT(L568, ", ")) - 1), ""),
  ""
)</f>
        <v>51</v>
      </c>
      <c r="N568" s="51" t="str">
        <f>IFERROR(TEXT(AVERAGEIF(Rates!B:B, D568, Rates!C:C), "0.0"), "")</f>
        <v/>
      </c>
      <c r="O568" s="52" t="str">
        <f>IFERROR(
    IF(
        AVERAGEIF(Rates!B:B, D568, Rates!F:F) &lt; 1.2,
        "Easy",
        IF(
            AVERAGEIF(Rates!B:B, D568, Rates!F:F) &gt; 2.2,
            "Hard",
            "Med"
        )
    ),
    ""
)</f>
        <v/>
      </c>
      <c r="P568" s="50" t="str" cm="1">
        <f t="array" ref="P568">_xlfn.TEXTJOIN(",", TRUE, IF((Rates!$B$1:$B$11000 = D568) * (Rates!$E$1:$E$11000 &lt;&gt; ""), CHAR(34) &amp; Rates!$E$1:$E$11000&amp; CHAR(34), ""))</f>
        <v/>
      </c>
      <c r="Q568" s="50">
        <f>COUNTIF(Categories!A:A, H568) + COUNTIF(Categories!A:A, I568) + COUNTIF(Categories!A:A, J568) + COUNTIF(Categories!A:A, K568) + COUNTIF(Categories!A:A, F568) + COUNTIF(Categories!A:A, G568) + T568</f>
        <v>5</v>
      </c>
      <c r="R568" s="50">
        <f t="shared" si="53"/>
        <v>1</v>
      </c>
      <c r="S568" s="50" t="str">
        <f t="shared" si="52"/>
        <v>cl_REDcl_YELcl_RED, cl_YELchinespct_BLU_1-25area</v>
      </c>
      <c r="T568" s="50">
        <f t="shared" si="45"/>
        <v>1</v>
      </c>
      <c r="U568" s="50" t="s">
        <v>3018</v>
      </c>
      <c r="V568" s="50" t="str">
        <f t="shared" si="46"/>
        <v>[{"order":"567","ctry":"China",</v>
      </c>
      <c r="W568" s="53" t="str">
        <f t="shared" si="47"/>
        <v>[{"order":"567","ctry":"China","rate":"","dff":"","cmnt":[],"prow":["cl_RED","cl_YEL","cl_RED, cl_YEL"],"pcolumn":["chines","pct_BLU_1-25","area"]}],</v>
      </c>
      <c r="X568" s="48" t="str" cm="1">
        <f t="array" ref="X568">CHAR(34) &amp; "prow" &amp; CHAR(34) &amp; ":["
&amp; _xlfn.TEXTJOIN(",", TRUE, CHAR(34) &amp; F568:H568 &amp; CHAR(34))
&amp; "],"</f>
        <v>"prow":["cl_RED","cl_YEL","cl_RED, cl_YEL"],</v>
      </c>
      <c r="Y568" s="48" t="str" cm="1">
        <f t="array" ref="Y568">CHAR(34) &amp; "pcolumn" &amp; CHAR(34) &amp; ":["
&amp; _xlfn.TEXTJOIN(",", TRUE, CHAR(34) &amp; I568:K568 &amp; CHAR(34))
&amp; "]}"</f>
        <v>"pcolumn":["chines","pct_BLU_1-25","area"]}</v>
      </c>
      <c r="Z568" s="54" t="str">
        <f t="shared" si="48"/>
        <v>"rate":"",</v>
      </c>
      <c r="AA568" s="54" t="str">
        <f t="shared" si="49"/>
        <v>"dff":"",</v>
      </c>
      <c r="AB568" s="54" t="str">
        <f t="shared" si="50"/>
        <v>"cmnt":[],</v>
      </c>
      <c r="AC568" s="54"/>
      <c r="AD568" s="54"/>
      <c r="AE568" s="54"/>
      <c r="AF568" s="54"/>
      <c r="AG568" s="54"/>
      <c r="AH568" s="54"/>
    </row>
    <row r="569" spans="1:34" ht="18" customHeight="1" x14ac:dyDescent="0.3">
      <c r="A569" s="44">
        <f t="shared" si="51"/>
        <v>45925</v>
      </c>
      <c r="B569" s="45">
        <f t="shared" si="42"/>
        <v>4</v>
      </c>
      <c r="C569" s="46" t="str">
        <f t="shared" si="43"/>
        <v>puzzle1 = [{"order":"568","ctry":"Italy","rate":"","dff":"","cmnt":[],"prow":["OnlyBa","OnlyBa","OnlyBa"],"pcolumn":["cl_GRE","002WHI","cl_RED"]}],</v>
      </c>
      <c r="D569" s="47">
        <f t="shared" si="44"/>
        <v>568</v>
      </c>
      <c r="E569" s="48" t="s">
        <v>146</v>
      </c>
      <c r="F569" s="49" t="s">
        <v>1630</v>
      </c>
      <c r="G569" s="50" t="s">
        <v>1630</v>
      </c>
      <c r="H569" s="50" t="s">
        <v>1630</v>
      </c>
      <c r="I569" s="50" t="s">
        <v>1095</v>
      </c>
      <c r="J569" s="50" t="s">
        <v>1212</v>
      </c>
      <c r="K569" s="50" t="s">
        <v>1101</v>
      </c>
      <c r="L569" s="48" t="str" cm="1">
        <f t="array" ref="L569">IF(LEFT(E569,1)&lt;&gt;"[", _xlfn.TEXTJOIN(", ", TRUE, IF($E$2:$E$1438=E569, ROW($E$2:$E$1438)-1, "")), "")</f>
        <v>2, 412, 568</v>
      </c>
      <c r="M569" s="48" cm="1">
        <f t="array" ref="M569">IF(
  IFERROR(INDEX(_xlfn.TEXTSPLIT(L569, ", "), COUNTA(_xlfn.TEXTSPLIT(L569, ", "))) - INDEX(_xlfn.TEXTSPLIT(L569, ", "), COUNTA(_xlfn.TEXTSPLIT(L569, ", ")) - 1), 0) &gt; 0,
  IFERROR(INDEX(_xlfn.TEXTSPLIT(L569, ", "), COUNTA(_xlfn.TEXTSPLIT(L569, ", "))) - INDEX(_xlfn.TEXTSPLIT(L569, ", "), COUNTA(_xlfn.TEXTSPLIT(L569, ", ")) - 1), ""),
  ""
)</f>
        <v>156</v>
      </c>
      <c r="N569" s="51" t="str">
        <f>IFERROR(TEXT(AVERAGEIF(Rates!B:B, D569, Rates!C:C), "0.0"), "")</f>
        <v/>
      </c>
      <c r="O569" s="52" t="str">
        <f>IFERROR(
    IF(
        AVERAGEIF(Rates!B:B, D569, Rates!F:F) &lt; 1.2,
        "Easy",
        IF(
            AVERAGEIF(Rates!B:B, D569, Rates!F:F) &gt; 2.2,
            "Hard",
            "Med"
        )
    ),
    ""
)</f>
        <v/>
      </c>
      <c r="P569" s="50" t="str" cm="1">
        <f t="array" ref="P569">_xlfn.TEXTJOIN(",", TRUE, IF((Rates!$B$1:$B$11000 = D569) * (Rates!$E$1:$E$11000 &lt;&gt; ""), CHAR(34) &amp; Rates!$E$1:$E$11000&amp; CHAR(34), ""))</f>
        <v/>
      </c>
      <c r="Q569" s="50">
        <f>COUNTIF(Categories!A:A, H569) + COUNTIF(Categories!A:A, I569) + COUNTIF(Categories!A:A, J569) + COUNTIF(Categories!A:A, K569) + COUNTIF(Categories!A:A, F569) + COUNTIF(Categories!A:A, G569) + T569</f>
        <v>6</v>
      </c>
      <c r="R569" s="50">
        <f t="shared" si="53"/>
        <v>1</v>
      </c>
      <c r="S569" s="50" t="str">
        <f t="shared" si="52"/>
        <v>OnlyBaOnlyBaOnlyBacl_GRE002WHIcl_RED</v>
      </c>
      <c r="T569" s="50">
        <f t="shared" si="45"/>
        <v>0</v>
      </c>
      <c r="U569" s="50" t="s">
        <v>3018</v>
      </c>
      <c r="V569" s="50" t="str">
        <f t="shared" si="46"/>
        <v>[{"order":"568","ctry":"Italy",</v>
      </c>
      <c r="W569" s="53" t="str">
        <f t="shared" si="47"/>
        <v>[{"order":"568","ctry":"Italy","rate":"","dff":"","cmnt":[],"prow":["OnlyBa","OnlyBa","OnlyBa"],"pcolumn":["cl_GRE","002WHI","cl_RED"]}],</v>
      </c>
      <c r="X569" s="48" t="str" cm="1">
        <f t="array" ref="X569">CHAR(34) &amp; "prow" &amp; CHAR(34) &amp; ":["
&amp; _xlfn.TEXTJOIN(",", TRUE, CHAR(34) &amp; F569:H569 &amp; CHAR(34))
&amp; "],"</f>
        <v>"prow":["OnlyBa","OnlyBa","OnlyBa"],</v>
      </c>
      <c r="Y569" s="48" t="str" cm="1">
        <f t="array" ref="Y569">CHAR(34) &amp; "pcolumn" &amp; CHAR(34) &amp; ":["
&amp; _xlfn.TEXTJOIN(",", TRUE, CHAR(34) &amp; I569:K569 &amp; CHAR(34))
&amp; "]}"</f>
        <v>"pcolumn":["cl_GRE","002WHI","cl_RED"]}</v>
      </c>
      <c r="Z569" s="54" t="str">
        <f t="shared" si="48"/>
        <v>"rate":"",</v>
      </c>
      <c r="AA569" s="54" t="str">
        <f t="shared" si="49"/>
        <v>"dff":"",</v>
      </c>
      <c r="AB569" s="54" t="str">
        <f t="shared" si="50"/>
        <v>"cmnt":[],</v>
      </c>
      <c r="AC569" s="54"/>
      <c r="AD569" s="54"/>
      <c r="AE569" s="54"/>
      <c r="AF569" s="54"/>
      <c r="AG569" s="54"/>
      <c r="AH569" s="54"/>
    </row>
    <row r="570" spans="1:34" ht="18" customHeight="1" x14ac:dyDescent="0.3">
      <c r="A570" s="44">
        <f t="shared" si="51"/>
        <v>45926</v>
      </c>
      <c r="B570" s="45">
        <f t="shared" si="42"/>
        <v>5</v>
      </c>
      <c r="C570" s="46" t="str">
        <f t="shared" si="43"/>
        <v>puzzle1 = [{"order":"569","ctry":"Norfolk Island","rate":"","dff":"","cmnt":[],"prow":["Vertic","002WHI","Extra_Plants, Center"],"pcolumn":["cl_GRE","island","cl_GRE"]}],</v>
      </c>
      <c r="D570" s="47">
        <f t="shared" si="44"/>
        <v>569</v>
      </c>
      <c r="E570" s="48" t="s">
        <v>198</v>
      </c>
      <c r="F570" s="49" t="s">
        <v>1501</v>
      </c>
      <c r="G570" s="50" t="s">
        <v>1212</v>
      </c>
      <c r="H570" s="50" t="s">
        <v>1768</v>
      </c>
      <c r="I570" s="50" t="s">
        <v>1095</v>
      </c>
      <c r="J570" s="50" t="s">
        <v>1</v>
      </c>
      <c r="K570" s="50" t="s">
        <v>1095</v>
      </c>
      <c r="L570" s="48" t="str" cm="1">
        <f t="array" ref="L570">IF(LEFT(E570,1)&lt;&gt;"[", _xlfn.TEXTJOIN(", ", TRUE, IF($E$2:$E$1438=E570, ROW($E$2:$E$1438)-1, "")), "")</f>
        <v>100, 291, 336, 569</v>
      </c>
      <c r="M570" s="48" cm="1">
        <f t="array" ref="M570">IF(
  IFERROR(INDEX(_xlfn.TEXTSPLIT(L570, ", "), COUNTA(_xlfn.TEXTSPLIT(L570, ", "))) - INDEX(_xlfn.TEXTSPLIT(L570, ", "), COUNTA(_xlfn.TEXTSPLIT(L570, ", ")) - 1), 0) &gt; 0,
  IFERROR(INDEX(_xlfn.TEXTSPLIT(L570, ", "), COUNTA(_xlfn.TEXTSPLIT(L570, ", "))) - INDEX(_xlfn.TEXTSPLIT(L570, ", "), COUNTA(_xlfn.TEXTSPLIT(L570, ", ")) - 1), ""),
  ""
)</f>
        <v>233</v>
      </c>
      <c r="N570" s="51" t="str">
        <f>IFERROR(TEXT(AVERAGEIF(Rates!B:B, D570, Rates!C:C), "0.0"), "")</f>
        <v/>
      </c>
      <c r="O570" s="52" t="str">
        <f>IFERROR(
    IF(
        AVERAGEIF(Rates!B:B, D570, Rates!F:F) &lt; 1.2,
        "Easy",
        IF(
            AVERAGEIF(Rates!B:B, D570, Rates!F:F) &gt; 2.2,
            "Hard",
            "Med"
        )
    ),
    ""
)</f>
        <v/>
      </c>
      <c r="P570" s="50" t="str" cm="1">
        <f t="array" ref="P570">_xlfn.TEXTJOIN(",", TRUE, IF((Rates!$B$1:$B$11000 = D570) * (Rates!$E$1:$E$11000 &lt;&gt; ""), CHAR(34) &amp; Rates!$E$1:$E$11000&amp; CHAR(34), ""))</f>
        <v/>
      </c>
      <c r="Q570" s="50">
        <f>COUNTIF(Categories!A:A, H570) + COUNTIF(Categories!A:A, I570) + COUNTIF(Categories!A:A, J570) + COUNTIF(Categories!A:A, K570) + COUNTIF(Categories!A:A, F570) + COUNTIF(Categories!A:A, G570) + T570</f>
        <v>6</v>
      </c>
      <c r="R570" s="50">
        <f t="shared" si="53"/>
        <v>0</v>
      </c>
      <c r="S570" s="50" t="str">
        <f t="shared" si="52"/>
        <v>Vertic002WHIExtra_Plants, Centercl_GREislandcl_GRE</v>
      </c>
      <c r="T570" s="50">
        <f t="shared" si="45"/>
        <v>0</v>
      </c>
      <c r="U570" s="50" t="s">
        <v>3018</v>
      </c>
      <c r="V570" s="50" t="str">
        <f t="shared" si="46"/>
        <v>[{"order":"569","ctry":"Norfolk Island",</v>
      </c>
      <c r="W570" s="53" t="str">
        <f t="shared" si="47"/>
        <v>[{"order":"569","ctry":"Norfolk Island","rate":"","dff":"","cmnt":[],"prow":["Vertic","002WHI","Extra_Plants, Center"],"pcolumn":["cl_GRE","island","cl_GRE"]}],</v>
      </c>
      <c r="X570" s="48" t="str" cm="1">
        <f t="array" ref="X570">CHAR(34) &amp; "prow" &amp; CHAR(34) &amp; ":["
&amp; _xlfn.TEXTJOIN(",", TRUE, CHAR(34) &amp; F570:H570 &amp; CHAR(34))
&amp; "],"</f>
        <v>"prow":["Vertic","002WHI","Extra_Plants, Center"],</v>
      </c>
      <c r="Y570" s="48" t="str" cm="1">
        <f t="array" ref="Y570">CHAR(34) &amp; "pcolumn" &amp; CHAR(34) &amp; ":["
&amp; _xlfn.TEXTJOIN(",", TRUE, CHAR(34) &amp; I570:K570 &amp; CHAR(34))
&amp; "]}"</f>
        <v>"pcolumn":["cl_GRE","island","cl_GRE"]}</v>
      </c>
      <c r="Z570" s="54" t="str">
        <f t="shared" si="48"/>
        <v>"rate":"",</v>
      </c>
      <c r="AA570" s="54" t="str">
        <f t="shared" si="49"/>
        <v>"dff":"",</v>
      </c>
      <c r="AB570" s="54" t="str">
        <f t="shared" si="50"/>
        <v>"cmnt":[],</v>
      </c>
      <c r="AC570" s="54"/>
      <c r="AD570" s="54"/>
      <c r="AE570" s="54"/>
      <c r="AF570" s="54"/>
      <c r="AG570" s="54"/>
      <c r="AH570" s="54"/>
    </row>
    <row r="571" spans="1:34" ht="18" customHeight="1" x14ac:dyDescent="0.3">
      <c r="A571" s="44">
        <f t="shared" si="51"/>
        <v>45927</v>
      </c>
      <c r="B571" s="45">
        <f t="shared" si="42"/>
        <v>6</v>
      </c>
      <c r="C571" s="46" t="str">
        <f t="shared" si="43"/>
        <v>puzzle1 = [{"order":"570","ctry":"Ethiopia","rate":"","dff":"","cmnt":[],"prow":["4Color","cl_BLU, cl_YEL","001GRE"],"pcolumn":["1Stars","rgn_Africa","end_ia"]}],</v>
      </c>
      <c r="D571" s="47">
        <f t="shared" si="44"/>
        <v>570</v>
      </c>
      <c r="E571" s="48" t="s">
        <v>111</v>
      </c>
      <c r="F571" s="49" t="s">
        <v>1421</v>
      </c>
      <c r="G571" s="50" t="s">
        <v>1131</v>
      </c>
      <c r="H571" s="50" t="s">
        <v>1192</v>
      </c>
      <c r="I571" s="50" t="s">
        <v>1590</v>
      </c>
      <c r="J571" s="50" t="s">
        <v>1047</v>
      </c>
      <c r="K571" s="50" t="s">
        <v>1955</v>
      </c>
      <c r="L571" s="48" t="str" cm="1">
        <f t="array" ref="L571">IF(LEFT(E571,1)&lt;&gt;"[", _xlfn.TEXTJOIN(", ", TRUE, IF($E$2:$E$1438=E571, ROW($E$2:$E$1438)-1, "")), "")</f>
        <v>36, 306, 570</v>
      </c>
      <c r="M571" s="48" cm="1">
        <f t="array" ref="M571">IF(
  IFERROR(INDEX(_xlfn.TEXTSPLIT(L571, ", "), COUNTA(_xlfn.TEXTSPLIT(L571, ", "))) - INDEX(_xlfn.TEXTSPLIT(L571, ", "), COUNTA(_xlfn.TEXTSPLIT(L571, ", ")) - 1), 0) &gt; 0,
  IFERROR(INDEX(_xlfn.TEXTSPLIT(L571, ", "), COUNTA(_xlfn.TEXTSPLIT(L571, ", "))) - INDEX(_xlfn.TEXTSPLIT(L571, ", "), COUNTA(_xlfn.TEXTSPLIT(L571, ", ")) - 1), ""),
  ""
)</f>
        <v>264</v>
      </c>
      <c r="N571" s="51" t="str">
        <f>IFERROR(TEXT(AVERAGEIF(Rates!B:B, D571, Rates!C:C), "0.0"), "")</f>
        <v/>
      </c>
      <c r="O571" s="52" t="str">
        <f>IFERROR(
    IF(
        AVERAGEIF(Rates!B:B, D571, Rates!F:F) &lt; 1.2,
        "Easy",
        IF(
            AVERAGEIF(Rates!B:B, D571, Rates!F:F) &gt; 2.2,
            "Hard",
            "Med"
        )
    ),
    ""
)</f>
        <v/>
      </c>
      <c r="P571" s="50" t="str" cm="1">
        <f t="array" ref="P571">_xlfn.TEXTJOIN(",", TRUE, IF((Rates!$B$1:$B$11000 = D571) * (Rates!$E$1:$E$11000 &lt;&gt; ""), CHAR(34) &amp; Rates!$E$1:$E$11000&amp; CHAR(34), ""))</f>
        <v/>
      </c>
      <c r="Q571" s="50">
        <f>COUNTIF(Categories!A:A, H571) + COUNTIF(Categories!A:A, I571) + COUNTIF(Categories!A:A, J571) + COUNTIF(Categories!A:A, K571) + COUNTIF(Categories!A:A, F571) + COUNTIF(Categories!A:A, G571) + T571</f>
        <v>6</v>
      </c>
      <c r="R571" s="50">
        <f t="shared" si="53"/>
        <v>0</v>
      </c>
      <c r="S571" s="50" t="str">
        <f t="shared" si="52"/>
        <v>4Colorcl_BLU, cl_YEL001GRE1Starsrgn_Africaend_ia</v>
      </c>
      <c r="T571" s="50">
        <f t="shared" si="45"/>
        <v>0</v>
      </c>
      <c r="U571" s="50" t="s">
        <v>3018</v>
      </c>
      <c r="V571" s="50" t="str">
        <f t="shared" si="46"/>
        <v>[{"order":"570","ctry":"Ethiopia",</v>
      </c>
      <c r="W571" s="53" t="str">
        <f t="shared" si="47"/>
        <v>[{"order":"570","ctry":"Ethiopia","rate":"","dff":"","cmnt":[],"prow":["4Color","cl_BLU, cl_YEL","001GRE"],"pcolumn":["1Stars","rgn_Africa","end_ia"]}],</v>
      </c>
      <c r="X571" s="48" t="str" cm="1">
        <f t="array" ref="X571">CHAR(34) &amp; "prow" &amp; CHAR(34) &amp; ":["
&amp; _xlfn.TEXTJOIN(",", TRUE, CHAR(34) &amp; F571:H571 &amp; CHAR(34))
&amp; "],"</f>
        <v>"prow":["4Color","cl_BLU, cl_YEL","001GRE"],</v>
      </c>
      <c r="Y571" s="48" t="str" cm="1">
        <f t="array" ref="Y571">CHAR(34) &amp; "pcolumn" &amp; CHAR(34) &amp; ":["
&amp; _xlfn.TEXTJOIN(",", TRUE, CHAR(34) &amp; I571:K571 &amp; CHAR(34))
&amp; "]}"</f>
        <v>"pcolumn":["1Stars","rgn_Africa","end_ia"]}</v>
      </c>
      <c r="Z571" s="54" t="str">
        <f t="shared" si="48"/>
        <v>"rate":"",</v>
      </c>
      <c r="AA571" s="54" t="str">
        <f t="shared" si="49"/>
        <v>"dff":"",</v>
      </c>
      <c r="AB571" s="54" t="str">
        <f t="shared" si="50"/>
        <v>"cmnt":[],</v>
      </c>
      <c r="AC571" s="54"/>
      <c r="AD571" s="54"/>
      <c r="AE571" s="54"/>
      <c r="AF571" s="54"/>
      <c r="AG571" s="54"/>
      <c r="AH571" s="54"/>
    </row>
    <row r="572" spans="1:34" ht="18" customHeight="1" x14ac:dyDescent="0.3">
      <c r="A572" s="44">
        <f t="shared" si="51"/>
        <v>45928</v>
      </c>
      <c r="B572" s="45">
        <f t="shared" si="42"/>
        <v>7</v>
      </c>
      <c r="C572" s="46" t="str">
        <f t="shared" si="43"/>
        <v>puzzle1 = [{"order":"571","ctry":"Georgia","rate":"","dff":"","cmnt":[],"prow":["smallcross","2Bands","year00"],"pcolumn":["soviet","2Color","capi_T"]}],</v>
      </c>
      <c r="D572" s="47">
        <f t="shared" si="44"/>
        <v>571</v>
      </c>
      <c r="E572" s="48" t="s">
        <v>121</v>
      </c>
      <c r="F572" s="49" t="s">
        <v>1529</v>
      </c>
      <c r="G572" s="50" t="s">
        <v>1485</v>
      </c>
      <c r="H572" s="50" t="s">
        <v>2094</v>
      </c>
      <c r="I572" s="50" t="s">
        <v>24</v>
      </c>
      <c r="J572" s="49" t="s">
        <v>1413</v>
      </c>
      <c r="K572" s="50" t="s">
        <v>3056</v>
      </c>
      <c r="L572" s="48" t="str" cm="1">
        <f t="array" ref="L572">IF(LEFT(E572,1)&lt;&gt;"[", _xlfn.TEXTJOIN(", ", TRUE, IF($E$2:$E$1438=E572, ROW($E$2:$E$1438)-1, "")), "")</f>
        <v>68, 223, 353, 571</v>
      </c>
      <c r="M572" s="48" cm="1">
        <f t="array" ref="M572">IF(
  IFERROR(INDEX(_xlfn.TEXTSPLIT(L572, ", "), COUNTA(_xlfn.TEXTSPLIT(L572, ", "))) - INDEX(_xlfn.TEXTSPLIT(L572, ", "), COUNTA(_xlfn.TEXTSPLIT(L572, ", ")) - 1), 0) &gt; 0,
  IFERROR(INDEX(_xlfn.TEXTSPLIT(L572, ", "), COUNTA(_xlfn.TEXTSPLIT(L572, ", "))) - INDEX(_xlfn.TEXTSPLIT(L572, ", "), COUNTA(_xlfn.TEXTSPLIT(L572, ", ")) - 1), ""),
  ""
)</f>
        <v>218</v>
      </c>
      <c r="N572" s="51" t="str">
        <f>IFERROR(TEXT(AVERAGEIF(Rates!B:B, D572, Rates!C:C), "0.0"), "")</f>
        <v/>
      </c>
      <c r="O572" s="52" t="str">
        <f>IFERROR(
    IF(
        AVERAGEIF(Rates!B:B, D572, Rates!F:F) &lt; 1.2,
        "Easy",
        IF(
            AVERAGEIF(Rates!B:B, D572, Rates!F:F) &gt; 2.2,
            "Hard",
            "Med"
        )
    ),
    ""
)</f>
        <v/>
      </c>
      <c r="P572" s="50" t="str" cm="1">
        <f t="array" ref="P572">_xlfn.TEXTJOIN(",", TRUE, IF((Rates!$B$1:$B$11000 = D572) * (Rates!$E$1:$E$11000 &lt;&gt; ""), CHAR(34) &amp; Rates!$E$1:$E$11000&amp; CHAR(34), ""))</f>
        <v/>
      </c>
      <c r="Q572" s="50">
        <f>COUNTIF(Categories!A:A, H572) + COUNTIF(Categories!A:A, I572) + COUNTIF(Categories!A:A, J572) + COUNTIF(Categories!A:A, K572) + COUNTIF(Categories!A:A, F572) + COUNTIF(Categories!A:A, G572) + T572</f>
        <v>6</v>
      </c>
      <c r="R572" s="50">
        <f t="shared" si="53"/>
        <v>0</v>
      </c>
      <c r="S572" s="50" t="str">
        <f t="shared" si="52"/>
        <v>smallcross2Bandsyear00soviet2Colorcapi_T</v>
      </c>
      <c r="T572" s="50">
        <f t="shared" si="45"/>
        <v>1</v>
      </c>
      <c r="U572" s="50" t="s">
        <v>3018</v>
      </c>
      <c r="V572" s="50" t="str">
        <f t="shared" si="46"/>
        <v>[{"order":"571","ctry":"Georgia",</v>
      </c>
      <c r="W572" s="53" t="str">
        <f t="shared" si="47"/>
        <v>[{"order":"571","ctry":"Georgia","rate":"","dff":"","cmnt":[],"prow":["smallcross","2Bands","year00"],"pcolumn":["soviet","2Color","capi_T"]}],</v>
      </c>
      <c r="X572" s="48" t="str" cm="1">
        <f t="array" ref="X572">CHAR(34) &amp; "prow" &amp; CHAR(34) &amp; ":["
&amp; _xlfn.TEXTJOIN(",", TRUE, CHAR(34) &amp; F572:H572 &amp; CHAR(34))
&amp; "],"</f>
        <v>"prow":["smallcross","2Bands","year00"],</v>
      </c>
      <c r="Y572" s="48" t="str" cm="1">
        <f t="array" ref="Y572">CHAR(34) &amp; "pcolumn" &amp; CHAR(34) &amp; ":["
&amp; _xlfn.TEXTJOIN(",", TRUE, CHAR(34) &amp; I572:K572 &amp; CHAR(34))
&amp; "]}"</f>
        <v>"pcolumn":["soviet","2Color","capi_T"]}</v>
      </c>
      <c r="Z572" s="54" t="str">
        <f t="shared" si="48"/>
        <v>"rate":"",</v>
      </c>
      <c r="AA572" s="54" t="str">
        <f t="shared" si="49"/>
        <v>"dff":"",</v>
      </c>
      <c r="AB572" s="54" t="str">
        <f t="shared" si="50"/>
        <v>"cmnt":[],</v>
      </c>
      <c r="AC572" s="54"/>
      <c r="AD572" s="54"/>
      <c r="AE572" s="54"/>
      <c r="AF572" s="54"/>
      <c r="AG572" s="54"/>
      <c r="AH572" s="54"/>
    </row>
    <row r="573" spans="1:34" ht="18" customHeight="1" x14ac:dyDescent="0.3">
      <c r="A573" s="44">
        <f t="shared" si="51"/>
        <v>45929</v>
      </c>
      <c r="B573" s="45">
        <f t="shared" si="42"/>
        <v>1</v>
      </c>
      <c r="C573" s="46" t="str">
        <f t="shared" si="43"/>
        <v>puzzle1 = [{"order":"572","ctry":"[ITA] Sardinia","rate":"","dff":"","cmnt":[],"prow":["regi__","cl_WHI, cl_RED","cl_BLA"],"pcolumn":["Humans","Crosse","end_ia"]}],</v>
      </c>
      <c r="D573" s="47">
        <f t="shared" si="44"/>
        <v>572</v>
      </c>
      <c r="E573" s="48" t="s">
        <v>3129</v>
      </c>
      <c r="F573" s="49" t="s">
        <v>1079</v>
      </c>
      <c r="G573" s="50" t="s">
        <v>1164</v>
      </c>
      <c r="H573" s="50" t="s">
        <v>1088</v>
      </c>
      <c r="I573" s="50" t="s">
        <v>1626</v>
      </c>
      <c r="J573" s="50" t="s">
        <v>1618</v>
      </c>
      <c r="K573" s="50" t="s">
        <v>1955</v>
      </c>
      <c r="L573" s="48" t="str" cm="1">
        <f t="array" ref="L573">IF(LEFT(E573,1)&lt;&gt;"[", _xlfn.TEXTJOIN(", ", TRUE, IF($E$2:$E$1438=E573, ROW($E$2:$E$1438)-1, "")), "")</f>
        <v/>
      </c>
      <c r="M573" s="48" t="str" cm="1">
        <f t="array" ref="M573">IF(
  IFERROR(INDEX(_xlfn.TEXTSPLIT(L573, ", "), COUNTA(_xlfn.TEXTSPLIT(L573, ", "))) - INDEX(_xlfn.TEXTSPLIT(L573, ", "), COUNTA(_xlfn.TEXTSPLIT(L573, ", ")) - 1), 0) &gt; 0,
  IFERROR(INDEX(_xlfn.TEXTSPLIT(L573, ", "), COUNTA(_xlfn.TEXTSPLIT(L573, ", "))) - INDEX(_xlfn.TEXTSPLIT(L573, ", "), COUNTA(_xlfn.TEXTSPLIT(L573, ", ")) - 1), ""),
  ""
)</f>
        <v/>
      </c>
      <c r="N573" s="51" t="str">
        <f>IFERROR(TEXT(AVERAGEIF(Rates!B:B, D573, Rates!C:C), "0.0"), "")</f>
        <v/>
      </c>
      <c r="O573" s="52" t="str">
        <f>IFERROR(
    IF(
        AVERAGEIF(Rates!B:B, D573, Rates!F:F) &lt; 1.2,
        "Easy",
        IF(
            AVERAGEIF(Rates!B:B, D573, Rates!F:F) &gt; 2.2,
            "Hard",
            "Med"
        )
    ),
    ""
)</f>
        <v/>
      </c>
      <c r="P573" s="50" t="str" cm="1">
        <f t="array" ref="P573">_xlfn.TEXTJOIN(",", TRUE, IF((Rates!$B$1:$B$11000 = D573) * (Rates!$E$1:$E$11000 &lt;&gt; ""), CHAR(34) &amp; Rates!$E$1:$E$11000&amp; CHAR(34), ""))</f>
        <v/>
      </c>
      <c r="Q573" s="50">
        <f>COUNTIF(Categories!A:A, H573) + COUNTIF(Categories!A:A, I573) + COUNTIF(Categories!A:A, J573) + COUNTIF(Categories!A:A, K573) + COUNTIF(Categories!A:A, F573) + COUNTIF(Categories!A:A, G573) + T573</f>
        <v>6</v>
      </c>
      <c r="R573" s="50">
        <f t="shared" si="53"/>
        <v>1</v>
      </c>
      <c r="S573" s="50" t="str">
        <f t="shared" si="52"/>
        <v>regi__cl_WHI, cl_REDcl_BLAHumansCrosseend_ia</v>
      </c>
      <c r="T573" s="50">
        <f t="shared" si="45"/>
        <v>0</v>
      </c>
      <c r="U573" s="50" t="s">
        <v>3018</v>
      </c>
      <c r="V573" s="50" t="str">
        <f t="shared" si="46"/>
        <v>[{"order":"572","ctry":"[ITA] Sardinia",</v>
      </c>
      <c r="W573" s="53" t="str">
        <f t="shared" si="47"/>
        <v>[{"order":"572","ctry":"[ITA] Sardinia","rate":"","dff":"","cmnt":[],"prow":["regi__","cl_WHI, cl_RED","cl_BLA"],"pcolumn":["Humans","Crosse","end_ia"]}],</v>
      </c>
      <c r="X573" s="48" t="str" cm="1">
        <f t="array" ref="X573">CHAR(34) &amp; "prow" &amp; CHAR(34) &amp; ":["
&amp; _xlfn.TEXTJOIN(",", TRUE, CHAR(34) &amp; F573:H573 &amp; CHAR(34))
&amp; "],"</f>
        <v>"prow":["regi__","cl_WHI, cl_RED","cl_BLA"],</v>
      </c>
      <c r="Y573" s="48" t="str" cm="1">
        <f t="array" ref="Y573">CHAR(34) &amp; "pcolumn" &amp; CHAR(34) &amp; ":["
&amp; _xlfn.TEXTJOIN(",", TRUE, CHAR(34) &amp; I573:K573 &amp; CHAR(34))
&amp; "]}"</f>
        <v>"pcolumn":["Humans","Crosse","end_ia"]}</v>
      </c>
      <c r="Z573" s="54" t="str">
        <f t="shared" si="48"/>
        <v>"rate":"",</v>
      </c>
      <c r="AA573" s="54" t="str">
        <f t="shared" si="49"/>
        <v>"dff":"",</v>
      </c>
      <c r="AB573" s="54" t="str">
        <f t="shared" si="50"/>
        <v>"cmnt":[],</v>
      </c>
      <c r="AC573" s="54"/>
      <c r="AD573" s="54"/>
      <c r="AE573" s="54"/>
      <c r="AF573" s="54"/>
      <c r="AG573" s="54"/>
      <c r="AH573" s="54"/>
    </row>
    <row r="574" spans="1:34" ht="18" customHeight="1" x14ac:dyDescent="0.3">
      <c r="A574" s="44">
        <f t="shared" si="51"/>
        <v>45930</v>
      </c>
      <c r="B574" s="45">
        <f t="shared" si="42"/>
        <v>2</v>
      </c>
      <c r="C574" s="46" t="str">
        <f t="shared" si="43"/>
        <v>puzzle1 = [{"order":"573","ctry":"[BRN] Sultanate of Brunei (1368-1888)","rate":"","dff":"","cmnt":[],"prow":["ExtraNah_3Color, 3Color","cl_YEL","rgn_Asia"],"pcolumn":["ExtraNah_2Color, 2Color","ExtraNah_4Color, 4Color","ExtraNah_5+Colo, 5+Colo"]}],</v>
      </c>
      <c r="D574" s="47">
        <f t="shared" si="44"/>
        <v>573</v>
      </c>
      <c r="E574" s="48" t="s">
        <v>3130</v>
      </c>
      <c r="F574" s="49" t="s">
        <v>1433</v>
      </c>
      <c r="G574" s="50" t="s">
        <v>1107</v>
      </c>
      <c r="H574" s="50" t="s">
        <v>1063</v>
      </c>
      <c r="I574" s="50" t="s">
        <v>1429</v>
      </c>
      <c r="J574" s="50" t="s">
        <v>1437</v>
      </c>
      <c r="K574" s="50" t="s">
        <v>1441</v>
      </c>
      <c r="L574" s="48" t="str" cm="1">
        <f t="array" ref="L574">IF(LEFT(E574,1)&lt;&gt;"[", _xlfn.TEXTJOIN(", ", TRUE, IF($E$2:$E$1438=E574, ROW($E$2:$E$1438)-1, "")), "")</f>
        <v/>
      </c>
      <c r="M574" s="48" t="str" cm="1">
        <f t="array" ref="M574">IF(
  IFERROR(INDEX(_xlfn.TEXTSPLIT(L574, ", "), COUNTA(_xlfn.TEXTSPLIT(L574, ", "))) - INDEX(_xlfn.TEXTSPLIT(L574, ", "), COUNTA(_xlfn.TEXTSPLIT(L574, ", ")) - 1), 0) &gt; 0,
  IFERROR(INDEX(_xlfn.TEXTSPLIT(L574, ", "), COUNTA(_xlfn.TEXTSPLIT(L574, ", "))) - INDEX(_xlfn.TEXTSPLIT(L574, ", "), COUNTA(_xlfn.TEXTSPLIT(L574, ", ")) - 1), ""),
  ""
)</f>
        <v/>
      </c>
      <c r="N574" s="51" t="str">
        <f>IFERROR(TEXT(AVERAGEIF(Rates!B:B, D574, Rates!C:C), "0.0"), "")</f>
        <v/>
      </c>
      <c r="O574" s="52" t="str">
        <f>IFERROR(
    IF(
        AVERAGEIF(Rates!B:B, D574, Rates!F:F) &lt; 1.2,
        "Easy",
        IF(
            AVERAGEIF(Rates!B:B, D574, Rates!F:F) &gt; 2.2,
            "Hard",
            "Med"
        )
    ),
    ""
)</f>
        <v/>
      </c>
      <c r="P574" s="50" t="str" cm="1">
        <f t="array" ref="P574">_xlfn.TEXTJOIN(",", TRUE, IF((Rates!$B$1:$B$11000 = D574) * (Rates!$E$1:$E$11000 &lt;&gt; ""), CHAR(34) &amp; Rates!$E$1:$E$11000&amp; CHAR(34), ""))</f>
        <v/>
      </c>
      <c r="Q574" s="50">
        <f>COUNTIF(Categories!A:A, H574) + COUNTIF(Categories!A:A, I574) + COUNTIF(Categories!A:A, J574) + COUNTIF(Categories!A:A, K574) + COUNTIF(Categories!A:A, F574) + COUNTIF(Categories!A:A, G574) + T574</f>
        <v>6</v>
      </c>
      <c r="R574" s="50">
        <f t="shared" si="53"/>
        <v>0</v>
      </c>
      <c r="S574" s="50" t="str">
        <f t="shared" si="52"/>
        <v>ExtraNah_3Color, 3Colorcl_YELrgn_AsiaExtraNah_2Color, 2ColorExtraNah_4Color, 4ColorExtraNah_5+Colo, 5+Colo</v>
      </c>
      <c r="T574" s="50">
        <f t="shared" si="45"/>
        <v>0</v>
      </c>
      <c r="U574" s="50" t="s">
        <v>3018</v>
      </c>
      <c r="V574" s="50" t="str">
        <f t="shared" si="46"/>
        <v>[{"order":"573","ctry":"[BRN] Sultanate of Brunei (1368-1888)",</v>
      </c>
      <c r="W574" s="53" t="str">
        <f t="shared" si="47"/>
        <v>[{"order":"573","ctry":"[BRN] Sultanate of Brunei (1368-1888)","rate":"","dff":"","cmnt":[],"prow":["ExtraNah_3Color, 3Color","cl_YEL","rgn_Asia"],"pcolumn":["ExtraNah_2Color, 2Color","ExtraNah_4Color, 4Color","ExtraNah_5+Colo, 5+Colo"]}],</v>
      </c>
      <c r="X574" s="48" t="str" cm="1">
        <f t="array" ref="X574">CHAR(34) &amp; "prow" &amp; CHAR(34) &amp; ":["
&amp; _xlfn.TEXTJOIN(",", TRUE, CHAR(34) &amp; F574:H574 &amp; CHAR(34))
&amp; "],"</f>
        <v>"prow":["ExtraNah_3Color, 3Color","cl_YEL","rgn_Asia"],</v>
      </c>
      <c r="Y574" s="48" t="str" cm="1">
        <f t="array" ref="Y574">CHAR(34) &amp; "pcolumn" &amp; CHAR(34) &amp; ":["
&amp; _xlfn.TEXTJOIN(",", TRUE, CHAR(34) &amp; I574:K574 &amp; CHAR(34))
&amp; "]}"</f>
        <v>"pcolumn":["ExtraNah_2Color, 2Color","ExtraNah_4Color, 4Color","ExtraNah_5+Colo, 5+Colo"]}</v>
      </c>
      <c r="Z574" s="54" t="str">
        <f t="shared" si="48"/>
        <v>"rate":"",</v>
      </c>
      <c r="AA574" s="54" t="str">
        <f t="shared" si="49"/>
        <v>"dff":"",</v>
      </c>
      <c r="AB574" s="54" t="str">
        <f t="shared" si="50"/>
        <v>"cmnt":[],</v>
      </c>
      <c r="AC574" s="54"/>
      <c r="AD574" s="54"/>
      <c r="AE574" s="54"/>
      <c r="AF574" s="54"/>
      <c r="AG574" s="54"/>
      <c r="AH574" s="54"/>
    </row>
    <row r="575" spans="1:34" ht="18" customHeight="1" x14ac:dyDescent="0.3">
      <c r="A575" s="44">
        <f t="shared" si="51"/>
        <v>45931</v>
      </c>
      <c r="B575" s="45">
        <f t="shared" si="42"/>
        <v>3</v>
      </c>
      <c r="C575" s="46" t="str">
        <f t="shared" si="43"/>
        <v>puzzle1 = [{"order":"574","ctry":"Algeria","rate":"","dff":"","cmnt":[],"prow":["Center","3Color","cl_GRE, cl_WHI"],"pcolumn":["pct_RED_1-20","IsMoon","staRED"]}],</v>
      </c>
      <c r="D575" s="47">
        <f t="shared" si="44"/>
        <v>574</v>
      </c>
      <c r="E575" s="48" t="s">
        <v>44</v>
      </c>
      <c r="F575" s="49" t="s">
        <v>1574</v>
      </c>
      <c r="G575" s="50" t="s">
        <v>1417</v>
      </c>
      <c r="H575" s="50" t="s">
        <v>1155</v>
      </c>
      <c r="I575" s="49" t="s">
        <v>3131</v>
      </c>
      <c r="J575" s="50" t="s">
        <v>1582</v>
      </c>
      <c r="K575" s="50" t="s">
        <v>1270</v>
      </c>
      <c r="L575" s="48" t="str" cm="1">
        <f t="array" ref="L575">IF(LEFT(E575,1)&lt;&gt;"[", _xlfn.TEXTJOIN(", ", TRUE, IF($E$2:$E$1438=E575, ROW($E$2:$E$1438)-1, "")), "")</f>
        <v>44, 421, 563, 574</v>
      </c>
      <c r="M575" s="48" cm="1">
        <f t="array" ref="M575">IF(
  IFERROR(INDEX(_xlfn.TEXTSPLIT(L575, ", "), COUNTA(_xlfn.TEXTSPLIT(L575, ", "))) - INDEX(_xlfn.TEXTSPLIT(L575, ", "), COUNTA(_xlfn.TEXTSPLIT(L575, ", ")) - 1), 0) &gt; 0,
  IFERROR(INDEX(_xlfn.TEXTSPLIT(L575, ", "), COUNTA(_xlfn.TEXTSPLIT(L575, ", "))) - INDEX(_xlfn.TEXTSPLIT(L575, ", "), COUNTA(_xlfn.TEXTSPLIT(L575, ", ")) - 1), ""),
  ""
)</f>
        <v>11</v>
      </c>
      <c r="N575" s="51" t="str">
        <f>IFERROR(TEXT(AVERAGEIF(Rates!B:B, D575, Rates!C:C), "0.0"), "")</f>
        <v/>
      </c>
      <c r="O575" s="52" t="str">
        <f>IFERROR(
    IF(
        AVERAGEIF(Rates!B:B, D575, Rates!F:F) &lt; 1.2,
        "Easy",
        IF(
            AVERAGEIF(Rates!B:B, D575, Rates!F:F) &gt; 2.2,
            "Hard",
            "Med"
        )
    ),
    ""
)</f>
        <v/>
      </c>
      <c r="P575" s="50" t="str" cm="1">
        <f t="array" ref="P575">_xlfn.TEXTJOIN(",", TRUE, IF((Rates!$B$1:$B$11000 = D575) * (Rates!$E$1:$E$11000 &lt;&gt; ""), CHAR(34) &amp; Rates!$E$1:$E$11000&amp; CHAR(34), ""))</f>
        <v/>
      </c>
      <c r="Q575" s="50">
        <f>COUNTIF(Categories!A:A, H575) + COUNTIF(Categories!A:A, I575) + COUNTIF(Categories!A:A, J575) + COUNTIF(Categories!A:A, K575) + COUNTIF(Categories!A:A, F575) + COUNTIF(Categories!A:A, G575) + T575</f>
        <v>6</v>
      </c>
      <c r="R575" s="50">
        <f t="shared" si="53"/>
        <v>0</v>
      </c>
      <c r="S575" s="50" t="str">
        <f t="shared" si="52"/>
        <v>Center3Colorcl_GRE, cl_WHIpct_RED_1-20IsMoonstaRED</v>
      </c>
      <c r="T575" s="50">
        <f t="shared" si="45"/>
        <v>1</v>
      </c>
      <c r="U575" s="50" t="s">
        <v>3018</v>
      </c>
      <c r="V575" s="50" t="str">
        <f t="shared" si="46"/>
        <v>[{"order":"574","ctry":"Algeria",</v>
      </c>
      <c r="W575" s="53" t="str">
        <f t="shared" si="47"/>
        <v>[{"order":"574","ctry":"Algeria","rate":"","dff":"","cmnt":[],"prow":["Center","3Color","cl_GRE, cl_WHI"],"pcolumn":["pct_RED_1-20","IsMoon","staRED"]}],</v>
      </c>
      <c r="X575" s="48" t="str" cm="1">
        <f t="array" ref="X575">CHAR(34) &amp; "prow" &amp; CHAR(34) &amp; ":["
&amp; _xlfn.TEXTJOIN(",", TRUE, CHAR(34) &amp; F575:H575 &amp; CHAR(34))
&amp; "],"</f>
        <v>"prow":["Center","3Color","cl_GRE, cl_WHI"],</v>
      </c>
      <c r="Y575" s="48" t="str" cm="1">
        <f t="array" ref="Y575">CHAR(34) &amp; "pcolumn" &amp; CHAR(34) &amp; ":["
&amp; _xlfn.TEXTJOIN(",", TRUE, CHAR(34) &amp; I575:K575 &amp; CHAR(34))
&amp; "]}"</f>
        <v>"pcolumn":["pct_RED_1-20","IsMoon","staRED"]}</v>
      </c>
      <c r="Z575" s="54" t="str">
        <f t="shared" si="48"/>
        <v>"rate":"",</v>
      </c>
      <c r="AA575" s="54" t="str">
        <f t="shared" si="49"/>
        <v>"dff":"",</v>
      </c>
      <c r="AB575" s="54" t="str">
        <f t="shared" si="50"/>
        <v>"cmnt":[],</v>
      </c>
      <c r="AC575" s="54"/>
      <c r="AD575" s="54"/>
      <c r="AE575" s="54"/>
      <c r="AF575" s="54"/>
      <c r="AG575" s="54"/>
      <c r="AH575" s="54"/>
    </row>
    <row r="576" spans="1:34" ht="18" customHeight="1" x14ac:dyDescent="0.3">
      <c r="A576" s="44">
        <f t="shared" si="51"/>
        <v>45932</v>
      </c>
      <c r="B576" s="45">
        <f t="shared" si="42"/>
        <v>4</v>
      </c>
      <c r="C576" s="46" t="str">
        <f t="shared" si="43"/>
        <v>puzzle1 = [{"order":"575","ctry":"Panama","rate":"","dff":"","cmnt":[],"prow":["HasSta","cl_BLU, cl_RED","cl_WHI"],"pcolumn":["with_PA","with_NA","with_MA"]}],</v>
      </c>
      <c r="D576" s="47">
        <f t="shared" si="44"/>
        <v>575</v>
      </c>
      <c r="E576" s="48" t="s">
        <v>208</v>
      </c>
      <c r="F576" s="49" t="s">
        <v>1586</v>
      </c>
      <c r="G576" s="50" t="s">
        <v>1137</v>
      </c>
      <c r="H576" s="50" t="s">
        <v>1104</v>
      </c>
      <c r="I576" s="50" t="s">
        <v>3132</v>
      </c>
      <c r="J576" s="50" t="s">
        <v>3133</v>
      </c>
      <c r="K576" s="50" t="s">
        <v>3134</v>
      </c>
      <c r="L576" s="48" t="str" cm="1">
        <f t="array" ref="L576">IF(LEFT(E576,1)&lt;&gt;"[", _xlfn.TEXTJOIN(", ", TRUE, IF($E$2:$E$1438=E576, ROW($E$2:$E$1438)-1, "")), "")</f>
        <v>244, 445, 575</v>
      </c>
      <c r="M576" s="48" cm="1">
        <f t="array" ref="M576">IF(
  IFERROR(INDEX(_xlfn.TEXTSPLIT(L576, ", "), COUNTA(_xlfn.TEXTSPLIT(L576, ", "))) - INDEX(_xlfn.TEXTSPLIT(L576, ", "), COUNTA(_xlfn.TEXTSPLIT(L576, ", ")) - 1), 0) &gt; 0,
  IFERROR(INDEX(_xlfn.TEXTSPLIT(L576, ", "), COUNTA(_xlfn.TEXTSPLIT(L576, ", "))) - INDEX(_xlfn.TEXTSPLIT(L576, ", "), COUNTA(_xlfn.TEXTSPLIT(L576, ", ")) - 1), ""),
  ""
)</f>
        <v>130</v>
      </c>
      <c r="N576" s="51" t="str">
        <f>IFERROR(TEXT(AVERAGEIF(Rates!B:B, D576, Rates!C:C), "0.0"), "")</f>
        <v/>
      </c>
      <c r="O576" s="52" t="str">
        <f>IFERROR(
    IF(
        AVERAGEIF(Rates!B:B, D576, Rates!F:F) &lt; 1.2,
        "Easy",
        IF(
            AVERAGEIF(Rates!B:B, D576, Rates!F:F) &gt; 2.2,
            "Hard",
            "Med"
        )
    ),
    ""
)</f>
        <v/>
      </c>
      <c r="P576" s="50" t="str" cm="1">
        <f t="array" ref="P576">_xlfn.TEXTJOIN(",", TRUE, IF((Rates!$B$1:$B$11000 = D576) * (Rates!$E$1:$E$11000 &lt;&gt; ""), CHAR(34) &amp; Rates!$E$1:$E$11000&amp; CHAR(34), ""))</f>
        <v/>
      </c>
      <c r="Q576" s="50">
        <f>COUNTIF(Categories!A:A, H576) + COUNTIF(Categories!A:A, I576) + COUNTIF(Categories!A:A, J576) + COUNTIF(Categories!A:A, K576) + COUNTIF(Categories!A:A, F576) + COUNTIF(Categories!A:A, G576) + T576</f>
        <v>6</v>
      </c>
      <c r="R576" s="50">
        <f t="shared" si="53"/>
        <v>0</v>
      </c>
      <c r="S576" s="50" t="str">
        <f t="shared" si="52"/>
        <v>HasStacl_BLU, cl_REDcl_WHIwith_PAwith_NAwith_MA</v>
      </c>
      <c r="T576" s="50">
        <f t="shared" si="45"/>
        <v>3</v>
      </c>
      <c r="U576" s="50" t="s">
        <v>3018</v>
      </c>
      <c r="V576" s="50" t="str">
        <f t="shared" si="46"/>
        <v>[{"order":"575","ctry":"Panama",</v>
      </c>
      <c r="W576" s="53" t="str">
        <f t="shared" si="47"/>
        <v>[{"order":"575","ctry":"Panama","rate":"","dff":"","cmnt":[],"prow":["HasSta","cl_BLU, cl_RED","cl_WHI"],"pcolumn":["with_PA","with_NA","with_MA"]}],</v>
      </c>
      <c r="X576" s="48" t="str" cm="1">
        <f t="array" ref="X576">CHAR(34) &amp; "prow" &amp; CHAR(34) &amp; ":["
&amp; _xlfn.TEXTJOIN(",", TRUE, CHAR(34) &amp; F576:H576 &amp; CHAR(34))
&amp; "],"</f>
        <v>"prow":["HasSta","cl_BLU, cl_RED","cl_WHI"],</v>
      </c>
      <c r="Y576" s="48" t="str" cm="1">
        <f t="array" ref="Y576">CHAR(34) &amp; "pcolumn" &amp; CHAR(34) &amp; ":["
&amp; _xlfn.TEXTJOIN(",", TRUE, CHAR(34) &amp; I576:K576 &amp; CHAR(34))
&amp; "]}"</f>
        <v>"pcolumn":["with_PA","with_NA","with_MA"]}</v>
      </c>
      <c r="Z576" s="54" t="str">
        <f t="shared" si="48"/>
        <v>"rate":"",</v>
      </c>
      <c r="AA576" s="54" t="str">
        <f t="shared" si="49"/>
        <v>"dff":"",</v>
      </c>
      <c r="AB576" s="54" t="str">
        <f t="shared" si="50"/>
        <v>"cmnt":[],</v>
      </c>
      <c r="AC576" s="54"/>
      <c r="AD576" s="54"/>
      <c r="AE576" s="54"/>
      <c r="AF576" s="54"/>
      <c r="AG576" s="54"/>
      <c r="AH576" s="54"/>
    </row>
    <row r="577" spans="1:34" ht="18" customHeight="1" x14ac:dyDescent="0.3">
      <c r="A577" s="44">
        <f t="shared" si="51"/>
        <v>45933</v>
      </c>
      <c r="B577" s="45">
        <f t="shared" si="42"/>
        <v>5</v>
      </c>
      <c r="C577" s="46" t="str">
        <f t="shared" si="43"/>
        <v>puzzle1 = [{"order":"576","ctry":"Rwanda","rate":"","dff":"","cmnt":[],"prow":["rgn_Africa","Circle","001BLU"],"pcolumn":["landlo","3Bands","allhor"]}],</v>
      </c>
      <c r="D577" s="47">
        <f t="shared" si="44"/>
        <v>576</v>
      </c>
      <c r="E577" s="48" t="s">
        <v>221</v>
      </c>
      <c r="F577" s="49" t="s">
        <v>1047</v>
      </c>
      <c r="G577" s="50" t="s">
        <v>1570</v>
      </c>
      <c r="H577" s="50" t="s">
        <v>1188</v>
      </c>
      <c r="I577" s="50" t="s">
        <v>2</v>
      </c>
      <c r="J577" s="50" t="s">
        <v>1489</v>
      </c>
      <c r="K577" s="50" t="s">
        <v>1509</v>
      </c>
      <c r="L577" s="48" t="str" cm="1">
        <f t="array" ref="L577">IF(LEFT(E577,1)&lt;&gt;"[", _xlfn.TEXTJOIN(", ", TRUE, IF($E$2:$E$1438=E577, ROW($E$2:$E$1438)-1, "")), "")</f>
        <v>104, 313, 576</v>
      </c>
      <c r="M577" s="48" cm="1">
        <f t="array" ref="M577">IF(
  IFERROR(INDEX(_xlfn.TEXTSPLIT(L577, ", "), COUNTA(_xlfn.TEXTSPLIT(L577, ", "))) - INDEX(_xlfn.TEXTSPLIT(L577, ", "), COUNTA(_xlfn.TEXTSPLIT(L577, ", ")) - 1), 0) &gt; 0,
  IFERROR(INDEX(_xlfn.TEXTSPLIT(L577, ", "), COUNTA(_xlfn.TEXTSPLIT(L577, ", "))) - INDEX(_xlfn.TEXTSPLIT(L577, ", "), COUNTA(_xlfn.TEXTSPLIT(L577, ", ")) - 1), ""),
  ""
)</f>
        <v>263</v>
      </c>
      <c r="N577" s="51" t="str">
        <f>IFERROR(TEXT(AVERAGEIF(Rates!B:B, D577, Rates!C:C), "0.0"), "")</f>
        <v/>
      </c>
      <c r="O577" s="52" t="str">
        <f>IFERROR(
    IF(
        AVERAGEIF(Rates!B:B, D577, Rates!F:F) &lt; 1.2,
        "Easy",
        IF(
            AVERAGEIF(Rates!B:B, D577, Rates!F:F) &gt; 2.2,
            "Hard",
            "Med"
        )
    ),
    ""
)</f>
        <v/>
      </c>
      <c r="P577" s="50" t="str" cm="1">
        <f t="array" ref="P577">_xlfn.TEXTJOIN(",", TRUE, IF((Rates!$B$1:$B$11000 = D577) * (Rates!$E$1:$E$11000 &lt;&gt; ""), CHAR(34) &amp; Rates!$E$1:$E$11000&amp; CHAR(34), ""))</f>
        <v/>
      </c>
      <c r="Q577" s="50">
        <f>COUNTIF(Categories!A:A, H577) + COUNTIF(Categories!A:A, I577) + COUNTIF(Categories!A:A, J577) + COUNTIF(Categories!A:A, K577) + COUNTIF(Categories!A:A, F577) + COUNTIF(Categories!A:A, G577) + T577</f>
        <v>6</v>
      </c>
      <c r="R577" s="50">
        <f t="shared" si="53"/>
        <v>0</v>
      </c>
      <c r="S577" s="50" t="str">
        <f t="shared" si="52"/>
        <v>rgn_AfricaCircle001BLUlandlo3Bandsallhor</v>
      </c>
      <c r="T577" s="50">
        <f t="shared" si="45"/>
        <v>0</v>
      </c>
      <c r="U577" s="50" t="s">
        <v>3018</v>
      </c>
      <c r="V577" s="50" t="str">
        <f t="shared" si="46"/>
        <v>[{"order":"576","ctry":"Rwanda",</v>
      </c>
      <c r="W577" s="53" t="str">
        <f t="shared" si="47"/>
        <v>[{"order":"576","ctry":"Rwanda","rate":"","dff":"","cmnt":[],"prow":["rgn_Africa","Circle","001BLU"],"pcolumn":["landlo","3Bands","allhor"]}],</v>
      </c>
      <c r="X577" s="48" t="str" cm="1">
        <f t="array" ref="X577">CHAR(34) &amp; "prow" &amp; CHAR(34) &amp; ":["
&amp; _xlfn.TEXTJOIN(",", TRUE, CHAR(34) &amp; F577:H577 &amp; CHAR(34))
&amp; "],"</f>
        <v>"prow":["rgn_Africa","Circle","001BLU"],</v>
      </c>
      <c r="Y577" s="48" t="str" cm="1">
        <f t="array" ref="Y577">CHAR(34) &amp; "pcolumn" &amp; CHAR(34) &amp; ":["
&amp; _xlfn.TEXTJOIN(",", TRUE, CHAR(34) &amp; I577:K577 &amp; CHAR(34))
&amp; "]}"</f>
        <v>"pcolumn":["landlo","3Bands","allhor"]}</v>
      </c>
      <c r="Z577" s="54" t="str">
        <f t="shared" si="48"/>
        <v>"rate":"",</v>
      </c>
      <c r="AA577" s="54" t="str">
        <f t="shared" si="49"/>
        <v>"dff":"",</v>
      </c>
      <c r="AB577" s="54" t="str">
        <f t="shared" si="50"/>
        <v>"cmnt":[],</v>
      </c>
      <c r="AC577" s="54"/>
      <c r="AD577" s="54"/>
      <c r="AE577" s="54"/>
      <c r="AF577" s="54"/>
      <c r="AG577" s="54"/>
      <c r="AH577" s="54"/>
    </row>
    <row r="578" spans="1:34" ht="18" customHeight="1" x14ac:dyDescent="0.3">
      <c r="A578" s="44">
        <f t="shared" si="51"/>
        <v>45934</v>
      </c>
      <c r="B578" s="45">
        <f t="shared" si="42"/>
        <v>6</v>
      </c>
      <c r="C578" s="46" t="str">
        <f t="shared" si="43"/>
        <v>puzzle1 = [{"order":"577","ctry":"Australian Naval Ensign","rate":"","dff":"","cmnt":[],"prow":["cl_WHI","englis","rgn_Oceania"],"pcolumn":["Canton","southc","Naval"]}],</v>
      </c>
      <c r="D578" s="47">
        <f t="shared" si="44"/>
        <v>577</v>
      </c>
      <c r="E578" s="48" t="s">
        <v>3135</v>
      </c>
      <c r="F578" s="49" t="s">
        <v>1104</v>
      </c>
      <c r="G578" s="50" t="s">
        <v>2031</v>
      </c>
      <c r="H578" s="50" t="s">
        <v>1051</v>
      </c>
      <c r="I578" s="50" t="s">
        <v>1634</v>
      </c>
      <c r="J578" s="50" t="s">
        <v>1670</v>
      </c>
      <c r="K578" s="50" t="s">
        <v>3136</v>
      </c>
      <c r="L578" s="48" t="str" cm="1">
        <f t="array" ref="L578">IF(LEFT(E578,1)&lt;&gt;"[", _xlfn.TEXTJOIN(", ", TRUE, IF($E$2:$E$1438=E578, ROW($E$2:$E$1438)-1, "")), "")</f>
        <v>577</v>
      </c>
      <c r="M578" s="48" t="str" cm="1">
        <f t="array" ref="M578">IF(
  IFERROR(INDEX(_xlfn.TEXTSPLIT(L578, ", "), COUNTA(_xlfn.TEXTSPLIT(L578, ", "))) - INDEX(_xlfn.TEXTSPLIT(L578, ", "), COUNTA(_xlfn.TEXTSPLIT(L578, ", ")) - 1), 0) &gt; 0,
  IFERROR(INDEX(_xlfn.TEXTSPLIT(L578, ", "), COUNTA(_xlfn.TEXTSPLIT(L578, ", "))) - INDEX(_xlfn.TEXTSPLIT(L578, ", "), COUNTA(_xlfn.TEXTSPLIT(L578, ", ")) - 1), ""),
  ""
)</f>
        <v/>
      </c>
      <c r="N578" s="51" t="str">
        <f>IFERROR(TEXT(AVERAGEIF(Rates!B:B, D578, Rates!C:C), "0.0"), "")</f>
        <v/>
      </c>
      <c r="O578" s="52" t="str">
        <f>IFERROR(
    IF(
        AVERAGEIF(Rates!B:B, D578, Rates!F:F) &lt; 1.2,
        "Easy",
        IF(
            AVERAGEIF(Rates!B:B, D578, Rates!F:F) &gt; 2.2,
            "Hard",
            "Med"
        )
    ),
    ""
)</f>
        <v/>
      </c>
      <c r="P578" s="50" t="str" cm="1">
        <f t="array" ref="P578">_xlfn.TEXTJOIN(",", TRUE, IF((Rates!$B$1:$B$11000 = D578) * (Rates!$E$1:$E$11000 &lt;&gt; ""), CHAR(34) &amp; Rates!$E$1:$E$11000&amp; CHAR(34), ""))</f>
        <v/>
      </c>
      <c r="Q578" s="50">
        <f>COUNTIF(Categories!A:A, H578) + COUNTIF(Categories!A:A, I578) + COUNTIF(Categories!A:A, J578) + COUNTIF(Categories!A:A, K578) + COUNTIF(Categories!A:A, F578) + COUNTIF(Categories!A:A, G578) + T578</f>
        <v>5</v>
      </c>
      <c r="R578" s="50">
        <f t="shared" si="53"/>
        <v>1</v>
      </c>
      <c r="S578" s="50" t="str">
        <f t="shared" si="52"/>
        <v>cl_WHIenglisrgn_OceaniaCantonsouthcNaval</v>
      </c>
      <c r="T578" s="50">
        <f t="shared" si="45"/>
        <v>0</v>
      </c>
      <c r="U578" s="50" t="s">
        <v>3018</v>
      </c>
      <c r="V578" s="50" t="str">
        <f t="shared" si="46"/>
        <v>[{"order":"577","ctry":"Australian Naval Ensign",</v>
      </c>
      <c r="W578" s="53" t="str">
        <f t="shared" si="47"/>
        <v>[{"order":"577","ctry":"Australian Naval Ensign","rate":"","dff":"","cmnt":[],"prow":["cl_WHI","englis","rgn_Oceania"],"pcolumn":["Canton","southc","Naval"]}],</v>
      </c>
      <c r="X578" s="48" t="str" cm="1">
        <f t="array" ref="X578">CHAR(34) &amp; "prow" &amp; CHAR(34) &amp; ":["
&amp; _xlfn.TEXTJOIN(",", TRUE, CHAR(34) &amp; F578:H578 &amp; CHAR(34))
&amp; "],"</f>
        <v>"prow":["cl_WHI","englis","rgn_Oceania"],</v>
      </c>
      <c r="Y578" s="48" t="str" cm="1">
        <f t="array" ref="Y578">CHAR(34) &amp; "pcolumn" &amp; CHAR(34) &amp; ":["
&amp; _xlfn.TEXTJOIN(",", TRUE, CHAR(34) &amp; I578:K578 &amp; CHAR(34))
&amp; "]}"</f>
        <v>"pcolumn":["Canton","southc","Naval"]}</v>
      </c>
      <c r="Z578" s="54" t="str">
        <f t="shared" si="48"/>
        <v>"rate":"",</v>
      </c>
      <c r="AA578" s="54" t="str">
        <f t="shared" si="49"/>
        <v>"dff":"",</v>
      </c>
      <c r="AB578" s="54" t="str">
        <f t="shared" si="50"/>
        <v>"cmnt":[],</v>
      </c>
      <c r="AC578" s="54"/>
      <c r="AD578" s="54"/>
      <c r="AE578" s="54"/>
      <c r="AF578" s="54"/>
      <c r="AG578" s="54"/>
      <c r="AH578" s="54"/>
    </row>
    <row r="579" spans="1:34" ht="18" customHeight="1" x14ac:dyDescent="0.3">
      <c r="A579" s="44">
        <f t="shared" ref="A579:A584" si="54">"07/03/2024"+ROW(A579)-2</f>
        <v>45935</v>
      </c>
      <c r="B579" s="45">
        <f t="shared" si="42"/>
        <v>7</v>
      </c>
      <c r="C579" s="46" t="str">
        <f t="shared" si="43"/>
        <v>puzzle1 = [{"order":"578","ctry":"Russia","rate":"","dff":"","cmnt":[],"prow":["pol_Nuclear","locate_MI","soviet"],"pcolumn":["3Bands","3Color","allhor"]}],</v>
      </c>
      <c r="D579" s="47">
        <f t="shared" si="44"/>
        <v>578</v>
      </c>
      <c r="E579" s="48" t="s">
        <v>220</v>
      </c>
      <c r="F579" s="49" t="s">
        <v>5</v>
      </c>
      <c r="G579" s="50" t="s">
        <v>4</v>
      </c>
      <c r="H579" s="50" t="s">
        <v>24</v>
      </c>
      <c r="I579" s="50" t="s">
        <v>1489</v>
      </c>
      <c r="J579" s="50" t="s">
        <v>1417</v>
      </c>
      <c r="K579" s="50" t="s">
        <v>1509</v>
      </c>
      <c r="L579" s="48" t="str" cm="1">
        <f t="array" ref="L579">IF(LEFT(E579,1)&lt;&gt;"[", _xlfn.TEXTJOIN(", ", TRUE, IF($E$2:$E$1438=E579, ROW($E$2:$E$1438)-1, "")), "")</f>
        <v>578</v>
      </c>
      <c r="M579" s="48" t="str" cm="1">
        <f t="array" ref="M579">IF(
  IFERROR(INDEX(_xlfn.TEXTSPLIT(L579, ", "), COUNTA(_xlfn.TEXTSPLIT(L579, ", "))) - INDEX(_xlfn.TEXTSPLIT(L579, ", "), COUNTA(_xlfn.TEXTSPLIT(L579, ", ")) - 1), 0) &gt; 0,
  IFERROR(INDEX(_xlfn.TEXTSPLIT(L579, ", "), COUNTA(_xlfn.TEXTSPLIT(L579, ", "))) - INDEX(_xlfn.TEXTSPLIT(L579, ", "), COUNTA(_xlfn.TEXTSPLIT(L579, ", ")) - 1), ""),
  ""
)</f>
        <v/>
      </c>
      <c r="N579" s="51" t="str">
        <f>IFERROR(TEXT(AVERAGEIF(Rates!B:B, D579, Rates!C:C), "0.0"), "")</f>
        <v/>
      </c>
      <c r="O579" s="52" t="str">
        <f>IFERROR(
    IF(
        AVERAGEIF(Rates!B:B, D579, Rates!F:F) &lt; 1.2,
        "Easy",
        IF(
            AVERAGEIF(Rates!B:B, D579, Rates!F:F) &gt; 2.2,
            "Hard",
            "Med"
        )
    ),
    ""
)</f>
        <v/>
      </c>
      <c r="P579" s="50" t="str" cm="1">
        <f t="array" ref="P579">_xlfn.TEXTJOIN(",", TRUE, IF((Rates!$B$1:$B$11000 = D579) * (Rates!$E$1:$E$11000 &lt;&gt; ""), CHAR(34) &amp; Rates!$E$1:$E$11000&amp; CHAR(34), ""))</f>
        <v/>
      </c>
      <c r="Q579" s="50">
        <f>COUNTIF(Categories!A:A, H579) + COUNTIF(Categories!A:A, I579) + COUNTIF(Categories!A:A, J579) + COUNTIF(Categories!A:A, K579) + COUNTIF(Categories!A:A, F579) + COUNTIF(Categories!A:A, G579) + T579</f>
        <v>6</v>
      </c>
      <c r="R579" s="50">
        <f t="shared" si="53"/>
        <v>2</v>
      </c>
      <c r="S579" s="50" t="str">
        <f t="shared" ref="S579:S584" si="55">_xlfn.TEXTJOIN("", TRUE, F579:K579)</f>
        <v>pol_Nuclearlocate_MIsoviet3Bands3Colorallhor</v>
      </c>
      <c r="T579" s="50">
        <f t="shared" si="45"/>
        <v>0</v>
      </c>
      <c r="U579" s="50" t="s">
        <v>3018</v>
      </c>
      <c r="V579" s="50" t="str">
        <f t="shared" si="46"/>
        <v>[{"order":"578","ctry":"Russia",</v>
      </c>
      <c r="W579" s="53" t="str">
        <f t="shared" si="47"/>
        <v>[{"order":"578","ctry":"Russia","rate":"","dff":"","cmnt":[],"prow":["pol_Nuclear","locate_MI","soviet"],"pcolumn":["3Bands","3Color","allhor"]}],</v>
      </c>
      <c r="X579" s="48" t="str" cm="1">
        <f t="array" ref="X579">CHAR(34) &amp; "prow" &amp; CHAR(34) &amp; ":["
&amp; _xlfn.TEXTJOIN(",", TRUE, CHAR(34) &amp; F579:H579 &amp; CHAR(34))
&amp; "],"</f>
        <v>"prow":["pol_Nuclear","locate_MI","soviet"],</v>
      </c>
      <c r="Y579" s="48" t="str" cm="1">
        <f t="array" ref="Y579">CHAR(34) &amp; "pcolumn" &amp; CHAR(34) &amp; ":["
&amp; _xlfn.TEXTJOIN(",", TRUE, CHAR(34) &amp; I579:K579 &amp; CHAR(34))
&amp; "]}"</f>
        <v>"pcolumn":["3Bands","3Color","allhor"]}</v>
      </c>
      <c r="Z579" s="54" t="str">
        <f t="shared" si="48"/>
        <v>"rate":"",</v>
      </c>
      <c r="AA579" s="54" t="str">
        <f t="shared" si="49"/>
        <v>"dff":"",</v>
      </c>
      <c r="AB579" s="54" t="str">
        <f t="shared" si="50"/>
        <v>"cmnt":[],</v>
      </c>
      <c r="AC579" s="54"/>
      <c r="AD579" s="54"/>
      <c r="AE579" s="54"/>
      <c r="AF579" s="54"/>
      <c r="AG579" s="54"/>
      <c r="AH579" s="54"/>
    </row>
    <row r="580" spans="1:34" ht="18" customHeight="1" x14ac:dyDescent="0.3">
      <c r="A580" s="44">
        <f t="shared" si="54"/>
        <v>45936</v>
      </c>
      <c r="B580" s="45">
        <f t="shared" si="42"/>
        <v>1</v>
      </c>
      <c r="C580" s="46" t="str">
        <f t="shared" si="43"/>
        <v>puzzle1 = [{"order":"579","ctry":"Saint Vincent and the Grenadines","rate":"","dff":"","cmnt":[],"prow":["island","with_V","allver"],"pcolumn":["001BLU","cl_GRE, cl_YEL","words2"]}],</v>
      </c>
      <c r="D580" s="47">
        <f t="shared" si="44"/>
        <v>579</v>
      </c>
      <c r="E580" s="48" t="s">
        <v>227</v>
      </c>
      <c r="F580" s="49" t="s">
        <v>1</v>
      </c>
      <c r="G580" s="50" t="s">
        <v>3103</v>
      </c>
      <c r="H580" s="50" t="s">
        <v>1513</v>
      </c>
      <c r="I580" s="50" t="s">
        <v>1188</v>
      </c>
      <c r="J580" s="50" t="s">
        <v>1146</v>
      </c>
      <c r="K580" s="50" t="s">
        <v>1845</v>
      </c>
      <c r="L580" s="48" t="str" cm="1">
        <f t="array" ref="L580">IF(LEFT(E580,1)&lt;&gt;"[", _xlfn.TEXTJOIN(", ", TRUE, IF($E$2:$E$1438=E580, ROW($E$2:$E$1438)-1, "")), "")</f>
        <v>167, 472, 579</v>
      </c>
      <c r="M580" s="48" cm="1">
        <f t="array" ref="M580">IF(
  IFERROR(INDEX(_xlfn.TEXTSPLIT(L580, ", "), COUNTA(_xlfn.TEXTSPLIT(L580, ", "))) - INDEX(_xlfn.TEXTSPLIT(L580, ", "), COUNTA(_xlfn.TEXTSPLIT(L580, ", ")) - 1), 0) &gt; 0,
  IFERROR(INDEX(_xlfn.TEXTSPLIT(L580, ", "), COUNTA(_xlfn.TEXTSPLIT(L580, ", "))) - INDEX(_xlfn.TEXTSPLIT(L580, ", "), COUNTA(_xlfn.TEXTSPLIT(L580, ", ")) - 1), ""),
  ""
)</f>
        <v>107</v>
      </c>
      <c r="N580" s="51" t="str">
        <f>IFERROR(TEXT(AVERAGEIF(Rates!B:B, D580, Rates!C:C), "0.0"), "")</f>
        <v/>
      </c>
      <c r="O580" s="52" t="str">
        <f>IFERROR(
    IF(
        AVERAGEIF(Rates!B:B, D580, Rates!F:F) &lt; 1.2,
        "Easy",
        IF(
            AVERAGEIF(Rates!B:B, D580, Rates!F:F) &gt; 2.2,
            "Hard",
            "Med"
        )
    ),
    ""
)</f>
        <v/>
      </c>
      <c r="P580" s="50" t="str" cm="1">
        <f t="array" ref="P580">_xlfn.TEXTJOIN(",", TRUE, IF((Rates!$B$1:$B$11000 = D580) * (Rates!$E$1:$E$11000 &lt;&gt; ""), CHAR(34) &amp; Rates!$E$1:$E$11000&amp; CHAR(34), ""))</f>
        <v/>
      </c>
      <c r="Q580" s="50">
        <f>COUNTIF(Categories!A:A, H580) + COUNTIF(Categories!A:A, I580) + COUNTIF(Categories!A:A, J580) + COUNTIF(Categories!A:A, K580) + COUNTIF(Categories!A:A, F580) + COUNTIF(Categories!A:A, G580) + T580</f>
        <v>6</v>
      </c>
      <c r="R580" s="50">
        <f t="shared" ref="R580:R584" si="56">COUNTIF(F578:K578,F580) + COUNTIF(F578:K578,G580) + COUNTIF(F578:K578,H580) + COUNTIF(F578:K578,I580) + COUNTIF(F578:K578,J580) +  COUNTIF(F578:K578,K580)</f>
        <v>0</v>
      </c>
      <c r="S580" s="50" t="str">
        <f t="shared" si="55"/>
        <v>islandwith_Vallver001BLUcl_GRE, cl_YELwords2</v>
      </c>
      <c r="T580" s="50">
        <f t="shared" si="45"/>
        <v>1</v>
      </c>
      <c r="U580" s="50" t="s">
        <v>3018</v>
      </c>
      <c r="V580" s="50" t="str">
        <f t="shared" si="46"/>
        <v>[{"order":"579","ctry":"Saint Vincent and the Grenadines",</v>
      </c>
      <c r="W580" s="53" t="str">
        <f t="shared" si="47"/>
        <v>[{"order":"579","ctry":"Saint Vincent and the Grenadines","rate":"","dff":"","cmnt":[],"prow":["island","with_V","allver"],"pcolumn":["001BLU","cl_GRE, cl_YEL","words2"]}],</v>
      </c>
      <c r="X580" s="48" t="str" cm="1">
        <f t="array" ref="X580">CHAR(34) &amp; "prow" &amp; CHAR(34) &amp; ":["
&amp; _xlfn.TEXTJOIN(",", TRUE, CHAR(34) &amp; F580:H580 &amp; CHAR(34))
&amp; "],"</f>
        <v>"prow":["island","with_V","allver"],</v>
      </c>
      <c r="Y580" s="48" t="str" cm="1">
        <f t="array" ref="Y580">CHAR(34) &amp; "pcolumn" &amp; CHAR(34) &amp; ":["
&amp; _xlfn.TEXTJOIN(",", TRUE, CHAR(34) &amp; I580:K580 &amp; CHAR(34))
&amp; "]}"</f>
        <v>"pcolumn":["001BLU","cl_GRE, cl_YEL","words2"]}</v>
      </c>
      <c r="Z580" s="54" t="str">
        <f t="shared" si="48"/>
        <v>"rate":"",</v>
      </c>
      <c r="AA580" s="54" t="str">
        <f t="shared" si="49"/>
        <v>"dff":"",</v>
      </c>
      <c r="AB580" s="54" t="str">
        <f t="shared" si="50"/>
        <v>"cmnt":[],</v>
      </c>
      <c r="AC580" s="54"/>
      <c r="AD580" s="54"/>
      <c r="AE580" s="54"/>
      <c r="AF580" s="54"/>
      <c r="AG580" s="54"/>
      <c r="AH580" s="54"/>
    </row>
    <row r="581" spans="1:34" ht="18" customHeight="1" x14ac:dyDescent="0.3">
      <c r="A581" s="44">
        <f t="shared" si="54"/>
        <v>45937</v>
      </c>
      <c r="B581" s="45">
        <f t="shared" si="42"/>
        <v>2</v>
      </c>
      <c r="C581" s="46" t="str">
        <f t="shared" si="43"/>
        <v>puzzle1 = [{"order":"580","ctry":"Switzerland","rate":"","dff":"","cmnt":[],"prow":["smallcrosscentered","pct_RED_70-100","pct_WHI_1-30"],"pcolumn":["rgn_Europe","rgn_Europe","rgn_Europe"]}],</v>
      </c>
      <c r="D581" s="47">
        <f t="shared" si="44"/>
        <v>580</v>
      </c>
      <c r="E581" s="48" t="s">
        <v>253</v>
      </c>
      <c r="F581" s="49" t="s">
        <v>1533</v>
      </c>
      <c r="G581" s="50" t="s">
        <v>3124</v>
      </c>
      <c r="H581" s="50" t="s">
        <v>3117</v>
      </c>
      <c r="I581" s="50" t="s">
        <v>1067</v>
      </c>
      <c r="J581" s="50" t="s">
        <v>1067</v>
      </c>
      <c r="K581" s="50" t="s">
        <v>1067</v>
      </c>
      <c r="L581" s="48" t="str" cm="1">
        <f t="array" ref="L581">IF(LEFT(E581,1)&lt;&gt;"[", _xlfn.TEXTJOIN(", ", TRUE, IF($E$2:$E$1438=E581, ROW($E$2:$E$1438)-1, "")), "")</f>
        <v>158, 296, 450, 580</v>
      </c>
      <c r="M581" s="48" cm="1">
        <f t="array" ref="M581">IF(
  IFERROR(INDEX(_xlfn.TEXTSPLIT(L581, ", "), COUNTA(_xlfn.TEXTSPLIT(L581, ", "))) - INDEX(_xlfn.TEXTSPLIT(L581, ", "), COUNTA(_xlfn.TEXTSPLIT(L581, ", ")) - 1), 0) &gt; 0,
  IFERROR(INDEX(_xlfn.TEXTSPLIT(L581, ", "), COUNTA(_xlfn.TEXTSPLIT(L581, ", "))) - INDEX(_xlfn.TEXTSPLIT(L581, ", "), COUNTA(_xlfn.TEXTSPLIT(L581, ", ")) - 1), ""),
  ""
)</f>
        <v>130</v>
      </c>
      <c r="N581" s="51" t="str">
        <f>IFERROR(TEXT(AVERAGEIF(Rates!B:B, D581, Rates!C:C), "0.0"), "")</f>
        <v/>
      </c>
      <c r="O581" s="52" t="str">
        <f>IFERROR(
    IF(
        AVERAGEIF(Rates!B:B, D581, Rates!F:F) &lt; 1.2,
        "Easy",
        IF(
            AVERAGEIF(Rates!B:B, D581, Rates!F:F) &gt; 2.2,
            "Hard",
            "Med"
        )
    ),
    ""
)</f>
        <v/>
      </c>
      <c r="P581" s="50" t="str" cm="1">
        <f t="array" ref="P581">_xlfn.TEXTJOIN(",", TRUE, IF((Rates!$B$1:$B$11000 = D581) * (Rates!$E$1:$E$11000 &lt;&gt; ""), CHAR(34) &amp; Rates!$E$1:$E$11000&amp; CHAR(34), ""))</f>
        <v/>
      </c>
      <c r="Q581" s="50">
        <f>COUNTIF(Categories!A:A, H581) + COUNTIF(Categories!A:A, I581) + COUNTIF(Categories!A:A, J581) + COUNTIF(Categories!A:A, K581) + COUNTIF(Categories!A:A, F581) + COUNTIF(Categories!A:A, G581) + T581</f>
        <v>6</v>
      </c>
      <c r="R581" s="50">
        <f t="shared" si="56"/>
        <v>0</v>
      </c>
      <c r="S581" s="50" t="str">
        <f t="shared" si="55"/>
        <v>smallcrosscenteredpct_RED_70-100pct_WHI_1-30rgn_Europergn_Europergn_Europe</v>
      </c>
      <c r="T581" s="50">
        <f t="shared" si="45"/>
        <v>2</v>
      </c>
      <c r="U581" s="50" t="s">
        <v>3018</v>
      </c>
      <c r="V581" s="50" t="str">
        <f t="shared" si="46"/>
        <v>[{"order":"580","ctry":"Switzerland",</v>
      </c>
      <c r="W581" s="53" t="str">
        <f t="shared" si="47"/>
        <v>[{"order":"580","ctry":"Switzerland","rate":"","dff":"","cmnt":[],"prow":["smallcrosscentered","pct_RED_70-100","pct_WHI_1-30"],"pcolumn":["rgn_Europe","rgn_Europe","rgn_Europe"]}],</v>
      </c>
      <c r="X581" s="48" t="str" cm="1">
        <f t="array" ref="X581">CHAR(34) &amp; "prow" &amp; CHAR(34) &amp; ":["
&amp; _xlfn.TEXTJOIN(",", TRUE, CHAR(34) &amp; F581:H581 &amp; CHAR(34))
&amp; "],"</f>
        <v>"prow":["smallcrosscentered","pct_RED_70-100","pct_WHI_1-30"],</v>
      </c>
      <c r="Y581" s="48" t="str" cm="1">
        <f t="array" ref="Y581">CHAR(34) &amp; "pcolumn" &amp; CHAR(34) &amp; ":["
&amp; _xlfn.TEXTJOIN(",", TRUE, CHAR(34) &amp; I581:K581 &amp; CHAR(34))
&amp; "]}"</f>
        <v>"pcolumn":["rgn_Europe","rgn_Europe","rgn_Europe"]}</v>
      </c>
      <c r="Z581" s="54" t="str">
        <f t="shared" si="48"/>
        <v>"rate":"",</v>
      </c>
      <c r="AA581" s="54" t="str">
        <f t="shared" si="49"/>
        <v>"dff":"",</v>
      </c>
      <c r="AB581" s="54" t="str">
        <f t="shared" si="50"/>
        <v>"cmnt":[],</v>
      </c>
      <c r="AC581" s="54"/>
      <c r="AD581" s="54"/>
      <c r="AE581" s="54"/>
      <c r="AF581" s="54"/>
      <c r="AG581" s="54"/>
      <c r="AH581" s="54"/>
    </row>
    <row r="582" spans="1:34" ht="18" customHeight="1" x14ac:dyDescent="0.3">
      <c r="A582" s="44">
        <f t="shared" si="54"/>
        <v>45938</v>
      </c>
      <c r="B582" s="45">
        <f t="shared" si="42"/>
        <v>3</v>
      </c>
      <c r="C582" s="46" t="str">
        <f t="shared" si="43"/>
        <v>puzzle1 = [{"order":"581","ctry":"Singapore","rate":"","dff":"","cmnt":[],"prow":["Second most used color RED","Asia","Top 50 smallest countries"],"pcolumn":["Over 1M Population","Moon","3+Stars"]}],</v>
      </c>
      <c r="D582" s="47">
        <f t="shared" si="44"/>
        <v>581</v>
      </c>
      <c r="E582" s="48" t="s">
        <v>237</v>
      </c>
      <c r="F582" s="49" t="s">
        <v>3137</v>
      </c>
      <c r="G582" s="50" t="s">
        <v>790</v>
      </c>
      <c r="H582" s="50" t="s">
        <v>3138</v>
      </c>
      <c r="I582" s="50" t="s">
        <v>3139</v>
      </c>
      <c r="J582" s="50" t="s">
        <v>3140</v>
      </c>
      <c r="K582" s="50" t="s">
        <v>3141</v>
      </c>
      <c r="L582" s="48" t="str" cm="1">
        <f t="array" ref="L582">IF(LEFT(E582,1)&lt;&gt;"[", _xlfn.TEXTJOIN(", ", TRUE, IF($E$2:$E$1438=E582, ROW($E$2:$E$1438)-1, "")), "")</f>
        <v>23, 504, 581</v>
      </c>
      <c r="M582" s="48" cm="1">
        <f t="array" ref="M582">IF(
  IFERROR(INDEX(_xlfn.TEXTSPLIT(L582, ", "), COUNTA(_xlfn.TEXTSPLIT(L582, ", "))) - INDEX(_xlfn.TEXTSPLIT(L582, ", "), COUNTA(_xlfn.TEXTSPLIT(L582, ", ")) - 1), 0) &gt; 0,
  IFERROR(INDEX(_xlfn.TEXTSPLIT(L582, ", "), COUNTA(_xlfn.TEXTSPLIT(L582, ", "))) - INDEX(_xlfn.TEXTSPLIT(L582, ", "), COUNTA(_xlfn.TEXTSPLIT(L582, ", ")) - 1), ""),
  ""
)</f>
        <v>77</v>
      </c>
      <c r="N582" s="51" t="str">
        <f>IFERROR(TEXT(AVERAGEIF(Rates!B:B, D582, Rates!C:C), "0.0"), "")</f>
        <v/>
      </c>
      <c r="O582" s="52" t="str">
        <f>IFERROR(
    IF(
        AVERAGEIF(Rates!B:B, D582, Rates!F:F) &lt; 1.2,
        "Easy",
        IF(
            AVERAGEIF(Rates!B:B, D582, Rates!F:F) &gt; 2.2,
            "Hard",
            "Med"
        )
    ),
    ""
)</f>
        <v/>
      </c>
      <c r="P582" s="50" t="str" cm="1">
        <f t="array" ref="P582">_xlfn.TEXTJOIN(",", TRUE, IF((Rates!$B$1:$B$11000 = D582) * (Rates!$E$1:$E$11000 &lt;&gt; ""), CHAR(34) &amp; Rates!$E$1:$E$11000&amp; CHAR(34), ""))</f>
        <v/>
      </c>
      <c r="Q582" s="50">
        <f>COUNTIF(Categories!A:A, H582) + COUNTIF(Categories!A:A, I582) + COUNTIF(Categories!A:A, J582) + COUNTIF(Categories!A:A, K582) + COUNTIF(Categories!A:A, F582) + COUNTIF(Categories!A:A, G582) + T582</f>
        <v>0</v>
      </c>
      <c r="R582" s="50">
        <f t="shared" si="56"/>
        <v>0</v>
      </c>
      <c r="S582" s="50" t="str">
        <f t="shared" si="55"/>
        <v>Second most used color REDAsiaTop 50 smallest countriesOver 1M PopulationMoon3+Stars</v>
      </c>
      <c r="T582" s="50">
        <f t="shared" si="45"/>
        <v>0</v>
      </c>
      <c r="U582" s="50" t="s">
        <v>3018</v>
      </c>
      <c r="V582" s="50" t="str">
        <f t="shared" si="46"/>
        <v>[{"order":"581","ctry":"Singapore",</v>
      </c>
      <c r="W582" s="53" t="str">
        <f t="shared" si="47"/>
        <v>[{"order":"581","ctry":"Singapore","rate":"","dff":"","cmnt":[],"prow":["Second most used color RED","Asia","Top 50 smallest countries"],"pcolumn":["Over 1M Population","Moon","3+Stars"]}],</v>
      </c>
      <c r="X582" s="48" t="str" cm="1">
        <f t="array" ref="X582">CHAR(34) &amp; "prow" &amp; CHAR(34) &amp; ":["
&amp; _xlfn.TEXTJOIN(",", TRUE, CHAR(34) &amp; F582:H582 &amp; CHAR(34))
&amp; "],"</f>
        <v>"prow":["Second most used color RED","Asia","Top 50 smallest countries"],</v>
      </c>
      <c r="Y582" s="48" t="str" cm="1">
        <f t="array" ref="Y582">CHAR(34) &amp; "pcolumn" &amp; CHAR(34) &amp; ":["
&amp; _xlfn.TEXTJOIN(",", TRUE, CHAR(34) &amp; I582:K582 &amp; CHAR(34))
&amp; "]}"</f>
        <v>"pcolumn":["Over 1M Population","Moon","3+Stars"]}</v>
      </c>
      <c r="Z582" s="54" t="str">
        <f t="shared" si="48"/>
        <v>"rate":"",</v>
      </c>
      <c r="AA582" s="54" t="str">
        <f t="shared" si="49"/>
        <v>"dff":"",</v>
      </c>
      <c r="AB582" s="54" t="str">
        <f t="shared" si="50"/>
        <v>"cmnt":[],</v>
      </c>
      <c r="AC582" s="54"/>
      <c r="AD582" s="54"/>
      <c r="AE582" s="54"/>
      <c r="AF582" s="54"/>
      <c r="AG582" s="54"/>
      <c r="AH582" s="54"/>
    </row>
    <row r="583" spans="1:34" ht="18" customHeight="1" x14ac:dyDescent="0.3">
      <c r="A583" s="44">
        <f t="shared" si="54"/>
        <v>45939</v>
      </c>
      <c r="B583" s="45">
        <f t="shared" si="42"/>
        <v>4</v>
      </c>
      <c r="C583" s="46" t="str">
        <f t="shared" si="43"/>
        <v>puzzle1 = [{"order":"582","ctry":"Senegal","rate":"","dff":"","cmnt":[],"prow":["cl_YEL","cl_RED","rgn_Africa"],"pcolumn":["staGRE","Extra_3Bands, Center","BLWHNO"]}],</v>
      </c>
      <c r="D583" s="47">
        <f t="shared" si="44"/>
        <v>582</v>
      </c>
      <c r="E583" s="48" t="s">
        <v>233</v>
      </c>
      <c r="F583" s="49" t="s">
        <v>1107</v>
      </c>
      <c r="G583" s="50" t="s">
        <v>1101</v>
      </c>
      <c r="H583" s="50" t="s">
        <v>1047</v>
      </c>
      <c r="I583" s="50" t="s">
        <v>1267</v>
      </c>
      <c r="J583" s="50" t="s">
        <v>1715</v>
      </c>
      <c r="K583" s="50" t="s">
        <v>1339</v>
      </c>
      <c r="L583" s="48" t="str" cm="1">
        <f t="array" ref="L583">IF(LEFT(E583,1)&lt;&gt;"[", _xlfn.TEXTJOIN(", ", TRUE, IF($E$2:$E$1438=E583, ROW($E$2:$E$1438)-1, "")), "")</f>
        <v>125, 509, 582</v>
      </c>
      <c r="M583" s="48" cm="1">
        <f t="array" ref="M583">IF(
  IFERROR(INDEX(_xlfn.TEXTSPLIT(L583, ", "), COUNTA(_xlfn.TEXTSPLIT(L583, ", "))) - INDEX(_xlfn.TEXTSPLIT(L583, ", "), COUNTA(_xlfn.TEXTSPLIT(L583, ", ")) - 1), 0) &gt; 0,
  IFERROR(INDEX(_xlfn.TEXTSPLIT(L583, ", "), COUNTA(_xlfn.TEXTSPLIT(L583, ", "))) - INDEX(_xlfn.TEXTSPLIT(L583, ", "), COUNTA(_xlfn.TEXTSPLIT(L583, ", ")) - 1), ""),
  ""
)</f>
        <v>73</v>
      </c>
      <c r="N583" s="51" t="str">
        <f>IFERROR(TEXT(AVERAGEIF(Rates!B:B, D583, Rates!C:C), "0.0"), "")</f>
        <v/>
      </c>
      <c r="O583" s="52" t="str">
        <f>IFERROR(
    IF(
        AVERAGEIF(Rates!B:B, D583, Rates!F:F) &lt; 1.2,
        "Easy",
        IF(
            AVERAGEIF(Rates!B:B, D583, Rates!F:F) &gt; 2.2,
            "Hard",
            "Med"
        )
    ),
    ""
)</f>
        <v/>
      </c>
      <c r="P583" s="50" t="str" cm="1">
        <f t="array" ref="P583">_xlfn.TEXTJOIN(",", TRUE, IF((Rates!$B$1:$B$11000 = D583) * (Rates!$E$1:$E$11000 &lt;&gt; ""), CHAR(34) &amp; Rates!$E$1:$E$11000&amp; CHAR(34), ""))</f>
        <v/>
      </c>
      <c r="Q583" s="50">
        <f>COUNTIF(Categories!A:A, H583) + COUNTIF(Categories!A:A, I583) + COUNTIF(Categories!A:A, J583) + COUNTIF(Categories!A:A, K583) + COUNTIF(Categories!A:A, F583) + COUNTIF(Categories!A:A, G583) + T583</f>
        <v>6</v>
      </c>
      <c r="R583" s="50">
        <f t="shared" si="56"/>
        <v>0</v>
      </c>
      <c r="S583" s="50" t="str">
        <f t="shared" si="55"/>
        <v>cl_YELcl_REDrgn_AfricastaGREExtra_3Bands, CenterBLWHNO</v>
      </c>
      <c r="T583" s="50">
        <f t="shared" si="45"/>
        <v>0</v>
      </c>
      <c r="U583" s="50" t="s">
        <v>3018</v>
      </c>
      <c r="V583" s="50" t="str">
        <f t="shared" si="46"/>
        <v>[{"order":"582","ctry":"Senegal",</v>
      </c>
      <c r="W583" s="53" t="str">
        <f t="shared" si="47"/>
        <v>[{"order":"582","ctry":"Senegal","rate":"","dff":"","cmnt":[],"prow":["cl_YEL","cl_RED","rgn_Africa"],"pcolumn":["staGRE","Extra_3Bands, Center","BLWHNO"]}],</v>
      </c>
      <c r="X583" s="48" t="str" cm="1">
        <f t="array" ref="X583">CHAR(34) &amp; "prow" &amp; CHAR(34) &amp; ":["
&amp; _xlfn.TEXTJOIN(",", TRUE, CHAR(34) &amp; F583:H583 &amp; CHAR(34))
&amp; "],"</f>
        <v>"prow":["cl_YEL","cl_RED","rgn_Africa"],</v>
      </c>
      <c r="Y583" s="48" t="str" cm="1">
        <f t="array" ref="Y583">CHAR(34) &amp; "pcolumn" &amp; CHAR(34) &amp; ":["
&amp; _xlfn.TEXTJOIN(",", TRUE, CHAR(34) &amp; I583:K583 &amp; CHAR(34))
&amp; "]}"</f>
        <v>"pcolumn":["staGRE","Extra_3Bands, Center","BLWHNO"]}</v>
      </c>
      <c r="Z583" s="54" t="str">
        <f t="shared" si="48"/>
        <v>"rate":"",</v>
      </c>
      <c r="AA583" s="54" t="str">
        <f t="shared" si="49"/>
        <v>"dff":"",</v>
      </c>
      <c r="AB583" s="54" t="str">
        <f t="shared" si="50"/>
        <v>"cmnt":[],</v>
      </c>
      <c r="AC583" s="54"/>
      <c r="AD583" s="54"/>
      <c r="AE583" s="54"/>
      <c r="AF583" s="54"/>
      <c r="AG583" s="54"/>
      <c r="AH583" s="54"/>
    </row>
    <row r="584" spans="1:34" ht="18" customHeight="1" x14ac:dyDescent="0.3">
      <c r="A584" s="44">
        <f t="shared" si="54"/>
        <v>45940</v>
      </c>
      <c r="B584" s="45">
        <f t="shared" si="42"/>
        <v>5</v>
      </c>
      <c r="C584" s="46" t="str">
        <f t="shared" si="43"/>
        <v>puzzle1 = [{"order":"583","ctry":"Japan","rate":"","dff":"","cmnt":[],"prow":["md_tekken7","top10_ping","monarchy"],"pcolumn":["cl_WHI","cl_RED","rgn_Asia"]}],</v>
      </c>
      <c r="D584" s="47">
        <f t="shared" si="44"/>
        <v>583</v>
      </c>
      <c r="E584" s="48" t="s">
        <v>149</v>
      </c>
      <c r="F584" s="49" t="s">
        <v>15</v>
      </c>
      <c r="G584" s="50" t="s">
        <v>7</v>
      </c>
      <c r="H584" s="50" t="s">
        <v>27</v>
      </c>
      <c r="I584" s="50" t="s">
        <v>1104</v>
      </c>
      <c r="J584" s="50" t="s">
        <v>1101</v>
      </c>
      <c r="K584" s="50" t="s">
        <v>1063</v>
      </c>
      <c r="L584" s="48" t="str" cm="1">
        <f t="array" ref="L584">IF(LEFT(E584,1)&lt;&gt;"[", _xlfn.TEXTJOIN(", ", TRUE, IF($E$2:$E$1438=E584, ROW($E$2:$E$1438)-1, "")), "")</f>
        <v>74, 162, 357, 477, 583</v>
      </c>
      <c r="M584" s="48" cm="1">
        <f t="array" ref="M584">IF(
  IFERROR(INDEX(_xlfn.TEXTSPLIT(L584, ", "), COUNTA(_xlfn.TEXTSPLIT(L584, ", "))) - INDEX(_xlfn.TEXTSPLIT(L584, ", "), COUNTA(_xlfn.TEXTSPLIT(L584, ", ")) - 1), 0) &gt; 0,
  IFERROR(INDEX(_xlfn.TEXTSPLIT(L584, ", "), COUNTA(_xlfn.TEXTSPLIT(L584, ", "))) - INDEX(_xlfn.TEXTSPLIT(L584, ", "), COUNTA(_xlfn.TEXTSPLIT(L584, ", ")) - 1), ""),
  ""
)</f>
        <v>106</v>
      </c>
      <c r="N584" s="51" t="str">
        <f>IFERROR(TEXT(AVERAGEIF(Rates!B:B, D584, Rates!C:C), "0.0"), "")</f>
        <v/>
      </c>
      <c r="O584" s="52" t="str">
        <f>IFERROR(
    IF(
        AVERAGEIF(Rates!B:B, D584, Rates!F:F) &lt; 1.2,
        "Easy",
        IF(
            AVERAGEIF(Rates!B:B, D584, Rates!F:F) &gt; 2.2,
            "Hard",
            "Med"
        )
    ),
    ""
)</f>
        <v/>
      </c>
      <c r="P584" s="50" t="str" cm="1">
        <f t="array" ref="P584">_xlfn.TEXTJOIN(",", TRUE, IF((Rates!$B$1:$B$11000 = D584) * (Rates!$E$1:$E$11000 &lt;&gt; ""), CHAR(34) &amp; Rates!$E$1:$E$11000&amp; CHAR(34), ""))</f>
        <v/>
      </c>
      <c r="Q584" s="50">
        <f>COUNTIF(Categories!A:A, H584) + COUNTIF(Categories!A:A, I584) + COUNTIF(Categories!A:A, J584) + COUNTIF(Categories!A:A, K584) + COUNTIF(Categories!A:A, F584) + COUNTIF(Categories!A:A, G584) + T584</f>
        <v>6</v>
      </c>
      <c r="R584" s="50">
        <f t="shared" si="56"/>
        <v>0</v>
      </c>
      <c r="S584" s="50" t="str">
        <f t="shared" si="55"/>
        <v>md_tekken7top10_pingmonarchycl_WHIcl_REDrgn_Asia</v>
      </c>
      <c r="T584" s="50">
        <f t="shared" si="45"/>
        <v>0</v>
      </c>
      <c r="U584" s="50" t="s">
        <v>3018</v>
      </c>
      <c r="V584" s="50" t="str">
        <f t="shared" si="46"/>
        <v>[{"order":"583","ctry":"Japan",</v>
      </c>
      <c r="W584" s="53" t="str">
        <f t="shared" si="47"/>
        <v>[{"order":"583","ctry":"Japan","rate":"","dff":"","cmnt":[],"prow":["md_tekken7","top10_ping","monarchy"],"pcolumn":["cl_WHI","cl_RED","rgn_Asia"]}],</v>
      </c>
      <c r="X584" s="48" t="str" cm="1">
        <f t="array" ref="X584">CHAR(34) &amp; "prow" &amp; CHAR(34) &amp; ":["
&amp; _xlfn.TEXTJOIN(",", TRUE, CHAR(34) &amp; F584:H584 &amp; CHAR(34))
&amp; "],"</f>
        <v>"prow":["md_tekken7","top10_ping","monarchy"],</v>
      </c>
      <c r="Y584" s="48" t="str" cm="1">
        <f t="array" ref="Y584">CHAR(34) &amp; "pcolumn" &amp; CHAR(34) &amp; ":["
&amp; _xlfn.TEXTJOIN(",", TRUE, CHAR(34) &amp; I584:K584 &amp; CHAR(34))
&amp; "]}"</f>
        <v>"pcolumn":["cl_WHI","cl_RED","rgn_Asia"]}</v>
      </c>
      <c r="Z584" s="54" t="str">
        <f t="shared" si="48"/>
        <v>"rate":"",</v>
      </c>
      <c r="AA584" s="54" t="str">
        <f t="shared" si="49"/>
        <v>"dff":"",</v>
      </c>
      <c r="AB584" s="54" t="str">
        <f t="shared" si="50"/>
        <v>"cmnt":[],</v>
      </c>
      <c r="AC584" s="54"/>
      <c r="AD584" s="54"/>
      <c r="AE584" s="54"/>
      <c r="AF584" s="54"/>
      <c r="AG584" s="54"/>
      <c r="AH584" s="54"/>
    </row>
    <row r="585" spans="1:34" ht="18" customHeight="1" x14ac:dyDescent="0.3">
      <c r="A585" s="44"/>
      <c r="B585" s="45"/>
      <c r="C585" s="46"/>
      <c r="D585" s="47"/>
      <c r="E585" s="48"/>
      <c r="F585" s="49"/>
      <c r="G585" s="50"/>
      <c r="H585" s="50"/>
      <c r="I585" s="50"/>
      <c r="J585" s="50"/>
      <c r="K585" s="50"/>
      <c r="L585" s="48"/>
      <c r="M585" s="48"/>
      <c r="N585" s="51"/>
      <c r="O585" s="52"/>
      <c r="P585" s="50"/>
      <c r="Q585" s="50"/>
      <c r="R585" s="50"/>
      <c r="S585" s="50"/>
      <c r="T585" s="50"/>
      <c r="U585" s="50"/>
      <c r="V585" s="50"/>
      <c r="W585" s="53"/>
      <c r="X585" s="48"/>
      <c r="Y585" s="48"/>
      <c r="Z585" s="54"/>
      <c r="AA585" s="54"/>
      <c r="AB585" s="54"/>
      <c r="AC585" s="54"/>
      <c r="AD585" s="54"/>
      <c r="AE585" s="54"/>
      <c r="AF585" s="54"/>
      <c r="AG585" s="54"/>
      <c r="AH585" s="54"/>
    </row>
    <row r="586" spans="1:34" ht="18" customHeight="1" x14ac:dyDescent="0.3">
      <c r="A586" s="61"/>
      <c r="B586" s="61"/>
      <c r="C586" s="62"/>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row>
    <row r="587" spans="1:34" ht="18" customHeight="1" x14ac:dyDescent="0.3">
      <c r="A587" s="61"/>
      <c r="B587" s="61"/>
      <c r="C587" s="62"/>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row>
    <row r="588" spans="1:34" ht="18" customHeight="1" x14ac:dyDescent="0.3">
      <c r="A588" s="61"/>
      <c r="B588" s="61"/>
      <c r="C588" s="62"/>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c r="AG588" s="54"/>
      <c r="AH588" s="54"/>
    </row>
    <row r="589" spans="1:34" ht="18" customHeight="1" x14ac:dyDescent="0.3">
      <c r="A589" s="61"/>
      <c r="B589" s="61"/>
      <c r="C589" s="62"/>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row>
    <row r="590" spans="1:34" ht="18" customHeight="1" x14ac:dyDescent="0.3">
      <c r="A590" s="61"/>
      <c r="B590" s="61"/>
      <c r="C590" s="62"/>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row>
    <row r="591" spans="1:34" ht="18" customHeight="1" x14ac:dyDescent="0.3">
      <c r="A591" s="61"/>
      <c r="B591" s="61"/>
      <c r="C591" s="62"/>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c r="AG591" s="54"/>
      <c r="AH591" s="54"/>
    </row>
    <row r="592" spans="1:34" ht="18" customHeight="1" x14ac:dyDescent="0.3">
      <c r="A592" s="61"/>
      <c r="B592" s="61"/>
      <c r="C592" s="62"/>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c r="AG592" s="54"/>
      <c r="AH592" s="54"/>
    </row>
    <row r="593" spans="1:34" ht="18" customHeight="1" x14ac:dyDescent="0.3">
      <c r="A593" s="61"/>
      <c r="B593" s="61"/>
      <c r="C593" s="62"/>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row>
    <row r="594" spans="1:34" ht="18" customHeight="1" x14ac:dyDescent="0.3">
      <c r="A594" s="61"/>
      <c r="B594" s="61"/>
      <c r="C594" s="62"/>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c r="AG594" s="54"/>
      <c r="AH594" s="54"/>
    </row>
    <row r="595" spans="1:34" ht="18" customHeight="1" x14ac:dyDescent="0.3">
      <c r="A595" s="61"/>
      <c r="B595" s="61"/>
      <c r="C595" s="62"/>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c r="AG595" s="54"/>
      <c r="AH595" s="54"/>
    </row>
    <row r="596" spans="1:34" ht="18" customHeight="1" x14ac:dyDescent="0.3">
      <c r="A596" s="61"/>
      <c r="B596" s="61"/>
      <c r="C596" s="62"/>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c r="AG596" s="54"/>
      <c r="AH596" s="54"/>
    </row>
    <row r="597" spans="1:34" ht="18" customHeight="1" x14ac:dyDescent="0.3">
      <c r="A597" s="61"/>
      <c r="B597" s="61"/>
      <c r="C597" s="62"/>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row>
    <row r="598" spans="1:34" ht="18" customHeight="1" x14ac:dyDescent="0.3">
      <c r="A598" s="61"/>
      <c r="B598" s="61"/>
      <c r="C598" s="62"/>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row>
    <row r="599" spans="1:34" ht="18" customHeight="1" x14ac:dyDescent="0.3">
      <c r="A599" s="61"/>
      <c r="B599" s="61"/>
      <c r="C599" s="62"/>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row>
    <row r="600" spans="1:34" ht="18" customHeight="1" x14ac:dyDescent="0.3">
      <c r="A600" s="61"/>
      <c r="B600" s="61"/>
      <c r="C600" s="62"/>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c r="AG600" s="54"/>
      <c r="AH600" s="54"/>
    </row>
    <row r="601" spans="1:34" ht="18" customHeight="1" x14ac:dyDescent="0.3">
      <c r="A601" s="61"/>
      <c r="B601" s="61"/>
      <c r="C601" s="62"/>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row>
    <row r="602" spans="1:34" ht="18" customHeight="1" x14ac:dyDescent="0.3">
      <c r="A602" s="61"/>
      <c r="B602" s="61"/>
      <c r="C602" s="62"/>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row>
    <row r="603" spans="1:34" ht="18" customHeight="1" x14ac:dyDescent="0.3">
      <c r="A603" s="61"/>
      <c r="B603" s="61"/>
      <c r="C603" s="62"/>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c r="AG603" s="54"/>
      <c r="AH603" s="54"/>
    </row>
    <row r="604" spans="1:34" ht="18" customHeight="1" x14ac:dyDescent="0.3">
      <c r="A604" s="61"/>
      <c r="B604" s="61"/>
      <c r="C604" s="62"/>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c r="AG604" s="54"/>
      <c r="AH604" s="54"/>
    </row>
    <row r="605" spans="1:34" ht="18" customHeight="1" x14ac:dyDescent="0.3">
      <c r="A605" s="61"/>
      <c r="B605" s="61"/>
      <c r="C605" s="62"/>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c r="AG605" s="54"/>
      <c r="AH605" s="54"/>
    </row>
    <row r="606" spans="1:34" ht="18" customHeight="1" x14ac:dyDescent="0.3">
      <c r="A606" s="61"/>
      <c r="B606" s="61"/>
      <c r="C606" s="62"/>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row>
    <row r="607" spans="1:34" ht="18" customHeight="1" x14ac:dyDescent="0.3">
      <c r="A607" s="61"/>
      <c r="B607" s="61"/>
      <c r="C607" s="62"/>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c r="AG607" s="54"/>
      <c r="AH607" s="54"/>
    </row>
    <row r="608" spans="1:34" ht="18" customHeight="1" x14ac:dyDescent="0.3">
      <c r="A608" s="61"/>
      <c r="B608" s="61"/>
      <c r="C608" s="62"/>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c r="AG608" s="54"/>
      <c r="AH608" s="54"/>
    </row>
    <row r="609" spans="1:34" ht="18" customHeight="1" x14ac:dyDescent="0.3">
      <c r="A609" s="61"/>
      <c r="B609" s="61"/>
      <c r="C609" s="62"/>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c r="AG609" s="54"/>
      <c r="AH609" s="54"/>
    </row>
    <row r="610" spans="1:34" ht="18" customHeight="1" x14ac:dyDescent="0.3">
      <c r="A610" s="61"/>
      <c r="B610" s="61"/>
      <c r="C610" s="62"/>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row>
    <row r="611" spans="1:34" ht="18" customHeight="1" x14ac:dyDescent="0.3">
      <c r="A611" s="61"/>
      <c r="B611" s="61"/>
      <c r="C611" s="62"/>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c r="AG611" s="54"/>
      <c r="AH611" s="54"/>
    </row>
    <row r="612" spans="1:34" ht="18" customHeight="1" x14ac:dyDescent="0.3">
      <c r="A612" s="61"/>
      <c r="B612" s="61"/>
      <c r="C612" s="62"/>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c r="AG612" s="54"/>
      <c r="AH612" s="54"/>
    </row>
    <row r="613" spans="1:34" ht="18" customHeight="1" x14ac:dyDescent="0.3">
      <c r="A613" s="61"/>
      <c r="B613" s="61"/>
      <c r="C613" s="62"/>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c r="AG613" s="54"/>
      <c r="AH613" s="54"/>
    </row>
    <row r="614" spans="1:34" ht="18" customHeight="1" x14ac:dyDescent="0.3">
      <c r="A614" s="61"/>
      <c r="B614" s="61"/>
      <c r="C614" s="62"/>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row>
    <row r="615" spans="1:34" ht="18" customHeight="1" x14ac:dyDescent="0.3">
      <c r="A615" s="61"/>
      <c r="B615" s="61"/>
      <c r="C615" s="62"/>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c r="AG615" s="54"/>
      <c r="AH615" s="54"/>
    </row>
    <row r="616" spans="1:34" ht="18" customHeight="1" x14ac:dyDescent="0.3">
      <c r="A616" s="61"/>
      <c r="B616" s="61"/>
      <c r="C616" s="62"/>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c r="AG616" s="54"/>
      <c r="AH616" s="54"/>
    </row>
    <row r="617" spans="1:34" ht="18" customHeight="1" x14ac:dyDescent="0.3">
      <c r="A617" s="61"/>
      <c r="B617" s="61"/>
      <c r="C617" s="62"/>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c r="AG617" s="54"/>
      <c r="AH617" s="54"/>
    </row>
    <row r="618" spans="1:34" ht="18" customHeight="1" x14ac:dyDescent="0.3">
      <c r="A618" s="61"/>
      <c r="B618" s="61"/>
      <c r="C618" s="62"/>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c r="AG618" s="54"/>
      <c r="AH618" s="54"/>
    </row>
    <row r="619" spans="1:34" ht="18" customHeight="1" x14ac:dyDescent="0.3">
      <c r="A619" s="61"/>
      <c r="B619" s="61"/>
      <c r="C619" s="62"/>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row>
    <row r="620" spans="1:34" ht="18" customHeight="1" x14ac:dyDescent="0.3">
      <c r="A620" s="61"/>
      <c r="B620" s="61"/>
      <c r="C620" s="62"/>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c r="AG620" s="54"/>
      <c r="AH620" s="54"/>
    </row>
    <row r="621" spans="1:34" ht="18" customHeight="1" x14ac:dyDescent="0.3">
      <c r="A621" s="61"/>
      <c r="B621" s="61"/>
      <c r="C621" s="62"/>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c r="AG621" s="54"/>
      <c r="AH621" s="54"/>
    </row>
    <row r="622" spans="1:34" ht="18" customHeight="1" x14ac:dyDescent="0.3">
      <c r="A622" s="61"/>
      <c r="B622" s="61"/>
      <c r="C622" s="62"/>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row>
    <row r="623" spans="1:34" ht="18" customHeight="1" x14ac:dyDescent="0.3">
      <c r="A623" s="61"/>
      <c r="B623" s="61"/>
      <c r="C623" s="62"/>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c r="AG623" s="54"/>
      <c r="AH623" s="54"/>
    </row>
    <row r="624" spans="1:34" ht="18" customHeight="1" x14ac:dyDescent="0.3">
      <c r="A624" s="61"/>
      <c r="B624" s="61"/>
      <c r="C624" s="62"/>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c r="AG624" s="54"/>
      <c r="AH624" s="54"/>
    </row>
    <row r="625" spans="1:34" ht="18" customHeight="1" x14ac:dyDescent="0.3">
      <c r="A625" s="61"/>
      <c r="B625" s="61"/>
      <c r="C625" s="62"/>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c r="AG625" s="54"/>
      <c r="AH625" s="54"/>
    </row>
    <row r="626" spans="1:34" ht="18" customHeight="1" x14ac:dyDescent="0.3">
      <c r="A626" s="61"/>
      <c r="B626" s="61"/>
      <c r="C626" s="62"/>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c r="AG626" s="54"/>
      <c r="AH626" s="54"/>
    </row>
    <row r="627" spans="1:34" ht="18" customHeight="1" x14ac:dyDescent="0.3">
      <c r="A627" s="61"/>
      <c r="B627" s="61"/>
      <c r="C627" s="62"/>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c r="AG627" s="54"/>
      <c r="AH627" s="54"/>
    </row>
    <row r="628" spans="1:34" ht="18" customHeight="1" x14ac:dyDescent="0.3">
      <c r="A628" s="61"/>
      <c r="B628" s="61"/>
      <c r="C628" s="62"/>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row>
    <row r="629" spans="1:34" ht="18" customHeight="1" x14ac:dyDescent="0.3">
      <c r="A629" s="61"/>
      <c r="B629" s="61"/>
      <c r="C629" s="62"/>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c r="AG629" s="54"/>
      <c r="AH629" s="54"/>
    </row>
    <row r="630" spans="1:34" ht="18" customHeight="1" x14ac:dyDescent="0.3">
      <c r="A630" s="61"/>
      <c r="B630" s="61"/>
      <c r="C630" s="62"/>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c r="AG630" s="54"/>
      <c r="AH630" s="54"/>
    </row>
    <row r="631" spans="1:34" ht="18" customHeight="1" x14ac:dyDescent="0.3">
      <c r="A631" s="61"/>
      <c r="B631" s="61"/>
      <c r="C631" s="62"/>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c r="AG631" s="54"/>
      <c r="AH631" s="54"/>
    </row>
    <row r="632" spans="1:34" ht="18" customHeight="1" x14ac:dyDescent="0.3">
      <c r="A632" s="61"/>
      <c r="B632" s="61"/>
      <c r="C632" s="62"/>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row>
    <row r="633" spans="1:34" ht="18" customHeight="1" x14ac:dyDescent="0.3">
      <c r="A633" s="61"/>
      <c r="B633" s="61"/>
      <c r="C633" s="62"/>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c r="AG633" s="54"/>
      <c r="AH633" s="54"/>
    </row>
    <row r="634" spans="1:34" ht="18" customHeight="1" x14ac:dyDescent="0.3">
      <c r="A634" s="61"/>
      <c r="B634" s="61"/>
      <c r="C634" s="62"/>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c r="AG634" s="54"/>
      <c r="AH634" s="54"/>
    </row>
    <row r="635" spans="1:34" ht="18" customHeight="1" x14ac:dyDescent="0.3">
      <c r="A635" s="61"/>
      <c r="B635" s="61"/>
      <c r="C635" s="62"/>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row>
    <row r="636" spans="1:34" ht="18" customHeight="1" x14ac:dyDescent="0.3">
      <c r="A636" s="61"/>
      <c r="B636" s="61"/>
      <c r="C636" s="62"/>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row>
    <row r="637" spans="1:34" ht="18" customHeight="1" x14ac:dyDescent="0.3">
      <c r="A637" s="61"/>
      <c r="B637" s="61"/>
      <c r="C637" s="62"/>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row>
    <row r="638" spans="1:34" ht="18" customHeight="1" x14ac:dyDescent="0.3">
      <c r="A638" s="61"/>
      <c r="B638" s="61"/>
      <c r="C638" s="62"/>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row>
    <row r="639" spans="1:34" ht="18" customHeight="1" x14ac:dyDescent="0.3">
      <c r="A639" s="61"/>
      <c r="B639" s="61"/>
      <c r="C639" s="62"/>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c r="AG639" s="54"/>
      <c r="AH639" s="54"/>
    </row>
    <row r="640" spans="1:34" ht="18" customHeight="1" x14ac:dyDescent="0.3">
      <c r="A640" s="61"/>
      <c r="B640" s="61"/>
      <c r="C640" s="62"/>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c r="AG640" s="54"/>
      <c r="AH640" s="54"/>
    </row>
    <row r="641" spans="1:34" ht="18" customHeight="1" x14ac:dyDescent="0.3">
      <c r="A641" s="61"/>
      <c r="B641" s="61"/>
      <c r="C641" s="62"/>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row>
    <row r="642" spans="1:34" ht="18" customHeight="1" x14ac:dyDescent="0.3">
      <c r="A642" s="61"/>
      <c r="B642" s="61"/>
      <c r="C642" s="62"/>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c r="AG642" s="54"/>
      <c r="AH642" s="54"/>
    </row>
    <row r="643" spans="1:34" ht="18" customHeight="1" x14ac:dyDescent="0.3">
      <c r="A643" s="61"/>
      <c r="B643" s="61"/>
      <c r="C643" s="62"/>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c r="AG643" s="54"/>
      <c r="AH643" s="54"/>
    </row>
    <row r="644" spans="1:34" ht="18" customHeight="1" x14ac:dyDescent="0.3">
      <c r="A644" s="61"/>
      <c r="B644" s="61"/>
      <c r="C644" s="62"/>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c r="AG644" s="54"/>
      <c r="AH644" s="54"/>
    </row>
    <row r="645" spans="1:34" ht="18" customHeight="1" x14ac:dyDescent="0.3">
      <c r="A645" s="61"/>
      <c r="B645" s="61"/>
      <c r="C645" s="62"/>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c r="AG645" s="54"/>
      <c r="AH645" s="54"/>
    </row>
    <row r="646" spans="1:34" ht="18" customHeight="1" x14ac:dyDescent="0.3">
      <c r="A646" s="61"/>
      <c r="B646" s="61"/>
      <c r="C646" s="62"/>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c r="AG646" s="54"/>
      <c r="AH646" s="54"/>
    </row>
    <row r="647" spans="1:34" ht="18" customHeight="1" x14ac:dyDescent="0.3">
      <c r="A647" s="61"/>
      <c r="B647" s="61"/>
      <c r="C647" s="62"/>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c r="AG647" s="54"/>
      <c r="AH647" s="54"/>
    </row>
    <row r="648" spans="1:34" ht="18" customHeight="1" x14ac:dyDescent="0.3">
      <c r="A648" s="61"/>
      <c r="B648" s="61"/>
      <c r="C648" s="62"/>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c r="AG648" s="54"/>
      <c r="AH648" s="54"/>
    </row>
    <row r="649" spans="1:34" ht="18" customHeight="1" x14ac:dyDescent="0.3">
      <c r="A649" s="61"/>
      <c r="B649" s="61"/>
      <c r="C649" s="62"/>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c r="AG649" s="54"/>
      <c r="AH649" s="54"/>
    </row>
    <row r="650" spans="1:34" ht="18" customHeight="1" x14ac:dyDescent="0.3">
      <c r="A650" s="61"/>
      <c r="B650" s="61"/>
      <c r="C650" s="62"/>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c r="AG650" s="54"/>
      <c r="AH650" s="54"/>
    </row>
    <row r="651" spans="1:34" ht="18" customHeight="1" x14ac:dyDescent="0.3">
      <c r="A651" s="61"/>
      <c r="B651" s="61"/>
      <c r="C651" s="62"/>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c r="AG651" s="54"/>
      <c r="AH651" s="54"/>
    </row>
    <row r="652" spans="1:34" ht="18" customHeight="1" x14ac:dyDescent="0.3">
      <c r="A652" s="61"/>
      <c r="B652" s="61"/>
      <c r="C652" s="62"/>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c r="AG652" s="54"/>
      <c r="AH652" s="54"/>
    </row>
    <row r="653" spans="1:34" ht="18" customHeight="1" x14ac:dyDescent="0.3">
      <c r="A653" s="61"/>
      <c r="B653" s="61"/>
      <c r="C653" s="62"/>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c r="AG653" s="54"/>
      <c r="AH653" s="54"/>
    </row>
    <row r="654" spans="1:34" ht="18" customHeight="1" x14ac:dyDescent="0.3">
      <c r="A654" s="61"/>
      <c r="B654" s="61"/>
      <c r="C654" s="62"/>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c r="AG654" s="54"/>
      <c r="AH654" s="54"/>
    </row>
    <row r="655" spans="1:34" ht="18" customHeight="1" x14ac:dyDescent="0.3">
      <c r="A655" s="61"/>
      <c r="B655" s="61"/>
      <c r="C655" s="62"/>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c r="AG655" s="54"/>
      <c r="AH655" s="54"/>
    </row>
    <row r="656" spans="1:34" ht="18" customHeight="1" x14ac:dyDescent="0.3">
      <c r="A656" s="61"/>
      <c r="B656" s="61"/>
      <c r="C656" s="62"/>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c r="AG656" s="54"/>
      <c r="AH656" s="54"/>
    </row>
    <row r="657" spans="1:34" ht="18" customHeight="1" x14ac:dyDescent="0.3">
      <c r="A657" s="61"/>
      <c r="B657" s="61"/>
      <c r="C657" s="62"/>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c r="AG657" s="54"/>
      <c r="AH657" s="54"/>
    </row>
    <row r="658" spans="1:34" ht="18" customHeight="1" x14ac:dyDescent="0.3">
      <c r="A658" s="61"/>
      <c r="B658" s="61"/>
      <c r="C658" s="62"/>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row>
    <row r="659" spans="1:34" ht="18" customHeight="1" x14ac:dyDescent="0.3">
      <c r="A659" s="61"/>
      <c r="B659" s="61"/>
      <c r="C659" s="62"/>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c r="AG659" s="54"/>
      <c r="AH659" s="54"/>
    </row>
    <row r="660" spans="1:34" ht="18" customHeight="1" x14ac:dyDescent="0.3">
      <c r="A660" s="61"/>
      <c r="B660" s="61"/>
      <c r="C660" s="62"/>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c r="AG660" s="54"/>
      <c r="AH660" s="54"/>
    </row>
    <row r="661" spans="1:34" ht="18" customHeight="1" x14ac:dyDescent="0.3">
      <c r="A661" s="61"/>
      <c r="B661" s="61"/>
      <c r="C661" s="62"/>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c r="AG661" s="54"/>
      <c r="AH661" s="54"/>
    </row>
    <row r="662" spans="1:34" ht="18" customHeight="1" x14ac:dyDescent="0.3">
      <c r="A662" s="61"/>
      <c r="B662" s="61"/>
      <c r="C662" s="62"/>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row>
    <row r="663" spans="1:34" ht="18" customHeight="1" x14ac:dyDescent="0.3">
      <c r="A663" s="61"/>
      <c r="B663" s="61"/>
      <c r="C663" s="62"/>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row>
    <row r="664" spans="1:34" ht="18" customHeight="1" x14ac:dyDescent="0.3">
      <c r="A664" s="61"/>
      <c r="B664" s="61"/>
      <c r="C664" s="62"/>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c r="AG664" s="54"/>
      <c r="AH664" s="54"/>
    </row>
    <row r="665" spans="1:34" ht="18" customHeight="1" x14ac:dyDescent="0.3">
      <c r="A665" s="61"/>
      <c r="B665" s="61"/>
      <c r="C665" s="62"/>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c r="AG665" s="54"/>
      <c r="AH665" s="54"/>
    </row>
    <row r="666" spans="1:34" ht="18" customHeight="1" x14ac:dyDescent="0.3">
      <c r="A666" s="61"/>
      <c r="B666" s="61"/>
      <c r="C666" s="62"/>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row>
    <row r="667" spans="1:34" ht="18" customHeight="1" x14ac:dyDescent="0.3">
      <c r="A667" s="61"/>
      <c r="B667" s="61"/>
      <c r="C667" s="62"/>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row>
    <row r="668" spans="1:34" ht="18" customHeight="1" x14ac:dyDescent="0.3">
      <c r="A668" s="61"/>
      <c r="B668" s="61"/>
      <c r="C668" s="62"/>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c r="AG668" s="54"/>
      <c r="AH668" s="54"/>
    </row>
    <row r="669" spans="1:34" ht="18" customHeight="1" x14ac:dyDescent="0.3">
      <c r="A669" s="61"/>
      <c r="B669" s="61"/>
      <c r="C669" s="62"/>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c r="AG669" s="54"/>
      <c r="AH669" s="54"/>
    </row>
    <row r="670" spans="1:34" ht="18" customHeight="1" x14ac:dyDescent="0.3">
      <c r="A670" s="61"/>
      <c r="B670" s="61"/>
      <c r="C670" s="62"/>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row>
    <row r="671" spans="1:34" ht="18" customHeight="1" x14ac:dyDescent="0.3">
      <c r="A671" s="61"/>
      <c r="B671" s="61"/>
      <c r="C671" s="62"/>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c r="AG671" s="54"/>
      <c r="AH671" s="54"/>
    </row>
    <row r="672" spans="1:34" ht="18" customHeight="1" x14ac:dyDescent="0.3">
      <c r="A672" s="61"/>
      <c r="B672" s="61"/>
      <c r="C672" s="62"/>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row>
    <row r="673" spans="1:34" ht="18" customHeight="1" x14ac:dyDescent="0.3">
      <c r="A673" s="61"/>
      <c r="B673" s="61"/>
      <c r="C673" s="62"/>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c r="AG673" s="54"/>
      <c r="AH673" s="54"/>
    </row>
    <row r="674" spans="1:34" ht="18" customHeight="1" x14ac:dyDescent="0.3">
      <c r="A674" s="61"/>
      <c r="B674" s="61"/>
      <c r="C674" s="62"/>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row>
    <row r="675" spans="1:34" ht="18" customHeight="1" x14ac:dyDescent="0.3">
      <c r="A675" s="61"/>
      <c r="B675" s="61"/>
      <c r="C675" s="62"/>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c r="AG675" s="54"/>
      <c r="AH675" s="54"/>
    </row>
    <row r="676" spans="1:34" ht="18" customHeight="1" x14ac:dyDescent="0.3">
      <c r="A676" s="61"/>
      <c r="B676" s="61"/>
      <c r="C676" s="62"/>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row>
    <row r="677" spans="1:34" ht="18" customHeight="1" x14ac:dyDescent="0.3">
      <c r="A677" s="61"/>
      <c r="B677" s="61"/>
      <c r="C677" s="62"/>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c r="AG677" s="54"/>
      <c r="AH677" s="54"/>
    </row>
    <row r="678" spans="1:34" ht="18" customHeight="1" x14ac:dyDescent="0.3">
      <c r="A678" s="61"/>
      <c r="B678" s="61"/>
      <c r="C678" s="62"/>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row>
    <row r="679" spans="1:34" ht="18" customHeight="1" x14ac:dyDescent="0.3">
      <c r="A679" s="61"/>
      <c r="B679" s="61"/>
      <c r="C679" s="62"/>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row>
    <row r="680" spans="1:34" ht="18" customHeight="1" x14ac:dyDescent="0.3">
      <c r="A680" s="61"/>
      <c r="B680" s="61"/>
      <c r="C680" s="62"/>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row>
    <row r="681" spans="1:34" ht="18" customHeight="1" x14ac:dyDescent="0.3">
      <c r="A681" s="61"/>
      <c r="B681" s="61"/>
      <c r="C681" s="62"/>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row>
    <row r="682" spans="1:34" ht="18" customHeight="1" x14ac:dyDescent="0.3">
      <c r="A682" s="61"/>
      <c r="B682" s="61"/>
      <c r="C682" s="62"/>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c r="AG682" s="54"/>
      <c r="AH682" s="54"/>
    </row>
    <row r="683" spans="1:34" ht="18" customHeight="1" x14ac:dyDescent="0.3">
      <c r="A683" s="61"/>
      <c r="B683" s="61"/>
      <c r="C683" s="62"/>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c r="AG683" s="54"/>
      <c r="AH683" s="54"/>
    </row>
    <row r="684" spans="1:34" ht="18" customHeight="1" x14ac:dyDescent="0.3">
      <c r="A684" s="61"/>
      <c r="B684" s="61"/>
      <c r="C684" s="62"/>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c r="AG684" s="54"/>
      <c r="AH684" s="54"/>
    </row>
    <row r="685" spans="1:34" ht="18" customHeight="1" x14ac:dyDescent="0.3">
      <c r="A685" s="61"/>
      <c r="B685" s="61"/>
      <c r="C685" s="62"/>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c r="AG685" s="54"/>
      <c r="AH685" s="54"/>
    </row>
    <row r="686" spans="1:34" ht="18" customHeight="1" x14ac:dyDescent="0.3">
      <c r="A686" s="61"/>
      <c r="B686" s="61"/>
      <c r="C686" s="62"/>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c r="AG686" s="54"/>
      <c r="AH686" s="54"/>
    </row>
    <row r="687" spans="1:34" ht="18" customHeight="1" x14ac:dyDescent="0.3">
      <c r="A687" s="61"/>
      <c r="B687" s="61"/>
      <c r="C687" s="62"/>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c r="AG687" s="54"/>
      <c r="AH687" s="54"/>
    </row>
    <row r="688" spans="1:34" ht="18" customHeight="1" x14ac:dyDescent="0.3">
      <c r="A688" s="61"/>
      <c r="B688" s="61"/>
      <c r="C688" s="62"/>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c r="AG688" s="54"/>
      <c r="AH688" s="54"/>
    </row>
    <row r="689" spans="1:34" ht="18" customHeight="1" x14ac:dyDescent="0.3">
      <c r="A689" s="61"/>
      <c r="B689" s="61"/>
      <c r="C689" s="62"/>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c r="AG689" s="54"/>
      <c r="AH689" s="54"/>
    </row>
    <row r="690" spans="1:34" ht="18" customHeight="1" x14ac:dyDescent="0.3">
      <c r="A690" s="61"/>
      <c r="B690" s="61"/>
      <c r="C690" s="62"/>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c r="AG690" s="54"/>
      <c r="AH690" s="54"/>
    </row>
    <row r="691" spans="1:34" ht="18" customHeight="1" x14ac:dyDescent="0.3">
      <c r="A691" s="61"/>
      <c r="B691" s="61"/>
      <c r="C691" s="62"/>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c r="AG691" s="54"/>
      <c r="AH691" s="54"/>
    </row>
    <row r="692" spans="1:34" ht="18" customHeight="1" x14ac:dyDescent="0.3">
      <c r="A692" s="61"/>
      <c r="B692" s="61"/>
      <c r="C692" s="62"/>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c r="AG692" s="54"/>
      <c r="AH692" s="54"/>
    </row>
    <row r="693" spans="1:34" ht="18" customHeight="1" x14ac:dyDescent="0.3">
      <c r="A693" s="61"/>
      <c r="B693" s="61"/>
      <c r="C693" s="62"/>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c r="AG693" s="54"/>
      <c r="AH693" s="54"/>
    </row>
    <row r="694" spans="1:34" ht="18" customHeight="1" x14ac:dyDescent="0.3">
      <c r="A694" s="61"/>
      <c r="B694" s="61"/>
      <c r="C694" s="62"/>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c r="AG694" s="54"/>
      <c r="AH694" s="54"/>
    </row>
    <row r="695" spans="1:34" ht="18" customHeight="1" x14ac:dyDescent="0.3">
      <c r="A695" s="61"/>
      <c r="B695" s="61"/>
      <c r="C695" s="62"/>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c r="AG695" s="54"/>
      <c r="AH695" s="54"/>
    </row>
    <row r="696" spans="1:34" ht="18" customHeight="1" x14ac:dyDescent="0.3">
      <c r="A696" s="61"/>
      <c r="B696" s="61"/>
      <c r="C696" s="62"/>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c r="AG696" s="54"/>
      <c r="AH696" s="54"/>
    </row>
    <row r="697" spans="1:34" ht="18" customHeight="1" x14ac:dyDescent="0.3">
      <c r="A697" s="61"/>
      <c r="B697" s="61"/>
      <c r="C697" s="62"/>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c r="AG697" s="54"/>
      <c r="AH697" s="54"/>
    </row>
    <row r="698" spans="1:34" ht="18" customHeight="1" x14ac:dyDescent="0.3">
      <c r="A698" s="61"/>
      <c r="B698" s="61"/>
      <c r="C698" s="62"/>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c r="AG698" s="54"/>
      <c r="AH698" s="54"/>
    </row>
    <row r="699" spans="1:34" ht="18" customHeight="1" x14ac:dyDescent="0.3">
      <c r="A699" s="61"/>
      <c r="B699" s="61"/>
      <c r="C699" s="62"/>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row>
    <row r="700" spans="1:34" ht="18" customHeight="1" x14ac:dyDescent="0.3">
      <c r="A700" s="61"/>
      <c r="B700" s="61"/>
      <c r="C700" s="62"/>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row>
    <row r="701" spans="1:34" ht="18" customHeight="1" x14ac:dyDescent="0.3">
      <c r="A701" s="61"/>
      <c r="B701" s="61"/>
      <c r="C701" s="62"/>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c r="AG701" s="54"/>
      <c r="AH701" s="54"/>
    </row>
    <row r="702" spans="1:34" ht="18" customHeight="1" x14ac:dyDescent="0.3">
      <c r="A702" s="61"/>
      <c r="B702" s="61"/>
      <c r="C702" s="62"/>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c r="AG702" s="54"/>
      <c r="AH702" s="54"/>
    </row>
    <row r="703" spans="1:34" ht="18" customHeight="1" x14ac:dyDescent="0.3">
      <c r="A703" s="61"/>
      <c r="B703" s="61"/>
      <c r="C703" s="62"/>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c r="AG703" s="54"/>
      <c r="AH703" s="54"/>
    </row>
    <row r="704" spans="1:34" ht="18" customHeight="1" x14ac:dyDescent="0.3">
      <c r="A704" s="61"/>
      <c r="B704" s="61"/>
      <c r="C704" s="62"/>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c r="AG704" s="54"/>
      <c r="AH704" s="54"/>
    </row>
    <row r="705" spans="1:34" ht="18" customHeight="1" x14ac:dyDescent="0.3">
      <c r="A705" s="61"/>
      <c r="B705" s="61"/>
      <c r="C705" s="62"/>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c r="AG705" s="54"/>
      <c r="AH705" s="54"/>
    </row>
    <row r="706" spans="1:34" ht="18" customHeight="1" x14ac:dyDescent="0.3">
      <c r="A706" s="61"/>
      <c r="B706" s="61"/>
      <c r="C706" s="62"/>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c r="AG706" s="54"/>
      <c r="AH706" s="54"/>
    </row>
    <row r="707" spans="1:34" ht="18" customHeight="1" x14ac:dyDescent="0.3">
      <c r="A707" s="61"/>
      <c r="B707" s="61"/>
      <c r="C707" s="62"/>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row>
    <row r="708" spans="1:34" ht="18" customHeight="1" x14ac:dyDescent="0.3">
      <c r="A708" s="61"/>
      <c r="B708" s="61"/>
      <c r="C708" s="62"/>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c r="AG708" s="54"/>
      <c r="AH708" s="54"/>
    </row>
    <row r="709" spans="1:34" ht="18" customHeight="1" x14ac:dyDescent="0.3">
      <c r="A709" s="61"/>
      <c r="B709" s="61"/>
      <c r="C709" s="62"/>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c r="AG709" s="54"/>
      <c r="AH709" s="54"/>
    </row>
    <row r="710" spans="1:34" ht="18" customHeight="1" x14ac:dyDescent="0.3">
      <c r="A710" s="61"/>
      <c r="B710" s="61"/>
      <c r="C710" s="62"/>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c r="AG710" s="54"/>
      <c r="AH710" s="54"/>
    </row>
    <row r="711" spans="1:34" ht="18" customHeight="1" x14ac:dyDescent="0.3">
      <c r="A711" s="61"/>
      <c r="B711" s="61"/>
      <c r="C711" s="62"/>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row>
    <row r="712" spans="1:34" ht="18" customHeight="1" x14ac:dyDescent="0.3">
      <c r="A712" s="61"/>
      <c r="B712" s="61"/>
      <c r="C712" s="62"/>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c r="AG712" s="54"/>
      <c r="AH712" s="54"/>
    </row>
    <row r="713" spans="1:34" ht="18" customHeight="1" x14ac:dyDescent="0.3">
      <c r="A713" s="61"/>
      <c r="B713" s="61"/>
      <c r="C713" s="62"/>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c r="AG713" s="54"/>
      <c r="AH713" s="54"/>
    </row>
    <row r="714" spans="1:34" ht="18" customHeight="1" x14ac:dyDescent="0.3">
      <c r="A714" s="61"/>
      <c r="B714" s="61"/>
      <c r="C714" s="62"/>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c r="AG714" s="54"/>
      <c r="AH714" s="54"/>
    </row>
    <row r="715" spans="1:34" ht="18" customHeight="1" x14ac:dyDescent="0.3">
      <c r="A715" s="61"/>
      <c r="B715" s="61"/>
      <c r="C715" s="62"/>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row>
    <row r="716" spans="1:34" ht="18" customHeight="1" x14ac:dyDescent="0.3">
      <c r="A716" s="61"/>
      <c r="B716" s="61"/>
      <c r="C716" s="62"/>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row>
    <row r="717" spans="1:34" ht="18" customHeight="1" x14ac:dyDescent="0.3">
      <c r="A717" s="61"/>
      <c r="B717" s="61"/>
      <c r="C717" s="62"/>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row>
    <row r="718" spans="1:34" ht="18" customHeight="1" x14ac:dyDescent="0.3">
      <c r="A718" s="61"/>
      <c r="B718" s="61"/>
      <c r="C718" s="62"/>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row>
    <row r="719" spans="1:34" ht="18" customHeight="1" x14ac:dyDescent="0.3">
      <c r="A719" s="61"/>
      <c r="B719" s="61"/>
      <c r="C719" s="62"/>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c r="AG719" s="54"/>
      <c r="AH719" s="54"/>
    </row>
    <row r="720" spans="1:34" ht="18" customHeight="1" x14ac:dyDescent="0.3">
      <c r="A720" s="61"/>
      <c r="B720" s="61"/>
      <c r="C720" s="62"/>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c r="AG720" s="54"/>
      <c r="AH720" s="54"/>
    </row>
    <row r="721" spans="1:34" ht="18" customHeight="1" x14ac:dyDescent="0.3">
      <c r="A721" s="61"/>
      <c r="B721" s="61"/>
      <c r="C721" s="62"/>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c r="AG721" s="54"/>
      <c r="AH721" s="54"/>
    </row>
    <row r="722" spans="1:34" ht="18" customHeight="1" x14ac:dyDescent="0.3">
      <c r="A722" s="61"/>
      <c r="B722" s="61"/>
      <c r="C722" s="62"/>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c r="AG722" s="54"/>
      <c r="AH722" s="54"/>
    </row>
    <row r="723" spans="1:34" ht="18" customHeight="1" x14ac:dyDescent="0.3">
      <c r="A723" s="61"/>
      <c r="B723" s="61"/>
      <c r="C723" s="62"/>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c r="AG723" s="54"/>
      <c r="AH723" s="54"/>
    </row>
    <row r="724" spans="1:34" ht="18" customHeight="1" x14ac:dyDescent="0.3">
      <c r="A724" s="61"/>
      <c r="B724" s="61"/>
      <c r="C724" s="62"/>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row>
    <row r="725" spans="1:34" ht="18" customHeight="1" x14ac:dyDescent="0.3">
      <c r="A725" s="61"/>
      <c r="B725" s="61"/>
      <c r="C725" s="62"/>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c r="AG725" s="54"/>
      <c r="AH725" s="54"/>
    </row>
    <row r="726" spans="1:34" ht="18" customHeight="1" x14ac:dyDescent="0.3">
      <c r="A726" s="61"/>
      <c r="B726" s="61"/>
      <c r="C726" s="62"/>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c r="AG726" s="54"/>
      <c r="AH726" s="54"/>
    </row>
    <row r="727" spans="1:34" ht="18" customHeight="1" x14ac:dyDescent="0.3">
      <c r="A727" s="61"/>
      <c r="B727" s="61"/>
      <c r="C727" s="62"/>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c r="AG727" s="54"/>
      <c r="AH727" s="54"/>
    </row>
    <row r="728" spans="1:34" ht="18" customHeight="1" x14ac:dyDescent="0.3">
      <c r="A728" s="61"/>
      <c r="B728" s="61"/>
      <c r="C728" s="62"/>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c r="AG728" s="54"/>
      <c r="AH728" s="54"/>
    </row>
    <row r="729" spans="1:34" ht="18" customHeight="1" x14ac:dyDescent="0.3">
      <c r="A729" s="61"/>
      <c r="B729" s="61"/>
      <c r="C729" s="62"/>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row>
    <row r="730" spans="1:34" ht="18" customHeight="1" x14ac:dyDescent="0.3">
      <c r="A730" s="61"/>
      <c r="B730" s="61"/>
      <c r="C730" s="62"/>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row>
    <row r="731" spans="1:34" ht="18" customHeight="1" x14ac:dyDescent="0.3">
      <c r="A731" s="61"/>
      <c r="B731" s="61"/>
      <c r="C731" s="62"/>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row>
    <row r="732" spans="1:34" ht="18" customHeight="1" x14ac:dyDescent="0.3">
      <c r="A732" s="61"/>
      <c r="B732" s="61"/>
      <c r="C732" s="62"/>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row>
    <row r="733" spans="1:34" ht="18" customHeight="1" x14ac:dyDescent="0.3">
      <c r="A733" s="61"/>
      <c r="B733" s="61"/>
      <c r="C733" s="62"/>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row>
    <row r="734" spans="1:34" ht="18" customHeight="1" x14ac:dyDescent="0.3">
      <c r="A734" s="61"/>
      <c r="B734" s="61"/>
      <c r="C734" s="62"/>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row>
    <row r="735" spans="1:34" ht="18" customHeight="1" x14ac:dyDescent="0.3">
      <c r="A735" s="61"/>
      <c r="B735" s="61"/>
      <c r="C735" s="62"/>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row>
    <row r="736" spans="1:34" ht="18" customHeight="1" x14ac:dyDescent="0.3">
      <c r="A736" s="61"/>
      <c r="B736" s="61"/>
      <c r="C736" s="62"/>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c r="AG736" s="54"/>
      <c r="AH736" s="54"/>
    </row>
    <row r="737" spans="1:34" ht="18" customHeight="1" x14ac:dyDescent="0.3">
      <c r="A737" s="61"/>
      <c r="B737" s="61"/>
      <c r="C737" s="62"/>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c r="AG737" s="54"/>
      <c r="AH737" s="54"/>
    </row>
    <row r="738" spans="1:34" ht="18" customHeight="1" x14ac:dyDescent="0.3">
      <c r="A738" s="61"/>
      <c r="B738" s="61"/>
      <c r="C738" s="62"/>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c r="AG738" s="54"/>
      <c r="AH738" s="54"/>
    </row>
    <row r="739" spans="1:34" ht="18" customHeight="1" x14ac:dyDescent="0.3">
      <c r="A739" s="61"/>
      <c r="B739" s="61"/>
      <c r="C739" s="62"/>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c r="AG739" s="54"/>
      <c r="AH739" s="54"/>
    </row>
    <row r="740" spans="1:34" ht="18" customHeight="1" x14ac:dyDescent="0.3">
      <c r="A740" s="61"/>
      <c r="B740" s="61"/>
      <c r="C740" s="62"/>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row>
    <row r="741" spans="1:34" ht="18" customHeight="1" x14ac:dyDescent="0.3">
      <c r="A741" s="61"/>
      <c r="B741" s="61"/>
      <c r="C741" s="62"/>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c r="AG741" s="54"/>
      <c r="AH741" s="54"/>
    </row>
    <row r="742" spans="1:34" ht="18" customHeight="1" x14ac:dyDescent="0.3">
      <c r="A742" s="61"/>
      <c r="B742" s="61"/>
      <c r="C742" s="62"/>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c r="AG742" s="54"/>
      <c r="AH742" s="54"/>
    </row>
    <row r="743" spans="1:34" ht="18" customHeight="1" x14ac:dyDescent="0.3">
      <c r="A743" s="61"/>
      <c r="B743" s="61"/>
      <c r="C743" s="62"/>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c r="AG743" s="54"/>
      <c r="AH743" s="54"/>
    </row>
    <row r="744" spans="1:34" ht="18" customHeight="1" x14ac:dyDescent="0.3">
      <c r="A744" s="61"/>
      <c r="B744" s="61"/>
      <c r="C744" s="62"/>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c r="AG744" s="54"/>
      <c r="AH744" s="54"/>
    </row>
    <row r="745" spans="1:34" ht="18" customHeight="1" x14ac:dyDescent="0.3">
      <c r="A745" s="61"/>
      <c r="B745" s="61"/>
      <c r="C745" s="62"/>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c r="AG745" s="54"/>
      <c r="AH745" s="54"/>
    </row>
    <row r="746" spans="1:34" ht="18" customHeight="1" x14ac:dyDescent="0.3">
      <c r="A746" s="61"/>
      <c r="B746" s="61"/>
      <c r="C746" s="62"/>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c r="AG746" s="54"/>
      <c r="AH746" s="54"/>
    </row>
    <row r="747" spans="1:34" ht="18" customHeight="1" x14ac:dyDescent="0.3">
      <c r="A747" s="61"/>
      <c r="B747" s="61"/>
      <c r="C747" s="62"/>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c r="AG747" s="54"/>
      <c r="AH747" s="54"/>
    </row>
    <row r="748" spans="1:34" ht="18" customHeight="1" x14ac:dyDescent="0.3">
      <c r="A748" s="61"/>
      <c r="B748" s="61"/>
      <c r="C748" s="62"/>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c r="AG748" s="54"/>
      <c r="AH748" s="54"/>
    </row>
    <row r="749" spans="1:34" ht="18" customHeight="1" x14ac:dyDescent="0.3">
      <c r="A749" s="61"/>
      <c r="B749" s="61"/>
      <c r="C749" s="62"/>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c r="AG749" s="54"/>
      <c r="AH749" s="54"/>
    </row>
    <row r="750" spans="1:34" ht="18" customHeight="1" x14ac:dyDescent="0.3">
      <c r="A750" s="61"/>
      <c r="B750" s="61"/>
      <c r="C750" s="62"/>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c r="AG750" s="54"/>
      <c r="AH750" s="54"/>
    </row>
    <row r="751" spans="1:34" ht="18" customHeight="1" x14ac:dyDescent="0.3">
      <c r="A751" s="61"/>
      <c r="B751" s="61"/>
      <c r="C751" s="62"/>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row>
    <row r="752" spans="1:34" ht="18" customHeight="1" x14ac:dyDescent="0.3">
      <c r="A752" s="61"/>
      <c r="B752" s="61"/>
      <c r="C752" s="62"/>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c r="AG752" s="54"/>
      <c r="AH752" s="54"/>
    </row>
    <row r="753" spans="1:34" ht="18" customHeight="1" x14ac:dyDescent="0.3">
      <c r="A753" s="61"/>
      <c r="B753" s="61"/>
      <c r="C753" s="62"/>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c r="AG753" s="54"/>
      <c r="AH753" s="54"/>
    </row>
    <row r="754" spans="1:34" ht="18" customHeight="1" x14ac:dyDescent="0.3">
      <c r="A754" s="61"/>
      <c r="B754" s="61"/>
      <c r="C754" s="62"/>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c r="AG754" s="54"/>
      <c r="AH754" s="54"/>
    </row>
    <row r="755" spans="1:34" ht="18" customHeight="1" x14ac:dyDescent="0.3">
      <c r="A755" s="61"/>
      <c r="B755" s="61"/>
      <c r="C755" s="62"/>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row>
    <row r="756" spans="1:34" ht="18" customHeight="1" x14ac:dyDescent="0.3">
      <c r="A756" s="61"/>
      <c r="B756" s="61"/>
      <c r="C756" s="62"/>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row>
    <row r="757" spans="1:34" ht="18" customHeight="1" x14ac:dyDescent="0.3">
      <c r="A757" s="61"/>
      <c r="B757" s="61"/>
      <c r="C757" s="62"/>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row>
    <row r="758" spans="1:34" ht="18" customHeight="1" x14ac:dyDescent="0.3">
      <c r="A758" s="61"/>
      <c r="B758" s="61"/>
      <c r="C758" s="62"/>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row>
    <row r="759" spans="1:34" ht="18" customHeight="1" x14ac:dyDescent="0.3">
      <c r="A759" s="61"/>
      <c r="B759" s="61"/>
      <c r="C759" s="62"/>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c r="AG759" s="54"/>
      <c r="AH759" s="54"/>
    </row>
    <row r="760" spans="1:34" ht="18" customHeight="1" x14ac:dyDescent="0.3">
      <c r="A760" s="61"/>
      <c r="B760" s="61"/>
      <c r="C760" s="62"/>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c r="AG760" s="54"/>
      <c r="AH760" s="54"/>
    </row>
    <row r="761" spans="1:34" ht="18" customHeight="1" x14ac:dyDescent="0.3">
      <c r="A761" s="61"/>
      <c r="B761" s="61"/>
      <c r="C761" s="62"/>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c r="AG761" s="54"/>
      <c r="AH761" s="54"/>
    </row>
    <row r="762" spans="1:34" ht="18" customHeight="1" x14ac:dyDescent="0.3">
      <c r="A762" s="61"/>
      <c r="B762" s="61"/>
      <c r="C762" s="62"/>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row>
    <row r="763" spans="1:34" ht="18" customHeight="1" x14ac:dyDescent="0.3">
      <c r="A763" s="61"/>
      <c r="B763" s="61"/>
      <c r="C763" s="62"/>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c r="AG763" s="54"/>
      <c r="AH763" s="54"/>
    </row>
    <row r="764" spans="1:34" ht="18" customHeight="1" x14ac:dyDescent="0.3">
      <c r="A764" s="61"/>
      <c r="B764" s="61"/>
      <c r="C764" s="62"/>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c r="AG764" s="54"/>
      <c r="AH764" s="54"/>
    </row>
    <row r="765" spans="1:34" ht="18" customHeight="1" x14ac:dyDescent="0.3">
      <c r="A765" s="61"/>
      <c r="B765" s="61"/>
      <c r="C765" s="62"/>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row>
    <row r="766" spans="1:34" ht="18" customHeight="1" x14ac:dyDescent="0.3">
      <c r="A766" s="61"/>
      <c r="B766" s="61"/>
      <c r="C766" s="62"/>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c r="AG766" s="54"/>
      <c r="AH766" s="54"/>
    </row>
    <row r="767" spans="1:34" ht="18" customHeight="1" x14ac:dyDescent="0.3">
      <c r="A767" s="61"/>
      <c r="B767" s="61"/>
      <c r="C767" s="62"/>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row>
    <row r="768" spans="1:34" ht="18" customHeight="1" x14ac:dyDescent="0.3">
      <c r="A768" s="61"/>
      <c r="B768" s="61"/>
      <c r="C768" s="62"/>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row>
    <row r="769" spans="1:34" ht="18" customHeight="1" x14ac:dyDescent="0.3">
      <c r="A769" s="61"/>
      <c r="B769" s="61"/>
      <c r="C769" s="62"/>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row>
    <row r="770" spans="1:34" ht="18" customHeight="1" x14ac:dyDescent="0.3">
      <c r="A770" s="61"/>
      <c r="B770" s="61"/>
      <c r="C770" s="62"/>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c r="AG770" s="54"/>
      <c r="AH770" s="54"/>
    </row>
    <row r="771" spans="1:34" ht="18" customHeight="1" x14ac:dyDescent="0.3">
      <c r="A771" s="61"/>
      <c r="B771" s="61"/>
      <c r="C771" s="62"/>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row>
    <row r="772" spans="1:34" ht="18" customHeight="1" x14ac:dyDescent="0.3">
      <c r="A772" s="61"/>
      <c r="B772" s="61"/>
      <c r="C772" s="62"/>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row>
    <row r="773" spans="1:34" ht="18" customHeight="1" x14ac:dyDescent="0.3">
      <c r="A773" s="61"/>
      <c r="B773" s="61"/>
      <c r="C773" s="62"/>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c r="AG773" s="54"/>
      <c r="AH773" s="54"/>
    </row>
    <row r="774" spans="1:34" ht="18" customHeight="1" x14ac:dyDescent="0.3">
      <c r="A774" s="61"/>
      <c r="B774" s="61"/>
      <c r="C774" s="62"/>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c r="AG774" s="54"/>
      <c r="AH774" s="54"/>
    </row>
    <row r="775" spans="1:34" ht="18" customHeight="1" x14ac:dyDescent="0.3">
      <c r="A775" s="61"/>
      <c r="B775" s="61"/>
      <c r="C775" s="62"/>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row>
    <row r="776" spans="1:34" ht="18" customHeight="1" x14ac:dyDescent="0.3">
      <c r="A776" s="61"/>
      <c r="B776" s="61"/>
      <c r="C776" s="62"/>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row>
    <row r="777" spans="1:34" ht="18" customHeight="1" x14ac:dyDescent="0.3">
      <c r="A777" s="61"/>
      <c r="B777" s="61"/>
      <c r="C777" s="62"/>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row>
    <row r="778" spans="1:34" ht="18" customHeight="1" x14ac:dyDescent="0.3">
      <c r="A778" s="61"/>
      <c r="B778" s="61"/>
      <c r="C778" s="62"/>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row>
    <row r="779" spans="1:34" ht="18" customHeight="1" x14ac:dyDescent="0.3">
      <c r="A779" s="61"/>
      <c r="B779" s="61"/>
      <c r="C779" s="62"/>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row>
    <row r="780" spans="1:34" ht="18" customHeight="1" x14ac:dyDescent="0.3">
      <c r="A780" s="61"/>
      <c r="B780" s="61"/>
      <c r="C780" s="62"/>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row>
    <row r="781" spans="1:34" ht="18" customHeight="1" x14ac:dyDescent="0.3">
      <c r="A781" s="61"/>
      <c r="B781" s="61"/>
      <c r="C781" s="62"/>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row>
    <row r="782" spans="1:34" ht="18" customHeight="1" x14ac:dyDescent="0.3">
      <c r="A782" s="61"/>
      <c r="B782" s="61"/>
      <c r="C782" s="62"/>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row>
    <row r="783" spans="1:34" ht="18" customHeight="1" x14ac:dyDescent="0.3">
      <c r="A783" s="61"/>
      <c r="B783" s="61"/>
      <c r="C783" s="62"/>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row>
    <row r="784" spans="1:34" ht="18" customHeight="1" x14ac:dyDescent="0.3">
      <c r="A784" s="61"/>
      <c r="B784" s="61"/>
      <c r="C784" s="62"/>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row>
    <row r="785" spans="1:34" ht="18" customHeight="1" x14ac:dyDescent="0.3">
      <c r="A785" s="61"/>
      <c r="B785" s="61"/>
      <c r="C785" s="62"/>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row>
    <row r="786" spans="1:34" ht="18" customHeight="1" x14ac:dyDescent="0.3">
      <c r="A786" s="61"/>
      <c r="B786" s="61"/>
      <c r="C786" s="62"/>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row>
    <row r="787" spans="1:34" ht="18" customHeight="1" x14ac:dyDescent="0.3">
      <c r="A787" s="61"/>
      <c r="B787" s="61"/>
      <c r="C787" s="62"/>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row>
    <row r="788" spans="1:34" ht="18" customHeight="1" x14ac:dyDescent="0.3">
      <c r="A788" s="61"/>
      <c r="B788" s="61"/>
      <c r="C788" s="62"/>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row>
    <row r="789" spans="1:34" ht="18" customHeight="1" x14ac:dyDescent="0.3">
      <c r="A789" s="61"/>
      <c r="B789" s="61"/>
      <c r="C789" s="62"/>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row>
    <row r="790" spans="1:34" ht="18" customHeight="1" x14ac:dyDescent="0.3">
      <c r="A790" s="61"/>
      <c r="B790" s="61"/>
      <c r="C790" s="62"/>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row>
    <row r="791" spans="1:34" ht="18" customHeight="1" x14ac:dyDescent="0.3">
      <c r="A791" s="61"/>
      <c r="B791" s="61"/>
      <c r="C791" s="62"/>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row>
    <row r="792" spans="1:34" ht="18" customHeight="1" x14ac:dyDescent="0.3">
      <c r="A792" s="61"/>
      <c r="B792" s="61"/>
      <c r="C792" s="62"/>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row>
    <row r="793" spans="1:34" ht="18" customHeight="1" x14ac:dyDescent="0.3">
      <c r="A793" s="61"/>
      <c r="B793" s="61"/>
      <c r="C793" s="62"/>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row>
    <row r="794" spans="1:34" ht="18" customHeight="1" x14ac:dyDescent="0.3">
      <c r="A794" s="61"/>
      <c r="B794" s="61"/>
      <c r="C794" s="62"/>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row>
    <row r="795" spans="1:34" ht="18" customHeight="1" x14ac:dyDescent="0.3">
      <c r="A795" s="61"/>
      <c r="B795" s="61"/>
      <c r="C795" s="62"/>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row>
    <row r="796" spans="1:34" ht="18" customHeight="1" x14ac:dyDescent="0.3">
      <c r="A796" s="61"/>
      <c r="B796" s="61"/>
      <c r="C796" s="62"/>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row>
    <row r="797" spans="1:34" ht="18" customHeight="1" x14ac:dyDescent="0.3">
      <c r="A797" s="61"/>
      <c r="B797" s="61"/>
      <c r="C797" s="62"/>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row>
    <row r="798" spans="1:34" ht="18" customHeight="1" x14ac:dyDescent="0.3">
      <c r="A798" s="61"/>
      <c r="B798" s="61"/>
      <c r="C798" s="62"/>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row>
    <row r="799" spans="1:34" ht="18" customHeight="1" x14ac:dyDescent="0.3">
      <c r="A799" s="61"/>
      <c r="B799" s="61"/>
      <c r="C799" s="62"/>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row>
    <row r="800" spans="1:34" ht="18" customHeight="1" x14ac:dyDescent="0.3">
      <c r="A800" s="61"/>
      <c r="B800" s="61"/>
      <c r="C800" s="62"/>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row>
    <row r="801" spans="1:34" ht="18" customHeight="1" x14ac:dyDescent="0.3">
      <c r="A801" s="61"/>
      <c r="B801" s="61"/>
      <c r="C801" s="62"/>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row>
    <row r="802" spans="1:34" ht="18" customHeight="1" x14ac:dyDescent="0.3">
      <c r="A802" s="61"/>
      <c r="B802" s="61"/>
      <c r="C802" s="62"/>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row>
    <row r="803" spans="1:34" ht="18" customHeight="1" x14ac:dyDescent="0.3">
      <c r="A803" s="61"/>
      <c r="B803" s="61"/>
      <c r="C803" s="62"/>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row>
    <row r="804" spans="1:34" ht="18" customHeight="1" x14ac:dyDescent="0.3">
      <c r="A804" s="61"/>
      <c r="B804" s="61"/>
      <c r="C804" s="62"/>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row>
    <row r="805" spans="1:34" ht="18" customHeight="1" x14ac:dyDescent="0.3">
      <c r="A805" s="61"/>
      <c r="B805" s="61"/>
      <c r="C805" s="62"/>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row>
    <row r="806" spans="1:34" ht="18" customHeight="1" x14ac:dyDescent="0.3">
      <c r="A806" s="61"/>
      <c r="B806" s="61"/>
      <c r="C806" s="62"/>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row>
    <row r="807" spans="1:34" ht="18" customHeight="1" x14ac:dyDescent="0.3">
      <c r="A807" s="61"/>
      <c r="B807" s="61"/>
      <c r="C807" s="62"/>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row>
    <row r="808" spans="1:34" ht="18" customHeight="1" x14ac:dyDescent="0.3">
      <c r="A808" s="61"/>
      <c r="B808" s="61"/>
      <c r="C808" s="62"/>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row>
    <row r="809" spans="1:34" ht="18" customHeight="1" x14ac:dyDescent="0.3">
      <c r="A809" s="61"/>
      <c r="B809" s="61"/>
      <c r="C809" s="62"/>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row>
    <row r="810" spans="1:34" ht="18" customHeight="1" x14ac:dyDescent="0.3">
      <c r="A810" s="61"/>
      <c r="B810" s="61"/>
      <c r="C810" s="62"/>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row>
    <row r="811" spans="1:34" ht="18" customHeight="1" x14ac:dyDescent="0.3">
      <c r="A811" s="61"/>
      <c r="B811" s="61"/>
      <c r="C811" s="62"/>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row>
    <row r="812" spans="1:34" ht="18" customHeight="1" x14ac:dyDescent="0.3">
      <c r="A812" s="61"/>
      <c r="B812" s="61"/>
      <c r="C812" s="62"/>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row>
    <row r="813" spans="1:34" ht="18" customHeight="1" x14ac:dyDescent="0.3">
      <c r="A813" s="61"/>
      <c r="B813" s="61"/>
      <c r="C813" s="62"/>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row>
    <row r="814" spans="1:34" ht="18" customHeight="1" x14ac:dyDescent="0.3">
      <c r="A814" s="61"/>
      <c r="B814" s="61"/>
      <c r="C814" s="62"/>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row>
    <row r="815" spans="1:34" ht="18" customHeight="1" x14ac:dyDescent="0.3">
      <c r="A815" s="61"/>
      <c r="B815" s="61"/>
      <c r="C815" s="62"/>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row>
    <row r="816" spans="1:34" ht="18" customHeight="1" x14ac:dyDescent="0.3">
      <c r="A816" s="61"/>
      <c r="B816" s="61"/>
      <c r="C816" s="62"/>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row>
    <row r="817" spans="1:34" ht="18" customHeight="1" x14ac:dyDescent="0.3">
      <c r="A817" s="61"/>
      <c r="B817" s="61"/>
      <c r="C817" s="62"/>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row>
    <row r="818" spans="1:34" ht="18" customHeight="1" x14ac:dyDescent="0.3">
      <c r="A818" s="61"/>
      <c r="B818" s="61"/>
      <c r="C818" s="62"/>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row>
    <row r="819" spans="1:34" ht="18" customHeight="1" x14ac:dyDescent="0.3">
      <c r="A819" s="61"/>
      <c r="B819" s="61"/>
      <c r="C819" s="62"/>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row>
    <row r="820" spans="1:34" ht="18" customHeight="1" x14ac:dyDescent="0.3">
      <c r="A820" s="61"/>
      <c r="B820" s="61"/>
      <c r="C820" s="62"/>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row>
    <row r="821" spans="1:34" ht="18" customHeight="1" x14ac:dyDescent="0.3">
      <c r="A821" s="61"/>
      <c r="B821" s="61"/>
      <c r="C821" s="62"/>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row>
    <row r="822" spans="1:34" ht="18" customHeight="1" x14ac:dyDescent="0.3">
      <c r="A822" s="61"/>
      <c r="B822" s="61"/>
      <c r="C822" s="62"/>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row>
    <row r="823" spans="1:34" ht="18" customHeight="1" x14ac:dyDescent="0.3">
      <c r="A823" s="61"/>
      <c r="B823" s="61"/>
      <c r="C823" s="62"/>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row>
    <row r="824" spans="1:34" ht="18" customHeight="1" x14ac:dyDescent="0.3">
      <c r="A824" s="61"/>
      <c r="B824" s="61"/>
      <c r="C824" s="62"/>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row>
    <row r="825" spans="1:34" ht="18" customHeight="1" x14ac:dyDescent="0.3">
      <c r="A825" s="61"/>
      <c r="B825" s="61"/>
      <c r="C825" s="62"/>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row>
    <row r="826" spans="1:34" ht="18" customHeight="1" x14ac:dyDescent="0.3">
      <c r="A826" s="61"/>
      <c r="B826" s="61"/>
      <c r="C826" s="62"/>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row>
    <row r="827" spans="1:34" ht="18" customHeight="1" x14ac:dyDescent="0.3">
      <c r="A827" s="61"/>
      <c r="B827" s="61"/>
      <c r="C827" s="62"/>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row>
    <row r="828" spans="1:34" ht="18" customHeight="1" x14ac:dyDescent="0.3">
      <c r="A828" s="61"/>
      <c r="B828" s="61"/>
      <c r="C828" s="62"/>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row>
    <row r="829" spans="1:34" ht="18" customHeight="1" x14ac:dyDescent="0.3">
      <c r="A829" s="61"/>
      <c r="B829" s="61"/>
      <c r="C829" s="62"/>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row>
    <row r="830" spans="1:34" ht="18" customHeight="1" x14ac:dyDescent="0.3">
      <c r="A830" s="61"/>
      <c r="B830" s="61"/>
      <c r="C830" s="62"/>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row>
    <row r="831" spans="1:34" ht="18" customHeight="1" x14ac:dyDescent="0.3">
      <c r="A831" s="61"/>
      <c r="B831" s="61"/>
      <c r="C831" s="62"/>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row>
    <row r="832" spans="1:34" ht="18" customHeight="1" x14ac:dyDescent="0.3">
      <c r="A832" s="61"/>
      <c r="B832" s="61"/>
      <c r="C832" s="62"/>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row>
    <row r="833" spans="1:34" ht="18" customHeight="1" x14ac:dyDescent="0.3">
      <c r="A833" s="61"/>
      <c r="B833" s="61"/>
      <c r="C833" s="62"/>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row>
    <row r="834" spans="1:34" ht="18" customHeight="1" x14ac:dyDescent="0.3">
      <c r="A834" s="61"/>
      <c r="B834" s="61"/>
      <c r="C834" s="62"/>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row>
    <row r="835" spans="1:34" ht="18" customHeight="1" x14ac:dyDescent="0.3">
      <c r="A835" s="61"/>
      <c r="B835" s="61"/>
      <c r="C835" s="62"/>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row>
    <row r="836" spans="1:34" ht="18" customHeight="1" x14ac:dyDescent="0.3">
      <c r="A836" s="61"/>
      <c r="B836" s="61"/>
      <c r="C836" s="62"/>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row>
    <row r="837" spans="1:34" ht="18" customHeight="1" x14ac:dyDescent="0.3">
      <c r="A837" s="61"/>
      <c r="B837" s="61"/>
      <c r="C837" s="62"/>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row>
    <row r="838" spans="1:34" ht="18" customHeight="1" x14ac:dyDescent="0.3">
      <c r="A838" s="61"/>
      <c r="B838" s="61"/>
      <c r="C838" s="62"/>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row>
    <row r="839" spans="1:34" ht="18" customHeight="1" x14ac:dyDescent="0.3">
      <c r="A839" s="61"/>
      <c r="B839" s="61"/>
      <c r="C839" s="62"/>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row>
    <row r="840" spans="1:34" ht="18" customHeight="1" x14ac:dyDescent="0.3">
      <c r="A840" s="61"/>
      <c r="B840" s="61"/>
      <c r="C840" s="62"/>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row>
    <row r="841" spans="1:34" ht="18" customHeight="1" x14ac:dyDescent="0.3">
      <c r="A841" s="61"/>
      <c r="B841" s="61"/>
      <c r="C841" s="62"/>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row>
    <row r="842" spans="1:34" ht="18" customHeight="1" x14ac:dyDescent="0.3">
      <c r="A842" s="61"/>
      <c r="B842" s="61"/>
      <c r="C842" s="62"/>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row>
    <row r="843" spans="1:34" ht="18" customHeight="1" x14ac:dyDescent="0.3">
      <c r="A843" s="61"/>
      <c r="B843" s="61"/>
      <c r="C843" s="62"/>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row>
    <row r="844" spans="1:34" ht="18" customHeight="1" x14ac:dyDescent="0.3">
      <c r="A844" s="61"/>
      <c r="B844" s="61"/>
      <c r="C844" s="62"/>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row>
    <row r="845" spans="1:34" ht="18" customHeight="1" x14ac:dyDescent="0.3">
      <c r="A845" s="61"/>
      <c r="B845" s="61"/>
      <c r="C845" s="62"/>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row>
    <row r="846" spans="1:34" ht="18" customHeight="1" x14ac:dyDescent="0.3">
      <c r="A846" s="61"/>
      <c r="B846" s="61"/>
      <c r="C846" s="62"/>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row>
    <row r="847" spans="1:34" ht="18" customHeight="1" x14ac:dyDescent="0.3">
      <c r="A847" s="61"/>
      <c r="B847" s="61"/>
      <c r="C847" s="62"/>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row>
    <row r="848" spans="1:34" ht="18" customHeight="1" x14ac:dyDescent="0.3">
      <c r="A848" s="61"/>
      <c r="B848" s="61"/>
      <c r="C848" s="62"/>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row>
    <row r="849" spans="1:34" ht="18" customHeight="1" x14ac:dyDescent="0.3">
      <c r="A849" s="61"/>
      <c r="B849" s="61"/>
      <c r="C849" s="62"/>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row>
    <row r="850" spans="1:34" ht="18" customHeight="1" x14ac:dyDescent="0.3">
      <c r="A850" s="61"/>
      <c r="B850" s="61"/>
      <c r="C850" s="62"/>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row>
    <row r="851" spans="1:34" ht="18" customHeight="1" x14ac:dyDescent="0.3">
      <c r="A851" s="61"/>
      <c r="B851" s="61"/>
      <c r="C851" s="62"/>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row>
    <row r="852" spans="1:34" ht="18" customHeight="1" x14ac:dyDescent="0.3">
      <c r="A852" s="61"/>
      <c r="B852" s="61"/>
      <c r="C852" s="62"/>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row>
    <row r="853" spans="1:34" ht="18" customHeight="1" x14ac:dyDescent="0.3">
      <c r="A853" s="61"/>
      <c r="B853" s="61"/>
      <c r="C853" s="62"/>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row>
    <row r="854" spans="1:34" ht="18" customHeight="1" x14ac:dyDescent="0.3">
      <c r="A854" s="61"/>
      <c r="B854" s="61"/>
      <c r="C854" s="62"/>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row>
    <row r="855" spans="1:34" ht="18" customHeight="1" x14ac:dyDescent="0.3">
      <c r="A855" s="61"/>
      <c r="B855" s="61"/>
      <c r="C855" s="62"/>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row>
    <row r="856" spans="1:34" ht="18" customHeight="1" x14ac:dyDescent="0.3">
      <c r="A856" s="61"/>
      <c r="B856" s="61"/>
      <c r="C856" s="62"/>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row>
    <row r="857" spans="1:34" ht="18" customHeight="1" x14ac:dyDescent="0.3">
      <c r="A857" s="61"/>
      <c r="B857" s="61"/>
      <c r="C857" s="62"/>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row>
    <row r="858" spans="1:34" ht="18" customHeight="1" x14ac:dyDescent="0.3">
      <c r="A858" s="61"/>
      <c r="B858" s="61"/>
      <c r="C858" s="62"/>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row>
    <row r="859" spans="1:34" ht="18" customHeight="1" x14ac:dyDescent="0.3">
      <c r="A859" s="61"/>
      <c r="B859" s="61"/>
      <c r="C859" s="62"/>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row>
    <row r="860" spans="1:34" ht="18" customHeight="1" x14ac:dyDescent="0.3">
      <c r="A860" s="61"/>
      <c r="B860" s="61"/>
      <c r="C860" s="62"/>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row>
    <row r="861" spans="1:34" ht="18" customHeight="1" x14ac:dyDescent="0.3">
      <c r="A861" s="61"/>
      <c r="B861" s="61"/>
      <c r="C861" s="62"/>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row>
    <row r="862" spans="1:34" ht="18" customHeight="1" x14ac:dyDescent="0.3">
      <c r="A862" s="61"/>
      <c r="B862" s="61"/>
      <c r="C862" s="62"/>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row>
    <row r="863" spans="1:34" ht="18" customHeight="1" x14ac:dyDescent="0.3">
      <c r="A863" s="61"/>
      <c r="B863" s="61"/>
      <c r="C863" s="62"/>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row>
    <row r="864" spans="1:34" ht="18" customHeight="1" x14ac:dyDescent="0.3">
      <c r="A864" s="61"/>
      <c r="B864" s="61"/>
      <c r="C864" s="62"/>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row>
    <row r="865" spans="1:34" ht="18" customHeight="1" x14ac:dyDescent="0.3">
      <c r="A865" s="61"/>
      <c r="B865" s="61"/>
      <c r="C865" s="62"/>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row>
    <row r="866" spans="1:34" ht="18" customHeight="1" x14ac:dyDescent="0.3">
      <c r="A866" s="61"/>
      <c r="B866" s="61"/>
      <c r="C866" s="62"/>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row>
    <row r="867" spans="1:34" ht="18" customHeight="1" x14ac:dyDescent="0.3">
      <c r="A867" s="61"/>
      <c r="B867" s="61"/>
      <c r="C867" s="62"/>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row>
    <row r="868" spans="1:34" ht="18" customHeight="1" x14ac:dyDescent="0.3">
      <c r="A868" s="61"/>
      <c r="B868" s="61"/>
      <c r="C868" s="62"/>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row>
    <row r="869" spans="1:34" ht="18" customHeight="1" x14ac:dyDescent="0.3">
      <c r="A869" s="61"/>
      <c r="B869" s="61"/>
      <c r="C869" s="62"/>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row>
    <row r="870" spans="1:34" ht="18" customHeight="1" x14ac:dyDescent="0.3">
      <c r="A870" s="61"/>
      <c r="B870" s="61"/>
      <c r="C870" s="62"/>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row>
    <row r="871" spans="1:34" ht="18" customHeight="1" x14ac:dyDescent="0.3">
      <c r="A871" s="61"/>
      <c r="B871" s="61"/>
      <c r="C871" s="62"/>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row>
    <row r="872" spans="1:34" ht="18" customHeight="1" x14ac:dyDescent="0.3">
      <c r="A872" s="61"/>
      <c r="B872" s="61"/>
      <c r="C872" s="62"/>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row>
    <row r="873" spans="1:34" ht="18" customHeight="1" x14ac:dyDescent="0.3">
      <c r="A873" s="61"/>
      <c r="B873" s="61"/>
      <c r="C873" s="62"/>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row>
    <row r="874" spans="1:34" ht="18" customHeight="1" x14ac:dyDescent="0.3">
      <c r="A874" s="61"/>
      <c r="B874" s="61"/>
      <c r="C874" s="62"/>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row>
    <row r="875" spans="1:34" ht="18" customHeight="1" x14ac:dyDescent="0.3">
      <c r="A875" s="61"/>
      <c r="B875" s="61"/>
      <c r="C875" s="62"/>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row>
    <row r="876" spans="1:34" ht="18" customHeight="1" x14ac:dyDescent="0.3">
      <c r="A876" s="61"/>
      <c r="B876" s="61"/>
      <c r="C876" s="62"/>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row>
    <row r="877" spans="1:34" ht="18" customHeight="1" x14ac:dyDescent="0.3">
      <c r="A877" s="61"/>
      <c r="B877" s="61"/>
      <c r="C877" s="62"/>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row>
    <row r="878" spans="1:34" ht="18" customHeight="1" x14ac:dyDescent="0.3">
      <c r="A878" s="61"/>
      <c r="B878" s="61"/>
      <c r="C878" s="62"/>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row>
    <row r="879" spans="1:34" ht="18" customHeight="1" x14ac:dyDescent="0.3">
      <c r="A879" s="61"/>
      <c r="B879" s="61"/>
      <c r="C879" s="62"/>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row>
    <row r="880" spans="1:34" ht="18" customHeight="1" x14ac:dyDescent="0.3">
      <c r="A880" s="61"/>
      <c r="B880" s="61"/>
      <c r="C880" s="62"/>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row>
    <row r="881" spans="1:34" ht="18" customHeight="1" x14ac:dyDescent="0.3">
      <c r="A881" s="61"/>
      <c r="B881" s="61"/>
      <c r="C881" s="62"/>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row>
    <row r="882" spans="1:34" ht="18" customHeight="1" x14ac:dyDescent="0.3">
      <c r="A882" s="61"/>
      <c r="B882" s="61"/>
      <c r="C882" s="62"/>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row>
    <row r="883" spans="1:34" ht="18" customHeight="1" x14ac:dyDescent="0.3">
      <c r="A883" s="61"/>
      <c r="B883" s="61"/>
      <c r="C883" s="62"/>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row>
    <row r="884" spans="1:34" ht="18" customHeight="1" x14ac:dyDescent="0.3">
      <c r="A884" s="61"/>
      <c r="B884" s="61"/>
      <c r="C884" s="62"/>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row>
    <row r="885" spans="1:34" ht="18" customHeight="1" x14ac:dyDescent="0.3">
      <c r="A885" s="61"/>
      <c r="B885" s="61"/>
      <c r="C885" s="62"/>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row>
    <row r="886" spans="1:34" ht="18" customHeight="1" x14ac:dyDescent="0.3">
      <c r="A886" s="61"/>
      <c r="B886" s="61"/>
      <c r="C886" s="62"/>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row>
    <row r="887" spans="1:34" ht="18" customHeight="1" x14ac:dyDescent="0.3">
      <c r="A887" s="61"/>
      <c r="B887" s="61"/>
      <c r="C887" s="62"/>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row>
    <row r="888" spans="1:34" ht="18" customHeight="1" x14ac:dyDescent="0.3">
      <c r="A888" s="61"/>
      <c r="B888" s="61"/>
      <c r="C888" s="62"/>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row>
    <row r="889" spans="1:34" ht="18" customHeight="1" x14ac:dyDescent="0.3">
      <c r="A889" s="61"/>
      <c r="B889" s="61"/>
      <c r="C889" s="62"/>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row>
    <row r="890" spans="1:34" ht="18" customHeight="1" x14ac:dyDescent="0.3">
      <c r="A890" s="61"/>
      <c r="B890" s="61"/>
      <c r="C890" s="62"/>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row>
    <row r="891" spans="1:34" ht="18" customHeight="1" x14ac:dyDescent="0.3">
      <c r="A891" s="61"/>
      <c r="B891" s="61"/>
      <c r="C891" s="62"/>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row>
    <row r="892" spans="1:34" ht="18" customHeight="1" x14ac:dyDescent="0.3">
      <c r="A892" s="61"/>
      <c r="B892" s="61"/>
      <c r="C892" s="62"/>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row>
    <row r="893" spans="1:34" ht="18" customHeight="1" x14ac:dyDescent="0.3">
      <c r="A893" s="61"/>
      <c r="B893" s="61"/>
      <c r="C893" s="62"/>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row>
    <row r="894" spans="1:34" ht="18" customHeight="1" x14ac:dyDescent="0.3">
      <c r="A894" s="61"/>
      <c r="B894" s="61"/>
      <c r="C894" s="62"/>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row>
    <row r="895" spans="1:34" ht="18" customHeight="1" x14ac:dyDescent="0.3">
      <c r="A895" s="61"/>
      <c r="B895" s="61"/>
      <c r="C895" s="62"/>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row>
    <row r="896" spans="1:34" ht="18" customHeight="1" x14ac:dyDescent="0.3">
      <c r="A896" s="61"/>
      <c r="B896" s="61"/>
      <c r="C896" s="62"/>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row>
    <row r="897" spans="1:34" ht="18" customHeight="1" x14ac:dyDescent="0.3">
      <c r="A897" s="61"/>
      <c r="B897" s="61"/>
      <c r="C897" s="62"/>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row>
    <row r="898" spans="1:34" ht="18" customHeight="1" x14ac:dyDescent="0.3">
      <c r="A898" s="61"/>
      <c r="B898" s="61"/>
      <c r="C898" s="62"/>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row>
    <row r="899" spans="1:34" ht="18" customHeight="1" x14ac:dyDescent="0.3">
      <c r="A899" s="61"/>
      <c r="B899" s="61"/>
      <c r="C899" s="62"/>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row>
    <row r="900" spans="1:34" ht="18" customHeight="1" x14ac:dyDescent="0.3">
      <c r="A900" s="61"/>
      <c r="B900" s="61"/>
      <c r="C900" s="62"/>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row>
    <row r="901" spans="1:34" ht="18" customHeight="1" x14ac:dyDescent="0.3">
      <c r="A901" s="61"/>
      <c r="B901" s="61"/>
      <c r="C901" s="62"/>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row>
    <row r="902" spans="1:34" ht="18" customHeight="1" x14ac:dyDescent="0.3">
      <c r="A902" s="61"/>
      <c r="B902" s="61"/>
      <c r="C902" s="62"/>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row>
    <row r="903" spans="1:34" ht="18" customHeight="1" x14ac:dyDescent="0.3">
      <c r="A903" s="61"/>
      <c r="B903" s="61"/>
      <c r="C903" s="62"/>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row>
    <row r="904" spans="1:34" ht="18" customHeight="1" x14ac:dyDescent="0.3">
      <c r="A904" s="61"/>
      <c r="B904" s="61"/>
      <c r="C904" s="62"/>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row>
    <row r="905" spans="1:34" ht="18" customHeight="1" x14ac:dyDescent="0.3">
      <c r="A905" s="61"/>
      <c r="B905" s="61"/>
      <c r="C905" s="62"/>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row>
    <row r="906" spans="1:34" ht="18" customHeight="1" x14ac:dyDescent="0.3">
      <c r="A906" s="61"/>
      <c r="B906" s="61"/>
      <c r="C906" s="62"/>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row>
    <row r="907" spans="1:34" ht="18" customHeight="1" x14ac:dyDescent="0.3">
      <c r="A907" s="61"/>
      <c r="B907" s="61"/>
      <c r="C907" s="62"/>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row>
    <row r="908" spans="1:34" ht="18" customHeight="1" x14ac:dyDescent="0.3">
      <c r="A908" s="61"/>
      <c r="B908" s="61"/>
      <c r="C908" s="62"/>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row>
    <row r="909" spans="1:34" ht="18" customHeight="1" x14ac:dyDescent="0.3">
      <c r="A909" s="61"/>
      <c r="B909" s="61"/>
      <c r="C909" s="62"/>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row>
    <row r="910" spans="1:34" ht="18" customHeight="1" x14ac:dyDescent="0.3">
      <c r="A910" s="61"/>
      <c r="B910" s="61"/>
      <c r="C910" s="62"/>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row>
    <row r="911" spans="1:34" ht="18" customHeight="1" x14ac:dyDescent="0.3">
      <c r="A911" s="61"/>
      <c r="B911" s="61"/>
      <c r="C911" s="62"/>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row>
    <row r="912" spans="1:34" ht="18" customHeight="1" x14ac:dyDescent="0.3">
      <c r="A912" s="61"/>
      <c r="B912" s="61"/>
      <c r="C912" s="62"/>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row>
    <row r="913" spans="1:34" ht="18" customHeight="1" x14ac:dyDescent="0.3">
      <c r="A913" s="61"/>
      <c r="B913" s="61"/>
      <c r="C913" s="62"/>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row>
    <row r="914" spans="1:34" ht="18" customHeight="1" x14ac:dyDescent="0.3">
      <c r="A914" s="61"/>
      <c r="B914" s="61"/>
      <c r="C914" s="62"/>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row>
    <row r="915" spans="1:34" ht="18" customHeight="1" x14ac:dyDescent="0.3">
      <c r="A915" s="61"/>
      <c r="B915" s="61"/>
      <c r="C915" s="62"/>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row>
    <row r="916" spans="1:34" ht="18" customHeight="1" x14ac:dyDescent="0.3">
      <c r="A916" s="61"/>
      <c r="B916" s="61"/>
      <c r="C916" s="62"/>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row>
    <row r="917" spans="1:34" ht="18" customHeight="1" x14ac:dyDescent="0.3">
      <c r="A917" s="61"/>
      <c r="B917" s="61"/>
      <c r="C917" s="62"/>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row>
    <row r="918" spans="1:34" ht="18" customHeight="1" x14ac:dyDescent="0.3">
      <c r="A918" s="61"/>
      <c r="B918" s="61"/>
      <c r="C918" s="62"/>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row>
    <row r="919" spans="1:34" ht="18" customHeight="1" x14ac:dyDescent="0.3">
      <c r="A919" s="61"/>
      <c r="B919" s="61"/>
      <c r="C919" s="62"/>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row>
    <row r="920" spans="1:34" ht="18" customHeight="1" x14ac:dyDescent="0.3">
      <c r="A920" s="61"/>
      <c r="B920" s="61"/>
      <c r="C920" s="62"/>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row>
    <row r="921" spans="1:34" ht="18" customHeight="1" x14ac:dyDescent="0.3">
      <c r="A921" s="61"/>
      <c r="B921" s="61"/>
      <c r="C921" s="62"/>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row>
    <row r="922" spans="1:34" ht="18" customHeight="1" x14ac:dyDescent="0.3">
      <c r="A922" s="61"/>
      <c r="B922" s="61"/>
      <c r="C922" s="62"/>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row>
    <row r="923" spans="1:34" ht="18" customHeight="1" x14ac:dyDescent="0.3">
      <c r="A923" s="61"/>
      <c r="B923" s="61"/>
      <c r="C923" s="62"/>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row>
    <row r="924" spans="1:34" ht="18" customHeight="1" x14ac:dyDescent="0.3">
      <c r="A924" s="61"/>
      <c r="B924" s="61"/>
      <c r="C924" s="62"/>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row>
    <row r="925" spans="1:34" ht="18" customHeight="1" x14ac:dyDescent="0.3">
      <c r="A925" s="61"/>
      <c r="B925" s="61"/>
      <c r="C925" s="62"/>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row>
    <row r="926" spans="1:34" ht="18" customHeight="1" x14ac:dyDescent="0.3">
      <c r="A926" s="61"/>
      <c r="B926" s="61"/>
      <c r="C926" s="62"/>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row>
    <row r="927" spans="1:34" ht="18" customHeight="1" x14ac:dyDescent="0.3">
      <c r="A927" s="61"/>
      <c r="B927" s="61"/>
      <c r="C927" s="62"/>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row>
    <row r="928" spans="1:34" ht="18" customHeight="1" x14ac:dyDescent="0.3">
      <c r="A928" s="61"/>
      <c r="B928" s="61"/>
      <c r="C928" s="62"/>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row>
    <row r="929" spans="1:34" ht="18" customHeight="1" x14ac:dyDescent="0.3">
      <c r="A929" s="61"/>
      <c r="B929" s="61"/>
      <c r="C929" s="62"/>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row>
    <row r="930" spans="1:34" ht="18" customHeight="1" x14ac:dyDescent="0.3">
      <c r="A930" s="61"/>
      <c r="B930" s="61"/>
      <c r="C930" s="62"/>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row>
    <row r="931" spans="1:34" ht="18" customHeight="1" x14ac:dyDescent="0.3">
      <c r="A931" s="61"/>
      <c r="B931" s="61"/>
      <c r="C931" s="62"/>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row>
    <row r="932" spans="1:34" ht="18" customHeight="1" x14ac:dyDescent="0.3">
      <c r="A932" s="61"/>
      <c r="B932" s="61"/>
      <c r="C932" s="62"/>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row>
    <row r="933" spans="1:34" ht="18" customHeight="1" x14ac:dyDescent="0.3">
      <c r="A933" s="61"/>
      <c r="B933" s="61"/>
      <c r="C933" s="62"/>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row>
    <row r="934" spans="1:34" ht="18" customHeight="1" x14ac:dyDescent="0.3">
      <c r="A934" s="61"/>
      <c r="B934" s="61"/>
      <c r="C934" s="62"/>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row>
    <row r="935" spans="1:34" ht="18" customHeight="1" x14ac:dyDescent="0.3">
      <c r="A935" s="61"/>
      <c r="B935" s="61"/>
      <c r="C935" s="62"/>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row>
    <row r="936" spans="1:34" ht="18" customHeight="1" x14ac:dyDescent="0.3">
      <c r="A936" s="61"/>
      <c r="B936" s="61"/>
      <c r="C936" s="62"/>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row>
    <row r="937" spans="1:34" ht="18" customHeight="1" x14ac:dyDescent="0.3">
      <c r="A937" s="61"/>
      <c r="B937" s="61"/>
      <c r="C937" s="62"/>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row>
    <row r="938" spans="1:34" ht="18" customHeight="1" x14ac:dyDescent="0.3">
      <c r="A938" s="61"/>
      <c r="B938" s="61"/>
      <c r="C938" s="62"/>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row>
    <row r="939" spans="1:34" ht="18" customHeight="1" x14ac:dyDescent="0.3">
      <c r="A939" s="61"/>
      <c r="B939" s="61"/>
      <c r="C939" s="62"/>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row>
    <row r="940" spans="1:34" ht="18" customHeight="1" x14ac:dyDescent="0.3">
      <c r="A940" s="61"/>
      <c r="B940" s="61"/>
      <c r="C940" s="62"/>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row>
    <row r="941" spans="1:34" ht="18" customHeight="1" x14ac:dyDescent="0.3">
      <c r="A941" s="61"/>
      <c r="B941" s="61"/>
      <c r="C941" s="62"/>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row>
    <row r="942" spans="1:34" ht="18" customHeight="1" x14ac:dyDescent="0.3">
      <c r="A942" s="61"/>
      <c r="B942" s="61"/>
      <c r="C942" s="62"/>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row>
    <row r="943" spans="1:34" ht="18" customHeight="1" x14ac:dyDescent="0.3">
      <c r="A943" s="61"/>
      <c r="B943" s="61"/>
      <c r="C943" s="62"/>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row>
    <row r="944" spans="1:34" ht="18" customHeight="1" x14ac:dyDescent="0.3">
      <c r="A944" s="61"/>
      <c r="B944" s="61"/>
      <c r="C944" s="62"/>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row>
    <row r="945" spans="1:34" ht="18" customHeight="1" x14ac:dyDescent="0.3">
      <c r="A945" s="61"/>
      <c r="B945" s="61"/>
      <c r="C945" s="62"/>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row>
    <row r="946" spans="1:34" ht="18" customHeight="1" x14ac:dyDescent="0.3">
      <c r="A946" s="61"/>
      <c r="B946" s="61"/>
      <c r="C946" s="62"/>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row>
    <row r="947" spans="1:34" ht="18" customHeight="1" x14ac:dyDescent="0.3">
      <c r="A947" s="61"/>
      <c r="B947" s="61"/>
      <c r="C947" s="62"/>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row>
    <row r="948" spans="1:34" ht="18" customHeight="1" x14ac:dyDescent="0.3">
      <c r="A948" s="61"/>
      <c r="B948" s="61"/>
      <c r="C948" s="62"/>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row>
    <row r="949" spans="1:34" ht="18" customHeight="1" x14ac:dyDescent="0.3">
      <c r="A949" s="61"/>
      <c r="B949" s="61"/>
      <c r="C949" s="62"/>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row>
    <row r="950" spans="1:34" ht="18" customHeight="1" x14ac:dyDescent="0.3">
      <c r="A950" s="61"/>
      <c r="B950" s="61"/>
      <c r="C950" s="62"/>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row>
    <row r="951" spans="1:34" ht="18" customHeight="1" x14ac:dyDescent="0.3">
      <c r="A951" s="61"/>
      <c r="B951" s="61"/>
      <c r="C951" s="62"/>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row>
    <row r="952" spans="1:34" ht="18" customHeight="1" x14ac:dyDescent="0.3">
      <c r="A952" s="61"/>
      <c r="B952" s="61"/>
      <c r="C952" s="62"/>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row>
    <row r="953" spans="1:34" ht="18" customHeight="1" x14ac:dyDescent="0.3">
      <c r="A953" s="61"/>
      <c r="B953" s="61"/>
      <c r="C953" s="62"/>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row>
    <row r="954" spans="1:34" ht="18" customHeight="1" x14ac:dyDescent="0.3">
      <c r="A954" s="61"/>
      <c r="B954" s="61"/>
      <c r="C954" s="62"/>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row>
    <row r="955" spans="1:34" ht="18" customHeight="1" x14ac:dyDescent="0.3">
      <c r="A955" s="61"/>
      <c r="B955" s="61"/>
      <c r="C955" s="62"/>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row>
    <row r="956" spans="1:34" ht="18" customHeight="1" x14ac:dyDescent="0.3">
      <c r="A956" s="61"/>
      <c r="B956" s="61"/>
      <c r="C956" s="62"/>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row>
    <row r="957" spans="1:34" ht="18" customHeight="1" x14ac:dyDescent="0.3">
      <c r="A957" s="61"/>
      <c r="B957" s="61"/>
      <c r="C957" s="62"/>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row>
    <row r="958" spans="1:34" ht="18" customHeight="1" x14ac:dyDescent="0.3">
      <c r="A958" s="61"/>
      <c r="B958" s="61"/>
      <c r="C958" s="62"/>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row>
    <row r="959" spans="1:34" ht="18" customHeight="1" x14ac:dyDescent="0.3">
      <c r="A959" s="61"/>
      <c r="B959" s="61"/>
      <c r="C959" s="62"/>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row>
    <row r="960" spans="1:34" ht="18" customHeight="1" x14ac:dyDescent="0.3">
      <c r="A960" s="61"/>
      <c r="B960" s="61"/>
      <c r="C960" s="62"/>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row>
    <row r="961" spans="1:34" ht="18" customHeight="1" x14ac:dyDescent="0.3">
      <c r="A961" s="61"/>
      <c r="B961" s="61"/>
      <c r="C961" s="62"/>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row>
    <row r="962" spans="1:34" ht="18" customHeight="1" x14ac:dyDescent="0.3">
      <c r="A962" s="61"/>
      <c r="B962" s="61"/>
      <c r="C962" s="62"/>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row>
    <row r="963" spans="1:34" ht="18" customHeight="1" x14ac:dyDescent="0.3">
      <c r="A963" s="61"/>
      <c r="B963" s="61"/>
      <c r="C963" s="62"/>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row>
    <row r="964" spans="1:34" ht="18" customHeight="1" x14ac:dyDescent="0.3">
      <c r="A964" s="61"/>
      <c r="B964" s="61"/>
      <c r="C964" s="62"/>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row>
    <row r="965" spans="1:34" ht="18" customHeight="1" x14ac:dyDescent="0.3">
      <c r="A965" s="61"/>
      <c r="B965" s="61"/>
      <c r="C965" s="62"/>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row>
    <row r="966" spans="1:34" ht="18" customHeight="1" x14ac:dyDescent="0.3">
      <c r="A966" s="61"/>
      <c r="B966" s="61"/>
      <c r="C966" s="62"/>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row>
    <row r="967" spans="1:34" ht="18" customHeight="1" x14ac:dyDescent="0.3">
      <c r="A967" s="61"/>
      <c r="B967" s="61"/>
      <c r="C967" s="62"/>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row>
    <row r="968" spans="1:34" ht="18" customHeight="1" x14ac:dyDescent="0.3">
      <c r="A968" s="61"/>
      <c r="B968" s="61"/>
      <c r="C968" s="62"/>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row>
    <row r="969" spans="1:34" ht="18" customHeight="1" x14ac:dyDescent="0.3">
      <c r="A969" s="61"/>
      <c r="B969" s="61"/>
      <c r="C969" s="62"/>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row>
    <row r="970" spans="1:34" ht="18" customHeight="1" x14ac:dyDescent="0.3">
      <c r="A970" s="61"/>
      <c r="B970" s="61"/>
      <c r="C970" s="62"/>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row>
    <row r="971" spans="1:34" ht="18" customHeight="1" x14ac:dyDescent="0.3">
      <c r="A971" s="61"/>
      <c r="B971" s="61"/>
      <c r="C971" s="62"/>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row>
    <row r="972" spans="1:34" ht="18" customHeight="1" x14ac:dyDescent="0.3">
      <c r="A972" s="61"/>
      <c r="B972" s="61"/>
      <c r="C972" s="62"/>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row>
    <row r="973" spans="1:34" ht="18" customHeight="1" x14ac:dyDescent="0.3">
      <c r="A973" s="61"/>
      <c r="B973" s="61"/>
      <c r="C973" s="62"/>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row>
    <row r="974" spans="1:34" ht="18" customHeight="1" x14ac:dyDescent="0.3">
      <c r="A974" s="61"/>
      <c r="B974" s="61"/>
      <c r="C974" s="62"/>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row>
    <row r="975" spans="1:34" ht="18" customHeight="1" x14ac:dyDescent="0.3">
      <c r="A975" s="61"/>
      <c r="B975" s="61"/>
      <c r="C975" s="62"/>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row>
    <row r="976" spans="1:34" ht="18" customHeight="1" x14ac:dyDescent="0.3">
      <c r="A976" s="61"/>
      <c r="B976" s="61"/>
      <c r="C976" s="62"/>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row>
    <row r="977" spans="1:34" ht="18" customHeight="1" x14ac:dyDescent="0.3">
      <c r="A977" s="61"/>
      <c r="B977" s="61"/>
      <c r="C977" s="62"/>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row>
    <row r="978" spans="1:34" ht="18" customHeight="1" x14ac:dyDescent="0.3">
      <c r="A978" s="61"/>
      <c r="B978" s="61"/>
      <c r="C978" s="62"/>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row>
    <row r="979" spans="1:34" ht="18" customHeight="1" x14ac:dyDescent="0.3">
      <c r="A979" s="61"/>
      <c r="B979" s="61"/>
      <c r="C979" s="62"/>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row>
    <row r="980" spans="1:34" ht="18" customHeight="1" x14ac:dyDescent="0.3">
      <c r="A980" s="61"/>
      <c r="B980" s="61"/>
      <c r="C980" s="62"/>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row>
    <row r="981" spans="1:34" ht="18" customHeight="1" x14ac:dyDescent="0.3">
      <c r="A981" s="61"/>
      <c r="B981" s="61"/>
      <c r="C981" s="62"/>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row>
    <row r="982" spans="1:34" ht="18" customHeight="1" x14ac:dyDescent="0.3">
      <c r="A982" s="61"/>
      <c r="B982" s="61"/>
      <c r="C982" s="62"/>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row>
    <row r="983" spans="1:34" ht="18" customHeight="1" x14ac:dyDescent="0.3">
      <c r="A983" s="61"/>
      <c r="B983" s="61"/>
      <c r="C983" s="62"/>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row>
    <row r="984" spans="1:34" ht="18" customHeight="1" x14ac:dyDescent="0.3">
      <c r="A984" s="61"/>
      <c r="B984" s="61"/>
      <c r="C984" s="62"/>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row>
    <row r="985" spans="1:34" ht="18" customHeight="1" x14ac:dyDescent="0.3">
      <c r="A985" s="61"/>
      <c r="B985" s="61"/>
      <c r="C985" s="62"/>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row>
    <row r="986" spans="1:34" ht="18" customHeight="1" x14ac:dyDescent="0.3">
      <c r="A986" s="61"/>
      <c r="B986" s="61"/>
      <c r="C986" s="62"/>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row>
    <row r="987" spans="1:34" ht="18" customHeight="1" x14ac:dyDescent="0.3">
      <c r="A987" s="61"/>
      <c r="B987" s="61"/>
      <c r="C987" s="62"/>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row>
    <row r="988" spans="1:34" ht="18" customHeight="1" x14ac:dyDescent="0.3">
      <c r="A988" s="61"/>
      <c r="B988" s="61"/>
      <c r="C988" s="62"/>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row>
    <row r="989" spans="1:34" ht="18" customHeight="1" x14ac:dyDescent="0.3">
      <c r="A989" s="61"/>
      <c r="B989" s="61"/>
      <c r="C989" s="62"/>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row>
    <row r="990" spans="1:34" ht="18" customHeight="1" x14ac:dyDescent="0.3">
      <c r="A990" s="61"/>
      <c r="B990" s="61"/>
      <c r="C990" s="62"/>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row>
    <row r="991" spans="1:34" ht="18" customHeight="1" x14ac:dyDescent="0.3">
      <c r="A991" s="61"/>
      <c r="B991" s="61"/>
      <c r="C991" s="62"/>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row>
    <row r="992" spans="1:34" ht="18" customHeight="1" x14ac:dyDescent="0.3">
      <c r="A992" s="61"/>
      <c r="B992" s="61"/>
      <c r="C992" s="62"/>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row>
    <row r="993" spans="1:34" ht="18" customHeight="1" x14ac:dyDescent="0.3">
      <c r="A993" s="61"/>
      <c r="B993" s="61"/>
      <c r="C993" s="62"/>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row>
    <row r="994" spans="1:34" ht="18" customHeight="1" x14ac:dyDescent="0.3">
      <c r="A994" s="61"/>
      <c r="B994" s="61"/>
      <c r="C994" s="62"/>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row>
    <row r="995" spans="1:34" ht="18" customHeight="1" x14ac:dyDescent="0.3">
      <c r="A995" s="61"/>
      <c r="B995" s="61"/>
      <c r="C995" s="62"/>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row>
    <row r="996" spans="1:34" ht="18" customHeight="1" x14ac:dyDescent="0.3">
      <c r="A996" s="61"/>
      <c r="B996" s="61"/>
      <c r="C996" s="62"/>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row>
    <row r="997" spans="1:34" ht="18" customHeight="1" x14ac:dyDescent="0.3">
      <c r="A997" s="61"/>
      <c r="B997" s="61"/>
      <c r="C997" s="62"/>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row>
    <row r="998" spans="1:34" ht="18" customHeight="1" x14ac:dyDescent="0.3">
      <c r="A998" s="61"/>
      <c r="B998" s="61"/>
      <c r="C998" s="62"/>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row>
    <row r="999" spans="1:34" ht="18" customHeight="1" x14ac:dyDescent="0.3">
      <c r="A999" s="61"/>
      <c r="B999" s="61"/>
      <c r="C999" s="62"/>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row>
    <row r="1000" spans="1:34" ht="18" customHeight="1" x14ac:dyDescent="0.3">
      <c r="A1000" s="61"/>
      <c r="B1000" s="61"/>
      <c r="C1000" s="62"/>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row>
    <row r="1001" spans="1:34" ht="18" customHeight="1" x14ac:dyDescent="0.3">
      <c r="A1001" s="61"/>
      <c r="B1001" s="61"/>
      <c r="C1001" s="62"/>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c r="AA1001" s="54"/>
      <c r="AB1001" s="54"/>
      <c r="AC1001" s="54"/>
      <c r="AD1001" s="54"/>
      <c r="AE1001" s="54"/>
      <c r="AF1001" s="54"/>
      <c r="AG1001" s="54"/>
      <c r="AH1001" s="54"/>
    </row>
    <row r="1002" spans="1:34" ht="18" customHeight="1" x14ac:dyDescent="0.3">
      <c r="A1002" s="61"/>
      <c r="B1002" s="61"/>
      <c r="C1002" s="62"/>
      <c r="D1002" s="54"/>
      <c r="E1002" s="54"/>
      <c r="F1002" s="54"/>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c r="AC1002" s="54"/>
      <c r="AD1002" s="54"/>
      <c r="AE1002" s="54"/>
      <c r="AF1002" s="54"/>
      <c r="AG1002" s="54"/>
      <c r="AH1002" s="54"/>
    </row>
    <row r="1003" spans="1:34" ht="18" customHeight="1" x14ac:dyDescent="0.3">
      <c r="A1003" s="61"/>
      <c r="B1003" s="61"/>
      <c r="C1003" s="62"/>
      <c r="D1003" s="54"/>
      <c r="E1003" s="54"/>
      <c r="F1003" s="54"/>
      <c r="G1003" s="54"/>
      <c r="H1003" s="54"/>
      <c r="I1003" s="54"/>
      <c r="J1003" s="54"/>
      <c r="K1003" s="54"/>
      <c r="L1003" s="54"/>
      <c r="M1003" s="54"/>
      <c r="N1003" s="54"/>
      <c r="O1003" s="54"/>
      <c r="P1003" s="54"/>
      <c r="Q1003" s="54"/>
      <c r="R1003" s="54"/>
      <c r="S1003" s="54"/>
      <c r="T1003" s="54"/>
      <c r="U1003" s="54"/>
      <c r="V1003" s="54"/>
      <c r="W1003" s="54"/>
      <c r="X1003" s="54"/>
      <c r="Y1003" s="54"/>
      <c r="Z1003" s="54"/>
      <c r="AA1003" s="54"/>
      <c r="AB1003" s="54"/>
      <c r="AC1003" s="54"/>
      <c r="AD1003" s="54"/>
      <c r="AE1003" s="54"/>
      <c r="AF1003" s="54"/>
      <c r="AG1003" s="54"/>
      <c r="AH1003" s="54"/>
    </row>
    <row r="1004" spans="1:34" ht="18" customHeight="1" x14ac:dyDescent="0.3">
      <c r="A1004" s="61"/>
      <c r="B1004" s="61"/>
      <c r="C1004" s="62"/>
      <c r="D1004" s="54"/>
      <c r="E1004" s="54"/>
      <c r="F1004" s="54"/>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c r="AC1004" s="54"/>
      <c r="AD1004" s="54"/>
      <c r="AE1004" s="54"/>
      <c r="AF1004" s="54"/>
      <c r="AG1004" s="54"/>
      <c r="AH1004" s="54"/>
    </row>
    <row r="1005" spans="1:34" ht="18" customHeight="1" x14ac:dyDescent="0.3">
      <c r="A1005" s="61"/>
      <c r="B1005" s="61"/>
      <c r="C1005" s="62"/>
      <c r="D1005" s="54"/>
      <c r="E1005" s="54"/>
      <c r="F1005" s="54"/>
      <c r="G1005" s="54"/>
      <c r="H1005" s="54"/>
      <c r="I1005" s="54"/>
      <c r="J1005" s="54"/>
      <c r="K1005" s="54"/>
      <c r="L1005" s="54"/>
      <c r="M1005" s="54"/>
      <c r="N1005" s="54"/>
      <c r="O1005" s="54"/>
      <c r="P1005" s="54"/>
      <c r="Q1005" s="54"/>
      <c r="R1005" s="54"/>
      <c r="S1005" s="54"/>
      <c r="T1005" s="54"/>
      <c r="U1005" s="54"/>
      <c r="V1005" s="54"/>
      <c r="W1005" s="54"/>
      <c r="X1005" s="54"/>
      <c r="Y1005" s="54"/>
      <c r="Z1005" s="54"/>
      <c r="AA1005" s="54"/>
      <c r="AB1005" s="54"/>
      <c r="AC1005" s="54"/>
      <c r="AD1005" s="54"/>
      <c r="AE1005" s="54"/>
      <c r="AF1005" s="54"/>
      <c r="AG1005" s="54"/>
      <c r="AH1005" s="54"/>
    </row>
    <row r="1006" spans="1:34" ht="18" customHeight="1" x14ac:dyDescent="0.3">
      <c r="A1006" s="61"/>
      <c r="B1006" s="61"/>
      <c r="C1006" s="62"/>
      <c r="D1006" s="54"/>
      <c r="E1006" s="54"/>
      <c r="F1006" s="54"/>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c r="AC1006" s="54"/>
      <c r="AD1006" s="54"/>
      <c r="AE1006" s="54"/>
      <c r="AF1006" s="54"/>
      <c r="AG1006" s="54"/>
      <c r="AH1006" s="54"/>
    </row>
    <row r="1007" spans="1:34" ht="18" customHeight="1" x14ac:dyDescent="0.3">
      <c r="A1007" s="61"/>
      <c r="B1007" s="61"/>
      <c r="C1007" s="62"/>
      <c r="D1007" s="54"/>
      <c r="E1007" s="54"/>
      <c r="F1007" s="54"/>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c r="AC1007" s="54"/>
      <c r="AD1007" s="54"/>
      <c r="AE1007" s="54"/>
      <c r="AF1007" s="54"/>
      <c r="AG1007" s="54"/>
      <c r="AH1007" s="54"/>
    </row>
    <row r="1008" spans="1:34" ht="18" customHeight="1" x14ac:dyDescent="0.3">
      <c r="A1008" s="61"/>
      <c r="B1008" s="61"/>
      <c r="C1008" s="62"/>
      <c r="D1008" s="54"/>
      <c r="E1008" s="54"/>
      <c r="F1008" s="54"/>
      <c r="G1008" s="54"/>
      <c r="H1008" s="54"/>
      <c r="I1008" s="54"/>
      <c r="J1008" s="54"/>
      <c r="K1008" s="54"/>
      <c r="L1008" s="54"/>
      <c r="M1008" s="54"/>
      <c r="N1008" s="54"/>
      <c r="O1008" s="54"/>
      <c r="P1008" s="54"/>
      <c r="Q1008" s="54"/>
      <c r="R1008" s="54"/>
      <c r="S1008" s="54"/>
      <c r="T1008" s="54"/>
      <c r="U1008" s="54"/>
      <c r="V1008" s="54"/>
      <c r="W1008" s="54"/>
      <c r="X1008" s="54"/>
      <c r="Y1008" s="54"/>
      <c r="Z1008" s="54"/>
      <c r="AA1008" s="54"/>
      <c r="AB1008" s="54"/>
      <c r="AC1008" s="54"/>
      <c r="AD1008" s="54"/>
      <c r="AE1008" s="54"/>
      <c r="AF1008" s="54"/>
      <c r="AG1008" s="54"/>
      <c r="AH1008" s="54"/>
    </row>
    <row r="1009" spans="1:34" ht="18" customHeight="1" x14ac:dyDescent="0.3">
      <c r="A1009" s="61"/>
      <c r="B1009" s="61"/>
      <c r="C1009" s="62"/>
      <c r="D1009" s="54"/>
      <c r="E1009" s="54"/>
      <c r="F1009" s="54"/>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c r="AC1009" s="54"/>
      <c r="AD1009" s="54"/>
      <c r="AE1009" s="54"/>
      <c r="AF1009" s="54"/>
      <c r="AG1009" s="54"/>
      <c r="AH1009" s="54"/>
    </row>
    <row r="1010" spans="1:34" ht="18" customHeight="1" x14ac:dyDescent="0.3">
      <c r="A1010" s="61"/>
      <c r="B1010" s="61"/>
      <c r="C1010" s="62"/>
      <c r="D1010" s="54"/>
      <c r="E1010" s="54"/>
      <c r="F1010" s="54"/>
      <c r="G1010" s="54"/>
      <c r="H1010" s="54"/>
      <c r="I1010" s="54"/>
      <c r="J1010" s="54"/>
      <c r="K1010" s="54"/>
      <c r="L1010" s="54"/>
      <c r="M1010" s="54"/>
      <c r="N1010" s="54"/>
      <c r="O1010" s="54"/>
      <c r="P1010" s="54"/>
      <c r="Q1010" s="54"/>
      <c r="R1010" s="54"/>
      <c r="S1010" s="54"/>
      <c r="T1010" s="54"/>
      <c r="U1010" s="54"/>
      <c r="V1010" s="54"/>
      <c r="W1010" s="54"/>
      <c r="X1010" s="54"/>
      <c r="Y1010" s="54"/>
      <c r="Z1010" s="54"/>
      <c r="AA1010" s="54"/>
      <c r="AB1010" s="54"/>
      <c r="AC1010" s="54"/>
      <c r="AD1010" s="54"/>
      <c r="AE1010" s="54"/>
      <c r="AF1010" s="54"/>
      <c r="AG1010" s="54"/>
      <c r="AH1010" s="54"/>
    </row>
    <row r="1011" spans="1:34" ht="18" customHeight="1" x14ac:dyDescent="0.3">
      <c r="A1011" s="61"/>
      <c r="B1011" s="61"/>
      <c r="C1011" s="62"/>
      <c r="D1011" s="54"/>
      <c r="E1011" s="54"/>
      <c r="F1011" s="54"/>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c r="AC1011" s="54"/>
      <c r="AD1011" s="54"/>
      <c r="AE1011" s="54"/>
      <c r="AF1011" s="54"/>
      <c r="AG1011" s="54"/>
      <c r="AH1011" s="54"/>
    </row>
    <row r="1012" spans="1:34" ht="18" customHeight="1" x14ac:dyDescent="0.3">
      <c r="A1012" s="61"/>
      <c r="B1012" s="61"/>
      <c r="C1012" s="62"/>
      <c r="D1012" s="54"/>
      <c r="E1012" s="54"/>
      <c r="F1012" s="54"/>
      <c r="G1012" s="54"/>
      <c r="H1012" s="54"/>
      <c r="I1012" s="54"/>
      <c r="J1012" s="54"/>
      <c r="K1012" s="54"/>
      <c r="L1012" s="54"/>
      <c r="M1012" s="54"/>
      <c r="N1012" s="54"/>
      <c r="O1012" s="54"/>
      <c r="P1012" s="54"/>
      <c r="Q1012" s="54"/>
      <c r="R1012" s="54"/>
      <c r="S1012" s="54"/>
      <c r="T1012" s="54"/>
      <c r="U1012" s="54"/>
      <c r="V1012" s="54"/>
      <c r="W1012" s="54"/>
      <c r="X1012" s="54"/>
      <c r="Y1012" s="54"/>
      <c r="Z1012" s="54"/>
      <c r="AA1012" s="54"/>
      <c r="AB1012" s="54"/>
      <c r="AC1012" s="54"/>
      <c r="AD1012" s="54"/>
      <c r="AE1012" s="54"/>
      <c r="AF1012" s="54"/>
      <c r="AG1012" s="54"/>
      <c r="AH1012" s="54"/>
    </row>
    <row r="1013" spans="1:34" ht="18" customHeight="1" x14ac:dyDescent="0.3">
      <c r="A1013" s="61"/>
      <c r="B1013" s="61"/>
      <c r="C1013" s="62"/>
      <c r="D1013" s="54"/>
      <c r="E1013" s="54"/>
      <c r="F1013" s="54"/>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c r="AC1013" s="54"/>
      <c r="AD1013" s="54"/>
      <c r="AE1013" s="54"/>
      <c r="AF1013" s="54"/>
      <c r="AG1013" s="54"/>
      <c r="AH1013" s="54"/>
    </row>
    <row r="1014" spans="1:34" ht="18" customHeight="1" x14ac:dyDescent="0.3">
      <c r="A1014" s="61"/>
      <c r="B1014" s="61"/>
      <c r="C1014" s="62"/>
      <c r="D1014" s="54"/>
      <c r="E1014" s="54"/>
      <c r="F1014" s="54"/>
      <c r="G1014" s="54"/>
      <c r="H1014" s="54"/>
      <c r="I1014" s="54"/>
      <c r="J1014" s="54"/>
      <c r="K1014" s="54"/>
      <c r="L1014" s="54"/>
      <c r="M1014" s="54"/>
      <c r="N1014" s="54"/>
      <c r="O1014" s="54"/>
      <c r="P1014" s="54"/>
      <c r="Q1014" s="54"/>
      <c r="R1014" s="54"/>
      <c r="S1014" s="54"/>
      <c r="T1014" s="54"/>
      <c r="U1014" s="54"/>
      <c r="V1014" s="54"/>
      <c r="W1014" s="54"/>
      <c r="X1014" s="54"/>
      <c r="Y1014" s="54"/>
      <c r="Z1014" s="54"/>
      <c r="AA1014" s="54"/>
      <c r="AB1014" s="54"/>
      <c r="AC1014" s="54"/>
      <c r="AD1014" s="54"/>
      <c r="AE1014" s="54"/>
      <c r="AF1014" s="54"/>
      <c r="AG1014" s="54"/>
      <c r="AH1014" s="54"/>
    </row>
    <row r="1015" spans="1:34" ht="18" customHeight="1" x14ac:dyDescent="0.3">
      <c r="A1015" s="61"/>
      <c r="B1015" s="61"/>
      <c r="C1015" s="62"/>
      <c r="D1015" s="54"/>
      <c r="E1015" s="54"/>
      <c r="F1015" s="54"/>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c r="AC1015" s="54"/>
      <c r="AD1015" s="54"/>
      <c r="AE1015" s="54"/>
      <c r="AF1015" s="54"/>
      <c r="AG1015" s="54"/>
      <c r="AH1015" s="54"/>
    </row>
    <row r="1016" spans="1:34" ht="18" customHeight="1" x14ac:dyDescent="0.3">
      <c r="A1016" s="61"/>
      <c r="B1016" s="61"/>
      <c r="C1016" s="62"/>
      <c r="D1016" s="54"/>
      <c r="E1016" s="54"/>
      <c r="F1016" s="54"/>
      <c r="G1016" s="54"/>
      <c r="H1016" s="54"/>
      <c r="I1016" s="54"/>
      <c r="J1016" s="54"/>
      <c r="K1016" s="54"/>
      <c r="L1016" s="54"/>
      <c r="M1016" s="54"/>
      <c r="N1016" s="54"/>
      <c r="O1016" s="54"/>
      <c r="P1016" s="54"/>
      <c r="Q1016" s="54"/>
      <c r="R1016" s="54"/>
      <c r="S1016" s="54"/>
      <c r="T1016" s="54"/>
      <c r="U1016" s="54"/>
      <c r="V1016" s="54"/>
      <c r="W1016" s="54"/>
      <c r="X1016" s="54"/>
      <c r="Y1016" s="54"/>
      <c r="Z1016" s="54"/>
      <c r="AA1016" s="54"/>
      <c r="AB1016" s="54"/>
      <c r="AC1016" s="54"/>
      <c r="AD1016" s="54"/>
      <c r="AE1016" s="54"/>
      <c r="AF1016" s="54"/>
      <c r="AG1016" s="54"/>
      <c r="AH1016" s="54"/>
    </row>
    <row r="1017" spans="1:34" ht="18" customHeight="1" x14ac:dyDescent="0.3">
      <c r="A1017" s="61"/>
      <c r="B1017" s="61"/>
      <c r="C1017" s="62"/>
      <c r="D1017" s="54"/>
      <c r="E1017" s="54"/>
      <c r="F1017" s="54"/>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c r="AC1017" s="54"/>
      <c r="AD1017" s="54"/>
      <c r="AE1017" s="54"/>
      <c r="AF1017" s="54"/>
      <c r="AG1017" s="54"/>
      <c r="AH1017" s="54"/>
    </row>
    <row r="1018" spans="1:34" ht="18" customHeight="1" x14ac:dyDescent="0.3">
      <c r="A1018" s="61"/>
      <c r="B1018" s="61"/>
      <c r="C1018" s="62"/>
      <c r="D1018" s="54"/>
      <c r="E1018" s="54"/>
      <c r="F1018" s="54"/>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c r="AC1018" s="54"/>
      <c r="AD1018" s="54"/>
      <c r="AE1018" s="54"/>
      <c r="AF1018" s="54"/>
      <c r="AG1018" s="54"/>
      <c r="AH1018" s="54"/>
    </row>
    <row r="1019" spans="1:34" ht="18" customHeight="1" x14ac:dyDescent="0.3">
      <c r="A1019" s="61"/>
      <c r="B1019" s="61"/>
      <c r="C1019" s="62"/>
      <c r="D1019" s="54"/>
      <c r="E1019" s="54"/>
      <c r="F1019" s="54"/>
      <c r="G1019" s="54"/>
      <c r="H1019" s="54"/>
      <c r="I1019" s="54"/>
      <c r="J1019" s="54"/>
      <c r="K1019" s="54"/>
      <c r="L1019" s="54"/>
      <c r="M1019" s="54"/>
      <c r="N1019" s="54"/>
      <c r="O1019" s="54"/>
      <c r="P1019" s="54"/>
      <c r="Q1019" s="54"/>
      <c r="R1019" s="54"/>
      <c r="S1019" s="54"/>
      <c r="T1019" s="54"/>
      <c r="U1019" s="54"/>
      <c r="V1019" s="54"/>
      <c r="W1019" s="54"/>
      <c r="X1019" s="54"/>
      <c r="Y1019" s="54"/>
      <c r="Z1019" s="54"/>
      <c r="AA1019" s="54"/>
      <c r="AB1019" s="54"/>
      <c r="AC1019" s="54"/>
      <c r="AD1019" s="54"/>
      <c r="AE1019" s="54"/>
      <c r="AF1019" s="54"/>
      <c r="AG1019" s="54"/>
      <c r="AH1019" s="54"/>
    </row>
    <row r="1020" spans="1:34" ht="18" customHeight="1" x14ac:dyDescent="0.3">
      <c r="A1020" s="61"/>
      <c r="B1020" s="61"/>
      <c r="C1020" s="62"/>
      <c r="D1020" s="54"/>
      <c r="E1020" s="54"/>
      <c r="F1020" s="54"/>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c r="AC1020" s="54"/>
      <c r="AD1020" s="54"/>
      <c r="AE1020" s="54"/>
      <c r="AF1020" s="54"/>
      <c r="AG1020" s="54"/>
      <c r="AH1020" s="54"/>
    </row>
    <row r="1021" spans="1:34" ht="18" customHeight="1" x14ac:dyDescent="0.3">
      <c r="A1021" s="61"/>
      <c r="B1021" s="61"/>
      <c r="C1021" s="62"/>
      <c r="D1021" s="54"/>
      <c r="E1021" s="54"/>
      <c r="F1021" s="54"/>
      <c r="G1021" s="54"/>
      <c r="H1021" s="54"/>
      <c r="I1021" s="54"/>
      <c r="J1021" s="54"/>
      <c r="K1021" s="54"/>
      <c r="L1021" s="54"/>
      <c r="M1021" s="54"/>
      <c r="N1021" s="54"/>
      <c r="O1021" s="54"/>
      <c r="P1021" s="54"/>
      <c r="Q1021" s="54"/>
      <c r="R1021" s="54"/>
      <c r="S1021" s="54"/>
      <c r="T1021" s="54"/>
      <c r="U1021" s="54"/>
      <c r="V1021" s="54"/>
      <c r="W1021" s="54"/>
      <c r="X1021" s="54"/>
      <c r="Y1021" s="54"/>
      <c r="Z1021" s="54"/>
      <c r="AA1021" s="54"/>
      <c r="AB1021" s="54"/>
      <c r="AC1021" s="54"/>
      <c r="AD1021" s="54"/>
      <c r="AE1021" s="54"/>
      <c r="AF1021" s="54"/>
      <c r="AG1021" s="54"/>
      <c r="AH1021" s="54"/>
    </row>
    <row r="1022" spans="1:34" ht="18" customHeight="1" x14ac:dyDescent="0.3">
      <c r="A1022" s="61"/>
      <c r="B1022" s="61"/>
      <c r="C1022" s="62"/>
      <c r="D1022" s="54"/>
      <c r="E1022" s="54"/>
      <c r="F1022" s="54"/>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c r="AC1022" s="54"/>
      <c r="AD1022" s="54"/>
      <c r="AE1022" s="54"/>
      <c r="AF1022" s="54"/>
      <c r="AG1022" s="54"/>
      <c r="AH1022" s="54"/>
    </row>
    <row r="1023" spans="1:34" ht="18" customHeight="1" x14ac:dyDescent="0.3">
      <c r="A1023" s="61"/>
      <c r="B1023" s="61"/>
      <c r="C1023" s="62"/>
      <c r="D1023" s="54"/>
      <c r="E1023" s="54"/>
      <c r="F1023" s="54"/>
      <c r="G1023" s="54"/>
      <c r="H1023" s="54"/>
      <c r="I1023" s="54"/>
      <c r="J1023" s="54"/>
      <c r="K1023" s="54"/>
      <c r="L1023" s="54"/>
      <c r="M1023" s="54"/>
      <c r="N1023" s="54"/>
      <c r="O1023" s="54"/>
      <c r="P1023" s="54"/>
      <c r="Q1023" s="54"/>
      <c r="R1023" s="54"/>
      <c r="S1023" s="54"/>
      <c r="T1023" s="54"/>
      <c r="U1023" s="54"/>
      <c r="V1023" s="54"/>
      <c r="W1023" s="54"/>
      <c r="X1023" s="54"/>
      <c r="Y1023" s="54"/>
      <c r="Z1023" s="54"/>
      <c r="AA1023" s="54"/>
      <c r="AB1023" s="54"/>
      <c r="AC1023" s="54"/>
      <c r="AD1023" s="54"/>
      <c r="AE1023" s="54"/>
      <c r="AF1023" s="54"/>
      <c r="AG1023" s="54"/>
      <c r="AH1023" s="54"/>
    </row>
    <row r="1024" spans="1:34" ht="18" customHeight="1" x14ac:dyDescent="0.3">
      <c r="A1024" s="61"/>
      <c r="B1024" s="61"/>
      <c r="C1024" s="62"/>
      <c r="D1024" s="54"/>
      <c r="E1024" s="54"/>
      <c r="F1024" s="54"/>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c r="AC1024" s="54"/>
      <c r="AD1024" s="54"/>
      <c r="AE1024" s="54"/>
      <c r="AF1024" s="54"/>
      <c r="AG1024" s="54"/>
      <c r="AH1024" s="54"/>
    </row>
    <row r="1025" spans="1:34" ht="18" customHeight="1" x14ac:dyDescent="0.3">
      <c r="A1025" s="61"/>
      <c r="B1025" s="61"/>
      <c r="C1025" s="62"/>
      <c r="D1025" s="54"/>
      <c r="E1025" s="54"/>
      <c r="F1025" s="54"/>
      <c r="G1025" s="54"/>
      <c r="H1025" s="54"/>
      <c r="I1025" s="54"/>
      <c r="J1025" s="54"/>
      <c r="K1025" s="54"/>
      <c r="L1025" s="54"/>
      <c r="M1025" s="54"/>
      <c r="N1025" s="54"/>
      <c r="O1025" s="54"/>
      <c r="P1025" s="54"/>
      <c r="Q1025" s="54"/>
      <c r="R1025" s="54"/>
      <c r="S1025" s="54"/>
      <c r="T1025" s="54"/>
      <c r="U1025" s="54"/>
      <c r="V1025" s="54"/>
      <c r="W1025" s="54"/>
      <c r="X1025" s="54"/>
      <c r="Y1025" s="54"/>
      <c r="Z1025" s="54"/>
      <c r="AA1025" s="54"/>
      <c r="AB1025" s="54"/>
      <c r="AC1025" s="54"/>
      <c r="AD1025" s="54"/>
      <c r="AE1025" s="54"/>
      <c r="AF1025" s="54"/>
      <c r="AG1025" s="54"/>
      <c r="AH1025" s="54"/>
    </row>
    <row r="1026" spans="1:34" ht="18" customHeight="1" x14ac:dyDescent="0.3">
      <c r="A1026" s="61"/>
      <c r="B1026" s="61"/>
      <c r="C1026" s="62"/>
      <c r="D1026" s="54"/>
      <c r="E1026" s="54"/>
      <c r="F1026" s="54"/>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c r="AC1026" s="54"/>
      <c r="AD1026" s="54"/>
      <c r="AE1026" s="54"/>
      <c r="AF1026" s="54"/>
      <c r="AG1026" s="54"/>
      <c r="AH1026" s="54"/>
    </row>
    <row r="1027" spans="1:34" ht="18" customHeight="1" x14ac:dyDescent="0.3">
      <c r="A1027" s="61"/>
      <c r="B1027" s="61"/>
      <c r="C1027" s="62"/>
      <c r="D1027" s="54"/>
      <c r="E1027" s="54"/>
      <c r="F1027" s="54"/>
      <c r="G1027" s="54"/>
      <c r="H1027" s="54"/>
      <c r="I1027" s="54"/>
      <c r="J1027" s="54"/>
      <c r="K1027" s="54"/>
      <c r="L1027" s="54"/>
      <c r="M1027" s="54"/>
      <c r="N1027" s="54"/>
      <c r="O1027" s="54"/>
      <c r="P1027" s="54"/>
      <c r="Q1027" s="54"/>
      <c r="R1027" s="54"/>
      <c r="S1027" s="54"/>
      <c r="T1027" s="54"/>
      <c r="U1027" s="54"/>
      <c r="V1027" s="54"/>
      <c r="W1027" s="54"/>
      <c r="X1027" s="54"/>
      <c r="Y1027" s="54"/>
      <c r="Z1027" s="54"/>
      <c r="AA1027" s="54"/>
      <c r="AB1027" s="54"/>
      <c r="AC1027" s="54"/>
      <c r="AD1027" s="54"/>
      <c r="AE1027" s="54"/>
      <c r="AF1027" s="54"/>
      <c r="AG1027" s="54"/>
      <c r="AH1027" s="54"/>
    </row>
    <row r="1028" spans="1:34" ht="18" customHeight="1" x14ac:dyDescent="0.3">
      <c r="A1028" s="61"/>
      <c r="B1028" s="61"/>
      <c r="C1028" s="62"/>
      <c r="D1028" s="54"/>
      <c r="E1028" s="54"/>
      <c r="F1028" s="54"/>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c r="AC1028" s="54"/>
      <c r="AD1028" s="54"/>
      <c r="AE1028" s="54"/>
      <c r="AF1028" s="54"/>
      <c r="AG1028" s="54"/>
      <c r="AH1028" s="54"/>
    </row>
    <row r="1029" spans="1:34" ht="18" customHeight="1" x14ac:dyDescent="0.3">
      <c r="A1029" s="61"/>
      <c r="B1029" s="61"/>
      <c r="C1029" s="62"/>
      <c r="D1029" s="54"/>
      <c r="E1029" s="54"/>
      <c r="F1029" s="54"/>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c r="AC1029" s="54"/>
      <c r="AD1029" s="54"/>
      <c r="AE1029" s="54"/>
      <c r="AF1029" s="54"/>
      <c r="AG1029" s="54"/>
      <c r="AH1029" s="54"/>
    </row>
    <row r="1030" spans="1:34" ht="18" customHeight="1" x14ac:dyDescent="0.3">
      <c r="A1030" s="61"/>
      <c r="B1030" s="61"/>
      <c r="C1030" s="62"/>
      <c r="D1030" s="54"/>
      <c r="E1030" s="54"/>
      <c r="F1030" s="54"/>
      <c r="G1030" s="54"/>
      <c r="H1030" s="54"/>
      <c r="I1030" s="54"/>
      <c r="J1030" s="54"/>
      <c r="K1030" s="54"/>
      <c r="L1030" s="54"/>
      <c r="M1030" s="54"/>
      <c r="N1030" s="54"/>
      <c r="O1030" s="54"/>
      <c r="P1030" s="54"/>
      <c r="Q1030" s="54"/>
      <c r="R1030" s="54"/>
      <c r="S1030" s="54"/>
      <c r="T1030" s="54"/>
      <c r="U1030" s="54"/>
      <c r="V1030" s="54"/>
      <c r="W1030" s="54"/>
      <c r="X1030" s="54"/>
      <c r="Y1030" s="54"/>
      <c r="Z1030" s="54"/>
      <c r="AA1030" s="54"/>
      <c r="AB1030" s="54"/>
      <c r="AC1030" s="54"/>
      <c r="AD1030" s="54"/>
      <c r="AE1030" s="54"/>
      <c r="AF1030" s="54"/>
      <c r="AG1030" s="54"/>
      <c r="AH1030" s="54"/>
    </row>
    <row r="1031" spans="1:34" ht="18" customHeight="1" x14ac:dyDescent="0.3">
      <c r="A1031" s="61"/>
      <c r="B1031" s="61"/>
      <c r="C1031" s="62"/>
      <c r="D1031" s="54"/>
      <c r="E1031" s="54"/>
      <c r="F1031" s="54"/>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c r="AC1031" s="54"/>
      <c r="AD1031" s="54"/>
      <c r="AE1031" s="54"/>
      <c r="AF1031" s="54"/>
      <c r="AG1031" s="54"/>
      <c r="AH1031" s="54"/>
    </row>
    <row r="1032" spans="1:34" ht="18" customHeight="1" x14ac:dyDescent="0.3">
      <c r="A1032" s="61"/>
      <c r="B1032" s="61"/>
      <c r="C1032" s="62"/>
      <c r="D1032" s="54"/>
      <c r="E1032" s="54"/>
      <c r="F1032" s="54"/>
      <c r="G1032" s="54"/>
      <c r="H1032" s="54"/>
      <c r="I1032" s="54"/>
      <c r="J1032" s="54"/>
      <c r="K1032" s="54"/>
      <c r="L1032" s="54"/>
      <c r="M1032" s="54"/>
      <c r="N1032" s="54"/>
      <c r="O1032" s="54"/>
      <c r="P1032" s="54"/>
      <c r="Q1032" s="54"/>
      <c r="R1032" s="54"/>
      <c r="S1032" s="54"/>
      <c r="T1032" s="54"/>
      <c r="U1032" s="54"/>
      <c r="V1032" s="54"/>
      <c r="W1032" s="54"/>
      <c r="X1032" s="54"/>
      <c r="Y1032" s="54"/>
      <c r="Z1032" s="54"/>
      <c r="AA1032" s="54"/>
      <c r="AB1032" s="54"/>
      <c r="AC1032" s="54"/>
      <c r="AD1032" s="54"/>
      <c r="AE1032" s="54"/>
      <c r="AF1032" s="54"/>
      <c r="AG1032" s="54"/>
      <c r="AH1032" s="54"/>
    </row>
    <row r="1033" spans="1:34" ht="18" customHeight="1" x14ac:dyDescent="0.3">
      <c r="A1033" s="61"/>
      <c r="B1033" s="61"/>
      <c r="C1033" s="62"/>
      <c r="D1033" s="54"/>
      <c r="E1033" s="54"/>
      <c r="F1033" s="54"/>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c r="AC1033" s="54"/>
      <c r="AD1033" s="54"/>
      <c r="AE1033" s="54"/>
      <c r="AF1033" s="54"/>
      <c r="AG1033" s="54"/>
      <c r="AH1033" s="54"/>
    </row>
    <row r="1034" spans="1:34" ht="18" customHeight="1" x14ac:dyDescent="0.3">
      <c r="A1034" s="61"/>
      <c r="B1034" s="61"/>
      <c r="C1034" s="62"/>
      <c r="D1034" s="54"/>
      <c r="E1034" s="54"/>
      <c r="F1034" s="54"/>
      <c r="G1034" s="54"/>
      <c r="H1034" s="54"/>
      <c r="I1034" s="54"/>
      <c r="J1034" s="54"/>
      <c r="K1034" s="54"/>
      <c r="L1034" s="54"/>
      <c r="M1034" s="54"/>
      <c r="N1034" s="54"/>
      <c r="O1034" s="54"/>
      <c r="P1034" s="54"/>
      <c r="Q1034" s="54"/>
      <c r="R1034" s="54"/>
      <c r="S1034" s="54"/>
      <c r="T1034" s="54"/>
      <c r="U1034" s="54"/>
      <c r="V1034" s="54"/>
      <c r="W1034" s="54"/>
      <c r="X1034" s="54"/>
      <c r="Y1034" s="54"/>
      <c r="Z1034" s="54"/>
      <c r="AA1034" s="54"/>
      <c r="AB1034" s="54"/>
      <c r="AC1034" s="54"/>
      <c r="AD1034" s="54"/>
      <c r="AE1034" s="54"/>
      <c r="AF1034" s="54"/>
      <c r="AG1034" s="54"/>
      <c r="AH1034" s="54"/>
    </row>
    <row r="1035" spans="1:34" ht="18" customHeight="1" x14ac:dyDescent="0.3">
      <c r="A1035" s="61"/>
      <c r="B1035" s="61"/>
      <c r="C1035" s="62"/>
      <c r="D1035" s="54"/>
      <c r="E1035" s="54"/>
      <c r="F1035" s="54"/>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c r="AC1035" s="54"/>
      <c r="AD1035" s="54"/>
      <c r="AE1035" s="54"/>
      <c r="AF1035" s="54"/>
      <c r="AG1035" s="54"/>
      <c r="AH1035" s="54"/>
    </row>
    <row r="1036" spans="1:34" ht="18" customHeight="1" x14ac:dyDescent="0.3">
      <c r="A1036" s="61"/>
      <c r="B1036" s="61"/>
      <c r="C1036" s="62"/>
      <c r="D1036" s="54"/>
      <c r="E1036" s="54"/>
      <c r="F1036" s="54"/>
      <c r="G1036" s="54"/>
      <c r="H1036" s="54"/>
      <c r="I1036" s="54"/>
      <c r="J1036" s="54"/>
      <c r="K1036" s="54"/>
      <c r="L1036" s="54"/>
      <c r="M1036" s="54"/>
      <c r="N1036" s="54"/>
      <c r="O1036" s="54"/>
      <c r="P1036" s="54"/>
      <c r="Q1036" s="54"/>
      <c r="R1036" s="54"/>
      <c r="S1036" s="54"/>
      <c r="T1036" s="54"/>
      <c r="U1036" s="54"/>
      <c r="V1036" s="54"/>
      <c r="W1036" s="54"/>
      <c r="X1036" s="54"/>
      <c r="Y1036" s="54"/>
      <c r="Z1036" s="54"/>
      <c r="AA1036" s="54"/>
      <c r="AB1036" s="54"/>
      <c r="AC1036" s="54"/>
      <c r="AD1036" s="54"/>
      <c r="AE1036" s="54"/>
      <c r="AF1036" s="54"/>
      <c r="AG1036" s="54"/>
      <c r="AH1036" s="54"/>
    </row>
    <row r="1037" spans="1:34" ht="18" customHeight="1" x14ac:dyDescent="0.3">
      <c r="A1037" s="61"/>
      <c r="B1037" s="61"/>
      <c r="C1037" s="62"/>
      <c r="D1037" s="54"/>
      <c r="E1037" s="54"/>
      <c r="F1037" s="54"/>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c r="AC1037" s="54"/>
      <c r="AD1037" s="54"/>
      <c r="AE1037" s="54"/>
      <c r="AF1037" s="54"/>
      <c r="AG1037" s="54"/>
      <c r="AH1037" s="54"/>
    </row>
    <row r="1038" spans="1:34" ht="18" customHeight="1" x14ac:dyDescent="0.3">
      <c r="A1038" s="61"/>
      <c r="B1038" s="61"/>
      <c r="C1038" s="62"/>
      <c r="D1038" s="54"/>
      <c r="E1038" s="54"/>
      <c r="F1038" s="54"/>
      <c r="G1038" s="54"/>
      <c r="H1038" s="54"/>
      <c r="I1038" s="54"/>
      <c r="J1038" s="54"/>
      <c r="K1038" s="54"/>
      <c r="L1038" s="54"/>
      <c r="M1038" s="54"/>
      <c r="N1038" s="54"/>
      <c r="O1038" s="54"/>
      <c r="P1038" s="54"/>
      <c r="Q1038" s="54"/>
      <c r="R1038" s="54"/>
      <c r="S1038" s="54"/>
      <c r="T1038" s="54"/>
      <c r="U1038" s="54"/>
      <c r="V1038" s="54"/>
      <c r="W1038" s="54"/>
      <c r="X1038" s="54"/>
      <c r="Y1038" s="54"/>
      <c r="Z1038" s="54"/>
      <c r="AA1038" s="54"/>
      <c r="AB1038" s="54"/>
      <c r="AC1038" s="54"/>
      <c r="AD1038" s="54"/>
      <c r="AE1038" s="54"/>
      <c r="AF1038" s="54"/>
      <c r="AG1038" s="54"/>
      <c r="AH1038" s="54"/>
    </row>
    <row r="1039" spans="1:34" ht="18" customHeight="1" x14ac:dyDescent="0.3">
      <c r="A1039" s="61"/>
      <c r="B1039" s="61"/>
      <c r="C1039" s="62"/>
      <c r="D1039" s="54"/>
      <c r="E1039" s="54"/>
      <c r="F1039" s="54"/>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c r="AC1039" s="54"/>
      <c r="AD1039" s="54"/>
      <c r="AE1039" s="54"/>
      <c r="AF1039" s="54"/>
      <c r="AG1039" s="54"/>
      <c r="AH1039" s="54"/>
    </row>
    <row r="1040" spans="1:34" ht="18" customHeight="1" x14ac:dyDescent="0.3">
      <c r="A1040" s="61"/>
      <c r="B1040" s="61"/>
      <c r="C1040" s="62"/>
      <c r="D1040" s="54"/>
      <c r="E1040" s="54"/>
      <c r="F1040" s="54"/>
      <c r="G1040" s="54"/>
      <c r="H1040" s="54"/>
      <c r="I1040" s="54"/>
      <c r="J1040" s="54"/>
      <c r="K1040" s="54"/>
      <c r="L1040" s="54"/>
      <c r="M1040" s="54"/>
      <c r="N1040" s="54"/>
      <c r="O1040" s="54"/>
      <c r="P1040" s="54"/>
      <c r="Q1040" s="54"/>
      <c r="R1040" s="54"/>
      <c r="S1040" s="54"/>
      <c r="T1040" s="54"/>
      <c r="U1040" s="54"/>
      <c r="V1040" s="54"/>
      <c r="W1040" s="54"/>
      <c r="X1040" s="54"/>
      <c r="Y1040" s="54"/>
      <c r="Z1040" s="54"/>
      <c r="AA1040" s="54"/>
      <c r="AB1040" s="54"/>
      <c r="AC1040" s="54"/>
      <c r="AD1040" s="54"/>
      <c r="AE1040" s="54"/>
      <c r="AF1040" s="54"/>
      <c r="AG1040" s="54"/>
      <c r="AH1040" s="54"/>
    </row>
    <row r="1041" spans="1:34" ht="18" customHeight="1" x14ac:dyDescent="0.3">
      <c r="A1041" s="61"/>
      <c r="B1041" s="61"/>
      <c r="C1041" s="62"/>
      <c r="D1041" s="54"/>
      <c r="E1041" s="54"/>
      <c r="F1041" s="54"/>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c r="AC1041" s="54"/>
      <c r="AD1041" s="54"/>
      <c r="AE1041" s="54"/>
      <c r="AF1041" s="54"/>
      <c r="AG1041" s="54"/>
      <c r="AH1041" s="54"/>
    </row>
    <row r="1042" spans="1:34" ht="18" customHeight="1" x14ac:dyDescent="0.3">
      <c r="A1042" s="61"/>
      <c r="B1042" s="61"/>
      <c r="C1042" s="62"/>
      <c r="D1042" s="54"/>
      <c r="E1042" s="54"/>
      <c r="F1042" s="54"/>
      <c r="G1042" s="54"/>
      <c r="H1042" s="54"/>
      <c r="I1042" s="54"/>
      <c r="J1042" s="54"/>
      <c r="K1042" s="54"/>
      <c r="L1042" s="54"/>
      <c r="M1042" s="54"/>
      <c r="N1042" s="54"/>
      <c r="O1042" s="54"/>
      <c r="P1042" s="54"/>
      <c r="Q1042" s="54"/>
      <c r="R1042" s="54"/>
      <c r="S1042" s="54"/>
      <c r="T1042" s="54"/>
      <c r="U1042" s="54"/>
      <c r="V1042" s="54"/>
      <c r="W1042" s="54"/>
      <c r="X1042" s="54"/>
      <c r="Y1042" s="54"/>
      <c r="Z1042" s="54"/>
      <c r="AA1042" s="54"/>
      <c r="AB1042" s="54"/>
      <c r="AC1042" s="54"/>
      <c r="AD1042" s="54"/>
      <c r="AE1042" s="54"/>
      <c r="AF1042" s="54"/>
      <c r="AG1042" s="54"/>
      <c r="AH1042" s="54"/>
    </row>
    <row r="1043" spans="1:34" ht="18" customHeight="1" x14ac:dyDescent="0.3">
      <c r="A1043" s="61"/>
      <c r="B1043" s="61"/>
      <c r="C1043" s="62"/>
      <c r="D1043" s="54"/>
      <c r="E1043" s="54"/>
      <c r="F1043" s="54"/>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c r="AC1043" s="54"/>
      <c r="AD1043" s="54"/>
      <c r="AE1043" s="54"/>
      <c r="AF1043" s="54"/>
      <c r="AG1043" s="54"/>
      <c r="AH1043" s="54"/>
    </row>
    <row r="1044" spans="1:34" ht="18" customHeight="1" x14ac:dyDescent="0.3">
      <c r="A1044" s="61"/>
      <c r="B1044" s="61"/>
      <c r="C1044" s="62"/>
      <c r="D1044" s="54"/>
      <c r="E1044" s="54"/>
      <c r="F1044" s="54"/>
      <c r="G1044" s="54"/>
      <c r="H1044" s="54"/>
      <c r="I1044" s="54"/>
      <c r="J1044" s="54"/>
      <c r="K1044" s="54"/>
      <c r="L1044" s="54"/>
      <c r="M1044" s="54"/>
      <c r="N1044" s="54"/>
      <c r="O1044" s="54"/>
      <c r="P1044" s="54"/>
      <c r="Q1044" s="54"/>
      <c r="R1044" s="54"/>
      <c r="S1044" s="54"/>
      <c r="T1044" s="54"/>
      <c r="U1044" s="54"/>
      <c r="V1044" s="54"/>
      <c r="W1044" s="54"/>
      <c r="X1044" s="54"/>
      <c r="Y1044" s="54"/>
      <c r="Z1044" s="54"/>
      <c r="AA1044" s="54"/>
      <c r="AB1044" s="54"/>
      <c r="AC1044" s="54"/>
      <c r="AD1044" s="54"/>
      <c r="AE1044" s="54"/>
      <c r="AF1044" s="54"/>
      <c r="AG1044" s="54"/>
      <c r="AH1044" s="54"/>
    </row>
    <row r="1045" spans="1:34" ht="18" customHeight="1" x14ac:dyDescent="0.3">
      <c r="A1045" s="61"/>
      <c r="B1045" s="61"/>
      <c r="C1045" s="62"/>
      <c r="D1045" s="54"/>
      <c r="E1045" s="54"/>
      <c r="F1045" s="54"/>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c r="AC1045" s="54"/>
      <c r="AD1045" s="54"/>
      <c r="AE1045" s="54"/>
      <c r="AF1045" s="54"/>
      <c r="AG1045" s="54"/>
      <c r="AH1045" s="54"/>
    </row>
    <row r="1046" spans="1:34" ht="18" customHeight="1" x14ac:dyDescent="0.3">
      <c r="A1046" s="61"/>
      <c r="B1046" s="61"/>
      <c r="C1046" s="62"/>
      <c r="D1046" s="54"/>
      <c r="E1046" s="54"/>
      <c r="F1046" s="54"/>
      <c r="G1046" s="54"/>
      <c r="H1046" s="54"/>
      <c r="I1046" s="54"/>
      <c r="J1046" s="54"/>
      <c r="K1046" s="54"/>
      <c r="L1046" s="54"/>
      <c r="M1046" s="54"/>
      <c r="N1046" s="54"/>
      <c r="O1046" s="54"/>
      <c r="P1046" s="54"/>
      <c r="Q1046" s="54"/>
      <c r="R1046" s="54"/>
      <c r="S1046" s="54"/>
      <c r="T1046" s="54"/>
      <c r="U1046" s="54"/>
      <c r="V1046" s="54"/>
      <c r="W1046" s="54"/>
      <c r="X1046" s="54"/>
      <c r="Y1046" s="54"/>
      <c r="Z1046" s="54"/>
      <c r="AA1046" s="54"/>
      <c r="AB1046" s="54"/>
      <c r="AC1046" s="54"/>
      <c r="AD1046" s="54"/>
      <c r="AE1046" s="54"/>
      <c r="AF1046" s="54"/>
      <c r="AG1046" s="54"/>
      <c r="AH1046" s="54"/>
    </row>
    <row r="1047" spans="1:34" ht="18" customHeight="1" x14ac:dyDescent="0.3">
      <c r="A1047" s="61"/>
      <c r="B1047" s="61"/>
      <c r="C1047" s="62"/>
      <c r="D1047" s="54"/>
      <c r="E1047" s="54"/>
      <c r="F1047" s="54"/>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c r="AC1047" s="54"/>
      <c r="AD1047" s="54"/>
      <c r="AE1047" s="54"/>
      <c r="AF1047" s="54"/>
      <c r="AG1047" s="54"/>
      <c r="AH1047" s="54"/>
    </row>
    <row r="1048" spans="1:34" ht="18" customHeight="1" x14ac:dyDescent="0.3">
      <c r="A1048" s="61"/>
      <c r="B1048" s="61"/>
      <c r="C1048" s="62"/>
      <c r="D1048" s="54"/>
      <c r="E1048" s="54"/>
      <c r="F1048" s="54"/>
      <c r="G1048" s="54"/>
      <c r="H1048" s="54"/>
      <c r="I1048" s="54"/>
      <c r="J1048" s="54"/>
      <c r="K1048" s="54"/>
      <c r="L1048" s="54"/>
      <c r="M1048" s="54"/>
      <c r="N1048" s="54"/>
      <c r="O1048" s="54"/>
      <c r="P1048" s="54"/>
      <c r="Q1048" s="54"/>
      <c r="R1048" s="54"/>
      <c r="S1048" s="54"/>
      <c r="T1048" s="54"/>
      <c r="U1048" s="54"/>
      <c r="V1048" s="54"/>
      <c r="W1048" s="54"/>
      <c r="X1048" s="54"/>
      <c r="Y1048" s="54"/>
      <c r="Z1048" s="54"/>
      <c r="AA1048" s="54"/>
      <c r="AB1048" s="54"/>
      <c r="AC1048" s="54"/>
      <c r="AD1048" s="54"/>
      <c r="AE1048" s="54"/>
      <c r="AF1048" s="54"/>
      <c r="AG1048" s="54"/>
      <c r="AH1048" s="54"/>
    </row>
    <row r="1049" spans="1:34" ht="18" customHeight="1" x14ac:dyDescent="0.3">
      <c r="A1049" s="61"/>
      <c r="B1049" s="61"/>
      <c r="C1049" s="62"/>
      <c r="D1049" s="54"/>
      <c r="E1049" s="54"/>
      <c r="F1049" s="54"/>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c r="AC1049" s="54"/>
      <c r="AD1049" s="54"/>
      <c r="AE1049" s="54"/>
      <c r="AF1049" s="54"/>
      <c r="AG1049" s="54"/>
      <c r="AH1049" s="54"/>
    </row>
    <row r="1050" spans="1:34" ht="18" customHeight="1" x14ac:dyDescent="0.3">
      <c r="A1050" s="61"/>
      <c r="B1050" s="61"/>
      <c r="C1050" s="62"/>
      <c r="D1050" s="54"/>
      <c r="E1050" s="54"/>
      <c r="F1050" s="54"/>
      <c r="G1050" s="54"/>
      <c r="H1050" s="54"/>
      <c r="I1050" s="54"/>
      <c r="J1050" s="54"/>
      <c r="K1050" s="54"/>
      <c r="L1050" s="54"/>
      <c r="M1050" s="54"/>
      <c r="N1050" s="54"/>
      <c r="O1050" s="54"/>
      <c r="P1050" s="54"/>
      <c r="Q1050" s="54"/>
      <c r="R1050" s="54"/>
      <c r="S1050" s="54"/>
      <c r="T1050" s="54"/>
      <c r="U1050" s="54"/>
      <c r="V1050" s="54"/>
      <c r="W1050" s="54"/>
      <c r="X1050" s="54"/>
      <c r="Y1050" s="54"/>
      <c r="Z1050" s="54"/>
      <c r="AA1050" s="54"/>
      <c r="AB1050" s="54"/>
      <c r="AC1050" s="54"/>
      <c r="AD1050" s="54"/>
      <c r="AE1050" s="54"/>
      <c r="AF1050" s="54"/>
      <c r="AG1050" s="54"/>
      <c r="AH1050" s="54"/>
    </row>
    <row r="1051" spans="1:34" ht="18" customHeight="1" x14ac:dyDescent="0.3">
      <c r="A1051" s="61"/>
      <c r="B1051" s="61"/>
      <c r="C1051" s="62"/>
      <c r="D1051" s="54"/>
      <c r="E1051" s="54"/>
      <c r="F1051" s="54"/>
      <c r="G1051" s="54"/>
      <c r="H1051" s="54"/>
      <c r="I1051" s="54"/>
      <c r="J1051" s="54"/>
      <c r="K1051" s="54"/>
      <c r="L1051" s="54"/>
      <c r="M1051" s="54"/>
      <c r="N1051" s="54"/>
      <c r="O1051" s="54"/>
      <c r="P1051" s="54"/>
      <c r="Q1051" s="54"/>
      <c r="R1051" s="54"/>
      <c r="S1051" s="54"/>
      <c r="T1051" s="54"/>
      <c r="U1051" s="54"/>
      <c r="V1051" s="54"/>
      <c r="W1051" s="54"/>
      <c r="X1051" s="54"/>
      <c r="Y1051" s="54"/>
      <c r="Z1051" s="54"/>
      <c r="AA1051" s="54"/>
      <c r="AB1051" s="54"/>
      <c r="AC1051" s="54"/>
      <c r="AD1051" s="54"/>
      <c r="AE1051" s="54"/>
      <c r="AF1051" s="54"/>
      <c r="AG1051" s="54"/>
      <c r="AH1051" s="54"/>
    </row>
    <row r="1052" spans="1:34" ht="18" customHeight="1" x14ac:dyDescent="0.3">
      <c r="A1052" s="61"/>
      <c r="B1052" s="61"/>
      <c r="C1052" s="62"/>
      <c r="D1052" s="54"/>
      <c r="E1052" s="54"/>
      <c r="F1052" s="54"/>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c r="AC1052" s="54"/>
      <c r="AD1052" s="54"/>
      <c r="AE1052" s="54"/>
      <c r="AF1052" s="54"/>
      <c r="AG1052" s="54"/>
      <c r="AH1052" s="54"/>
    </row>
    <row r="1053" spans="1:34" ht="18" customHeight="1" x14ac:dyDescent="0.3">
      <c r="A1053" s="61"/>
      <c r="B1053" s="61"/>
      <c r="C1053" s="62"/>
      <c r="D1053" s="54"/>
      <c r="E1053" s="54"/>
      <c r="F1053" s="54"/>
      <c r="G1053" s="54"/>
      <c r="H1053" s="54"/>
      <c r="I1053" s="54"/>
      <c r="J1053" s="54"/>
      <c r="K1053" s="54"/>
      <c r="L1053" s="54"/>
      <c r="M1053" s="54"/>
      <c r="N1053" s="54"/>
      <c r="O1053" s="54"/>
      <c r="P1053" s="54"/>
      <c r="Q1053" s="54"/>
      <c r="R1053" s="54"/>
      <c r="S1053" s="54"/>
      <c r="T1053" s="54"/>
      <c r="U1053" s="54"/>
      <c r="V1053" s="54"/>
      <c r="W1053" s="54"/>
      <c r="X1053" s="54"/>
      <c r="Y1053" s="54"/>
      <c r="Z1053" s="54"/>
      <c r="AA1053" s="54"/>
      <c r="AB1053" s="54"/>
      <c r="AC1053" s="54"/>
      <c r="AD1053" s="54"/>
      <c r="AE1053" s="54"/>
      <c r="AF1053" s="54"/>
      <c r="AG1053" s="54"/>
      <c r="AH1053" s="54"/>
    </row>
    <row r="1054" spans="1:34" ht="18" customHeight="1" x14ac:dyDescent="0.3">
      <c r="A1054" s="61"/>
      <c r="B1054" s="61"/>
      <c r="C1054" s="62"/>
      <c r="D1054" s="54"/>
      <c r="E1054" s="54"/>
      <c r="F1054" s="54"/>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c r="AC1054" s="54"/>
      <c r="AD1054" s="54"/>
      <c r="AE1054" s="54"/>
      <c r="AF1054" s="54"/>
      <c r="AG1054" s="54"/>
      <c r="AH1054" s="54"/>
    </row>
    <row r="1055" spans="1:34" ht="18" customHeight="1" x14ac:dyDescent="0.3">
      <c r="A1055" s="61"/>
      <c r="B1055" s="61"/>
      <c r="C1055" s="62"/>
      <c r="D1055" s="54"/>
      <c r="E1055" s="54"/>
      <c r="F1055" s="54"/>
      <c r="G1055" s="54"/>
      <c r="H1055" s="54"/>
      <c r="I1055" s="54"/>
      <c r="J1055" s="54"/>
      <c r="K1055" s="54"/>
      <c r="L1055" s="54"/>
      <c r="M1055" s="54"/>
      <c r="N1055" s="54"/>
      <c r="O1055" s="54"/>
      <c r="P1055" s="54"/>
      <c r="Q1055" s="54"/>
      <c r="R1055" s="54"/>
      <c r="S1055" s="54"/>
      <c r="T1055" s="54"/>
      <c r="U1055" s="54"/>
      <c r="V1055" s="54"/>
      <c r="W1055" s="54"/>
      <c r="X1055" s="54"/>
      <c r="Y1055" s="54"/>
      <c r="Z1055" s="54"/>
      <c r="AA1055" s="54"/>
      <c r="AB1055" s="54"/>
      <c r="AC1055" s="54"/>
      <c r="AD1055" s="54"/>
      <c r="AE1055" s="54"/>
      <c r="AF1055" s="54"/>
      <c r="AG1055" s="54"/>
      <c r="AH1055" s="54"/>
    </row>
    <row r="1056" spans="1:34" ht="18" customHeight="1" x14ac:dyDescent="0.3">
      <c r="A1056" s="61"/>
      <c r="B1056" s="61"/>
      <c r="C1056" s="62"/>
      <c r="D1056" s="54"/>
      <c r="E1056" s="54"/>
      <c r="F1056" s="54"/>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c r="AC1056" s="54"/>
      <c r="AD1056" s="54"/>
      <c r="AE1056" s="54"/>
      <c r="AF1056" s="54"/>
      <c r="AG1056" s="54"/>
      <c r="AH1056" s="54"/>
    </row>
    <row r="1057" spans="1:34" ht="18" customHeight="1" x14ac:dyDescent="0.3">
      <c r="A1057" s="61"/>
      <c r="B1057" s="61"/>
      <c r="C1057" s="62"/>
      <c r="D1057" s="54"/>
      <c r="E1057" s="54"/>
      <c r="F1057" s="54"/>
      <c r="G1057" s="54"/>
      <c r="H1057" s="54"/>
      <c r="I1057" s="54"/>
      <c r="J1057" s="54"/>
      <c r="K1057" s="54"/>
      <c r="L1057" s="54"/>
      <c r="M1057" s="54"/>
      <c r="N1057" s="54"/>
      <c r="O1057" s="54"/>
      <c r="P1057" s="54"/>
      <c r="Q1057" s="54"/>
      <c r="R1057" s="54"/>
      <c r="S1057" s="54"/>
      <c r="T1057" s="54"/>
      <c r="U1057" s="54"/>
      <c r="V1057" s="54"/>
      <c r="W1057" s="54"/>
      <c r="X1057" s="54"/>
      <c r="Y1057" s="54"/>
      <c r="Z1057" s="54"/>
      <c r="AA1057" s="54"/>
      <c r="AB1057" s="54"/>
      <c r="AC1057" s="54"/>
      <c r="AD1057" s="54"/>
      <c r="AE1057" s="54"/>
      <c r="AF1057" s="54"/>
      <c r="AG1057" s="54"/>
      <c r="AH1057" s="54"/>
    </row>
    <row r="1058" spans="1:34" ht="18" customHeight="1" x14ac:dyDescent="0.3">
      <c r="A1058" s="61"/>
      <c r="B1058" s="61"/>
      <c r="C1058" s="62"/>
      <c r="D1058" s="54"/>
      <c r="E1058" s="54"/>
      <c r="F1058" s="54"/>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c r="AC1058" s="54"/>
      <c r="AD1058" s="54"/>
      <c r="AE1058" s="54"/>
      <c r="AF1058" s="54"/>
      <c r="AG1058" s="54"/>
      <c r="AH1058" s="54"/>
    </row>
    <row r="1059" spans="1:34" ht="18" customHeight="1" x14ac:dyDescent="0.3">
      <c r="A1059" s="61"/>
      <c r="B1059" s="61"/>
      <c r="C1059" s="62"/>
      <c r="D1059" s="54"/>
      <c r="E1059" s="54"/>
      <c r="F1059" s="54"/>
      <c r="G1059" s="54"/>
      <c r="H1059" s="54"/>
      <c r="I1059" s="54"/>
      <c r="J1059" s="54"/>
      <c r="K1059" s="54"/>
      <c r="L1059" s="54"/>
      <c r="M1059" s="54"/>
      <c r="N1059" s="54"/>
      <c r="O1059" s="54"/>
      <c r="P1059" s="54"/>
      <c r="Q1059" s="54"/>
      <c r="R1059" s="54"/>
      <c r="S1059" s="54"/>
      <c r="T1059" s="54"/>
      <c r="U1059" s="54"/>
      <c r="V1059" s="54"/>
      <c r="W1059" s="54"/>
      <c r="X1059" s="54"/>
      <c r="Y1059" s="54"/>
      <c r="Z1059" s="54"/>
      <c r="AA1059" s="54"/>
      <c r="AB1059" s="54"/>
      <c r="AC1059" s="54"/>
      <c r="AD1059" s="54"/>
      <c r="AE1059" s="54"/>
      <c r="AF1059" s="54"/>
      <c r="AG1059" s="54"/>
      <c r="AH1059" s="54"/>
    </row>
    <row r="1060" spans="1:34" ht="18" customHeight="1" x14ac:dyDescent="0.3">
      <c r="A1060" s="61"/>
      <c r="B1060" s="61"/>
      <c r="C1060" s="62"/>
      <c r="D1060" s="54"/>
      <c r="E1060" s="54"/>
      <c r="F1060" s="54"/>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c r="AC1060" s="54"/>
      <c r="AD1060" s="54"/>
      <c r="AE1060" s="54"/>
      <c r="AF1060" s="54"/>
      <c r="AG1060" s="54"/>
      <c r="AH1060" s="54"/>
    </row>
    <row r="1061" spans="1:34" ht="18" customHeight="1" x14ac:dyDescent="0.3">
      <c r="A1061" s="61"/>
      <c r="B1061" s="61"/>
      <c r="C1061" s="62"/>
      <c r="D1061" s="54"/>
      <c r="E1061" s="54"/>
      <c r="F1061" s="54"/>
      <c r="G1061" s="54"/>
      <c r="H1061" s="54"/>
      <c r="I1061" s="54"/>
      <c r="J1061" s="54"/>
      <c r="K1061" s="54"/>
      <c r="L1061" s="54"/>
      <c r="M1061" s="54"/>
      <c r="N1061" s="54"/>
      <c r="O1061" s="54"/>
      <c r="P1061" s="54"/>
      <c r="Q1061" s="54"/>
      <c r="R1061" s="54"/>
      <c r="S1061" s="54"/>
      <c r="T1061" s="54"/>
      <c r="U1061" s="54"/>
      <c r="V1061" s="54"/>
      <c r="W1061" s="54"/>
      <c r="X1061" s="54"/>
      <c r="Y1061" s="54"/>
      <c r="Z1061" s="54"/>
      <c r="AA1061" s="54"/>
      <c r="AB1061" s="54"/>
      <c r="AC1061" s="54"/>
      <c r="AD1061" s="54"/>
      <c r="AE1061" s="54"/>
      <c r="AF1061" s="54"/>
      <c r="AG1061" s="54"/>
      <c r="AH1061" s="54"/>
    </row>
    <row r="1062" spans="1:34" ht="18" customHeight="1" x14ac:dyDescent="0.3">
      <c r="A1062" s="61"/>
      <c r="B1062" s="61"/>
      <c r="C1062" s="62"/>
      <c r="D1062" s="54"/>
      <c r="E1062" s="54"/>
      <c r="F1062" s="54"/>
      <c r="G1062" s="54"/>
      <c r="H1062" s="54"/>
      <c r="I1062" s="54"/>
      <c r="J1062" s="54"/>
      <c r="K1062" s="54"/>
      <c r="L1062" s="54"/>
      <c r="M1062" s="54"/>
      <c r="N1062" s="54"/>
      <c r="O1062" s="54"/>
      <c r="P1062" s="54"/>
      <c r="Q1062" s="54"/>
      <c r="R1062" s="54"/>
      <c r="S1062" s="54"/>
      <c r="T1062" s="54"/>
      <c r="U1062" s="54"/>
      <c r="V1062" s="54"/>
      <c r="W1062" s="54"/>
      <c r="X1062" s="54"/>
      <c r="Y1062" s="54"/>
      <c r="Z1062" s="54"/>
      <c r="AA1062" s="54"/>
      <c r="AB1062" s="54"/>
      <c r="AC1062" s="54"/>
      <c r="AD1062" s="54"/>
      <c r="AE1062" s="54"/>
      <c r="AF1062" s="54"/>
      <c r="AG1062" s="54"/>
      <c r="AH1062" s="54"/>
    </row>
    <row r="1063" spans="1:34" ht="18" customHeight="1" x14ac:dyDescent="0.3">
      <c r="A1063" s="61"/>
      <c r="B1063" s="61"/>
      <c r="C1063" s="62"/>
      <c r="D1063" s="54"/>
      <c r="E1063" s="54"/>
      <c r="F1063" s="54"/>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c r="AC1063" s="54"/>
      <c r="AD1063" s="54"/>
      <c r="AE1063" s="54"/>
      <c r="AF1063" s="54"/>
      <c r="AG1063" s="54"/>
      <c r="AH1063" s="54"/>
    </row>
    <row r="1064" spans="1:34" ht="18" customHeight="1" x14ac:dyDescent="0.3">
      <c r="A1064" s="61"/>
      <c r="B1064" s="61"/>
      <c r="C1064" s="62"/>
      <c r="D1064" s="54"/>
      <c r="E1064" s="54"/>
      <c r="F1064" s="54"/>
      <c r="G1064" s="54"/>
      <c r="H1064" s="54"/>
      <c r="I1064" s="54"/>
      <c r="J1064" s="54"/>
      <c r="K1064" s="54"/>
      <c r="L1064" s="54"/>
      <c r="M1064" s="54"/>
      <c r="N1064" s="54"/>
      <c r="O1064" s="54"/>
      <c r="P1064" s="54"/>
      <c r="Q1064" s="54"/>
      <c r="R1064" s="54"/>
      <c r="S1064" s="54"/>
      <c r="T1064" s="54"/>
      <c r="U1064" s="54"/>
      <c r="V1064" s="54"/>
      <c r="W1064" s="54"/>
      <c r="X1064" s="54"/>
      <c r="Y1064" s="54"/>
      <c r="Z1064" s="54"/>
      <c r="AA1064" s="54"/>
      <c r="AB1064" s="54"/>
      <c r="AC1064" s="54"/>
      <c r="AD1064" s="54"/>
      <c r="AE1064" s="54"/>
      <c r="AF1064" s="54"/>
      <c r="AG1064" s="54"/>
      <c r="AH1064" s="54"/>
    </row>
    <row r="1065" spans="1:34" ht="18" customHeight="1" x14ac:dyDescent="0.3">
      <c r="A1065" s="61"/>
      <c r="B1065" s="61"/>
      <c r="C1065" s="62"/>
      <c r="D1065" s="54"/>
      <c r="E1065" s="54"/>
      <c r="F1065" s="54"/>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c r="AC1065" s="54"/>
      <c r="AD1065" s="54"/>
      <c r="AE1065" s="54"/>
      <c r="AF1065" s="54"/>
      <c r="AG1065" s="54"/>
      <c r="AH1065" s="54"/>
    </row>
    <row r="1066" spans="1:34" ht="18" customHeight="1" x14ac:dyDescent="0.3">
      <c r="A1066" s="61"/>
      <c r="B1066" s="61"/>
      <c r="C1066" s="62"/>
      <c r="D1066" s="54"/>
      <c r="E1066" s="54"/>
      <c r="F1066" s="54"/>
      <c r="G1066" s="54"/>
      <c r="H1066" s="54"/>
      <c r="I1066" s="54"/>
      <c r="J1066" s="54"/>
      <c r="K1066" s="54"/>
      <c r="L1066" s="54"/>
      <c r="M1066" s="54"/>
      <c r="N1066" s="54"/>
      <c r="O1066" s="54"/>
      <c r="P1066" s="54"/>
      <c r="Q1066" s="54"/>
      <c r="R1066" s="54"/>
      <c r="S1066" s="54"/>
      <c r="T1066" s="54"/>
      <c r="U1066" s="54"/>
      <c r="V1066" s="54"/>
      <c r="W1066" s="54"/>
      <c r="X1066" s="54"/>
      <c r="Y1066" s="54"/>
      <c r="Z1066" s="54"/>
      <c r="AA1066" s="54"/>
      <c r="AB1066" s="54"/>
      <c r="AC1066" s="54"/>
      <c r="AD1066" s="54"/>
      <c r="AE1066" s="54"/>
      <c r="AF1066" s="54"/>
      <c r="AG1066" s="54"/>
      <c r="AH1066" s="54"/>
    </row>
    <row r="1067" spans="1:34" ht="18" customHeight="1" x14ac:dyDescent="0.3">
      <c r="A1067" s="61"/>
      <c r="B1067" s="61"/>
      <c r="C1067" s="62"/>
      <c r="D1067" s="54"/>
      <c r="E1067" s="54"/>
      <c r="F1067" s="54"/>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c r="AC1067" s="54"/>
      <c r="AD1067" s="54"/>
      <c r="AE1067" s="54"/>
      <c r="AF1067" s="54"/>
      <c r="AG1067" s="54"/>
      <c r="AH1067" s="54"/>
    </row>
    <row r="1068" spans="1:34" ht="18" customHeight="1" x14ac:dyDescent="0.3">
      <c r="A1068" s="61"/>
      <c r="B1068" s="61"/>
      <c r="C1068" s="62"/>
      <c r="D1068" s="54"/>
      <c r="E1068" s="54"/>
      <c r="F1068" s="54"/>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c r="AC1068" s="54"/>
      <c r="AD1068" s="54"/>
      <c r="AE1068" s="54"/>
      <c r="AF1068" s="54"/>
      <c r="AG1068" s="54"/>
      <c r="AH1068" s="54"/>
    </row>
    <row r="1069" spans="1:34" ht="18" customHeight="1" x14ac:dyDescent="0.3">
      <c r="A1069" s="61"/>
      <c r="B1069" s="61"/>
      <c r="C1069" s="62"/>
      <c r="D1069" s="54"/>
      <c r="E1069" s="54"/>
      <c r="F1069" s="54"/>
      <c r="G1069" s="54"/>
      <c r="H1069" s="54"/>
      <c r="I1069" s="54"/>
      <c r="J1069" s="54"/>
      <c r="K1069" s="54"/>
      <c r="L1069" s="54"/>
      <c r="M1069" s="54"/>
      <c r="N1069" s="54"/>
      <c r="O1069" s="54"/>
      <c r="P1069" s="54"/>
      <c r="Q1069" s="54"/>
      <c r="R1069" s="54"/>
      <c r="S1069" s="54"/>
      <c r="T1069" s="54"/>
      <c r="U1069" s="54"/>
      <c r="V1069" s="54"/>
      <c r="W1069" s="54"/>
      <c r="X1069" s="54"/>
      <c r="Y1069" s="54"/>
      <c r="Z1069" s="54"/>
      <c r="AA1069" s="54"/>
      <c r="AB1069" s="54"/>
      <c r="AC1069" s="54"/>
      <c r="AD1069" s="54"/>
      <c r="AE1069" s="54"/>
      <c r="AF1069" s="54"/>
      <c r="AG1069" s="54"/>
      <c r="AH1069" s="54"/>
    </row>
    <row r="1070" spans="1:34" ht="18" customHeight="1" x14ac:dyDescent="0.3">
      <c r="A1070" s="61"/>
      <c r="B1070" s="61"/>
      <c r="C1070" s="62"/>
      <c r="D1070" s="54"/>
      <c r="E1070" s="54"/>
      <c r="F1070" s="54"/>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c r="AC1070" s="54"/>
      <c r="AD1070" s="54"/>
      <c r="AE1070" s="54"/>
      <c r="AF1070" s="54"/>
      <c r="AG1070" s="54"/>
      <c r="AH1070" s="54"/>
    </row>
    <row r="1071" spans="1:34" ht="18" customHeight="1" x14ac:dyDescent="0.3">
      <c r="A1071" s="61"/>
      <c r="B1071" s="61"/>
      <c r="C1071" s="62"/>
      <c r="D1071" s="54"/>
      <c r="E1071" s="54"/>
      <c r="F1071" s="54"/>
      <c r="G1071" s="54"/>
      <c r="H1071" s="54"/>
      <c r="I1071" s="54"/>
      <c r="J1071" s="54"/>
      <c r="K1071" s="54"/>
      <c r="L1071" s="54"/>
      <c r="M1071" s="54"/>
      <c r="N1071" s="54"/>
      <c r="O1071" s="54"/>
      <c r="P1071" s="54"/>
      <c r="Q1071" s="54"/>
      <c r="R1071" s="54"/>
      <c r="S1071" s="54"/>
      <c r="T1071" s="54"/>
      <c r="U1071" s="54"/>
      <c r="V1071" s="54"/>
      <c r="W1071" s="54"/>
      <c r="X1071" s="54"/>
      <c r="Y1071" s="54"/>
      <c r="Z1071" s="54"/>
      <c r="AA1071" s="54"/>
      <c r="AB1071" s="54"/>
      <c r="AC1071" s="54"/>
      <c r="AD1071" s="54"/>
      <c r="AE1071" s="54"/>
      <c r="AF1071" s="54"/>
      <c r="AG1071" s="54"/>
      <c r="AH1071" s="54"/>
    </row>
    <row r="1072" spans="1:34" ht="18" customHeight="1" x14ac:dyDescent="0.3">
      <c r="A1072" s="61"/>
      <c r="B1072" s="61"/>
      <c r="C1072" s="62"/>
      <c r="D1072" s="54"/>
      <c r="E1072" s="54"/>
      <c r="F1072" s="54"/>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c r="AC1072" s="54"/>
      <c r="AD1072" s="54"/>
      <c r="AE1072" s="54"/>
      <c r="AF1072" s="54"/>
      <c r="AG1072" s="54"/>
      <c r="AH1072" s="54"/>
    </row>
    <row r="1073" spans="1:34" ht="18" customHeight="1" x14ac:dyDescent="0.3">
      <c r="A1073" s="61"/>
      <c r="B1073" s="61"/>
      <c r="C1073" s="62"/>
      <c r="D1073" s="54"/>
      <c r="E1073" s="54"/>
      <c r="F1073" s="54"/>
      <c r="G1073" s="54"/>
      <c r="H1073" s="54"/>
      <c r="I1073" s="54"/>
      <c r="J1073" s="54"/>
      <c r="K1073" s="54"/>
      <c r="L1073" s="54"/>
      <c r="M1073" s="54"/>
      <c r="N1073" s="54"/>
      <c r="O1073" s="54"/>
      <c r="P1073" s="54"/>
      <c r="Q1073" s="54"/>
      <c r="R1073" s="54"/>
      <c r="S1073" s="54"/>
      <c r="T1073" s="54"/>
      <c r="U1073" s="54"/>
      <c r="V1073" s="54"/>
      <c r="W1073" s="54"/>
      <c r="X1073" s="54"/>
      <c r="Y1073" s="54"/>
      <c r="Z1073" s="54"/>
      <c r="AA1073" s="54"/>
      <c r="AB1073" s="54"/>
      <c r="AC1073" s="54"/>
      <c r="AD1073" s="54"/>
      <c r="AE1073" s="54"/>
      <c r="AF1073" s="54"/>
      <c r="AG1073" s="54"/>
      <c r="AH1073" s="54"/>
    </row>
    <row r="1074" spans="1:34" ht="18" customHeight="1" x14ac:dyDescent="0.3">
      <c r="A1074" s="61"/>
      <c r="B1074" s="61"/>
      <c r="C1074" s="62"/>
      <c r="D1074" s="54"/>
      <c r="E1074" s="54"/>
      <c r="F1074" s="54"/>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c r="AC1074" s="54"/>
      <c r="AD1074" s="54"/>
      <c r="AE1074" s="54"/>
      <c r="AF1074" s="54"/>
      <c r="AG1074" s="54"/>
      <c r="AH1074" s="54"/>
    </row>
    <row r="1075" spans="1:34" ht="18" customHeight="1" x14ac:dyDescent="0.3">
      <c r="A1075" s="61"/>
      <c r="B1075" s="61"/>
      <c r="C1075" s="62"/>
      <c r="D1075" s="54"/>
      <c r="E1075" s="54"/>
      <c r="F1075" s="54"/>
      <c r="G1075" s="54"/>
      <c r="H1075" s="54"/>
      <c r="I1075" s="54"/>
      <c r="J1075" s="54"/>
      <c r="K1075" s="54"/>
      <c r="L1075" s="54"/>
      <c r="M1075" s="54"/>
      <c r="N1075" s="54"/>
      <c r="O1075" s="54"/>
      <c r="P1075" s="54"/>
      <c r="Q1075" s="54"/>
      <c r="R1075" s="54"/>
      <c r="S1075" s="54"/>
      <c r="T1075" s="54"/>
      <c r="U1075" s="54"/>
      <c r="V1075" s="54"/>
      <c r="W1075" s="54"/>
      <c r="X1075" s="54"/>
      <c r="Y1075" s="54"/>
      <c r="Z1075" s="54"/>
      <c r="AA1075" s="54"/>
      <c r="AB1075" s="54"/>
      <c r="AC1075" s="54"/>
      <c r="AD1075" s="54"/>
      <c r="AE1075" s="54"/>
      <c r="AF1075" s="54"/>
      <c r="AG1075" s="54"/>
      <c r="AH1075" s="54"/>
    </row>
    <row r="1076" spans="1:34" ht="18" customHeight="1" x14ac:dyDescent="0.3">
      <c r="A1076" s="61"/>
      <c r="B1076" s="61"/>
      <c r="C1076" s="62"/>
      <c r="D1076" s="54"/>
      <c r="E1076" s="54"/>
      <c r="F1076" s="54"/>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c r="AC1076" s="54"/>
      <c r="AD1076" s="54"/>
      <c r="AE1076" s="54"/>
      <c r="AF1076" s="54"/>
      <c r="AG1076" s="54"/>
      <c r="AH1076" s="54"/>
    </row>
    <row r="1077" spans="1:34" ht="18" customHeight="1" x14ac:dyDescent="0.3">
      <c r="A1077" s="61"/>
      <c r="B1077" s="61"/>
      <c r="C1077" s="62"/>
      <c r="D1077" s="54"/>
      <c r="E1077" s="54"/>
      <c r="F1077" s="54"/>
      <c r="G1077" s="54"/>
      <c r="H1077" s="54"/>
      <c r="I1077" s="54"/>
      <c r="J1077" s="54"/>
      <c r="K1077" s="54"/>
      <c r="L1077" s="54"/>
      <c r="M1077" s="54"/>
      <c r="N1077" s="54"/>
      <c r="O1077" s="54"/>
      <c r="P1077" s="54"/>
      <c r="Q1077" s="54"/>
      <c r="R1077" s="54"/>
      <c r="S1077" s="54"/>
      <c r="T1077" s="54"/>
      <c r="U1077" s="54"/>
      <c r="V1077" s="54"/>
      <c r="W1077" s="54"/>
      <c r="X1077" s="54"/>
      <c r="Y1077" s="54"/>
      <c r="Z1077" s="54"/>
      <c r="AA1077" s="54"/>
      <c r="AB1077" s="54"/>
      <c r="AC1077" s="54"/>
      <c r="AD1077" s="54"/>
      <c r="AE1077" s="54"/>
      <c r="AF1077" s="54"/>
      <c r="AG1077" s="54"/>
      <c r="AH1077" s="54"/>
    </row>
    <row r="1078" spans="1:34" ht="18" customHeight="1" x14ac:dyDescent="0.3">
      <c r="A1078" s="61"/>
      <c r="B1078" s="61"/>
      <c r="C1078" s="62"/>
      <c r="D1078" s="54"/>
      <c r="E1078" s="54"/>
      <c r="F1078" s="54"/>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c r="AC1078" s="54"/>
      <c r="AD1078" s="54"/>
      <c r="AE1078" s="54"/>
      <c r="AF1078" s="54"/>
      <c r="AG1078" s="54"/>
      <c r="AH1078" s="54"/>
    </row>
    <row r="1079" spans="1:34" ht="18" customHeight="1" x14ac:dyDescent="0.3">
      <c r="A1079" s="61"/>
      <c r="B1079" s="61"/>
      <c r="C1079" s="62"/>
      <c r="D1079" s="54"/>
      <c r="E1079" s="54"/>
      <c r="F1079" s="54"/>
      <c r="G1079" s="54"/>
      <c r="H1079" s="54"/>
      <c r="I1079" s="54"/>
      <c r="J1079" s="54"/>
      <c r="K1079" s="54"/>
      <c r="L1079" s="54"/>
      <c r="M1079" s="54"/>
      <c r="N1079" s="54"/>
      <c r="O1079" s="54"/>
      <c r="P1079" s="54"/>
      <c r="Q1079" s="54"/>
      <c r="R1079" s="54"/>
      <c r="S1079" s="54"/>
      <c r="T1079" s="54"/>
      <c r="U1079" s="54"/>
      <c r="V1079" s="54"/>
      <c r="W1079" s="54"/>
      <c r="X1079" s="54"/>
      <c r="Y1079" s="54"/>
      <c r="Z1079" s="54"/>
      <c r="AA1079" s="54"/>
      <c r="AB1079" s="54"/>
      <c r="AC1079" s="54"/>
      <c r="AD1079" s="54"/>
      <c r="AE1079" s="54"/>
      <c r="AF1079" s="54"/>
      <c r="AG1079" s="54"/>
      <c r="AH1079" s="54"/>
    </row>
    <row r="1080" spans="1:34" ht="18" customHeight="1" x14ac:dyDescent="0.3">
      <c r="A1080" s="61"/>
      <c r="B1080" s="61"/>
      <c r="C1080" s="62"/>
      <c r="D1080" s="54"/>
      <c r="E1080" s="54"/>
      <c r="F1080" s="54"/>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c r="AC1080" s="54"/>
      <c r="AD1080" s="54"/>
      <c r="AE1080" s="54"/>
      <c r="AF1080" s="54"/>
      <c r="AG1080" s="54"/>
      <c r="AH1080" s="54"/>
    </row>
    <row r="1081" spans="1:34" ht="18" customHeight="1" x14ac:dyDescent="0.3">
      <c r="A1081" s="61"/>
      <c r="B1081" s="61"/>
      <c r="C1081" s="62"/>
      <c r="D1081" s="54"/>
      <c r="E1081" s="54"/>
      <c r="F1081" s="54"/>
      <c r="G1081" s="54"/>
      <c r="H1081" s="54"/>
      <c r="I1081" s="54"/>
      <c r="J1081" s="54"/>
      <c r="K1081" s="54"/>
      <c r="L1081" s="54"/>
      <c r="M1081" s="54"/>
      <c r="N1081" s="54"/>
      <c r="O1081" s="54"/>
      <c r="P1081" s="54"/>
      <c r="Q1081" s="54"/>
      <c r="R1081" s="54"/>
      <c r="S1081" s="54"/>
      <c r="T1081" s="54"/>
      <c r="U1081" s="54"/>
      <c r="V1081" s="54"/>
      <c r="W1081" s="54"/>
      <c r="X1081" s="54"/>
      <c r="Y1081" s="54"/>
      <c r="Z1081" s="54"/>
      <c r="AA1081" s="54"/>
      <c r="AB1081" s="54"/>
      <c r="AC1081" s="54"/>
      <c r="AD1081" s="54"/>
      <c r="AE1081" s="54"/>
      <c r="AF1081" s="54"/>
      <c r="AG1081" s="54"/>
      <c r="AH1081" s="54"/>
    </row>
    <row r="1082" spans="1:34" ht="18" customHeight="1" x14ac:dyDescent="0.3">
      <c r="A1082" s="61"/>
      <c r="B1082" s="61"/>
      <c r="C1082" s="62"/>
      <c r="D1082" s="54"/>
      <c r="E1082" s="54"/>
      <c r="F1082" s="54"/>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c r="AC1082" s="54"/>
      <c r="AD1082" s="54"/>
      <c r="AE1082" s="54"/>
      <c r="AF1082" s="54"/>
      <c r="AG1082" s="54"/>
      <c r="AH1082" s="54"/>
    </row>
    <row r="1083" spans="1:34" ht="18" customHeight="1" x14ac:dyDescent="0.3">
      <c r="A1083" s="61"/>
      <c r="B1083" s="61"/>
      <c r="C1083" s="62"/>
      <c r="D1083" s="54"/>
      <c r="E1083" s="54"/>
      <c r="F1083" s="54"/>
      <c r="G1083" s="54"/>
      <c r="H1083" s="54"/>
      <c r="I1083" s="54"/>
      <c r="J1083" s="54"/>
      <c r="K1083" s="54"/>
      <c r="L1083" s="54"/>
      <c r="M1083" s="54"/>
      <c r="N1083" s="54"/>
      <c r="O1083" s="54"/>
      <c r="P1083" s="54"/>
      <c r="Q1083" s="54"/>
      <c r="R1083" s="54"/>
      <c r="S1083" s="54"/>
      <c r="T1083" s="54"/>
      <c r="U1083" s="54"/>
      <c r="V1083" s="54"/>
      <c r="W1083" s="54"/>
      <c r="X1083" s="54"/>
      <c r="Y1083" s="54"/>
      <c r="Z1083" s="54"/>
      <c r="AA1083" s="54"/>
      <c r="AB1083" s="54"/>
      <c r="AC1083" s="54"/>
      <c r="AD1083" s="54"/>
      <c r="AE1083" s="54"/>
      <c r="AF1083" s="54"/>
      <c r="AG1083" s="54"/>
      <c r="AH1083" s="54"/>
    </row>
    <row r="1084" spans="1:34" ht="18" customHeight="1" x14ac:dyDescent="0.3">
      <c r="A1084" s="61"/>
      <c r="B1084" s="61"/>
      <c r="C1084" s="62"/>
      <c r="D1084" s="54"/>
      <c r="E1084" s="54"/>
      <c r="F1084" s="54"/>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c r="AC1084" s="54"/>
      <c r="AD1084" s="54"/>
      <c r="AE1084" s="54"/>
      <c r="AF1084" s="54"/>
      <c r="AG1084" s="54"/>
      <c r="AH1084" s="54"/>
    </row>
    <row r="1085" spans="1:34" ht="18" customHeight="1" x14ac:dyDescent="0.3">
      <c r="A1085" s="61"/>
      <c r="B1085" s="61"/>
      <c r="C1085" s="62"/>
      <c r="D1085" s="54"/>
      <c r="E1085" s="54"/>
      <c r="F1085" s="54"/>
      <c r="G1085" s="54"/>
      <c r="H1085" s="54"/>
      <c r="I1085" s="54"/>
      <c r="J1085" s="54"/>
      <c r="K1085" s="54"/>
      <c r="L1085" s="54"/>
      <c r="M1085" s="54"/>
      <c r="N1085" s="54"/>
      <c r="O1085" s="54"/>
      <c r="P1085" s="54"/>
      <c r="Q1085" s="54"/>
      <c r="R1085" s="54"/>
      <c r="S1085" s="54"/>
      <c r="T1085" s="54"/>
      <c r="U1085" s="54"/>
      <c r="V1085" s="54"/>
      <c r="W1085" s="54"/>
      <c r="X1085" s="54"/>
      <c r="Y1085" s="54"/>
      <c r="Z1085" s="54"/>
      <c r="AA1085" s="54"/>
      <c r="AB1085" s="54"/>
      <c r="AC1085" s="54"/>
      <c r="AD1085" s="54"/>
      <c r="AE1085" s="54"/>
      <c r="AF1085" s="54"/>
      <c r="AG1085" s="54"/>
      <c r="AH1085" s="54"/>
    </row>
    <row r="1086" spans="1:34" ht="18" customHeight="1" x14ac:dyDescent="0.3">
      <c r="A1086" s="61"/>
      <c r="B1086" s="61"/>
      <c r="C1086" s="62"/>
      <c r="D1086" s="54"/>
      <c r="E1086" s="54"/>
      <c r="F1086" s="54"/>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c r="AC1086" s="54"/>
      <c r="AD1086" s="54"/>
      <c r="AE1086" s="54"/>
      <c r="AF1086" s="54"/>
      <c r="AG1086" s="54"/>
      <c r="AH1086" s="54"/>
    </row>
    <row r="1087" spans="1:34" ht="18" customHeight="1" x14ac:dyDescent="0.3">
      <c r="A1087" s="61"/>
      <c r="B1087" s="61"/>
      <c r="C1087" s="62"/>
      <c r="D1087" s="54"/>
      <c r="E1087" s="54"/>
      <c r="F1087" s="54"/>
      <c r="G1087" s="54"/>
      <c r="H1087" s="54"/>
      <c r="I1087" s="54"/>
      <c r="J1087" s="54"/>
      <c r="K1087" s="54"/>
      <c r="L1087" s="54"/>
      <c r="M1087" s="54"/>
      <c r="N1087" s="54"/>
      <c r="O1087" s="54"/>
      <c r="P1087" s="54"/>
      <c r="Q1087" s="54"/>
      <c r="R1087" s="54"/>
      <c r="S1087" s="54"/>
      <c r="T1087" s="54"/>
      <c r="U1087" s="54"/>
      <c r="V1087" s="54"/>
      <c r="W1087" s="54"/>
      <c r="X1087" s="54"/>
      <c r="Y1087" s="54"/>
      <c r="Z1087" s="54"/>
      <c r="AA1087" s="54"/>
      <c r="AB1087" s="54"/>
      <c r="AC1087" s="54"/>
      <c r="AD1087" s="54"/>
      <c r="AE1087" s="54"/>
      <c r="AF1087" s="54"/>
      <c r="AG1087" s="54"/>
      <c r="AH1087" s="54"/>
    </row>
    <row r="1088" spans="1:34" ht="18" customHeight="1" x14ac:dyDescent="0.3">
      <c r="A1088" s="61"/>
      <c r="B1088" s="61"/>
      <c r="C1088" s="62"/>
      <c r="D1088" s="54"/>
      <c r="E1088" s="54"/>
      <c r="F1088" s="54"/>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c r="AC1088" s="54"/>
      <c r="AD1088" s="54"/>
      <c r="AE1088" s="54"/>
      <c r="AF1088" s="54"/>
      <c r="AG1088" s="54"/>
      <c r="AH1088" s="54"/>
    </row>
    <row r="1089" spans="1:34" ht="18" customHeight="1" x14ac:dyDescent="0.3">
      <c r="A1089" s="61"/>
      <c r="B1089" s="61"/>
      <c r="C1089" s="62"/>
      <c r="D1089" s="54"/>
      <c r="E1089" s="54"/>
      <c r="F1089" s="54"/>
      <c r="G1089" s="54"/>
      <c r="H1089" s="54"/>
      <c r="I1089" s="54"/>
      <c r="J1089" s="54"/>
      <c r="K1089" s="54"/>
      <c r="L1089" s="54"/>
      <c r="M1089" s="54"/>
      <c r="N1089" s="54"/>
      <c r="O1089" s="54"/>
      <c r="P1089" s="54"/>
      <c r="Q1089" s="54"/>
      <c r="R1089" s="54"/>
      <c r="S1089" s="54"/>
      <c r="T1089" s="54"/>
      <c r="U1089" s="54"/>
      <c r="V1089" s="54"/>
      <c r="W1089" s="54"/>
      <c r="X1089" s="54"/>
      <c r="Y1089" s="54"/>
      <c r="Z1089" s="54"/>
      <c r="AA1089" s="54"/>
      <c r="AB1089" s="54"/>
      <c r="AC1089" s="54"/>
      <c r="AD1089" s="54"/>
      <c r="AE1089" s="54"/>
      <c r="AF1089" s="54"/>
      <c r="AG1089" s="54"/>
      <c r="AH1089" s="54"/>
    </row>
    <row r="1090" spans="1:34" ht="18" customHeight="1" x14ac:dyDescent="0.3">
      <c r="A1090" s="61"/>
      <c r="B1090" s="61"/>
      <c r="C1090" s="62"/>
      <c r="D1090" s="54"/>
      <c r="E1090" s="54"/>
      <c r="F1090" s="54"/>
      <c r="G1090" s="54"/>
      <c r="H1090" s="54"/>
      <c r="I1090" s="54"/>
      <c r="J1090" s="54"/>
      <c r="K1090" s="54"/>
      <c r="L1090" s="54"/>
      <c r="M1090" s="54"/>
      <c r="N1090" s="54"/>
      <c r="O1090" s="54"/>
      <c r="P1090" s="54"/>
      <c r="Q1090" s="54"/>
      <c r="R1090" s="54"/>
      <c r="S1090" s="54"/>
      <c r="T1090" s="54"/>
      <c r="U1090" s="54"/>
      <c r="V1090" s="54"/>
      <c r="W1090" s="54"/>
      <c r="X1090" s="54"/>
      <c r="Y1090" s="54"/>
      <c r="Z1090" s="54"/>
      <c r="AA1090" s="54"/>
      <c r="AB1090" s="54"/>
      <c r="AC1090" s="54"/>
      <c r="AD1090" s="54"/>
      <c r="AE1090" s="54"/>
      <c r="AF1090" s="54"/>
      <c r="AG1090" s="54"/>
      <c r="AH1090" s="54"/>
    </row>
    <row r="1091" spans="1:34" ht="18" customHeight="1" x14ac:dyDescent="0.3">
      <c r="A1091" s="61"/>
      <c r="B1091" s="61"/>
      <c r="C1091" s="62"/>
      <c r="D1091" s="54"/>
      <c r="E1091" s="54"/>
      <c r="F1091" s="54"/>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c r="AC1091" s="54"/>
      <c r="AD1091" s="54"/>
      <c r="AE1091" s="54"/>
      <c r="AF1091" s="54"/>
      <c r="AG1091" s="54"/>
      <c r="AH1091" s="54"/>
    </row>
    <row r="1092" spans="1:34" ht="18" customHeight="1" x14ac:dyDescent="0.3">
      <c r="A1092" s="61"/>
      <c r="B1092" s="61"/>
      <c r="C1092" s="62"/>
      <c r="D1092" s="54"/>
      <c r="E1092" s="54"/>
      <c r="F1092" s="54"/>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c r="AC1092" s="54"/>
      <c r="AD1092" s="54"/>
      <c r="AE1092" s="54"/>
      <c r="AF1092" s="54"/>
      <c r="AG1092" s="54"/>
      <c r="AH1092" s="54"/>
    </row>
    <row r="1093" spans="1:34" ht="18" customHeight="1" x14ac:dyDescent="0.3">
      <c r="A1093" s="61"/>
      <c r="B1093" s="61"/>
      <c r="C1093" s="62"/>
      <c r="D1093" s="54"/>
      <c r="E1093" s="54"/>
      <c r="F1093" s="54"/>
      <c r="G1093" s="54"/>
      <c r="H1093" s="54"/>
      <c r="I1093" s="54"/>
      <c r="J1093" s="54"/>
      <c r="K1093" s="54"/>
      <c r="L1093" s="54"/>
      <c r="M1093" s="54"/>
      <c r="N1093" s="54"/>
      <c r="O1093" s="54"/>
      <c r="P1093" s="54"/>
      <c r="Q1093" s="54"/>
      <c r="R1093" s="54"/>
      <c r="S1093" s="54"/>
      <c r="T1093" s="54"/>
      <c r="U1093" s="54"/>
      <c r="V1093" s="54"/>
      <c r="W1093" s="54"/>
      <c r="X1093" s="54"/>
      <c r="Y1093" s="54"/>
      <c r="Z1093" s="54"/>
      <c r="AA1093" s="54"/>
      <c r="AB1093" s="54"/>
      <c r="AC1093" s="54"/>
      <c r="AD1093" s="54"/>
      <c r="AE1093" s="54"/>
      <c r="AF1093" s="54"/>
      <c r="AG1093" s="54"/>
      <c r="AH1093" s="54"/>
    </row>
    <row r="1094" spans="1:34" ht="18" customHeight="1" x14ac:dyDescent="0.3">
      <c r="A1094" s="61"/>
      <c r="B1094" s="61"/>
      <c r="C1094" s="62"/>
      <c r="D1094" s="54"/>
      <c r="E1094" s="54"/>
      <c r="F1094" s="54"/>
      <c r="G1094" s="54"/>
      <c r="H1094" s="54"/>
      <c r="I1094" s="54"/>
      <c r="J1094" s="54"/>
      <c r="K1094" s="54"/>
      <c r="L1094" s="54"/>
      <c r="M1094" s="54"/>
      <c r="N1094" s="54"/>
      <c r="O1094" s="54"/>
      <c r="P1094" s="54"/>
      <c r="Q1094" s="54"/>
      <c r="R1094" s="54"/>
      <c r="S1094" s="54"/>
      <c r="T1094" s="54"/>
      <c r="U1094" s="54"/>
      <c r="V1094" s="54"/>
      <c r="W1094" s="54"/>
      <c r="X1094" s="54"/>
      <c r="Y1094" s="54"/>
      <c r="Z1094" s="54"/>
      <c r="AA1094" s="54"/>
      <c r="AB1094" s="54"/>
      <c r="AC1094" s="54"/>
      <c r="AD1094" s="54"/>
      <c r="AE1094" s="54"/>
      <c r="AF1094" s="54"/>
      <c r="AG1094" s="54"/>
      <c r="AH1094" s="54"/>
    </row>
    <row r="1095" spans="1:34" ht="18" customHeight="1" x14ac:dyDescent="0.3">
      <c r="A1095" s="61"/>
      <c r="B1095" s="61"/>
      <c r="C1095" s="62"/>
      <c r="D1095" s="54"/>
      <c r="E1095" s="54"/>
      <c r="F1095" s="54"/>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c r="AC1095" s="54"/>
      <c r="AD1095" s="54"/>
      <c r="AE1095" s="54"/>
      <c r="AF1095" s="54"/>
      <c r="AG1095" s="54"/>
      <c r="AH1095" s="54"/>
    </row>
    <row r="1096" spans="1:34" ht="18" customHeight="1" x14ac:dyDescent="0.3">
      <c r="A1096" s="61"/>
      <c r="B1096" s="61"/>
      <c r="C1096" s="62"/>
      <c r="D1096" s="54"/>
      <c r="E1096" s="54"/>
      <c r="F1096" s="54"/>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c r="AC1096" s="54"/>
      <c r="AD1096" s="54"/>
      <c r="AE1096" s="54"/>
      <c r="AF1096" s="54"/>
      <c r="AG1096" s="54"/>
      <c r="AH1096" s="54"/>
    </row>
    <row r="1097" spans="1:34" ht="18" customHeight="1" x14ac:dyDescent="0.3">
      <c r="A1097" s="61"/>
      <c r="B1097" s="61"/>
      <c r="C1097" s="62"/>
      <c r="D1097" s="54"/>
      <c r="E1097" s="54"/>
      <c r="F1097" s="54"/>
      <c r="G1097" s="54"/>
      <c r="H1097" s="54"/>
      <c r="I1097" s="54"/>
      <c r="J1097" s="54"/>
      <c r="K1097" s="54"/>
      <c r="L1097" s="54"/>
      <c r="M1097" s="54"/>
      <c r="N1097" s="54"/>
      <c r="O1097" s="54"/>
      <c r="P1097" s="54"/>
      <c r="Q1097" s="54"/>
      <c r="R1097" s="54"/>
      <c r="S1097" s="54"/>
      <c r="T1097" s="54"/>
      <c r="U1097" s="54"/>
      <c r="V1097" s="54"/>
      <c r="W1097" s="54"/>
      <c r="X1097" s="54"/>
      <c r="Y1097" s="54"/>
      <c r="Z1097" s="54"/>
      <c r="AA1097" s="54"/>
      <c r="AB1097" s="54"/>
      <c r="AC1097" s="54"/>
      <c r="AD1097" s="54"/>
      <c r="AE1097" s="54"/>
      <c r="AF1097" s="54"/>
      <c r="AG1097" s="54"/>
      <c r="AH1097" s="54"/>
    </row>
    <row r="1098" spans="1:34" ht="18" customHeight="1" x14ac:dyDescent="0.3">
      <c r="A1098" s="61"/>
      <c r="B1098" s="61"/>
      <c r="C1098" s="62"/>
      <c r="D1098" s="54"/>
      <c r="E1098" s="54"/>
      <c r="F1098" s="54"/>
      <c r="G1098" s="54"/>
      <c r="H1098" s="54"/>
      <c r="I1098" s="54"/>
      <c r="J1098" s="54"/>
      <c r="K1098" s="54"/>
      <c r="L1098" s="54"/>
      <c r="M1098" s="54"/>
      <c r="N1098" s="54"/>
      <c r="O1098" s="54"/>
      <c r="P1098" s="54"/>
      <c r="Q1098" s="54"/>
      <c r="R1098" s="54"/>
      <c r="S1098" s="54"/>
      <c r="T1098" s="54"/>
      <c r="U1098" s="54"/>
      <c r="V1098" s="54"/>
      <c r="W1098" s="54"/>
      <c r="X1098" s="54"/>
      <c r="Y1098" s="54"/>
      <c r="Z1098" s="54"/>
      <c r="AA1098" s="54"/>
      <c r="AB1098" s="54"/>
      <c r="AC1098" s="54"/>
      <c r="AD1098" s="54"/>
      <c r="AE1098" s="54"/>
      <c r="AF1098" s="54"/>
      <c r="AG1098" s="54"/>
      <c r="AH1098" s="54"/>
    </row>
    <row r="1099" spans="1:34" ht="18" customHeight="1" x14ac:dyDescent="0.3">
      <c r="A1099" s="61"/>
      <c r="B1099" s="61"/>
      <c r="C1099" s="62"/>
      <c r="D1099" s="54"/>
      <c r="E1099" s="54"/>
      <c r="F1099" s="54"/>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c r="AC1099" s="54"/>
      <c r="AD1099" s="54"/>
      <c r="AE1099" s="54"/>
      <c r="AF1099" s="54"/>
      <c r="AG1099" s="54"/>
      <c r="AH1099" s="54"/>
    </row>
    <row r="1100" spans="1:34" ht="18" customHeight="1" x14ac:dyDescent="0.3">
      <c r="A1100" s="61"/>
      <c r="B1100" s="61"/>
      <c r="C1100" s="62"/>
      <c r="D1100" s="54"/>
      <c r="E1100" s="54"/>
      <c r="F1100" s="54"/>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c r="AC1100" s="54"/>
      <c r="AD1100" s="54"/>
      <c r="AE1100" s="54"/>
      <c r="AF1100" s="54"/>
      <c r="AG1100" s="54"/>
      <c r="AH1100" s="54"/>
    </row>
    <row r="1101" spans="1:34" ht="18" customHeight="1" x14ac:dyDescent="0.3">
      <c r="A1101" s="61"/>
      <c r="B1101" s="61"/>
      <c r="C1101" s="62"/>
      <c r="D1101" s="54"/>
      <c r="E1101" s="54"/>
      <c r="F1101" s="54"/>
      <c r="G1101" s="54"/>
      <c r="H1101" s="54"/>
      <c r="I1101" s="54"/>
      <c r="J1101" s="54"/>
      <c r="K1101" s="54"/>
      <c r="L1101" s="54"/>
      <c r="M1101" s="54"/>
      <c r="N1101" s="54"/>
      <c r="O1101" s="54"/>
      <c r="P1101" s="54"/>
      <c r="Q1101" s="54"/>
      <c r="R1101" s="54"/>
      <c r="S1101" s="54"/>
      <c r="T1101" s="54"/>
      <c r="U1101" s="54"/>
      <c r="V1101" s="54"/>
      <c r="W1101" s="54"/>
      <c r="X1101" s="54"/>
      <c r="Y1101" s="54"/>
      <c r="Z1101" s="54"/>
      <c r="AA1101" s="54"/>
      <c r="AB1101" s="54"/>
      <c r="AC1101" s="54"/>
      <c r="AD1101" s="54"/>
      <c r="AE1101" s="54"/>
      <c r="AF1101" s="54"/>
      <c r="AG1101" s="54"/>
      <c r="AH1101" s="54"/>
    </row>
    <row r="1102" spans="1:34" ht="18" customHeight="1" x14ac:dyDescent="0.3">
      <c r="A1102" s="61"/>
      <c r="B1102" s="61"/>
      <c r="C1102" s="62"/>
      <c r="D1102" s="54"/>
      <c r="E1102" s="54"/>
      <c r="F1102" s="54"/>
      <c r="G1102" s="54"/>
      <c r="H1102" s="54"/>
      <c r="I1102" s="54"/>
      <c r="J1102" s="54"/>
      <c r="K1102" s="54"/>
      <c r="L1102" s="54"/>
      <c r="M1102" s="54"/>
      <c r="N1102" s="54"/>
      <c r="O1102" s="54"/>
      <c r="P1102" s="54"/>
      <c r="Q1102" s="54"/>
      <c r="R1102" s="54"/>
      <c r="S1102" s="54"/>
      <c r="T1102" s="54"/>
      <c r="U1102" s="54"/>
      <c r="V1102" s="54"/>
      <c r="W1102" s="54"/>
      <c r="X1102" s="54"/>
      <c r="Y1102" s="54"/>
      <c r="Z1102" s="54"/>
      <c r="AA1102" s="54"/>
      <c r="AB1102" s="54"/>
      <c r="AC1102" s="54"/>
      <c r="AD1102" s="54"/>
      <c r="AE1102" s="54"/>
      <c r="AF1102" s="54"/>
      <c r="AG1102" s="54"/>
      <c r="AH1102" s="54"/>
    </row>
    <row r="1103" spans="1:34" ht="18" customHeight="1" x14ac:dyDescent="0.3">
      <c r="A1103" s="61"/>
      <c r="B1103" s="61"/>
      <c r="C1103" s="62"/>
      <c r="D1103" s="54"/>
      <c r="E1103" s="54"/>
      <c r="F1103" s="54"/>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c r="AC1103" s="54"/>
      <c r="AD1103" s="54"/>
      <c r="AE1103" s="54"/>
      <c r="AF1103" s="54"/>
      <c r="AG1103" s="54"/>
      <c r="AH1103" s="54"/>
    </row>
    <row r="1104" spans="1:34" ht="18" customHeight="1" x14ac:dyDescent="0.3">
      <c r="A1104" s="61"/>
      <c r="B1104" s="61"/>
      <c r="C1104" s="62"/>
      <c r="D1104" s="54"/>
      <c r="E1104" s="54"/>
      <c r="F1104" s="54"/>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c r="AC1104" s="54"/>
      <c r="AD1104" s="54"/>
      <c r="AE1104" s="54"/>
      <c r="AF1104" s="54"/>
      <c r="AG1104" s="54"/>
      <c r="AH1104" s="54"/>
    </row>
    <row r="1105" spans="1:34" ht="18" customHeight="1" x14ac:dyDescent="0.3">
      <c r="A1105" s="61"/>
      <c r="B1105" s="61"/>
      <c r="C1105" s="62"/>
      <c r="D1105" s="54"/>
      <c r="E1105" s="54"/>
      <c r="F1105" s="54"/>
      <c r="G1105" s="54"/>
      <c r="H1105" s="54"/>
      <c r="I1105" s="54"/>
      <c r="J1105" s="54"/>
      <c r="K1105" s="54"/>
      <c r="L1105" s="54"/>
      <c r="M1105" s="54"/>
      <c r="N1105" s="54"/>
      <c r="O1105" s="54"/>
      <c r="P1105" s="54"/>
      <c r="Q1105" s="54"/>
      <c r="R1105" s="54"/>
      <c r="S1105" s="54"/>
      <c r="T1105" s="54"/>
      <c r="U1105" s="54"/>
      <c r="V1105" s="54"/>
      <c r="W1105" s="54"/>
      <c r="X1105" s="54"/>
      <c r="Y1105" s="54"/>
      <c r="Z1105" s="54"/>
      <c r="AA1105" s="54"/>
      <c r="AB1105" s="54"/>
      <c r="AC1105" s="54"/>
      <c r="AD1105" s="54"/>
      <c r="AE1105" s="54"/>
      <c r="AF1105" s="54"/>
      <c r="AG1105" s="54"/>
      <c r="AH1105" s="54"/>
    </row>
    <row r="1106" spans="1:34" ht="18" customHeight="1" x14ac:dyDescent="0.3">
      <c r="A1106" s="61"/>
      <c r="B1106" s="61"/>
      <c r="C1106" s="62"/>
      <c r="D1106" s="54"/>
      <c r="E1106" s="54"/>
      <c r="F1106" s="54"/>
      <c r="G1106" s="54"/>
      <c r="H1106" s="54"/>
      <c r="I1106" s="54"/>
      <c r="J1106" s="54"/>
      <c r="K1106" s="54"/>
      <c r="L1106" s="54"/>
      <c r="M1106" s="54"/>
      <c r="N1106" s="54"/>
      <c r="O1106" s="54"/>
      <c r="P1106" s="54"/>
      <c r="Q1106" s="54"/>
      <c r="R1106" s="54"/>
      <c r="S1106" s="54"/>
      <c r="T1106" s="54"/>
      <c r="U1106" s="54"/>
      <c r="V1106" s="54"/>
      <c r="W1106" s="54"/>
      <c r="X1106" s="54"/>
      <c r="Y1106" s="54"/>
      <c r="Z1106" s="54"/>
      <c r="AA1106" s="54"/>
      <c r="AB1106" s="54"/>
      <c r="AC1106" s="54"/>
      <c r="AD1106" s="54"/>
      <c r="AE1106" s="54"/>
      <c r="AF1106" s="54"/>
      <c r="AG1106" s="54"/>
      <c r="AH1106" s="54"/>
    </row>
    <row r="1107" spans="1:34" ht="18" customHeight="1" x14ac:dyDescent="0.3">
      <c r="A1107" s="61"/>
      <c r="B1107" s="61"/>
      <c r="C1107" s="62"/>
      <c r="D1107" s="54"/>
      <c r="E1107" s="54"/>
      <c r="F1107" s="54"/>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c r="AC1107" s="54"/>
      <c r="AD1107" s="54"/>
      <c r="AE1107" s="54"/>
      <c r="AF1107" s="54"/>
      <c r="AG1107" s="54"/>
      <c r="AH1107" s="54"/>
    </row>
    <row r="1108" spans="1:34" ht="18" customHeight="1" x14ac:dyDescent="0.3">
      <c r="A1108" s="61"/>
      <c r="B1108" s="61"/>
      <c r="C1108" s="62"/>
      <c r="D1108" s="54"/>
      <c r="E1108" s="54"/>
      <c r="F1108" s="54"/>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c r="AC1108" s="54"/>
      <c r="AD1108" s="54"/>
      <c r="AE1108" s="54"/>
      <c r="AF1108" s="54"/>
      <c r="AG1108" s="54"/>
      <c r="AH1108" s="54"/>
    </row>
    <row r="1109" spans="1:34" ht="18" customHeight="1" x14ac:dyDescent="0.3">
      <c r="A1109" s="61"/>
      <c r="B1109" s="61"/>
      <c r="C1109" s="62"/>
      <c r="D1109" s="54"/>
      <c r="E1109" s="54"/>
      <c r="F1109" s="54"/>
      <c r="G1109" s="54"/>
      <c r="H1109" s="54"/>
      <c r="I1109" s="54"/>
      <c r="J1109" s="54"/>
      <c r="K1109" s="54"/>
      <c r="L1109" s="54"/>
      <c r="M1109" s="54"/>
      <c r="N1109" s="54"/>
      <c r="O1109" s="54"/>
      <c r="P1109" s="54"/>
      <c r="Q1109" s="54"/>
      <c r="R1109" s="54"/>
      <c r="S1109" s="54"/>
      <c r="T1109" s="54"/>
      <c r="U1109" s="54"/>
      <c r="V1109" s="54"/>
      <c r="W1109" s="54"/>
      <c r="X1109" s="54"/>
      <c r="Y1109" s="54"/>
      <c r="Z1109" s="54"/>
      <c r="AA1109" s="54"/>
      <c r="AB1109" s="54"/>
      <c r="AC1109" s="54"/>
      <c r="AD1109" s="54"/>
      <c r="AE1109" s="54"/>
      <c r="AF1109" s="54"/>
      <c r="AG1109" s="54"/>
      <c r="AH1109" s="54"/>
    </row>
    <row r="1110" spans="1:34" ht="18" customHeight="1" x14ac:dyDescent="0.3">
      <c r="A1110" s="61"/>
      <c r="B1110" s="61"/>
      <c r="C1110" s="62"/>
      <c r="D1110" s="54"/>
      <c r="E1110" s="54"/>
      <c r="F1110" s="54"/>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c r="AC1110" s="54"/>
      <c r="AD1110" s="54"/>
      <c r="AE1110" s="54"/>
      <c r="AF1110" s="54"/>
      <c r="AG1110" s="54"/>
      <c r="AH1110" s="54"/>
    </row>
    <row r="1111" spans="1:34" ht="18" customHeight="1" x14ac:dyDescent="0.3">
      <c r="A1111" s="61"/>
      <c r="B1111" s="61"/>
      <c r="C1111" s="62"/>
      <c r="D1111" s="54"/>
      <c r="E1111" s="54"/>
      <c r="F1111" s="54"/>
      <c r="G1111" s="54"/>
      <c r="H1111" s="54"/>
      <c r="I1111" s="54"/>
      <c r="J1111" s="54"/>
      <c r="K1111" s="54"/>
      <c r="L1111" s="54"/>
      <c r="M1111" s="54"/>
      <c r="N1111" s="54"/>
      <c r="O1111" s="54"/>
      <c r="P1111" s="54"/>
      <c r="Q1111" s="54"/>
      <c r="R1111" s="54"/>
      <c r="S1111" s="54"/>
      <c r="T1111" s="54"/>
      <c r="U1111" s="54"/>
      <c r="V1111" s="54"/>
      <c r="W1111" s="54"/>
      <c r="X1111" s="54"/>
      <c r="Y1111" s="54"/>
      <c r="Z1111" s="54"/>
      <c r="AA1111" s="54"/>
      <c r="AB1111" s="54"/>
      <c r="AC1111" s="54"/>
      <c r="AD1111" s="54"/>
      <c r="AE1111" s="54"/>
      <c r="AF1111" s="54"/>
      <c r="AG1111" s="54"/>
      <c r="AH1111" s="54"/>
    </row>
    <row r="1112" spans="1:34" ht="18" customHeight="1" x14ac:dyDescent="0.3">
      <c r="A1112" s="61"/>
      <c r="B1112" s="61"/>
      <c r="C1112" s="62"/>
      <c r="D1112" s="54"/>
      <c r="E1112" s="54"/>
      <c r="F1112" s="54"/>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c r="AC1112" s="54"/>
      <c r="AD1112" s="54"/>
      <c r="AE1112" s="54"/>
      <c r="AF1112" s="54"/>
      <c r="AG1112" s="54"/>
      <c r="AH1112" s="54"/>
    </row>
    <row r="1113" spans="1:34" ht="18" customHeight="1" x14ac:dyDescent="0.3">
      <c r="A1113" s="61"/>
      <c r="B1113" s="61"/>
      <c r="C1113" s="62"/>
      <c r="D1113" s="54"/>
      <c r="E1113" s="54"/>
      <c r="F1113" s="54"/>
      <c r="G1113" s="54"/>
      <c r="H1113" s="54"/>
      <c r="I1113" s="54"/>
      <c r="J1113" s="54"/>
      <c r="K1113" s="54"/>
      <c r="L1113" s="54"/>
      <c r="M1113" s="54"/>
      <c r="N1113" s="54"/>
      <c r="O1113" s="54"/>
      <c r="P1113" s="54"/>
      <c r="Q1113" s="54"/>
      <c r="R1113" s="54"/>
      <c r="S1113" s="54"/>
      <c r="T1113" s="54"/>
      <c r="U1113" s="54"/>
      <c r="V1113" s="54"/>
      <c r="W1113" s="54"/>
      <c r="X1113" s="54"/>
      <c r="Y1113" s="54"/>
      <c r="Z1113" s="54"/>
      <c r="AA1113" s="54"/>
      <c r="AB1113" s="54"/>
      <c r="AC1113" s="54"/>
      <c r="AD1113" s="54"/>
      <c r="AE1113" s="54"/>
      <c r="AF1113" s="54"/>
      <c r="AG1113" s="54"/>
      <c r="AH1113" s="54"/>
    </row>
    <row r="1114" spans="1:34" ht="18" customHeight="1" x14ac:dyDescent="0.3">
      <c r="A1114" s="61"/>
      <c r="B1114" s="61"/>
      <c r="C1114" s="62"/>
      <c r="D1114" s="54"/>
      <c r="E1114" s="54"/>
      <c r="F1114" s="54"/>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c r="AC1114" s="54"/>
      <c r="AD1114" s="54"/>
      <c r="AE1114" s="54"/>
      <c r="AF1114" s="54"/>
      <c r="AG1114" s="54"/>
      <c r="AH1114" s="54"/>
    </row>
    <row r="1115" spans="1:34" ht="18" customHeight="1" x14ac:dyDescent="0.3">
      <c r="A1115" s="61"/>
      <c r="B1115" s="61"/>
      <c r="C1115" s="62"/>
      <c r="D1115" s="54"/>
      <c r="E1115" s="54"/>
      <c r="F1115" s="54"/>
      <c r="G1115" s="54"/>
      <c r="H1115" s="54"/>
      <c r="I1115" s="54"/>
      <c r="J1115" s="54"/>
      <c r="K1115" s="54"/>
      <c r="L1115" s="54"/>
      <c r="M1115" s="54"/>
      <c r="N1115" s="54"/>
      <c r="O1115" s="54"/>
      <c r="P1115" s="54"/>
      <c r="Q1115" s="54"/>
      <c r="R1115" s="54"/>
      <c r="S1115" s="54"/>
      <c r="T1115" s="54"/>
      <c r="U1115" s="54"/>
      <c r="V1115" s="54"/>
      <c r="W1115" s="54"/>
      <c r="X1115" s="54"/>
      <c r="Y1115" s="54"/>
      <c r="Z1115" s="54"/>
      <c r="AA1115" s="54"/>
      <c r="AB1115" s="54"/>
      <c r="AC1115" s="54"/>
      <c r="AD1115" s="54"/>
      <c r="AE1115" s="54"/>
      <c r="AF1115" s="54"/>
      <c r="AG1115" s="54"/>
      <c r="AH1115" s="54"/>
    </row>
    <row r="1116" spans="1:34" ht="18" customHeight="1" x14ac:dyDescent="0.3">
      <c r="A1116" s="61"/>
      <c r="B1116" s="61"/>
      <c r="C1116" s="62"/>
      <c r="D1116" s="54"/>
      <c r="E1116" s="54"/>
      <c r="F1116" s="54"/>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c r="AC1116" s="54"/>
      <c r="AD1116" s="54"/>
      <c r="AE1116" s="54"/>
      <c r="AF1116" s="54"/>
      <c r="AG1116" s="54"/>
      <c r="AH1116" s="54"/>
    </row>
    <row r="1117" spans="1:34" ht="18" customHeight="1" x14ac:dyDescent="0.3">
      <c r="A1117" s="61"/>
      <c r="B1117" s="61"/>
      <c r="C1117" s="62"/>
      <c r="D1117" s="54"/>
      <c r="E1117" s="54"/>
      <c r="F1117" s="54"/>
      <c r="G1117" s="54"/>
      <c r="H1117" s="54"/>
      <c r="I1117" s="54"/>
      <c r="J1117" s="54"/>
      <c r="K1117" s="54"/>
      <c r="L1117" s="54"/>
      <c r="M1117" s="54"/>
      <c r="N1117" s="54"/>
      <c r="O1117" s="54"/>
      <c r="P1117" s="54"/>
      <c r="Q1117" s="54"/>
      <c r="R1117" s="54"/>
      <c r="S1117" s="54"/>
      <c r="T1117" s="54"/>
      <c r="U1117" s="54"/>
      <c r="V1117" s="54"/>
      <c r="W1117" s="54"/>
      <c r="X1117" s="54"/>
      <c r="Y1117" s="54"/>
      <c r="Z1117" s="54"/>
      <c r="AA1117" s="54"/>
      <c r="AB1117" s="54"/>
      <c r="AC1117" s="54"/>
      <c r="AD1117" s="54"/>
      <c r="AE1117" s="54"/>
      <c r="AF1117" s="54"/>
      <c r="AG1117" s="54"/>
      <c r="AH1117" s="54"/>
    </row>
    <row r="1118" spans="1:34" ht="18" customHeight="1" x14ac:dyDescent="0.3">
      <c r="A1118" s="61"/>
      <c r="B1118" s="61"/>
      <c r="C1118" s="62"/>
      <c r="D1118" s="54"/>
      <c r="E1118" s="54"/>
      <c r="F1118" s="54"/>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c r="AC1118" s="54"/>
      <c r="AD1118" s="54"/>
      <c r="AE1118" s="54"/>
      <c r="AF1118" s="54"/>
      <c r="AG1118" s="54"/>
      <c r="AH1118" s="54"/>
    </row>
    <row r="1119" spans="1:34" ht="18" customHeight="1" x14ac:dyDescent="0.3">
      <c r="A1119" s="61"/>
      <c r="B1119" s="61"/>
      <c r="C1119" s="62"/>
      <c r="D1119" s="54"/>
      <c r="E1119" s="54"/>
      <c r="F1119" s="54"/>
      <c r="G1119" s="54"/>
      <c r="H1119" s="54"/>
      <c r="I1119" s="54"/>
      <c r="J1119" s="54"/>
      <c r="K1119" s="54"/>
      <c r="L1119" s="54"/>
      <c r="M1119" s="54"/>
      <c r="N1119" s="54"/>
      <c r="O1119" s="54"/>
      <c r="P1119" s="54"/>
      <c r="Q1119" s="54"/>
      <c r="R1119" s="54"/>
      <c r="S1119" s="54"/>
      <c r="T1119" s="54"/>
      <c r="U1119" s="54"/>
      <c r="V1119" s="54"/>
      <c r="W1119" s="54"/>
      <c r="X1119" s="54"/>
      <c r="Y1119" s="54"/>
      <c r="Z1119" s="54"/>
      <c r="AA1119" s="54"/>
      <c r="AB1119" s="54"/>
      <c r="AC1119" s="54"/>
      <c r="AD1119" s="54"/>
      <c r="AE1119" s="54"/>
      <c r="AF1119" s="54"/>
      <c r="AG1119" s="54"/>
      <c r="AH1119" s="54"/>
    </row>
    <row r="1120" spans="1:34" ht="18" customHeight="1" x14ac:dyDescent="0.3">
      <c r="A1120" s="61"/>
      <c r="B1120" s="61"/>
      <c r="C1120" s="62"/>
      <c r="D1120" s="54"/>
      <c r="E1120" s="54"/>
      <c r="F1120" s="54"/>
      <c r="G1120" s="54"/>
      <c r="H1120" s="54"/>
      <c r="I1120" s="54"/>
      <c r="J1120" s="54"/>
      <c r="K1120" s="54"/>
      <c r="L1120" s="54"/>
      <c r="M1120" s="54"/>
      <c r="N1120" s="54"/>
      <c r="O1120" s="54"/>
      <c r="P1120" s="54"/>
      <c r="Q1120" s="54"/>
      <c r="R1120" s="54"/>
      <c r="S1120" s="54"/>
      <c r="T1120" s="54"/>
      <c r="U1120" s="54"/>
      <c r="V1120" s="54"/>
      <c r="W1120" s="54"/>
      <c r="X1120" s="54"/>
      <c r="Y1120" s="54"/>
      <c r="Z1120" s="54"/>
      <c r="AA1120" s="54"/>
      <c r="AB1120" s="54"/>
      <c r="AC1120" s="54"/>
      <c r="AD1120" s="54"/>
      <c r="AE1120" s="54"/>
      <c r="AF1120" s="54"/>
      <c r="AG1120" s="54"/>
      <c r="AH1120" s="54"/>
    </row>
    <row r="1121" spans="1:34" ht="18" customHeight="1" x14ac:dyDescent="0.3">
      <c r="A1121" s="61"/>
      <c r="B1121" s="61"/>
      <c r="C1121" s="62"/>
      <c r="D1121" s="54"/>
      <c r="E1121" s="54"/>
      <c r="F1121" s="54"/>
      <c r="G1121" s="54"/>
      <c r="H1121" s="54"/>
      <c r="I1121" s="54"/>
      <c r="J1121" s="54"/>
      <c r="K1121" s="54"/>
      <c r="L1121" s="54"/>
      <c r="M1121" s="54"/>
      <c r="N1121" s="54"/>
      <c r="O1121" s="54"/>
      <c r="P1121" s="54"/>
      <c r="Q1121" s="54"/>
      <c r="R1121" s="54"/>
      <c r="S1121" s="54"/>
      <c r="T1121" s="54"/>
      <c r="U1121" s="54"/>
      <c r="V1121" s="54"/>
      <c r="W1121" s="54"/>
      <c r="X1121" s="54"/>
      <c r="Y1121" s="54"/>
      <c r="Z1121" s="54"/>
      <c r="AA1121" s="54"/>
      <c r="AB1121" s="54"/>
      <c r="AC1121" s="54"/>
      <c r="AD1121" s="54"/>
      <c r="AE1121" s="54"/>
      <c r="AF1121" s="54"/>
      <c r="AG1121" s="54"/>
      <c r="AH1121" s="54"/>
    </row>
    <row r="1122" spans="1:34" ht="18" customHeight="1" x14ac:dyDescent="0.3">
      <c r="A1122" s="61"/>
      <c r="B1122" s="61"/>
      <c r="C1122" s="62"/>
      <c r="D1122" s="54"/>
      <c r="E1122" s="54"/>
      <c r="F1122" s="54"/>
      <c r="G1122" s="54"/>
      <c r="H1122" s="54"/>
      <c r="I1122" s="54"/>
      <c r="J1122" s="54"/>
      <c r="K1122" s="54"/>
      <c r="L1122" s="54"/>
      <c r="M1122" s="54"/>
      <c r="N1122" s="54"/>
      <c r="O1122" s="54"/>
      <c r="P1122" s="54"/>
      <c r="Q1122" s="54"/>
      <c r="R1122" s="54"/>
      <c r="S1122" s="54"/>
      <c r="T1122" s="54"/>
      <c r="U1122" s="54"/>
      <c r="V1122" s="54"/>
      <c r="W1122" s="54"/>
      <c r="X1122" s="54"/>
      <c r="Y1122" s="54"/>
      <c r="Z1122" s="54"/>
      <c r="AA1122" s="54"/>
      <c r="AB1122" s="54"/>
      <c r="AC1122" s="54"/>
      <c r="AD1122" s="54"/>
      <c r="AE1122" s="54"/>
      <c r="AF1122" s="54"/>
      <c r="AG1122" s="54"/>
      <c r="AH1122" s="54"/>
    </row>
    <row r="1123" spans="1:34" ht="18" customHeight="1" x14ac:dyDescent="0.3">
      <c r="A1123" s="61"/>
      <c r="B1123" s="61"/>
      <c r="C1123" s="62"/>
      <c r="D1123" s="54"/>
      <c r="E1123" s="54"/>
      <c r="F1123" s="54"/>
      <c r="G1123" s="54"/>
      <c r="H1123" s="54"/>
      <c r="I1123" s="54"/>
      <c r="J1123" s="54"/>
      <c r="K1123" s="54"/>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row>
    <row r="1124" spans="1:34" ht="18" customHeight="1" x14ac:dyDescent="0.3">
      <c r="A1124" s="61"/>
      <c r="B1124" s="61"/>
      <c r="C1124" s="62"/>
      <c r="D1124" s="54"/>
      <c r="E1124" s="54"/>
      <c r="F1124" s="54"/>
      <c r="G1124" s="54"/>
      <c r="H1124" s="54"/>
      <c r="I1124" s="54"/>
      <c r="J1124" s="54"/>
      <c r="K1124" s="54"/>
      <c r="L1124" s="54"/>
      <c r="M1124" s="54"/>
      <c r="N1124" s="54"/>
      <c r="O1124" s="54"/>
      <c r="P1124" s="54"/>
      <c r="Q1124" s="54"/>
      <c r="R1124" s="54"/>
      <c r="S1124" s="54"/>
      <c r="T1124" s="54"/>
      <c r="U1124" s="54"/>
      <c r="V1124" s="54"/>
      <c r="W1124" s="54"/>
      <c r="X1124" s="54"/>
      <c r="Y1124" s="54"/>
      <c r="Z1124" s="54"/>
      <c r="AA1124" s="54"/>
      <c r="AB1124" s="54"/>
      <c r="AC1124" s="54"/>
      <c r="AD1124" s="54"/>
      <c r="AE1124" s="54"/>
      <c r="AF1124" s="54"/>
      <c r="AG1124" s="54"/>
      <c r="AH1124" s="54"/>
    </row>
    <row r="1125" spans="1:34" ht="18" customHeight="1" x14ac:dyDescent="0.3">
      <c r="A1125" s="61"/>
      <c r="B1125" s="61"/>
      <c r="C1125" s="62"/>
      <c r="D1125" s="54"/>
      <c r="E1125" s="54"/>
      <c r="F1125" s="54"/>
      <c r="G1125" s="54"/>
      <c r="H1125" s="54"/>
      <c r="I1125" s="54"/>
      <c r="J1125" s="54"/>
      <c r="K1125" s="54"/>
      <c r="L1125" s="54"/>
      <c r="M1125" s="54"/>
      <c r="N1125" s="54"/>
      <c r="O1125" s="54"/>
      <c r="P1125" s="54"/>
      <c r="Q1125" s="54"/>
      <c r="R1125" s="54"/>
      <c r="S1125" s="54"/>
      <c r="T1125" s="54"/>
      <c r="U1125" s="54"/>
      <c r="V1125" s="54"/>
      <c r="W1125" s="54"/>
      <c r="X1125" s="54"/>
      <c r="Y1125" s="54"/>
      <c r="Z1125" s="54"/>
      <c r="AA1125" s="54"/>
      <c r="AB1125" s="54"/>
      <c r="AC1125" s="54"/>
      <c r="AD1125" s="54"/>
      <c r="AE1125" s="54"/>
      <c r="AF1125" s="54"/>
      <c r="AG1125" s="54"/>
      <c r="AH1125" s="54"/>
    </row>
    <row r="1126" spans="1:34" ht="18" customHeight="1" x14ac:dyDescent="0.3">
      <c r="A1126" s="61"/>
      <c r="B1126" s="61"/>
      <c r="C1126" s="62"/>
      <c r="D1126" s="54"/>
      <c r="E1126" s="54"/>
      <c r="F1126" s="54"/>
      <c r="G1126" s="54"/>
      <c r="H1126" s="54"/>
      <c r="I1126" s="54"/>
      <c r="J1126" s="54"/>
      <c r="K1126" s="54"/>
      <c r="L1126" s="54"/>
      <c r="M1126" s="54"/>
      <c r="N1126" s="54"/>
      <c r="O1126" s="54"/>
      <c r="P1126" s="54"/>
      <c r="Q1126" s="54"/>
      <c r="R1126" s="54"/>
      <c r="S1126" s="54"/>
      <c r="T1126" s="54"/>
      <c r="U1126" s="54"/>
      <c r="V1126" s="54"/>
      <c r="W1126" s="54"/>
      <c r="X1126" s="54"/>
      <c r="Y1126" s="54"/>
      <c r="Z1126" s="54"/>
      <c r="AA1126" s="54"/>
      <c r="AB1126" s="54"/>
      <c r="AC1126" s="54"/>
      <c r="AD1126" s="54"/>
      <c r="AE1126" s="54"/>
      <c r="AF1126" s="54"/>
      <c r="AG1126" s="54"/>
      <c r="AH1126" s="54"/>
    </row>
    <row r="1127" spans="1:34" ht="18" customHeight="1" x14ac:dyDescent="0.3">
      <c r="A1127" s="61"/>
      <c r="B1127" s="61"/>
      <c r="C1127" s="62"/>
      <c r="D1127" s="54"/>
      <c r="E1127" s="54"/>
      <c r="F1127" s="54"/>
      <c r="G1127" s="54"/>
      <c r="H1127" s="54"/>
      <c r="I1127" s="54"/>
      <c r="J1127" s="54"/>
      <c r="K1127" s="54"/>
      <c r="L1127" s="54"/>
      <c r="M1127" s="54"/>
      <c r="N1127" s="54"/>
      <c r="O1127" s="54"/>
      <c r="P1127" s="54"/>
      <c r="Q1127" s="54"/>
      <c r="R1127" s="54"/>
      <c r="S1127" s="54"/>
      <c r="T1127" s="54"/>
      <c r="U1127" s="54"/>
      <c r="V1127" s="54"/>
      <c r="W1127" s="54"/>
      <c r="X1127" s="54"/>
      <c r="Y1127" s="54"/>
      <c r="Z1127" s="54"/>
      <c r="AA1127" s="54"/>
      <c r="AB1127" s="54"/>
      <c r="AC1127" s="54"/>
      <c r="AD1127" s="54"/>
      <c r="AE1127" s="54"/>
      <c r="AF1127" s="54"/>
      <c r="AG1127" s="54"/>
      <c r="AH1127" s="54"/>
    </row>
    <row r="1128" spans="1:34" ht="18" customHeight="1" x14ac:dyDescent="0.3">
      <c r="A1128" s="61"/>
      <c r="B1128" s="61"/>
      <c r="C1128" s="62"/>
      <c r="D1128" s="54"/>
      <c r="E1128" s="54"/>
      <c r="F1128" s="54"/>
      <c r="G1128" s="54"/>
      <c r="H1128" s="54"/>
      <c r="I1128" s="54"/>
      <c r="J1128" s="54"/>
      <c r="K1128" s="54"/>
      <c r="L1128" s="54"/>
      <c r="M1128" s="54"/>
      <c r="N1128" s="54"/>
      <c r="O1128" s="54"/>
      <c r="P1128" s="54"/>
      <c r="Q1128" s="54"/>
      <c r="R1128" s="54"/>
      <c r="S1128" s="54"/>
      <c r="T1128" s="54"/>
      <c r="U1128" s="54"/>
      <c r="V1128" s="54"/>
      <c r="W1128" s="54"/>
      <c r="X1128" s="54"/>
      <c r="Y1128" s="54"/>
      <c r="Z1128" s="54"/>
      <c r="AA1128" s="54"/>
      <c r="AB1128" s="54"/>
      <c r="AC1128" s="54"/>
      <c r="AD1128" s="54"/>
      <c r="AE1128" s="54"/>
      <c r="AF1128" s="54"/>
      <c r="AG1128" s="54"/>
      <c r="AH1128" s="54"/>
    </row>
    <row r="1129" spans="1:34" ht="18" customHeight="1" x14ac:dyDescent="0.3">
      <c r="A1129" s="61"/>
      <c r="B1129" s="61"/>
      <c r="C1129" s="62"/>
      <c r="D1129" s="54"/>
      <c r="E1129" s="54"/>
      <c r="F1129" s="54"/>
      <c r="G1129" s="54"/>
      <c r="H1129" s="54"/>
      <c r="I1129" s="54"/>
      <c r="J1129" s="54"/>
      <c r="K1129" s="54"/>
      <c r="L1129" s="54"/>
      <c r="M1129" s="54"/>
      <c r="N1129" s="54"/>
      <c r="O1129" s="54"/>
      <c r="P1129" s="54"/>
      <c r="Q1129" s="54"/>
      <c r="R1129" s="54"/>
      <c r="S1129" s="54"/>
      <c r="T1129" s="54"/>
      <c r="U1129" s="54"/>
      <c r="V1129" s="54"/>
      <c r="W1129" s="54"/>
      <c r="X1129" s="54"/>
      <c r="Y1129" s="54"/>
      <c r="Z1129" s="54"/>
      <c r="AA1129" s="54"/>
      <c r="AB1129" s="54"/>
      <c r="AC1129" s="54"/>
      <c r="AD1129" s="54"/>
      <c r="AE1129" s="54"/>
      <c r="AF1129" s="54"/>
      <c r="AG1129" s="54"/>
      <c r="AH1129" s="54"/>
    </row>
    <row r="1130" spans="1:34" ht="18" customHeight="1" x14ac:dyDescent="0.3">
      <c r="A1130" s="61"/>
      <c r="B1130" s="61"/>
      <c r="C1130" s="62"/>
      <c r="D1130" s="54"/>
      <c r="E1130" s="54"/>
      <c r="F1130" s="54"/>
      <c r="G1130" s="54"/>
      <c r="H1130" s="54"/>
      <c r="I1130" s="54"/>
      <c r="J1130" s="54"/>
      <c r="K1130" s="54"/>
      <c r="L1130" s="54"/>
      <c r="M1130" s="54"/>
      <c r="N1130" s="54"/>
      <c r="O1130" s="54"/>
      <c r="P1130" s="54"/>
      <c r="Q1130" s="54"/>
      <c r="R1130" s="54"/>
      <c r="S1130" s="54"/>
      <c r="T1130" s="54"/>
      <c r="U1130" s="54"/>
      <c r="V1130" s="54"/>
      <c r="W1130" s="54"/>
      <c r="X1130" s="54"/>
      <c r="Y1130" s="54"/>
      <c r="Z1130" s="54"/>
      <c r="AA1130" s="54"/>
      <c r="AB1130" s="54"/>
      <c r="AC1130" s="54"/>
      <c r="AD1130" s="54"/>
      <c r="AE1130" s="54"/>
      <c r="AF1130" s="54"/>
      <c r="AG1130" s="54"/>
      <c r="AH1130" s="54"/>
    </row>
    <row r="1131" spans="1:34" ht="18" customHeight="1" x14ac:dyDescent="0.3">
      <c r="A1131" s="61"/>
      <c r="B1131" s="61"/>
      <c r="C1131" s="62"/>
      <c r="D1131" s="54"/>
      <c r="E1131" s="54"/>
      <c r="F1131" s="54"/>
      <c r="G1131" s="54"/>
      <c r="H1131" s="54"/>
      <c r="I1131" s="54"/>
      <c r="J1131" s="54"/>
      <c r="K1131" s="54"/>
      <c r="L1131" s="54"/>
      <c r="M1131" s="54"/>
      <c r="N1131" s="54"/>
      <c r="O1131" s="54"/>
      <c r="P1131" s="54"/>
      <c r="Q1131" s="54"/>
      <c r="R1131" s="54"/>
      <c r="S1131" s="54"/>
      <c r="T1131" s="54"/>
      <c r="U1131" s="54"/>
      <c r="V1131" s="54"/>
      <c r="W1131" s="54"/>
      <c r="X1131" s="54"/>
      <c r="Y1131" s="54"/>
      <c r="Z1131" s="54"/>
      <c r="AA1131" s="54"/>
      <c r="AB1131" s="54"/>
      <c r="AC1131" s="54"/>
      <c r="AD1131" s="54"/>
      <c r="AE1131" s="54"/>
      <c r="AF1131" s="54"/>
      <c r="AG1131" s="54"/>
      <c r="AH1131" s="54"/>
    </row>
    <row r="1132" spans="1:34" ht="18" customHeight="1" x14ac:dyDescent="0.3">
      <c r="A1132" s="61"/>
      <c r="B1132" s="61"/>
      <c r="C1132" s="62"/>
      <c r="D1132" s="54"/>
      <c r="E1132" s="54"/>
      <c r="F1132" s="54"/>
      <c r="G1132" s="54"/>
      <c r="H1132" s="54"/>
      <c r="I1132" s="54"/>
      <c r="J1132" s="54"/>
      <c r="K1132" s="54"/>
      <c r="L1132" s="54"/>
      <c r="M1132" s="54"/>
      <c r="N1132" s="54"/>
      <c r="O1132" s="54"/>
      <c r="P1132" s="54"/>
      <c r="Q1132" s="54"/>
      <c r="R1132" s="54"/>
      <c r="S1132" s="54"/>
      <c r="T1132" s="54"/>
      <c r="U1132" s="54"/>
      <c r="V1132" s="54"/>
      <c r="W1132" s="54"/>
      <c r="X1132" s="54"/>
      <c r="Y1132" s="54"/>
      <c r="Z1132" s="54"/>
      <c r="AA1132" s="54"/>
      <c r="AB1132" s="54"/>
      <c r="AC1132" s="54"/>
      <c r="AD1132" s="54"/>
      <c r="AE1132" s="54"/>
      <c r="AF1132" s="54"/>
      <c r="AG1132" s="54"/>
      <c r="AH1132" s="54"/>
    </row>
    <row r="1133" spans="1:34" ht="18" customHeight="1" x14ac:dyDescent="0.3">
      <c r="A1133" s="61"/>
      <c r="B1133" s="61"/>
      <c r="C1133" s="62"/>
      <c r="D1133" s="54"/>
      <c r="E1133" s="54"/>
      <c r="F1133" s="54"/>
      <c r="G1133" s="54"/>
      <c r="H1133" s="54"/>
      <c r="I1133" s="54"/>
      <c r="J1133" s="54"/>
      <c r="K1133" s="54"/>
      <c r="L1133" s="54"/>
      <c r="M1133" s="54"/>
      <c r="N1133" s="54"/>
      <c r="O1133" s="54"/>
      <c r="P1133" s="54"/>
      <c r="Q1133" s="54"/>
      <c r="R1133" s="54"/>
      <c r="S1133" s="54"/>
      <c r="T1133" s="54"/>
      <c r="U1133" s="54"/>
      <c r="V1133" s="54"/>
      <c r="W1133" s="54"/>
      <c r="X1133" s="54"/>
      <c r="Y1133" s="54"/>
      <c r="Z1133" s="54"/>
      <c r="AA1133" s="54"/>
      <c r="AB1133" s="54"/>
      <c r="AC1133" s="54"/>
      <c r="AD1133" s="54"/>
      <c r="AE1133" s="54"/>
      <c r="AF1133" s="54"/>
      <c r="AG1133" s="54"/>
      <c r="AH1133" s="54"/>
    </row>
    <row r="1134" spans="1:34" ht="18" customHeight="1" x14ac:dyDescent="0.3">
      <c r="A1134" s="61"/>
      <c r="B1134" s="61"/>
      <c r="C1134" s="62"/>
      <c r="D1134" s="54"/>
      <c r="E1134" s="54"/>
      <c r="F1134" s="54"/>
      <c r="G1134" s="54"/>
      <c r="H1134" s="54"/>
      <c r="I1134" s="54"/>
      <c r="J1134" s="54"/>
      <c r="K1134" s="54"/>
      <c r="L1134" s="54"/>
      <c r="M1134" s="54"/>
      <c r="N1134" s="54"/>
      <c r="O1134" s="54"/>
      <c r="P1134" s="54"/>
      <c r="Q1134" s="54"/>
      <c r="R1134" s="54"/>
      <c r="S1134" s="54"/>
      <c r="T1134" s="54"/>
      <c r="U1134" s="54"/>
      <c r="V1134" s="54"/>
      <c r="W1134" s="54"/>
      <c r="X1134" s="54"/>
      <c r="Y1134" s="54"/>
      <c r="Z1134" s="54"/>
      <c r="AA1134" s="54"/>
      <c r="AB1134" s="54"/>
      <c r="AC1134" s="54"/>
      <c r="AD1134" s="54"/>
      <c r="AE1134" s="54"/>
      <c r="AF1134" s="54"/>
      <c r="AG1134" s="54"/>
      <c r="AH1134" s="54"/>
    </row>
    <row r="1135" spans="1:34" ht="18" customHeight="1" x14ac:dyDescent="0.3">
      <c r="A1135" s="61"/>
      <c r="B1135" s="61"/>
      <c r="C1135" s="62"/>
      <c r="D1135" s="54"/>
      <c r="E1135" s="54"/>
      <c r="F1135" s="54"/>
      <c r="G1135" s="54"/>
      <c r="H1135" s="54"/>
      <c r="I1135" s="54"/>
      <c r="J1135" s="54"/>
      <c r="K1135" s="54"/>
      <c r="L1135" s="54"/>
      <c r="M1135" s="54"/>
      <c r="N1135" s="54"/>
      <c r="O1135" s="54"/>
      <c r="P1135" s="54"/>
      <c r="Q1135" s="54"/>
      <c r="R1135" s="54"/>
      <c r="S1135" s="54"/>
      <c r="T1135" s="54"/>
      <c r="U1135" s="54"/>
      <c r="V1135" s="54"/>
      <c r="W1135" s="54"/>
      <c r="X1135" s="54"/>
      <c r="Y1135" s="54"/>
      <c r="Z1135" s="54"/>
      <c r="AA1135" s="54"/>
      <c r="AB1135" s="54"/>
      <c r="AC1135" s="54"/>
      <c r="AD1135" s="54"/>
      <c r="AE1135" s="54"/>
      <c r="AF1135" s="54"/>
      <c r="AG1135" s="54"/>
      <c r="AH1135" s="54"/>
    </row>
    <row r="1136" spans="1:34" ht="18" customHeight="1" x14ac:dyDescent="0.3">
      <c r="A1136" s="61"/>
      <c r="B1136" s="61"/>
      <c r="C1136" s="62"/>
      <c r="D1136" s="54"/>
      <c r="E1136" s="54"/>
      <c r="F1136" s="54"/>
      <c r="G1136" s="54"/>
      <c r="H1136" s="54"/>
      <c r="I1136" s="54"/>
      <c r="J1136" s="54"/>
      <c r="K1136" s="54"/>
      <c r="L1136" s="54"/>
      <c r="M1136" s="54"/>
      <c r="N1136" s="54"/>
      <c r="O1136" s="54"/>
      <c r="P1136" s="54"/>
      <c r="Q1136" s="54"/>
      <c r="R1136" s="54"/>
      <c r="S1136" s="54"/>
      <c r="T1136" s="54"/>
      <c r="U1136" s="54"/>
      <c r="V1136" s="54"/>
      <c r="W1136" s="54"/>
      <c r="X1136" s="54"/>
      <c r="Y1136" s="54"/>
      <c r="Z1136" s="54"/>
      <c r="AA1136" s="54"/>
      <c r="AB1136" s="54"/>
      <c r="AC1136" s="54"/>
      <c r="AD1136" s="54"/>
      <c r="AE1136" s="54"/>
      <c r="AF1136" s="54"/>
      <c r="AG1136" s="54"/>
      <c r="AH1136" s="54"/>
    </row>
    <row r="1137" spans="1:34" ht="18" customHeight="1" x14ac:dyDescent="0.3">
      <c r="A1137" s="61"/>
      <c r="B1137" s="61"/>
      <c r="C1137" s="62"/>
      <c r="D1137" s="54"/>
      <c r="E1137" s="54"/>
      <c r="F1137" s="54"/>
      <c r="G1137" s="54"/>
      <c r="H1137" s="54"/>
      <c r="I1137" s="54"/>
      <c r="J1137" s="54"/>
      <c r="K1137" s="54"/>
      <c r="L1137" s="54"/>
      <c r="M1137" s="54"/>
      <c r="N1137" s="54"/>
      <c r="O1137" s="54"/>
      <c r="P1137" s="54"/>
      <c r="Q1137" s="54"/>
      <c r="R1137" s="54"/>
      <c r="S1137" s="54"/>
      <c r="T1137" s="54"/>
      <c r="U1137" s="54"/>
      <c r="V1137" s="54"/>
      <c r="W1137" s="54"/>
      <c r="X1137" s="54"/>
      <c r="Y1137" s="54"/>
      <c r="Z1137" s="54"/>
      <c r="AA1137" s="54"/>
      <c r="AB1137" s="54"/>
      <c r="AC1137" s="54"/>
      <c r="AD1137" s="54"/>
      <c r="AE1137" s="54"/>
      <c r="AF1137" s="54"/>
      <c r="AG1137" s="54"/>
      <c r="AH1137" s="54"/>
    </row>
    <row r="1138" spans="1:34" ht="18" customHeight="1" x14ac:dyDescent="0.3">
      <c r="A1138" s="61"/>
      <c r="B1138" s="61"/>
      <c r="C1138" s="62"/>
      <c r="D1138" s="54"/>
      <c r="E1138" s="54"/>
      <c r="F1138" s="54"/>
      <c r="G1138" s="54"/>
      <c r="H1138" s="54"/>
      <c r="I1138" s="54"/>
      <c r="J1138" s="54"/>
      <c r="K1138" s="54"/>
      <c r="L1138" s="54"/>
      <c r="M1138" s="54"/>
      <c r="N1138" s="54"/>
      <c r="O1138" s="54"/>
      <c r="P1138" s="54"/>
      <c r="Q1138" s="54"/>
      <c r="R1138" s="54"/>
      <c r="S1138" s="54"/>
      <c r="T1138" s="54"/>
      <c r="U1138" s="54"/>
      <c r="V1138" s="54"/>
      <c r="W1138" s="54"/>
      <c r="X1138" s="54"/>
      <c r="Y1138" s="54"/>
      <c r="Z1138" s="54"/>
      <c r="AA1138" s="54"/>
      <c r="AB1138" s="54"/>
      <c r="AC1138" s="54"/>
      <c r="AD1138" s="54"/>
      <c r="AE1138" s="54"/>
      <c r="AF1138" s="54"/>
      <c r="AG1138" s="54"/>
      <c r="AH1138" s="54"/>
    </row>
    <row r="1139" spans="1:34" ht="18" customHeight="1" x14ac:dyDescent="0.3">
      <c r="A1139" s="61"/>
      <c r="B1139" s="61"/>
      <c r="C1139" s="62"/>
      <c r="D1139" s="54"/>
      <c r="E1139" s="54"/>
      <c r="F1139" s="54"/>
      <c r="G1139" s="54"/>
      <c r="H1139" s="54"/>
      <c r="I1139" s="54"/>
      <c r="J1139" s="54"/>
      <c r="K1139" s="54"/>
      <c r="L1139" s="54"/>
      <c r="M1139" s="54"/>
      <c r="N1139" s="54"/>
      <c r="O1139" s="54"/>
      <c r="P1139" s="54"/>
      <c r="Q1139" s="54"/>
      <c r="R1139" s="54"/>
      <c r="S1139" s="54"/>
      <c r="T1139" s="54"/>
      <c r="U1139" s="54"/>
      <c r="V1139" s="54"/>
      <c r="W1139" s="54"/>
      <c r="X1139" s="54"/>
      <c r="Y1139" s="54"/>
      <c r="Z1139" s="54"/>
      <c r="AA1139" s="54"/>
      <c r="AB1139" s="54"/>
      <c r="AC1139" s="54"/>
      <c r="AD1139" s="54"/>
      <c r="AE1139" s="54"/>
      <c r="AF1139" s="54"/>
      <c r="AG1139" s="54"/>
      <c r="AH1139" s="54"/>
    </row>
    <row r="1140" spans="1:34" ht="18" customHeight="1" x14ac:dyDescent="0.3">
      <c r="A1140" s="61"/>
      <c r="B1140" s="61"/>
      <c r="C1140" s="62"/>
      <c r="D1140" s="54"/>
      <c r="E1140" s="54"/>
      <c r="F1140" s="54"/>
      <c r="G1140" s="54"/>
      <c r="H1140" s="54"/>
      <c r="I1140" s="54"/>
      <c r="J1140" s="54"/>
      <c r="K1140" s="54"/>
      <c r="L1140" s="54"/>
      <c r="M1140" s="54"/>
      <c r="N1140" s="54"/>
      <c r="O1140" s="54"/>
      <c r="P1140" s="54"/>
      <c r="Q1140" s="54"/>
      <c r="R1140" s="54"/>
      <c r="S1140" s="54"/>
      <c r="T1140" s="54"/>
      <c r="U1140" s="54"/>
      <c r="V1140" s="54"/>
      <c r="W1140" s="54"/>
      <c r="X1140" s="54"/>
      <c r="Y1140" s="54"/>
      <c r="Z1140" s="54"/>
      <c r="AA1140" s="54"/>
      <c r="AB1140" s="54"/>
      <c r="AC1140" s="54"/>
      <c r="AD1140" s="54"/>
      <c r="AE1140" s="54"/>
      <c r="AF1140" s="54"/>
      <c r="AG1140" s="54"/>
      <c r="AH1140" s="54"/>
    </row>
    <row r="1141" spans="1:34" ht="18" customHeight="1" x14ac:dyDescent="0.3">
      <c r="A1141" s="61"/>
      <c r="B1141" s="61"/>
      <c r="C1141" s="62"/>
      <c r="D1141" s="54"/>
      <c r="E1141" s="54"/>
      <c r="F1141" s="54"/>
      <c r="G1141" s="54"/>
      <c r="H1141" s="54"/>
      <c r="I1141" s="54"/>
      <c r="J1141" s="54"/>
      <c r="K1141" s="54"/>
      <c r="L1141" s="54"/>
      <c r="M1141" s="54"/>
      <c r="N1141" s="54"/>
      <c r="O1141" s="54"/>
      <c r="P1141" s="54"/>
      <c r="Q1141" s="54"/>
      <c r="R1141" s="54"/>
      <c r="S1141" s="54"/>
      <c r="T1141" s="54"/>
      <c r="U1141" s="54"/>
      <c r="V1141" s="54"/>
      <c r="W1141" s="54"/>
      <c r="X1141" s="54"/>
      <c r="Y1141" s="54"/>
      <c r="Z1141" s="54"/>
      <c r="AA1141" s="54"/>
      <c r="AB1141" s="54"/>
      <c r="AC1141" s="54"/>
      <c r="AD1141" s="54"/>
      <c r="AE1141" s="54"/>
      <c r="AF1141" s="54"/>
      <c r="AG1141" s="54"/>
      <c r="AH1141" s="54"/>
    </row>
    <row r="1142" spans="1:34" ht="18" customHeight="1" x14ac:dyDescent="0.3">
      <c r="A1142" s="61"/>
      <c r="B1142" s="61"/>
      <c r="C1142" s="62"/>
      <c r="D1142" s="54"/>
      <c r="E1142" s="54"/>
      <c r="F1142" s="54"/>
      <c r="G1142" s="54"/>
      <c r="H1142" s="54"/>
      <c r="I1142" s="54"/>
      <c r="J1142" s="54"/>
      <c r="K1142" s="54"/>
      <c r="L1142" s="54"/>
      <c r="M1142" s="54"/>
      <c r="N1142" s="54"/>
      <c r="O1142" s="54"/>
      <c r="P1142" s="54"/>
      <c r="Q1142" s="54"/>
      <c r="R1142" s="54"/>
      <c r="S1142" s="54"/>
      <c r="T1142" s="54"/>
      <c r="U1142" s="54"/>
      <c r="V1142" s="54"/>
      <c r="W1142" s="54"/>
      <c r="X1142" s="54"/>
      <c r="Y1142" s="54"/>
      <c r="Z1142" s="54"/>
      <c r="AA1142" s="54"/>
      <c r="AB1142" s="54"/>
      <c r="AC1142" s="54"/>
      <c r="AD1142" s="54"/>
      <c r="AE1142" s="54"/>
      <c r="AF1142" s="54"/>
      <c r="AG1142" s="54"/>
      <c r="AH1142" s="54"/>
    </row>
    <row r="1143" spans="1:34" ht="18" customHeight="1" x14ac:dyDescent="0.3">
      <c r="A1143" s="61"/>
      <c r="B1143" s="61"/>
      <c r="C1143" s="62"/>
      <c r="D1143" s="54"/>
      <c r="E1143" s="54"/>
      <c r="F1143" s="54"/>
      <c r="G1143" s="54"/>
      <c r="H1143" s="54"/>
      <c r="I1143" s="54"/>
      <c r="J1143" s="54"/>
      <c r="K1143" s="54"/>
      <c r="L1143" s="54"/>
      <c r="M1143" s="54"/>
      <c r="N1143" s="54"/>
      <c r="O1143" s="54"/>
      <c r="P1143" s="54"/>
      <c r="Q1143" s="54"/>
      <c r="R1143" s="54"/>
      <c r="S1143" s="54"/>
      <c r="T1143" s="54"/>
      <c r="U1143" s="54"/>
      <c r="V1143" s="54"/>
      <c r="W1143" s="54"/>
      <c r="X1143" s="54"/>
      <c r="Y1143" s="54"/>
      <c r="Z1143" s="54"/>
      <c r="AA1143" s="54"/>
      <c r="AB1143" s="54"/>
      <c r="AC1143" s="54"/>
      <c r="AD1143" s="54"/>
      <c r="AE1143" s="54"/>
      <c r="AF1143" s="54"/>
      <c r="AG1143" s="54"/>
      <c r="AH1143" s="54"/>
    </row>
    <row r="1144" spans="1:34" ht="18" customHeight="1" x14ac:dyDescent="0.3">
      <c r="A1144" s="61"/>
      <c r="B1144" s="61"/>
      <c r="C1144" s="62"/>
      <c r="D1144" s="54"/>
      <c r="E1144" s="54"/>
      <c r="F1144" s="54"/>
      <c r="G1144" s="54"/>
      <c r="H1144" s="54"/>
      <c r="I1144" s="54"/>
      <c r="J1144" s="54"/>
      <c r="K1144" s="54"/>
      <c r="L1144" s="54"/>
      <c r="M1144" s="54"/>
      <c r="N1144" s="54"/>
      <c r="O1144" s="54"/>
      <c r="P1144" s="54"/>
      <c r="Q1144" s="54"/>
      <c r="R1144" s="54"/>
      <c r="S1144" s="54"/>
      <c r="T1144" s="54"/>
      <c r="U1144" s="54"/>
      <c r="V1144" s="54"/>
      <c r="W1144" s="54"/>
      <c r="X1144" s="54"/>
      <c r="Y1144" s="54"/>
      <c r="Z1144" s="54"/>
      <c r="AA1144" s="54"/>
      <c r="AB1144" s="54"/>
      <c r="AC1144" s="54"/>
      <c r="AD1144" s="54"/>
      <c r="AE1144" s="54"/>
      <c r="AF1144" s="54"/>
      <c r="AG1144" s="54"/>
      <c r="AH1144" s="54"/>
    </row>
    <row r="1145" spans="1:34" ht="18" customHeight="1" x14ac:dyDescent="0.3">
      <c r="A1145" s="61"/>
      <c r="B1145" s="61"/>
      <c r="C1145" s="62"/>
      <c r="D1145" s="54"/>
      <c r="E1145" s="54"/>
      <c r="F1145" s="54"/>
      <c r="G1145" s="54"/>
      <c r="H1145" s="54"/>
      <c r="I1145" s="54"/>
      <c r="J1145" s="54"/>
      <c r="K1145" s="54"/>
      <c r="L1145" s="54"/>
      <c r="M1145" s="54"/>
      <c r="N1145" s="54"/>
      <c r="O1145" s="54"/>
      <c r="P1145" s="54"/>
      <c r="Q1145" s="54"/>
      <c r="R1145" s="54"/>
      <c r="S1145" s="54"/>
      <c r="T1145" s="54"/>
      <c r="U1145" s="54"/>
      <c r="V1145" s="54"/>
      <c r="W1145" s="54"/>
      <c r="X1145" s="54"/>
      <c r="Y1145" s="54"/>
      <c r="Z1145" s="54"/>
      <c r="AA1145" s="54"/>
      <c r="AB1145" s="54"/>
      <c r="AC1145" s="54"/>
      <c r="AD1145" s="54"/>
      <c r="AE1145" s="54"/>
      <c r="AF1145" s="54"/>
      <c r="AG1145" s="54"/>
      <c r="AH1145" s="54"/>
    </row>
    <row r="1146" spans="1:34" ht="18" customHeight="1" x14ac:dyDescent="0.3">
      <c r="A1146" s="61"/>
      <c r="B1146" s="61"/>
      <c r="C1146" s="62"/>
      <c r="D1146" s="54"/>
      <c r="E1146" s="54"/>
      <c r="F1146" s="54"/>
      <c r="G1146" s="54"/>
      <c r="H1146" s="54"/>
      <c r="I1146" s="54"/>
      <c r="J1146" s="54"/>
      <c r="K1146" s="54"/>
      <c r="L1146" s="54"/>
      <c r="M1146" s="54"/>
      <c r="N1146" s="54"/>
      <c r="O1146" s="54"/>
      <c r="P1146" s="54"/>
      <c r="Q1146" s="54"/>
      <c r="R1146" s="54"/>
      <c r="S1146" s="54"/>
      <c r="T1146" s="54"/>
      <c r="U1146" s="54"/>
      <c r="V1146" s="54"/>
      <c r="W1146" s="54"/>
      <c r="X1146" s="54"/>
      <c r="Y1146" s="54"/>
      <c r="Z1146" s="54"/>
      <c r="AA1146" s="54"/>
      <c r="AB1146" s="54"/>
      <c r="AC1146" s="54"/>
      <c r="AD1146" s="54"/>
      <c r="AE1146" s="54"/>
      <c r="AF1146" s="54"/>
      <c r="AG1146" s="54"/>
      <c r="AH1146" s="54"/>
    </row>
    <row r="1147" spans="1:34" ht="18" customHeight="1" x14ac:dyDescent="0.3">
      <c r="A1147" s="61"/>
      <c r="B1147" s="61"/>
      <c r="C1147" s="62"/>
      <c r="D1147" s="54"/>
      <c r="E1147" s="54"/>
      <c r="F1147" s="54"/>
      <c r="G1147" s="54"/>
      <c r="H1147" s="54"/>
      <c r="I1147" s="54"/>
      <c r="J1147" s="54"/>
      <c r="K1147" s="54"/>
      <c r="L1147" s="54"/>
      <c r="M1147" s="54"/>
      <c r="N1147" s="54"/>
      <c r="O1147" s="54"/>
      <c r="P1147" s="54"/>
      <c r="Q1147" s="54"/>
      <c r="R1147" s="54"/>
      <c r="S1147" s="54"/>
      <c r="T1147" s="54"/>
      <c r="U1147" s="54"/>
      <c r="V1147" s="54"/>
      <c r="W1147" s="54"/>
      <c r="X1147" s="54"/>
      <c r="Y1147" s="54"/>
      <c r="Z1147" s="54"/>
      <c r="AA1147" s="54"/>
      <c r="AB1147" s="54"/>
      <c r="AC1147" s="54"/>
      <c r="AD1147" s="54"/>
      <c r="AE1147" s="54"/>
      <c r="AF1147" s="54"/>
      <c r="AG1147" s="54"/>
      <c r="AH1147" s="54"/>
    </row>
    <row r="1148" spans="1:34" ht="18" customHeight="1" x14ac:dyDescent="0.3">
      <c r="A1148" s="61"/>
      <c r="B1148" s="61"/>
      <c r="C1148" s="62"/>
      <c r="D1148" s="54"/>
      <c r="E1148" s="54"/>
      <c r="F1148" s="54"/>
      <c r="G1148" s="54"/>
      <c r="H1148" s="54"/>
      <c r="I1148" s="54"/>
      <c r="J1148" s="54"/>
      <c r="K1148" s="54"/>
      <c r="L1148" s="54"/>
      <c r="M1148" s="54"/>
      <c r="N1148" s="54"/>
      <c r="O1148" s="54"/>
      <c r="P1148" s="54"/>
      <c r="Q1148" s="54"/>
      <c r="R1148" s="54"/>
      <c r="S1148" s="54"/>
      <c r="T1148" s="54"/>
      <c r="U1148" s="54"/>
      <c r="V1148" s="54"/>
      <c r="W1148" s="54"/>
      <c r="X1148" s="54"/>
      <c r="Y1148" s="54"/>
      <c r="Z1148" s="54"/>
      <c r="AA1148" s="54"/>
      <c r="AB1148" s="54"/>
      <c r="AC1148" s="54"/>
      <c r="AD1148" s="54"/>
      <c r="AE1148" s="54"/>
      <c r="AF1148" s="54"/>
      <c r="AG1148" s="54"/>
      <c r="AH1148" s="54"/>
    </row>
    <row r="1149" spans="1:34" ht="18" customHeight="1" x14ac:dyDescent="0.3">
      <c r="A1149" s="61"/>
      <c r="B1149" s="61"/>
      <c r="C1149" s="62"/>
      <c r="D1149" s="54"/>
      <c r="E1149" s="54"/>
      <c r="F1149" s="54"/>
      <c r="G1149" s="54"/>
      <c r="H1149" s="54"/>
      <c r="I1149" s="54"/>
      <c r="J1149" s="54"/>
      <c r="K1149" s="54"/>
      <c r="L1149" s="54"/>
      <c r="M1149" s="54"/>
      <c r="N1149" s="54"/>
      <c r="O1149" s="54"/>
      <c r="P1149" s="54"/>
      <c r="Q1149" s="54"/>
      <c r="R1149" s="54"/>
      <c r="S1149" s="54"/>
      <c r="T1149" s="54"/>
      <c r="U1149" s="54"/>
      <c r="V1149" s="54"/>
      <c r="W1149" s="54"/>
      <c r="X1149" s="54"/>
      <c r="Y1149" s="54"/>
      <c r="Z1149" s="54"/>
      <c r="AA1149" s="54"/>
      <c r="AB1149" s="54"/>
      <c r="AC1149" s="54"/>
      <c r="AD1149" s="54"/>
      <c r="AE1149" s="54"/>
      <c r="AF1149" s="54"/>
      <c r="AG1149" s="54"/>
      <c r="AH1149" s="54"/>
    </row>
    <row r="1150" spans="1:34" ht="18" customHeight="1" x14ac:dyDescent="0.3">
      <c r="A1150" s="61"/>
      <c r="B1150" s="61"/>
      <c r="C1150" s="62"/>
      <c r="D1150" s="54"/>
      <c r="E1150" s="54"/>
      <c r="F1150" s="54"/>
      <c r="G1150" s="54"/>
      <c r="H1150" s="54"/>
      <c r="I1150" s="54"/>
      <c r="J1150" s="54"/>
      <c r="K1150" s="54"/>
      <c r="L1150" s="54"/>
      <c r="M1150" s="54"/>
      <c r="N1150" s="54"/>
      <c r="O1150" s="54"/>
      <c r="P1150" s="54"/>
      <c r="Q1150" s="54"/>
      <c r="R1150" s="54"/>
      <c r="S1150" s="54"/>
      <c r="T1150" s="54"/>
      <c r="U1150" s="54"/>
      <c r="V1150" s="54"/>
      <c r="W1150" s="54"/>
      <c r="X1150" s="54"/>
      <c r="Y1150" s="54"/>
      <c r="Z1150" s="54"/>
      <c r="AA1150" s="54"/>
      <c r="AB1150" s="54"/>
      <c r="AC1150" s="54"/>
      <c r="AD1150" s="54"/>
      <c r="AE1150" s="54"/>
      <c r="AF1150" s="54"/>
      <c r="AG1150" s="54"/>
      <c r="AH1150" s="54"/>
    </row>
    <row r="1151" spans="1:34" ht="18" customHeight="1" x14ac:dyDescent="0.3">
      <c r="A1151" s="61"/>
      <c r="B1151" s="61"/>
      <c r="C1151" s="62"/>
      <c r="D1151" s="54"/>
      <c r="E1151" s="54"/>
      <c r="F1151" s="54"/>
      <c r="G1151" s="54"/>
      <c r="H1151" s="54"/>
      <c r="I1151" s="54"/>
      <c r="J1151" s="54"/>
      <c r="K1151" s="54"/>
      <c r="L1151" s="54"/>
      <c r="M1151" s="54"/>
      <c r="N1151" s="54"/>
      <c r="O1151" s="54"/>
      <c r="P1151" s="54"/>
      <c r="Q1151" s="54"/>
      <c r="R1151" s="54"/>
      <c r="S1151" s="54"/>
      <c r="T1151" s="54"/>
      <c r="U1151" s="54"/>
      <c r="V1151" s="54"/>
      <c r="W1151" s="54"/>
      <c r="X1151" s="54"/>
      <c r="Y1151" s="54"/>
      <c r="Z1151" s="54"/>
      <c r="AA1151" s="54"/>
      <c r="AB1151" s="54"/>
      <c r="AC1151" s="54"/>
      <c r="AD1151" s="54"/>
      <c r="AE1151" s="54"/>
      <c r="AF1151" s="54"/>
      <c r="AG1151" s="54"/>
      <c r="AH1151" s="54"/>
    </row>
    <row r="1152" spans="1:34" ht="18" customHeight="1" x14ac:dyDescent="0.3">
      <c r="A1152" s="61"/>
      <c r="B1152" s="61"/>
      <c r="C1152" s="62"/>
      <c r="D1152" s="54"/>
      <c r="E1152" s="54"/>
      <c r="F1152" s="54"/>
      <c r="G1152" s="54"/>
      <c r="H1152" s="54"/>
      <c r="I1152" s="54"/>
      <c r="J1152" s="54"/>
      <c r="K1152" s="54"/>
      <c r="L1152" s="54"/>
      <c r="M1152" s="54"/>
      <c r="N1152" s="54"/>
      <c r="O1152" s="54"/>
      <c r="P1152" s="54"/>
      <c r="Q1152" s="54"/>
      <c r="R1152" s="54"/>
      <c r="S1152" s="54"/>
      <c r="T1152" s="54"/>
      <c r="U1152" s="54"/>
      <c r="V1152" s="54"/>
      <c r="W1152" s="54"/>
      <c r="X1152" s="54"/>
      <c r="Y1152" s="54"/>
      <c r="Z1152" s="54"/>
      <c r="AA1152" s="54"/>
      <c r="AB1152" s="54"/>
      <c r="AC1152" s="54"/>
      <c r="AD1152" s="54"/>
      <c r="AE1152" s="54"/>
      <c r="AF1152" s="54"/>
      <c r="AG1152" s="54"/>
      <c r="AH1152" s="54"/>
    </row>
    <row r="1153" spans="1:34" ht="18" customHeight="1" x14ac:dyDescent="0.3">
      <c r="A1153" s="61"/>
      <c r="B1153" s="61"/>
      <c r="C1153" s="62"/>
      <c r="D1153" s="54"/>
      <c r="E1153" s="54"/>
      <c r="F1153" s="54"/>
      <c r="G1153" s="54"/>
      <c r="H1153" s="54"/>
      <c r="I1153" s="54"/>
      <c r="J1153" s="54"/>
      <c r="K1153" s="54"/>
      <c r="L1153" s="54"/>
      <c r="M1153" s="54"/>
      <c r="N1153" s="54"/>
      <c r="O1153" s="54"/>
      <c r="P1153" s="54"/>
      <c r="Q1153" s="54"/>
      <c r="R1153" s="54"/>
      <c r="S1153" s="54"/>
      <c r="T1153" s="54"/>
      <c r="U1153" s="54"/>
      <c r="V1153" s="54"/>
      <c r="W1153" s="54"/>
      <c r="X1153" s="54"/>
      <c r="Y1153" s="54"/>
      <c r="Z1153" s="54"/>
      <c r="AA1153" s="54"/>
      <c r="AB1153" s="54"/>
      <c r="AC1153" s="54"/>
      <c r="AD1153" s="54"/>
      <c r="AE1153" s="54"/>
      <c r="AF1153" s="54"/>
      <c r="AG1153" s="54"/>
      <c r="AH1153" s="54"/>
    </row>
    <row r="1154" spans="1:34" ht="18" customHeight="1" x14ac:dyDescent="0.3">
      <c r="A1154" s="61"/>
      <c r="B1154" s="61"/>
      <c r="C1154" s="62"/>
      <c r="D1154" s="54"/>
      <c r="E1154" s="54"/>
      <c r="F1154" s="54"/>
      <c r="G1154" s="54"/>
      <c r="H1154" s="54"/>
      <c r="I1154" s="54"/>
      <c r="J1154" s="54"/>
      <c r="K1154" s="54"/>
      <c r="L1154" s="54"/>
      <c r="M1154" s="54"/>
      <c r="N1154" s="54"/>
      <c r="O1154" s="54"/>
      <c r="P1154" s="54"/>
      <c r="Q1154" s="54"/>
      <c r="R1154" s="54"/>
      <c r="S1154" s="54"/>
      <c r="T1154" s="54"/>
      <c r="U1154" s="54"/>
      <c r="V1154" s="54"/>
      <c r="W1154" s="54"/>
      <c r="X1154" s="54"/>
      <c r="Y1154" s="54"/>
      <c r="Z1154" s="54"/>
      <c r="AA1154" s="54"/>
      <c r="AB1154" s="54"/>
      <c r="AC1154" s="54"/>
      <c r="AD1154" s="54"/>
      <c r="AE1154" s="54"/>
      <c r="AF1154" s="54"/>
      <c r="AG1154" s="54"/>
      <c r="AH1154" s="54"/>
    </row>
    <row r="1155" spans="1:34" ht="18" customHeight="1" x14ac:dyDescent="0.3">
      <c r="A1155" s="61"/>
      <c r="B1155" s="61"/>
      <c r="C1155" s="62"/>
      <c r="D1155" s="54"/>
      <c r="E1155" s="54"/>
      <c r="F1155" s="54"/>
      <c r="G1155" s="54"/>
      <c r="H1155" s="54"/>
      <c r="I1155" s="54"/>
      <c r="J1155" s="54"/>
      <c r="K1155" s="54"/>
      <c r="L1155" s="54"/>
      <c r="M1155" s="54"/>
      <c r="N1155" s="54"/>
      <c r="O1155" s="54"/>
      <c r="P1155" s="54"/>
      <c r="Q1155" s="54"/>
      <c r="R1155" s="54"/>
      <c r="S1155" s="54"/>
      <c r="T1155" s="54"/>
      <c r="U1155" s="54"/>
      <c r="V1155" s="54"/>
      <c r="W1155" s="54"/>
      <c r="X1155" s="54"/>
      <c r="Y1155" s="54"/>
      <c r="Z1155" s="54"/>
      <c r="AA1155" s="54"/>
      <c r="AB1155" s="54"/>
      <c r="AC1155" s="54"/>
      <c r="AD1155" s="54"/>
      <c r="AE1155" s="54"/>
      <c r="AF1155" s="54"/>
      <c r="AG1155" s="54"/>
      <c r="AH1155" s="54"/>
    </row>
    <row r="1156" spans="1:34" ht="18" customHeight="1" x14ac:dyDescent="0.3">
      <c r="A1156" s="61"/>
      <c r="B1156" s="61"/>
      <c r="C1156" s="62"/>
      <c r="D1156" s="54"/>
      <c r="E1156" s="54"/>
      <c r="F1156" s="54"/>
      <c r="G1156" s="54"/>
      <c r="H1156" s="54"/>
      <c r="I1156" s="54"/>
      <c r="J1156" s="54"/>
      <c r="K1156" s="54"/>
      <c r="L1156" s="54"/>
      <c r="M1156" s="54"/>
      <c r="N1156" s="54"/>
      <c r="O1156" s="54"/>
      <c r="P1156" s="54"/>
      <c r="Q1156" s="54"/>
      <c r="R1156" s="54"/>
      <c r="S1156" s="54"/>
      <c r="T1156" s="54"/>
      <c r="U1156" s="54"/>
      <c r="V1156" s="54"/>
      <c r="W1156" s="54"/>
      <c r="X1156" s="54"/>
      <c r="Y1156" s="54"/>
      <c r="Z1156" s="54"/>
      <c r="AA1156" s="54"/>
      <c r="AB1156" s="54"/>
      <c r="AC1156" s="54"/>
      <c r="AD1156" s="54"/>
      <c r="AE1156" s="54"/>
      <c r="AF1156" s="54"/>
      <c r="AG1156" s="54"/>
      <c r="AH1156" s="54"/>
    </row>
    <row r="1157" spans="1:34" ht="18" customHeight="1" x14ac:dyDescent="0.3">
      <c r="A1157" s="61"/>
      <c r="B1157" s="61"/>
      <c r="C1157" s="62"/>
      <c r="D1157" s="54"/>
      <c r="E1157" s="54"/>
      <c r="F1157" s="54"/>
      <c r="G1157" s="54"/>
      <c r="H1157" s="54"/>
      <c r="I1157" s="54"/>
      <c r="J1157" s="54"/>
      <c r="K1157" s="54"/>
      <c r="L1157" s="54"/>
      <c r="M1157" s="54"/>
      <c r="N1157" s="54"/>
      <c r="O1157" s="54"/>
      <c r="P1157" s="54"/>
      <c r="Q1157" s="54"/>
      <c r="R1157" s="54"/>
      <c r="S1157" s="54"/>
      <c r="T1157" s="54"/>
      <c r="U1157" s="54"/>
      <c r="V1157" s="54"/>
      <c r="W1157" s="54"/>
      <c r="X1157" s="54"/>
      <c r="Y1157" s="54"/>
      <c r="Z1157" s="54"/>
      <c r="AA1157" s="54"/>
      <c r="AB1157" s="54"/>
      <c r="AC1157" s="54"/>
      <c r="AD1157" s="54"/>
      <c r="AE1157" s="54"/>
      <c r="AF1157" s="54"/>
      <c r="AG1157" s="54"/>
      <c r="AH1157" s="54"/>
    </row>
    <row r="1158" spans="1:34" ht="18" customHeight="1" x14ac:dyDescent="0.3">
      <c r="A1158" s="61"/>
      <c r="B1158" s="61"/>
      <c r="C1158" s="62"/>
      <c r="D1158" s="54"/>
      <c r="E1158" s="54"/>
      <c r="F1158" s="54"/>
      <c r="G1158" s="54"/>
      <c r="H1158" s="54"/>
      <c r="I1158" s="54"/>
      <c r="J1158" s="54"/>
      <c r="K1158" s="54"/>
      <c r="L1158" s="54"/>
      <c r="M1158" s="54"/>
      <c r="N1158" s="54"/>
      <c r="O1158" s="54"/>
      <c r="P1158" s="54"/>
      <c r="Q1158" s="54"/>
      <c r="R1158" s="54"/>
      <c r="S1158" s="54"/>
      <c r="T1158" s="54"/>
      <c r="U1158" s="54"/>
      <c r="V1158" s="54"/>
      <c r="W1158" s="54"/>
      <c r="X1158" s="54"/>
      <c r="Y1158" s="54"/>
      <c r="Z1158" s="54"/>
      <c r="AA1158" s="54"/>
      <c r="AB1158" s="54"/>
      <c r="AC1158" s="54"/>
      <c r="AD1158" s="54"/>
      <c r="AE1158" s="54"/>
      <c r="AF1158" s="54"/>
      <c r="AG1158" s="54"/>
      <c r="AH1158" s="54"/>
    </row>
    <row r="1159" spans="1:34" ht="18" customHeight="1" x14ac:dyDescent="0.3">
      <c r="A1159" s="61"/>
      <c r="B1159" s="61"/>
      <c r="C1159" s="62"/>
      <c r="D1159" s="54"/>
      <c r="E1159" s="54"/>
      <c r="F1159" s="54"/>
      <c r="G1159" s="54"/>
      <c r="H1159" s="54"/>
      <c r="I1159" s="54"/>
      <c r="J1159" s="54"/>
      <c r="K1159" s="54"/>
      <c r="L1159" s="54"/>
      <c r="M1159" s="54"/>
      <c r="N1159" s="54"/>
      <c r="O1159" s="54"/>
      <c r="P1159" s="54"/>
      <c r="Q1159" s="54"/>
      <c r="R1159" s="54"/>
      <c r="S1159" s="54"/>
      <c r="T1159" s="54"/>
      <c r="U1159" s="54"/>
      <c r="V1159" s="54"/>
      <c r="W1159" s="54"/>
      <c r="X1159" s="54"/>
      <c r="Y1159" s="54"/>
      <c r="Z1159" s="54"/>
      <c r="AA1159" s="54"/>
      <c r="AB1159" s="54"/>
      <c r="AC1159" s="54"/>
      <c r="AD1159" s="54"/>
      <c r="AE1159" s="54"/>
      <c r="AF1159" s="54"/>
      <c r="AG1159" s="54"/>
      <c r="AH1159" s="54"/>
    </row>
    <row r="1160" spans="1:34" ht="18" customHeight="1" x14ac:dyDescent="0.3">
      <c r="A1160" s="61"/>
      <c r="B1160" s="61"/>
      <c r="C1160" s="62"/>
      <c r="D1160" s="54"/>
      <c r="E1160" s="54"/>
      <c r="F1160" s="54"/>
      <c r="G1160" s="54"/>
      <c r="H1160" s="54"/>
      <c r="I1160" s="54"/>
      <c r="J1160" s="54"/>
      <c r="K1160" s="54"/>
      <c r="L1160" s="54"/>
      <c r="M1160" s="54"/>
      <c r="N1160" s="54"/>
      <c r="O1160" s="54"/>
      <c r="P1160" s="54"/>
      <c r="Q1160" s="54"/>
      <c r="R1160" s="54"/>
      <c r="S1160" s="54"/>
      <c r="T1160" s="54"/>
      <c r="U1160" s="54"/>
      <c r="V1160" s="54"/>
      <c r="W1160" s="54"/>
      <c r="X1160" s="54"/>
      <c r="Y1160" s="54"/>
      <c r="Z1160" s="54"/>
      <c r="AA1160" s="54"/>
      <c r="AB1160" s="54"/>
      <c r="AC1160" s="54"/>
      <c r="AD1160" s="54"/>
      <c r="AE1160" s="54"/>
      <c r="AF1160" s="54"/>
      <c r="AG1160" s="54"/>
      <c r="AH1160" s="54"/>
    </row>
    <row r="1161" spans="1:34" ht="18" customHeight="1" x14ac:dyDescent="0.3">
      <c r="A1161" s="61"/>
      <c r="B1161" s="61"/>
      <c r="C1161" s="62"/>
      <c r="D1161" s="54"/>
      <c r="E1161" s="54"/>
      <c r="F1161" s="54"/>
      <c r="G1161" s="54"/>
      <c r="H1161" s="54"/>
      <c r="I1161" s="54"/>
      <c r="J1161" s="54"/>
      <c r="K1161" s="54"/>
      <c r="L1161" s="54"/>
      <c r="M1161" s="54"/>
      <c r="N1161" s="54"/>
      <c r="O1161" s="54"/>
      <c r="P1161" s="54"/>
      <c r="Q1161" s="54"/>
      <c r="R1161" s="54"/>
      <c r="S1161" s="54"/>
      <c r="T1161" s="54"/>
      <c r="U1161" s="54"/>
      <c r="V1161" s="54"/>
      <c r="W1161" s="54"/>
      <c r="X1161" s="54"/>
      <c r="Y1161" s="54"/>
      <c r="Z1161" s="54"/>
      <c r="AA1161" s="54"/>
      <c r="AB1161" s="54"/>
      <c r="AC1161" s="54"/>
      <c r="AD1161" s="54"/>
      <c r="AE1161" s="54"/>
      <c r="AF1161" s="54"/>
      <c r="AG1161" s="54"/>
      <c r="AH1161" s="54"/>
    </row>
    <row r="1162" spans="1:34" ht="18" customHeight="1" x14ac:dyDescent="0.3">
      <c r="A1162" s="61"/>
      <c r="B1162" s="61"/>
      <c r="C1162" s="62"/>
      <c r="D1162" s="54"/>
      <c r="E1162" s="54"/>
      <c r="F1162" s="54"/>
      <c r="G1162" s="54"/>
      <c r="H1162" s="54"/>
      <c r="I1162" s="54"/>
      <c r="J1162" s="54"/>
      <c r="K1162" s="54"/>
      <c r="L1162" s="54"/>
      <c r="M1162" s="54"/>
      <c r="N1162" s="54"/>
      <c r="O1162" s="54"/>
      <c r="P1162" s="54"/>
      <c r="Q1162" s="54"/>
      <c r="R1162" s="54"/>
      <c r="S1162" s="54"/>
      <c r="T1162" s="54"/>
      <c r="U1162" s="54"/>
      <c r="V1162" s="54"/>
      <c r="W1162" s="54"/>
      <c r="X1162" s="54"/>
      <c r="Y1162" s="54"/>
      <c r="Z1162" s="54"/>
      <c r="AA1162" s="54"/>
      <c r="AB1162" s="54"/>
      <c r="AC1162" s="54"/>
      <c r="AD1162" s="54"/>
      <c r="AE1162" s="54"/>
      <c r="AF1162" s="54"/>
      <c r="AG1162" s="54"/>
      <c r="AH1162" s="54"/>
    </row>
    <row r="1163" spans="1:34" ht="18" customHeight="1" x14ac:dyDescent="0.3">
      <c r="A1163" s="61"/>
      <c r="B1163" s="61"/>
      <c r="C1163" s="62"/>
      <c r="D1163" s="54"/>
      <c r="E1163" s="54"/>
      <c r="F1163" s="54"/>
      <c r="G1163" s="54"/>
      <c r="H1163" s="54"/>
      <c r="I1163" s="54"/>
      <c r="J1163" s="54"/>
      <c r="K1163" s="54"/>
      <c r="L1163" s="54"/>
      <c r="M1163" s="54"/>
      <c r="N1163" s="54"/>
      <c r="O1163" s="54"/>
      <c r="P1163" s="54"/>
      <c r="Q1163" s="54"/>
      <c r="R1163" s="54"/>
      <c r="S1163" s="54"/>
      <c r="T1163" s="54"/>
      <c r="U1163" s="54"/>
      <c r="V1163" s="54"/>
      <c r="W1163" s="54"/>
      <c r="X1163" s="54"/>
      <c r="Y1163" s="54"/>
      <c r="Z1163" s="54"/>
      <c r="AA1163" s="54"/>
      <c r="AB1163" s="54"/>
      <c r="AC1163" s="54"/>
      <c r="AD1163" s="54"/>
      <c r="AE1163" s="54"/>
      <c r="AF1163" s="54"/>
      <c r="AG1163" s="54"/>
      <c r="AH1163" s="54"/>
    </row>
    <row r="1164" spans="1:34" ht="18" customHeight="1" x14ac:dyDescent="0.3">
      <c r="A1164" s="61"/>
      <c r="B1164" s="61"/>
      <c r="C1164" s="62"/>
      <c r="D1164" s="54"/>
      <c r="E1164" s="54"/>
      <c r="F1164" s="54"/>
      <c r="G1164" s="54"/>
      <c r="H1164" s="54"/>
      <c r="I1164" s="54"/>
      <c r="J1164" s="54"/>
      <c r="K1164" s="54"/>
      <c r="L1164" s="54"/>
      <c r="M1164" s="54"/>
      <c r="N1164" s="54"/>
      <c r="O1164" s="54"/>
      <c r="P1164" s="54"/>
      <c r="Q1164" s="54"/>
      <c r="R1164" s="54"/>
      <c r="S1164" s="54"/>
      <c r="T1164" s="54"/>
      <c r="U1164" s="54"/>
      <c r="V1164" s="54"/>
      <c r="W1164" s="54"/>
      <c r="X1164" s="54"/>
      <c r="Y1164" s="54"/>
      <c r="Z1164" s="54"/>
      <c r="AA1164" s="54"/>
      <c r="AB1164" s="54"/>
      <c r="AC1164" s="54"/>
      <c r="AD1164" s="54"/>
      <c r="AE1164" s="54"/>
      <c r="AF1164" s="54"/>
      <c r="AG1164" s="54"/>
      <c r="AH1164" s="54"/>
    </row>
    <row r="1165" spans="1:34" ht="18" customHeight="1" x14ac:dyDescent="0.3">
      <c r="A1165" s="61"/>
      <c r="B1165" s="61"/>
      <c r="C1165" s="62"/>
      <c r="D1165" s="54"/>
      <c r="E1165" s="54"/>
      <c r="F1165" s="54"/>
      <c r="G1165" s="54"/>
      <c r="H1165" s="54"/>
      <c r="I1165" s="54"/>
      <c r="J1165" s="54"/>
      <c r="K1165" s="54"/>
      <c r="L1165" s="54"/>
      <c r="M1165" s="54"/>
      <c r="N1165" s="54"/>
      <c r="O1165" s="54"/>
      <c r="P1165" s="54"/>
      <c r="Q1165" s="54"/>
      <c r="R1165" s="54"/>
      <c r="S1165" s="54"/>
      <c r="T1165" s="54"/>
      <c r="U1165" s="54"/>
      <c r="V1165" s="54"/>
      <c r="W1165" s="54"/>
      <c r="X1165" s="54"/>
      <c r="Y1165" s="54"/>
      <c r="Z1165" s="54"/>
      <c r="AA1165" s="54"/>
      <c r="AB1165" s="54"/>
      <c r="AC1165" s="54"/>
      <c r="AD1165" s="54"/>
      <c r="AE1165" s="54"/>
      <c r="AF1165" s="54"/>
      <c r="AG1165" s="54"/>
      <c r="AH1165" s="54"/>
    </row>
    <row r="1166" spans="1:34" ht="18" customHeight="1" x14ac:dyDescent="0.3">
      <c r="A1166" s="61"/>
      <c r="B1166" s="61"/>
      <c r="C1166" s="62"/>
      <c r="D1166" s="54"/>
      <c r="E1166" s="54"/>
      <c r="F1166" s="54"/>
      <c r="G1166" s="54"/>
      <c r="H1166" s="54"/>
      <c r="I1166" s="54"/>
      <c r="J1166" s="54"/>
      <c r="K1166" s="54"/>
      <c r="L1166" s="54"/>
      <c r="M1166" s="54"/>
      <c r="N1166" s="54"/>
      <c r="O1166" s="54"/>
      <c r="P1166" s="54"/>
      <c r="Q1166" s="54"/>
      <c r="R1166" s="54"/>
      <c r="S1166" s="54"/>
      <c r="T1166" s="54"/>
      <c r="U1166" s="54"/>
      <c r="V1166" s="54"/>
      <c r="W1166" s="54"/>
      <c r="X1166" s="54"/>
      <c r="Y1166" s="54"/>
      <c r="Z1166" s="54"/>
      <c r="AA1166" s="54"/>
      <c r="AB1166" s="54"/>
      <c r="AC1166" s="54"/>
      <c r="AD1166" s="54"/>
      <c r="AE1166" s="54"/>
      <c r="AF1166" s="54"/>
      <c r="AG1166" s="54"/>
      <c r="AH1166" s="54"/>
    </row>
    <row r="1167" spans="1:34" ht="18" customHeight="1" x14ac:dyDescent="0.3">
      <c r="A1167" s="61"/>
      <c r="B1167" s="61"/>
      <c r="C1167" s="62"/>
      <c r="D1167" s="54"/>
      <c r="E1167" s="54"/>
      <c r="F1167" s="54"/>
      <c r="G1167" s="54"/>
      <c r="H1167" s="54"/>
      <c r="I1167" s="54"/>
      <c r="J1167" s="54"/>
      <c r="K1167" s="54"/>
      <c r="L1167" s="54"/>
      <c r="M1167" s="54"/>
      <c r="N1167" s="54"/>
      <c r="O1167" s="54"/>
      <c r="P1167" s="54"/>
      <c r="Q1167" s="54"/>
      <c r="R1167" s="54"/>
      <c r="S1167" s="54"/>
      <c r="T1167" s="54"/>
      <c r="U1167" s="54"/>
      <c r="V1167" s="54"/>
      <c r="W1167" s="54"/>
      <c r="X1167" s="54"/>
      <c r="Y1167" s="54"/>
      <c r="Z1167" s="54"/>
      <c r="AA1167" s="54"/>
      <c r="AB1167" s="54"/>
      <c r="AC1167" s="54"/>
      <c r="AD1167" s="54"/>
      <c r="AE1167" s="54"/>
      <c r="AF1167" s="54"/>
      <c r="AG1167" s="54"/>
      <c r="AH1167" s="54"/>
    </row>
    <row r="1168" spans="1:34" ht="18" customHeight="1" x14ac:dyDescent="0.3">
      <c r="A1168" s="61"/>
      <c r="B1168" s="61"/>
      <c r="C1168" s="62"/>
      <c r="D1168" s="54"/>
      <c r="E1168" s="54"/>
      <c r="F1168" s="54"/>
      <c r="G1168" s="54"/>
      <c r="H1168" s="54"/>
      <c r="I1168" s="54"/>
      <c r="J1168" s="54"/>
      <c r="K1168" s="54"/>
      <c r="L1168" s="54"/>
      <c r="M1168" s="54"/>
      <c r="N1168" s="54"/>
      <c r="O1168" s="54"/>
      <c r="P1168" s="54"/>
      <c r="Q1168" s="54"/>
      <c r="R1168" s="54"/>
      <c r="S1168" s="54"/>
      <c r="T1168" s="54"/>
      <c r="U1168" s="54"/>
      <c r="V1168" s="54"/>
      <c r="W1168" s="54"/>
      <c r="X1168" s="54"/>
      <c r="Y1168" s="54"/>
      <c r="Z1168" s="54"/>
      <c r="AA1168" s="54"/>
      <c r="AB1168" s="54"/>
      <c r="AC1168" s="54"/>
      <c r="AD1168" s="54"/>
      <c r="AE1168" s="54"/>
      <c r="AF1168" s="54"/>
      <c r="AG1168" s="54"/>
      <c r="AH1168" s="54"/>
    </row>
    <row r="1169" spans="1:34" ht="18" customHeight="1" x14ac:dyDescent="0.3">
      <c r="A1169" s="61"/>
      <c r="B1169" s="61"/>
      <c r="C1169" s="62"/>
      <c r="D1169" s="54"/>
      <c r="E1169" s="54"/>
      <c r="F1169" s="54"/>
      <c r="G1169" s="54"/>
      <c r="H1169" s="54"/>
      <c r="I1169" s="54"/>
      <c r="J1169" s="54"/>
      <c r="K1169" s="54"/>
      <c r="L1169" s="54"/>
      <c r="M1169" s="54"/>
      <c r="N1169" s="54"/>
      <c r="O1169" s="54"/>
      <c r="P1169" s="54"/>
      <c r="Q1169" s="54"/>
      <c r="R1169" s="54"/>
      <c r="S1169" s="54"/>
      <c r="T1169" s="54"/>
      <c r="U1169" s="54"/>
      <c r="V1169" s="54"/>
      <c r="W1169" s="54"/>
      <c r="X1169" s="54"/>
      <c r="Y1169" s="54"/>
      <c r="Z1169" s="54"/>
      <c r="AA1169" s="54"/>
      <c r="AB1169" s="54"/>
      <c r="AC1169" s="54"/>
      <c r="AD1169" s="54"/>
      <c r="AE1169" s="54"/>
      <c r="AF1169" s="54"/>
      <c r="AG1169" s="54"/>
      <c r="AH1169" s="54"/>
    </row>
    <row r="1170" spans="1:34" ht="18" customHeight="1" x14ac:dyDescent="0.3">
      <c r="A1170" s="61"/>
      <c r="B1170" s="61"/>
      <c r="C1170" s="62"/>
      <c r="D1170" s="54"/>
      <c r="E1170" s="54"/>
      <c r="F1170" s="54"/>
      <c r="G1170" s="54"/>
      <c r="H1170" s="54"/>
      <c r="I1170" s="54"/>
      <c r="J1170" s="54"/>
      <c r="K1170" s="54"/>
      <c r="L1170" s="54"/>
      <c r="M1170" s="54"/>
      <c r="N1170" s="54"/>
      <c r="O1170" s="54"/>
      <c r="P1170" s="54"/>
      <c r="Q1170" s="54"/>
      <c r="R1170" s="54"/>
      <c r="S1170" s="54"/>
      <c r="T1170" s="54"/>
      <c r="U1170" s="54"/>
      <c r="V1170" s="54"/>
      <c r="W1170" s="54"/>
      <c r="X1170" s="54"/>
      <c r="Y1170" s="54"/>
      <c r="Z1170" s="54"/>
      <c r="AA1170" s="54"/>
      <c r="AB1170" s="54"/>
      <c r="AC1170" s="54"/>
      <c r="AD1170" s="54"/>
      <c r="AE1170" s="54"/>
      <c r="AF1170" s="54"/>
      <c r="AG1170" s="54"/>
      <c r="AH1170" s="54"/>
    </row>
    <row r="1171" spans="1:34" ht="18" customHeight="1" x14ac:dyDescent="0.3">
      <c r="A1171" s="61"/>
      <c r="B1171" s="61"/>
      <c r="C1171" s="62"/>
      <c r="D1171" s="54"/>
      <c r="E1171" s="54"/>
      <c r="F1171" s="54"/>
      <c r="G1171" s="54"/>
      <c r="H1171" s="54"/>
      <c r="I1171" s="54"/>
      <c r="J1171" s="54"/>
      <c r="K1171" s="54"/>
      <c r="L1171" s="54"/>
      <c r="M1171" s="54"/>
      <c r="N1171" s="54"/>
      <c r="O1171" s="54"/>
      <c r="P1171" s="54"/>
      <c r="Q1171" s="54"/>
      <c r="R1171" s="54"/>
      <c r="S1171" s="54"/>
      <c r="T1171" s="54"/>
      <c r="U1171" s="54"/>
      <c r="V1171" s="54"/>
      <c r="W1171" s="54"/>
      <c r="X1171" s="54"/>
      <c r="Y1171" s="54"/>
      <c r="Z1171" s="54"/>
      <c r="AA1171" s="54"/>
      <c r="AB1171" s="54"/>
      <c r="AC1171" s="54"/>
      <c r="AD1171" s="54"/>
      <c r="AE1171" s="54"/>
      <c r="AF1171" s="54"/>
      <c r="AG1171" s="54"/>
      <c r="AH1171" s="54"/>
    </row>
    <row r="1172" spans="1:34" ht="18" customHeight="1" x14ac:dyDescent="0.3">
      <c r="A1172" s="61"/>
      <c r="B1172" s="61"/>
      <c r="C1172" s="62"/>
      <c r="D1172" s="54"/>
      <c r="E1172" s="54"/>
      <c r="F1172" s="54"/>
      <c r="G1172" s="54"/>
      <c r="H1172" s="54"/>
      <c r="I1172" s="54"/>
      <c r="J1172" s="54"/>
      <c r="K1172" s="54"/>
      <c r="L1172" s="54"/>
      <c r="M1172" s="54"/>
      <c r="N1172" s="54"/>
      <c r="O1172" s="54"/>
      <c r="P1172" s="54"/>
      <c r="Q1172" s="54"/>
      <c r="R1172" s="54"/>
      <c r="S1172" s="54"/>
      <c r="T1172" s="54"/>
      <c r="U1172" s="54"/>
      <c r="V1172" s="54"/>
      <c r="W1172" s="54"/>
      <c r="X1172" s="54"/>
      <c r="Y1172" s="54"/>
      <c r="Z1172" s="54"/>
      <c r="AA1172" s="54"/>
      <c r="AB1172" s="54"/>
      <c r="AC1172" s="54"/>
      <c r="AD1172" s="54"/>
      <c r="AE1172" s="54"/>
      <c r="AF1172" s="54"/>
      <c r="AG1172" s="54"/>
      <c r="AH1172" s="54"/>
    </row>
    <row r="1173" spans="1:34" ht="18" customHeight="1" x14ac:dyDescent="0.3">
      <c r="A1173" s="61"/>
      <c r="B1173" s="61"/>
      <c r="C1173" s="62"/>
      <c r="D1173" s="54"/>
      <c r="E1173" s="54"/>
      <c r="F1173" s="54"/>
      <c r="G1173" s="54"/>
      <c r="H1173" s="54"/>
      <c r="I1173" s="54"/>
      <c r="J1173" s="54"/>
      <c r="K1173" s="54"/>
      <c r="L1173" s="54"/>
      <c r="M1173" s="54"/>
      <c r="N1173" s="54"/>
      <c r="O1173" s="54"/>
      <c r="P1173" s="54"/>
      <c r="Q1173" s="54"/>
      <c r="R1173" s="54"/>
      <c r="S1173" s="54"/>
      <c r="T1173" s="54"/>
      <c r="U1173" s="54"/>
      <c r="V1173" s="54"/>
      <c r="W1173" s="54"/>
      <c r="X1173" s="54"/>
      <c r="Y1173" s="54"/>
      <c r="Z1173" s="54"/>
      <c r="AA1173" s="54"/>
      <c r="AB1173" s="54"/>
      <c r="AC1173" s="54"/>
      <c r="AD1173" s="54"/>
      <c r="AE1173" s="54"/>
      <c r="AF1173" s="54"/>
      <c r="AG1173" s="54"/>
      <c r="AH1173" s="54"/>
    </row>
    <row r="1174" spans="1:34" ht="18" customHeight="1" x14ac:dyDescent="0.3">
      <c r="A1174" s="61"/>
      <c r="B1174" s="61"/>
      <c r="C1174" s="62"/>
      <c r="D1174" s="54"/>
      <c r="E1174" s="54"/>
      <c r="F1174" s="54"/>
      <c r="G1174" s="54"/>
      <c r="H1174" s="54"/>
      <c r="I1174" s="54"/>
      <c r="J1174" s="54"/>
      <c r="K1174" s="54"/>
      <c r="L1174" s="54"/>
      <c r="M1174" s="54"/>
      <c r="N1174" s="54"/>
      <c r="O1174" s="54"/>
      <c r="P1174" s="54"/>
      <c r="Q1174" s="54"/>
      <c r="R1174" s="54"/>
      <c r="S1174" s="54"/>
      <c r="T1174" s="54"/>
      <c r="U1174" s="54"/>
      <c r="V1174" s="54"/>
      <c r="W1174" s="54"/>
      <c r="X1174" s="54"/>
      <c r="Y1174" s="54"/>
      <c r="Z1174" s="54"/>
      <c r="AA1174" s="54"/>
      <c r="AB1174" s="54"/>
      <c r="AC1174" s="54"/>
      <c r="AD1174" s="54"/>
      <c r="AE1174" s="54"/>
      <c r="AF1174" s="54"/>
      <c r="AG1174" s="54"/>
      <c r="AH1174" s="54"/>
    </row>
    <row r="1175" spans="1:34" ht="18" customHeight="1" x14ac:dyDescent="0.3">
      <c r="A1175" s="61"/>
      <c r="B1175" s="61"/>
      <c r="C1175" s="62"/>
      <c r="D1175" s="54"/>
      <c r="E1175" s="54"/>
      <c r="F1175" s="54"/>
      <c r="G1175" s="54"/>
      <c r="H1175" s="54"/>
      <c r="I1175" s="54"/>
      <c r="J1175" s="54"/>
      <c r="K1175" s="54"/>
      <c r="L1175" s="54"/>
      <c r="M1175" s="54"/>
      <c r="N1175" s="54"/>
      <c r="O1175" s="54"/>
      <c r="P1175" s="54"/>
      <c r="Q1175" s="54"/>
      <c r="R1175" s="54"/>
      <c r="S1175" s="54"/>
      <c r="T1175" s="54"/>
      <c r="U1175" s="54"/>
      <c r="V1175" s="54"/>
      <c r="W1175" s="54"/>
      <c r="X1175" s="54"/>
      <c r="Y1175" s="54"/>
      <c r="Z1175" s="54"/>
      <c r="AA1175" s="54"/>
      <c r="AB1175" s="54"/>
      <c r="AC1175" s="54"/>
      <c r="AD1175" s="54"/>
      <c r="AE1175" s="54"/>
      <c r="AF1175" s="54"/>
      <c r="AG1175" s="54"/>
      <c r="AH1175" s="54"/>
    </row>
    <row r="1176" spans="1:34" ht="18" customHeight="1" x14ac:dyDescent="0.3">
      <c r="A1176" s="61"/>
      <c r="B1176" s="61"/>
      <c r="C1176" s="62"/>
      <c r="D1176" s="54"/>
      <c r="E1176" s="54"/>
      <c r="F1176" s="54"/>
      <c r="G1176" s="54"/>
      <c r="H1176" s="54"/>
      <c r="I1176" s="54"/>
      <c r="J1176" s="54"/>
      <c r="K1176" s="54"/>
      <c r="L1176" s="54"/>
      <c r="M1176" s="54"/>
      <c r="N1176" s="54"/>
      <c r="O1176" s="54"/>
      <c r="P1176" s="54"/>
      <c r="Q1176" s="54"/>
      <c r="R1176" s="54"/>
      <c r="S1176" s="54"/>
      <c r="T1176" s="54"/>
      <c r="U1176" s="54"/>
      <c r="V1176" s="54"/>
      <c r="W1176" s="54"/>
      <c r="X1176" s="54"/>
      <c r="Y1176" s="54"/>
      <c r="Z1176" s="54"/>
      <c r="AA1176" s="54"/>
      <c r="AB1176" s="54"/>
      <c r="AC1176" s="54"/>
      <c r="AD1176" s="54"/>
      <c r="AE1176" s="54"/>
      <c r="AF1176" s="54"/>
      <c r="AG1176" s="54"/>
      <c r="AH1176" s="54"/>
    </row>
    <row r="1177" spans="1:34" ht="18" customHeight="1" x14ac:dyDescent="0.3">
      <c r="A1177" s="61"/>
      <c r="B1177" s="61"/>
      <c r="C1177" s="62"/>
      <c r="D1177" s="54"/>
      <c r="E1177" s="54"/>
      <c r="F1177" s="54"/>
      <c r="G1177" s="54"/>
      <c r="H1177" s="54"/>
      <c r="I1177" s="54"/>
      <c r="J1177" s="54"/>
      <c r="K1177" s="54"/>
      <c r="L1177" s="54"/>
      <c r="M1177" s="54"/>
      <c r="N1177" s="54"/>
      <c r="O1177" s="54"/>
      <c r="P1177" s="54"/>
      <c r="Q1177" s="54"/>
      <c r="R1177" s="54"/>
      <c r="S1177" s="54"/>
      <c r="T1177" s="54"/>
      <c r="U1177" s="54"/>
      <c r="V1177" s="54"/>
      <c r="W1177" s="54"/>
      <c r="X1177" s="54"/>
      <c r="Y1177" s="54"/>
      <c r="Z1177" s="54"/>
      <c r="AA1177" s="54"/>
      <c r="AB1177" s="54"/>
      <c r="AC1177" s="54"/>
      <c r="AD1177" s="54"/>
      <c r="AE1177" s="54"/>
      <c r="AF1177" s="54"/>
      <c r="AG1177" s="54"/>
      <c r="AH1177" s="54"/>
    </row>
    <row r="1178" spans="1:34" ht="18" customHeight="1" x14ac:dyDescent="0.3">
      <c r="A1178" s="61"/>
      <c r="B1178" s="61"/>
      <c r="C1178" s="62"/>
      <c r="D1178" s="54"/>
      <c r="E1178" s="54"/>
      <c r="F1178" s="54"/>
      <c r="G1178" s="54"/>
      <c r="H1178" s="54"/>
      <c r="I1178" s="54"/>
      <c r="J1178" s="54"/>
      <c r="K1178" s="54"/>
      <c r="L1178" s="54"/>
      <c r="M1178" s="54"/>
      <c r="N1178" s="54"/>
      <c r="O1178" s="54"/>
      <c r="P1178" s="54"/>
      <c r="Q1178" s="54"/>
      <c r="R1178" s="54"/>
      <c r="S1178" s="54"/>
      <c r="T1178" s="54"/>
      <c r="U1178" s="54"/>
      <c r="V1178" s="54"/>
      <c r="W1178" s="54"/>
      <c r="X1178" s="54"/>
      <c r="Y1178" s="54"/>
      <c r="Z1178" s="54"/>
      <c r="AA1178" s="54"/>
      <c r="AB1178" s="54"/>
      <c r="AC1178" s="54"/>
      <c r="AD1178" s="54"/>
      <c r="AE1178" s="54"/>
      <c r="AF1178" s="54"/>
      <c r="AG1178" s="54"/>
      <c r="AH1178" s="54"/>
    </row>
    <row r="1179" spans="1:34" ht="18" customHeight="1" x14ac:dyDescent="0.3">
      <c r="A1179" s="61"/>
      <c r="B1179" s="61"/>
      <c r="C1179" s="62"/>
      <c r="D1179" s="54"/>
      <c r="E1179" s="54"/>
      <c r="F1179" s="54"/>
      <c r="G1179" s="54"/>
      <c r="H1179" s="54"/>
      <c r="I1179" s="54"/>
      <c r="J1179" s="54"/>
      <c r="K1179" s="54"/>
      <c r="L1179" s="54"/>
      <c r="M1179" s="54"/>
      <c r="N1179" s="54"/>
      <c r="O1179" s="54"/>
      <c r="P1179" s="54"/>
      <c r="Q1179" s="54"/>
      <c r="R1179" s="54"/>
      <c r="S1179" s="54"/>
      <c r="T1179" s="54"/>
      <c r="U1179" s="54"/>
      <c r="V1179" s="54"/>
      <c r="W1179" s="54"/>
      <c r="X1179" s="54"/>
      <c r="Y1179" s="54"/>
      <c r="Z1179" s="54"/>
      <c r="AA1179" s="54"/>
      <c r="AB1179" s="54"/>
      <c r="AC1179" s="54"/>
      <c r="AD1179" s="54"/>
      <c r="AE1179" s="54"/>
      <c r="AF1179" s="54"/>
      <c r="AG1179" s="54"/>
      <c r="AH1179" s="54"/>
    </row>
    <row r="1180" spans="1:34" ht="18" customHeight="1" x14ac:dyDescent="0.3">
      <c r="A1180" s="61"/>
      <c r="B1180" s="61"/>
      <c r="C1180" s="62"/>
      <c r="D1180" s="54"/>
      <c r="E1180" s="54"/>
      <c r="F1180" s="54"/>
      <c r="G1180" s="54"/>
      <c r="H1180" s="54"/>
      <c r="I1180" s="54"/>
      <c r="J1180" s="54"/>
      <c r="K1180" s="54"/>
      <c r="L1180" s="54"/>
      <c r="M1180" s="54"/>
      <c r="N1180" s="54"/>
      <c r="O1180" s="54"/>
      <c r="P1180" s="54"/>
      <c r="Q1180" s="54"/>
      <c r="R1180" s="54"/>
      <c r="S1180" s="54"/>
      <c r="T1180" s="54"/>
      <c r="U1180" s="54"/>
      <c r="V1180" s="54"/>
      <c r="W1180" s="54"/>
      <c r="X1180" s="54"/>
      <c r="Y1180" s="54"/>
      <c r="Z1180" s="54"/>
      <c r="AA1180" s="54"/>
      <c r="AB1180" s="54"/>
      <c r="AC1180" s="54"/>
      <c r="AD1180" s="54"/>
      <c r="AE1180" s="54"/>
      <c r="AF1180" s="54"/>
      <c r="AG1180" s="54"/>
      <c r="AH1180" s="54"/>
    </row>
    <row r="1181" spans="1:34" ht="18" customHeight="1" x14ac:dyDescent="0.3">
      <c r="A1181" s="61"/>
      <c r="B1181" s="61"/>
      <c r="C1181" s="62"/>
      <c r="D1181" s="54"/>
      <c r="E1181" s="54"/>
      <c r="F1181" s="54"/>
      <c r="G1181" s="54"/>
      <c r="H1181" s="54"/>
      <c r="I1181" s="54"/>
      <c r="J1181" s="54"/>
      <c r="K1181" s="54"/>
      <c r="L1181" s="54"/>
      <c r="M1181" s="54"/>
      <c r="N1181" s="54"/>
      <c r="O1181" s="54"/>
      <c r="P1181" s="54"/>
      <c r="Q1181" s="54"/>
      <c r="R1181" s="54"/>
      <c r="S1181" s="54"/>
      <c r="T1181" s="54"/>
      <c r="U1181" s="54"/>
      <c r="V1181" s="54"/>
      <c r="W1181" s="54"/>
      <c r="X1181" s="54"/>
      <c r="Y1181" s="54"/>
      <c r="Z1181" s="54"/>
      <c r="AA1181" s="54"/>
      <c r="AB1181" s="54"/>
      <c r="AC1181" s="54"/>
      <c r="AD1181" s="54"/>
      <c r="AE1181" s="54"/>
      <c r="AF1181" s="54"/>
      <c r="AG1181" s="54"/>
      <c r="AH1181" s="54"/>
    </row>
    <row r="1182" spans="1:34" ht="18" customHeight="1" x14ac:dyDescent="0.3">
      <c r="A1182" s="61"/>
      <c r="B1182" s="61"/>
      <c r="C1182" s="62"/>
      <c r="D1182" s="54"/>
      <c r="E1182" s="54"/>
      <c r="F1182" s="54"/>
      <c r="G1182" s="54"/>
      <c r="H1182" s="54"/>
      <c r="I1182" s="54"/>
      <c r="J1182" s="54"/>
      <c r="K1182" s="54"/>
      <c r="L1182" s="54"/>
      <c r="M1182" s="54"/>
      <c r="N1182" s="54"/>
      <c r="O1182" s="54"/>
      <c r="P1182" s="54"/>
      <c r="Q1182" s="54"/>
      <c r="R1182" s="54"/>
      <c r="S1182" s="54"/>
      <c r="T1182" s="54"/>
      <c r="U1182" s="54"/>
      <c r="V1182" s="54"/>
      <c r="W1182" s="54"/>
      <c r="X1182" s="54"/>
      <c r="Y1182" s="54"/>
      <c r="Z1182" s="54"/>
      <c r="AA1182" s="54"/>
      <c r="AB1182" s="54"/>
      <c r="AC1182" s="54"/>
      <c r="AD1182" s="54"/>
      <c r="AE1182" s="54"/>
      <c r="AF1182" s="54"/>
      <c r="AG1182" s="54"/>
      <c r="AH1182" s="54"/>
    </row>
    <row r="1183" spans="1:34" ht="18" customHeight="1" x14ac:dyDescent="0.3">
      <c r="A1183" s="61"/>
      <c r="B1183" s="61"/>
      <c r="C1183" s="62"/>
      <c r="D1183" s="54"/>
      <c r="E1183" s="54"/>
      <c r="F1183" s="54"/>
      <c r="G1183" s="54"/>
      <c r="H1183" s="54"/>
      <c r="I1183" s="54"/>
      <c r="J1183" s="54"/>
      <c r="K1183" s="54"/>
      <c r="L1183" s="54"/>
      <c r="M1183" s="54"/>
      <c r="N1183" s="54"/>
      <c r="O1183" s="54"/>
      <c r="P1183" s="54"/>
      <c r="Q1183" s="54"/>
      <c r="R1183" s="54"/>
      <c r="S1183" s="54"/>
      <c r="T1183" s="54"/>
      <c r="U1183" s="54"/>
      <c r="V1183" s="54"/>
      <c r="W1183" s="54"/>
      <c r="X1183" s="54"/>
      <c r="Y1183" s="54"/>
      <c r="Z1183" s="54"/>
      <c r="AA1183" s="54"/>
      <c r="AB1183" s="54"/>
      <c r="AC1183" s="54"/>
      <c r="AD1183" s="54"/>
      <c r="AE1183" s="54"/>
      <c r="AF1183" s="54"/>
      <c r="AG1183" s="54"/>
      <c r="AH1183" s="54"/>
    </row>
    <row r="1184" spans="1:34" ht="18" customHeight="1" x14ac:dyDescent="0.3">
      <c r="A1184" s="61"/>
      <c r="B1184" s="61"/>
      <c r="C1184" s="62"/>
      <c r="D1184" s="54"/>
      <c r="E1184" s="54"/>
      <c r="F1184" s="54"/>
      <c r="G1184" s="54"/>
      <c r="H1184" s="54"/>
      <c r="I1184" s="54"/>
      <c r="J1184" s="54"/>
      <c r="K1184" s="54"/>
      <c r="L1184" s="54"/>
      <c r="M1184" s="54"/>
      <c r="N1184" s="54"/>
      <c r="O1184" s="54"/>
      <c r="P1184" s="54"/>
      <c r="Q1184" s="54"/>
      <c r="R1184" s="54"/>
      <c r="S1184" s="54"/>
      <c r="T1184" s="54"/>
      <c r="U1184" s="54"/>
      <c r="V1184" s="54"/>
      <c r="W1184" s="54"/>
      <c r="X1184" s="54"/>
      <c r="Y1184" s="54"/>
      <c r="Z1184" s="54"/>
      <c r="AA1184" s="54"/>
      <c r="AB1184" s="54"/>
      <c r="AC1184" s="54"/>
      <c r="AD1184" s="54"/>
      <c r="AE1184" s="54"/>
      <c r="AF1184" s="54"/>
      <c r="AG1184" s="54"/>
      <c r="AH1184" s="54"/>
    </row>
    <row r="1185" spans="1:34" ht="18" customHeight="1" x14ac:dyDescent="0.3">
      <c r="A1185" s="61"/>
      <c r="B1185" s="61"/>
      <c r="C1185" s="62"/>
      <c r="D1185" s="54"/>
      <c r="E1185" s="54"/>
      <c r="F1185" s="54"/>
      <c r="G1185" s="54"/>
      <c r="H1185" s="54"/>
      <c r="I1185" s="54"/>
      <c r="J1185" s="54"/>
      <c r="K1185" s="54"/>
      <c r="L1185" s="54"/>
      <c r="M1185" s="54"/>
      <c r="N1185" s="54"/>
      <c r="O1185" s="54"/>
      <c r="P1185" s="54"/>
      <c r="Q1185" s="54"/>
      <c r="R1185" s="54"/>
      <c r="S1185" s="54"/>
      <c r="T1185" s="54"/>
      <c r="U1185" s="54"/>
      <c r="V1185" s="54"/>
      <c r="W1185" s="54"/>
      <c r="X1185" s="54"/>
      <c r="Y1185" s="54"/>
      <c r="Z1185" s="54"/>
      <c r="AA1185" s="54"/>
      <c r="AB1185" s="54"/>
      <c r="AC1185" s="54"/>
      <c r="AD1185" s="54"/>
      <c r="AE1185" s="54"/>
      <c r="AF1185" s="54"/>
      <c r="AG1185" s="54"/>
      <c r="AH1185" s="54"/>
    </row>
    <row r="1186" spans="1:34" ht="18" customHeight="1" x14ac:dyDescent="0.3">
      <c r="A1186" s="61"/>
      <c r="B1186" s="61"/>
      <c r="C1186" s="62"/>
      <c r="D1186" s="54"/>
      <c r="E1186" s="54"/>
      <c r="F1186" s="54"/>
      <c r="G1186" s="54"/>
      <c r="H1186" s="54"/>
      <c r="I1186" s="54"/>
      <c r="J1186" s="54"/>
      <c r="K1186" s="54"/>
      <c r="L1186" s="54"/>
      <c r="M1186" s="54"/>
      <c r="N1186" s="54"/>
      <c r="O1186" s="54"/>
      <c r="P1186" s="54"/>
      <c r="Q1186" s="54"/>
      <c r="R1186" s="54"/>
      <c r="S1186" s="54"/>
      <c r="T1186" s="54"/>
      <c r="U1186" s="54"/>
      <c r="V1186" s="54"/>
      <c r="W1186" s="54"/>
      <c r="X1186" s="54"/>
      <c r="Y1186" s="54"/>
      <c r="Z1186" s="54"/>
      <c r="AA1186" s="54"/>
      <c r="AB1186" s="54"/>
      <c r="AC1186" s="54"/>
      <c r="AD1186" s="54"/>
      <c r="AE1186" s="54"/>
      <c r="AF1186" s="54"/>
      <c r="AG1186" s="54"/>
      <c r="AH1186" s="54"/>
    </row>
    <row r="1187" spans="1:34" ht="18" customHeight="1" x14ac:dyDescent="0.3">
      <c r="A1187" s="61"/>
      <c r="B1187" s="61"/>
      <c r="C1187" s="62"/>
      <c r="D1187" s="54"/>
      <c r="E1187" s="54"/>
      <c r="F1187" s="54"/>
      <c r="G1187" s="54"/>
      <c r="H1187" s="54"/>
      <c r="I1187" s="54"/>
      <c r="J1187" s="54"/>
      <c r="K1187" s="54"/>
      <c r="L1187" s="54"/>
      <c r="M1187" s="54"/>
      <c r="N1187" s="54"/>
      <c r="O1187" s="54"/>
      <c r="P1187" s="54"/>
      <c r="Q1187" s="54"/>
      <c r="R1187" s="54"/>
      <c r="S1187" s="54"/>
      <c r="T1187" s="54"/>
      <c r="U1187" s="54"/>
      <c r="V1187" s="54"/>
      <c r="W1187" s="54"/>
      <c r="X1187" s="54"/>
      <c r="Y1187" s="54"/>
      <c r="Z1187" s="54"/>
      <c r="AA1187" s="54"/>
      <c r="AB1187" s="54"/>
      <c r="AC1187" s="54"/>
      <c r="AD1187" s="54"/>
      <c r="AE1187" s="54"/>
      <c r="AF1187" s="54"/>
      <c r="AG1187" s="54"/>
      <c r="AH1187" s="54"/>
    </row>
    <row r="1188" spans="1:34" ht="18" customHeight="1" x14ac:dyDescent="0.3">
      <c r="A1188" s="61"/>
      <c r="B1188" s="61"/>
      <c r="C1188" s="62"/>
      <c r="D1188" s="54"/>
      <c r="E1188" s="54"/>
      <c r="F1188" s="54"/>
      <c r="G1188" s="54"/>
      <c r="H1188" s="54"/>
      <c r="I1188" s="54"/>
      <c r="J1188" s="54"/>
      <c r="K1188" s="54"/>
      <c r="L1188" s="54"/>
      <c r="M1188" s="54"/>
      <c r="N1188" s="54"/>
      <c r="O1188" s="54"/>
      <c r="P1188" s="54"/>
      <c r="Q1188" s="54"/>
      <c r="R1188" s="54"/>
      <c r="S1188" s="54"/>
      <c r="T1188" s="54"/>
      <c r="U1188" s="54"/>
      <c r="V1188" s="54"/>
      <c r="W1188" s="54"/>
      <c r="X1188" s="54"/>
      <c r="Y1188" s="54"/>
      <c r="Z1188" s="54"/>
      <c r="AA1188" s="54"/>
      <c r="AB1188" s="54"/>
      <c r="AC1188" s="54"/>
      <c r="AD1188" s="54"/>
      <c r="AE1188" s="54"/>
      <c r="AF1188" s="54"/>
      <c r="AG1188" s="54"/>
      <c r="AH1188" s="54"/>
    </row>
    <row r="1189" spans="1:34" ht="18" customHeight="1" x14ac:dyDescent="0.3">
      <c r="A1189" s="61"/>
      <c r="B1189" s="61"/>
      <c r="C1189" s="62"/>
      <c r="D1189" s="54"/>
      <c r="E1189" s="54"/>
      <c r="F1189" s="54"/>
      <c r="G1189" s="54"/>
      <c r="H1189" s="54"/>
      <c r="I1189" s="54"/>
      <c r="J1189" s="54"/>
      <c r="K1189" s="54"/>
      <c r="L1189" s="54"/>
      <c r="M1189" s="54"/>
      <c r="N1189" s="54"/>
      <c r="O1189" s="54"/>
      <c r="P1189" s="54"/>
      <c r="Q1189" s="54"/>
      <c r="R1189" s="54"/>
      <c r="S1189" s="54"/>
      <c r="T1189" s="54"/>
      <c r="U1189" s="54"/>
      <c r="V1189" s="54"/>
      <c r="W1189" s="54"/>
      <c r="X1189" s="54"/>
      <c r="Y1189" s="54"/>
      <c r="Z1189" s="54"/>
      <c r="AA1189" s="54"/>
      <c r="AB1189" s="54"/>
      <c r="AC1189" s="54"/>
      <c r="AD1189" s="54"/>
      <c r="AE1189" s="54"/>
      <c r="AF1189" s="54"/>
      <c r="AG1189" s="54"/>
      <c r="AH1189" s="54"/>
    </row>
    <row r="1190" spans="1:34" ht="18" customHeight="1" x14ac:dyDescent="0.3">
      <c r="A1190" s="61"/>
      <c r="B1190" s="61"/>
      <c r="C1190" s="62"/>
      <c r="D1190" s="54"/>
      <c r="E1190" s="54"/>
      <c r="F1190" s="54"/>
      <c r="G1190" s="54"/>
      <c r="H1190" s="54"/>
      <c r="I1190" s="54"/>
      <c r="J1190" s="54"/>
      <c r="K1190" s="54"/>
      <c r="L1190" s="54"/>
      <c r="M1190" s="54"/>
      <c r="N1190" s="54"/>
      <c r="O1190" s="54"/>
      <c r="P1190" s="54"/>
      <c r="Q1190" s="54"/>
      <c r="R1190" s="54"/>
      <c r="S1190" s="54"/>
      <c r="T1190" s="54"/>
      <c r="U1190" s="54"/>
      <c r="V1190" s="54"/>
      <c r="W1190" s="54"/>
      <c r="X1190" s="54"/>
      <c r="Y1190" s="54"/>
      <c r="Z1190" s="54"/>
      <c r="AA1190" s="54"/>
      <c r="AB1190" s="54"/>
      <c r="AC1190" s="54"/>
      <c r="AD1190" s="54"/>
      <c r="AE1190" s="54"/>
      <c r="AF1190" s="54"/>
      <c r="AG1190" s="54"/>
      <c r="AH1190" s="54"/>
    </row>
    <row r="1191" spans="1:34" ht="18" customHeight="1" x14ac:dyDescent="0.3">
      <c r="A1191" s="61"/>
      <c r="B1191" s="61"/>
      <c r="C1191" s="62"/>
      <c r="D1191" s="54"/>
      <c r="E1191" s="54"/>
      <c r="F1191" s="54"/>
      <c r="G1191" s="54"/>
      <c r="H1191" s="54"/>
      <c r="I1191" s="54"/>
      <c r="J1191" s="54"/>
      <c r="K1191" s="54"/>
      <c r="L1191" s="54"/>
      <c r="M1191" s="54"/>
      <c r="N1191" s="54"/>
      <c r="O1191" s="54"/>
      <c r="P1191" s="54"/>
      <c r="Q1191" s="54"/>
      <c r="R1191" s="54"/>
      <c r="S1191" s="54"/>
      <c r="T1191" s="54"/>
      <c r="U1191" s="54"/>
      <c r="V1191" s="54"/>
      <c r="W1191" s="54"/>
      <c r="X1191" s="54"/>
      <c r="Y1191" s="54"/>
      <c r="Z1191" s="54"/>
      <c r="AA1191" s="54"/>
      <c r="AB1191" s="54"/>
      <c r="AC1191" s="54"/>
      <c r="AD1191" s="54"/>
      <c r="AE1191" s="54"/>
      <c r="AF1191" s="54"/>
      <c r="AG1191" s="54"/>
      <c r="AH1191" s="54"/>
    </row>
    <row r="1192" spans="1:34" ht="18" customHeight="1" x14ac:dyDescent="0.3">
      <c r="A1192" s="61"/>
      <c r="B1192" s="61"/>
      <c r="C1192" s="62"/>
      <c r="D1192" s="54"/>
      <c r="E1192" s="54"/>
      <c r="F1192" s="54"/>
      <c r="G1192" s="54"/>
      <c r="H1192" s="54"/>
      <c r="I1192" s="54"/>
      <c r="J1192" s="54"/>
      <c r="K1192" s="54"/>
      <c r="L1192" s="54"/>
      <c r="M1192" s="54"/>
      <c r="N1192" s="54"/>
      <c r="O1192" s="54"/>
      <c r="P1192" s="54"/>
      <c r="Q1192" s="54"/>
      <c r="R1192" s="54"/>
      <c r="S1192" s="54"/>
      <c r="T1192" s="54"/>
      <c r="U1192" s="54"/>
      <c r="V1192" s="54"/>
      <c r="W1192" s="54"/>
      <c r="X1192" s="54"/>
      <c r="Y1192" s="54"/>
      <c r="Z1192" s="54"/>
      <c r="AA1192" s="54"/>
      <c r="AB1192" s="54"/>
      <c r="AC1192" s="54"/>
      <c r="AD1192" s="54"/>
      <c r="AE1192" s="54"/>
      <c r="AF1192" s="54"/>
      <c r="AG1192" s="54"/>
      <c r="AH1192" s="54"/>
    </row>
    <row r="1193" spans="1:34" ht="18" customHeight="1" x14ac:dyDescent="0.3">
      <c r="A1193" s="61"/>
      <c r="B1193" s="61"/>
      <c r="C1193" s="62"/>
      <c r="D1193" s="54"/>
      <c r="E1193" s="54"/>
      <c r="F1193" s="54"/>
      <c r="G1193" s="54"/>
      <c r="H1193" s="54"/>
      <c r="I1193" s="54"/>
      <c r="J1193" s="54"/>
      <c r="K1193" s="54"/>
      <c r="L1193" s="54"/>
      <c r="M1193" s="54"/>
      <c r="N1193" s="54"/>
      <c r="O1193" s="54"/>
      <c r="P1193" s="54"/>
      <c r="Q1193" s="54"/>
      <c r="R1193" s="54"/>
      <c r="S1193" s="54"/>
      <c r="T1193" s="54"/>
      <c r="U1193" s="54"/>
      <c r="V1193" s="54"/>
      <c r="W1193" s="54"/>
      <c r="X1193" s="54"/>
      <c r="Y1193" s="54"/>
      <c r="Z1193" s="54"/>
      <c r="AA1193" s="54"/>
      <c r="AB1193" s="54"/>
      <c r="AC1193" s="54"/>
      <c r="AD1193" s="54"/>
      <c r="AE1193" s="54"/>
      <c r="AF1193" s="54"/>
      <c r="AG1193" s="54"/>
      <c r="AH1193" s="54"/>
    </row>
    <row r="1194" spans="1:34" ht="18" customHeight="1" x14ac:dyDescent="0.3">
      <c r="A1194" s="61"/>
      <c r="B1194" s="61"/>
      <c r="C1194" s="62"/>
      <c r="D1194" s="54"/>
      <c r="E1194" s="54"/>
      <c r="F1194" s="54"/>
      <c r="G1194" s="54"/>
      <c r="H1194" s="54"/>
      <c r="I1194" s="54"/>
      <c r="J1194" s="54"/>
      <c r="K1194" s="54"/>
      <c r="L1194" s="54"/>
      <c r="M1194" s="54"/>
      <c r="N1194" s="54"/>
      <c r="O1194" s="54"/>
      <c r="P1194" s="54"/>
      <c r="Q1194" s="54"/>
      <c r="R1194" s="54"/>
      <c r="S1194" s="54"/>
      <c r="T1194" s="54"/>
      <c r="U1194" s="54"/>
      <c r="V1194" s="54"/>
      <c r="W1194" s="54"/>
      <c r="X1194" s="54"/>
      <c r="Y1194" s="54"/>
      <c r="Z1194" s="54"/>
      <c r="AA1194" s="54"/>
      <c r="AB1194" s="54"/>
      <c r="AC1194" s="54"/>
      <c r="AD1194" s="54"/>
      <c r="AE1194" s="54"/>
      <c r="AF1194" s="54"/>
      <c r="AG1194" s="54"/>
      <c r="AH1194" s="54"/>
    </row>
    <row r="1195" spans="1:34" ht="18" customHeight="1" x14ac:dyDescent="0.3">
      <c r="A1195" s="61"/>
      <c r="B1195" s="61"/>
      <c r="C1195" s="62"/>
      <c r="D1195" s="54"/>
      <c r="E1195" s="54"/>
      <c r="F1195" s="54"/>
      <c r="G1195" s="54"/>
      <c r="H1195" s="54"/>
      <c r="I1195" s="54"/>
      <c r="J1195" s="54"/>
      <c r="K1195" s="54"/>
      <c r="L1195" s="54"/>
      <c r="M1195" s="54"/>
      <c r="N1195" s="54"/>
      <c r="O1195" s="54"/>
      <c r="P1195" s="54"/>
      <c r="Q1195" s="54"/>
      <c r="R1195" s="54"/>
      <c r="S1195" s="54"/>
      <c r="T1195" s="54"/>
      <c r="U1195" s="54"/>
      <c r="V1195" s="54"/>
      <c r="W1195" s="54"/>
      <c r="X1195" s="54"/>
      <c r="Y1195" s="54"/>
      <c r="Z1195" s="54"/>
      <c r="AA1195" s="54"/>
      <c r="AB1195" s="54"/>
      <c r="AC1195" s="54"/>
      <c r="AD1195" s="54"/>
      <c r="AE1195" s="54"/>
      <c r="AF1195" s="54"/>
      <c r="AG1195" s="54"/>
      <c r="AH1195" s="54"/>
    </row>
    <row r="1196" spans="1:34" ht="18" customHeight="1" x14ac:dyDescent="0.3">
      <c r="A1196" s="61"/>
      <c r="B1196" s="61"/>
      <c r="C1196" s="62"/>
      <c r="D1196" s="54"/>
      <c r="E1196" s="54"/>
      <c r="F1196" s="54"/>
      <c r="G1196" s="54"/>
      <c r="H1196" s="54"/>
      <c r="I1196" s="54"/>
      <c r="J1196" s="54"/>
      <c r="K1196" s="54"/>
      <c r="L1196" s="54"/>
      <c r="M1196" s="54"/>
      <c r="N1196" s="54"/>
      <c r="O1196" s="54"/>
      <c r="P1196" s="54"/>
      <c r="Q1196" s="54"/>
      <c r="R1196" s="54"/>
      <c r="S1196" s="54"/>
      <c r="T1196" s="54"/>
      <c r="U1196" s="54"/>
      <c r="V1196" s="54"/>
      <c r="W1196" s="54"/>
      <c r="X1196" s="54"/>
      <c r="Y1196" s="54"/>
      <c r="Z1196" s="54"/>
      <c r="AA1196" s="54"/>
      <c r="AB1196" s="54"/>
      <c r="AC1196" s="54"/>
      <c r="AD1196" s="54"/>
      <c r="AE1196" s="54"/>
      <c r="AF1196" s="54"/>
      <c r="AG1196" s="54"/>
      <c r="AH1196" s="54"/>
    </row>
    <row r="1197" spans="1:34" ht="18" customHeight="1" x14ac:dyDescent="0.3">
      <c r="A1197" s="61"/>
      <c r="B1197" s="61"/>
      <c r="C1197" s="62"/>
      <c r="D1197" s="54"/>
      <c r="E1197" s="54"/>
      <c r="F1197" s="54"/>
      <c r="G1197" s="54"/>
      <c r="H1197" s="54"/>
      <c r="I1197" s="54"/>
      <c r="J1197" s="54"/>
      <c r="K1197" s="54"/>
      <c r="L1197" s="54"/>
      <c r="M1197" s="54"/>
      <c r="N1197" s="54"/>
      <c r="O1197" s="54"/>
      <c r="P1197" s="54"/>
      <c r="Q1197" s="54"/>
      <c r="R1197" s="54"/>
      <c r="S1197" s="54"/>
      <c r="T1197" s="54"/>
      <c r="U1197" s="54"/>
      <c r="V1197" s="54"/>
      <c r="W1197" s="54"/>
      <c r="X1197" s="54"/>
      <c r="Y1197" s="54"/>
      <c r="Z1197" s="54"/>
      <c r="AA1197" s="54"/>
      <c r="AB1197" s="54"/>
      <c r="AC1197" s="54"/>
      <c r="AD1197" s="54"/>
      <c r="AE1197" s="54"/>
      <c r="AF1197" s="54"/>
      <c r="AG1197" s="54"/>
      <c r="AH1197" s="54"/>
    </row>
    <row r="1198" spans="1:34" ht="18" customHeight="1" x14ac:dyDescent="0.3">
      <c r="A1198" s="61"/>
      <c r="B1198" s="61"/>
      <c r="C1198" s="62"/>
      <c r="D1198" s="54"/>
      <c r="E1198" s="54"/>
      <c r="F1198" s="54"/>
      <c r="G1198" s="54"/>
      <c r="H1198" s="54"/>
      <c r="I1198" s="54"/>
      <c r="J1198" s="54"/>
      <c r="K1198" s="54"/>
      <c r="L1198" s="54"/>
      <c r="M1198" s="54"/>
      <c r="N1198" s="54"/>
      <c r="O1198" s="54"/>
      <c r="P1198" s="54"/>
      <c r="Q1198" s="54"/>
      <c r="R1198" s="54"/>
      <c r="S1198" s="54"/>
      <c r="T1198" s="54"/>
      <c r="U1198" s="54"/>
      <c r="V1198" s="54"/>
      <c r="W1198" s="54"/>
      <c r="X1198" s="54"/>
      <c r="Y1198" s="54"/>
      <c r="Z1198" s="54"/>
      <c r="AA1198" s="54"/>
      <c r="AB1198" s="54"/>
      <c r="AC1198" s="54"/>
      <c r="AD1198" s="54"/>
      <c r="AE1198" s="54"/>
      <c r="AF1198" s="54"/>
      <c r="AG1198" s="54"/>
      <c r="AH1198" s="54"/>
    </row>
    <row r="1199" spans="1:34" ht="18" customHeight="1" x14ac:dyDescent="0.3">
      <c r="A1199" s="61"/>
      <c r="B1199" s="61"/>
      <c r="C1199" s="62"/>
      <c r="D1199" s="54"/>
      <c r="E1199" s="54"/>
      <c r="F1199" s="54"/>
      <c r="G1199" s="54"/>
      <c r="H1199" s="54"/>
      <c r="I1199" s="54"/>
      <c r="J1199" s="54"/>
      <c r="K1199" s="54"/>
      <c r="L1199" s="54"/>
      <c r="M1199" s="54"/>
      <c r="N1199" s="54"/>
      <c r="O1199" s="54"/>
      <c r="P1199" s="54"/>
      <c r="Q1199" s="54"/>
      <c r="R1199" s="54"/>
      <c r="S1199" s="54"/>
      <c r="T1199" s="54"/>
      <c r="U1199" s="54"/>
      <c r="V1199" s="54"/>
      <c r="W1199" s="54"/>
      <c r="X1199" s="54"/>
      <c r="Y1199" s="54"/>
      <c r="Z1199" s="54"/>
      <c r="AA1199" s="54"/>
      <c r="AB1199" s="54"/>
      <c r="AC1199" s="54"/>
      <c r="AD1199" s="54"/>
      <c r="AE1199" s="54"/>
      <c r="AF1199" s="54"/>
      <c r="AG1199" s="54"/>
      <c r="AH1199" s="54"/>
    </row>
    <row r="1200" spans="1:34" ht="18" customHeight="1" x14ac:dyDescent="0.3">
      <c r="A1200" s="61"/>
      <c r="B1200" s="61"/>
      <c r="C1200" s="62"/>
      <c r="D1200" s="54"/>
      <c r="E1200" s="54"/>
      <c r="F1200" s="54"/>
      <c r="G1200" s="54"/>
      <c r="H1200" s="54"/>
      <c r="I1200" s="54"/>
      <c r="J1200" s="54"/>
      <c r="K1200" s="54"/>
      <c r="L1200" s="54"/>
      <c r="M1200" s="54"/>
      <c r="N1200" s="54"/>
      <c r="O1200" s="54"/>
      <c r="P1200" s="54"/>
      <c r="Q1200" s="54"/>
      <c r="R1200" s="54"/>
      <c r="S1200" s="54"/>
      <c r="T1200" s="54"/>
      <c r="U1200" s="54"/>
      <c r="V1200" s="54"/>
      <c r="W1200" s="54"/>
      <c r="X1200" s="54"/>
      <c r="Y1200" s="54"/>
      <c r="Z1200" s="54"/>
      <c r="AA1200" s="54"/>
      <c r="AB1200" s="54"/>
      <c r="AC1200" s="54"/>
      <c r="AD1200" s="54"/>
      <c r="AE1200" s="54"/>
      <c r="AF1200" s="54"/>
      <c r="AG1200" s="54"/>
      <c r="AH1200" s="54"/>
    </row>
    <row r="1201" spans="1:34" ht="18" customHeight="1" x14ac:dyDescent="0.3">
      <c r="A1201" s="61"/>
      <c r="B1201" s="61"/>
      <c r="C1201" s="62"/>
      <c r="D1201" s="54"/>
      <c r="E1201" s="54"/>
      <c r="F1201" s="54"/>
      <c r="G1201" s="54"/>
      <c r="H1201" s="54"/>
      <c r="I1201" s="54"/>
      <c r="J1201" s="54"/>
      <c r="K1201" s="54"/>
      <c r="L1201" s="54"/>
      <c r="M1201" s="54"/>
      <c r="N1201" s="54"/>
      <c r="O1201" s="54"/>
      <c r="P1201" s="54"/>
      <c r="Q1201" s="54"/>
      <c r="R1201" s="54"/>
      <c r="S1201" s="54"/>
      <c r="T1201" s="54"/>
      <c r="U1201" s="54"/>
      <c r="V1201" s="54"/>
      <c r="W1201" s="54"/>
      <c r="X1201" s="54"/>
      <c r="Y1201" s="54"/>
      <c r="Z1201" s="54"/>
      <c r="AA1201" s="54"/>
      <c r="AB1201" s="54"/>
      <c r="AC1201" s="54"/>
      <c r="AD1201" s="54"/>
      <c r="AE1201" s="54"/>
      <c r="AF1201" s="54"/>
      <c r="AG1201" s="54"/>
      <c r="AH1201" s="54"/>
    </row>
    <row r="1202" spans="1:34" ht="18" customHeight="1" x14ac:dyDescent="0.3">
      <c r="A1202" s="61"/>
      <c r="B1202" s="61"/>
      <c r="C1202" s="62"/>
      <c r="D1202" s="54"/>
      <c r="E1202" s="54"/>
      <c r="F1202" s="54"/>
      <c r="G1202" s="54"/>
      <c r="H1202" s="54"/>
      <c r="I1202" s="54"/>
      <c r="J1202" s="54"/>
      <c r="K1202" s="54"/>
      <c r="L1202" s="54"/>
      <c r="M1202" s="54"/>
      <c r="N1202" s="54"/>
      <c r="O1202" s="54"/>
      <c r="P1202" s="54"/>
      <c r="Q1202" s="54"/>
      <c r="R1202" s="54"/>
      <c r="S1202" s="54"/>
      <c r="T1202" s="54"/>
      <c r="U1202" s="54"/>
      <c r="V1202" s="54"/>
      <c r="W1202" s="54"/>
      <c r="X1202" s="54"/>
      <c r="Y1202" s="54"/>
      <c r="Z1202" s="54"/>
      <c r="AA1202" s="54"/>
      <c r="AB1202" s="54"/>
      <c r="AC1202" s="54"/>
      <c r="AD1202" s="54"/>
      <c r="AE1202" s="54"/>
      <c r="AF1202" s="54"/>
      <c r="AG1202" s="54"/>
      <c r="AH1202" s="54"/>
    </row>
    <row r="1203" spans="1:34" ht="18" customHeight="1" x14ac:dyDescent="0.3">
      <c r="A1203" s="61"/>
      <c r="B1203" s="61"/>
      <c r="C1203" s="62"/>
      <c r="D1203" s="54"/>
      <c r="E1203" s="54"/>
      <c r="F1203" s="54"/>
      <c r="G1203" s="54"/>
      <c r="H1203" s="54"/>
      <c r="I1203" s="54"/>
      <c r="J1203" s="54"/>
      <c r="K1203" s="54"/>
      <c r="L1203" s="54"/>
      <c r="M1203" s="54"/>
      <c r="N1203" s="54"/>
      <c r="O1203" s="54"/>
      <c r="P1203" s="54"/>
      <c r="Q1203" s="54"/>
      <c r="R1203" s="54"/>
      <c r="S1203" s="54"/>
      <c r="T1203" s="54"/>
      <c r="U1203" s="54"/>
      <c r="V1203" s="54"/>
      <c r="W1203" s="54"/>
      <c r="X1203" s="54"/>
      <c r="Y1203" s="54"/>
      <c r="Z1203" s="54"/>
      <c r="AA1203" s="54"/>
      <c r="AB1203" s="54"/>
      <c r="AC1203" s="54"/>
      <c r="AD1203" s="54"/>
      <c r="AE1203" s="54"/>
      <c r="AF1203" s="54"/>
      <c r="AG1203" s="54"/>
      <c r="AH1203" s="54"/>
    </row>
    <row r="1204" spans="1:34" ht="18" customHeight="1" x14ac:dyDescent="0.3">
      <c r="A1204" s="61"/>
      <c r="B1204" s="61"/>
      <c r="C1204" s="62"/>
      <c r="D1204" s="54"/>
      <c r="E1204" s="54"/>
      <c r="F1204" s="54"/>
      <c r="G1204" s="54"/>
      <c r="H1204" s="54"/>
      <c r="I1204" s="54"/>
      <c r="J1204" s="54"/>
      <c r="K1204" s="54"/>
      <c r="L1204" s="54"/>
      <c r="M1204" s="54"/>
      <c r="N1204" s="54"/>
      <c r="O1204" s="54"/>
      <c r="P1204" s="54"/>
      <c r="Q1204" s="54"/>
      <c r="R1204" s="54"/>
      <c r="S1204" s="54"/>
      <c r="T1204" s="54"/>
      <c r="U1204" s="54"/>
      <c r="V1204" s="54"/>
      <c r="W1204" s="54"/>
      <c r="X1204" s="54"/>
      <c r="Y1204" s="54"/>
      <c r="Z1204" s="54"/>
      <c r="AA1204" s="54"/>
      <c r="AB1204" s="54"/>
      <c r="AC1204" s="54"/>
      <c r="AD1204" s="54"/>
      <c r="AE1204" s="54"/>
      <c r="AF1204" s="54"/>
      <c r="AG1204" s="54"/>
      <c r="AH1204" s="54"/>
    </row>
    <row r="1205" spans="1:34" ht="18" customHeight="1" x14ac:dyDescent="0.3">
      <c r="A1205" s="61"/>
      <c r="B1205" s="61"/>
      <c r="C1205" s="62"/>
      <c r="D1205" s="54"/>
      <c r="E1205" s="54"/>
      <c r="F1205" s="54"/>
      <c r="G1205" s="54"/>
      <c r="H1205" s="54"/>
      <c r="I1205" s="54"/>
      <c r="J1205" s="54"/>
      <c r="K1205" s="54"/>
      <c r="L1205" s="54"/>
      <c r="M1205" s="54"/>
      <c r="N1205" s="54"/>
      <c r="O1205" s="54"/>
      <c r="P1205" s="54"/>
      <c r="Q1205" s="54"/>
      <c r="R1205" s="54"/>
      <c r="S1205" s="54"/>
      <c r="T1205" s="54"/>
      <c r="U1205" s="54"/>
      <c r="V1205" s="54"/>
      <c r="W1205" s="54"/>
      <c r="X1205" s="54"/>
      <c r="Y1205" s="54"/>
      <c r="Z1205" s="54"/>
      <c r="AA1205" s="54"/>
      <c r="AB1205" s="54"/>
      <c r="AC1205" s="54"/>
      <c r="AD1205" s="54"/>
      <c r="AE1205" s="54"/>
      <c r="AF1205" s="54"/>
      <c r="AG1205" s="54"/>
      <c r="AH1205" s="54"/>
    </row>
    <row r="1206" spans="1:34" ht="18" customHeight="1" x14ac:dyDescent="0.3">
      <c r="A1206" s="61"/>
      <c r="B1206" s="61"/>
      <c r="C1206" s="62"/>
      <c r="D1206" s="54"/>
      <c r="E1206" s="54"/>
      <c r="F1206" s="54"/>
      <c r="G1206" s="54"/>
      <c r="H1206" s="54"/>
      <c r="I1206" s="54"/>
      <c r="J1206" s="54"/>
      <c r="K1206" s="54"/>
      <c r="L1206" s="54"/>
      <c r="M1206" s="54"/>
      <c r="N1206" s="54"/>
      <c r="O1206" s="54"/>
      <c r="P1206" s="54"/>
      <c r="Q1206" s="54"/>
      <c r="R1206" s="54"/>
      <c r="S1206" s="54"/>
      <c r="T1206" s="54"/>
      <c r="U1206" s="54"/>
      <c r="V1206" s="54"/>
      <c r="W1206" s="54"/>
      <c r="X1206" s="54"/>
      <c r="Y1206" s="54"/>
      <c r="Z1206" s="54"/>
      <c r="AA1206" s="54"/>
      <c r="AB1206" s="54"/>
      <c r="AC1206" s="54"/>
      <c r="AD1206" s="54"/>
      <c r="AE1206" s="54"/>
      <c r="AF1206" s="54"/>
      <c r="AG1206" s="54"/>
      <c r="AH1206" s="54"/>
    </row>
    <row r="1207" spans="1:34" ht="18" customHeight="1" x14ac:dyDescent="0.3">
      <c r="A1207" s="61"/>
      <c r="B1207" s="61"/>
      <c r="C1207" s="62"/>
      <c r="D1207" s="54"/>
      <c r="E1207" s="54"/>
      <c r="F1207" s="54"/>
      <c r="G1207" s="54"/>
      <c r="H1207" s="54"/>
      <c r="I1207" s="54"/>
      <c r="J1207" s="54"/>
      <c r="K1207" s="54"/>
      <c r="L1207" s="54"/>
      <c r="M1207" s="54"/>
      <c r="N1207" s="54"/>
      <c r="O1207" s="54"/>
      <c r="P1207" s="54"/>
      <c r="Q1207" s="54"/>
      <c r="R1207" s="54"/>
      <c r="S1207" s="54"/>
      <c r="T1207" s="54"/>
      <c r="U1207" s="54"/>
      <c r="V1207" s="54"/>
      <c r="W1207" s="54"/>
      <c r="X1207" s="54"/>
      <c r="Y1207" s="54"/>
      <c r="Z1207" s="54"/>
      <c r="AA1207" s="54"/>
      <c r="AB1207" s="54"/>
      <c r="AC1207" s="54"/>
      <c r="AD1207" s="54"/>
      <c r="AE1207" s="54"/>
      <c r="AF1207" s="54"/>
      <c r="AG1207" s="54"/>
      <c r="AH1207" s="54"/>
    </row>
    <row r="1208" spans="1:34" ht="18" customHeight="1" x14ac:dyDescent="0.3">
      <c r="A1208" s="61"/>
      <c r="B1208" s="61"/>
      <c r="C1208" s="62"/>
      <c r="D1208" s="54"/>
      <c r="E1208" s="54"/>
      <c r="F1208" s="54"/>
      <c r="G1208" s="54"/>
      <c r="H1208" s="54"/>
      <c r="I1208" s="54"/>
      <c r="J1208" s="54"/>
      <c r="K1208" s="54"/>
      <c r="L1208" s="54"/>
      <c r="M1208" s="54"/>
      <c r="N1208" s="54"/>
      <c r="O1208" s="54"/>
      <c r="P1208" s="54"/>
      <c r="Q1208" s="54"/>
      <c r="R1208" s="54"/>
      <c r="S1208" s="54"/>
      <c r="T1208" s="54"/>
      <c r="U1208" s="54"/>
      <c r="V1208" s="54"/>
      <c r="W1208" s="54"/>
      <c r="X1208" s="54"/>
      <c r="Y1208" s="54"/>
      <c r="Z1208" s="54"/>
      <c r="AA1208" s="54"/>
      <c r="AB1208" s="54"/>
      <c r="AC1208" s="54"/>
      <c r="AD1208" s="54"/>
      <c r="AE1208" s="54"/>
      <c r="AF1208" s="54"/>
      <c r="AG1208" s="54"/>
      <c r="AH1208" s="54"/>
    </row>
    <row r="1209" spans="1:34" ht="18" customHeight="1" x14ac:dyDescent="0.3">
      <c r="A1209" s="61"/>
      <c r="B1209" s="61"/>
      <c r="C1209" s="62"/>
      <c r="D1209" s="54"/>
      <c r="E1209" s="54"/>
      <c r="F1209" s="54"/>
      <c r="G1209" s="54"/>
      <c r="H1209" s="54"/>
      <c r="I1209" s="54"/>
      <c r="J1209" s="54"/>
      <c r="K1209" s="54"/>
      <c r="L1209" s="54"/>
      <c r="M1209" s="54"/>
      <c r="N1209" s="54"/>
      <c r="O1209" s="54"/>
      <c r="P1209" s="54"/>
      <c r="Q1209" s="54"/>
      <c r="R1209" s="54"/>
      <c r="S1209" s="54"/>
      <c r="T1209" s="54"/>
      <c r="U1209" s="54"/>
      <c r="V1209" s="54"/>
      <c r="W1209" s="54"/>
      <c r="X1209" s="54"/>
      <c r="Y1209" s="54"/>
      <c r="Z1209" s="54"/>
      <c r="AA1209" s="54"/>
      <c r="AB1209" s="54"/>
      <c r="AC1209" s="54"/>
      <c r="AD1209" s="54"/>
      <c r="AE1209" s="54"/>
      <c r="AF1209" s="54"/>
      <c r="AG1209" s="54"/>
      <c r="AH1209" s="54"/>
    </row>
    <row r="1210" spans="1:34" ht="18" customHeight="1" x14ac:dyDescent="0.3">
      <c r="A1210" s="61"/>
      <c r="B1210" s="61"/>
      <c r="C1210" s="62"/>
      <c r="D1210" s="54"/>
      <c r="E1210" s="54"/>
      <c r="F1210" s="54"/>
      <c r="G1210" s="54"/>
      <c r="H1210" s="54"/>
      <c r="I1210" s="54"/>
      <c r="J1210" s="54"/>
      <c r="K1210" s="54"/>
      <c r="L1210" s="54"/>
      <c r="M1210" s="54"/>
      <c r="N1210" s="54"/>
      <c r="O1210" s="54"/>
      <c r="P1210" s="54"/>
      <c r="Q1210" s="54"/>
      <c r="R1210" s="54"/>
      <c r="S1210" s="54"/>
      <c r="T1210" s="54"/>
      <c r="U1210" s="54"/>
      <c r="V1210" s="54"/>
      <c r="W1210" s="54"/>
      <c r="X1210" s="54"/>
      <c r="Y1210" s="54"/>
      <c r="Z1210" s="54"/>
      <c r="AA1210" s="54"/>
      <c r="AB1210" s="54"/>
      <c r="AC1210" s="54"/>
      <c r="AD1210" s="54"/>
      <c r="AE1210" s="54"/>
      <c r="AF1210" s="54"/>
      <c r="AG1210" s="54"/>
      <c r="AH1210" s="54"/>
    </row>
    <row r="1211" spans="1:34" ht="18" customHeight="1" x14ac:dyDescent="0.3">
      <c r="A1211" s="61"/>
      <c r="B1211" s="61"/>
      <c r="C1211" s="62"/>
      <c r="D1211" s="54"/>
      <c r="E1211" s="54"/>
      <c r="F1211" s="54"/>
      <c r="G1211" s="54"/>
      <c r="H1211" s="54"/>
      <c r="I1211" s="54"/>
      <c r="J1211" s="54"/>
      <c r="K1211" s="54"/>
      <c r="L1211" s="54"/>
      <c r="M1211" s="54"/>
      <c r="N1211" s="54"/>
      <c r="O1211" s="54"/>
      <c r="P1211" s="54"/>
      <c r="Q1211" s="54"/>
      <c r="R1211" s="54"/>
      <c r="S1211" s="54"/>
      <c r="T1211" s="54"/>
      <c r="U1211" s="54"/>
      <c r="V1211" s="54"/>
      <c r="W1211" s="54"/>
      <c r="X1211" s="54"/>
      <c r="Y1211" s="54"/>
      <c r="Z1211" s="54"/>
      <c r="AA1211" s="54"/>
      <c r="AB1211" s="54"/>
      <c r="AC1211" s="54"/>
      <c r="AD1211" s="54"/>
      <c r="AE1211" s="54"/>
      <c r="AF1211" s="54"/>
      <c r="AG1211" s="54"/>
      <c r="AH1211" s="54"/>
    </row>
    <row r="1212" spans="1:34" ht="18" customHeight="1" x14ac:dyDescent="0.3">
      <c r="A1212" s="61"/>
      <c r="B1212" s="61"/>
      <c r="C1212" s="62"/>
      <c r="D1212" s="54"/>
      <c r="E1212" s="54"/>
      <c r="F1212" s="54"/>
      <c r="G1212" s="54"/>
      <c r="H1212" s="54"/>
      <c r="I1212" s="54"/>
      <c r="J1212" s="54"/>
      <c r="K1212" s="54"/>
      <c r="L1212" s="54"/>
      <c r="M1212" s="54"/>
      <c r="N1212" s="54"/>
      <c r="O1212" s="54"/>
      <c r="P1212" s="54"/>
      <c r="Q1212" s="54"/>
      <c r="R1212" s="54"/>
      <c r="S1212" s="54"/>
      <c r="T1212" s="54"/>
      <c r="U1212" s="54"/>
      <c r="V1212" s="54"/>
      <c r="W1212" s="54"/>
      <c r="X1212" s="54"/>
      <c r="Y1212" s="54"/>
      <c r="Z1212" s="54"/>
      <c r="AA1212" s="54"/>
      <c r="AB1212" s="54"/>
      <c r="AC1212" s="54"/>
      <c r="AD1212" s="54"/>
      <c r="AE1212" s="54"/>
      <c r="AF1212" s="54"/>
      <c r="AG1212" s="54"/>
      <c r="AH1212" s="54"/>
    </row>
    <row r="1213" spans="1:34" ht="18" customHeight="1" x14ac:dyDescent="0.3">
      <c r="A1213" s="61"/>
      <c r="B1213" s="61"/>
      <c r="C1213" s="62"/>
      <c r="D1213" s="54"/>
      <c r="E1213" s="54"/>
      <c r="F1213" s="54"/>
      <c r="G1213" s="54"/>
      <c r="H1213" s="54"/>
      <c r="I1213" s="54"/>
      <c r="J1213" s="54"/>
      <c r="K1213" s="54"/>
      <c r="L1213" s="54"/>
      <c r="M1213" s="54"/>
      <c r="N1213" s="54"/>
      <c r="O1213" s="54"/>
      <c r="P1213" s="54"/>
      <c r="Q1213" s="54"/>
      <c r="R1213" s="54"/>
      <c r="S1213" s="54"/>
      <c r="T1213" s="54"/>
      <c r="U1213" s="54"/>
      <c r="V1213" s="54"/>
      <c r="W1213" s="54"/>
      <c r="X1213" s="54"/>
      <c r="Y1213" s="54"/>
      <c r="Z1213" s="54"/>
      <c r="AA1213" s="54"/>
      <c r="AB1213" s="54"/>
      <c r="AC1213" s="54"/>
      <c r="AD1213" s="54"/>
      <c r="AE1213" s="54"/>
      <c r="AF1213" s="54"/>
      <c r="AG1213" s="54"/>
      <c r="AH1213" s="54"/>
    </row>
    <row r="1214" spans="1:34" ht="18" customHeight="1" x14ac:dyDescent="0.3">
      <c r="A1214" s="61"/>
      <c r="B1214" s="61"/>
      <c r="C1214" s="62"/>
      <c r="D1214" s="54"/>
      <c r="E1214" s="54"/>
      <c r="F1214" s="54"/>
      <c r="G1214" s="54"/>
      <c r="H1214" s="54"/>
      <c r="I1214" s="54"/>
      <c r="J1214" s="54"/>
      <c r="K1214" s="54"/>
      <c r="L1214" s="54"/>
      <c r="M1214" s="54"/>
      <c r="N1214" s="54"/>
      <c r="O1214" s="54"/>
      <c r="P1214" s="54"/>
      <c r="Q1214" s="54"/>
      <c r="R1214" s="54"/>
      <c r="S1214" s="54"/>
      <c r="T1214" s="54"/>
      <c r="U1214" s="54"/>
      <c r="V1214" s="54"/>
      <c r="W1214" s="54"/>
      <c r="X1214" s="54"/>
      <c r="Y1214" s="54"/>
      <c r="Z1214" s="54"/>
      <c r="AA1214" s="54"/>
      <c r="AB1214" s="54"/>
      <c r="AC1214" s="54"/>
      <c r="AD1214" s="54"/>
      <c r="AE1214" s="54"/>
      <c r="AF1214" s="54"/>
      <c r="AG1214" s="54"/>
      <c r="AH1214" s="54"/>
    </row>
    <row r="1215" spans="1:34" ht="18" customHeight="1" x14ac:dyDescent="0.3">
      <c r="A1215" s="61"/>
      <c r="B1215" s="61"/>
      <c r="C1215" s="62"/>
      <c r="D1215" s="54"/>
      <c r="E1215" s="54"/>
      <c r="F1215" s="54"/>
      <c r="G1215" s="54"/>
      <c r="H1215" s="54"/>
      <c r="I1215" s="54"/>
      <c r="J1215" s="54"/>
      <c r="K1215" s="54"/>
      <c r="L1215" s="54"/>
      <c r="M1215" s="54"/>
      <c r="N1215" s="54"/>
      <c r="O1215" s="54"/>
      <c r="P1215" s="54"/>
      <c r="Q1215" s="54"/>
      <c r="R1215" s="54"/>
      <c r="S1215" s="54"/>
      <c r="T1215" s="54"/>
      <c r="U1215" s="54"/>
      <c r="V1215" s="54"/>
      <c r="W1215" s="54"/>
      <c r="X1215" s="54"/>
      <c r="Y1215" s="54"/>
      <c r="Z1215" s="54"/>
      <c r="AA1215" s="54"/>
      <c r="AB1215" s="54"/>
      <c r="AC1215" s="54"/>
      <c r="AD1215" s="54"/>
      <c r="AE1215" s="54"/>
      <c r="AF1215" s="54"/>
      <c r="AG1215" s="54"/>
      <c r="AH1215" s="54"/>
    </row>
    <row r="1216" spans="1:34" ht="18" customHeight="1" x14ac:dyDescent="0.3">
      <c r="A1216" s="61"/>
      <c r="B1216" s="61"/>
      <c r="C1216" s="62"/>
      <c r="D1216" s="54"/>
      <c r="E1216" s="54"/>
      <c r="F1216" s="54"/>
      <c r="G1216" s="54"/>
      <c r="H1216" s="54"/>
      <c r="I1216" s="54"/>
      <c r="J1216" s="54"/>
      <c r="K1216" s="54"/>
      <c r="L1216" s="54"/>
      <c r="M1216" s="54"/>
      <c r="N1216" s="54"/>
      <c r="O1216" s="54"/>
      <c r="P1216" s="54"/>
      <c r="Q1216" s="54"/>
      <c r="R1216" s="54"/>
      <c r="S1216" s="54"/>
      <c r="T1216" s="54"/>
      <c r="U1216" s="54"/>
      <c r="V1216" s="54"/>
      <c r="W1216" s="54"/>
      <c r="X1216" s="54"/>
      <c r="Y1216" s="54"/>
      <c r="Z1216" s="54"/>
      <c r="AA1216" s="54"/>
      <c r="AB1216" s="54"/>
      <c r="AC1216" s="54"/>
      <c r="AD1216" s="54"/>
      <c r="AE1216" s="54"/>
      <c r="AF1216" s="54"/>
      <c r="AG1216" s="54"/>
      <c r="AH1216" s="54"/>
    </row>
    <row r="1217" spans="1:34" ht="18" customHeight="1" x14ac:dyDescent="0.3">
      <c r="A1217" s="61"/>
      <c r="B1217" s="61"/>
      <c r="C1217" s="62"/>
      <c r="D1217" s="54"/>
      <c r="E1217" s="54"/>
      <c r="F1217" s="54"/>
      <c r="G1217" s="54"/>
      <c r="H1217" s="54"/>
      <c r="I1217" s="54"/>
      <c r="J1217" s="54"/>
      <c r="K1217" s="54"/>
      <c r="L1217" s="54"/>
      <c r="M1217" s="54"/>
      <c r="N1217" s="54"/>
      <c r="O1217" s="54"/>
      <c r="P1217" s="54"/>
      <c r="Q1217" s="54"/>
      <c r="R1217" s="54"/>
      <c r="S1217" s="54"/>
      <c r="T1217" s="54"/>
      <c r="U1217" s="54"/>
      <c r="V1217" s="54"/>
      <c r="W1217" s="54"/>
      <c r="X1217" s="54"/>
      <c r="Y1217" s="54"/>
      <c r="Z1217" s="54"/>
      <c r="AA1217" s="54"/>
      <c r="AB1217" s="54"/>
      <c r="AC1217" s="54"/>
      <c r="AD1217" s="54"/>
      <c r="AE1217" s="54"/>
      <c r="AF1217" s="54"/>
      <c r="AG1217" s="54"/>
      <c r="AH1217" s="54"/>
    </row>
    <row r="1218" spans="1:34" ht="18" customHeight="1" x14ac:dyDescent="0.3">
      <c r="A1218" s="61"/>
      <c r="B1218" s="61"/>
      <c r="C1218" s="62"/>
      <c r="D1218" s="54"/>
      <c r="E1218" s="54"/>
      <c r="F1218" s="54"/>
      <c r="G1218" s="54"/>
      <c r="H1218" s="54"/>
      <c r="I1218" s="54"/>
      <c r="J1218" s="54"/>
      <c r="K1218" s="54"/>
      <c r="L1218" s="54"/>
      <c r="M1218" s="54"/>
      <c r="N1218" s="54"/>
      <c r="O1218" s="54"/>
      <c r="P1218" s="54"/>
      <c r="Q1218" s="54"/>
      <c r="R1218" s="54"/>
      <c r="S1218" s="54"/>
      <c r="T1218" s="54"/>
      <c r="U1218" s="54"/>
      <c r="V1218" s="54"/>
      <c r="W1218" s="54"/>
      <c r="X1218" s="54"/>
      <c r="Y1218" s="54"/>
      <c r="Z1218" s="54"/>
      <c r="AA1218" s="54"/>
      <c r="AB1218" s="54"/>
      <c r="AC1218" s="54"/>
      <c r="AD1218" s="54"/>
      <c r="AE1218" s="54"/>
      <c r="AF1218" s="54"/>
      <c r="AG1218" s="54"/>
      <c r="AH1218" s="54"/>
    </row>
    <row r="1219" spans="1:34" ht="18" customHeight="1" x14ac:dyDescent="0.3">
      <c r="A1219" s="61"/>
      <c r="B1219" s="61"/>
      <c r="C1219" s="62"/>
      <c r="D1219" s="54"/>
      <c r="E1219" s="54"/>
      <c r="F1219" s="54"/>
      <c r="G1219" s="54"/>
      <c r="H1219" s="54"/>
      <c r="I1219" s="54"/>
      <c r="J1219" s="54"/>
      <c r="K1219" s="54"/>
      <c r="L1219" s="54"/>
      <c r="M1219" s="54"/>
      <c r="N1219" s="54"/>
      <c r="O1219" s="54"/>
      <c r="P1219" s="54"/>
      <c r="Q1219" s="54"/>
      <c r="R1219" s="54"/>
      <c r="S1219" s="54"/>
      <c r="T1219" s="54"/>
      <c r="U1219" s="54"/>
      <c r="V1219" s="54"/>
      <c r="W1219" s="54"/>
      <c r="X1219" s="54"/>
      <c r="Y1219" s="54"/>
      <c r="Z1219" s="54"/>
      <c r="AA1219" s="54"/>
      <c r="AB1219" s="54"/>
      <c r="AC1219" s="54"/>
      <c r="AD1219" s="54"/>
      <c r="AE1219" s="54"/>
      <c r="AF1219" s="54"/>
      <c r="AG1219" s="54"/>
      <c r="AH1219" s="54"/>
    </row>
    <row r="1220" spans="1:34" ht="18" customHeight="1" x14ac:dyDescent="0.3">
      <c r="A1220" s="61"/>
      <c r="B1220" s="61"/>
      <c r="C1220" s="62"/>
      <c r="D1220" s="54"/>
      <c r="E1220" s="54"/>
      <c r="F1220" s="54"/>
      <c r="G1220" s="54"/>
      <c r="H1220" s="54"/>
      <c r="I1220" s="54"/>
      <c r="J1220" s="54"/>
      <c r="K1220" s="54"/>
      <c r="L1220" s="54"/>
      <c r="M1220" s="54"/>
      <c r="N1220" s="54"/>
      <c r="O1220" s="54"/>
      <c r="P1220" s="54"/>
      <c r="Q1220" s="54"/>
      <c r="R1220" s="54"/>
      <c r="S1220" s="54"/>
      <c r="T1220" s="54"/>
      <c r="U1220" s="54"/>
      <c r="V1220" s="54"/>
      <c r="W1220" s="54"/>
      <c r="X1220" s="54"/>
      <c r="Y1220" s="54"/>
      <c r="Z1220" s="54"/>
      <c r="AA1220" s="54"/>
      <c r="AB1220" s="54"/>
      <c r="AC1220" s="54"/>
      <c r="AD1220" s="54"/>
      <c r="AE1220" s="54"/>
      <c r="AF1220" s="54"/>
      <c r="AG1220" s="54"/>
      <c r="AH1220" s="54"/>
    </row>
    <row r="1221" spans="1:34" ht="18" customHeight="1" x14ac:dyDescent="0.3">
      <c r="A1221" s="61"/>
      <c r="B1221" s="61"/>
      <c r="C1221" s="62"/>
      <c r="D1221" s="54"/>
      <c r="E1221" s="54"/>
      <c r="F1221" s="54"/>
      <c r="G1221" s="54"/>
      <c r="H1221" s="54"/>
      <c r="I1221" s="54"/>
      <c r="J1221" s="54"/>
      <c r="K1221" s="54"/>
      <c r="L1221" s="54"/>
      <c r="M1221" s="54"/>
      <c r="N1221" s="54"/>
      <c r="O1221" s="54"/>
      <c r="P1221" s="54"/>
      <c r="Q1221" s="54"/>
      <c r="R1221" s="54"/>
      <c r="S1221" s="54"/>
      <c r="T1221" s="54"/>
      <c r="U1221" s="54"/>
      <c r="V1221" s="54"/>
      <c r="W1221" s="54"/>
      <c r="X1221" s="54"/>
      <c r="Y1221" s="54"/>
      <c r="Z1221" s="54"/>
      <c r="AA1221" s="54"/>
      <c r="AB1221" s="54"/>
      <c r="AC1221" s="54"/>
      <c r="AD1221" s="54"/>
      <c r="AE1221" s="54"/>
      <c r="AF1221" s="54"/>
      <c r="AG1221" s="54"/>
      <c r="AH1221" s="54"/>
    </row>
    <row r="1222" spans="1:34" ht="18" customHeight="1" x14ac:dyDescent="0.3">
      <c r="A1222" s="61"/>
      <c r="B1222" s="61"/>
      <c r="C1222" s="62"/>
      <c r="D1222" s="54"/>
      <c r="E1222" s="54"/>
      <c r="F1222" s="54"/>
      <c r="G1222" s="54"/>
      <c r="H1222" s="54"/>
      <c r="I1222" s="54"/>
      <c r="J1222" s="54"/>
      <c r="K1222" s="54"/>
      <c r="L1222" s="54"/>
      <c r="M1222" s="54"/>
      <c r="N1222" s="54"/>
      <c r="O1222" s="54"/>
      <c r="P1222" s="54"/>
      <c r="Q1222" s="54"/>
      <c r="R1222" s="54"/>
      <c r="S1222" s="54"/>
      <c r="T1222" s="54"/>
      <c r="U1222" s="54"/>
      <c r="V1222" s="54"/>
      <c r="W1222" s="54"/>
      <c r="X1222" s="54"/>
      <c r="Y1222" s="54"/>
      <c r="Z1222" s="54"/>
      <c r="AA1222" s="54"/>
      <c r="AB1222" s="54"/>
      <c r="AC1222" s="54"/>
      <c r="AD1222" s="54"/>
      <c r="AE1222" s="54"/>
      <c r="AF1222" s="54"/>
      <c r="AG1222" s="54"/>
      <c r="AH1222" s="54"/>
    </row>
    <row r="1223" spans="1:34" ht="18" customHeight="1" x14ac:dyDescent="0.3">
      <c r="A1223" s="61"/>
      <c r="B1223" s="61"/>
      <c r="C1223" s="62"/>
      <c r="D1223" s="54"/>
      <c r="E1223" s="54"/>
      <c r="F1223" s="54"/>
      <c r="G1223" s="54"/>
      <c r="H1223" s="54"/>
      <c r="I1223" s="54"/>
      <c r="J1223" s="54"/>
      <c r="K1223" s="54"/>
      <c r="L1223" s="54"/>
      <c r="M1223" s="54"/>
      <c r="N1223" s="54"/>
      <c r="O1223" s="54"/>
      <c r="P1223" s="54"/>
      <c r="Q1223" s="54"/>
      <c r="R1223" s="54"/>
      <c r="S1223" s="54"/>
      <c r="T1223" s="54"/>
      <c r="U1223" s="54"/>
      <c r="V1223" s="54"/>
      <c r="W1223" s="54"/>
      <c r="X1223" s="54"/>
      <c r="Y1223" s="54"/>
      <c r="Z1223" s="54"/>
      <c r="AA1223" s="54"/>
      <c r="AB1223" s="54"/>
      <c r="AC1223" s="54"/>
      <c r="AD1223" s="54"/>
      <c r="AE1223" s="54"/>
      <c r="AF1223" s="54"/>
      <c r="AG1223" s="54"/>
      <c r="AH1223" s="54"/>
    </row>
    <row r="1224" spans="1:34" ht="18" customHeight="1" x14ac:dyDescent="0.3">
      <c r="A1224" s="61"/>
      <c r="B1224" s="61"/>
      <c r="C1224" s="62"/>
      <c r="D1224" s="54"/>
      <c r="E1224" s="54"/>
      <c r="F1224" s="54"/>
      <c r="G1224" s="54"/>
      <c r="H1224" s="54"/>
      <c r="I1224" s="54"/>
      <c r="J1224" s="54"/>
      <c r="K1224" s="54"/>
      <c r="L1224" s="54"/>
      <c r="M1224" s="54"/>
      <c r="N1224" s="54"/>
      <c r="O1224" s="54"/>
      <c r="P1224" s="54"/>
      <c r="Q1224" s="54"/>
      <c r="R1224" s="54"/>
      <c r="S1224" s="54"/>
      <c r="T1224" s="54"/>
      <c r="U1224" s="54"/>
      <c r="V1224" s="54"/>
      <c r="W1224" s="54"/>
      <c r="X1224" s="54"/>
      <c r="Y1224" s="54"/>
      <c r="Z1224" s="54"/>
      <c r="AA1224" s="54"/>
      <c r="AB1224" s="54"/>
      <c r="AC1224" s="54"/>
      <c r="AD1224" s="54"/>
      <c r="AE1224" s="54"/>
      <c r="AF1224" s="54"/>
      <c r="AG1224" s="54"/>
      <c r="AH1224" s="54"/>
    </row>
    <row r="1225" spans="1:34" ht="18" customHeight="1" x14ac:dyDescent="0.3">
      <c r="A1225" s="61"/>
      <c r="B1225" s="61"/>
      <c r="C1225" s="62"/>
      <c r="D1225" s="54"/>
      <c r="E1225" s="54"/>
      <c r="F1225" s="54"/>
      <c r="G1225" s="54"/>
      <c r="H1225" s="54"/>
      <c r="I1225" s="54"/>
      <c r="J1225" s="54"/>
      <c r="K1225" s="54"/>
      <c r="L1225" s="54"/>
      <c r="M1225" s="54"/>
      <c r="N1225" s="54"/>
      <c r="O1225" s="54"/>
      <c r="P1225" s="54"/>
      <c r="Q1225" s="54"/>
      <c r="R1225" s="54"/>
      <c r="S1225" s="54"/>
      <c r="T1225" s="54"/>
      <c r="U1225" s="54"/>
      <c r="V1225" s="54"/>
      <c r="W1225" s="54"/>
      <c r="X1225" s="54"/>
      <c r="Y1225" s="54"/>
      <c r="Z1225" s="54"/>
      <c r="AA1225" s="54"/>
      <c r="AB1225" s="54"/>
      <c r="AC1225" s="54"/>
      <c r="AD1225" s="54"/>
      <c r="AE1225" s="54"/>
      <c r="AF1225" s="54"/>
      <c r="AG1225" s="54"/>
      <c r="AH1225" s="54"/>
    </row>
    <row r="1226" spans="1:34" ht="18" customHeight="1" x14ac:dyDescent="0.3">
      <c r="A1226" s="61"/>
      <c r="B1226" s="61"/>
      <c r="C1226" s="62"/>
      <c r="D1226" s="54"/>
      <c r="E1226" s="54"/>
      <c r="F1226" s="54"/>
      <c r="G1226" s="54"/>
      <c r="H1226" s="54"/>
      <c r="I1226" s="54"/>
      <c r="J1226" s="54"/>
      <c r="K1226" s="54"/>
      <c r="L1226" s="54"/>
      <c r="M1226" s="54"/>
      <c r="N1226" s="54"/>
      <c r="O1226" s="54"/>
      <c r="P1226" s="54"/>
      <c r="Q1226" s="54"/>
      <c r="R1226" s="54"/>
      <c r="S1226" s="54"/>
      <c r="T1226" s="54"/>
      <c r="U1226" s="54"/>
      <c r="V1226" s="54"/>
      <c r="W1226" s="54"/>
      <c r="X1226" s="54"/>
      <c r="Y1226" s="54"/>
      <c r="Z1226" s="54"/>
      <c r="AA1226" s="54"/>
      <c r="AB1226" s="54"/>
      <c r="AC1226" s="54"/>
      <c r="AD1226" s="54"/>
      <c r="AE1226" s="54"/>
      <c r="AF1226" s="54"/>
      <c r="AG1226" s="54"/>
      <c r="AH1226" s="54"/>
    </row>
    <row r="1227" spans="1:34" ht="18" customHeight="1" x14ac:dyDescent="0.3">
      <c r="A1227" s="61"/>
      <c r="B1227" s="61"/>
      <c r="C1227" s="62"/>
      <c r="D1227" s="54"/>
      <c r="E1227" s="54"/>
      <c r="F1227" s="54"/>
      <c r="G1227" s="54"/>
      <c r="H1227" s="54"/>
      <c r="I1227" s="54"/>
      <c r="J1227" s="54"/>
      <c r="K1227" s="54"/>
      <c r="L1227" s="54"/>
      <c r="M1227" s="54"/>
      <c r="N1227" s="54"/>
      <c r="O1227" s="54"/>
      <c r="P1227" s="54"/>
      <c r="Q1227" s="54"/>
      <c r="R1227" s="54"/>
      <c r="S1227" s="54"/>
      <c r="T1227" s="54"/>
      <c r="U1227" s="54"/>
      <c r="V1227" s="54"/>
      <c r="W1227" s="54"/>
      <c r="X1227" s="54"/>
      <c r="Y1227" s="54"/>
      <c r="Z1227" s="54"/>
      <c r="AA1227" s="54"/>
      <c r="AB1227" s="54"/>
      <c r="AC1227" s="54"/>
      <c r="AD1227" s="54"/>
      <c r="AE1227" s="54"/>
      <c r="AF1227" s="54"/>
      <c r="AG1227" s="54"/>
      <c r="AH1227" s="54"/>
    </row>
    <row r="1228" spans="1:34" ht="18" customHeight="1" x14ac:dyDescent="0.3">
      <c r="A1228" s="61"/>
      <c r="B1228" s="61"/>
      <c r="C1228" s="62"/>
      <c r="D1228" s="54"/>
      <c r="E1228" s="54"/>
      <c r="F1228" s="54"/>
      <c r="G1228" s="54"/>
      <c r="H1228" s="54"/>
      <c r="I1228" s="54"/>
      <c r="J1228" s="54"/>
      <c r="K1228" s="54"/>
      <c r="L1228" s="54"/>
      <c r="M1228" s="54"/>
      <c r="N1228" s="54"/>
      <c r="O1228" s="54"/>
      <c r="P1228" s="54"/>
      <c r="Q1228" s="54"/>
      <c r="R1228" s="54"/>
      <c r="S1228" s="54"/>
      <c r="T1228" s="54"/>
      <c r="U1228" s="54"/>
      <c r="V1228" s="54"/>
      <c r="W1228" s="54"/>
      <c r="X1228" s="54"/>
      <c r="Y1228" s="54"/>
      <c r="Z1228" s="54"/>
      <c r="AA1228" s="54"/>
      <c r="AB1228" s="54"/>
      <c r="AC1228" s="54"/>
      <c r="AD1228" s="54"/>
      <c r="AE1228" s="54"/>
      <c r="AF1228" s="54"/>
      <c r="AG1228" s="54"/>
      <c r="AH1228" s="54"/>
    </row>
    <row r="1229" spans="1:34" ht="18" customHeight="1" x14ac:dyDescent="0.3">
      <c r="A1229" s="61"/>
      <c r="B1229" s="61"/>
      <c r="C1229" s="62"/>
      <c r="D1229" s="54"/>
      <c r="E1229" s="54"/>
      <c r="F1229" s="54"/>
      <c r="G1229" s="54"/>
      <c r="H1229" s="54"/>
      <c r="I1229" s="54"/>
      <c r="J1229" s="54"/>
      <c r="K1229" s="54"/>
      <c r="L1229" s="54"/>
      <c r="M1229" s="54"/>
      <c r="N1229" s="54"/>
      <c r="O1229" s="54"/>
      <c r="P1229" s="54"/>
      <c r="Q1229" s="54"/>
      <c r="R1229" s="54"/>
      <c r="S1229" s="54"/>
      <c r="T1229" s="54"/>
      <c r="U1229" s="54"/>
      <c r="V1229" s="54"/>
      <c r="W1229" s="54"/>
      <c r="X1229" s="54"/>
      <c r="Y1229" s="54"/>
      <c r="Z1229" s="54"/>
      <c r="AA1229" s="54"/>
      <c r="AB1229" s="54"/>
      <c r="AC1229" s="54"/>
      <c r="AD1229" s="54"/>
      <c r="AE1229" s="54"/>
      <c r="AF1229" s="54"/>
      <c r="AG1229" s="54"/>
      <c r="AH1229" s="54"/>
    </row>
    <row r="1230" spans="1:34" ht="18" customHeight="1" x14ac:dyDescent="0.3">
      <c r="A1230" s="61"/>
      <c r="B1230" s="61"/>
      <c r="C1230" s="62"/>
      <c r="D1230" s="54"/>
      <c r="E1230" s="54"/>
      <c r="F1230" s="54"/>
      <c r="G1230" s="54"/>
      <c r="H1230" s="54"/>
      <c r="I1230" s="54"/>
      <c r="J1230" s="54"/>
      <c r="K1230" s="54"/>
      <c r="L1230" s="54"/>
      <c r="M1230" s="54"/>
      <c r="N1230" s="54"/>
      <c r="O1230" s="54"/>
      <c r="P1230" s="54"/>
      <c r="Q1230" s="54"/>
      <c r="R1230" s="54"/>
      <c r="S1230" s="54"/>
      <c r="T1230" s="54"/>
      <c r="U1230" s="54"/>
      <c r="V1230" s="54"/>
      <c r="W1230" s="54"/>
      <c r="X1230" s="54"/>
      <c r="Y1230" s="54"/>
      <c r="Z1230" s="54"/>
      <c r="AA1230" s="54"/>
      <c r="AB1230" s="54"/>
      <c r="AC1230" s="54"/>
      <c r="AD1230" s="54"/>
      <c r="AE1230" s="54"/>
      <c r="AF1230" s="54"/>
      <c r="AG1230" s="54"/>
      <c r="AH1230" s="54"/>
    </row>
    <row r="1231" spans="1:34" ht="18" customHeight="1" x14ac:dyDescent="0.3">
      <c r="A1231" s="61"/>
      <c r="B1231" s="61"/>
      <c r="C1231" s="62"/>
      <c r="D1231" s="54"/>
      <c r="E1231" s="54"/>
      <c r="F1231" s="54"/>
      <c r="G1231" s="54"/>
      <c r="H1231" s="54"/>
      <c r="I1231" s="54"/>
      <c r="J1231" s="54"/>
      <c r="K1231" s="54"/>
      <c r="L1231" s="54"/>
      <c r="M1231" s="54"/>
      <c r="N1231" s="54"/>
      <c r="O1231" s="54"/>
      <c r="P1231" s="54"/>
      <c r="Q1231" s="54"/>
      <c r="R1231" s="54"/>
      <c r="S1231" s="54"/>
      <c r="T1231" s="54"/>
      <c r="U1231" s="54"/>
      <c r="V1231" s="54"/>
      <c r="W1231" s="54"/>
      <c r="X1231" s="54"/>
      <c r="Y1231" s="54"/>
      <c r="Z1231" s="54"/>
      <c r="AA1231" s="54"/>
      <c r="AB1231" s="54"/>
      <c r="AC1231" s="54"/>
      <c r="AD1231" s="54"/>
      <c r="AE1231" s="54"/>
      <c r="AF1231" s="54"/>
      <c r="AG1231" s="54"/>
      <c r="AH1231" s="54"/>
    </row>
    <row r="1232" spans="1:34" ht="18" customHeight="1" x14ac:dyDescent="0.3">
      <c r="A1232" s="61"/>
      <c r="B1232" s="61"/>
      <c r="C1232" s="62"/>
      <c r="D1232" s="54"/>
      <c r="E1232" s="54"/>
      <c r="F1232" s="54"/>
      <c r="G1232" s="54"/>
      <c r="H1232" s="54"/>
      <c r="I1232" s="54"/>
      <c r="J1232" s="54"/>
      <c r="K1232" s="54"/>
      <c r="L1232" s="54"/>
      <c r="M1232" s="54"/>
      <c r="N1232" s="54"/>
      <c r="O1232" s="54"/>
      <c r="P1232" s="54"/>
      <c r="Q1232" s="54"/>
      <c r="R1232" s="54"/>
      <c r="S1232" s="54"/>
      <c r="T1232" s="54"/>
      <c r="U1232" s="54"/>
      <c r="V1232" s="54"/>
      <c r="W1232" s="54"/>
      <c r="X1232" s="54"/>
      <c r="Y1232" s="54"/>
      <c r="Z1232" s="54"/>
      <c r="AA1232" s="54"/>
      <c r="AB1232" s="54"/>
      <c r="AC1232" s="54"/>
      <c r="AD1232" s="54"/>
      <c r="AE1232" s="54"/>
      <c r="AF1232" s="54"/>
      <c r="AG1232" s="54"/>
      <c r="AH1232" s="54"/>
    </row>
    <row r="1233" spans="1:34" ht="18" customHeight="1" x14ac:dyDescent="0.3">
      <c r="A1233" s="61"/>
      <c r="B1233" s="61"/>
      <c r="C1233" s="62"/>
      <c r="D1233" s="54"/>
      <c r="E1233" s="54"/>
      <c r="F1233" s="54"/>
      <c r="G1233" s="54"/>
      <c r="H1233" s="54"/>
      <c r="I1233" s="54"/>
      <c r="J1233" s="54"/>
      <c r="K1233" s="54"/>
      <c r="L1233" s="54"/>
      <c r="M1233" s="54"/>
      <c r="N1233" s="54"/>
      <c r="O1233" s="54"/>
      <c r="P1233" s="54"/>
      <c r="Q1233" s="54"/>
      <c r="R1233" s="54"/>
      <c r="S1233" s="54"/>
      <c r="T1233" s="54"/>
      <c r="U1233" s="54"/>
      <c r="V1233" s="54"/>
      <c r="W1233" s="54"/>
      <c r="X1233" s="54"/>
      <c r="Y1233" s="54"/>
      <c r="Z1233" s="54"/>
      <c r="AA1233" s="54"/>
      <c r="AB1233" s="54"/>
      <c r="AC1233" s="54"/>
      <c r="AD1233" s="54"/>
      <c r="AE1233" s="54"/>
      <c r="AF1233" s="54"/>
      <c r="AG1233" s="54"/>
      <c r="AH1233" s="54"/>
    </row>
    <row r="1234" spans="1:34" ht="18" customHeight="1" x14ac:dyDescent="0.3">
      <c r="A1234" s="61"/>
      <c r="B1234" s="61"/>
      <c r="C1234" s="62"/>
      <c r="D1234" s="54"/>
      <c r="E1234" s="54"/>
      <c r="F1234" s="54"/>
      <c r="G1234" s="54"/>
      <c r="H1234" s="54"/>
      <c r="I1234" s="54"/>
      <c r="J1234" s="54"/>
      <c r="K1234" s="54"/>
      <c r="L1234" s="54"/>
      <c r="M1234" s="54"/>
      <c r="N1234" s="54"/>
      <c r="O1234" s="54"/>
      <c r="P1234" s="54"/>
      <c r="Q1234" s="54"/>
      <c r="R1234" s="54"/>
      <c r="S1234" s="54"/>
      <c r="T1234" s="54"/>
      <c r="U1234" s="54"/>
      <c r="V1234" s="54"/>
      <c r="W1234" s="54"/>
      <c r="X1234" s="54"/>
      <c r="Y1234" s="54"/>
      <c r="Z1234" s="54"/>
      <c r="AA1234" s="54"/>
      <c r="AB1234" s="54"/>
      <c r="AC1234" s="54"/>
      <c r="AD1234" s="54"/>
      <c r="AE1234" s="54"/>
      <c r="AF1234" s="54"/>
      <c r="AG1234" s="54"/>
      <c r="AH1234" s="54"/>
    </row>
    <row r="1235" spans="1:34" ht="18" customHeight="1" x14ac:dyDescent="0.3">
      <c r="A1235" s="61"/>
      <c r="B1235" s="61"/>
      <c r="C1235" s="62"/>
      <c r="D1235" s="54"/>
      <c r="E1235" s="54"/>
      <c r="F1235" s="54"/>
      <c r="G1235" s="54"/>
      <c r="H1235" s="54"/>
      <c r="I1235" s="54"/>
      <c r="J1235" s="54"/>
      <c r="K1235" s="54"/>
      <c r="L1235" s="54"/>
      <c r="M1235" s="54"/>
      <c r="N1235" s="54"/>
      <c r="O1235" s="54"/>
      <c r="P1235" s="54"/>
      <c r="Q1235" s="54"/>
      <c r="R1235" s="54"/>
      <c r="S1235" s="54"/>
      <c r="T1235" s="54"/>
      <c r="U1235" s="54"/>
      <c r="V1235" s="54"/>
      <c r="W1235" s="54"/>
      <c r="X1235" s="54"/>
      <c r="Y1235" s="54"/>
      <c r="Z1235" s="54"/>
      <c r="AA1235" s="54"/>
      <c r="AB1235" s="54"/>
      <c r="AC1235" s="54"/>
      <c r="AD1235" s="54"/>
      <c r="AE1235" s="54"/>
      <c r="AF1235" s="54"/>
      <c r="AG1235" s="54"/>
      <c r="AH1235" s="54"/>
    </row>
    <row r="1236" spans="1:34" ht="18" customHeight="1" x14ac:dyDescent="0.3">
      <c r="A1236" s="61"/>
      <c r="B1236" s="61"/>
      <c r="C1236" s="62"/>
      <c r="D1236" s="54"/>
      <c r="E1236" s="54"/>
      <c r="F1236" s="54"/>
      <c r="G1236" s="54"/>
      <c r="H1236" s="54"/>
      <c r="I1236" s="54"/>
      <c r="J1236" s="54"/>
      <c r="K1236" s="54"/>
      <c r="L1236" s="54"/>
      <c r="M1236" s="54"/>
      <c r="N1236" s="54"/>
      <c r="O1236" s="54"/>
      <c r="P1236" s="54"/>
      <c r="Q1236" s="54"/>
      <c r="R1236" s="54"/>
      <c r="S1236" s="54"/>
      <c r="T1236" s="54"/>
      <c r="U1236" s="54"/>
      <c r="V1236" s="54"/>
      <c r="W1236" s="54"/>
      <c r="X1236" s="54"/>
      <c r="Y1236" s="54"/>
      <c r="Z1236" s="54"/>
      <c r="AA1236" s="54"/>
      <c r="AB1236" s="54"/>
      <c r="AC1236" s="54"/>
      <c r="AD1236" s="54"/>
      <c r="AE1236" s="54"/>
      <c r="AF1236" s="54"/>
      <c r="AG1236" s="54"/>
      <c r="AH1236" s="54"/>
    </row>
    <row r="1237" spans="1:34" ht="18" customHeight="1" x14ac:dyDescent="0.3">
      <c r="A1237" s="61"/>
      <c r="B1237" s="61"/>
      <c r="C1237" s="62"/>
      <c r="D1237" s="54"/>
      <c r="E1237" s="54"/>
      <c r="F1237" s="54"/>
      <c r="G1237" s="54"/>
      <c r="H1237" s="54"/>
      <c r="I1237" s="54"/>
      <c r="J1237" s="54"/>
      <c r="K1237" s="54"/>
      <c r="L1237" s="54"/>
      <c r="M1237" s="54"/>
      <c r="N1237" s="54"/>
      <c r="O1237" s="54"/>
      <c r="P1237" s="54"/>
      <c r="Q1237" s="54"/>
      <c r="R1237" s="54"/>
      <c r="S1237" s="54"/>
      <c r="T1237" s="54"/>
      <c r="U1237" s="54"/>
      <c r="V1237" s="54"/>
      <c r="W1237" s="54"/>
      <c r="X1237" s="54"/>
      <c r="Y1237" s="54"/>
      <c r="Z1237" s="54"/>
      <c r="AA1237" s="54"/>
      <c r="AB1237" s="54"/>
      <c r="AC1237" s="54"/>
      <c r="AD1237" s="54"/>
      <c r="AE1237" s="54"/>
      <c r="AF1237" s="54"/>
      <c r="AG1237" s="54"/>
      <c r="AH1237" s="54"/>
    </row>
    <row r="1238" spans="1:34" ht="18" customHeight="1" x14ac:dyDescent="0.3">
      <c r="A1238" s="61"/>
      <c r="B1238" s="61"/>
      <c r="C1238" s="62"/>
      <c r="D1238" s="54"/>
      <c r="E1238" s="54"/>
      <c r="F1238" s="54"/>
      <c r="G1238" s="54"/>
      <c r="H1238" s="54"/>
      <c r="I1238" s="54"/>
      <c r="J1238" s="54"/>
      <c r="K1238" s="54"/>
      <c r="L1238" s="54"/>
      <c r="M1238" s="54"/>
      <c r="N1238" s="54"/>
      <c r="O1238" s="54"/>
      <c r="P1238" s="54"/>
      <c r="Q1238" s="54"/>
      <c r="R1238" s="54"/>
      <c r="S1238" s="54"/>
      <c r="T1238" s="54"/>
      <c r="U1238" s="54"/>
      <c r="V1238" s="54"/>
      <c r="W1238" s="54"/>
      <c r="X1238" s="54"/>
      <c r="Y1238" s="54"/>
      <c r="Z1238" s="54"/>
      <c r="AA1238" s="54"/>
      <c r="AB1238" s="54"/>
      <c r="AC1238" s="54"/>
      <c r="AD1238" s="54"/>
      <c r="AE1238" s="54"/>
      <c r="AF1238" s="54"/>
      <c r="AG1238" s="54"/>
      <c r="AH1238" s="54"/>
    </row>
    <row r="1239" spans="1:34" ht="18" customHeight="1" x14ac:dyDescent="0.3">
      <c r="A1239" s="61"/>
      <c r="B1239" s="61"/>
      <c r="C1239" s="62"/>
      <c r="D1239" s="54"/>
      <c r="E1239" s="54"/>
      <c r="F1239" s="54"/>
      <c r="G1239" s="54"/>
      <c r="H1239" s="54"/>
      <c r="I1239" s="54"/>
      <c r="J1239" s="54"/>
      <c r="K1239" s="54"/>
      <c r="L1239" s="54"/>
      <c r="M1239" s="54"/>
      <c r="N1239" s="54"/>
      <c r="O1239" s="54"/>
      <c r="P1239" s="54"/>
      <c r="Q1239" s="54"/>
      <c r="R1239" s="54"/>
      <c r="S1239" s="54"/>
      <c r="T1239" s="54"/>
      <c r="U1239" s="54"/>
      <c r="V1239" s="54"/>
      <c r="W1239" s="54"/>
      <c r="X1239" s="54"/>
      <c r="Y1239" s="54"/>
      <c r="Z1239" s="54"/>
      <c r="AA1239" s="54"/>
      <c r="AB1239" s="54"/>
      <c r="AC1239" s="54"/>
      <c r="AD1239" s="54"/>
      <c r="AE1239" s="54"/>
      <c r="AF1239" s="54"/>
      <c r="AG1239" s="54"/>
      <c r="AH1239" s="54"/>
    </row>
    <row r="1240" spans="1:34" ht="18" customHeight="1" x14ac:dyDescent="0.3">
      <c r="A1240" s="61"/>
      <c r="B1240" s="61"/>
      <c r="C1240" s="62"/>
      <c r="D1240" s="54"/>
      <c r="E1240" s="54"/>
      <c r="F1240" s="54"/>
      <c r="G1240" s="54"/>
      <c r="H1240" s="54"/>
      <c r="I1240" s="54"/>
      <c r="J1240" s="54"/>
      <c r="K1240" s="54"/>
      <c r="L1240" s="54"/>
      <c r="M1240" s="54"/>
      <c r="N1240" s="54"/>
      <c r="O1240" s="54"/>
      <c r="P1240" s="54"/>
      <c r="Q1240" s="54"/>
      <c r="R1240" s="54"/>
      <c r="S1240" s="54"/>
      <c r="T1240" s="54"/>
      <c r="U1240" s="54"/>
      <c r="V1240" s="54"/>
      <c r="W1240" s="54"/>
      <c r="X1240" s="54"/>
      <c r="Y1240" s="54"/>
      <c r="Z1240" s="54"/>
      <c r="AA1240" s="54"/>
      <c r="AB1240" s="54"/>
      <c r="AC1240" s="54"/>
      <c r="AD1240" s="54"/>
      <c r="AE1240" s="54"/>
      <c r="AF1240" s="54"/>
      <c r="AG1240" s="54"/>
      <c r="AH1240" s="54"/>
    </row>
    <row r="1241" spans="1:34" ht="18" customHeight="1" x14ac:dyDescent="0.3">
      <c r="A1241" s="61"/>
      <c r="B1241" s="61"/>
      <c r="C1241" s="62"/>
      <c r="D1241" s="54"/>
      <c r="E1241" s="54"/>
      <c r="F1241" s="54"/>
      <c r="G1241" s="54"/>
      <c r="H1241" s="54"/>
      <c r="I1241" s="54"/>
      <c r="J1241" s="54"/>
      <c r="K1241" s="54"/>
      <c r="L1241" s="54"/>
      <c r="M1241" s="54"/>
      <c r="N1241" s="54"/>
      <c r="O1241" s="54"/>
      <c r="P1241" s="54"/>
      <c r="Q1241" s="54"/>
      <c r="R1241" s="54"/>
      <c r="S1241" s="54"/>
      <c r="T1241" s="54"/>
      <c r="U1241" s="54"/>
      <c r="V1241" s="54"/>
      <c r="W1241" s="54"/>
      <c r="X1241" s="54"/>
      <c r="Y1241" s="54"/>
      <c r="Z1241" s="54"/>
      <c r="AA1241" s="54"/>
      <c r="AB1241" s="54"/>
      <c r="AC1241" s="54"/>
      <c r="AD1241" s="54"/>
      <c r="AE1241" s="54"/>
      <c r="AF1241" s="54"/>
      <c r="AG1241" s="54"/>
      <c r="AH1241" s="54"/>
    </row>
    <row r="1242" spans="1:34" ht="18" customHeight="1" x14ac:dyDescent="0.3">
      <c r="A1242" s="61"/>
      <c r="B1242" s="61"/>
      <c r="C1242" s="62"/>
      <c r="D1242" s="54"/>
      <c r="E1242" s="54"/>
      <c r="F1242" s="54"/>
      <c r="G1242" s="54"/>
      <c r="H1242" s="54"/>
      <c r="I1242" s="54"/>
      <c r="J1242" s="54"/>
      <c r="K1242" s="54"/>
      <c r="L1242" s="54"/>
      <c r="M1242" s="54"/>
      <c r="N1242" s="54"/>
      <c r="O1242" s="54"/>
      <c r="P1242" s="54"/>
      <c r="Q1242" s="54"/>
      <c r="R1242" s="54"/>
      <c r="S1242" s="54"/>
      <c r="T1242" s="54"/>
      <c r="U1242" s="54"/>
      <c r="V1242" s="54"/>
      <c r="W1242" s="54"/>
      <c r="X1242" s="54"/>
      <c r="Y1242" s="54"/>
      <c r="Z1242" s="54"/>
      <c r="AA1242" s="54"/>
      <c r="AB1242" s="54"/>
      <c r="AC1242" s="54"/>
      <c r="AD1242" s="54"/>
      <c r="AE1242" s="54"/>
      <c r="AF1242" s="54"/>
      <c r="AG1242" s="54"/>
      <c r="AH1242" s="54"/>
    </row>
    <row r="1243" spans="1:34" ht="18" customHeight="1" x14ac:dyDescent="0.3">
      <c r="A1243" s="61"/>
      <c r="B1243" s="61"/>
      <c r="C1243" s="62"/>
      <c r="D1243" s="54"/>
      <c r="E1243" s="54"/>
      <c r="F1243" s="54"/>
      <c r="G1243" s="54"/>
      <c r="H1243" s="54"/>
      <c r="I1243" s="54"/>
      <c r="J1243" s="54"/>
      <c r="K1243" s="54"/>
      <c r="L1243" s="54"/>
      <c r="M1243" s="54"/>
      <c r="N1243" s="54"/>
      <c r="O1243" s="54"/>
      <c r="P1243" s="54"/>
      <c r="Q1243" s="54"/>
      <c r="R1243" s="54"/>
      <c r="S1243" s="54"/>
      <c r="T1243" s="54"/>
      <c r="U1243" s="54"/>
      <c r="V1243" s="54"/>
      <c r="W1243" s="54"/>
      <c r="X1243" s="54"/>
      <c r="Y1243" s="54"/>
      <c r="Z1243" s="54"/>
      <c r="AA1243" s="54"/>
      <c r="AB1243" s="54"/>
      <c r="AC1243" s="54"/>
      <c r="AD1243" s="54"/>
      <c r="AE1243" s="54"/>
      <c r="AF1243" s="54"/>
      <c r="AG1243" s="54"/>
      <c r="AH1243" s="54"/>
    </row>
    <row r="1244" spans="1:34" ht="18" customHeight="1" x14ac:dyDescent="0.3">
      <c r="A1244" s="61"/>
      <c r="B1244" s="61"/>
      <c r="C1244" s="62"/>
      <c r="D1244" s="54"/>
      <c r="E1244" s="54"/>
      <c r="F1244" s="54"/>
      <c r="G1244" s="54"/>
      <c r="H1244" s="54"/>
      <c r="I1244" s="54"/>
      <c r="J1244" s="54"/>
      <c r="K1244" s="54"/>
      <c r="L1244" s="54"/>
      <c r="M1244" s="54"/>
      <c r="N1244" s="54"/>
      <c r="O1244" s="54"/>
      <c r="P1244" s="54"/>
      <c r="Q1244" s="54"/>
      <c r="R1244" s="54"/>
      <c r="S1244" s="54"/>
      <c r="T1244" s="54"/>
      <c r="U1244" s="54"/>
      <c r="V1244" s="54"/>
      <c r="W1244" s="54"/>
      <c r="X1244" s="54"/>
      <c r="Y1244" s="54"/>
      <c r="Z1244" s="54"/>
      <c r="AA1244" s="54"/>
      <c r="AB1244" s="54"/>
      <c r="AC1244" s="54"/>
      <c r="AD1244" s="54"/>
      <c r="AE1244" s="54"/>
      <c r="AF1244" s="54"/>
      <c r="AG1244" s="54"/>
      <c r="AH1244" s="54"/>
    </row>
    <row r="1245" spans="1:34" ht="18" customHeight="1" x14ac:dyDescent="0.3">
      <c r="A1245" s="61"/>
      <c r="B1245" s="61"/>
      <c r="C1245" s="62"/>
      <c r="D1245" s="54"/>
      <c r="E1245" s="54"/>
      <c r="F1245" s="54"/>
      <c r="G1245" s="54"/>
      <c r="H1245" s="54"/>
      <c r="I1245" s="54"/>
      <c r="J1245" s="54"/>
      <c r="K1245" s="54"/>
      <c r="L1245" s="54"/>
      <c r="M1245" s="54"/>
      <c r="N1245" s="54"/>
      <c r="O1245" s="54"/>
      <c r="P1245" s="54"/>
      <c r="Q1245" s="54"/>
      <c r="R1245" s="54"/>
      <c r="S1245" s="54"/>
      <c r="T1245" s="54"/>
      <c r="U1245" s="54"/>
      <c r="V1245" s="54"/>
      <c r="W1245" s="54"/>
      <c r="X1245" s="54"/>
      <c r="Y1245" s="54"/>
      <c r="Z1245" s="54"/>
      <c r="AA1245" s="54"/>
      <c r="AB1245" s="54"/>
      <c r="AC1245" s="54"/>
      <c r="AD1245" s="54"/>
      <c r="AE1245" s="54"/>
      <c r="AF1245" s="54"/>
      <c r="AG1245" s="54"/>
      <c r="AH1245" s="54"/>
    </row>
    <row r="1246" spans="1:34" ht="18" customHeight="1" x14ac:dyDescent="0.3">
      <c r="A1246" s="61"/>
      <c r="B1246" s="61"/>
      <c r="C1246" s="62"/>
      <c r="D1246" s="54"/>
      <c r="E1246" s="54"/>
      <c r="F1246" s="54"/>
      <c r="G1246" s="54"/>
      <c r="H1246" s="54"/>
      <c r="I1246" s="54"/>
      <c r="J1246" s="54"/>
      <c r="K1246" s="54"/>
      <c r="L1246" s="54"/>
      <c r="M1246" s="54"/>
      <c r="N1246" s="54"/>
      <c r="O1246" s="54"/>
      <c r="P1246" s="54"/>
      <c r="Q1246" s="54"/>
      <c r="R1246" s="54"/>
      <c r="S1246" s="54"/>
      <c r="T1246" s="54"/>
      <c r="U1246" s="54"/>
      <c r="V1246" s="54"/>
      <c r="W1246" s="54"/>
      <c r="X1246" s="54"/>
      <c r="Y1246" s="54"/>
      <c r="Z1246" s="54"/>
      <c r="AA1246" s="54"/>
      <c r="AB1246" s="54"/>
      <c r="AC1246" s="54"/>
      <c r="AD1246" s="54"/>
      <c r="AE1246" s="54"/>
      <c r="AF1246" s="54"/>
      <c r="AG1246" s="54"/>
      <c r="AH1246" s="54"/>
    </row>
    <row r="1247" spans="1:34" ht="18" customHeight="1" x14ac:dyDescent="0.3">
      <c r="A1247" s="61"/>
      <c r="B1247" s="61"/>
      <c r="C1247" s="62"/>
      <c r="D1247" s="54"/>
      <c r="E1247" s="54"/>
      <c r="F1247" s="54"/>
      <c r="G1247" s="54"/>
      <c r="H1247" s="54"/>
      <c r="I1247" s="54"/>
      <c r="J1247" s="54"/>
      <c r="K1247" s="54"/>
      <c r="L1247" s="54"/>
      <c r="M1247" s="54"/>
      <c r="N1247" s="54"/>
      <c r="O1247" s="54"/>
      <c r="P1247" s="54"/>
      <c r="Q1247" s="54"/>
      <c r="R1247" s="54"/>
      <c r="S1247" s="54"/>
      <c r="T1247" s="54"/>
      <c r="U1247" s="54"/>
      <c r="V1247" s="54"/>
      <c r="W1247" s="54"/>
      <c r="X1247" s="54"/>
      <c r="Y1247" s="54"/>
      <c r="Z1247" s="54"/>
      <c r="AA1247" s="54"/>
      <c r="AB1247" s="54"/>
      <c r="AC1247" s="54"/>
      <c r="AD1247" s="54"/>
      <c r="AE1247" s="54"/>
      <c r="AF1247" s="54"/>
      <c r="AG1247" s="54"/>
      <c r="AH1247" s="54"/>
    </row>
    <row r="1248" spans="1:34" ht="18" customHeight="1" x14ac:dyDescent="0.3">
      <c r="A1248" s="61"/>
      <c r="B1248" s="61"/>
      <c r="C1248" s="62"/>
      <c r="D1248" s="54"/>
      <c r="E1248" s="54"/>
      <c r="F1248" s="54"/>
      <c r="G1248" s="54"/>
      <c r="H1248" s="54"/>
      <c r="I1248" s="54"/>
      <c r="J1248" s="54"/>
      <c r="K1248" s="54"/>
      <c r="L1248" s="54"/>
      <c r="M1248" s="54"/>
      <c r="N1248" s="54"/>
      <c r="O1248" s="54"/>
      <c r="P1248" s="54"/>
      <c r="Q1248" s="54"/>
      <c r="R1248" s="54"/>
      <c r="S1248" s="54"/>
      <c r="T1248" s="54"/>
      <c r="U1248" s="54"/>
      <c r="V1248" s="54"/>
      <c r="W1248" s="54"/>
      <c r="X1248" s="54"/>
      <c r="Y1248" s="54"/>
      <c r="Z1248" s="54"/>
      <c r="AA1248" s="54"/>
      <c r="AB1248" s="54"/>
      <c r="AC1248" s="54"/>
      <c r="AD1248" s="54"/>
      <c r="AE1248" s="54"/>
      <c r="AF1248" s="54"/>
      <c r="AG1248" s="54"/>
      <c r="AH1248" s="54"/>
    </row>
    <row r="1249" spans="1:34" ht="18" customHeight="1" x14ac:dyDescent="0.3">
      <c r="A1249" s="61"/>
      <c r="B1249" s="61"/>
      <c r="C1249" s="62"/>
      <c r="D1249" s="54"/>
      <c r="E1249" s="54"/>
      <c r="F1249" s="54"/>
      <c r="G1249" s="54"/>
      <c r="H1249" s="54"/>
      <c r="I1249" s="54"/>
      <c r="J1249" s="54"/>
      <c r="K1249" s="54"/>
      <c r="L1249" s="54"/>
      <c r="M1249" s="54"/>
      <c r="N1249" s="54"/>
      <c r="O1249" s="54"/>
      <c r="P1249" s="54"/>
      <c r="Q1249" s="54"/>
      <c r="R1249" s="54"/>
      <c r="S1249" s="54"/>
      <c r="T1249" s="54"/>
      <c r="U1249" s="54"/>
      <c r="V1249" s="54"/>
      <c r="W1249" s="54"/>
      <c r="X1249" s="54"/>
      <c r="Y1249" s="54"/>
      <c r="Z1249" s="54"/>
      <c r="AA1249" s="54"/>
      <c r="AB1249" s="54"/>
      <c r="AC1249" s="54"/>
      <c r="AD1249" s="54"/>
      <c r="AE1249" s="54"/>
      <c r="AF1249" s="54"/>
      <c r="AG1249" s="54"/>
      <c r="AH1249" s="54"/>
    </row>
    <row r="1250" spans="1:34" ht="18" customHeight="1" x14ac:dyDescent="0.3">
      <c r="A1250" s="61"/>
      <c r="B1250" s="61"/>
      <c r="C1250" s="62"/>
      <c r="D1250" s="54"/>
      <c r="E1250" s="54"/>
      <c r="F1250" s="54"/>
      <c r="G1250" s="54"/>
      <c r="H1250" s="54"/>
      <c r="I1250" s="54"/>
      <c r="J1250" s="54"/>
      <c r="K1250" s="54"/>
      <c r="L1250" s="54"/>
      <c r="M1250" s="54"/>
      <c r="N1250" s="54"/>
      <c r="O1250" s="54"/>
      <c r="P1250" s="54"/>
      <c r="Q1250" s="54"/>
      <c r="R1250" s="54"/>
      <c r="S1250" s="54"/>
      <c r="T1250" s="54"/>
      <c r="U1250" s="54"/>
      <c r="V1250" s="54"/>
      <c r="W1250" s="54"/>
      <c r="X1250" s="54"/>
      <c r="Y1250" s="54"/>
      <c r="Z1250" s="54"/>
      <c r="AA1250" s="54"/>
      <c r="AB1250" s="54"/>
      <c r="AC1250" s="54"/>
      <c r="AD1250" s="54"/>
      <c r="AE1250" s="54"/>
      <c r="AF1250" s="54"/>
      <c r="AG1250" s="54"/>
      <c r="AH1250" s="54"/>
    </row>
    <row r="1251" spans="1:34" ht="18" customHeight="1" x14ac:dyDescent="0.3">
      <c r="A1251" s="61"/>
      <c r="B1251" s="61"/>
      <c r="C1251" s="62"/>
      <c r="D1251" s="54"/>
      <c r="E1251" s="54"/>
      <c r="F1251" s="54"/>
      <c r="G1251" s="54"/>
      <c r="H1251" s="54"/>
      <c r="I1251" s="54"/>
      <c r="J1251" s="54"/>
      <c r="K1251" s="54"/>
      <c r="L1251" s="54"/>
      <c r="M1251" s="54"/>
      <c r="N1251" s="54"/>
      <c r="O1251" s="54"/>
      <c r="P1251" s="54"/>
      <c r="Q1251" s="54"/>
      <c r="R1251" s="54"/>
      <c r="S1251" s="54"/>
      <c r="T1251" s="54"/>
      <c r="U1251" s="54"/>
      <c r="V1251" s="54"/>
      <c r="W1251" s="54"/>
      <c r="X1251" s="54"/>
      <c r="Y1251" s="54"/>
      <c r="Z1251" s="54"/>
      <c r="AA1251" s="54"/>
      <c r="AB1251" s="54"/>
      <c r="AC1251" s="54"/>
      <c r="AD1251" s="54"/>
      <c r="AE1251" s="54"/>
      <c r="AF1251" s="54"/>
      <c r="AG1251" s="54"/>
      <c r="AH1251" s="54"/>
    </row>
    <row r="1252" spans="1:34" ht="18" customHeight="1" x14ac:dyDescent="0.3">
      <c r="A1252" s="61"/>
      <c r="B1252" s="61"/>
      <c r="C1252" s="62"/>
      <c r="D1252" s="54"/>
      <c r="E1252" s="54"/>
      <c r="F1252" s="54"/>
      <c r="G1252" s="54"/>
      <c r="H1252" s="54"/>
      <c r="I1252" s="54"/>
      <c r="J1252" s="54"/>
      <c r="K1252" s="54"/>
      <c r="L1252" s="54"/>
      <c r="M1252" s="54"/>
      <c r="N1252" s="54"/>
      <c r="O1252" s="54"/>
      <c r="P1252" s="54"/>
      <c r="Q1252" s="54"/>
      <c r="R1252" s="54"/>
      <c r="S1252" s="54"/>
      <c r="T1252" s="54"/>
      <c r="U1252" s="54"/>
      <c r="V1252" s="54"/>
      <c r="W1252" s="54"/>
      <c r="X1252" s="54"/>
      <c r="Y1252" s="54"/>
      <c r="Z1252" s="54"/>
      <c r="AA1252" s="54"/>
      <c r="AB1252" s="54"/>
      <c r="AC1252" s="54"/>
      <c r="AD1252" s="54"/>
      <c r="AE1252" s="54"/>
      <c r="AF1252" s="54"/>
      <c r="AG1252" s="54"/>
      <c r="AH1252" s="54"/>
    </row>
    <row r="1253" spans="1:34" ht="18" customHeight="1" x14ac:dyDescent="0.3">
      <c r="A1253" s="61"/>
      <c r="B1253" s="61"/>
      <c r="C1253" s="62"/>
      <c r="D1253" s="54"/>
      <c r="E1253" s="54"/>
      <c r="F1253" s="54"/>
      <c r="G1253" s="54"/>
      <c r="H1253" s="54"/>
      <c r="I1253" s="54"/>
      <c r="J1253" s="54"/>
      <c r="K1253" s="54"/>
      <c r="L1253" s="54"/>
      <c r="M1253" s="54"/>
      <c r="N1253" s="54"/>
      <c r="O1253" s="54"/>
      <c r="P1253" s="54"/>
      <c r="Q1253" s="54"/>
      <c r="R1253" s="54"/>
      <c r="S1253" s="54"/>
      <c r="T1253" s="54"/>
      <c r="U1253" s="54"/>
      <c r="V1253" s="54"/>
      <c r="W1253" s="54"/>
      <c r="X1253" s="54"/>
      <c r="Y1253" s="54"/>
      <c r="Z1253" s="54"/>
      <c r="AA1253" s="54"/>
      <c r="AB1253" s="54"/>
      <c r="AC1253" s="54"/>
      <c r="AD1253" s="54"/>
      <c r="AE1253" s="54"/>
      <c r="AF1253" s="54"/>
      <c r="AG1253" s="54"/>
      <c r="AH1253" s="54"/>
    </row>
    <row r="1254" spans="1:34" ht="18" customHeight="1" x14ac:dyDescent="0.3">
      <c r="A1254" s="61"/>
      <c r="B1254" s="61"/>
      <c r="C1254" s="62"/>
      <c r="D1254" s="54"/>
      <c r="E1254" s="54"/>
      <c r="F1254" s="54"/>
      <c r="G1254" s="54"/>
      <c r="H1254" s="54"/>
      <c r="I1254" s="54"/>
      <c r="J1254" s="54"/>
      <c r="K1254" s="54"/>
      <c r="L1254" s="54"/>
      <c r="M1254" s="54"/>
      <c r="N1254" s="54"/>
      <c r="O1254" s="54"/>
      <c r="P1254" s="54"/>
      <c r="Q1254" s="54"/>
      <c r="R1254" s="54"/>
      <c r="S1254" s="54"/>
      <c r="T1254" s="54"/>
      <c r="U1254" s="54"/>
      <c r="V1254" s="54"/>
      <c r="W1254" s="54"/>
      <c r="X1254" s="54"/>
      <c r="Y1254" s="54"/>
      <c r="Z1254" s="54"/>
      <c r="AA1254" s="54"/>
      <c r="AB1254" s="54"/>
      <c r="AC1254" s="54"/>
      <c r="AD1254" s="54"/>
      <c r="AE1254" s="54"/>
      <c r="AF1254" s="54"/>
      <c r="AG1254" s="54"/>
      <c r="AH1254" s="54"/>
    </row>
    <row r="1255" spans="1:34" ht="18" customHeight="1" x14ac:dyDescent="0.3">
      <c r="A1255" s="61"/>
      <c r="B1255" s="61"/>
      <c r="C1255" s="62"/>
      <c r="D1255" s="54"/>
      <c r="E1255" s="54"/>
      <c r="F1255" s="54"/>
      <c r="G1255" s="54"/>
      <c r="H1255" s="54"/>
      <c r="I1255" s="54"/>
      <c r="J1255" s="54"/>
      <c r="K1255" s="54"/>
      <c r="L1255" s="54"/>
      <c r="M1255" s="54"/>
      <c r="N1255" s="54"/>
      <c r="O1255" s="54"/>
      <c r="P1255" s="54"/>
      <c r="Q1255" s="54"/>
      <c r="R1255" s="54"/>
      <c r="S1255" s="54"/>
      <c r="T1255" s="54"/>
      <c r="U1255" s="54"/>
      <c r="V1255" s="54"/>
      <c r="W1255" s="54"/>
      <c r="X1255" s="54"/>
      <c r="Y1255" s="54"/>
      <c r="Z1255" s="54"/>
      <c r="AA1255" s="54"/>
      <c r="AB1255" s="54"/>
      <c r="AC1255" s="54"/>
      <c r="AD1255" s="54"/>
      <c r="AE1255" s="54"/>
      <c r="AF1255" s="54"/>
      <c r="AG1255" s="54"/>
      <c r="AH1255" s="54"/>
    </row>
    <row r="1256" spans="1:34" ht="18" customHeight="1" x14ac:dyDescent="0.3">
      <c r="A1256" s="61"/>
      <c r="B1256" s="61"/>
      <c r="C1256" s="62"/>
      <c r="D1256" s="54"/>
      <c r="E1256" s="54"/>
      <c r="F1256" s="54"/>
      <c r="G1256" s="54"/>
      <c r="H1256" s="54"/>
      <c r="I1256" s="54"/>
      <c r="J1256" s="54"/>
      <c r="K1256" s="54"/>
      <c r="L1256" s="54"/>
      <c r="M1256" s="54"/>
      <c r="N1256" s="54"/>
      <c r="O1256" s="54"/>
      <c r="P1256" s="54"/>
      <c r="Q1256" s="54"/>
      <c r="R1256" s="54"/>
      <c r="S1256" s="54"/>
      <c r="T1256" s="54"/>
      <c r="U1256" s="54"/>
      <c r="V1256" s="54"/>
      <c r="W1256" s="54"/>
      <c r="X1256" s="54"/>
      <c r="Y1256" s="54"/>
      <c r="Z1256" s="54"/>
      <c r="AA1256" s="54"/>
      <c r="AB1256" s="54"/>
      <c r="AC1256" s="54"/>
      <c r="AD1256" s="54"/>
      <c r="AE1256" s="54"/>
      <c r="AF1256" s="54"/>
      <c r="AG1256" s="54"/>
      <c r="AH1256" s="54"/>
    </row>
    <row r="1257" spans="1:34" ht="18" customHeight="1" x14ac:dyDescent="0.3">
      <c r="A1257" s="61"/>
      <c r="B1257" s="61"/>
      <c r="C1257" s="62"/>
      <c r="D1257" s="54"/>
      <c r="E1257" s="54"/>
      <c r="F1257" s="54"/>
      <c r="G1257" s="54"/>
      <c r="H1257" s="54"/>
      <c r="I1257" s="54"/>
      <c r="J1257" s="54"/>
      <c r="K1257" s="54"/>
      <c r="L1257" s="54"/>
      <c r="M1257" s="54"/>
      <c r="N1257" s="54"/>
      <c r="O1257" s="54"/>
      <c r="P1257" s="54"/>
      <c r="Q1257" s="54"/>
      <c r="R1257" s="54"/>
      <c r="S1257" s="54"/>
      <c r="T1257" s="54"/>
      <c r="U1257" s="54"/>
      <c r="V1257" s="54"/>
      <c r="W1257" s="54"/>
      <c r="X1257" s="54"/>
      <c r="Y1257" s="54"/>
      <c r="Z1257" s="54"/>
      <c r="AA1257" s="54"/>
      <c r="AB1257" s="54"/>
      <c r="AC1257" s="54"/>
      <c r="AD1257" s="54"/>
      <c r="AE1257" s="54"/>
      <c r="AF1257" s="54"/>
      <c r="AG1257" s="54"/>
      <c r="AH1257" s="54"/>
    </row>
    <row r="1258" spans="1:34" ht="18" customHeight="1" x14ac:dyDescent="0.3">
      <c r="A1258" s="61"/>
      <c r="B1258" s="61"/>
      <c r="C1258" s="62"/>
      <c r="D1258" s="54"/>
      <c r="E1258" s="54"/>
      <c r="F1258" s="54"/>
      <c r="G1258" s="54"/>
      <c r="H1258" s="54"/>
      <c r="I1258" s="54"/>
      <c r="J1258" s="54"/>
      <c r="K1258" s="54"/>
      <c r="L1258" s="54"/>
      <c r="M1258" s="54"/>
      <c r="N1258" s="54"/>
      <c r="O1258" s="54"/>
      <c r="P1258" s="54"/>
      <c r="Q1258" s="54"/>
      <c r="R1258" s="54"/>
      <c r="S1258" s="54"/>
      <c r="T1258" s="54"/>
      <c r="U1258" s="54"/>
      <c r="V1258" s="54"/>
      <c r="W1258" s="54"/>
      <c r="X1258" s="54"/>
      <c r="Y1258" s="54"/>
      <c r="Z1258" s="54"/>
      <c r="AA1258" s="54"/>
      <c r="AB1258" s="54"/>
      <c r="AC1258" s="54"/>
      <c r="AD1258" s="54"/>
      <c r="AE1258" s="54"/>
      <c r="AF1258" s="54"/>
      <c r="AG1258" s="54"/>
      <c r="AH1258" s="54"/>
    </row>
    <row r="1259" spans="1:34" ht="18" customHeight="1" x14ac:dyDescent="0.3">
      <c r="A1259" s="61"/>
      <c r="B1259" s="61"/>
      <c r="C1259" s="62"/>
      <c r="D1259" s="54"/>
      <c r="E1259" s="54"/>
      <c r="F1259" s="54"/>
      <c r="G1259" s="54"/>
      <c r="H1259" s="54"/>
      <c r="I1259" s="54"/>
      <c r="J1259" s="54"/>
      <c r="K1259" s="54"/>
      <c r="L1259" s="54"/>
      <c r="M1259" s="54"/>
      <c r="N1259" s="54"/>
      <c r="O1259" s="54"/>
      <c r="P1259" s="54"/>
      <c r="Q1259" s="54"/>
      <c r="R1259" s="54"/>
      <c r="S1259" s="54"/>
      <c r="T1259" s="54"/>
      <c r="U1259" s="54"/>
      <c r="V1259" s="54"/>
      <c r="W1259" s="54"/>
      <c r="X1259" s="54"/>
      <c r="Y1259" s="54"/>
      <c r="Z1259" s="54"/>
      <c r="AA1259" s="54"/>
      <c r="AB1259" s="54"/>
      <c r="AC1259" s="54"/>
      <c r="AD1259" s="54"/>
      <c r="AE1259" s="54"/>
      <c r="AF1259" s="54"/>
      <c r="AG1259" s="54"/>
      <c r="AH1259" s="54"/>
    </row>
    <row r="1260" spans="1:34" ht="18" customHeight="1" x14ac:dyDescent="0.3">
      <c r="A1260" s="61"/>
      <c r="B1260" s="61"/>
      <c r="C1260" s="62"/>
      <c r="D1260" s="54"/>
      <c r="E1260" s="54"/>
      <c r="F1260" s="54"/>
      <c r="G1260" s="54"/>
      <c r="H1260" s="54"/>
      <c r="I1260" s="54"/>
      <c r="J1260" s="54"/>
      <c r="K1260" s="54"/>
      <c r="L1260" s="54"/>
      <c r="M1260" s="54"/>
      <c r="N1260" s="54"/>
      <c r="O1260" s="54"/>
      <c r="P1260" s="54"/>
      <c r="Q1260" s="54"/>
      <c r="R1260" s="54"/>
      <c r="S1260" s="54"/>
      <c r="T1260" s="54"/>
      <c r="U1260" s="54"/>
      <c r="V1260" s="54"/>
      <c r="W1260" s="54"/>
      <c r="X1260" s="54"/>
      <c r="Y1260" s="54"/>
      <c r="Z1260" s="54"/>
      <c r="AA1260" s="54"/>
      <c r="AB1260" s="54"/>
      <c r="AC1260" s="54"/>
      <c r="AD1260" s="54"/>
      <c r="AE1260" s="54"/>
      <c r="AF1260" s="54"/>
      <c r="AG1260" s="54"/>
      <c r="AH1260" s="54"/>
    </row>
    <row r="1261" spans="1:34" ht="18" customHeight="1" x14ac:dyDescent="0.3">
      <c r="A1261" s="61"/>
      <c r="B1261" s="61"/>
      <c r="C1261" s="62"/>
      <c r="D1261" s="54"/>
      <c r="E1261" s="54"/>
      <c r="F1261" s="54"/>
      <c r="G1261" s="54"/>
      <c r="H1261" s="54"/>
      <c r="I1261" s="54"/>
      <c r="J1261" s="54"/>
      <c r="K1261" s="54"/>
      <c r="L1261" s="54"/>
      <c r="M1261" s="54"/>
      <c r="N1261" s="54"/>
      <c r="O1261" s="54"/>
      <c r="P1261" s="54"/>
      <c r="Q1261" s="54"/>
      <c r="R1261" s="54"/>
      <c r="S1261" s="54"/>
      <c r="T1261" s="54"/>
      <c r="U1261" s="54"/>
      <c r="V1261" s="54"/>
      <c r="W1261" s="54"/>
      <c r="X1261" s="54"/>
      <c r="Y1261" s="54"/>
      <c r="Z1261" s="54"/>
      <c r="AA1261" s="54"/>
      <c r="AB1261" s="54"/>
      <c r="AC1261" s="54"/>
      <c r="AD1261" s="54"/>
      <c r="AE1261" s="54"/>
      <c r="AF1261" s="54"/>
      <c r="AG1261" s="54"/>
      <c r="AH1261" s="54"/>
    </row>
    <row r="1262" spans="1:34" ht="18" customHeight="1" x14ac:dyDescent="0.3">
      <c r="A1262" s="61"/>
      <c r="B1262" s="61"/>
      <c r="C1262" s="62"/>
      <c r="D1262" s="54"/>
      <c r="E1262" s="54"/>
      <c r="F1262" s="54"/>
      <c r="G1262" s="54"/>
      <c r="H1262" s="54"/>
      <c r="I1262" s="54"/>
      <c r="J1262" s="54"/>
      <c r="K1262" s="54"/>
      <c r="L1262" s="54"/>
      <c r="M1262" s="54"/>
      <c r="N1262" s="54"/>
      <c r="O1262" s="54"/>
      <c r="P1262" s="54"/>
      <c r="Q1262" s="54"/>
      <c r="R1262" s="54"/>
      <c r="S1262" s="54"/>
      <c r="T1262" s="54"/>
      <c r="U1262" s="54"/>
      <c r="V1262" s="54"/>
      <c r="W1262" s="54"/>
      <c r="X1262" s="54"/>
      <c r="Y1262" s="54"/>
      <c r="Z1262" s="54"/>
      <c r="AA1262" s="54"/>
      <c r="AB1262" s="54"/>
      <c r="AC1262" s="54"/>
      <c r="AD1262" s="54"/>
      <c r="AE1262" s="54"/>
      <c r="AF1262" s="54"/>
      <c r="AG1262" s="54"/>
      <c r="AH1262" s="54"/>
    </row>
    <row r="1263" spans="1:34" ht="18" customHeight="1" x14ac:dyDescent="0.3">
      <c r="A1263" s="61"/>
      <c r="B1263" s="61"/>
      <c r="C1263" s="62"/>
      <c r="D1263" s="54"/>
      <c r="E1263" s="54"/>
      <c r="F1263" s="54"/>
      <c r="G1263" s="54"/>
      <c r="H1263" s="54"/>
      <c r="I1263" s="54"/>
      <c r="J1263" s="54"/>
      <c r="K1263" s="54"/>
      <c r="L1263" s="54"/>
      <c r="M1263" s="54"/>
      <c r="N1263" s="54"/>
      <c r="O1263" s="54"/>
      <c r="P1263" s="54"/>
      <c r="Q1263" s="54"/>
      <c r="R1263" s="54"/>
      <c r="S1263" s="54"/>
      <c r="T1263" s="54"/>
      <c r="U1263" s="54"/>
      <c r="V1263" s="54"/>
      <c r="W1263" s="54"/>
      <c r="X1263" s="54"/>
      <c r="Y1263" s="54"/>
      <c r="Z1263" s="54"/>
      <c r="AA1263" s="54"/>
      <c r="AB1263" s="54"/>
      <c r="AC1263" s="54"/>
      <c r="AD1263" s="54"/>
      <c r="AE1263" s="54"/>
      <c r="AF1263" s="54"/>
      <c r="AG1263" s="54"/>
      <c r="AH1263" s="54"/>
    </row>
    <row r="1264" spans="1:34" ht="18" customHeight="1" x14ac:dyDescent="0.3">
      <c r="A1264" s="61"/>
      <c r="B1264" s="61"/>
      <c r="C1264" s="62"/>
      <c r="D1264" s="54"/>
      <c r="E1264" s="54"/>
      <c r="F1264" s="54"/>
      <c r="G1264" s="54"/>
      <c r="H1264" s="54"/>
      <c r="I1264" s="54"/>
      <c r="J1264" s="54"/>
      <c r="K1264" s="54"/>
      <c r="L1264" s="54"/>
      <c r="M1264" s="54"/>
      <c r="N1264" s="54"/>
      <c r="O1264" s="54"/>
      <c r="P1264" s="54"/>
      <c r="Q1264" s="54"/>
      <c r="R1264" s="54"/>
      <c r="S1264" s="54"/>
      <c r="T1264" s="54"/>
      <c r="U1264" s="54"/>
      <c r="V1264" s="54"/>
      <c r="W1264" s="54"/>
      <c r="X1264" s="54"/>
      <c r="Y1264" s="54"/>
      <c r="Z1264" s="54"/>
      <c r="AA1264" s="54"/>
      <c r="AB1264" s="54"/>
      <c r="AC1264" s="54"/>
      <c r="AD1264" s="54"/>
      <c r="AE1264" s="54"/>
      <c r="AF1264" s="54"/>
      <c r="AG1264" s="54"/>
      <c r="AH1264" s="54"/>
    </row>
    <row r="1265" spans="1:34" ht="18" customHeight="1" x14ac:dyDescent="0.3">
      <c r="A1265" s="61"/>
      <c r="B1265" s="61"/>
      <c r="C1265" s="62"/>
      <c r="D1265" s="54"/>
      <c r="E1265" s="54"/>
      <c r="F1265" s="54"/>
      <c r="G1265" s="54"/>
      <c r="H1265" s="54"/>
      <c r="I1265" s="54"/>
      <c r="J1265" s="54"/>
      <c r="K1265" s="54"/>
      <c r="L1265" s="54"/>
      <c r="M1265" s="54"/>
      <c r="N1265" s="54"/>
      <c r="O1265" s="54"/>
      <c r="P1265" s="54"/>
      <c r="Q1265" s="54"/>
      <c r="R1265" s="54"/>
      <c r="S1265" s="54"/>
      <c r="T1265" s="54"/>
      <c r="U1265" s="54"/>
      <c r="V1265" s="54"/>
      <c r="W1265" s="54"/>
      <c r="X1265" s="54"/>
      <c r="Y1265" s="54"/>
      <c r="Z1265" s="54"/>
      <c r="AA1265" s="54"/>
      <c r="AB1265" s="54"/>
      <c r="AC1265" s="54"/>
      <c r="AD1265" s="54"/>
      <c r="AE1265" s="54"/>
      <c r="AF1265" s="54"/>
      <c r="AG1265" s="54"/>
      <c r="AH1265" s="54"/>
    </row>
    <row r="1266" spans="1:34" ht="18" customHeight="1" x14ac:dyDescent="0.3">
      <c r="A1266" s="61"/>
      <c r="B1266" s="61"/>
      <c r="C1266" s="62"/>
      <c r="D1266" s="54"/>
      <c r="E1266" s="54"/>
      <c r="F1266" s="54"/>
      <c r="G1266" s="54"/>
      <c r="H1266" s="54"/>
      <c r="I1266" s="54"/>
      <c r="J1266" s="54"/>
      <c r="K1266" s="54"/>
      <c r="L1266" s="54"/>
      <c r="M1266" s="54"/>
      <c r="N1266" s="54"/>
      <c r="O1266" s="54"/>
      <c r="P1266" s="54"/>
      <c r="Q1266" s="54"/>
      <c r="R1266" s="54"/>
      <c r="S1266" s="54"/>
      <c r="T1266" s="54"/>
      <c r="U1266" s="54"/>
      <c r="V1266" s="54"/>
      <c r="W1266" s="54"/>
      <c r="X1266" s="54"/>
      <c r="Y1266" s="54"/>
      <c r="Z1266" s="54"/>
      <c r="AA1266" s="54"/>
      <c r="AB1266" s="54"/>
      <c r="AC1266" s="54"/>
      <c r="AD1266" s="54"/>
      <c r="AE1266" s="54"/>
      <c r="AF1266" s="54"/>
      <c r="AG1266" s="54"/>
      <c r="AH1266" s="54"/>
    </row>
    <row r="1267" spans="1:34" ht="18" customHeight="1" x14ac:dyDescent="0.3">
      <c r="A1267" s="61"/>
      <c r="B1267" s="61"/>
      <c r="C1267" s="62"/>
      <c r="D1267" s="54"/>
      <c r="E1267" s="54"/>
      <c r="F1267" s="54"/>
      <c r="G1267" s="54"/>
      <c r="H1267" s="54"/>
      <c r="I1267" s="54"/>
      <c r="J1267" s="54"/>
      <c r="K1267" s="54"/>
      <c r="L1267" s="54"/>
      <c r="M1267" s="54"/>
      <c r="N1267" s="54"/>
      <c r="O1267" s="54"/>
      <c r="P1267" s="54"/>
      <c r="Q1267" s="54"/>
      <c r="R1267" s="54"/>
      <c r="S1267" s="54"/>
      <c r="T1267" s="54"/>
      <c r="U1267" s="54"/>
      <c r="V1267" s="54"/>
      <c r="W1267" s="54"/>
      <c r="X1267" s="54"/>
      <c r="Y1267" s="54"/>
      <c r="Z1267" s="54"/>
      <c r="AA1267" s="54"/>
      <c r="AB1267" s="54"/>
      <c r="AC1267" s="54"/>
      <c r="AD1267" s="54"/>
      <c r="AE1267" s="54"/>
      <c r="AF1267" s="54"/>
      <c r="AG1267" s="54"/>
      <c r="AH1267" s="54"/>
    </row>
    <row r="1268" spans="1:34" ht="18" customHeight="1" x14ac:dyDescent="0.3">
      <c r="A1268" s="61"/>
      <c r="B1268" s="61"/>
      <c r="C1268" s="62"/>
      <c r="D1268" s="54"/>
      <c r="E1268" s="54"/>
      <c r="F1268" s="54"/>
      <c r="G1268" s="54"/>
      <c r="H1268" s="54"/>
      <c r="I1268" s="54"/>
      <c r="J1268" s="54"/>
      <c r="K1268" s="54"/>
      <c r="L1268" s="54"/>
      <c r="M1268" s="54"/>
      <c r="N1268" s="54"/>
      <c r="O1268" s="54"/>
      <c r="P1268" s="54"/>
      <c r="Q1268" s="54"/>
      <c r="R1268" s="54"/>
      <c r="S1268" s="54"/>
      <c r="T1268" s="54"/>
      <c r="U1268" s="54"/>
      <c r="V1268" s="54"/>
      <c r="W1268" s="54"/>
      <c r="X1268" s="54"/>
      <c r="Y1268" s="54"/>
      <c r="Z1268" s="54"/>
      <c r="AA1268" s="54"/>
      <c r="AB1268" s="54"/>
      <c r="AC1268" s="54"/>
      <c r="AD1268" s="54"/>
      <c r="AE1268" s="54"/>
      <c r="AF1268" s="54"/>
      <c r="AG1268" s="54"/>
      <c r="AH1268" s="54"/>
    </row>
    <row r="1269" spans="1:34" ht="18" customHeight="1" x14ac:dyDescent="0.3">
      <c r="A1269" s="61"/>
      <c r="B1269" s="61"/>
      <c r="C1269" s="62"/>
      <c r="D1269" s="54"/>
      <c r="E1269" s="54"/>
      <c r="F1269" s="54"/>
      <c r="G1269" s="54"/>
      <c r="H1269" s="54"/>
      <c r="I1269" s="54"/>
      <c r="J1269" s="54"/>
      <c r="K1269" s="54"/>
      <c r="L1269" s="54"/>
      <c r="M1269" s="54"/>
      <c r="N1269" s="54"/>
      <c r="O1269" s="54"/>
      <c r="P1269" s="54"/>
      <c r="Q1269" s="54"/>
      <c r="R1269" s="54"/>
      <c r="S1269" s="54"/>
      <c r="T1269" s="54"/>
      <c r="U1269" s="54"/>
      <c r="V1269" s="54"/>
      <c r="W1269" s="54"/>
      <c r="X1269" s="54"/>
      <c r="Y1269" s="54"/>
      <c r="Z1269" s="54"/>
      <c r="AA1269" s="54"/>
      <c r="AB1269" s="54"/>
      <c r="AC1269" s="54"/>
      <c r="AD1269" s="54"/>
      <c r="AE1269" s="54"/>
      <c r="AF1269" s="54"/>
      <c r="AG1269" s="54"/>
      <c r="AH1269" s="54"/>
    </row>
    <row r="1270" spans="1:34" ht="18" customHeight="1" x14ac:dyDescent="0.3">
      <c r="A1270" s="61"/>
      <c r="B1270" s="61"/>
      <c r="C1270" s="62"/>
      <c r="D1270" s="54"/>
      <c r="E1270" s="54"/>
      <c r="F1270" s="54"/>
      <c r="G1270" s="54"/>
      <c r="H1270" s="54"/>
      <c r="I1270" s="54"/>
      <c r="J1270" s="54"/>
      <c r="K1270" s="54"/>
      <c r="L1270" s="54"/>
      <c r="M1270" s="54"/>
      <c r="N1270" s="54"/>
      <c r="O1270" s="54"/>
      <c r="P1270" s="54"/>
      <c r="Q1270" s="54"/>
      <c r="R1270" s="54"/>
      <c r="S1270" s="54"/>
      <c r="T1270" s="54"/>
      <c r="U1270" s="54"/>
      <c r="V1270" s="54"/>
      <c r="W1270" s="54"/>
      <c r="X1270" s="54"/>
      <c r="Y1270" s="54"/>
      <c r="Z1270" s="54"/>
      <c r="AA1270" s="54"/>
      <c r="AB1270" s="54"/>
      <c r="AC1270" s="54"/>
      <c r="AD1270" s="54"/>
      <c r="AE1270" s="54"/>
      <c r="AF1270" s="54"/>
      <c r="AG1270" s="54"/>
      <c r="AH1270" s="54"/>
    </row>
    <row r="1271" spans="1:34" ht="18" customHeight="1" x14ac:dyDescent="0.3">
      <c r="A1271" s="61"/>
      <c r="B1271" s="61"/>
      <c r="C1271" s="62"/>
      <c r="D1271" s="54"/>
      <c r="E1271" s="54"/>
      <c r="F1271" s="54"/>
      <c r="G1271" s="54"/>
      <c r="H1271" s="54"/>
      <c r="I1271" s="54"/>
      <c r="J1271" s="54"/>
      <c r="K1271" s="54"/>
      <c r="L1271" s="54"/>
      <c r="M1271" s="54"/>
      <c r="N1271" s="54"/>
      <c r="O1271" s="54"/>
      <c r="P1271" s="54"/>
      <c r="Q1271" s="54"/>
      <c r="R1271" s="54"/>
      <c r="S1271" s="54"/>
      <c r="T1271" s="54"/>
      <c r="U1271" s="54"/>
      <c r="V1271" s="54"/>
      <c r="W1271" s="54"/>
      <c r="X1271" s="54"/>
      <c r="Y1271" s="54"/>
      <c r="Z1271" s="54"/>
      <c r="AA1271" s="54"/>
      <c r="AB1271" s="54"/>
      <c r="AC1271" s="54"/>
      <c r="AD1271" s="54"/>
      <c r="AE1271" s="54"/>
      <c r="AF1271" s="54"/>
      <c r="AG1271" s="54"/>
      <c r="AH1271" s="54"/>
    </row>
    <row r="1272" spans="1:34" ht="18" customHeight="1" x14ac:dyDescent="0.3">
      <c r="A1272" s="61"/>
      <c r="B1272" s="61"/>
      <c r="C1272" s="62"/>
      <c r="D1272" s="54"/>
      <c r="E1272" s="54"/>
      <c r="F1272" s="54"/>
      <c r="G1272" s="54"/>
      <c r="H1272" s="54"/>
      <c r="I1272" s="54"/>
      <c r="J1272" s="54"/>
      <c r="K1272" s="54"/>
      <c r="L1272" s="54"/>
      <c r="M1272" s="54"/>
      <c r="N1272" s="54"/>
      <c r="O1272" s="54"/>
      <c r="P1272" s="54"/>
      <c r="Q1272" s="54"/>
      <c r="R1272" s="54"/>
      <c r="S1272" s="54"/>
      <c r="T1272" s="54"/>
      <c r="U1272" s="54"/>
      <c r="V1272" s="54"/>
      <c r="W1272" s="54"/>
      <c r="X1272" s="54"/>
      <c r="Y1272" s="54"/>
      <c r="Z1272" s="54"/>
      <c r="AA1272" s="54"/>
      <c r="AB1272" s="54"/>
      <c r="AC1272" s="54"/>
      <c r="AD1272" s="54"/>
      <c r="AE1272" s="54"/>
      <c r="AF1272" s="54"/>
      <c r="AG1272" s="54"/>
      <c r="AH1272" s="54"/>
    </row>
    <row r="1273" spans="1:34" ht="18" customHeight="1" x14ac:dyDescent="0.3">
      <c r="A1273" s="61"/>
      <c r="B1273" s="61"/>
      <c r="C1273" s="62"/>
      <c r="D1273" s="54"/>
      <c r="E1273" s="54"/>
      <c r="F1273" s="54"/>
      <c r="G1273" s="54"/>
      <c r="H1273" s="54"/>
      <c r="I1273" s="54"/>
      <c r="J1273" s="54"/>
      <c r="K1273" s="54"/>
      <c r="L1273" s="54"/>
      <c r="M1273" s="54"/>
      <c r="N1273" s="54"/>
      <c r="O1273" s="54"/>
      <c r="P1273" s="54"/>
      <c r="Q1273" s="54"/>
      <c r="R1273" s="54"/>
      <c r="S1273" s="54"/>
      <c r="T1273" s="54"/>
      <c r="U1273" s="54"/>
      <c r="V1273" s="54"/>
      <c r="W1273" s="54"/>
      <c r="X1273" s="54"/>
      <c r="Y1273" s="54"/>
      <c r="Z1273" s="54"/>
      <c r="AA1273" s="54"/>
      <c r="AB1273" s="54"/>
      <c r="AC1273" s="54"/>
      <c r="AD1273" s="54"/>
      <c r="AE1273" s="54"/>
      <c r="AF1273" s="54"/>
      <c r="AG1273" s="54"/>
      <c r="AH1273" s="54"/>
    </row>
    <row r="1274" spans="1:34" ht="18" customHeight="1" x14ac:dyDescent="0.3">
      <c r="A1274" s="61"/>
      <c r="B1274" s="61"/>
      <c r="C1274" s="62"/>
      <c r="D1274" s="54"/>
      <c r="E1274" s="54"/>
      <c r="F1274" s="54"/>
      <c r="G1274" s="54"/>
      <c r="H1274" s="54"/>
      <c r="I1274" s="54"/>
      <c r="J1274" s="54"/>
      <c r="K1274" s="54"/>
      <c r="L1274" s="54"/>
      <c r="M1274" s="54"/>
      <c r="N1274" s="54"/>
      <c r="O1274" s="54"/>
      <c r="P1274" s="54"/>
      <c r="Q1274" s="54"/>
      <c r="R1274" s="54"/>
      <c r="S1274" s="54"/>
      <c r="T1274" s="54"/>
      <c r="U1274" s="54"/>
      <c r="V1274" s="54"/>
      <c r="W1274" s="54"/>
      <c r="X1274" s="54"/>
      <c r="Y1274" s="54"/>
      <c r="Z1274" s="54"/>
      <c r="AA1274" s="54"/>
      <c r="AB1274" s="54"/>
      <c r="AC1274" s="54"/>
      <c r="AD1274" s="54"/>
      <c r="AE1274" s="54"/>
      <c r="AF1274" s="54"/>
      <c r="AG1274" s="54"/>
      <c r="AH1274" s="54"/>
    </row>
    <row r="1275" spans="1:34" ht="18" customHeight="1" x14ac:dyDescent="0.3">
      <c r="A1275" s="61"/>
      <c r="B1275" s="61"/>
      <c r="C1275" s="62"/>
      <c r="D1275" s="54"/>
      <c r="E1275" s="54"/>
      <c r="F1275" s="54"/>
      <c r="G1275" s="54"/>
      <c r="H1275" s="54"/>
      <c r="I1275" s="54"/>
      <c r="J1275" s="54"/>
      <c r="K1275" s="54"/>
      <c r="L1275" s="54"/>
      <c r="M1275" s="54"/>
      <c r="N1275" s="54"/>
      <c r="O1275" s="54"/>
      <c r="P1275" s="54"/>
      <c r="Q1275" s="54"/>
      <c r="R1275" s="54"/>
      <c r="S1275" s="54"/>
      <c r="T1275" s="54"/>
      <c r="U1275" s="54"/>
      <c r="V1275" s="54"/>
      <c r="W1275" s="54"/>
      <c r="X1275" s="54"/>
      <c r="Y1275" s="54"/>
      <c r="Z1275" s="54"/>
      <c r="AA1275" s="54"/>
      <c r="AB1275" s="54"/>
      <c r="AC1275" s="54"/>
      <c r="AD1275" s="54"/>
      <c r="AE1275" s="54"/>
      <c r="AF1275" s="54"/>
      <c r="AG1275" s="54"/>
      <c r="AH1275" s="54"/>
    </row>
    <row r="1276" spans="1:34" ht="18" customHeight="1" x14ac:dyDescent="0.3">
      <c r="A1276" s="61"/>
      <c r="B1276" s="61"/>
      <c r="C1276" s="62"/>
      <c r="D1276" s="54"/>
      <c r="E1276" s="54"/>
      <c r="F1276" s="54"/>
      <c r="G1276" s="54"/>
      <c r="H1276" s="54"/>
      <c r="I1276" s="54"/>
      <c r="J1276" s="54"/>
      <c r="K1276" s="54"/>
      <c r="L1276" s="54"/>
      <c r="M1276" s="54"/>
      <c r="N1276" s="54"/>
      <c r="O1276" s="54"/>
      <c r="P1276" s="54"/>
      <c r="Q1276" s="54"/>
      <c r="R1276" s="54"/>
      <c r="S1276" s="54"/>
      <c r="T1276" s="54"/>
      <c r="U1276" s="54"/>
      <c r="V1276" s="54"/>
      <c r="W1276" s="54"/>
      <c r="X1276" s="54"/>
      <c r="Y1276" s="54"/>
      <c r="Z1276" s="54"/>
      <c r="AA1276" s="54"/>
      <c r="AB1276" s="54"/>
      <c r="AC1276" s="54"/>
      <c r="AD1276" s="54"/>
      <c r="AE1276" s="54"/>
      <c r="AF1276" s="54"/>
      <c r="AG1276" s="54"/>
      <c r="AH1276" s="54"/>
    </row>
    <row r="1277" spans="1:34" ht="18" customHeight="1" x14ac:dyDescent="0.3">
      <c r="A1277" s="61"/>
      <c r="B1277" s="61"/>
      <c r="C1277" s="62"/>
      <c r="D1277" s="54"/>
      <c r="E1277" s="54"/>
      <c r="F1277" s="54"/>
      <c r="G1277" s="54"/>
      <c r="H1277" s="54"/>
      <c r="I1277" s="54"/>
      <c r="J1277" s="54"/>
      <c r="K1277" s="54"/>
      <c r="L1277" s="54"/>
      <c r="M1277" s="54"/>
      <c r="N1277" s="54"/>
      <c r="O1277" s="54"/>
      <c r="P1277" s="54"/>
      <c r="Q1277" s="54"/>
      <c r="R1277" s="54"/>
      <c r="S1277" s="54"/>
      <c r="T1277" s="54"/>
      <c r="U1277" s="54"/>
      <c r="V1277" s="54"/>
      <c r="W1277" s="54"/>
      <c r="X1277" s="54"/>
      <c r="Y1277" s="54"/>
      <c r="Z1277" s="54"/>
      <c r="AA1277" s="54"/>
      <c r="AB1277" s="54"/>
      <c r="AC1277" s="54"/>
      <c r="AD1277" s="54"/>
      <c r="AE1277" s="54"/>
      <c r="AF1277" s="54"/>
      <c r="AG1277" s="54"/>
      <c r="AH1277" s="54"/>
    </row>
    <row r="1278" spans="1:34" ht="18" customHeight="1" x14ac:dyDescent="0.3">
      <c r="A1278" s="61"/>
      <c r="B1278" s="61"/>
      <c r="C1278" s="62"/>
      <c r="D1278" s="54"/>
      <c r="E1278" s="54"/>
      <c r="F1278" s="54"/>
      <c r="G1278" s="54"/>
      <c r="H1278" s="54"/>
      <c r="I1278" s="54"/>
      <c r="J1278" s="54"/>
      <c r="K1278" s="54"/>
      <c r="L1278" s="54"/>
      <c r="M1278" s="54"/>
      <c r="N1278" s="54"/>
      <c r="O1278" s="54"/>
      <c r="P1278" s="54"/>
      <c r="Q1278" s="54"/>
      <c r="R1278" s="54"/>
      <c r="S1278" s="54"/>
      <c r="T1278" s="54"/>
      <c r="U1278" s="54"/>
      <c r="V1278" s="54"/>
      <c r="W1278" s="54"/>
      <c r="X1278" s="54"/>
      <c r="Y1278" s="54"/>
      <c r="Z1278" s="54"/>
      <c r="AA1278" s="54"/>
      <c r="AB1278" s="54"/>
      <c r="AC1278" s="54"/>
      <c r="AD1278" s="54"/>
      <c r="AE1278" s="54"/>
      <c r="AF1278" s="54"/>
      <c r="AG1278" s="54"/>
      <c r="AH1278" s="54"/>
    </row>
    <row r="1279" spans="1:34" ht="18" customHeight="1" x14ac:dyDescent="0.3">
      <c r="A1279" s="61"/>
      <c r="B1279" s="61"/>
      <c r="C1279" s="62"/>
      <c r="D1279" s="54"/>
      <c r="E1279" s="54"/>
      <c r="F1279" s="54"/>
      <c r="G1279" s="54"/>
      <c r="H1279" s="54"/>
      <c r="I1279" s="54"/>
      <c r="J1279" s="54"/>
      <c r="K1279" s="54"/>
      <c r="L1279" s="54"/>
      <c r="M1279" s="54"/>
      <c r="N1279" s="54"/>
      <c r="O1279" s="54"/>
      <c r="P1279" s="54"/>
      <c r="Q1279" s="54"/>
      <c r="R1279" s="54"/>
      <c r="S1279" s="54"/>
      <c r="T1279" s="54"/>
      <c r="U1279" s="54"/>
      <c r="V1279" s="54"/>
      <c r="W1279" s="54"/>
      <c r="X1279" s="54"/>
      <c r="Y1279" s="54"/>
      <c r="Z1279" s="54"/>
      <c r="AA1279" s="54"/>
      <c r="AB1279" s="54"/>
      <c r="AC1279" s="54"/>
      <c r="AD1279" s="54"/>
      <c r="AE1279" s="54"/>
      <c r="AF1279" s="54"/>
      <c r="AG1279" s="54"/>
      <c r="AH1279" s="54"/>
    </row>
    <row r="1280" spans="1:34" ht="18" customHeight="1" x14ac:dyDescent="0.3">
      <c r="A1280" s="61"/>
      <c r="B1280" s="61"/>
      <c r="C1280" s="62"/>
      <c r="D1280" s="54"/>
      <c r="E1280" s="54"/>
      <c r="F1280" s="54"/>
      <c r="G1280" s="54"/>
      <c r="H1280" s="54"/>
      <c r="I1280" s="54"/>
      <c r="J1280" s="54"/>
      <c r="K1280" s="54"/>
      <c r="L1280" s="54"/>
      <c r="M1280" s="54"/>
      <c r="N1280" s="54"/>
      <c r="O1280" s="54"/>
      <c r="P1280" s="54"/>
      <c r="Q1280" s="54"/>
      <c r="R1280" s="54"/>
      <c r="S1280" s="54"/>
      <c r="T1280" s="54"/>
      <c r="U1280" s="54"/>
      <c r="V1280" s="54"/>
      <c r="W1280" s="54"/>
      <c r="X1280" s="54"/>
      <c r="Y1280" s="54"/>
      <c r="Z1280" s="54"/>
      <c r="AA1280" s="54"/>
      <c r="AB1280" s="54"/>
      <c r="AC1280" s="54"/>
      <c r="AD1280" s="54"/>
      <c r="AE1280" s="54"/>
      <c r="AF1280" s="54"/>
      <c r="AG1280" s="54"/>
      <c r="AH1280" s="54"/>
    </row>
    <row r="1281" spans="1:34" ht="18" customHeight="1" x14ac:dyDescent="0.3">
      <c r="A1281" s="61"/>
      <c r="B1281" s="61"/>
      <c r="C1281" s="62"/>
      <c r="D1281" s="54"/>
      <c r="E1281" s="54"/>
      <c r="F1281" s="54"/>
      <c r="G1281" s="54"/>
      <c r="H1281" s="54"/>
      <c r="I1281" s="54"/>
      <c r="J1281" s="54"/>
      <c r="K1281" s="54"/>
      <c r="L1281" s="54"/>
      <c r="M1281" s="54"/>
      <c r="N1281" s="54"/>
      <c r="O1281" s="54"/>
      <c r="P1281" s="54"/>
      <c r="Q1281" s="54"/>
      <c r="R1281" s="54"/>
      <c r="S1281" s="54"/>
      <c r="T1281" s="54"/>
      <c r="U1281" s="54"/>
      <c r="V1281" s="54"/>
      <c r="W1281" s="54"/>
      <c r="X1281" s="54"/>
      <c r="Y1281" s="54"/>
      <c r="Z1281" s="54"/>
      <c r="AA1281" s="54"/>
      <c r="AB1281" s="54"/>
      <c r="AC1281" s="54"/>
      <c r="AD1281" s="54"/>
      <c r="AE1281" s="54"/>
      <c r="AF1281" s="54"/>
      <c r="AG1281" s="54"/>
      <c r="AH1281" s="54"/>
    </row>
    <row r="1282" spans="1:34" ht="18" customHeight="1" x14ac:dyDescent="0.3">
      <c r="A1282" s="61"/>
      <c r="B1282" s="61"/>
      <c r="C1282" s="62"/>
      <c r="D1282" s="54"/>
      <c r="E1282" s="54"/>
      <c r="F1282" s="54"/>
      <c r="G1282" s="54"/>
      <c r="H1282" s="54"/>
      <c r="I1282" s="54"/>
      <c r="J1282" s="54"/>
      <c r="K1282" s="54"/>
      <c r="L1282" s="54"/>
      <c r="M1282" s="54"/>
      <c r="N1282" s="54"/>
      <c r="O1282" s="54"/>
      <c r="P1282" s="54"/>
      <c r="Q1282" s="54"/>
      <c r="R1282" s="54"/>
      <c r="S1282" s="54"/>
      <c r="T1282" s="54"/>
      <c r="U1282" s="54"/>
      <c r="V1282" s="54"/>
      <c r="W1282" s="54"/>
      <c r="X1282" s="54"/>
      <c r="Y1282" s="54"/>
      <c r="Z1282" s="54"/>
      <c r="AA1282" s="54"/>
      <c r="AB1282" s="54"/>
      <c r="AC1282" s="54"/>
      <c r="AD1282" s="54"/>
      <c r="AE1282" s="54"/>
      <c r="AF1282" s="54"/>
      <c r="AG1282" s="54"/>
      <c r="AH1282" s="54"/>
    </row>
    <row r="1283" spans="1:34" ht="18" customHeight="1" x14ac:dyDescent="0.3">
      <c r="A1283" s="61"/>
      <c r="B1283" s="61"/>
      <c r="C1283" s="62"/>
      <c r="D1283" s="54"/>
      <c r="E1283" s="54"/>
      <c r="F1283" s="54"/>
      <c r="G1283" s="54"/>
      <c r="H1283" s="54"/>
      <c r="I1283" s="54"/>
      <c r="J1283" s="54"/>
      <c r="K1283" s="54"/>
      <c r="L1283" s="54"/>
      <c r="M1283" s="54"/>
      <c r="N1283" s="54"/>
      <c r="O1283" s="54"/>
      <c r="P1283" s="54"/>
      <c r="Q1283" s="54"/>
      <c r="R1283" s="54"/>
      <c r="S1283" s="54"/>
      <c r="T1283" s="54"/>
      <c r="U1283" s="54"/>
      <c r="V1283" s="54"/>
      <c r="W1283" s="54"/>
      <c r="X1283" s="54"/>
      <c r="Y1283" s="54"/>
      <c r="Z1283" s="54"/>
      <c r="AA1283" s="54"/>
      <c r="AB1283" s="54"/>
      <c r="AC1283" s="54"/>
      <c r="AD1283" s="54"/>
      <c r="AE1283" s="54"/>
      <c r="AF1283" s="54"/>
      <c r="AG1283" s="54"/>
      <c r="AH1283" s="54"/>
    </row>
    <row r="1284" spans="1:34" ht="18" customHeight="1" x14ac:dyDescent="0.3">
      <c r="A1284" s="61"/>
      <c r="B1284" s="61"/>
      <c r="C1284" s="62"/>
      <c r="D1284" s="54"/>
      <c r="E1284" s="54"/>
      <c r="F1284" s="54"/>
      <c r="G1284" s="54"/>
      <c r="H1284" s="54"/>
      <c r="I1284" s="54"/>
      <c r="J1284" s="54"/>
      <c r="K1284" s="54"/>
      <c r="L1284" s="54"/>
      <c r="M1284" s="54"/>
      <c r="N1284" s="54"/>
      <c r="O1284" s="54"/>
      <c r="P1284" s="54"/>
      <c r="Q1284" s="54"/>
      <c r="R1284" s="54"/>
      <c r="S1284" s="54"/>
      <c r="T1284" s="54"/>
      <c r="U1284" s="54"/>
      <c r="V1284" s="54"/>
      <c r="W1284" s="54"/>
      <c r="X1284" s="54"/>
      <c r="Y1284" s="54"/>
      <c r="Z1284" s="54"/>
      <c r="AA1284" s="54"/>
      <c r="AB1284" s="54"/>
      <c r="AC1284" s="54"/>
      <c r="AD1284" s="54"/>
      <c r="AE1284" s="54"/>
      <c r="AF1284" s="54"/>
      <c r="AG1284" s="54"/>
      <c r="AH1284" s="54"/>
    </row>
    <row r="1285" spans="1:34" ht="18" customHeight="1" x14ac:dyDescent="0.3">
      <c r="A1285" s="61"/>
      <c r="B1285" s="61"/>
      <c r="C1285" s="62"/>
      <c r="D1285" s="54"/>
      <c r="E1285" s="54"/>
      <c r="F1285" s="54"/>
      <c r="G1285" s="54"/>
      <c r="H1285" s="54"/>
      <c r="I1285" s="54"/>
      <c r="J1285" s="54"/>
      <c r="K1285" s="54"/>
      <c r="L1285" s="54"/>
      <c r="M1285" s="54"/>
      <c r="N1285" s="54"/>
      <c r="O1285" s="54"/>
      <c r="P1285" s="54"/>
      <c r="Q1285" s="54"/>
      <c r="R1285" s="54"/>
      <c r="S1285" s="54"/>
      <c r="T1285" s="54"/>
      <c r="U1285" s="54"/>
      <c r="V1285" s="54"/>
      <c r="W1285" s="54"/>
      <c r="X1285" s="54"/>
      <c r="Y1285" s="54"/>
      <c r="Z1285" s="54"/>
      <c r="AA1285" s="54"/>
      <c r="AB1285" s="54"/>
      <c r="AC1285" s="54"/>
      <c r="AD1285" s="54"/>
      <c r="AE1285" s="54"/>
      <c r="AF1285" s="54"/>
      <c r="AG1285" s="54"/>
      <c r="AH1285" s="54"/>
    </row>
    <row r="1286" spans="1:34" ht="18" customHeight="1" x14ac:dyDescent="0.3">
      <c r="A1286" s="61"/>
      <c r="B1286" s="61"/>
      <c r="C1286" s="62"/>
      <c r="D1286" s="54"/>
      <c r="E1286" s="54"/>
      <c r="F1286" s="54"/>
      <c r="G1286" s="54"/>
      <c r="H1286" s="54"/>
      <c r="I1286" s="54"/>
      <c r="J1286" s="54"/>
      <c r="K1286" s="54"/>
      <c r="L1286" s="54"/>
      <c r="M1286" s="54"/>
      <c r="N1286" s="54"/>
      <c r="O1286" s="54"/>
      <c r="P1286" s="54"/>
      <c r="Q1286" s="54"/>
      <c r="R1286" s="54"/>
      <c r="S1286" s="54"/>
      <c r="T1286" s="54"/>
      <c r="U1286" s="54"/>
      <c r="V1286" s="54"/>
      <c r="W1286" s="54"/>
      <c r="X1286" s="54"/>
      <c r="Y1286" s="54"/>
      <c r="Z1286" s="54"/>
      <c r="AA1286" s="54"/>
      <c r="AB1286" s="54"/>
      <c r="AC1286" s="54"/>
      <c r="AD1286" s="54"/>
      <c r="AE1286" s="54"/>
      <c r="AF1286" s="54"/>
      <c r="AG1286" s="54"/>
      <c r="AH1286" s="54"/>
    </row>
    <row r="1287" spans="1:34" ht="18" customHeight="1" x14ac:dyDescent="0.3">
      <c r="A1287" s="61"/>
      <c r="B1287" s="61"/>
      <c r="C1287" s="62"/>
      <c r="D1287" s="54"/>
      <c r="E1287" s="54"/>
      <c r="F1287" s="54"/>
      <c r="G1287" s="54"/>
      <c r="H1287" s="54"/>
      <c r="I1287" s="54"/>
      <c r="J1287" s="54"/>
      <c r="K1287" s="54"/>
      <c r="L1287" s="54"/>
      <c r="M1287" s="54"/>
      <c r="N1287" s="54"/>
      <c r="O1287" s="54"/>
      <c r="P1287" s="54"/>
      <c r="Q1287" s="54"/>
      <c r="R1287" s="54"/>
      <c r="S1287" s="54"/>
      <c r="T1287" s="54"/>
      <c r="U1287" s="54"/>
      <c r="V1287" s="54"/>
      <c r="W1287" s="54"/>
      <c r="X1287" s="54"/>
      <c r="Y1287" s="54"/>
      <c r="Z1287" s="54"/>
      <c r="AA1287" s="54"/>
      <c r="AB1287" s="54"/>
      <c r="AC1287" s="54"/>
      <c r="AD1287" s="54"/>
      <c r="AE1287" s="54"/>
      <c r="AF1287" s="54"/>
      <c r="AG1287" s="54"/>
      <c r="AH1287" s="54"/>
    </row>
    <row r="1288" spans="1:34" ht="18" customHeight="1" x14ac:dyDescent="0.3">
      <c r="A1288" s="61"/>
      <c r="B1288" s="61"/>
      <c r="C1288" s="62"/>
      <c r="D1288" s="54"/>
      <c r="E1288" s="54"/>
      <c r="F1288" s="54"/>
      <c r="G1288" s="54"/>
      <c r="H1288" s="54"/>
      <c r="I1288" s="54"/>
      <c r="J1288" s="54"/>
      <c r="K1288" s="54"/>
      <c r="L1288" s="54"/>
      <c r="M1288" s="54"/>
      <c r="N1288" s="54"/>
      <c r="O1288" s="54"/>
      <c r="P1288" s="54"/>
      <c r="Q1288" s="54"/>
      <c r="R1288" s="54"/>
      <c r="S1288" s="54"/>
      <c r="T1288" s="54"/>
      <c r="U1288" s="54"/>
      <c r="V1288" s="54"/>
      <c r="W1288" s="54"/>
      <c r="X1288" s="54"/>
      <c r="Y1288" s="54"/>
      <c r="Z1288" s="54"/>
      <c r="AA1288" s="54"/>
      <c r="AB1288" s="54"/>
      <c r="AC1288" s="54"/>
      <c r="AD1288" s="54"/>
      <c r="AE1288" s="54"/>
      <c r="AF1288" s="54"/>
      <c r="AG1288" s="54"/>
      <c r="AH1288" s="54"/>
    </row>
    <row r="1289" spans="1:34" ht="18" customHeight="1" x14ac:dyDescent="0.3">
      <c r="A1289" s="61"/>
      <c r="B1289" s="61"/>
      <c r="C1289" s="62"/>
      <c r="D1289" s="54"/>
      <c r="E1289" s="54"/>
      <c r="F1289" s="54"/>
      <c r="G1289" s="54"/>
      <c r="H1289" s="54"/>
      <c r="I1289" s="54"/>
      <c r="J1289" s="54"/>
      <c r="K1289" s="54"/>
      <c r="L1289" s="54"/>
      <c r="M1289" s="54"/>
      <c r="N1289" s="54"/>
      <c r="O1289" s="54"/>
      <c r="P1289" s="54"/>
      <c r="Q1289" s="54"/>
      <c r="R1289" s="54"/>
      <c r="S1289" s="54"/>
      <c r="T1289" s="54"/>
      <c r="U1289" s="54"/>
      <c r="V1289" s="54"/>
      <c r="W1289" s="54"/>
      <c r="X1289" s="54"/>
      <c r="Y1289" s="54"/>
      <c r="Z1289" s="54"/>
      <c r="AA1289" s="54"/>
      <c r="AB1289" s="54"/>
      <c r="AC1289" s="54"/>
      <c r="AD1289" s="54"/>
      <c r="AE1289" s="54"/>
      <c r="AF1289" s="54"/>
      <c r="AG1289" s="54"/>
      <c r="AH1289" s="54"/>
    </row>
    <row r="1290" spans="1:34" ht="18" customHeight="1" x14ac:dyDescent="0.3">
      <c r="A1290" s="61"/>
      <c r="B1290" s="61"/>
      <c r="C1290" s="62"/>
      <c r="D1290" s="54"/>
      <c r="E1290" s="54"/>
      <c r="F1290" s="54"/>
      <c r="G1290" s="54"/>
      <c r="H1290" s="54"/>
      <c r="I1290" s="54"/>
      <c r="J1290" s="54"/>
      <c r="K1290" s="54"/>
      <c r="L1290" s="54"/>
      <c r="M1290" s="54"/>
      <c r="N1290" s="54"/>
      <c r="O1290" s="54"/>
      <c r="P1290" s="54"/>
      <c r="Q1290" s="54"/>
      <c r="R1290" s="54"/>
      <c r="S1290" s="54"/>
      <c r="T1290" s="54"/>
      <c r="U1290" s="54"/>
      <c r="V1290" s="54"/>
      <c r="W1290" s="54"/>
      <c r="X1290" s="54"/>
      <c r="Y1290" s="54"/>
      <c r="Z1290" s="54"/>
      <c r="AA1290" s="54"/>
      <c r="AB1290" s="54"/>
      <c r="AC1290" s="54"/>
      <c r="AD1290" s="54"/>
      <c r="AE1290" s="54"/>
      <c r="AF1290" s="54"/>
      <c r="AG1290" s="54"/>
      <c r="AH1290" s="54"/>
    </row>
    <row r="1291" spans="1:34" ht="18" customHeight="1" x14ac:dyDescent="0.3">
      <c r="A1291" s="61"/>
      <c r="B1291" s="61"/>
      <c r="C1291" s="62"/>
      <c r="D1291" s="54"/>
      <c r="E1291" s="54"/>
      <c r="F1291" s="54"/>
      <c r="G1291" s="54"/>
      <c r="H1291" s="54"/>
      <c r="I1291" s="54"/>
      <c r="J1291" s="54"/>
      <c r="K1291" s="54"/>
      <c r="L1291" s="54"/>
      <c r="M1291" s="54"/>
      <c r="N1291" s="54"/>
      <c r="O1291" s="54"/>
      <c r="P1291" s="54"/>
      <c r="Q1291" s="54"/>
      <c r="R1291" s="54"/>
      <c r="S1291" s="54"/>
      <c r="T1291" s="54"/>
      <c r="U1291" s="54"/>
      <c r="V1291" s="54"/>
      <c r="W1291" s="54"/>
      <c r="X1291" s="54"/>
      <c r="Y1291" s="54"/>
      <c r="Z1291" s="54"/>
      <c r="AA1291" s="54"/>
      <c r="AB1291" s="54"/>
      <c r="AC1291" s="54"/>
      <c r="AD1291" s="54"/>
      <c r="AE1291" s="54"/>
      <c r="AF1291" s="54"/>
      <c r="AG1291" s="54"/>
      <c r="AH1291" s="54"/>
    </row>
    <row r="1292" spans="1:34" ht="18" customHeight="1" x14ac:dyDescent="0.3">
      <c r="A1292" s="61"/>
      <c r="B1292" s="61"/>
      <c r="C1292" s="62"/>
      <c r="D1292" s="54"/>
      <c r="E1292" s="54"/>
      <c r="F1292" s="54"/>
      <c r="G1292" s="54"/>
      <c r="H1292" s="54"/>
      <c r="I1292" s="54"/>
      <c r="J1292" s="54"/>
      <c r="K1292" s="54"/>
      <c r="L1292" s="54"/>
      <c r="M1292" s="54"/>
      <c r="N1292" s="54"/>
      <c r="O1292" s="54"/>
      <c r="P1292" s="54"/>
      <c r="Q1292" s="54"/>
      <c r="R1292" s="54"/>
      <c r="S1292" s="54"/>
      <c r="T1292" s="54"/>
      <c r="U1292" s="54"/>
      <c r="V1292" s="54"/>
      <c r="W1292" s="54"/>
      <c r="X1292" s="54"/>
      <c r="Y1292" s="54"/>
      <c r="Z1292" s="54"/>
      <c r="AA1292" s="54"/>
      <c r="AB1292" s="54"/>
      <c r="AC1292" s="54"/>
      <c r="AD1292" s="54"/>
      <c r="AE1292" s="54"/>
      <c r="AF1292" s="54"/>
      <c r="AG1292" s="54"/>
      <c r="AH1292" s="54"/>
    </row>
    <row r="1293" spans="1:34" ht="18" customHeight="1" x14ac:dyDescent="0.3">
      <c r="A1293" s="61"/>
      <c r="B1293" s="61"/>
      <c r="C1293" s="62"/>
      <c r="D1293" s="54"/>
      <c r="E1293" s="54"/>
      <c r="F1293" s="54"/>
      <c r="G1293" s="54"/>
      <c r="H1293" s="54"/>
      <c r="I1293" s="54"/>
      <c r="J1293" s="54"/>
      <c r="K1293" s="54"/>
      <c r="L1293" s="54"/>
      <c r="M1293" s="54"/>
      <c r="N1293" s="54"/>
      <c r="O1293" s="54"/>
      <c r="P1293" s="54"/>
      <c r="Q1293" s="54"/>
      <c r="R1293" s="54"/>
      <c r="S1293" s="54"/>
      <c r="T1293" s="54"/>
      <c r="U1293" s="54"/>
      <c r="V1293" s="54"/>
      <c r="W1293" s="54"/>
      <c r="X1293" s="54"/>
      <c r="Y1293" s="54"/>
      <c r="Z1293" s="54"/>
      <c r="AA1293" s="54"/>
      <c r="AB1293" s="54"/>
      <c r="AC1293" s="54"/>
      <c r="AD1293" s="54"/>
      <c r="AE1293" s="54"/>
      <c r="AF1293" s="54"/>
      <c r="AG1293" s="54"/>
      <c r="AH1293" s="54"/>
    </row>
    <row r="1294" spans="1:34" ht="18" customHeight="1" x14ac:dyDescent="0.3">
      <c r="A1294" s="61"/>
      <c r="B1294" s="61"/>
      <c r="C1294" s="62"/>
      <c r="D1294" s="54"/>
      <c r="E1294" s="54"/>
      <c r="F1294" s="54"/>
      <c r="G1294" s="54"/>
      <c r="H1294" s="54"/>
      <c r="I1294" s="54"/>
      <c r="J1294" s="54"/>
      <c r="K1294" s="54"/>
      <c r="L1294" s="54"/>
      <c r="M1294" s="54"/>
      <c r="N1294" s="54"/>
      <c r="O1294" s="54"/>
      <c r="P1294" s="54"/>
      <c r="Q1294" s="54"/>
      <c r="R1294" s="54"/>
      <c r="S1294" s="54"/>
      <c r="T1294" s="54"/>
      <c r="U1294" s="54"/>
      <c r="V1294" s="54"/>
      <c r="W1294" s="54"/>
      <c r="X1294" s="54"/>
      <c r="Y1294" s="54"/>
      <c r="Z1294" s="54"/>
      <c r="AA1294" s="54"/>
      <c r="AB1294" s="54"/>
      <c r="AC1294" s="54"/>
      <c r="AD1294" s="54"/>
      <c r="AE1294" s="54"/>
      <c r="AF1294" s="54"/>
      <c r="AG1294" s="54"/>
      <c r="AH1294" s="54"/>
    </row>
    <row r="1295" spans="1:34" ht="18" customHeight="1" x14ac:dyDescent="0.3">
      <c r="A1295" s="61"/>
      <c r="B1295" s="61"/>
      <c r="C1295" s="62"/>
      <c r="D1295" s="54"/>
      <c r="E1295" s="54"/>
      <c r="F1295" s="54"/>
      <c r="G1295" s="54"/>
      <c r="H1295" s="54"/>
      <c r="I1295" s="54"/>
      <c r="J1295" s="54"/>
      <c r="K1295" s="54"/>
      <c r="L1295" s="54"/>
      <c r="M1295" s="54"/>
      <c r="N1295" s="54"/>
      <c r="O1295" s="54"/>
      <c r="P1295" s="54"/>
      <c r="Q1295" s="54"/>
      <c r="R1295" s="54"/>
      <c r="S1295" s="54"/>
      <c r="T1295" s="54"/>
      <c r="U1295" s="54"/>
      <c r="V1295" s="54"/>
      <c r="W1295" s="54"/>
      <c r="X1295" s="54"/>
      <c r="Y1295" s="54"/>
      <c r="Z1295" s="54"/>
      <c r="AA1295" s="54"/>
      <c r="AB1295" s="54"/>
      <c r="AC1295" s="54"/>
      <c r="AD1295" s="54"/>
      <c r="AE1295" s="54"/>
      <c r="AF1295" s="54"/>
      <c r="AG1295" s="54"/>
      <c r="AH1295" s="54"/>
    </row>
    <row r="1296" spans="1:34" ht="18" customHeight="1" x14ac:dyDescent="0.3">
      <c r="A1296" s="61"/>
      <c r="B1296" s="61"/>
      <c r="C1296" s="62"/>
      <c r="D1296" s="54"/>
      <c r="E1296" s="54"/>
      <c r="F1296" s="54"/>
      <c r="G1296" s="54"/>
      <c r="H1296" s="54"/>
      <c r="I1296" s="54"/>
      <c r="J1296" s="54"/>
      <c r="K1296" s="54"/>
      <c r="L1296" s="54"/>
      <c r="M1296" s="54"/>
      <c r="N1296" s="54"/>
      <c r="O1296" s="54"/>
      <c r="P1296" s="54"/>
      <c r="Q1296" s="54"/>
      <c r="R1296" s="54"/>
      <c r="S1296" s="54"/>
      <c r="T1296" s="54"/>
      <c r="U1296" s="54"/>
      <c r="V1296" s="54"/>
      <c r="W1296" s="54"/>
      <c r="X1296" s="54"/>
      <c r="Y1296" s="54"/>
      <c r="Z1296" s="54"/>
      <c r="AA1296" s="54"/>
      <c r="AB1296" s="54"/>
      <c r="AC1296" s="54"/>
      <c r="AD1296" s="54"/>
      <c r="AE1296" s="54"/>
      <c r="AF1296" s="54"/>
      <c r="AG1296" s="54"/>
      <c r="AH1296" s="54"/>
    </row>
    <row r="1297" spans="1:34" ht="18" customHeight="1" x14ac:dyDescent="0.3">
      <c r="A1297" s="61"/>
      <c r="B1297" s="61"/>
      <c r="C1297" s="62"/>
      <c r="D1297" s="54"/>
      <c r="E1297" s="54"/>
      <c r="F1297" s="54"/>
      <c r="G1297" s="54"/>
      <c r="H1297" s="54"/>
      <c r="I1297" s="54"/>
      <c r="J1297" s="54"/>
      <c r="K1297" s="54"/>
      <c r="L1297" s="54"/>
      <c r="M1297" s="54"/>
      <c r="N1297" s="54"/>
      <c r="O1297" s="54"/>
      <c r="P1297" s="54"/>
      <c r="Q1297" s="54"/>
      <c r="R1297" s="54"/>
      <c r="S1297" s="54"/>
      <c r="T1297" s="54"/>
      <c r="U1297" s="54"/>
      <c r="V1297" s="54"/>
      <c r="W1297" s="54"/>
      <c r="X1297" s="54"/>
      <c r="Y1297" s="54"/>
      <c r="Z1297" s="54"/>
      <c r="AA1297" s="54"/>
      <c r="AB1297" s="54"/>
      <c r="AC1297" s="54"/>
      <c r="AD1297" s="54"/>
      <c r="AE1297" s="54"/>
      <c r="AF1297" s="54"/>
      <c r="AG1297" s="54"/>
      <c r="AH1297" s="54"/>
    </row>
    <row r="1298" spans="1:34" ht="18" customHeight="1" x14ac:dyDescent="0.3">
      <c r="A1298" s="61"/>
      <c r="B1298" s="61"/>
      <c r="C1298" s="62"/>
      <c r="D1298" s="54"/>
      <c r="E1298" s="54"/>
      <c r="F1298" s="54"/>
      <c r="G1298" s="54"/>
      <c r="H1298" s="54"/>
      <c r="I1298" s="54"/>
      <c r="J1298" s="54"/>
      <c r="K1298" s="54"/>
      <c r="L1298" s="54"/>
      <c r="M1298" s="54"/>
      <c r="N1298" s="54"/>
      <c r="O1298" s="54"/>
      <c r="P1298" s="54"/>
      <c r="Q1298" s="54"/>
      <c r="R1298" s="54"/>
      <c r="S1298" s="54"/>
      <c r="T1298" s="54"/>
      <c r="U1298" s="54"/>
      <c r="V1298" s="54"/>
      <c r="W1298" s="54"/>
      <c r="X1298" s="54"/>
      <c r="Y1298" s="54"/>
      <c r="Z1298" s="54"/>
      <c r="AA1298" s="54"/>
      <c r="AB1298" s="54"/>
      <c r="AC1298" s="54"/>
      <c r="AD1298" s="54"/>
      <c r="AE1298" s="54"/>
      <c r="AF1298" s="54"/>
      <c r="AG1298" s="54"/>
      <c r="AH1298" s="54"/>
    </row>
    <row r="1299" spans="1:34" ht="18" customHeight="1" x14ac:dyDescent="0.3">
      <c r="A1299" s="61"/>
      <c r="B1299" s="61"/>
      <c r="C1299" s="62"/>
      <c r="D1299" s="54"/>
      <c r="E1299" s="54"/>
      <c r="F1299" s="54"/>
      <c r="G1299" s="54"/>
      <c r="H1299" s="54"/>
      <c r="I1299" s="54"/>
      <c r="J1299" s="54"/>
      <c r="K1299" s="54"/>
      <c r="L1299" s="54"/>
      <c r="M1299" s="54"/>
      <c r="N1299" s="54"/>
      <c r="O1299" s="54"/>
      <c r="P1299" s="54"/>
      <c r="Q1299" s="54"/>
      <c r="R1299" s="54"/>
      <c r="S1299" s="54"/>
      <c r="T1299" s="54"/>
      <c r="U1299" s="54"/>
      <c r="V1299" s="54"/>
      <c r="W1299" s="54"/>
      <c r="X1299" s="54"/>
      <c r="Y1299" s="54"/>
      <c r="Z1299" s="54"/>
      <c r="AA1299" s="54"/>
      <c r="AB1299" s="54"/>
      <c r="AC1299" s="54"/>
      <c r="AD1299" s="54"/>
      <c r="AE1299" s="54"/>
      <c r="AF1299" s="54"/>
      <c r="AG1299" s="54"/>
      <c r="AH1299" s="54"/>
    </row>
    <row r="1300" spans="1:34" ht="18" customHeight="1" x14ac:dyDescent="0.3">
      <c r="A1300" s="61"/>
      <c r="B1300" s="61"/>
      <c r="C1300" s="62"/>
      <c r="D1300" s="54"/>
      <c r="E1300" s="54"/>
      <c r="F1300" s="54"/>
      <c r="G1300" s="54"/>
      <c r="H1300" s="54"/>
      <c r="I1300" s="54"/>
      <c r="J1300" s="54"/>
      <c r="K1300" s="54"/>
      <c r="L1300" s="54"/>
      <c r="M1300" s="54"/>
      <c r="N1300" s="54"/>
      <c r="O1300" s="54"/>
      <c r="P1300" s="54"/>
      <c r="Q1300" s="54"/>
      <c r="R1300" s="54"/>
      <c r="S1300" s="54"/>
      <c r="T1300" s="54"/>
      <c r="U1300" s="54"/>
      <c r="V1300" s="54"/>
      <c r="W1300" s="54"/>
      <c r="X1300" s="54"/>
      <c r="Y1300" s="54"/>
      <c r="Z1300" s="54"/>
      <c r="AA1300" s="54"/>
      <c r="AB1300" s="54"/>
      <c r="AC1300" s="54"/>
      <c r="AD1300" s="54"/>
      <c r="AE1300" s="54"/>
      <c r="AF1300" s="54"/>
      <c r="AG1300" s="54"/>
      <c r="AH1300" s="54"/>
    </row>
    <row r="1301" spans="1:34" ht="18" customHeight="1" x14ac:dyDescent="0.3">
      <c r="A1301" s="61"/>
      <c r="B1301" s="61"/>
      <c r="C1301" s="62"/>
      <c r="D1301" s="54"/>
      <c r="E1301" s="54"/>
      <c r="F1301" s="54"/>
      <c r="G1301" s="54"/>
      <c r="H1301" s="54"/>
      <c r="I1301" s="54"/>
      <c r="J1301" s="54"/>
      <c r="K1301" s="54"/>
      <c r="L1301" s="54"/>
      <c r="M1301" s="54"/>
      <c r="N1301" s="54"/>
      <c r="O1301" s="54"/>
      <c r="P1301" s="54"/>
      <c r="Q1301" s="54"/>
      <c r="R1301" s="54"/>
      <c r="S1301" s="54"/>
      <c r="T1301" s="54"/>
      <c r="U1301" s="54"/>
      <c r="V1301" s="54"/>
      <c r="W1301" s="54"/>
      <c r="X1301" s="54"/>
      <c r="Y1301" s="54"/>
      <c r="Z1301" s="54"/>
      <c r="AA1301" s="54"/>
      <c r="AB1301" s="54"/>
      <c r="AC1301" s="54"/>
      <c r="AD1301" s="54"/>
      <c r="AE1301" s="54"/>
      <c r="AF1301" s="54"/>
      <c r="AG1301" s="54"/>
      <c r="AH1301" s="54"/>
    </row>
    <row r="1302" spans="1:34" ht="18" customHeight="1" x14ac:dyDescent="0.3">
      <c r="A1302" s="61"/>
      <c r="B1302" s="61"/>
      <c r="C1302" s="62"/>
      <c r="D1302" s="54"/>
      <c r="E1302" s="54"/>
      <c r="F1302" s="54"/>
      <c r="G1302" s="54"/>
      <c r="H1302" s="54"/>
      <c r="I1302" s="54"/>
      <c r="J1302" s="54"/>
      <c r="K1302" s="54"/>
      <c r="L1302" s="54"/>
      <c r="M1302" s="54"/>
      <c r="N1302" s="54"/>
      <c r="O1302" s="54"/>
      <c r="P1302" s="54"/>
      <c r="Q1302" s="54"/>
      <c r="R1302" s="54"/>
      <c r="S1302" s="54"/>
      <c r="T1302" s="54"/>
      <c r="U1302" s="54"/>
      <c r="V1302" s="54"/>
      <c r="W1302" s="54"/>
      <c r="X1302" s="54"/>
      <c r="Y1302" s="54"/>
      <c r="Z1302" s="54"/>
      <c r="AA1302" s="54"/>
      <c r="AB1302" s="54"/>
      <c r="AC1302" s="54"/>
      <c r="AD1302" s="54"/>
      <c r="AE1302" s="54"/>
      <c r="AF1302" s="54"/>
      <c r="AG1302" s="54"/>
      <c r="AH1302" s="54"/>
    </row>
    <row r="1303" spans="1:34" ht="18" customHeight="1" x14ac:dyDescent="0.3">
      <c r="A1303" s="61"/>
      <c r="B1303" s="61"/>
      <c r="C1303" s="62"/>
      <c r="D1303" s="54"/>
      <c r="E1303" s="54"/>
      <c r="F1303" s="54"/>
      <c r="G1303" s="54"/>
      <c r="H1303" s="54"/>
      <c r="I1303" s="54"/>
      <c r="J1303" s="54"/>
      <c r="K1303" s="54"/>
      <c r="L1303" s="54"/>
      <c r="M1303" s="54"/>
      <c r="N1303" s="54"/>
      <c r="O1303" s="54"/>
      <c r="P1303" s="54"/>
      <c r="Q1303" s="54"/>
      <c r="R1303" s="54"/>
      <c r="S1303" s="54"/>
      <c r="T1303" s="54"/>
      <c r="U1303" s="54"/>
      <c r="V1303" s="54"/>
      <c r="W1303" s="54"/>
      <c r="X1303" s="54"/>
      <c r="Y1303" s="54"/>
      <c r="Z1303" s="54"/>
      <c r="AA1303" s="54"/>
      <c r="AB1303" s="54"/>
      <c r="AC1303" s="54"/>
      <c r="AD1303" s="54"/>
      <c r="AE1303" s="54"/>
      <c r="AF1303" s="54"/>
      <c r="AG1303" s="54"/>
      <c r="AH1303" s="54"/>
    </row>
    <row r="1304" spans="1:34" ht="18" customHeight="1" x14ac:dyDescent="0.3">
      <c r="A1304" s="61"/>
      <c r="B1304" s="61"/>
      <c r="C1304" s="62"/>
      <c r="D1304" s="54"/>
      <c r="E1304" s="54"/>
      <c r="F1304" s="54"/>
      <c r="G1304" s="54"/>
      <c r="H1304" s="54"/>
      <c r="I1304" s="54"/>
      <c r="J1304" s="54"/>
      <c r="K1304" s="54"/>
      <c r="L1304" s="54"/>
      <c r="M1304" s="54"/>
      <c r="N1304" s="54"/>
      <c r="O1304" s="54"/>
      <c r="P1304" s="54"/>
      <c r="Q1304" s="54"/>
      <c r="R1304" s="54"/>
      <c r="S1304" s="54"/>
      <c r="T1304" s="54"/>
      <c r="U1304" s="54"/>
      <c r="V1304" s="54"/>
      <c r="W1304" s="54"/>
      <c r="X1304" s="54"/>
      <c r="Y1304" s="54"/>
      <c r="Z1304" s="54"/>
      <c r="AA1304" s="54"/>
      <c r="AB1304" s="54"/>
      <c r="AC1304" s="54"/>
      <c r="AD1304" s="54"/>
      <c r="AE1304" s="54"/>
      <c r="AF1304" s="54"/>
      <c r="AG1304" s="54"/>
      <c r="AH1304" s="54"/>
    </row>
    <row r="1305" spans="1:34" ht="18" customHeight="1" x14ac:dyDescent="0.3">
      <c r="A1305" s="61"/>
      <c r="B1305" s="61"/>
      <c r="C1305" s="62"/>
      <c r="D1305" s="54"/>
      <c r="E1305" s="54"/>
      <c r="F1305" s="54"/>
      <c r="G1305" s="54"/>
      <c r="H1305" s="54"/>
      <c r="I1305" s="54"/>
      <c r="J1305" s="54"/>
      <c r="K1305" s="54"/>
      <c r="L1305" s="54"/>
      <c r="M1305" s="54"/>
      <c r="N1305" s="54"/>
      <c r="O1305" s="54"/>
      <c r="P1305" s="54"/>
      <c r="Q1305" s="54"/>
      <c r="R1305" s="54"/>
      <c r="S1305" s="54"/>
      <c r="T1305" s="54"/>
      <c r="U1305" s="54"/>
      <c r="V1305" s="54"/>
      <c r="W1305" s="54"/>
      <c r="X1305" s="54"/>
      <c r="Y1305" s="54"/>
      <c r="Z1305" s="54"/>
      <c r="AA1305" s="54"/>
      <c r="AB1305" s="54"/>
      <c r="AC1305" s="54"/>
      <c r="AD1305" s="54"/>
      <c r="AE1305" s="54"/>
      <c r="AF1305" s="54"/>
      <c r="AG1305" s="54"/>
      <c r="AH1305" s="54"/>
    </row>
    <row r="1306" spans="1:34" ht="18" customHeight="1" x14ac:dyDescent="0.3">
      <c r="A1306" s="61"/>
      <c r="B1306" s="61"/>
      <c r="C1306" s="62"/>
      <c r="D1306" s="54"/>
      <c r="E1306" s="54"/>
      <c r="F1306" s="54"/>
      <c r="G1306" s="54"/>
      <c r="H1306" s="54"/>
      <c r="I1306" s="54"/>
      <c r="J1306" s="54"/>
      <c r="K1306" s="54"/>
      <c r="L1306" s="54"/>
      <c r="M1306" s="54"/>
      <c r="N1306" s="54"/>
      <c r="O1306" s="54"/>
      <c r="P1306" s="54"/>
      <c r="Q1306" s="54"/>
      <c r="R1306" s="54"/>
      <c r="S1306" s="54"/>
      <c r="T1306" s="54"/>
      <c r="U1306" s="54"/>
      <c r="V1306" s="54"/>
      <c r="W1306" s="54"/>
      <c r="X1306" s="54"/>
      <c r="Y1306" s="54"/>
      <c r="Z1306" s="54"/>
      <c r="AA1306" s="54"/>
      <c r="AB1306" s="54"/>
      <c r="AC1306" s="54"/>
      <c r="AD1306" s="54"/>
      <c r="AE1306" s="54"/>
      <c r="AF1306" s="54"/>
      <c r="AG1306" s="54"/>
      <c r="AH1306" s="54"/>
    </row>
    <row r="1307" spans="1:34" ht="18" customHeight="1" x14ac:dyDescent="0.3">
      <c r="A1307" s="61"/>
      <c r="B1307" s="61"/>
      <c r="C1307" s="62"/>
      <c r="D1307" s="54"/>
      <c r="E1307" s="54"/>
      <c r="F1307" s="54"/>
      <c r="G1307" s="54"/>
      <c r="H1307" s="54"/>
      <c r="I1307" s="54"/>
      <c r="J1307" s="54"/>
      <c r="K1307" s="54"/>
      <c r="L1307" s="54"/>
      <c r="M1307" s="54"/>
      <c r="N1307" s="54"/>
      <c r="O1307" s="54"/>
      <c r="P1307" s="54"/>
      <c r="Q1307" s="54"/>
      <c r="R1307" s="54"/>
      <c r="S1307" s="54"/>
      <c r="T1307" s="54"/>
      <c r="U1307" s="54"/>
      <c r="V1307" s="54"/>
      <c r="W1307" s="54"/>
      <c r="X1307" s="54"/>
      <c r="Y1307" s="54"/>
      <c r="Z1307" s="54"/>
      <c r="AA1307" s="54"/>
      <c r="AB1307" s="54"/>
      <c r="AC1307" s="54"/>
      <c r="AD1307" s="54"/>
      <c r="AE1307" s="54"/>
      <c r="AF1307" s="54"/>
      <c r="AG1307" s="54"/>
      <c r="AH1307" s="54"/>
    </row>
    <row r="1308" spans="1:34" ht="18" customHeight="1" x14ac:dyDescent="0.3">
      <c r="A1308" s="61"/>
      <c r="B1308" s="61"/>
      <c r="C1308" s="62"/>
      <c r="D1308" s="54"/>
      <c r="E1308" s="54"/>
      <c r="F1308" s="54"/>
      <c r="G1308" s="54"/>
      <c r="H1308" s="54"/>
      <c r="I1308" s="54"/>
      <c r="J1308" s="54"/>
      <c r="K1308" s="54"/>
      <c r="L1308" s="54"/>
      <c r="M1308" s="54"/>
      <c r="N1308" s="54"/>
      <c r="O1308" s="54"/>
      <c r="P1308" s="54"/>
      <c r="Q1308" s="54"/>
      <c r="R1308" s="54"/>
      <c r="S1308" s="54"/>
      <c r="T1308" s="54"/>
      <c r="U1308" s="54"/>
      <c r="V1308" s="54"/>
      <c r="W1308" s="54"/>
      <c r="X1308" s="54"/>
      <c r="Y1308" s="54"/>
      <c r="Z1308" s="54"/>
      <c r="AA1308" s="54"/>
      <c r="AB1308" s="54"/>
      <c r="AC1308" s="54"/>
      <c r="AD1308" s="54"/>
      <c r="AE1308" s="54"/>
      <c r="AF1308" s="54"/>
      <c r="AG1308" s="54"/>
      <c r="AH1308" s="54"/>
    </row>
    <row r="1309" spans="1:34" ht="18" customHeight="1" x14ac:dyDescent="0.3">
      <c r="A1309" s="61"/>
      <c r="B1309" s="61"/>
      <c r="C1309" s="62"/>
      <c r="D1309" s="54"/>
      <c r="E1309" s="54"/>
      <c r="F1309" s="54"/>
      <c r="G1309" s="54"/>
      <c r="H1309" s="54"/>
      <c r="I1309" s="54"/>
      <c r="J1309" s="54"/>
      <c r="K1309" s="54"/>
      <c r="L1309" s="54"/>
      <c r="M1309" s="54"/>
      <c r="N1309" s="54"/>
      <c r="O1309" s="54"/>
      <c r="P1309" s="54"/>
      <c r="Q1309" s="54"/>
      <c r="R1309" s="54"/>
      <c r="S1309" s="54"/>
      <c r="T1309" s="54"/>
      <c r="U1309" s="54"/>
      <c r="V1309" s="54"/>
      <c r="W1309" s="54"/>
      <c r="X1309" s="54"/>
      <c r="Y1309" s="54"/>
      <c r="Z1309" s="54"/>
      <c r="AA1309" s="54"/>
      <c r="AB1309" s="54"/>
      <c r="AC1309" s="54"/>
      <c r="AD1309" s="54"/>
      <c r="AE1309" s="54"/>
      <c r="AF1309" s="54"/>
      <c r="AG1309" s="54"/>
      <c r="AH1309" s="54"/>
    </row>
    <row r="1310" spans="1:34" ht="18" customHeight="1" x14ac:dyDescent="0.3">
      <c r="A1310" s="61"/>
      <c r="B1310" s="61"/>
      <c r="C1310" s="62"/>
      <c r="D1310" s="54"/>
      <c r="E1310" s="54"/>
      <c r="F1310" s="54"/>
      <c r="G1310" s="54"/>
      <c r="H1310" s="54"/>
      <c r="I1310" s="54"/>
      <c r="J1310" s="54"/>
      <c r="K1310" s="54"/>
      <c r="L1310" s="54"/>
      <c r="M1310" s="54"/>
      <c r="N1310" s="54"/>
      <c r="O1310" s="54"/>
      <c r="P1310" s="54"/>
      <c r="Q1310" s="54"/>
      <c r="R1310" s="54"/>
      <c r="S1310" s="54"/>
      <c r="T1310" s="54"/>
      <c r="U1310" s="54"/>
      <c r="V1310" s="54"/>
      <c r="W1310" s="54"/>
      <c r="X1310" s="54"/>
      <c r="Y1310" s="54"/>
      <c r="Z1310" s="54"/>
      <c r="AA1310" s="54"/>
      <c r="AB1310" s="54"/>
      <c r="AC1310" s="54"/>
      <c r="AD1310" s="54"/>
      <c r="AE1310" s="54"/>
      <c r="AF1310" s="54"/>
      <c r="AG1310" s="54"/>
      <c r="AH1310" s="54"/>
    </row>
    <row r="1311" spans="1:34" ht="18" customHeight="1" x14ac:dyDescent="0.3">
      <c r="A1311" s="61"/>
      <c r="B1311" s="61"/>
      <c r="C1311" s="62"/>
      <c r="D1311" s="54"/>
      <c r="E1311" s="54"/>
      <c r="F1311" s="54"/>
      <c r="G1311" s="54"/>
      <c r="H1311" s="54"/>
      <c r="I1311" s="54"/>
      <c r="J1311" s="54"/>
      <c r="K1311" s="54"/>
      <c r="L1311" s="54"/>
      <c r="M1311" s="54"/>
      <c r="N1311" s="54"/>
      <c r="O1311" s="54"/>
      <c r="P1311" s="54"/>
      <c r="Q1311" s="54"/>
      <c r="R1311" s="54"/>
      <c r="S1311" s="54"/>
      <c r="T1311" s="54"/>
      <c r="U1311" s="54"/>
      <c r="V1311" s="54"/>
      <c r="W1311" s="54"/>
      <c r="X1311" s="54"/>
      <c r="Y1311" s="54"/>
      <c r="Z1311" s="54"/>
      <c r="AA1311" s="54"/>
      <c r="AB1311" s="54"/>
      <c r="AC1311" s="54"/>
      <c r="AD1311" s="54"/>
      <c r="AE1311" s="54"/>
      <c r="AF1311" s="54"/>
      <c r="AG1311" s="54"/>
      <c r="AH1311" s="54"/>
    </row>
    <row r="1312" spans="1:34" ht="18" customHeight="1" x14ac:dyDescent="0.3">
      <c r="A1312" s="61"/>
      <c r="B1312" s="61"/>
      <c r="C1312" s="62"/>
      <c r="D1312" s="54"/>
      <c r="E1312" s="54"/>
      <c r="F1312" s="54"/>
      <c r="G1312" s="54"/>
      <c r="H1312" s="54"/>
      <c r="I1312" s="54"/>
      <c r="J1312" s="54"/>
      <c r="K1312" s="54"/>
      <c r="L1312" s="54"/>
      <c r="M1312" s="54"/>
      <c r="N1312" s="54"/>
      <c r="O1312" s="54"/>
      <c r="P1312" s="54"/>
      <c r="Q1312" s="54"/>
      <c r="R1312" s="54"/>
      <c r="S1312" s="54"/>
      <c r="T1312" s="54"/>
      <c r="U1312" s="54"/>
      <c r="V1312" s="54"/>
      <c r="W1312" s="54"/>
      <c r="X1312" s="54"/>
      <c r="Y1312" s="54"/>
      <c r="Z1312" s="54"/>
      <c r="AA1312" s="54"/>
      <c r="AB1312" s="54"/>
      <c r="AC1312" s="54"/>
      <c r="AD1312" s="54"/>
      <c r="AE1312" s="54"/>
      <c r="AF1312" s="54"/>
      <c r="AG1312" s="54"/>
      <c r="AH1312" s="54"/>
    </row>
    <row r="1313" spans="1:34" ht="18" customHeight="1" x14ac:dyDescent="0.3">
      <c r="A1313" s="61"/>
      <c r="B1313" s="61"/>
      <c r="C1313" s="62"/>
      <c r="D1313" s="54"/>
      <c r="E1313" s="54"/>
      <c r="F1313" s="54"/>
      <c r="G1313" s="54"/>
      <c r="H1313" s="54"/>
      <c r="I1313" s="54"/>
      <c r="J1313" s="54"/>
      <c r="K1313" s="54"/>
      <c r="L1313" s="54"/>
      <c r="M1313" s="54"/>
      <c r="N1313" s="54"/>
      <c r="O1313" s="54"/>
      <c r="P1313" s="54"/>
      <c r="Q1313" s="54"/>
      <c r="R1313" s="54"/>
      <c r="S1313" s="54"/>
      <c r="T1313" s="54"/>
      <c r="U1313" s="54"/>
      <c r="V1313" s="54"/>
      <c r="W1313" s="54"/>
      <c r="X1313" s="54"/>
      <c r="Y1313" s="54"/>
      <c r="Z1313" s="54"/>
      <c r="AA1313" s="54"/>
      <c r="AB1313" s="54"/>
      <c r="AC1313" s="54"/>
      <c r="AD1313" s="54"/>
      <c r="AE1313" s="54"/>
      <c r="AF1313" s="54"/>
      <c r="AG1313" s="54"/>
      <c r="AH1313" s="54"/>
    </row>
    <row r="1314" spans="1:34" ht="18" customHeight="1" x14ac:dyDescent="0.3">
      <c r="A1314" s="61"/>
      <c r="B1314" s="61"/>
      <c r="C1314" s="62"/>
      <c r="D1314" s="54"/>
      <c r="E1314" s="54"/>
      <c r="F1314" s="54"/>
      <c r="G1314" s="54"/>
      <c r="H1314" s="54"/>
      <c r="I1314" s="54"/>
      <c r="J1314" s="54"/>
      <c r="K1314" s="54"/>
      <c r="L1314" s="54"/>
      <c r="M1314" s="54"/>
      <c r="N1314" s="54"/>
      <c r="O1314" s="54"/>
      <c r="P1314" s="54"/>
      <c r="Q1314" s="54"/>
      <c r="R1314" s="54"/>
      <c r="S1314" s="54"/>
      <c r="T1314" s="54"/>
      <c r="U1314" s="54"/>
      <c r="V1314" s="54"/>
      <c r="W1314" s="54"/>
      <c r="X1314" s="54"/>
      <c r="Y1314" s="54"/>
      <c r="Z1314" s="54"/>
      <c r="AA1314" s="54"/>
      <c r="AB1314" s="54"/>
      <c r="AC1314" s="54"/>
      <c r="AD1314" s="54"/>
      <c r="AE1314" s="54"/>
      <c r="AF1314" s="54"/>
      <c r="AG1314" s="54"/>
      <c r="AH1314" s="54"/>
    </row>
    <row r="1315" spans="1:34" ht="18" customHeight="1" x14ac:dyDescent="0.3">
      <c r="A1315" s="61"/>
      <c r="B1315" s="61"/>
      <c r="C1315" s="62"/>
      <c r="D1315" s="54"/>
      <c r="E1315" s="54"/>
      <c r="F1315" s="54"/>
      <c r="G1315" s="54"/>
      <c r="H1315" s="54"/>
      <c r="I1315" s="54"/>
      <c r="J1315" s="54"/>
      <c r="K1315" s="54"/>
      <c r="L1315" s="54"/>
      <c r="M1315" s="54"/>
      <c r="N1315" s="54"/>
      <c r="O1315" s="54"/>
      <c r="P1315" s="54"/>
      <c r="Q1315" s="54"/>
      <c r="R1315" s="54"/>
      <c r="S1315" s="54"/>
      <c r="T1315" s="54"/>
      <c r="U1315" s="54"/>
      <c r="V1315" s="54"/>
      <c r="W1315" s="54"/>
      <c r="X1315" s="54"/>
      <c r="Y1315" s="54"/>
      <c r="Z1315" s="54"/>
      <c r="AA1315" s="54"/>
      <c r="AB1315" s="54"/>
      <c r="AC1315" s="54"/>
      <c r="AD1315" s="54"/>
      <c r="AE1315" s="54"/>
      <c r="AF1315" s="54"/>
      <c r="AG1315" s="54"/>
      <c r="AH1315" s="54"/>
    </row>
    <row r="1316" spans="1:34" ht="18" customHeight="1" x14ac:dyDescent="0.3">
      <c r="A1316" s="61"/>
      <c r="B1316" s="61"/>
      <c r="C1316" s="62"/>
      <c r="D1316" s="54"/>
      <c r="E1316" s="54"/>
      <c r="F1316" s="54"/>
      <c r="G1316" s="54"/>
      <c r="H1316" s="54"/>
      <c r="I1316" s="54"/>
      <c r="J1316" s="54"/>
      <c r="K1316" s="54"/>
      <c r="L1316" s="54"/>
      <c r="M1316" s="54"/>
      <c r="N1316" s="54"/>
      <c r="O1316" s="54"/>
      <c r="P1316" s="54"/>
      <c r="Q1316" s="54"/>
      <c r="R1316" s="54"/>
      <c r="S1316" s="54"/>
      <c r="T1316" s="54"/>
      <c r="U1316" s="54"/>
      <c r="V1316" s="54"/>
      <c r="W1316" s="54"/>
      <c r="X1316" s="54"/>
      <c r="Y1316" s="54"/>
      <c r="Z1316" s="54"/>
      <c r="AA1316" s="54"/>
      <c r="AB1316" s="54"/>
      <c r="AC1316" s="54"/>
      <c r="AD1316" s="54"/>
      <c r="AE1316" s="54"/>
      <c r="AF1316" s="54"/>
      <c r="AG1316" s="54"/>
      <c r="AH1316" s="54"/>
    </row>
    <row r="1317" spans="1:34" ht="18" customHeight="1" x14ac:dyDescent="0.3">
      <c r="A1317" s="61"/>
      <c r="B1317" s="61"/>
      <c r="C1317" s="62"/>
      <c r="D1317" s="54"/>
      <c r="E1317" s="54"/>
      <c r="F1317" s="54"/>
      <c r="G1317" s="54"/>
      <c r="H1317" s="54"/>
      <c r="I1317" s="54"/>
      <c r="J1317" s="54"/>
      <c r="K1317" s="54"/>
      <c r="L1317" s="54"/>
      <c r="M1317" s="54"/>
      <c r="N1317" s="54"/>
      <c r="O1317" s="54"/>
      <c r="P1317" s="54"/>
      <c r="Q1317" s="54"/>
      <c r="R1317" s="54"/>
      <c r="S1317" s="54"/>
      <c r="T1317" s="54"/>
      <c r="U1317" s="54"/>
      <c r="V1317" s="54"/>
      <c r="W1317" s="54"/>
      <c r="X1317" s="54"/>
      <c r="Y1317" s="54"/>
      <c r="Z1317" s="54"/>
      <c r="AA1317" s="54"/>
      <c r="AB1317" s="54"/>
      <c r="AC1317" s="54"/>
      <c r="AD1317" s="54"/>
      <c r="AE1317" s="54"/>
      <c r="AF1317" s="54"/>
      <c r="AG1317" s="54"/>
      <c r="AH1317" s="54"/>
    </row>
    <row r="1318" spans="1:34" ht="18" customHeight="1" x14ac:dyDescent="0.3">
      <c r="A1318" s="61"/>
      <c r="B1318" s="61"/>
      <c r="C1318" s="62"/>
      <c r="D1318" s="54"/>
      <c r="E1318" s="54"/>
      <c r="F1318" s="54"/>
      <c r="G1318" s="54"/>
      <c r="H1318" s="54"/>
      <c r="I1318" s="54"/>
      <c r="J1318" s="54"/>
      <c r="K1318" s="54"/>
      <c r="L1318" s="54"/>
      <c r="M1318" s="54"/>
      <c r="N1318" s="54"/>
      <c r="O1318" s="54"/>
      <c r="P1318" s="54"/>
      <c r="Q1318" s="54"/>
      <c r="R1318" s="54"/>
      <c r="S1318" s="54"/>
      <c r="T1318" s="54"/>
      <c r="U1318" s="54"/>
      <c r="V1318" s="54"/>
      <c r="W1318" s="54"/>
      <c r="X1318" s="54"/>
      <c r="Y1318" s="54"/>
      <c r="Z1318" s="54"/>
      <c r="AA1318" s="54"/>
      <c r="AB1318" s="54"/>
      <c r="AC1318" s="54"/>
      <c r="AD1318" s="54"/>
      <c r="AE1318" s="54"/>
      <c r="AF1318" s="54"/>
      <c r="AG1318" s="54"/>
      <c r="AH1318" s="54"/>
    </row>
    <row r="1319" spans="1:34" ht="18" customHeight="1" x14ac:dyDescent="0.3">
      <c r="A1319" s="61"/>
      <c r="B1319" s="61"/>
      <c r="C1319" s="62"/>
      <c r="D1319" s="54"/>
      <c r="E1319" s="54"/>
      <c r="F1319" s="54"/>
      <c r="G1319" s="54"/>
      <c r="H1319" s="54"/>
      <c r="I1319" s="54"/>
      <c r="J1319" s="54"/>
      <c r="K1319" s="54"/>
      <c r="L1319" s="54"/>
      <c r="M1319" s="54"/>
      <c r="N1319" s="54"/>
      <c r="O1319" s="54"/>
      <c r="P1319" s="54"/>
      <c r="Q1319" s="54"/>
      <c r="R1319" s="54"/>
      <c r="S1319" s="54"/>
      <c r="T1319" s="54"/>
      <c r="U1319" s="54"/>
      <c r="V1319" s="54"/>
      <c r="W1319" s="54"/>
      <c r="X1319" s="54"/>
      <c r="Y1319" s="54"/>
      <c r="Z1319" s="54"/>
      <c r="AA1319" s="54"/>
      <c r="AB1319" s="54"/>
      <c r="AC1319" s="54"/>
      <c r="AD1319" s="54"/>
      <c r="AE1319" s="54"/>
      <c r="AF1319" s="54"/>
      <c r="AG1319" s="54"/>
      <c r="AH1319" s="54"/>
    </row>
    <row r="1320" spans="1:34" ht="18" customHeight="1" x14ac:dyDescent="0.3">
      <c r="A1320" s="61"/>
      <c r="B1320" s="61"/>
      <c r="C1320" s="62"/>
      <c r="D1320" s="54"/>
      <c r="E1320" s="54"/>
      <c r="F1320" s="54"/>
      <c r="G1320" s="54"/>
      <c r="H1320" s="54"/>
      <c r="I1320" s="54"/>
      <c r="J1320" s="54"/>
      <c r="K1320" s="54"/>
      <c r="L1320" s="54"/>
      <c r="M1320" s="54"/>
      <c r="N1320" s="54"/>
      <c r="O1320" s="54"/>
      <c r="P1320" s="54"/>
      <c r="Q1320" s="54"/>
      <c r="R1320" s="54"/>
      <c r="S1320" s="54"/>
      <c r="T1320" s="54"/>
      <c r="U1320" s="54"/>
      <c r="V1320" s="54"/>
      <c r="W1320" s="54"/>
      <c r="X1320" s="54"/>
      <c r="Y1320" s="54"/>
      <c r="Z1320" s="54"/>
      <c r="AA1320" s="54"/>
      <c r="AB1320" s="54"/>
      <c r="AC1320" s="54"/>
      <c r="AD1320" s="54"/>
      <c r="AE1320" s="54"/>
      <c r="AF1320" s="54"/>
      <c r="AG1320" s="54"/>
      <c r="AH1320" s="54"/>
    </row>
    <row r="1321" spans="1:34" ht="18" customHeight="1" x14ac:dyDescent="0.3">
      <c r="A1321" s="61"/>
      <c r="B1321" s="61"/>
      <c r="C1321" s="62"/>
      <c r="D1321" s="54"/>
      <c r="E1321" s="54"/>
      <c r="F1321" s="54"/>
      <c r="G1321" s="54"/>
      <c r="H1321" s="54"/>
      <c r="I1321" s="54"/>
      <c r="J1321" s="54"/>
      <c r="K1321" s="54"/>
      <c r="L1321" s="54"/>
      <c r="M1321" s="54"/>
      <c r="N1321" s="54"/>
      <c r="O1321" s="54"/>
      <c r="P1321" s="54"/>
      <c r="Q1321" s="54"/>
      <c r="R1321" s="54"/>
      <c r="S1321" s="54"/>
      <c r="T1321" s="54"/>
      <c r="U1321" s="54"/>
      <c r="V1321" s="54"/>
      <c r="W1321" s="54"/>
      <c r="X1321" s="54"/>
      <c r="Y1321" s="54"/>
      <c r="Z1321" s="54"/>
      <c r="AA1321" s="54"/>
      <c r="AB1321" s="54"/>
      <c r="AC1321" s="54"/>
      <c r="AD1321" s="54"/>
      <c r="AE1321" s="54"/>
      <c r="AF1321" s="54"/>
      <c r="AG1321" s="54"/>
      <c r="AH1321" s="54"/>
    </row>
    <row r="1322" spans="1:34" ht="18" customHeight="1" x14ac:dyDescent="0.3">
      <c r="A1322" s="61"/>
      <c r="B1322" s="61"/>
      <c r="C1322" s="62"/>
      <c r="D1322" s="54"/>
      <c r="E1322" s="54"/>
      <c r="F1322" s="54"/>
      <c r="G1322" s="54"/>
      <c r="H1322" s="54"/>
      <c r="I1322" s="54"/>
      <c r="J1322" s="54"/>
      <c r="K1322" s="54"/>
      <c r="L1322" s="54"/>
      <c r="M1322" s="54"/>
      <c r="N1322" s="54"/>
      <c r="O1322" s="54"/>
      <c r="P1322" s="54"/>
      <c r="Q1322" s="54"/>
      <c r="R1322" s="54"/>
      <c r="S1322" s="54"/>
      <c r="T1322" s="54"/>
      <c r="U1322" s="54"/>
      <c r="V1322" s="54"/>
      <c r="W1322" s="54"/>
      <c r="X1322" s="54"/>
      <c r="Y1322" s="54"/>
      <c r="Z1322" s="54"/>
      <c r="AA1322" s="54"/>
      <c r="AB1322" s="54"/>
      <c r="AC1322" s="54"/>
      <c r="AD1322" s="54"/>
      <c r="AE1322" s="54"/>
      <c r="AF1322" s="54"/>
      <c r="AG1322" s="54"/>
      <c r="AH1322" s="54"/>
    </row>
    <row r="1323" spans="1:34" ht="18" customHeight="1" x14ac:dyDescent="0.3">
      <c r="A1323" s="61"/>
      <c r="B1323" s="61"/>
      <c r="C1323" s="62"/>
      <c r="D1323" s="54"/>
      <c r="E1323" s="54"/>
      <c r="F1323" s="54"/>
      <c r="G1323" s="54"/>
      <c r="H1323" s="54"/>
      <c r="I1323" s="54"/>
      <c r="J1323" s="54"/>
      <c r="K1323" s="54"/>
      <c r="L1323" s="54"/>
      <c r="M1323" s="54"/>
      <c r="N1323" s="54"/>
      <c r="O1323" s="54"/>
      <c r="P1323" s="54"/>
      <c r="Q1323" s="54"/>
      <c r="R1323" s="54"/>
      <c r="S1323" s="54"/>
      <c r="T1323" s="54"/>
      <c r="U1323" s="54"/>
      <c r="V1323" s="54"/>
      <c r="W1323" s="54"/>
      <c r="X1323" s="54"/>
      <c r="Y1323" s="54"/>
      <c r="Z1323" s="54"/>
      <c r="AA1323" s="54"/>
      <c r="AB1323" s="54"/>
      <c r="AC1323" s="54"/>
      <c r="AD1323" s="54"/>
      <c r="AE1323" s="54"/>
      <c r="AF1323" s="54"/>
      <c r="AG1323" s="54"/>
      <c r="AH1323" s="54"/>
    </row>
    <row r="1324" spans="1:34" ht="18" customHeight="1" x14ac:dyDescent="0.3">
      <c r="A1324" s="61"/>
      <c r="B1324" s="61"/>
      <c r="C1324" s="62"/>
      <c r="D1324" s="54"/>
      <c r="E1324" s="54"/>
      <c r="F1324" s="54"/>
      <c r="G1324" s="54"/>
      <c r="H1324" s="54"/>
      <c r="I1324" s="54"/>
      <c r="J1324" s="54"/>
      <c r="K1324" s="54"/>
      <c r="L1324" s="54"/>
      <c r="M1324" s="54"/>
      <c r="N1324" s="54"/>
      <c r="O1324" s="54"/>
      <c r="P1324" s="54"/>
      <c r="Q1324" s="54"/>
      <c r="R1324" s="54"/>
      <c r="S1324" s="54"/>
      <c r="T1324" s="54"/>
      <c r="U1324" s="54"/>
      <c r="V1324" s="54"/>
      <c r="W1324" s="54"/>
      <c r="X1324" s="54"/>
      <c r="Y1324" s="54"/>
      <c r="Z1324" s="54"/>
      <c r="AA1324" s="54"/>
      <c r="AB1324" s="54"/>
      <c r="AC1324" s="54"/>
      <c r="AD1324" s="54"/>
      <c r="AE1324" s="54"/>
      <c r="AF1324" s="54"/>
      <c r="AG1324" s="54"/>
      <c r="AH1324" s="54"/>
    </row>
    <row r="1325" spans="1:34" ht="18" customHeight="1" x14ac:dyDescent="0.3">
      <c r="A1325" s="61"/>
      <c r="B1325" s="61"/>
      <c r="C1325" s="62"/>
      <c r="D1325" s="54"/>
      <c r="E1325" s="54"/>
      <c r="F1325" s="54"/>
      <c r="G1325" s="54"/>
      <c r="H1325" s="54"/>
      <c r="I1325" s="54"/>
      <c r="J1325" s="54"/>
      <c r="K1325" s="54"/>
      <c r="L1325" s="54"/>
      <c r="M1325" s="54"/>
      <c r="N1325" s="54"/>
      <c r="O1325" s="54"/>
      <c r="P1325" s="54"/>
      <c r="Q1325" s="54"/>
      <c r="R1325" s="54"/>
      <c r="S1325" s="54"/>
      <c r="T1325" s="54"/>
      <c r="U1325" s="54"/>
      <c r="V1325" s="54"/>
      <c r="W1325" s="54"/>
      <c r="X1325" s="54"/>
      <c r="Y1325" s="54"/>
      <c r="Z1325" s="54"/>
      <c r="AA1325" s="54"/>
      <c r="AB1325" s="54"/>
      <c r="AC1325" s="54"/>
      <c r="AD1325" s="54"/>
      <c r="AE1325" s="54"/>
      <c r="AF1325" s="54"/>
      <c r="AG1325" s="54"/>
      <c r="AH1325" s="54"/>
    </row>
    <row r="1326" spans="1:34" ht="18" customHeight="1" x14ac:dyDescent="0.3">
      <c r="A1326" s="61"/>
      <c r="B1326" s="61"/>
      <c r="C1326" s="62"/>
      <c r="D1326" s="54"/>
      <c r="E1326" s="54"/>
      <c r="F1326" s="54"/>
      <c r="G1326" s="54"/>
      <c r="H1326" s="54"/>
      <c r="I1326" s="54"/>
      <c r="J1326" s="54"/>
      <c r="K1326" s="54"/>
      <c r="L1326" s="54"/>
      <c r="M1326" s="54"/>
      <c r="N1326" s="54"/>
      <c r="O1326" s="54"/>
      <c r="P1326" s="54"/>
      <c r="Q1326" s="54"/>
      <c r="R1326" s="54"/>
      <c r="S1326" s="54"/>
      <c r="T1326" s="54"/>
      <c r="U1326" s="54"/>
      <c r="V1326" s="54"/>
      <c r="W1326" s="54"/>
      <c r="X1326" s="54"/>
      <c r="Y1326" s="54"/>
      <c r="Z1326" s="54"/>
      <c r="AA1326" s="54"/>
      <c r="AB1326" s="54"/>
      <c r="AC1326" s="54"/>
      <c r="AD1326" s="54"/>
      <c r="AE1326" s="54"/>
      <c r="AF1326" s="54"/>
      <c r="AG1326" s="54"/>
      <c r="AH1326" s="54"/>
    </row>
    <row r="1327" spans="1:34" ht="18" customHeight="1" x14ac:dyDescent="0.3">
      <c r="A1327" s="61"/>
      <c r="B1327" s="61"/>
      <c r="C1327" s="62"/>
      <c r="D1327" s="54"/>
      <c r="E1327" s="54"/>
      <c r="F1327" s="54"/>
      <c r="G1327" s="54"/>
      <c r="H1327" s="54"/>
      <c r="I1327" s="54"/>
      <c r="J1327" s="54"/>
      <c r="K1327" s="54"/>
      <c r="L1327" s="54"/>
      <c r="M1327" s="54"/>
      <c r="N1327" s="54"/>
      <c r="O1327" s="54"/>
      <c r="P1327" s="54"/>
      <c r="Q1327" s="54"/>
      <c r="R1327" s="54"/>
      <c r="S1327" s="54"/>
      <c r="T1327" s="54"/>
      <c r="U1327" s="54"/>
      <c r="V1327" s="54"/>
      <c r="W1327" s="54"/>
      <c r="X1327" s="54"/>
      <c r="Y1327" s="54"/>
      <c r="Z1327" s="54"/>
      <c r="AA1327" s="54"/>
      <c r="AB1327" s="54"/>
      <c r="AC1327" s="54"/>
      <c r="AD1327" s="54"/>
      <c r="AE1327" s="54"/>
      <c r="AF1327" s="54"/>
      <c r="AG1327" s="54"/>
      <c r="AH1327" s="54"/>
    </row>
    <row r="1328" spans="1:34" ht="18" customHeight="1" x14ac:dyDescent="0.3">
      <c r="A1328" s="61"/>
      <c r="B1328" s="61"/>
      <c r="C1328" s="62"/>
      <c r="D1328" s="54"/>
      <c r="E1328" s="54"/>
      <c r="F1328" s="54"/>
      <c r="G1328" s="54"/>
      <c r="H1328" s="54"/>
      <c r="I1328" s="54"/>
      <c r="J1328" s="54"/>
      <c r="K1328" s="54"/>
      <c r="L1328" s="54"/>
      <c r="M1328" s="54"/>
      <c r="N1328" s="54"/>
      <c r="O1328" s="54"/>
      <c r="P1328" s="54"/>
      <c r="Q1328" s="54"/>
      <c r="R1328" s="54"/>
      <c r="S1328" s="54"/>
      <c r="T1328" s="54"/>
      <c r="U1328" s="54"/>
      <c r="V1328" s="54"/>
      <c r="W1328" s="54"/>
      <c r="X1328" s="54"/>
      <c r="Y1328" s="54"/>
      <c r="Z1328" s="54"/>
      <c r="AA1328" s="54"/>
      <c r="AB1328" s="54"/>
      <c r="AC1328" s="54"/>
      <c r="AD1328" s="54"/>
      <c r="AE1328" s="54"/>
      <c r="AF1328" s="54"/>
      <c r="AG1328" s="54"/>
      <c r="AH1328" s="54"/>
    </row>
    <row r="1329" spans="1:34" ht="18" customHeight="1" x14ac:dyDescent="0.3">
      <c r="A1329" s="61"/>
      <c r="B1329" s="61"/>
      <c r="C1329" s="62"/>
      <c r="D1329" s="54"/>
      <c r="E1329" s="54"/>
      <c r="F1329" s="54"/>
      <c r="G1329" s="54"/>
      <c r="H1329" s="54"/>
      <c r="I1329" s="54"/>
      <c r="J1329" s="54"/>
      <c r="K1329" s="54"/>
      <c r="L1329" s="54"/>
      <c r="M1329" s="54"/>
      <c r="N1329" s="54"/>
      <c r="O1329" s="54"/>
      <c r="P1329" s="54"/>
      <c r="Q1329" s="54"/>
      <c r="R1329" s="54"/>
      <c r="S1329" s="54"/>
      <c r="T1329" s="54"/>
      <c r="U1329" s="54"/>
      <c r="V1329" s="54"/>
      <c r="W1329" s="54"/>
      <c r="X1329" s="54"/>
      <c r="Y1329" s="54"/>
      <c r="Z1329" s="54"/>
      <c r="AA1329" s="54"/>
      <c r="AB1329" s="54"/>
      <c r="AC1329" s="54"/>
      <c r="AD1329" s="54"/>
      <c r="AE1329" s="54"/>
      <c r="AF1329" s="54"/>
      <c r="AG1329" s="54"/>
      <c r="AH1329" s="54"/>
    </row>
    <row r="1330" spans="1:34" ht="18" customHeight="1" x14ac:dyDescent="0.3">
      <c r="A1330" s="61"/>
      <c r="B1330" s="61"/>
      <c r="C1330" s="62"/>
      <c r="D1330" s="54"/>
      <c r="E1330" s="54"/>
      <c r="F1330" s="54"/>
      <c r="G1330" s="54"/>
      <c r="H1330" s="54"/>
      <c r="I1330" s="54"/>
      <c r="J1330" s="54"/>
      <c r="K1330" s="54"/>
      <c r="L1330" s="54"/>
      <c r="M1330" s="54"/>
      <c r="N1330" s="54"/>
      <c r="O1330" s="54"/>
      <c r="P1330" s="54"/>
      <c r="Q1330" s="54"/>
      <c r="R1330" s="54"/>
      <c r="S1330" s="54"/>
      <c r="T1330" s="54"/>
      <c r="U1330" s="54"/>
      <c r="V1330" s="54"/>
      <c r="W1330" s="54"/>
      <c r="X1330" s="54"/>
      <c r="Y1330" s="54"/>
      <c r="Z1330" s="54"/>
      <c r="AA1330" s="54"/>
      <c r="AB1330" s="54"/>
      <c r="AC1330" s="54"/>
      <c r="AD1330" s="54"/>
      <c r="AE1330" s="54"/>
      <c r="AF1330" s="54"/>
      <c r="AG1330" s="54"/>
      <c r="AH1330" s="54"/>
    </row>
    <row r="1331" spans="1:34" ht="18" customHeight="1" x14ac:dyDescent="0.3">
      <c r="A1331" s="61"/>
      <c r="B1331" s="61"/>
      <c r="C1331" s="62"/>
      <c r="D1331" s="54"/>
      <c r="E1331" s="54"/>
      <c r="F1331" s="54"/>
      <c r="G1331" s="54"/>
      <c r="H1331" s="54"/>
      <c r="I1331" s="54"/>
      <c r="J1331" s="54"/>
      <c r="K1331" s="54"/>
      <c r="L1331" s="54"/>
      <c r="M1331" s="54"/>
      <c r="N1331" s="54"/>
      <c r="O1331" s="54"/>
      <c r="P1331" s="54"/>
      <c r="Q1331" s="54"/>
      <c r="R1331" s="54"/>
      <c r="S1331" s="54"/>
      <c r="T1331" s="54"/>
      <c r="U1331" s="54"/>
      <c r="V1331" s="54"/>
      <c r="W1331" s="54"/>
      <c r="X1331" s="54"/>
      <c r="Y1331" s="54"/>
      <c r="Z1331" s="54"/>
      <c r="AA1331" s="54"/>
      <c r="AB1331" s="54"/>
      <c r="AC1331" s="54"/>
      <c r="AD1331" s="54"/>
      <c r="AE1331" s="54"/>
      <c r="AF1331" s="54"/>
      <c r="AG1331" s="54"/>
      <c r="AH1331" s="54"/>
    </row>
    <row r="1332" spans="1:34" ht="18" customHeight="1" x14ac:dyDescent="0.3">
      <c r="A1332" s="61"/>
      <c r="B1332" s="61"/>
      <c r="C1332" s="62"/>
      <c r="D1332" s="54"/>
      <c r="E1332" s="54"/>
      <c r="F1332" s="54"/>
      <c r="G1332" s="54"/>
      <c r="H1332" s="54"/>
      <c r="I1332" s="54"/>
      <c r="J1332" s="54"/>
      <c r="K1332" s="54"/>
      <c r="L1332" s="54"/>
      <c r="M1332" s="54"/>
      <c r="N1332" s="54"/>
      <c r="O1332" s="54"/>
      <c r="P1332" s="54"/>
      <c r="Q1332" s="54"/>
      <c r="R1332" s="54"/>
      <c r="S1332" s="54"/>
      <c r="T1332" s="54"/>
      <c r="U1332" s="54"/>
      <c r="V1332" s="54"/>
      <c r="W1332" s="54"/>
      <c r="X1332" s="54"/>
      <c r="Y1332" s="54"/>
      <c r="Z1332" s="54"/>
      <c r="AA1332" s="54"/>
      <c r="AB1332" s="54"/>
      <c r="AC1332" s="54"/>
      <c r="AD1332" s="54"/>
      <c r="AE1332" s="54"/>
      <c r="AF1332" s="54"/>
      <c r="AG1332" s="54"/>
      <c r="AH1332" s="54"/>
    </row>
    <row r="1333" spans="1:34" ht="18" customHeight="1" x14ac:dyDescent="0.3">
      <c r="A1333" s="61"/>
      <c r="B1333" s="61"/>
      <c r="C1333" s="62"/>
      <c r="D1333" s="54"/>
      <c r="E1333" s="54"/>
      <c r="F1333" s="54"/>
      <c r="G1333" s="54"/>
      <c r="H1333" s="54"/>
      <c r="I1333" s="54"/>
      <c r="J1333" s="54"/>
      <c r="K1333" s="54"/>
      <c r="L1333" s="54"/>
      <c r="M1333" s="54"/>
      <c r="N1333" s="54"/>
      <c r="O1333" s="54"/>
      <c r="P1333" s="54"/>
      <c r="Q1333" s="54"/>
      <c r="R1333" s="54"/>
      <c r="S1333" s="54"/>
      <c r="T1333" s="54"/>
      <c r="U1333" s="54"/>
      <c r="V1333" s="54"/>
      <c r="W1333" s="54"/>
      <c r="X1333" s="54"/>
      <c r="Y1333" s="54"/>
      <c r="Z1333" s="54"/>
      <c r="AA1333" s="54"/>
      <c r="AB1333" s="54"/>
      <c r="AC1333" s="54"/>
      <c r="AD1333" s="54"/>
      <c r="AE1333" s="54"/>
      <c r="AF1333" s="54"/>
      <c r="AG1333" s="54"/>
      <c r="AH1333" s="54"/>
    </row>
    <row r="1334" spans="1:34" ht="18" customHeight="1" x14ac:dyDescent="0.3">
      <c r="A1334" s="61"/>
      <c r="B1334" s="61"/>
      <c r="C1334" s="62"/>
      <c r="D1334" s="54"/>
      <c r="E1334" s="54"/>
      <c r="F1334" s="54"/>
      <c r="G1334" s="54"/>
      <c r="H1334" s="54"/>
      <c r="I1334" s="54"/>
      <c r="J1334" s="54"/>
      <c r="K1334" s="54"/>
      <c r="L1334" s="54"/>
      <c r="M1334" s="54"/>
      <c r="N1334" s="54"/>
      <c r="O1334" s="54"/>
      <c r="P1334" s="54"/>
      <c r="Q1334" s="54"/>
      <c r="R1334" s="54"/>
      <c r="S1334" s="54"/>
      <c r="T1334" s="54"/>
      <c r="U1334" s="54"/>
      <c r="V1334" s="54"/>
      <c r="W1334" s="54"/>
      <c r="X1334" s="54"/>
      <c r="Y1334" s="54"/>
      <c r="Z1334" s="54"/>
      <c r="AA1334" s="54"/>
      <c r="AB1334" s="54"/>
      <c r="AC1334" s="54"/>
      <c r="AD1334" s="54"/>
      <c r="AE1334" s="54"/>
      <c r="AF1334" s="54"/>
      <c r="AG1334" s="54"/>
      <c r="AH1334" s="54"/>
    </row>
    <row r="1335" spans="1:34" ht="18" customHeight="1" x14ac:dyDescent="0.3">
      <c r="A1335" s="61"/>
      <c r="B1335" s="61"/>
      <c r="C1335" s="62"/>
      <c r="D1335" s="54"/>
      <c r="E1335" s="54"/>
      <c r="F1335" s="54"/>
      <c r="G1335" s="54"/>
      <c r="H1335" s="54"/>
      <c r="I1335" s="54"/>
      <c r="J1335" s="54"/>
      <c r="K1335" s="54"/>
      <c r="L1335" s="54"/>
      <c r="M1335" s="54"/>
      <c r="N1335" s="54"/>
      <c r="O1335" s="54"/>
      <c r="P1335" s="54"/>
      <c r="Q1335" s="54"/>
      <c r="R1335" s="54"/>
      <c r="S1335" s="54"/>
      <c r="T1335" s="54"/>
      <c r="U1335" s="54"/>
      <c r="V1335" s="54"/>
      <c r="W1335" s="54"/>
      <c r="X1335" s="54"/>
      <c r="Y1335" s="54"/>
      <c r="Z1335" s="54"/>
      <c r="AA1335" s="54"/>
      <c r="AB1335" s="54"/>
      <c r="AC1335" s="54"/>
      <c r="AD1335" s="54"/>
      <c r="AE1335" s="54"/>
      <c r="AF1335" s="54"/>
      <c r="AG1335" s="54"/>
      <c r="AH1335" s="54"/>
    </row>
    <row r="1336" spans="1:34" ht="18" customHeight="1" x14ac:dyDescent="0.3">
      <c r="A1336" s="61"/>
      <c r="B1336" s="61"/>
      <c r="C1336" s="62"/>
      <c r="D1336" s="54"/>
      <c r="E1336" s="54"/>
      <c r="F1336" s="54"/>
      <c r="G1336" s="54"/>
      <c r="H1336" s="54"/>
      <c r="I1336" s="54"/>
      <c r="J1336" s="54"/>
      <c r="K1336" s="54"/>
      <c r="L1336" s="54"/>
      <c r="M1336" s="54"/>
      <c r="N1336" s="54"/>
      <c r="O1336" s="54"/>
      <c r="P1336" s="54"/>
      <c r="Q1336" s="54"/>
      <c r="R1336" s="54"/>
      <c r="S1336" s="54"/>
      <c r="T1336" s="54"/>
      <c r="U1336" s="54"/>
      <c r="V1336" s="54"/>
      <c r="W1336" s="54"/>
      <c r="X1336" s="54"/>
      <c r="Y1336" s="54"/>
      <c r="Z1336" s="54"/>
      <c r="AA1336" s="54"/>
      <c r="AB1336" s="54"/>
      <c r="AC1336" s="54"/>
      <c r="AD1336" s="54"/>
      <c r="AE1336" s="54"/>
      <c r="AF1336" s="54"/>
      <c r="AG1336" s="54"/>
      <c r="AH1336" s="54"/>
    </row>
    <row r="1337" spans="1:34" ht="18" customHeight="1" x14ac:dyDescent="0.3">
      <c r="A1337" s="61"/>
      <c r="B1337" s="61"/>
      <c r="C1337" s="62"/>
      <c r="D1337" s="54"/>
      <c r="E1337" s="54"/>
      <c r="F1337" s="54"/>
      <c r="G1337" s="54"/>
      <c r="H1337" s="54"/>
      <c r="I1337" s="54"/>
      <c r="J1337" s="54"/>
      <c r="K1337" s="54"/>
      <c r="L1337" s="54"/>
      <c r="M1337" s="54"/>
      <c r="N1337" s="54"/>
      <c r="O1337" s="54"/>
      <c r="P1337" s="54"/>
      <c r="Q1337" s="54"/>
      <c r="R1337" s="54"/>
      <c r="S1337" s="54"/>
      <c r="T1337" s="54"/>
      <c r="U1337" s="54"/>
      <c r="V1337" s="54"/>
      <c r="W1337" s="54"/>
      <c r="X1337" s="54"/>
      <c r="Y1337" s="54"/>
      <c r="Z1337" s="54"/>
      <c r="AA1337" s="54"/>
      <c r="AB1337" s="54"/>
      <c r="AC1337" s="54"/>
      <c r="AD1337" s="54"/>
      <c r="AE1337" s="54"/>
      <c r="AF1337" s="54"/>
      <c r="AG1337" s="54"/>
      <c r="AH1337" s="54"/>
    </row>
    <row r="1338" spans="1:34" ht="18" customHeight="1" x14ac:dyDescent="0.3">
      <c r="A1338" s="61"/>
      <c r="B1338" s="61"/>
      <c r="C1338" s="62"/>
      <c r="D1338" s="54"/>
      <c r="E1338" s="54"/>
      <c r="F1338" s="54"/>
      <c r="G1338" s="54"/>
      <c r="H1338" s="54"/>
      <c r="I1338" s="54"/>
      <c r="J1338" s="54"/>
      <c r="K1338" s="54"/>
      <c r="L1338" s="54"/>
      <c r="M1338" s="54"/>
      <c r="N1338" s="54"/>
      <c r="O1338" s="54"/>
      <c r="P1338" s="54"/>
      <c r="Q1338" s="54"/>
      <c r="R1338" s="54"/>
      <c r="S1338" s="54"/>
      <c r="T1338" s="54"/>
      <c r="U1338" s="54"/>
      <c r="V1338" s="54"/>
      <c r="W1338" s="54"/>
      <c r="X1338" s="54"/>
      <c r="Y1338" s="54"/>
      <c r="Z1338" s="54"/>
      <c r="AA1338" s="54"/>
      <c r="AB1338" s="54"/>
      <c r="AC1338" s="54"/>
      <c r="AD1338" s="54"/>
      <c r="AE1338" s="54"/>
      <c r="AF1338" s="54"/>
      <c r="AG1338" s="54"/>
      <c r="AH1338" s="54"/>
    </row>
    <row r="1339" spans="1:34" ht="18" customHeight="1" x14ac:dyDescent="0.3">
      <c r="A1339" s="61"/>
      <c r="B1339" s="61"/>
      <c r="C1339" s="62"/>
      <c r="D1339" s="54"/>
      <c r="E1339" s="54"/>
      <c r="F1339" s="54"/>
      <c r="G1339" s="54"/>
      <c r="H1339" s="54"/>
      <c r="I1339" s="54"/>
      <c r="J1339" s="54"/>
      <c r="K1339" s="54"/>
      <c r="L1339" s="54"/>
      <c r="M1339" s="54"/>
      <c r="N1339" s="54"/>
      <c r="O1339" s="54"/>
      <c r="P1339" s="54"/>
      <c r="Q1339" s="54"/>
      <c r="R1339" s="54"/>
      <c r="S1339" s="54"/>
      <c r="T1339" s="54"/>
      <c r="U1339" s="54"/>
      <c r="V1339" s="54"/>
      <c r="W1339" s="54"/>
      <c r="X1339" s="54"/>
      <c r="Y1339" s="54"/>
      <c r="Z1339" s="54"/>
      <c r="AA1339" s="54"/>
      <c r="AB1339" s="54"/>
      <c r="AC1339" s="54"/>
      <c r="AD1339" s="54"/>
      <c r="AE1339" s="54"/>
      <c r="AF1339" s="54"/>
      <c r="AG1339" s="54"/>
      <c r="AH1339" s="54"/>
    </row>
    <row r="1340" spans="1:34" ht="18" customHeight="1" x14ac:dyDescent="0.3">
      <c r="A1340" s="61"/>
      <c r="B1340" s="61"/>
      <c r="C1340" s="62"/>
      <c r="D1340" s="54"/>
      <c r="E1340" s="54"/>
      <c r="F1340" s="54"/>
      <c r="G1340" s="54"/>
      <c r="H1340" s="54"/>
      <c r="I1340" s="54"/>
      <c r="J1340" s="54"/>
      <c r="K1340" s="54"/>
      <c r="L1340" s="54"/>
      <c r="M1340" s="54"/>
      <c r="N1340" s="54"/>
      <c r="O1340" s="54"/>
      <c r="P1340" s="54"/>
      <c r="Q1340" s="54"/>
      <c r="R1340" s="54"/>
      <c r="S1340" s="54"/>
      <c r="T1340" s="54"/>
      <c r="U1340" s="54"/>
      <c r="V1340" s="54"/>
      <c r="W1340" s="54"/>
      <c r="X1340" s="54"/>
      <c r="Y1340" s="54"/>
      <c r="Z1340" s="54"/>
      <c r="AA1340" s="54"/>
      <c r="AB1340" s="54"/>
      <c r="AC1340" s="54"/>
      <c r="AD1340" s="54"/>
      <c r="AE1340" s="54"/>
      <c r="AF1340" s="54"/>
      <c r="AG1340" s="54"/>
      <c r="AH1340" s="54"/>
    </row>
    <row r="1341" spans="1:34" ht="18" customHeight="1" x14ac:dyDescent="0.3">
      <c r="A1341" s="61"/>
      <c r="B1341" s="61"/>
      <c r="C1341" s="62"/>
      <c r="D1341" s="54"/>
      <c r="E1341" s="54"/>
      <c r="F1341" s="54"/>
      <c r="G1341" s="54"/>
      <c r="H1341" s="54"/>
      <c r="I1341" s="54"/>
      <c r="J1341" s="54"/>
      <c r="K1341" s="54"/>
      <c r="L1341" s="54"/>
      <c r="M1341" s="54"/>
      <c r="N1341" s="54"/>
      <c r="O1341" s="54"/>
      <c r="P1341" s="54"/>
      <c r="Q1341" s="54"/>
      <c r="R1341" s="54"/>
      <c r="S1341" s="54"/>
      <c r="T1341" s="54"/>
      <c r="U1341" s="54"/>
      <c r="V1341" s="54"/>
      <c r="W1341" s="54"/>
      <c r="X1341" s="54"/>
      <c r="Y1341" s="54"/>
      <c r="Z1341" s="54"/>
      <c r="AA1341" s="54"/>
      <c r="AB1341" s="54"/>
      <c r="AC1341" s="54"/>
      <c r="AD1341" s="54"/>
      <c r="AE1341" s="54"/>
      <c r="AF1341" s="54"/>
      <c r="AG1341" s="54"/>
      <c r="AH1341" s="54"/>
    </row>
    <row r="1342" spans="1:34" ht="18" customHeight="1" x14ac:dyDescent="0.3">
      <c r="A1342" s="61"/>
      <c r="B1342" s="61"/>
      <c r="C1342" s="62"/>
      <c r="D1342" s="54"/>
      <c r="E1342" s="54"/>
      <c r="F1342" s="54"/>
      <c r="G1342" s="54"/>
      <c r="H1342" s="54"/>
      <c r="I1342" s="54"/>
      <c r="J1342" s="54"/>
      <c r="K1342" s="54"/>
      <c r="L1342" s="54"/>
      <c r="M1342" s="54"/>
      <c r="N1342" s="54"/>
      <c r="O1342" s="54"/>
      <c r="P1342" s="54"/>
      <c r="Q1342" s="54"/>
      <c r="R1342" s="54"/>
      <c r="S1342" s="54"/>
      <c r="T1342" s="54"/>
      <c r="U1342" s="54"/>
      <c r="V1342" s="54"/>
      <c r="W1342" s="54"/>
      <c r="X1342" s="54"/>
      <c r="Y1342" s="54"/>
      <c r="Z1342" s="54"/>
      <c r="AA1342" s="54"/>
      <c r="AB1342" s="54"/>
      <c r="AC1342" s="54"/>
      <c r="AD1342" s="54"/>
      <c r="AE1342" s="54"/>
      <c r="AF1342" s="54"/>
      <c r="AG1342" s="54"/>
      <c r="AH1342" s="54"/>
    </row>
    <row r="1343" spans="1:34" ht="18" customHeight="1" x14ac:dyDescent="0.3">
      <c r="A1343" s="61"/>
      <c r="B1343" s="61"/>
      <c r="C1343" s="62"/>
      <c r="D1343" s="54"/>
      <c r="E1343" s="54"/>
      <c r="F1343" s="54"/>
      <c r="G1343" s="54"/>
      <c r="H1343" s="54"/>
      <c r="I1343" s="54"/>
      <c r="J1343" s="54"/>
      <c r="K1343" s="54"/>
      <c r="L1343" s="54"/>
      <c r="M1343" s="54"/>
      <c r="N1343" s="54"/>
      <c r="O1343" s="54"/>
      <c r="P1343" s="54"/>
      <c r="Q1343" s="54"/>
      <c r="R1343" s="54"/>
      <c r="S1343" s="54"/>
      <c r="T1343" s="54"/>
      <c r="U1343" s="54"/>
      <c r="V1343" s="54"/>
      <c r="W1343" s="54"/>
      <c r="X1343" s="54"/>
      <c r="Y1343" s="54"/>
      <c r="Z1343" s="54"/>
      <c r="AA1343" s="54"/>
      <c r="AB1343" s="54"/>
      <c r="AC1343" s="54"/>
      <c r="AD1343" s="54"/>
      <c r="AE1343" s="54"/>
      <c r="AF1343" s="54"/>
      <c r="AG1343" s="54"/>
      <c r="AH1343" s="54"/>
    </row>
    <row r="1344" spans="1:34" ht="18" customHeight="1" x14ac:dyDescent="0.3">
      <c r="A1344" s="61"/>
      <c r="B1344" s="61"/>
      <c r="C1344" s="62"/>
      <c r="D1344" s="54"/>
      <c r="E1344" s="54"/>
      <c r="F1344" s="54"/>
      <c r="G1344" s="54"/>
      <c r="H1344" s="54"/>
      <c r="I1344" s="54"/>
      <c r="J1344" s="54"/>
      <c r="K1344" s="54"/>
      <c r="L1344" s="54"/>
      <c r="M1344" s="54"/>
      <c r="N1344" s="54"/>
      <c r="O1344" s="54"/>
      <c r="P1344" s="54"/>
      <c r="Q1344" s="54"/>
      <c r="R1344" s="54"/>
      <c r="S1344" s="54"/>
      <c r="T1344" s="54"/>
      <c r="U1344" s="54"/>
      <c r="V1344" s="54"/>
      <c r="W1344" s="54"/>
      <c r="X1344" s="54"/>
      <c r="Y1344" s="54"/>
      <c r="Z1344" s="54"/>
      <c r="AA1344" s="54"/>
      <c r="AB1344" s="54"/>
      <c r="AC1344" s="54"/>
      <c r="AD1344" s="54"/>
      <c r="AE1344" s="54"/>
      <c r="AF1344" s="54"/>
      <c r="AG1344" s="54"/>
      <c r="AH1344" s="54"/>
    </row>
    <row r="1345" spans="1:34" ht="18" customHeight="1" x14ac:dyDescent="0.3">
      <c r="A1345" s="61"/>
      <c r="B1345" s="61"/>
      <c r="C1345" s="62"/>
      <c r="D1345" s="54"/>
      <c r="E1345" s="54"/>
      <c r="F1345" s="54"/>
      <c r="G1345" s="54"/>
      <c r="H1345" s="54"/>
      <c r="I1345" s="54"/>
      <c r="J1345" s="54"/>
      <c r="K1345" s="54"/>
      <c r="L1345" s="54"/>
      <c r="M1345" s="54"/>
      <c r="N1345" s="54"/>
      <c r="O1345" s="54"/>
      <c r="P1345" s="54"/>
      <c r="Q1345" s="54"/>
      <c r="R1345" s="54"/>
      <c r="S1345" s="54"/>
      <c r="T1345" s="54"/>
      <c r="U1345" s="54"/>
      <c r="V1345" s="54"/>
      <c r="W1345" s="54"/>
      <c r="X1345" s="54"/>
      <c r="Y1345" s="54"/>
      <c r="Z1345" s="54"/>
      <c r="AA1345" s="54"/>
      <c r="AB1345" s="54"/>
      <c r="AC1345" s="54"/>
      <c r="AD1345" s="54"/>
      <c r="AE1345" s="54"/>
      <c r="AF1345" s="54"/>
      <c r="AG1345" s="54"/>
      <c r="AH1345" s="54"/>
    </row>
    <row r="1346" spans="1:34" ht="18" customHeight="1" x14ac:dyDescent="0.3">
      <c r="A1346" s="61"/>
      <c r="B1346" s="61"/>
      <c r="C1346" s="62"/>
      <c r="D1346" s="54"/>
      <c r="E1346" s="54"/>
      <c r="F1346" s="54"/>
      <c r="G1346" s="54"/>
      <c r="H1346" s="54"/>
      <c r="I1346" s="54"/>
      <c r="J1346" s="54"/>
      <c r="K1346" s="54"/>
      <c r="L1346" s="54"/>
      <c r="M1346" s="54"/>
      <c r="N1346" s="54"/>
      <c r="O1346" s="54"/>
      <c r="P1346" s="54"/>
      <c r="Q1346" s="54"/>
      <c r="R1346" s="54"/>
      <c r="S1346" s="54"/>
      <c r="T1346" s="54"/>
      <c r="U1346" s="54"/>
      <c r="V1346" s="54"/>
      <c r="W1346" s="54"/>
      <c r="X1346" s="54"/>
      <c r="Y1346" s="54"/>
      <c r="Z1346" s="54"/>
      <c r="AA1346" s="54"/>
      <c r="AB1346" s="54"/>
      <c r="AC1346" s="54"/>
      <c r="AD1346" s="54"/>
      <c r="AE1346" s="54"/>
      <c r="AF1346" s="54"/>
      <c r="AG1346" s="54"/>
      <c r="AH1346" s="54"/>
    </row>
    <row r="1347" spans="1:34" ht="18" customHeight="1" x14ac:dyDescent="0.3">
      <c r="A1347" s="61"/>
      <c r="B1347" s="61"/>
      <c r="C1347" s="62"/>
      <c r="D1347" s="54"/>
      <c r="E1347" s="54"/>
      <c r="F1347" s="54"/>
      <c r="G1347" s="54"/>
      <c r="H1347" s="54"/>
      <c r="I1347" s="54"/>
      <c r="J1347" s="54"/>
      <c r="K1347" s="54"/>
      <c r="L1347" s="54"/>
      <c r="M1347" s="54"/>
      <c r="N1347" s="54"/>
      <c r="O1347" s="54"/>
      <c r="P1347" s="54"/>
      <c r="Q1347" s="54"/>
      <c r="R1347" s="54"/>
      <c r="S1347" s="54"/>
      <c r="T1347" s="54"/>
      <c r="U1347" s="54"/>
      <c r="V1347" s="54"/>
      <c r="W1347" s="54"/>
      <c r="X1347" s="54"/>
      <c r="Y1347" s="54"/>
      <c r="Z1347" s="54"/>
      <c r="AA1347" s="54"/>
      <c r="AB1347" s="54"/>
      <c r="AC1347" s="54"/>
      <c r="AD1347" s="54"/>
      <c r="AE1347" s="54"/>
      <c r="AF1347" s="54"/>
      <c r="AG1347" s="54"/>
      <c r="AH1347" s="54"/>
    </row>
    <row r="1348" spans="1:34" ht="18" customHeight="1" x14ac:dyDescent="0.3">
      <c r="A1348" s="61"/>
      <c r="B1348" s="61"/>
      <c r="C1348" s="62"/>
      <c r="D1348" s="54"/>
      <c r="E1348" s="54"/>
      <c r="F1348" s="54"/>
      <c r="G1348" s="54"/>
      <c r="H1348" s="54"/>
      <c r="I1348" s="54"/>
      <c r="J1348" s="54"/>
      <c r="K1348" s="54"/>
      <c r="L1348" s="54"/>
      <c r="M1348" s="54"/>
      <c r="N1348" s="54"/>
      <c r="O1348" s="54"/>
      <c r="P1348" s="54"/>
      <c r="Q1348" s="54"/>
      <c r="R1348" s="54"/>
      <c r="S1348" s="54"/>
      <c r="T1348" s="54"/>
      <c r="U1348" s="54"/>
      <c r="V1348" s="54"/>
      <c r="W1348" s="54"/>
      <c r="X1348" s="54"/>
      <c r="Y1348" s="54"/>
      <c r="Z1348" s="54"/>
      <c r="AA1348" s="54"/>
      <c r="AB1348" s="54"/>
      <c r="AC1348" s="54"/>
      <c r="AD1348" s="54"/>
      <c r="AE1348" s="54"/>
      <c r="AF1348" s="54"/>
      <c r="AG1348" s="54"/>
      <c r="AH1348" s="54"/>
    </row>
    <row r="1349" spans="1:34" ht="18" customHeight="1" x14ac:dyDescent="0.3">
      <c r="A1349" s="61"/>
      <c r="B1349" s="61"/>
      <c r="C1349" s="62"/>
      <c r="D1349" s="54"/>
      <c r="E1349" s="54"/>
      <c r="F1349" s="54"/>
      <c r="G1349" s="54"/>
      <c r="H1349" s="54"/>
      <c r="I1349" s="54"/>
      <c r="J1349" s="54"/>
      <c r="K1349" s="54"/>
      <c r="L1349" s="54"/>
      <c r="M1349" s="54"/>
      <c r="N1349" s="54"/>
      <c r="O1349" s="54"/>
      <c r="P1349" s="54"/>
      <c r="Q1349" s="54"/>
      <c r="R1349" s="54"/>
      <c r="S1349" s="54"/>
      <c r="T1349" s="54"/>
      <c r="U1349" s="54"/>
      <c r="V1349" s="54"/>
      <c r="W1349" s="54"/>
      <c r="X1349" s="54"/>
      <c r="Y1349" s="54"/>
      <c r="Z1349" s="54"/>
      <c r="AA1349" s="54"/>
      <c r="AB1349" s="54"/>
      <c r="AC1349" s="54"/>
      <c r="AD1349" s="54"/>
      <c r="AE1349" s="54"/>
      <c r="AF1349" s="54"/>
      <c r="AG1349" s="54"/>
      <c r="AH1349" s="54"/>
    </row>
    <row r="1350" spans="1:34" ht="18" customHeight="1" x14ac:dyDescent="0.3">
      <c r="A1350" s="61"/>
      <c r="B1350" s="61"/>
      <c r="C1350" s="62"/>
      <c r="D1350" s="54"/>
      <c r="E1350" s="54"/>
      <c r="F1350" s="54"/>
      <c r="G1350" s="54"/>
      <c r="H1350" s="54"/>
      <c r="I1350" s="54"/>
      <c r="J1350" s="54"/>
      <c r="K1350" s="54"/>
      <c r="L1350" s="54"/>
      <c r="M1350" s="54"/>
      <c r="N1350" s="54"/>
      <c r="O1350" s="54"/>
      <c r="P1350" s="54"/>
      <c r="Q1350" s="54"/>
      <c r="R1350" s="54"/>
      <c r="S1350" s="54"/>
      <c r="T1350" s="54"/>
      <c r="U1350" s="54"/>
      <c r="V1350" s="54"/>
      <c r="W1350" s="54"/>
      <c r="X1350" s="54"/>
      <c r="Y1350" s="54"/>
      <c r="Z1350" s="54"/>
      <c r="AA1350" s="54"/>
      <c r="AB1350" s="54"/>
      <c r="AC1350" s="54"/>
      <c r="AD1350" s="54"/>
      <c r="AE1350" s="54"/>
      <c r="AF1350" s="54"/>
      <c r="AG1350" s="54"/>
      <c r="AH1350" s="54"/>
    </row>
    <row r="1351" spans="1:34" ht="18" customHeight="1" x14ac:dyDescent="0.3">
      <c r="A1351" s="61"/>
      <c r="B1351" s="61"/>
      <c r="C1351" s="62"/>
      <c r="D1351" s="54"/>
      <c r="E1351" s="54"/>
      <c r="F1351" s="54"/>
      <c r="G1351" s="54"/>
      <c r="H1351" s="54"/>
      <c r="I1351" s="54"/>
      <c r="J1351" s="54"/>
      <c r="K1351" s="54"/>
      <c r="L1351" s="54"/>
      <c r="M1351" s="54"/>
      <c r="N1351" s="54"/>
      <c r="O1351" s="54"/>
      <c r="P1351" s="54"/>
      <c r="Q1351" s="54"/>
      <c r="R1351" s="54"/>
      <c r="S1351" s="54"/>
      <c r="T1351" s="54"/>
      <c r="U1351" s="54"/>
      <c r="V1351" s="54"/>
      <c r="W1351" s="54"/>
      <c r="X1351" s="54"/>
      <c r="Y1351" s="54"/>
      <c r="Z1351" s="54"/>
      <c r="AA1351" s="54"/>
      <c r="AB1351" s="54"/>
      <c r="AC1351" s="54"/>
      <c r="AD1351" s="54"/>
      <c r="AE1351" s="54"/>
      <c r="AF1351" s="54"/>
      <c r="AG1351" s="54"/>
      <c r="AH1351" s="54"/>
    </row>
    <row r="1352" spans="1:34" ht="18" customHeight="1" x14ac:dyDescent="0.3">
      <c r="A1352" s="61"/>
      <c r="B1352" s="61"/>
      <c r="C1352" s="62"/>
      <c r="D1352" s="54"/>
      <c r="E1352" s="54"/>
      <c r="F1352" s="54"/>
      <c r="G1352" s="54"/>
      <c r="H1352" s="54"/>
      <c r="I1352" s="54"/>
      <c r="J1352" s="54"/>
      <c r="K1352" s="54"/>
      <c r="L1352" s="54"/>
      <c r="M1352" s="54"/>
      <c r="N1352" s="54"/>
      <c r="O1352" s="54"/>
      <c r="P1352" s="54"/>
      <c r="Q1352" s="54"/>
      <c r="R1352" s="54"/>
      <c r="S1352" s="54"/>
      <c r="T1352" s="54"/>
      <c r="U1352" s="54"/>
      <c r="V1352" s="54"/>
      <c r="W1352" s="54"/>
      <c r="X1352" s="54"/>
      <c r="Y1352" s="54"/>
      <c r="Z1352" s="54"/>
      <c r="AA1352" s="54"/>
      <c r="AB1352" s="54"/>
      <c r="AC1352" s="54"/>
      <c r="AD1352" s="54"/>
      <c r="AE1352" s="54"/>
      <c r="AF1352" s="54"/>
      <c r="AG1352" s="54"/>
      <c r="AH1352" s="54"/>
    </row>
    <row r="1353" spans="1:34" ht="18" customHeight="1" x14ac:dyDescent="0.3">
      <c r="A1353" s="61"/>
      <c r="B1353" s="61"/>
      <c r="C1353" s="62"/>
      <c r="D1353" s="54"/>
      <c r="E1353" s="54"/>
      <c r="F1353" s="54"/>
      <c r="G1353" s="54"/>
      <c r="H1353" s="54"/>
      <c r="I1353" s="54"/>
      <c r="J1353" s="54"/>
      <c r="K1353" s="54"/>
      <c r="L1353" s="54"/>
      <c r="M1353" s="54"/>
      <c r="N1353" s="54"/>
      <c r="O1353" s="54"/>
      <c r="P1353" s="54"/>
      <c r="Q1353" s="54"/>
      <c r="R1353" s="54"/>
      <c r="S1353" s="54"/>
      <c r="T1353" s="54"/>
      <c r="U1353" s="54"/>
      <c r="V1353" s="54"/>
      <c r="W1353" s="54"/>
      <c r="X1353" s="54"/>
      <c r="Y1353" s="54"/>
      <c r="Z1353" s="54"/>
      <c r="AA1353" s="54"/>
      <c r="AB1353" s="54"/>
      <c r="AC1353" s="54"/>
      <c r="AD1353" s="54"/>
      <c r="AE1353" s="54"/>
      <c r="AF1353" s="54"/>
      <c r="AG1353" s="54"/>
      <c r="AH1353" s="54"/>
    </row>
    <row r="1354" spans="1:34" ht="18" customHeight="1" x14ac:dyDescent="0.3">
      <c r="A1354" s="61"/>
      <c r="B1354" s="61"/>
      <c r="C1354" s="62"/>
      <c r="D1354" s="54"/>
      <c r="E1354" s="54"/>
      <c r="F1354" s="54"/>
      <c r="G1354" s="54"/>
      <c r="H1354" s="54"/>
      <c r="I1354" s="54"/>
      <c r="J1354" s="54"/>
      <c r="K1354" s="54"/>
      <c r="L1354" s="54"/>
      <c r="M1354" s="54"/>
      <c r="N1354" s="54"/>
      <c r="O1354" s="54"/>
      <c r="P1354" s="54"/>
      <c r="Q1354" s="54"/>
      <c r="R1354" s="54"/>
      <c r="S1354" s="54"/>
      <c r="T1354" s="54"/>
      <c r="U1354" s="54"/>
      <c r="V1354" s="54"/>
      <c r="W1354" s="54"/>
      <c r="X1354" s="54"/>
      <c r="Y1354" s="54"/>
      <c r="Z1354" s="54"/>
      <c r="AA1354" s="54"/>
      <c r="AB1354" s="54"/>
      <c r="AC1354" s="54"/>
      <c r="AD1354" s="54"/>
      <c r="AE1354" s="54"/>
      <c r="AF1354" s="54"/>
      <c r="AG1354" s="54"/>
      <c r="AH1354" s="54"/>
    </row>
    <row r="1355" spans="1:34" ht="18" customHeight="1" x14ac:dyDescent="0.3">
      <c r="A1355" s="61"/>
      <c r="B1355" s="61"/>
      <c r="C1355" s="62"/>
      <c r="D1355" s="54"/>
      <c r="E1355" s="54"/>
      <c r="F1355" s="54"/>
      <c r="G1355" s="54"/>
      <c r="H1355" s="54"/>
      <c r="I1355" s="54"/>
      <c r="J1355" s="54"/>
      <c r="K1355" s="54"/>
      <c r="L1355" s="54"/>
      <c r="M1355" s="54"/>
      <c r="N1355" s="54"/>
      <c r="O1355" s="54"/>
      <c r="P1355" s="54"/>
      <c r="Q1355" s="54"/>
      <c r="R1355" s="54"/>
      <c r="S1355" s="54"/>
      <c r="T1355" s="54"/>
      <c r="U1355" s="54"/>
      <c r="V1355" s="54"/>
      <c r="W1355" s="54"/>
      <c r="X1355" s="54"/>
      <c r="Y1355" s="54"/>
      <c r="Z1355" s="54"/>
      <c r="AA1355" s="54"/>
      <c r="AB1355" s="54"/>
      <c r="AC1355" s="54"/>
      <c r="AD1355" s="54"/>
      <c r="AE1355" s="54"/>
      <c r="AF1355" s="54"/>
      <c r="AG1355" s="54"/>
      <c r="AH1355" s="54"/>
    </row>
    <row r="1356" spans="1:34" ht="18" customHeight="1" x14ac:dyDescent="0.3">
      <c r="A1356" s="61"/>
      <c r="B1356" s="61"/>
      <c r="C1356" s="62"/>
      <c r="D1356" s="54"/>
      <c r="E1356" s="54"/>
      <c r="F1356" s="54"/>
      <c r="G1356" s="54"/>
      <c r="H1356" s="54"/>
      <c r="I1356" s="54"/>
      <c r="J1356" s="54"/>
      <c r="K1356" s="54"/>
      <c r="L1356" s="54"/>
      <c r="M1356" s="54"/>
      <c r="N1356" s="54"/>
      <c r="O1356" s="54"/>
      <c r="P1356" s="54"/>
      <c r="Q1356" s="54"/>
      <c r="R1356" s="54"/>
      <c r="S1356" s="54"/>
      <c r="T1356" s="54"/>
      <c r="U1356" s="54"/>
      <c r="V1356" s="54"/>
      <c r="W1356" s="54"/>
      <c r="X1356" s="54"/>
      <c r="Y1356" s="54"/>
      <c r="Z1356" s="54"/>
      <c r="AA1356" s="54"/>
      <c r="AB1356" s="54"/>
      <c r="AC1356" s="54"/>
      <c r="AD1356" s="54"/>
      <c r="AE1356" s="54"/>
      <c r="AF1356" s="54"/>
      <c r="AG1356" s="54"/>
      <c r="AH1356" s="54"/>
    </row>
    <row r="1357" spans="1:34" ht="18" customHeight="1" x14ac:dyDescent="0.3">
      <c r="A1357" s="61"/>
      <c r="B1357" s="61"/>
      <c r="C1357" s="62"/>
      <c r="D1357" s="54"/>
      <c r="E1357" s="54"/>
      <c r="F1357" s="54"/>
      <c r="G1357" s="54"/>
      <c r="H1357" s="54"/>
      <c r="I1357" s="54"/>
      <c r="J1357" s="54"/>
      <c r="K1357" s="54"/>
      <c r="L1357" s="54"/>
      <c r="M1357" s="54"/>
      <c r="N1357" s="54"/>
      <c r="O1357" s="54"/>
      <c r="P1357" s="54"/>
      <c r="Q1357" s="54"/>
      <c r="R1357" s="54"/>
      <c r="S1357" s="54"/>
      <c r="T1357" s="54"/>
      <c r="U1357" s="54"/>
      <c r="V1357" s="54"/>
      <c r="W1357" s="54"/>
      <c r="X1357" s="54"/>
      <c r="Y1357" s="54"/>
      <c r="Z1357" s="54"/>
      <c r="AA1357" s="54"/>
      <c r="AB1357" s="54"/>
      <c r="AC1357" s="54"/>
      <c r="AD1357" s="54"/>
      <c r="AE1357" s="54"/>
      <c r="AF1357" s="54"/>
      <c r="AG1357" s="54"/>
      <c r="AH1357" s="54"/>
    </row>
    <row r="1358" spans="1:34" ht="18" customHeight="1" x14ac:dyDescent="0.3">
      <c r="A1358" s="61"/>
      <c r="B1358" s="61"/>
      <c r="C1358" s="62"/>
      <c r="D1358" s="54"/>
      <c r="E1358" s="54"/>
      <c r="F1358" s="54"/>
      <c r="G1358" s="54"/>
      <c r="H1358" s="54"/>
      <c r="I1358" s="54"/>
      <c r="J1358" s="54"/>
      <c r="K1358" s="54"/>
      <c r="L1358" s="54"/>
      <c r="M1358" s="54"/>
      <c r="N1358" s="54"/>
      <c r="O1358" s="54"/>
      <c r="P1358" s="54"/>
      <c r="Q1358" s="54"/>
      <c r="R1358" s="54"/>
      <c r="S1358" s="54"/>
      <c r="T1358" s="54"/>
      <c r="U1358" s="54"/>
      <c r="V1358" s="54"/>
      <c r="W1358" s="54"/>
      <c r="X1358" s="54"/>
      <c r="Y1358" s="54"/>
      <c r="Z1358" s="54"/>
      <c r="AA1358" s="54"/>
      <c r="AB1358" s="54"/>
      <c r="AC1358" s="54"/>
      <c r="AD1358" s="54"/>
      <c r="AE1358" s="54"/>
      <c r="AF1358" s="54"/>
      <c r="AG1358" s="54"/>
      <c r="AH1358" s="54"/>
    </row>
    <row r="1359" spans="1:34" ht="18" customHeight="1" x14ac:dyDescent="0.3">
      <c r="A1359" s="61"/>
      <c r="B1359" s="61"/>
      <c r="C1359" s="62"/>
      <c r="D1359" s="54"/>
      <c r="E1359" s="54"/>
      <c r="F1359" s="54"/>
      <c r="G1359" s="54"/>
      <c r="H1359" s="54"/>
      <c r="I1359" s="54"/>
      <c r="J1359" s="54"/>
      <c r="K1359" s="54"/>
      <c r="L1359" s="54"/>
      <c r="M1359" s="54"/>
      <c r="N1359" s="54"/>
      <c r="O1359" s="54"/>
      <c r="P1359" s="54"/>
      <c r="Q1359" s="54"/>
      <c r="R1359" s="54"/>
      <c r="S1359" s="54"/>
      <c r="T1359" s="54"/>
      <c r="U1359" s="54"/>
      <c r="V1359" s="54"/>
      <c r="W1359" s="54"/>
      <c r="X1359" s="54"/>
      <c r="Y1359" s="54"/>
      <c r="Z1359" s="54"/>
      <c r="AA1359" s="54"/>
      <c r="AB1359" s="54"/>
      <c r="AC1359" s="54"/>
      <c r="AD1359" s="54"/>
      <c r="AE1359" s="54"/>
      <c r="AF1359" s="54"/>
      <c r="AG1359" s="54"/>
      <c r="AH1359" s="54"/>
    </row>
    <row r="1360" spans="1:34" ht="18" customHeight="1" x14ac:dyDescent="0.3">
      <c r="A1360" s="61"/>
      <c r="B1360" s="61"/>
      <c r="C1360" s="62"/>
      <c r="D1360" s="54"/>
      <c r="E1360" s="54"/>
      <c r="F1360" s="54"/>
      <c r="G1360" s="54"/>
      <c r="H1360" s="54"/>
      <c r="I1360" s="54"/>
      <c r="J1360" s="54"/>
      <c r="K1360" s="54"/>
      <c r="L1360" s="54"/>
      <c r="M1360" s="54"/>
      <c r="N1360" s="54"/>
      <c r="O1360" s="54"/>
      <c r="P1360" s="54"/>
      <c r="Q1360" s="54"/>
      <c r="R1360" s="54"/>
      <c r="S1360" s="54"/>
      <c r="T1360" s="54"/>
      <c r="U1360" s="54"/>
      <c r="V1360" s="54"/>
      <c r="W1360" s="54"/>
      <c r="X1360" s="54"/>
      <c r="Y1360" s="54"/>
      <c r="Z1360" s="54"/>
      <c r="AA1360" s="54"/>
      <c r="AB1360" s="54"/>
      <c r="AC1360" s="54"/>
      <c r="AD1360" s="54"/>
      <c r="AE1360" s="54"/>
      <c r="AF1360" s="54"/>
      <c r="AG1360" s="54"/>
      <c r="AH1360" s="54"/>
    </row>
    <row r="1361" spans="1:34" ht="18" customHeight="1" x14ac:dyDescent="0.3">
      <c r="A1361" s="61"/>
      <c r="B1361" s="61"/>
      <c r="C1361" s="62"/>
      <c r="D1361" s="54"/>
      <c r="E1361" s="54"/>
      <c r="F1361" s="54"/>
      <c r="G1361" s="54"/>
      <c r="H1361" s="54"/>
      <c r="I1361" s="54"/>
      <c r="J1361" s="54"/>
      <c r="K1361" s="54"/>
      <c r="L1361" s="54"/>
      <c r="M1361" s="54"/>
      <c r="N1361" s="54"/>
      <c r="O1361" s="54"/>
      <c r="P1361" s="54"/>
      <c r="Q1361" s="54"/>
      <c r="R1361" s="54"/>
      <c r="S1361" s="54"/>
      <c r="T1361" s="54"/>
      <c r="U1361" s="54"/>
      <c r="V1361" s="54"/>
      <c r="W1361" s="54"/>
      <c r="X1361" s="54"/>
      <c r="Y1361" s="54"/>
      <c r="Z1361" s="54"/>
      <c r="AA1361" s="54"/>
      <c r="AB1361" s="54"/>
      <c r="AC1361" s="54"/>
      <c r="AD1361" s="54"/>
      <c r="AE1361" s="54"/>
      <c r="AF1361" s="54"/>
      <c r="AG1361" s="54"/>
      <c r="AH1361" s="54"/>
    </row>
    <row r="1362" spans="1:34" ht="18" customHeight="1" x14ac:dyDescent="0.3">
      <c r="A1362" s="61"/>
      <c r="B1362" s="61"/>
      <c r="C1362" s="62"/>
      <c r="D1362" s="54"/>
      <c r="E1362" s="54"/>
      <c r="F1362" s="54"/>
      <c r="G1362" s="54"/>
      <c r="H1362" s="54"/>
      <c r="I1362" s="54"/>
      <c r="J1362" s="54"/>
      <c r="K1362" s="54"/>
      <c r="L1362" s="54"/>
      <c r="M1362" s="54"/>
      <c r="N1362" s="54"/>
      <c r="O1362" s="54"/>
      <c r="P1362" s="54"/>
      <c r="Q1362" s="54"/>
      <c r="R1362" s="54"/>
      <c r="S1362" s="54"/>
      <c r="T1362" s="54"/>
      <c r="U1362" s="54"/>
      <c r="V1362" s="54"/>
      <c r="W1362" s="54"/>
      <c r="X1362" s="54"/>
      <c r="Y1362" s="54"/>
      <c r="Z1362" s="54"/>
      <c r="AA1362" s="54"/>
      <c r="AB1362" s="54"/>
      <c r="AC1362" s="54"/>
      <c r="AD1362" s="54"/>
      <c r="AE1362" s="54"/>
      <c r="AF1362" s="54"/>
      <c r="AG1362" s="54"/>
      <c r="AH1362" s="54"/>
    </row>
    <row r="1363" spans="1:34" ht="18" customHeight="1" x14ac:dyDescent="0.3">
      <c r="A1363" s="61"/>
      <c r="B1363" s="61"/>
      <c r="C1363" s="62"/>
      <c r="D1363" s="54"/>
      <c r="E1363" s="54"/>
      <c r="F1363" s="54"/>
      <c r="G1363" s="54"/>
      <c r="H1363" s="54"/>
      <c r="I1363" s="54"/>
      <c r="J1363" s="54"/>
      <c r="K1363" s="54"/>
      <c r="L1363" s="54"/>
      <c r="M1363" s="54"/>
      <c r="N1363" s="54"/>
      <c r="O1363" s="54"/>
      <c r="P1363" s="54"/>
      <c r="Q1363" s="54"/>
      <c r="R1363" s="54"/>
      <c r="S1363" s="54"/>
      <c r="T1363" s="54"/>
      <c r="U1363" s="54"/>
      <c r="V1363" s="54"/>
      <c r="W1363" s="54"/>
      <c r="X1363" s="54"/>
      <c r="Y1363" s="54"/>
      <c r="Z1363" s="54"/>
      <c r="AA1363" s="54"/>
      <c r="AB1363" s="54"/>
      <c r="AC1363" s="54"/>
      <c r="AD1363" s="54"/>
      <c r="AE1363" s="54"/>
      <c r="AF1363" s="54"/>
      <c r="AG1363" s="54"/>
      <c r="AH1363" s="54"/>
    </row>
    <row r="1364" spans="1:34" ht="18" customHeight="1" x14ac:dyDescent="0.3">
      <c r="A1364" s="61"/>
      <c r="B1364" s="61"/>
      <c r="C1364" s="62"/>
      <c r="D1364" s="54"/>
      <c r="E1364" s="54"/>
      <c r="F1364" s="54"/>
      <c r="G1364" s="54"/>
      <c r="H1364" s="54"/>
      <c r="I1364" s="54"/>
      <c r="J1364" s="54"/>
      <c r="K1364" s="54"/>
      <c r="L1364" s="54"/>
      <c r="M1364" s="54"/>
      <c r="N1364" s="54"/>
      <c r="O1364" s="54"/>
      <c r="P1364" s="54"/>
      <c r="Q1364" s="54"/>
      <c r="R1364" s="54"/>
      <c r="S1364" s="54"/>
      <c r="T1364" s="54"/>
      <c r="U1364" s="54"/>
      <c r="V1364" s="54"/>
      <c r="W1364" s="54"/>
      <c r="X1364" s="54"/>
      <c r="Y1364" s="54"/>
      <c r="Z1364" s="54"/>
      <c r="AA1364" s="54"/>
      <c r="AB1364" s="54"/>
      <c r="AC1364" s="54"/>
      <c r="AD1364" s="54"/>
      <c r="AE1364" s="54"/>
      <c r="AF1364" s="54"/>
      <c r="AG1364" s="54"/>
      <c r="AH1364" s="54"/>
    </row>
    <row r="1365" spans="1:34" ht="18" customHeight="1" x14ac:dyDescent="0.3">
      <c r="A1365" s="61"/>
      <c r="B1365" s="61"/>
      <c r="C1365" s="62"/>
      <c r="D1365" s="54"/>
      <c r="E1365" s="54"/>
      <c r="F1365" s="54"/>
      <c r="G1365" s="54"/>
      <c r="H1365" s="54"/>
      <c r="I1365" s="54"/>
      <c r="J1365" s="54"/>
      <c r="K1365" s="54"/>
      <c r="L1365" s="54"/>
      <c r="M1365" s="54"/>
      <c r="N1365" s="54"/>
      <c r="O1365" s="54"/>
      <c r="P1365" s="54"/>
      <c r="Q1365" s="54"/>
      <c r="R1365" s="54"/>
      <c r="S1365" s="54"/>
      <c r="T1365" s="54"/>
      <c r="U1365" s="54"/>
      <c r="V1365" s="54"/>
      <c r="W1365" s="54"/>
      <c r="X1365" s="54"/>
      <c r="Y1365" s="54"/>
      <c r="Z1365" s="54"/>
      <c r="AA1365" s="54"/>
      <c r="AB1365" s="54"/>
      <c r="AC1365" s="54"/>
      <c r="AD1365" s="54"/>
      <c r="AE1365" s="54"/>
      <c r="AF1365" s="54"/>
      <c r="AG1365" s="54"/>
      <c r="AH1365" s="54"/>
    </row>
    <row r="1366" spans="1:34" ht="18" customHeight="1" x14ac:dyDescent="0.3">
      <c r="A1366" s="61"/>
      <c r="B1366" s="61"/>
      <c r="C1366" s="62"/>
      <c r="D1366" s="54"/>
      <c r="E1366" s="54"/>
      <c r="F1366" s="54"/>
      <c r="G1366" s="54"/>
      <c r="H1366" s="54"/>
      <c r="I1366" s="54"/>
      <c r="J1366" s="54"/>
      <c r="K1366" s="54"/>
      <c r="L1366" s="54"/>
      <c r="M1366" s="54"/>
      <c r="N1366" s="54"/>
      <c r="O1366" s="54"/>
      <c r="P1366" s="54"/>
      <c r="Q1366" s="54"/>
      <c r="R1366" s="54"/>
      <c r="S1366" s="54"/>
      <c r="T1366" s="54"/>
      <c r="U1366" s="54"/>
      <c r="V1366" s="54"/>
      <c r="W1366" s="54"/>
      <c r="X1366" s="54"/>
      <c r="Y1366" s="54"/>
      <c r="Z1366" s="54"/>
      <c r="AA1366" s="54"/>
      <c r="AB1366" s="54"/>
      <c r="AC1366" s="54"/>
      <c r="AD1366" s="54"/>
      <c r="AE1366" s="54"/>
      <c r="AF1366" s="54"/>
      <c r="AG1366" s="54"/>
      <c r="AH1366" s="54"/>
    </row>
    <row r="1367" spans="1:34" ht="18" customHeight="1" x14ac:dyDescent="0.3">
      <c r="A1367" s="61"/>
      <c r="B1367" s="61"/>
      <c r="C1367" s="62"/>
      <c r="D1367" s="54"/>
      <c r="E1367" s="54"/>
      <c r="F1367" s="54"/>
      <c r="G1367" s="54"/>
      <c r="H1367" s="54"/>
      <c r="I1367" s="54"/>
      <c r="J1367" s="54"/>
      <c r="K1367" s="54"/>
      <c r="L1367" s="54"/>
      <c r="M1367" s="54"/>
      <c r="N1367" s="54"/>
      <c r="O1367" s="54"/>
      <c r="P1367" s="54"/>
      <c r="Q1367" s="54"/>
      <c r="R1367" s="54"/>
      <c r="S1367" s="54"/>
      <c r="T1367" s="54"/>
      <c r="U1367" s="54"/>
      <c r="V1367" s="54"/>
      <c r="W1367" s="54"/>
      <c r="X1367" s="54"/>
      <c r="Y1367" s="54"/>
      <c r="Z1367" s="54"/>
      <c r="AA1367" s="54"/>
      <c r="AB1367" s="54"/>
      <c r="AC1367" s="54"/>
      <c r="AD1367" s="54"/>
      <c r="AE1367" s="54"/>
      <c r="AF1367" s="54"/>
      <c r="AG1367" s="54"/>
      <c r="AH1367" s="54"/>
    </row>
    <row r="1368" spans="1:34" ht="18" customHeight="1" x14ac:dyDescent="0.3">
      <c r="A1368" s="61"/>
      <c r="B1368" s="61"/>
      <c r="C1368" s="62"/>
      <c r="D1368" s="54"/>
      <c r="E1368" s="54"/>
      <c r="F1368" s="54"/>
      <c r="G1368" s="54"/>
      <c r="H1368" s="54"/>
      <c r="I1368" s="54"/>
      <c r="J1368" s="54"/>
      <c r="K1368" s="54"/>
      <c r="L1368" s="54"/>
      <c r="M1368" s="54"/>
      <c r="N1368" s="54"/>
      <c r="O1368" s="54"/>
      <c r="P1368" s="54"/>
      <c r="Q1368" s="54"/>
      <c r="R1368" s="54"/>
      <c r="S1368" s="54"/>
      <c r="T1368" s="54"/>
      <c r="U1368" s="54"/>
      <c r="V1368" s="54"/>
      <c r="W1368" s="54"/>
      <c r="X1368" s="54"/>
      <c r="Y1368" s="54"/>
      <c r="Z1368" s="54"/>
      <c r="AA1368" s="54"/>
      <c r="AB1368" s="54"/>
      <c r="AC1368" s="54"/>
      <c r="AD1368" s="54"/>
      <c r="AE1368" s="54"/>
      <c r="AF1368" s="54"/>
      <c r="AG1368" s="54"/>
      <c r="AH1368" s="54"/>
    </row>
    <row r="1369" spans="1:34" ht="18" customHeight="1" x14ac:dyDescent="0.3">
      <c r="A1369" s="61"/>
      <c r="B1369" s="61"/>
      <c r="C1369" s="62"/>
      <c r="D1369" s="54"/>
      <c r="E1369" s="54"/>
      <c r="F1369" s="54"/>
      <c r="G1369" s="54"/>
      <c r="H1369" s="54"/>
      <c r="I1369" s="54"/>
      <c r="J1369" s="54"/>
      <c r="K1369" s="54"/>
      <c r="L1369" s="54"/>
      <c r="M1369" s="54"/>
      <c r="N1369" s="54"/>
      <c r="O1369" s="54"/>
      <c r="P1369" s="54"/>
      <c r="Q1369" s="54"/>
      <c r="R1369" s="54"/>
      <c r="S1369" s="54"/>
      <c r="T1369" s="54"/>
      <c r="U1369" s="54"/>
      <c r="V1369" s="54"/>
      <c r="W1369" s="54"/>
      <c r="X1369" s="54"/>
      <c r="Y1369" s="54"/>
      <c r="Z1369" s="54"/>
      <c r="AA1369" s="54"/>
      <c r="AB1369" s="54"/>
      <c r="AC1369" s="54"/>
      <c r="AD1369" s="54"/>
      <c r="AE1369" s="54"/>
      <c r="AF1369" s="54"/>
      <c r="AG1369" s="54"/>
      <c r="AH1369" s="54"/>
    </row>
    <row r="1370" spans="1:34" ht="18" customHeight="1" x14ac:dyDescent="0.3">
      <c r="A1370" s="61"/>
      <c r="B1370" s="61"/>
      <c r="C1370" s="62"/>
      <c r="D1370" s="54"/>
      <c r="E1370" s="54"/>
      <c r="F1370" s="54"/>
      <c r="G1370" s="54"/>
      <c r="H1370" s="54"/>
      <c r="I1370" s="54"/>
      <c r="J1370" s="54"/>
      <c r="K1370" s="54"/>
      <c r="L1370" s="54"/>
      <c r="M1370" s="54"/>
      <c r="N1370" s="54"/>
      <c r="O1370" s="54"/>
      <c r="P1370" s="54"/>
      <c r="Q1370" s="54"/>
      <c r="R1370" s="54"/>
      <c r="S1370" s="54"/>
      <c r="T1370" s="54"/>
      <c r="U1370" s="54"/>
      <c r="V1370" s="54"/>
      <c r="W1370" s="54"/>
      <c r="X1370" s="54"/>
      <c r="Y1370" s="54"/>
      <c r="Z1370" s="54"/>
      <c r="AA1370" s="54"/>
      <c r="AB1370" s="54"/>
      <c r="AC1370" s="54"/>
      <c r="AD1370" s="54"/>
      <c r="AE1370" s="54"/>
      <c r="AF1370" s="54"/>
      <c r="AG1370" s="54"/>
      <c r="AH1370" s="54"/>
    </row>
    <row r="1371" spans="1:34" ht="18" customHeight="1" x14ac:dyDescent="0.3">
      <c r="A1371" s="61"/>
      <c r="B1371" s="61"/>
      <c r="C1371" s="62"/>
      <c r="D1371" s="54"/>
      <c r="E1371" s="54"/>
      <c r="F1371" s="54"/>
      <c r="G1371" s="54"/>
      <c r="H1371" s="54"/>
      <c r="I1371" s="54"/>
      <c r="J1371" s="54"/>
      <c r="K1371" s="54"/>
      <c r="L1371" s="54"/>
      <c r="M1371" s="54"/>
      <c r="N1371" s="54"/>
      <c r="O1371" s="54"/>
      <c r="P1371" s="54"/>
      <c r="Q1371" s="54"/>
      <c r="R1371" s="54"/>
      <c r="S1371" s="54"/>
      <c r="T1371" s="54"/>
      <c r="U1371" s="54"/>
      <c r="V1371" s="54"/>
      <c r="W1371" s="54"/>
      <c r="X1371" s="54"/>
      <c r="Y1371" s="54"/>
      <c r="Z1371" s="54"/>
      <c r="AA1371" s="54"/>
      <c r="AB1371" s="54"/>
      <c r="AC1371" s="54"/>
      <c r="AD1371" s="54"/>
      <c r="AE1371" s="54"/>
      <c r="AF1371" s="54"/>
      <c r="AG1371" s="54"/>
      <c r="AH1371" s="54"/>
    </row>
    <row r="1372" spans="1:34" ht="18" customHeight="1" x14ac:dyDescent="0.3">
      <c r="A1372" s="61"/>
      <c r="B1372" s="61"/>
      <c r="C1372" s="62"/>
      <c r="D1372" s="54"/>
      <c r="E1372" s="54"/>
      <c r="F1372" s="54"/>
      <c r="G1372" s="54"/>
      <c r="H1372" s="54"/>
      <c r="I1372" s="54"/>
      <c r="J1372" s="54"/>
      <c r="K1372" s="54"/>
      <c r="L1372" s="54"/>
      <c r="M1372" s="54"/>
      <c r="N1372" s="54"/>
      <c r="O1372" s="54"/>
      <c r="P1372" s="54"/>
      <c r="Q1372" s="54"/>
      <c r="R1372" s="54"/>
      <c r="S1372" s="54"/>
      <c r="T1372" s="54"/>
      <c r="U1372" s="54"/>
      <c r="V1372" s="54"/>
      <c r="W1372" s="54"/>
      <c r="X1372" s="54"/>
      <c r="Y1372" s="54"/>
      <c r="Z1372" s="54"/>
      <c r="AA1372" s="54"/>
      <c r="AB1372" s="54"/>
      <c r="AC1372" s="54"/>
      <c r="AD1372" s="54"/>
      <c r="AE1372" s="54"/>
      <c r="AF1372" s="54"/>
      <c r="AG1372" s="54"/>
      <c r="AH1372" s="54"/>
    </row>
    <row r="1373" spans="1:34" ht="18" customHeight="1" x14ac:dyDescent="0.3">
      <c r="A1373" s="61"/>
      <c r="B1373" s="61"/>
      <c r="C1373" s="62"/>
      <c r="D1373" s="54"/>
      <c r="E1373" s="54"/>
      <c r="F1373" s="54"/>
      <c r="G1373" s="54"/>
      <c r="H1373" s="54"/>
      <c r="I1373" s="54"/>
      <c r="J1373" s="54"/>
      <c r="K1373" s="54"/>
      <c r="L1373" s="54"/>
      <c r="M1373" s="54"/>
      <c r="N1373" s="54"/>
      <c r="O1373" s="54"/>
      <c r="P1373" s="54"/>
      <c r="Q1373" s="54"/>
      <c r="R1373" s="54"/>
      <c r="S1373" s="54"/>
      <c r="T1373" s="54"/>
      <c r="U1373" s="54"/>
      <c r="V1373" s="54"/>
      <c r="W1373" s="54"/>
      <c r="X1373" s="54"/>
      <c r="Y1373" s="54"/>
      <c r="Z1373" s="54"/>
      <c r="AA1373" s="54"/>
      <c r="AB1373" s="54"/>
      <c r="AC1373" s="54"/>
      <c r="AD1373" s="54"/>
      <c r="AE1373" s="54"/>
      <c r="AF1373" s="54"/>
      <c r="AG1373" s="54"/>
      <c r="AH1373" s="54"/>
    </row>
    <row r="1374" spans="1:34" ht="18" customHeight="1" x14ac:dyDescent="0.3">
      <c r="A1374" s="61"/>
      <c r="B1374" s="61"/>
      <c r="C1374" s="62"/>
      <c r="D1374" s="54"/>
      <c r="E1374" s="54"/>
      <c r="F1374" s="54"/>
      <c r="G1374" s="54"/>
      <c r="H1374" s="54"/>
      <c r="I1374" s="54"/>
      <c r="J1374" s="54"/>
      <c r="K1374" s="54"/>
      <c r="L1374" s="54"/>
      <c r="M1374" s="54"/>
      <c r="N1374" s="54"/>
      <c r="O1374" s="54"/>
      <c r="P1374" s="54"/>
      <c r="Q1374" s="54"/>
      <c r="R1374" s="54"/>
      <c r="S1374" s="54"/>
      <c r="T1374" s="54"/>
      <c r="U1374" s="54"/>
      <c r="V1374" s="54"/>
      <c r="W1374" s="54"/>
      <c r="X1374" s="54"/>
      <c r="Y1374" s="54"/>
      <c r="Z1374" s="54"/>
      <c r="AA1374" s="54"/>
      <c r="AB1374" s="54"/>
      <c r="AC1374" s="54"/>
      <c r="AD1374" s="54"/>
      <c r="AE1374" s="54"/>
      <c r="AF1374" s="54"/>
      <c r="AG1374" s="54"/>
      <c r="AH1374" s="54"/>
    </row>
    <row r="1375" spans="1:34" ht="18" customHeight="1" x14ac:dyDescent="0.3">
      <c r="A1375" s="61"/>
      <c r="B1375" s="61"/>
      <c r="C1375" s="62"/>
      <c r="D1375" s="54"/>
      <c r="E1375" s="54"/>
      <c r="F1375" s="54"/>
      <c r="G1375" s="54"/>
      <c r="H1375" s="54"/>
      <c r="I1375" s="54"/>
      <c r="J1375" s="54"/>
      <c r="K1375" s="54"/>
      <c r="L1375" s="54"/>
      <c r="M1375" s="54"/>
      <c r="N1375" s="54"/>
      <c r="O1375" s="54"/>
      <c r="P1375" s="54"/>
      <c r="Q1375" s="54"/>
      <c r="R1375" s="54"/>
      <c r="S1375" s="54"/>
      <c r="T1375" s="54"/>
      <c r="U1375" s="54"/>
      <c r="V1375" s="54"/>
      <c r="W1375" s="54"/>
      <c r="X1375" s="54"/>
      <c r="Y1375" s="54"/>
      <c r="Z1375" s="54"/>
      <c r="AA1375" s="54"/>
      <c r="AB1375" s="54"/>
      <c r="AC1375" s="54"/>
      <c r="AD1375" s="54"/>
      <c r="AE1375" s="54"/>
      <c r="AF1375" s="54"/>
      <c r="AG1375" s="54"/>
      <c r="AH1375" s="54"/>
    </row>
    <row r="1376" spans="1:34" ht="18" customHeight="1" x14ac:dyDescent="0.3">
      <c r="A1376" s="61"/>
      <c r="B1376" s="61"/>
      <c r="C1376" s="62"/>
      <c r="D1376" s="54"/>
      <c r="E1376" s="54"/>
      <c r="F1376" s="54"/>
      <c r="G1376" s="54"/>
      <c r="H1376" s="54"/>
      <c r="I1376" s="54"/>
      <c r="J1376" s="54"/>
      <c r="K1376" s="54"/>
      <c r="L1376" s="54"/>
      <c r="M1376" s="54"/>
      <c r="N1376" s="54"/>
      <c r="O1376" s="54"/>
      <c r="P1376" s="54"/>
      <c r="Q1376" s="54"/>
      <c r="R1376" s="54"/>
      <c r="S1376" s="54"/>
      <c r="T1376" s="54"/>
      <c r="U1376" s="54"/>
      <c r="V1376" s="54"/>
      <c r="W1376" s="54"/>
      <c r="X1376" s="54"/>
      <c r="Y1376" s="54"/>
      <c r="Z1376" s="54"/>
      <c r="AA1376" s="54"/>
      <c r="AB1376" s="54"/>
      <c r="AC1376" s="54"/>
      <c r="AD1376" s="54"/>
      <c r="AE1376" s="54"/>
      <c r="AF1376" s="54"/>
      <c r="AG1376" s="54"/>
      <c r="AH1376" s="54"/>
    </row>
    <row r="1377" spans="1:34" ht="18" customHeight="1" x14ac:dyDescent="0.3">
      <c r="A1377" s="61"/>
      <c r="B1377" s="61"/>
      <c r="C1377" s="62"/>
      <c r="D1377" s="54"/>
      <c r="E1377" s="54"/>
      <c r="F1377" s="54"/>
      <c r="G1377" s="54"/>
      <c r="H1377" s="54"/>
      <c r="I1377" s="54"/>
      <c r="J1377" s="54"/>
      <c r="K1377" s="54"/>
      <c r="L1377" s="54"/>
      <c r="M1377" s="54"/>
      <c r="N1377" s="54"/>
      <c r="O1377" s="54"/>
      <c r="P1377" s="54"/>
      <c r="Q1377" s="54"/>
      <c r="R1377" s="54"/>
      <c r="S1377" s="54"/>
      <c r="T1377" s="54"/>
      <c r="U1377" s="54"/>
      <c r="V1377" s="54"/>
      <c r="W1377" s="54"/>
      <c r="X1377" s="54"/>
      <c r="Y1377" s="54"/>
      <c r="Z1377" s="54"/>
      <c r="AA1377" s="54"/>
      <c r="AB1377" s="54"/>
      <c r="AC1377" s="54"/>
      <c r="AD1377" s="54"/>
      <c r="AE1377" s="54"/>
      <c r="AF1377" s="54"/>
      <c r="AG1377" s="54"/>
      <c r="AH1377" s="54"/>
    </row>
    <row r="1378" spans="1:34" ht="18" customHeight="1" x14ac:dyDescent="0.3">
      <c r="A1378" s="61"/>
      <c r="B1378" s="61"/>
      <c r="C1378" s="62"/>
      <c r="D1378" s="54"/>
      <c r="E1378" s="54"/>
      <c r="F1378" s="54"/>
      <c r="G1378" s="54"/>
      <c r="H1378" s="54"/>
      <c r="I1378" s="54"/>
      <c r="J1378" s="54"/>
      <c r="K1378" s="54"/>
      <c r="L1378" s="54"/>
      <c r="M1378" s="54"/>
      <c r="N1378" s="54"/>
      <c r="O1378" s="54"/>
      <c r="P1378" s="54"/>
      <c r="Q1378" s="54"/>
      <c r="R1378" s="54"/>
      <c r="S1378" s="54"/>
      <c r="T1378" s="54"/>
      <c r="U1378" s="54"/>
      <c r="V1378" s="54"/>
      <c r="W1378" s="54"/>
      <c r="X1378" s="54"/>
      <c r="Y1378" s="54"/>
      <c r="Z1378" s="54"/>
      <c r="AA1378" s="54"/>
      <c r="AB1378" s="54"/>
      <c r="AC1378" s="54"/>
      <c r="AD1378" s="54"/>
      <c r="AE1378" s="54"/>
      <c r="AF1378" s="54"/>
      <c r="AG1378" s="54"/>
      <c r="AH1378" s="54"/>
    </row>
    <row r="1379" spans="1:34" ht="18" customHeight="1" x14ac:dyDescent="0.3">
      <c r="A1379" s="61"/>
      <c r="B1379" s="61"/>
      <c r="C1379" s="62"/>
      <c r="D1379" s="54"/>
      <c r="E1379" s="54"/>
      <c r="F1379" s="54"/>
      <c r="G1379" s="54"/>
      <c r="H1379" s="54"/>
      <c r="I1379" s="54"/>
      <c r="J1379" s="54"/>
      <c r="K1379" s="54"/>
      <c r="L1379" s="54"/>
      <c r="M1379" s="54"/>
      <c r="N1379" s="54"/>
      <c r="O1379" s="54"/>
      <c r="P1379" s="54"/>
      <c r="Q1379" s="54"/>
      <c r="R1379" s="54"/>
      <c r="S1379" s="54"/>
      <c r="T1379" s="54"/>
      <c r="U1379" s="54"/>
      <c r="V1379" s="54"/>
      <c r="W1379" s="54"/>
      <c r="X1379" s="54"/>
      <c r="Y1379" s="54"/>
      <c r="Z1379" s="54"/>
      <c r="AA1379" s="54"/>
      <c r="AB1379" s="54"/>
      <c r="AC1379" s="54"/>
      <c r="AD1379" s="54"/>
      <c r="AE1379" s="54"/>
      <c r="AF1379" s="54"/>
      <c r="AG1379" s="54"/>
      <c r="AH1379" s="54"/>
    </row>
    <row r="1380" spans="1:34" ht="18" customHeight="1" x14ac:dyDescent="0.3">
      <c r="A1380" s="61"/>
      <c r="B1380" s="61"/>
      <c r="C1380" s="62"/>
      <c r="D1380" s="54"/>
      <c r="E1380" s="54"/>
      <c r="F1380" s="54"/>
      <c r="G1380" s="54"/>
      <c r="H1380" s="54"/>
      <c r="I1380" s="54"/>
      <c r="J1380" s="54"/>
      <c r="K1380" s="54"/>
      <c r="L1380" s="54"/>
      <c r="M1380" s="54"/>
      <c r="N1380" s="54"/>
      <c r="O1380" s="54"/>
      <c r="P1380" s="54"/>
      <c r="Q1380" s="54"/>
      <c r="R1380" s="54"/>
      <c r="S1380" s="54"/>
      <c r="T1380" s="54"/>
      <c r="U1380" s="54"/>
      <c r="V1380" s="54"/>
      <c r="W1380" s="54"/>
      <c r="X1380" s="54"/>
      <c r="Y1380" s="54"/>
      <c r="Z1380" s="54"/>
      <c r="AA1380" s="54"/>
      <c r="AB1380" s="54"/>
      <c r="AC1380" s="54"/>
      <c r="AD1380" s="54"/>
      <c r="AE1380" s="54"/>
      <c r="AF1380" s="54"/>
      <c r="AG1380" s="54"/>
      <c r="AH1380" s="54"/>
    </row>
    <row r="1381" spans="1:34" ht="18" customHeight="1" x14ac:dyDescent="0.3">
      <c r="A1381" s="61"/>
      <c r="B1381" s="61"/>
      <c r="C1381" s="62"/>
      <c r="D1381" s="54"/>
      <c r="E1381" s="54"/>
      <c r="F1381" s="54"/>
      <c r="G1381" s="54"/>
      <c r="H1381" s="54"/>
      <c r="I1381" s="54"/>
      <c r="J1381" s="54"/>
      <c r="K1381" s="54"/>
      <c r="L1381" s="54"/>
      <c r="M1381" s="54"/>
      <c r="N1381" s="54"/>
      <c r="O1381" s="54"/>
      <c r="P1381" s="54"/>
      <c r="Q1381" s="54"/>
      <c r="R1381" s="54"/>
      <c r="S1381" s="54"/>
      <c r="T1381" s="54"/>
      <c r="U1381" s="54"/>
      <c r="V1381" s="54"/>
      <c r="W1381" s="54"/>
      <c r="X1381" s="54"/>
      <c r="Y1381" s="54"/>
      <c r="Z1381" s="54"/>
      <c r="AA1381" s="54"/>
      <c r="AB1381" s="54"/>
      <c r="AC1381" s="54"/>
      <c r="AD1381" s="54"/>
      <c r="AE1381" s="54"/>
      <c r="AF1381" s="54"/>
      <c r="AG1381" s="54"/>
      <c r="AH1381" s="54"/>
    </row>
    <row r="1382" spans="1:34" ht="18" customHeight="1" x14ac:dyDescent="0.3">
      <c r="A1382" s="61"/>
      <c r="B1382" s="61"/>
      <c r="C1382" s="62"/>
      <c r="D1382" s="54"/>
      <c r="E1382" s="54"/>
      <c r="F1382" s="54"/>
      <c r="G1382" s="54"/>
      <c r="H1382" s="54"/>
      <c r="I1382" s="54"/>
      <c r="J1382" s="54"/>
      <c r="K1382" s="54"/>
      <c r="L1382" s="54"/>
      <c r="M1382" s="54"/>
      <c r="N1382" s="54"/>
      <c r="O1382" s="54"/>
      <c r="P1382" s="54"/>
      <c r="Q1382" s="54"/>
      <c r="R1382" s="54"/>
      <c r="S1382" s="54"/>
      <c r="T1382" s="54"/>
      <c r="U1382" s="54"/>
      <c r="V1382" s="54"/>
      <c r="W1382" s="54"/>
      <c r="X1382" s="54"/>
      <c r="Y1382" s="54"/>
      <c r="Z1382" s="54"/>
      <c r="AA1382" s="54"/>
      <c r="AB1382" s="54"/>
      <c r="AC1382" s="54"/>
      <c r="AD1382" s="54"/>
      <c r="AE1382" s="54"/>
      <c r="AF1382" s="54"/>
      <c r="AG1382" s="54"/>
      <c r="AH1382" s="54"/>
    </row>
    <row r="1383" spans="1:34" ht="18" customHeight="1" x14ac:dyDescent="0.3">
      <c r="A1383" s="61"/>
      <c r="B1383" s="61"/>
      <c r="C1383" s="62"/>
      <c r="D1383" s="54"/>
      <c r="E1383" s="54"/>
      <c r="F1383" s="54"/>
      <c r="G1383" s="54"/>
      <c r="H1383" s="54"/>
      <c r="I1383" s="54"/>
      <c r="J1383" s="54"/>
      <c r="K1383" s="54"/>
      <c r="L1383" s="54"/>
      <c r="M1383" s="54"/>
      <c r="N1383" s="54"/>
      <c r="O1383" s="54"/>
      <c r="P1383" s="54"/>
      <c r="Q1383" s="54"/>
      <c r="R1383" s="54"/>
      <c r="S1383" s="54"/>
      <c r="T1383" s="54"/>
      <c r="U1383" s="54"/>
      <c r="V1383" s="54"/>
      <c r="W1383" s="54"/>
      <c r="X1383" s="54"/>
      <c r="Y1383" s="54"/>
      <c r="Z1383" s="54"/>
      <c r="AA1383" s="54"/>
      <c r="AB1383" s="54"/>
      <c r="AC1383" s="54"/>
      <c r="AD1383" s="54"/>
      <c r="AE1383" s="54"/>
      <c r="AF1383" s="54"/>
      <c r="AG1383" s="54"/>
      <c r="AH1383" s="54"/>
    </row>
    <row r="1384" spans="1:34" ht="18" customHeight="1" x14ac:dyDescent="0.3">
      <c r="A1384" s="61"/>
      <c r="B1384" s="61"/>
      <c r="C1384" s="62"/>
      <c r="D1384" s="54"/>
      <c r="E1384" s="54"/>
      <c r="F1384" s="54"/>
      <c r="G1384" s="54"/>
      <c r="H1384" s="54"/>
      <c r="I1384" s="54"/>
      <c r="J1384" s="54"/>
      <c r="K1384" s="54"/>
      <c r="L1384" s="54"/>
      <c r="M1384" s="54"/>
      <c r="N1384" s="54"/>
      <c r="O1384" s="54"/>
      <c r="P1384" s="54"/>
      <c r="Q1384" s="54"/>
      <c r="R1384" s="54"/>
      <c r="S1384" s="54"/>
      <c r="T1384" s="54"/>
      <c r="U1384" s="54"/>
      <c r="V1384" s="54"/>
      <c r="W1384" s="54"/>
      <c r="X1384" s="54"/>
      <c r="Y1384" s="54"/>
      <c r="Z1384" s="54"/>
      <c r="AA1384" s="54"/>
      <c r="AB1384" s="54"/>
      <c r="AC1384" s="54"/>
      <c r="AD1384" s="54"/>
      <c r="AE1384" s="54"/>
      <c r="AF1384" s="54"/>
      <c r="AG1384" s="54"/>
      <c r="AH1384" s="54"/>
    </row>
    <row r="1385" spans="1:34" ht="18" customHeight="1" x14ac:dyDescent="0.3">
      <c r="A1385" s="61"/>
      <c r="B1385" s="61"/>
      <c r="C1385" s="62"/>
      <c r="D1385" s="54"/>
      <c r="E1385" s="54"/>
      <c r="F1385" s="54"/>
      <c r="G1385" s="54"/>
      <c r="H1385" s="54"/>
      <c r="I1385" s="54"/>
      <c r="J1385" s="54"/>
      <c r="K1385" s="54"/>
      <c r="L1385" s="54"/>
      <c r="M1385" s="54"/>
      <c r="N1385" s="54"/>
      <c r="O1385" s="54"/>
      <c r="P1385" s="54"/>
      <c r="Q1385" s="54"/>
      <c r="R1385" s="54"/>
      <c r="S1385" s="54"/>
      <c r="T1385" s="54"/>
      <c r="U1385" s="54"/>
      <c r="V1385" s="54"/>
      <c r="W1385" s="54"/>
      <c r="X1385" s="54"/>
      <c r="Y1385" s="54"/>
      <c r="Z1385" s="54"/>
      <c r="AA1385" s="54"/>
      <c r="AB1385" s="54"/>
      <c r="AC1385" s="54"/>
      <c r="AD1385" s="54"/>
      <c r="AE1385" s="54"/>
      <c r="AF1385" s="54"/>
      <c r="AG1385" s="54"/>
      <c r="AH1385" s="54"/>
    </row>
    <row r="1386" spans="1:34" ht="18" customHeight="1" x14ac:dyDescent="0.3">
      <c r="A1386" s="61"/>
      <c r="B1386" s="61"/>
      <c r="C1386" s="62"/>
      <c r="D1386" s="54"/>
      <c r="E1386" s="54"/>
      <c r="F1386" s="54"/>
      <c r="G1386" s="54"/>
      <c r="H1386" s="54"/>
      <c r="I1386" s="54"/>
      <c r="J1386" s="54"/>
      <c r="K1386" s="54"/>
      <c r="L1386" s="54"/>
      <c r="M1386" s="54"/>
      <c r="N1386" s="54"/>
      <c r="O1386" s="54"/>
      <c r="P1386" s="54"/>
      <c r="Q1386" s="54"/>
      <c r="R1386" s="54"/>
      <c r="S1386" s="54"/>
      <c r="T1386" s="54"/>
      <c r="U1386" s="54"/>
      <c r="V1386" s="54"/>
      <c r="W1386" s="54"/>
      <c r="X1386" s="54"/>
      <c r="Y1386" s="54"/>
      <c r="Z1386" s="54"/>
      <c r="AA1386" s="54"/>
      <c r="AB1386" s="54"/>
      <c r="AC1386" s="54"/>
      <c r="AD1386" s="54"/>
      <c r="AE1386" s="54"/>
      <c r="AF1386" s="54"/>
      <c r="AG1386" s="54"/>
      <c r="AH1386" s="54"/>
    </row>
    <row r="1387" spans="1:34" ht="18" customHeight="1" x14ac:dyDescent="0.3">
      <c r="A1387" s="61"/>
      <c r="B1387" s="61"/>
      <c r="C1387" s="62"/>
      <c r="D1387" s="54"/>
      <c r="E1387" s="54"/>
      <c r="F1387" s="54"/>
      <c r="G1387" s="54"/>
      <c r="H1387" s="54"/>
      <c r="I1387" s="54"/>
      <c r="J1387" s="54"/>
      <c r="K1387" s="54"/>
      <c r="L1387" s="54"/>
      <c r="M1387" s="54"/>
      <c r="N1387" s="54"/>
      <c r="O1387" s="54"/>
      <c r="P1387" s="54"/>
      <c r="Q1387" s="54"/>
      <c r="R1387" s="54"/>
      <c r="S1387" s="54"/>
      <c r="T1387" s="54"/>
      <c r="U1387" s="54"/>
      <c r="V1387" s="54"/>
      <c r="W1387" s="54"/>
      <c r="X1387" s="54"/>
      <c r="Y1387" s="54"/>
      <c r="Z1387" s="54"/>
      <c r="AA1387" s="54"/>
      <c r="AB1387" s="54"/>
      <c r="AC1387" s="54"/>
      <c r="AD1387" s="54"/>
      <c r="AE1387" s="54"/>
      <c r="AF1387" s="54"/>
      <c r="AG1387" s="54"/>
      <c r="AH1387" s="54"/>
    </row>
    <row r="1388" spans="1:34" ht="18" customHeight="1" x14ac:dyDescent="0.3">
      <c r="A1388" s="61"/>
      <c r="B1388" s="61"/>
      <c r="C1388" s="62"/>
      <c r="D1388" s="54"/>
      <c r="E1388" s="54"/>
      <c r="F1388" s="54"/>
      <c r="G1388" s="54"/>
      <c r="H1388" s="54"/>
      <c r="I1388" s="54"/>
      <c r="J1388" s="54"/>
      <c r="K1388" s="54"/>
      <c r="L1388" s="54"/>
      <c r="M1388" s="54"/>
      <c r="N1388" s="54"/>
      <c r="O1388" s="54"/>
      <c r="P1388" s="54"/>
      <c r="Q1388" s="54"/>
      <c r="R1388" s="54"/>
      <c r="S1388" s="54"/>
      <c r="T1388" s="54"/>
      <c r="U1388" s="54"/>
      <c r="V1388" s="54"/>
      <c r="W1388" s="54"/>
      <c r="X1388" s="54"/>
      <c r="Y1388" s="54"/>
      <c r="Z1388" s="54"/>
      <c r="AA1388" s="54"/>
      <c r="AB1388" s="54"/>
      <c r="AC1388" s="54"/>
      <c r="AD1388" s="54"/>
      <c r="AE1388" s="54"/>
      <c r="AF1388" s="54"/>
      <c r="AG1388" s="54"/>
      <c r="AH1388" s="54"/>
    </row>
    <row r="1389" spans="1:34" ht="18" customHeight="1" x14ac:dyDescent="0.3">
      <c r="A1389" s="61"/>
      <c r="B1389" s="61"/>
      <c r="C1389" s="62"/>
      <c r="D1389" s="54"/>
      <c r="E1389" s="54"/>
      <c r="F1389" s="54"/>
      <c r="G1389" s="54"/>
      <c r="H1389" s="54"/>
      <c r="I1389" s="54"/>
      <c r="J1389" s="54"/>
      <c r="K1389" s="54"/>
      <c r="L1389" s="54"/>
      <c r="M1389" s="54"/>
      <c r="N1389" s="54"/>
      <c r="O1389" s="54"/>
      <c r="P1389" s="54"/>
      <c r="Q1389" s="54"/>
      <c r="R1389" s="54"/>
      <c r="S1389" s="54"/>
      <c r="T1389" s="54"/>
      <c r="U1389" s="54"/>
      <c r="V1389" s="54"/>
      <c r="W1389" s="54"/>
      <c r="X1389" s="54"/>
      <c r="Y1389" s="54"/>
      <c r="Z1389" s="54"/>
      <c r="AA1389" s="54"/>
      <c r="AB1389" s="54"/>
      <c r="AC1389" s="54"/>
      <c r="AD1389" s="54"/>
      <c r="AE1389" s="54"/>
      <c r="AF1389" s="54"/>
      <c r="AG1389" s="54"/>
      <c r="AH1389" s="54"/>
    </row>
    <row r="1390" spans="1:34" ht="18" customHeight="1" x14ac:dyDescent="0.3">
      <c r="A1390" s="61"/>
      <c r="B1390" s="61"/>
      <c r="C1390" s="62"/>
      <c r="D1390" s="54"/>
      <c r="E1390" s="54"/>
      <c r="F1390" s="54"/>
      <c r="G1390" s="54"/>
      <c r="H1390" s="54"/>
      <c r="I1390" s="54"/>
      <c r="J1390" s="54"/>
      <c r="K1390" s="54"/>
      <c r="L1390" s="54"/>
      <c r="M1390" s="54"/>
      <c r="N1390" s="54"/>
      <c r="O1390" s="54"/>
      <c r="P1390" s="54"/>
      <c r="Q1390" s="54"/>
      <c r="R1390" s="54"/>
      <c r="S1390" s="54"/>
      <c r="T1390" s="54"/>
      <c r="U1390" s="54"/>
      <c r="V1390" s="54"/>
      <c r="W1390" s="54"/>
      <c r="X1390" s="54"/>
      <c r="Y1390" s="54"/>
      <c r="Z1390" s="54"/>
      <c r="AA1390" s="54"/>
      <c r="AB1390" s="54"/>
      <c r="AC1390" s="54"/>
      <c r="AD1390" s="54"/>
      <c r="AE1390" s="54"/>
      <c r="AF1390" s="54"/>
      <c r="AG1390" s="54"/>
      <c r="AH1390" s="54"/>
    </row>
    <row r="1391" spans="1:34" ht="18" customHeight="1" x14ac:dyDescent="0.3">
      <c r="A1391" s="61"/>
      <c r="B1391" s="61"/>
      <c r="C1391" s="62"/>
      <c r="D1391" s="54"/>
      <c r="E1391" s="54"/>
      <c r="F1391" s="54"/>
      <c r="G1391" s="54"/>
      <c r="H1391" s="54"/>
      <c r="I1391" s="54"/>
      <c r="J1391" s="54"/>
      <c r="K1391" s="54"/>
      <c r="L1391" s="54"/>
      <c r="M1391" s="54"/>
      <c r="N1391" s="54"/>
      <c r="O1391" s="54"/>
      <c r="P1391" s="54"/>
      <c r="Q1391" s="54"/>
      <c r="R1391" s="54"/>
      <c r="S1391" s="54"/>
      <c r="T1391" s="54"/>
      <c r="U1391" s="54"/>
      <c r="V1391" s="54"/>
      <c r="W1391" s="54"/>
      <c r="X1391" s="54"/>
      <c r="Y1391" s="54"/>
      <c r="Z1391" s="54"/>
      <c r="AA1391" s="54"/>
      <c r="AB1391" s="54"/>
      <c r="AC1391" s="54"/>
      <c r="AD1391" s="54"/>
      <c r="AE1391" s="54"/>
      <c r="AF1391" s="54"/>
      <c r="AG1391" s="54"/>
      <c r="AH1391" s="54"/>
    </row>
    <row r="1392" spans="1:34" ht="18" customHeight="1" x14ac:dyDescent="0.3">
      <c r="A1392" s="61"/>
      <c r="B1392" s="61"/>
      <c r="C1392" s="62"/>
      <c r="D1392" s="54"/>
      <c r="E1392" s="54"/>
      <c r="F1392" s="54"/>
      <c r="G1392" s="54"/>
      <c r="H1392" s="54"/>
      <c r="I1392" s="54"/>
      <c r="J1392" s="54"/>
      <c r="K1392" s="54"/>
      <c r="L1392" s="54"/>
      <c r="M1392" s="54"/>
      <c r="N1392" s="54"/>
      <c r="O1392" s="54"/>
      <c r="P1392" s="54"/>
      <c r="Q1392" s="54"/>
      <c r="R1392" s="54"/>
      <c r="S1392" s="54"/>
      <c r="T1392" s="54"/>
      <c r="U1392" s="54"/>
      <c r="V1392" s="54"/>
      <c r="W1392" s="54"/>
      <c r="X1392" s="54"/>
      <c r="Y1392" s="54"/>
      <c r="Z1392" s="54"/>
      <c r="AA1392" s="54"/>
      <c r="AB1392" s="54"/>
      <c r="AC1392" s="54"/>
      <c r="AD1392" s="54"/>
      <c r="AE1392" s="54"/>
      <c r="AF1392" s="54"/>
      <c r="AG1392" s="54"/>
      <c r="AH1392" s="54"/>
    </row>
    <row r="1393" spans="1:34" ht="18" customHeight="1" x14ac:dyDescent="0.3">
      <c r="A1393" s="61"/>
      <c r="B1393" s="61"/>
      <c r="C1393" s="62"/>
      <c r="D1393" s="54"/>
      <c r="E1393" s="54"/>
      <c r="F1393" s="54"/>
      <c r="G1393" s="54"/>
      <c r="H1393" s="54"/>
      <c r="I1393" s="54"/>
      <c r="J1393" s="54"/>
      <c r="K1393" s="54"/>
      <c r="L1393" s="54"/>
      <c r="M1393" s="54"/>
      <c r="N1393" s="54"/>
      <c r="O1393" s="54"/>
      <c r="P1393" s="54"/>
      <c r="Q1393" s="54"/>
      <c r="R1393" s="54"/>
      <c r="S1393" s="54"/>
      <c r="T1393" s="54"/>
      <c r="U1393" s="54"/>
      <c r="V1393" s="54"/>
      <c r="W1393" s="54"/>
      <c r="X1393" s="54"/>
      <c r="Y1393" s="54"/>
      <c r="Z1393" s="54"/>
      <c r="AA1393" s="54"/>
      <c r="AB1393" s="54"/>
      <c r="AC1393" s="54"/>
      <c r="AD1393" s="54"/>
      <c r="AE1393" s="54"/>
      <c r="AF1393" s="54"/>
      <c r="AG1393" s="54"/>
      <c r="AH1393" s="54"/>
    </row>
    <row r="1394" spans="1:34" ht="18" customHeight="1" x14ac:dyDescent="0.3">
      <c r="A1394" s="61"/>
      <c r="B1394" s="61"/>
      <c r="C1394" s="62"/>
      <c r="D1394" s="54"/>
      <c r="E1394" s="54"/>
      <c r="F1394" s="54"/>
      <c r="G1394" s="54"/>
      <c r="H1394" s="54"/>
      <c r="I1394" s="54"/>
      <c r="J1394" s="54"/>
      <c r="K1394" s="54"/>
      <c r="L1394" s="54"/>
      <c r="M1394" s="54"/>
      <c r="N1394" s="54"/>
      <c r="O1394" s="54"/>
      <c r="P1394" s="54"/>
      <c r="Q1394" s="54"/>
      <c r="R1394" s="54"/>
      <c r="S1394" s="54"/>
      <c r="T1394" s="54"/>
      <c r="U1394" s="54"/>
      <c r="V1394" s="54"/>
      <c r="W1394" s="54"/>
      <c r="X1394" s="54"/>
      <c r="Y1394" s="54"/>
      <c r="Z1394" s="54"/>
      <c r="AA1394" s="54"/>
      <c r="AB1394" s="54"/>
      <c r="AC1394" s="54"/>
      <c r="AD1394" s="54"/>
      <c r="AE1394" s="54"/>
      <c r="AF1394" s="54"/>
      <c r="AG1394" s="54"/>
      <c r="AH1394" s="54"/>
    </row>
    <row r="1395" spans="1:34" ht="18" customHeight="1" x14ac:dyDescent="0.3">
      <c r="A1395" s="61"/>
      <c r="B1395" s="61"/>
      <c r="C1395" s="62"/>
      <c r="D1395" s="54"/>
      <c r="E1395" s="54"/>
      <c r="F1395" s="54"/>
      <c r="G1395" s="54"/>
      <c r="H1395" s="54"/>
      <c r="I1395" s="54"/>
      <c r="J1395" s="54"/>
      <c r="K1395" s="54"/>
      <c r="L1395" s="54"/>
      <c r="M1395" s="54"/>
      <c r="N1395" s="54"/>
      <c r="O1395" s="54"/>
      <c r="P1395" s="54"/>
      <c r="Q1395" s="54"/>
      <c r="R1395" s="54"/>
      <c r="S1395" s="54"/>
      <c r="T1395" s="54"/>
      <c r="U1395" s="54"/>
      <c r="V1395" s="54"/>
      <c r="W1395" s="54"/>
      <c r="X1395" s="54"/>
      <c r="Y1395" s="54"/>
      <c r="Z1395" s="54"/>
      <c r="AA1395" s="54"/>
      <c r="AB1395" s="54"/>
      <c r="AC1395" s="54"/>
      <c r="AD1395" s="54"/>
      <c r="AE1395" s="54"/>
      <c r="AF1395" s="54"/>
      <c r="AG1395" s="54"/>
      <c r="AH1395" s="54"/>
    </row>
    <row r="1396" spans="1:34" ht="18" customHeight="1" x14ac:dyDescent="0.3">
      <c r="A1396" s="61"/>
      <c r="B1396" s="61"/>
      <c r="C1396" s="62"/>
      <c r="D1396" s="54"/>
      <c r="E1396" s="54"/>
      <c r="F1396" s="54"/>
      <c r="G1396" s="54"/>
      <c r="H1396" s="54"/>
      <c r="I1396" s="54"/>
      <c r="J1396" s="54"/>
      <c r="K1396" s="54"/>
      <c r="L1396" s="54"/>
      <c r="M1396" s="54"/>
      <c r="N1396" s="54"/>
      <c r="O1396" s="54"/>
      <c r="P1396" s="54"/>
      <c r="Q1396" s="54"/>
      <c r="R1396" s="54"/>
      <c r="S1396" s="54"/>
      <c r="T1396" s="54"/>
      <c r="U1396" s="54"/>
      <c r="V1396" s="54"/>
      <c r="W1396" s="54"/>
      <c r="X1396" s="54"/>
      <c r="Y1396" s="54"/>
      <c r="Z1396" s="54"/>
      <c r="AA1396" s="54"/>
      <c r="AB1396" s="54"/>
      <c r="AC1396" s="54"/>
      <c r="AD1396" s="54"/>
      <c r="AE1396" s="54"/>
      <c r="AF1396" s="54"/>
      <c r="AG1396" s="54"/>
      <c r="AH1396" s="54"/>
    </row>
    <row r="1397" spans="1:34" ht="18" customHeight="1" x14ac:dyDescent="0.3">
      <c r="A1397" s="61"/>
      <c r="B1397" s="61"/>
      <c r="C1397" s="62"/>
      <c r="D1397" s="54"/>
      <c r="E1397" s="54"/>
      <c r="F1397" s="54"/>
      <c r="G1397" s="54"/>
      <c r="H1397" s="54"/>
      <c r="I1397" s="54"/>
      <c r="J1397" s="54"/>
      <c r="K1397" s="54"/>
      <c r="L1397" s="54"/>
      <c r="M1397" s="54"/>
      <c r="N1397" s="54"/>
      <c r="O1397" s="54"/>
      <c r="P1397" s="54"/>
      <c r="Q1397" s="54"/>
      <c r="R1397" s="54"/>
      <c r="S1397" s="54"/>
      <c r="T1397" s="54"/>
      <c r="U1397" s="54"/>
      <c r="V1397" s="54"/>
      <c r="W1397" s="54"/>
      <c r="X1397" s="54"/>
      <c r="Y1397" s="54"/>
      <c r="Z1397" s="54"/>
      <c r="AA1397" s="54"/>
      <c r="AB1397" s="54"/>
      <c r="AC1397" s="54"/>
      <c r="AD1397" s="54"/>
      <c r="AE1397" s="54"/>
      <c r="AF1397" s="54"/>
      <c r="AG1397" s="54"/>
      <c r="AH1397" s="54"/>
    </row>
    <row r="1398" spans="1:34" ht="18" customHeight="1" x14ac:dyDescent="0.3">
      <c r="A1398" s="61"/>
      <c r="B1398" s="61"/>
      <c r="C1398" s="62"/>
      <c r="D1398" s="54"/>
      <c r="E1398" s="54"/>
      <c r="F1398" s="54"/>
      <c r="G1398" s="54"/>
      <c r="H1398" s="54"/>
      <c r="I1398" s="54"/>
      <c r="J1398" s="54"/>
      <c r="K1398" s="54"/>
      <c r="L1398" s="54"/>
      <c r="M1398" s="54"/>
      <c r="N1398" s="54"/>
      <c r="O1398" s="54"/>
      <c r="P1398" s="54"/>
      <c r="Q1398" s="54"/>
      <c r="R1398" s="54"/>
      <c r="S1398" s="54"/>
      <c r="T1398" s="54"/>
      <c r="U1398" s="54"/>
      <c r="V1398" s="54"/>
      <c r="W1398" s="54"/>
      <c r="X1398" s="54"/>
      <c r="Y1398" s="54"/>
      <c r="Z1398" s="54"/>
      <c r="AA1398" s="54"/>
      <c r="AB1398" s="54"/>
      <c r="AC1398" s="54"/>
      <c r="AD1398" s="54"/>
      <c r="AE1398" s="54"/>
      <c r="AF1398" s="54"/>
      <c r="AG1398" s="54"/>
      <c r="AH1398" s="54"/>
    </row>
    <row r="1399" spans="1:34" ht="18" customHeight="1" x14ac:dyDescent="0.3">
      <c r="A1399" s="61"/>
      <c r="B1399" s="61"/>
      <c r="C1399" s="62"/>
      <c r="D1399" s="54"/>
      <c r="E1399" s="54"/>
      <c r="F1399" s="54"/>
      <c r="G1399" s="54"/>
      <c r="H1399" s="54"/>
      <c r="I1399" s="54"/>
      <c r="J1399" s="54"/>
      <c r="K1399" s="54"/>
      <c r="L1399" s="54"/>
      <c r="M1399" s="54"/>
      <c r="N1399" s="54"/>
      <c r="O1399" s="54"/>
      <c r="P1399" s="54"/>
      <c r="Q1399" s="54"/>
      <c r="R1399" s="54"/>
      <c r="S1399" s="54"/>
      <c r="T1399" s="54"/>
      <c r="U1399" s="54"/>
      <c r="V1399" s="54"/>
      <c r="W1399" s="54"/>
      <c r="X1399" s="54"/>
      <c r="Y1399" s="54"/>
      <c r="Z1399" s="54"/>
      <c r="AA1399" s="54"/>
      <c r="AB1399" s="54"/>
      <c r="AC1399" s="54"/>
      <c r="AD1399" s="54"/>
      <c r="AE1399" s="54"/>
      <c r="AF1399" s="54"/>
      <c r="AG1399" s="54"/>
      <c r="AH1399" s="54"/>
    </row>
    <row r="1400" spans="1:34" ht="18" customHeight="1" x14ac:dyDescent="0.3">
      <c r="A1400" s="61"/>
      <c r="B1400" s="61"/>
      <c r="C1400" s="62"/>
      <c r="D1400" s="54"/>
      <c r="E1400" s="54"/>
      <c r="F1400" s="54"/>
      <c r="G1400" s="54"/>
      <c r="H1400" s="54"/>
      <c r="I1400" s="54"/>
      <c r="J1400" s="54"/>
      <c r="K1400" s="54"/>
      <c r="L1400" s="54"/>
      <c r="M1400" s="54"/>
      <c r="N1400" s="54"/>
      <c r="O1400" s="54"/>
      <c r="P1400" s="54"/>
      <c r="Q1400" s="54"/>
      <c r="R1400" s="54"/>
      <c r="S1400" s="54"/>
      <c r="T1400" s="54"/>
      <c r="U1400" s="54"/>
      <c r="V1400" s="54"/>
      <c r="W1400" s="54"/>
      <c r="X1400" s="54"/>
      <c r="Y1400" s="54"/>
      <c r="Z1400" s="54"/>
      <c r="AA1400" s="54"/>
      <c r="AB1400" s="54"/>
      <c r="AC1400" s="54"/>
      <c r="AD1400" s="54"/>
      <c r="AE1400" s="54"/>
      <c r="AF1400" s="54"/>
      <c r="AG1400" s="54"/>
      <c r="AH1400" s="54"/>
    </row>
    <row r="1401" spans="1:34" ht="18" customHeight="1" x14ac:dyDescent="0.3">
      <c r="A1401" s="61"/>
      <c r="B1401" s="61"/>
      <c r="C1401" s="62"/>
      <c r="D1401" s="54"/>
      <c r="E1401" s="54"/>
      <c r="F1401" s="54"/>
      <c r="G1401" s="54"/>
      <c r="H1401" s="54"/>
      <c r="I1401" s="54"/>
      <c r="J1401" s="54"/>
      <c r="K1401" s="54"/>
      <c r="L1401" s="54"/>
      <c r="M1401" s="54"/>
      <c r="N1401" s="54"/>
      <c r="O1401" s="54"/>
      <c r="P1401" s="54"/>
      <c r="Q1401" s="54"/>
      <c r="R1401" s="54"/>
      <c r="S1401" s="54"/>
      <c r="T1401" s="54"/>
      <c r="U1401" s="54"/>
      <c r="V1401" s="54"/>
      <c r="W1401" s="54"/>
      <c r="X1401" s="54"/>
      <c r="Y1401" s="54"/>
      <c r="Z1401" s="54"/>
      <c r="AA1401" s="54"/>
      <c r="AB1401" s="54"/>
      <c r="AC1401" s="54"/>
      <c r="AD1401" s="54"/>
      <c r="AE1401" s="54"/>
      <c r="AF1401" s="54"/>
      <c r="AG1401" s="54"/>
      <c r="AH1401" s="54"/>
    </row>
    <row r="1402" spans="1:34" ht="18" customHeight="1" x14ac:dyDescent="0.3">
      <c r="A1402" s="61"/>
      <c r="B1402" s="61"/>
      <c r="C1402" s="62"/>
      <c r="D1402" s="54"/>
      <c r="E1402" s="54"/>
      <c r="F1402" s="54"/>
      <c r="G1402" s="54"/>
      <c r="H1402" s="54"/>
      <c r="I1402" s="54"/>
      <c r="J1402" s="54"/>
      <c r="K1402" s="54"/>
      <c r="L1402" s="54"/>
      <c r="M1402" s="54"/>
      <c r="N1402" s="54"/>
      <c r="O1402" s="54"/>
      <c r="P1402" s="54"/>
      <c r="Q1402" s="54"/>
      <c r="R1402" s="54"/>
      <c r="S1402" s="54"/>
      <c r="T1402" s="54"/>
      <c r="U1402" s="54"/>
      <c r="V1402" s="54"/>
      <c r="W1402" s="54"/>
      <c r="X1402" s="54"/>
      <c r="Y1402" s="54"/>
      <c r="Z1402" s="54"/>
      <c r="AA1402" s="54"/>
      <c r="AB1402" s="54"/>
      <c r="AC1402" s="54"/>
      <c r="AD1402" s="54"/>
      <c r="AE1402" s="54"/>
      <c r="AF1402" s="54"/>
      <c r="AG1402" s="54"/>
      <c r="AH1402" s="54"/>
    </row>
    <row r="1403" spans="1:34" ht="18" customHeight="1" x14ac:dyDescent="0.3">
      <c r="A1403" s="61"/>
      <c r="B1403" s="61"/>
      <c r="C1403" s="62"/>
      <c r="D1403" s="54"/>
      <c r="E1403" s="54"/>
      <c r="F1403" s="54"/>
      <c r="G1403" s="54"/>
      <c r="H1403" s="54"/>
      <c r="I1403" s="54"/>
      <c r="J1403" s="54"/>
      <c r="K1403" s="54"/>
      <c r="L1403" s="54"/>
      <c r="M1403" s="54"/>
      <c r="N1403" s="54"/>
      <c r="O1403" s="54"/>
      <c r="P1403" s="54"/>
      <c r="Q1403" s="54"/>
      <c r="R1403" s="54"/>
      <c r="S1403" s="54"/>
      <c r="T1403" s="54"/>
      <c r="U1403" s="54"/>
      <c r="V1403" s="54"/>
      <c r="W1403" s="54"/>
      <c r="X1403" s="54"/>
      <c r="Y1403" s="54"/>
      <c r="Z1403" s="54"/>
      <c r="AA1403" s="54"/>
      <c r="AB1403" s="54"/>
      <c r="AC1403" s="54"/>
      <c r="AD1403" s="54"/>
      <c r="AE1403" s="54"/>
      <c r="AF1403" s="54"/>
      <c r="AG1403" s="54"/>
      <c r="AH1403" s="54"/>
    </row>
    <row r="1404" spans="1:34" ht="18" customHeight="1" x14ac:dyDescent="0.3">
      <c r="A1404" s="61"/>
      <c r="B1404" s="61"/>
      <c r="C1404" s="62"/>
      <c r="D1404" s="54"/>
      <c r="E1404" s="54"/>
      <c r="F1404" s="54"/>
      <c r="G1404" s="54"/>
      <c r="H1404" s="54"/>
      <c r="I1404" s="54"/>
      <c r="J1404" s="54"/>
      <c r="K1404" s="54"/>
      <c r="L1404" s="54"/>
      <c r="M1404" s="54"/>
      <c r="N1404" s="54"/>
      <c r="O1404" s="54"/>
      <c r="P1404" s="54"/>
      <c r="Q1404" s="54"/>
      <c r="R1404" s="54"/>
      <c r="S1404" s="54"/>
      <c r="T1404" s="54"/>
      <c r="U1404" s="54"/>
      <c r="V1404" s="54"/>
      <c r="W1404" s="54"/>
      <c r="X1404" s="54"/>
      <c r="Y1404" s="54"/>
      <c r="Z1404" s="54"/>
      <c r="AA1404" s="54"/>
      <c r="AB1404" s="54"/>
      <c r="AC1404" s="54"/>
      <c r="AD1404" s="54"/>
      <c r="AE1404" s="54"/>
      <c r="AF1404" s="54"/>
      <c r="AG1404" s="54"/>
      <c r="AH1404" s="54"/>
    </row>
    <row r="1405" spans="1:34" ht="18" customHeight="1" x14ac:dyDescent="0.3">
      <c r="A1405" s="61"/>
      <c r="B1405" s="61"/>
      <c r="C1405" s="62"/>
      <c r="D1405" s="54"/>
      <c r="E1405" s="54"/>
      <c r="F1405" s="54"/>
      <c r="G1405" s="54"/>
      <c r="H1405" s="54"/>
      <c r="I1405" s="54"/>
      <c r="J1405" s="54"/>
      <c r="K1405" s="54"/>
      <c r="L1405" s="54"/>
      <c r="M1405" s="54"/>
      <c r="N1405" s="54"/>
      <c r="O1405" s="54"/>
      <c r="P1405" s="54"/>
      <c r="Q1405" s="54"/>
      <c r="R1405" s="54"/>
      <c r="S1405" s="54"/>
      <c r="T1405" s="54"/>
      <c r="U1405" s="54"/>
      <c r="V1405" s="54"/>
      <c r="W1405" s="54"/>
      <c r="X1405" s="54"/>
      <c r="Y1405" s="54"/>
      <c r="Z1405" s="54"/>
      <c r="AA1405" s="54"/>
      <c r="AB1405" s="54"/>
      <c r="AC1405" s="54"/>
      <c r="AD1405" s="54"/>
      <c r="AE1405" s="54"/>
      <c r="AF1405" s="54"/>
      <c r="AG1405" s="54"/>
      <c r="AH1405" s="54"/>
    </row>
    <row r="1406" spans="1:34" ht="18" customHeight="1" x14ac:dyDescent="0.3">
      <c r="A1406" s="61"/>
      <c r="B1406" s="61"/>
      <c r="C1406" s="62"/>
      <c r="D1406" s="54"/>
      <c r="E1406" s="54"/>
      <c r="F1406" s="54"/>
      <c r="G1406" s="54"/>
      <c r="H1406" s="54"/>
      <c r="I1406" s="54"/>
      <c r="J1406" s="54"/>
      <c r="K1406" s="54"/>
      <c r="L1406" s="54"/>
      <c r="M1406" s="54"/>
      <c r="N1406" s="54"/>
      <c r="O1406" s="54"/>
      <c r="P1406" s="54"/>
      <c r="Q1406" s="54"/>
      <c r="R1406" s="54"/>
      <c r="S1406" s="54"/>
      <c r="T1406" s="54"/>
      <c r="U1406" s="54"/>
      <c r="V1406" s="54"/>
      <c r="W1406" s="54"/>
      <c r="X1406" s="54"/>
      <c r="Y1406" s="54"/>
      <c r="Z1406" s="54"/>
      <c r="AA1406" s="54"/>
      <c r="AB1406" s="54"/>
      <c r="AC1406" s="54"/>
      <c r="AD1406" s="54"/>
      <c r="AE1406" s="54"/>
      <c r="AF1406" s="54"/>
      <c r="AG1406" s="54"/>
      <c r="AH1406" s="54"/>
    </row>
    <row r="1407" spans="1:34" ht="18" customHeight="1" x14ac:dyDescent="0.3">
      <c r="A1407" s="61"/>
      <c r="B1407" s="61"/>
      <c r="C1407" s="62"/>
      <c r="D1407" s="54"/>
      <c r="E1407" s="54"/>
      <c r="F1407" s="54"/>
      <c r="G1407" s="54"/>
      <c r="H1407" s="54"/>
      <c r="I1407" s="54"/>
      <c r="J1407" s="54"/>
      <c r="K1407" s="54"/>
      <c r="L1407" s="54"/>
      <c r="M1407" s="54"/>
      <c r="N1407" s="54"/>
      <c r="O1407" s="54"/>
      <c r="P1407" s="54"/>
      <c r="Q1407" s="54"/>
      <c r="R1407" s="54"/>
      <c r="S1407" s="54"/>
      <c r="T1407" s="54"/>
      <c r="U1407" s="54"/>
      <c r="V1407" s="54"/>
      <c r="W1407" s="54"/>
      <c r="X1407" s="54"/>
      <c r="Y1407" s="54"/>
      <c r="Z1407" s="54"/>
      <c r="AA1407" s="54"/>
      <c r="AB1407" s="54"/>
      <c r="AC1407" s="54"/>
      <c r="AD1407" s="54"/>
      <c r="AE1407" s="54"/>
      <c r="AF1407" s="54"/>
      <c r="AG1407" s="54"/>
      <c r="AH1407" s="54"/>
    </row>
    <row r="1408" spans="1:34" ht="18" customHeight="1" x14ac:dyDescent="0.3">
      <c r="A1408" s="61"/>
      <c r="B1408" s="61"/>
      <c r="C1408" s="62"/>
      <c r="D1408" s="54"/>
      <c r="E1408" s="54"/>
      <c r="F1408" s="54"/>
      <c r="G1408" s="54"/>
      <c r="H1408" s="54"/>
      <c r="I1408" s="54"/>
      <c r="J1408" s="54"/>
      <c r="K1408" s="54"/>
      <c r="L1408" s="54"/>
      <c r="M1408" s="54"/>
      <c r="N1408" s="54"/>
      <c r="O1408" s="54"/>
      <c r="P1408" s="54"/>
      <c r="Q1408" s="54"/>
      <c r="R1408" s="54"/>
      <c r="S1408" s="54"/>
      <c r="T1408" s="54"/>
      <c r="U1408" s="54"/>
      <c r="V1408" s="54"/>
      <c r="W1408" s="54"/>
      <c r="X1408" s="54"/>
      <c r="Y1408" s="54"/>
      <c r="Z1408" s="54"/>
      <c r="AA1408" s="54"/>
      <c r="AB1408" s="54"/>
      <c r="AC1408" s="54"/>
      <c r="AD1408" s="54"/>
      <c r="AE1408" s="54"/>
      <c r="AF1408" s="54"/>
      <c r="AG1408" s="54"/>
      <c r="AH1408" s="54"/>
    </row>
    <row r="1409" spans="1:34" ht="18" customHeight="1" x14ac:dyDescent="0.3">
      <c r="A1409" s="61"/>
      <c r="B1409" s="61"/>
      <c r="C1409" s="62"/>
      <c r="D1409" s="54"/>
      <c r="E1409" s="54"/>
      <c r="F1409" s="54"/>
      <c r="G1409" s="54"/>
      <c r="H1409" s="54"/>
      <c r="I1409" s="54"/>
      <c r="J1409" s="54"/>
      <c r="K1409" s="54"/>
      <c r="L1409" s="54"/>
      <c r="M1409" s="54"/>
      <c r="N1409" s="54"/>
      <c r="O1409" s="54"/>
      <c r="P1409" s="54"/>
      <c r="Q1409" s="54"/>
      <c r="R1409" s="54"/>
      <c r="S1409" s="54"/>
      <c r="T1409" s="54"/>
      <c r="U1409" s="54"/>
      <c r="V1409" s="54"/>
      <c r="W1409" s="54"/>
      <c r="X1409" s="54"/>
      <c r="Y1409" s="54"/>
      <c r="Z1409" s="54"/>
      <c r="AA1409" s="54"/>
      <c r="AB1409" s="54"/>
      <c r="AC1409" s="54"/>
      <c r="AD1409" s="54"/>
      <c r="AE1409" s="54"/>
      <c r="AF1409" s="54"/>
      <c r="AG1409" s="54"/>
      <c r="AH1409" s="54"/>
    </row>
    <row r="1410" spans="1:34" ht="18" customHeight="1" x14ac:dyDescent="0.3">
      <c r="A1410" s="61"/>
      <c r="B1410" s="61"/>
      <c r="C1410" s="62"/>
      <c r="D1410" s="54"/>
      <c r="E1410" s="54"/>
      <c r="F1410" s="54"/>
      <c r="G1410" s="54"/>
      <c r="H1410" s="54"/>
      <c r="I1410" s="54"/>
      <c r="J1410" s="54"/>
      <c r="K1410" s="54"/>
      <c r="L1410" s="54"/>
      <c r="M1410" s="54"/>
      <c r="N1410" s="54"/>
      <c r="O1410" s="54"/>
      <c r="P1410" s="54"/>
      <c r="Q1410" s="54"/>
      <c r="R1410" s="54"/>
      <c r="S1410" s="54"/>
      <c r="T1410" s="54"/>
      <c r="U1410" s="54"/>
      <c r="V1410" s="54"/>
      <c r="W1410" s="54"/>
      <c r="X1410" s="54"/>
      <c r="Y1410" s="54"/>
      <c r="Z1410" s="54"/>
      <c r="AA1410" s="54"/>
      <c r="AB1410" s="54"/>
      <c r="AC1410" s="54"/>
      <c r="AD1410" s="54"/>
      <c r="AE1410" s="54"/>
      <c r="AF1410" s="54"/>
      <c r="AG1410" s="54"/>
      <c r="AH1410" s="54"/>
    </row>
    <row r="1411" spans="1:34" ht="18" customHeight="1" x14ac:dyDescent="0.3">
      <c r="A1411" s="61"/>
      <c r="B1411" s="61"/>
      <c r="C1411" s="62"/>
      <c r="D1411" s="54"/>
      <c r="E1411" s="54"/>
      <c r="F1411" s="54"/>
      <c r="G1411" s="54"/>
      <c r="H1411" s="54"/>
      <c r="I1411" s="54"/>
      <c r="J1411" s="54"/>
      <c r="K1411" s="54"/>
      <c r="L1411" s="54"/>
      <c r="M1411" s="54"/>
      <c r="N1411" s="54"/>
      <c r="O1411" s="54"/>
      <c r="P1411" s="54"/>
      <c r="Q1411" s="54"/>
      <c r="R1411" s="54"/>
      <c r="S1411" s="54"/>
      <c r="T1411" s="54"/>
      <c r="U1411" s="54"/>
      <c r="V1411" s="54"/>
      <c r="W1411" s="54"/>
      <c r="X1411" s="54"/>
      <c r="Y1411" s="54"/>
      <c r="Z1411" s="54"/>
      <c r="AA1411" s="54"/>
      <c r="AB1411" s="54"/>
      <c r="AC1411" s="54"/>
      <c r="AD1411" s="54"/>
      <c r="AE1411" s="54"/>
      <c r="AF1411" s="54"/>
      <c r="AG1411" s="54"/>
      <c r="AH1411" s="54"/>
    </row>
    <row r="1412" spans="1:34" ht="18" customHeight="1" x14ac:dyDescent="0.3">
      <c r="A1412" s="61"/>
      <c r="B1412" s="61"/>
      <c r="C1412" s="62"/>
      <c r="D1412" s="54"/>
      <c r="E1412" s="54"/>
      <c r="F1412" s="54"/>
      <c r="G1412" s="54"/>
      <c r="H1412" s="54"/>
      <c r="I1412" s="54"/>
      <c r="J1412" s="54"/>
      <c r="K1412" s="54"/>
      <c r="L1412" s="54"/>
      <c r="M1412" s="54"/>
      <c r="N1412" s="54"/>
      <c r="O1412" s="54"/>
      <c r="P1412" s="54"/>
      <c r="Q1412" s="54"/>
      <c r="R1412" s="54"/>
      <c r="S1412" s="54"/>
      <c r="T1412" s="54"/>
      <c r="U1412" s="54"/>
      <c r="V1412" s="54"/>
      <c r="W1412" s="54"/>
      <c r="X1412" s="54"/>
      <c r="Y1412" s="54"/>
      <c r="Z1412" s="54"/>
      <c r="AA1412" s="54"/>
      <c r="AB1412" s="54"/>
      <c r="AC1412" s="54"/>
      <c r="AD1412" s="54"/>
      <c r="AE1412" s="54"/>
      <c r="AF1412" s="54"/>
      <c r="AG1412" s="54"/>
      <c r="AH1412" s="54"/>
    </row>
    <row r="1413" spans="1:34" ht="18" customHeight="1" x14ac:dyDescent="0.3">
      <c r="A1413" s="61"/>
      <c r="B1413" s="61"/>
      <c r="C1413" s="62"/>
      <c r="D1413" s="54"/>
      <c r="E1413" s="54"/>
      <c r="F1413" s="54"/>
      <c r="G1413" s="54"/>
      <c r="H1413" s="54"/>
      <c r="I1413" s="54"/>
      <c r="J1413" s="54"/>
      <c r="K1413" s="54"/>
      <c r="L1413" s="54"/>
      <c r="M1413" s="54"/>
      <c r="N1413" s="54"/>
      <c r="O1413" s="54"/>
      <c r="P1413" s="54"/>
      <c r="Q1413" s="54"/>
      <c r="R1413" s="54"/>
      <c r="S1413" s="54"/>
      <c r="T1413" s="54"/>
      <c r="U1413" s="54"/>
      <c r="V1413" s="54"/>
      <c r="W1413" s="54"/>
      <c r="X1413" s="54"/>
      <c r="Y1413" s="54"/>
      <c r="Z1413" s="54"/>
      <c r="AA1413" s="54"/>
      <c r="AB1413" s="54"/>
      <c r="AC1413" s="54"/>
      <c r="AD1413" s="54"/>
      <c r="AE1413" s="54"/>
      <c r="AF1413" s="54"/>
      <c r="AG1413" s="54"/>
      <c r="AH1413" s="54"/>
    </row>
    <row r="1414" spans="1:34" ht="18" customHeight="1" x14ac:dyDescent="0.3">
      <c r="A1414" s="61"/>
      <c r="B1414" s="61"/>
      <c r="C1414" s="62"/>
      <c r="D1414" s="54"/>
      <c r="E1414" s="54"/>
      <c r="F1414" s="54"/>
      <c r="G1414" s="54"/>
      <c r="H1414" s="54"/>
      <c r="I1414" s="54"/>
      <c r="J1414" s="54"/>
      <c r="K1414" s="54"/>
      <c r="L1414" s="54"/>
      <c r="M1414" s="54"/>
      <c r="N1414" s="54"/>
      <c r="O1414" s="54"/>
      <c r="P1414" s="54"/>
      <c r="Q1414" s="54"/>
      <c r="R1414" s="54"/>
      <c r="S1414" s="54"/>
      <c r="T1414" s="54"/>
      <c r="U1414" s="54"/>
      <c r="V1414" s="54"/>
      <c r="W1414" s="54"/>
      <c r="X1414" s="54"/>
      <c r="Y1414" s="54"/>
      <c r="Z1414" s="54"/>
      <c r="AA1414" s="54"/>
      <c r="AB1414" s="54"/>
      <c r="AC1414" s="54"/>
      <c r="AD1414" s="54"/>
      <c r="AE1414" s="54"/>
      <c r="AF1414" s="54"/>
      <c r="AG1414" s="54"/>
      <c r="AH1414" s="54"/>
    </row>
    <row r="1415" spans="1:34" ht="18" customHeight="1" x14ac:dyDescent="0.3">
      <c r="A1415" s="61"/>
      <c r="B1415" s="61"/>
      <c r="C1415" s="62"/>
      <c r="D1415" s="54"/>
      <c r="E1415" s="54"/>
      <c r="F1415" s="54"/>
      <c r="G1415" s="54"/>
      <c r="H1415" s="54"/>
      <c r="I1415" s="54"/>
      <c r="J1415" s="54"/>
      <c r="K1415" s="54"/>
      <c r="L1415" s="54"/>
      <c r="M1415" s="54"/>
      <c r="N1415" s="54"/>
      <c r="O1415" s="54"/>
      <c r="P1415" s="54"/>
      <c r="Q1415" s="54"/>
      <c r="R1415" s="54"/>
      <c r="S1415" s="54"/>
      <c r="T1415" s="54"/>
      <c r="U1415" s="54"/>
      <c r="V1415" s="54"/>
      <c r="W1415" s="54"/>
      <c r="X1415" s="54"/>
      <c r="Y1415" s="54"/>
      <c r="Z1415" s="54"/>
      <c r="AA1415" s="54"/>
      <c r="AB1415" s="54"/>
      <c r="AC1415" s="54"/>
      <c r="AD1415" s="54"/>
      <c r="AE1415" s="54"/>
      <c r="AF1415" s="54"/>
      <c r="AG1415" s="54"/>
      <c r="AH1415" s="54"/>
    </row>
    <row r="1416" spans="1:34" ht="18" customHeight="1" x14ac:dyDescent="0.3">
      <c r="A1416" s="61"/>
      <c r="B1416" s="61"/>
      <c r="C1416" s="62"/>
      <c r="D1416" s="54"/>
      <c r="E1416" s="54"/>
      <c r="F1416" s="54"/>
      <c r="G1416" s="54"/>
      <c r="H1416" s="54"/>
      <c r="I1416" s="54"/>
      <c r="J1416" s="54"/>
      <c r="K1416" s="54"/>
      <c r="L1416" s="54"/>
      <c r="M1416" s="54"/>
      <c r="N1416" s="54"/>
      <c r="O1416" s="54"/>
      <c r="P1416" s="54"/>
      <c r="Q1416" s="54"/>
      <c r="R1416" s="54"/>
      <c r="S1416" s="54"/>
      <c r="T1416" s="54"/>
      <c r="U1416" s="54"/>
      <c r="V1416" s="54"/>
      <c r="W1416" s="54"/>
      <c r="X1416" s="54"/>
      <c r="Y1416" s="54"/>
      <c r="Z1416" s="54"/>
      <c r="AA1416" s="54"/>
      <c r="AB1416" s="54"/>
      <c r="AC1416" s="54"/>
      <c r="AD1416" s="54"/>
      <c r="AE1416" s="54"/>
      <c r="AF1416" s="54"/>
      <c r="AG1416" s="54"/>
      <c r="AH1416" s="54"/>
    </row>
    <row r="1417" spans="1:34" ht="18" customHeight="1" x14ac:dyDescent="0.3">
      <c r="A1417" s="61"/>
      <c r="B1417" s="61"/>
      <c r="C1417" s="62"/>
      <c r="D1417" s="54"/>
      <c r="E1417" s="54"/>
      <c r="F1417" s="54"/>
      <c r="G1417" s="54"/>
      <c r="H1417" s="54"/>
      <c r="I1417" s="54"/>
      <c r="J1417" s="54"/>
      <c r="K1417" s="54"/>
      <c r="L1417" s="54"/>
      <c r="M1417" s="54"/>
      <c r="N1417" s="54"/>
      <c r="O1417" s="54"/>
      <c r="P1417" s="54"/>
      <c r="Q1417" s="54"/>
      <c r="R1417" s="54"/>
      <c r="S1417" s="54"/>
      <c r="T1417" s="54"/>
      <c r="U1417" s="54"/>
      <c r="V1417" s="54"/>
      <c r="W1417" s="54"/>
      <c r="X1417" s="54"/>
      <c r="Y1417" s="54"/>
      <c r="Z1417" s="54"/>
      <c r="AA1417" s="54"/>
      <c r="AB1417" s="54"/>
      <c r="AC1417" s="54"/>
      <c r="AD1417" s="54"/>
      <c r="AE1417" s="54"/>
      <c r="AF1417" s="54"/>
      <c r="AG1417" s="54"/>
      <c r="AH1417" s="54"/>
    </row>
    <row r="1418" spans="1:34" ht="18" customHeight="1" x14ac:dyDescent="0.3">
      <c r="A1418" s="61"/>
      <c r="B1418" s="61"/>
      <c r="C1418" s="62"/>
      <c r="D1418" s="54"/>
      <c r="E1418" s="54"/>
      <c r="F1418" s="54"/>
      <c r="G1418" s="54"/>
      <c r="H1418" s="54"/>
      <c r="I1418" s="54"/>
      <c r="J1418" s="54"/>
      <c r="K1418" s="54"/>
      <c r="L1418" s="54"/>
      <c r="M1418" s="54"/>
      <c r="N1418" s="54"/>
      <c r="O1418" s="54"/>
      <c r="P1418" s="54"/>
      <c r="Q1418" s="54"/>
      <c r="R1418" s="54"/>
      <c r="S1418" s="54"/>
      <c r="T1418" s="54"/>
      <c r="U1418" s="54"/>
      <c r="V1418" s="54"/>
      <c r="W1418" s="54"/>
      <c r="X1418" s="54"/>
      <c r="Y1418" s="54"/>
      <c r="Z1418" s="54"/>
      <c r="AA1418" s="54"/>
      <c r="AB1418" s="54"/>
      <c r="AC1418" s="54"/>
      <c r="AD1418" s="54"/>
      <c r="AE1418" s="54"/>
      <c r="AF1418" s="54"/>
      <c r="AG1418" s="54"/>
      <c r="AH1418" s="54"/>
    </row>
    <row r="1419" spans="1:34" ht="18" customHeight="1" x14ac:dyDescent="0.3">
      <c r="A1419" s="61"/>
      <c r="B1419" s="61"/>
      <c r="C1419" s="62"/>
      <c r="D1419" s="54"/>
      <c r="E1419" s="54"/>
      <c r="F1419" s="54"/>
      <c r="G1419" s="54"/>
      <c r="H1419" s="54"/>
      <c r="I1419" s="54"/>
      <c r="J1419" s="54"/>
      <c r="K1419" s="54"/>
      <c r="L1419" s="54"/>
      <c r="M1419" s="54"/>
      <c r="N1419" s="54"/>
      <c r="O1419" s="54"/>
      <c r="P1419" s="54"/>
      <c r="Q1419" s="54"/>
      <c r="R1419" s="54"/>
      <c r="S1419" s="54"/>
      <c r="T1419" s="54"/>
      <c r="U1419" s="54"/>
      <c r="V1419" s="54"/>
      <c r="W1419" s="54"/>
      <c r="X1419" s="54"/>
      <c r="Y1419" s="54"/>
      <c r="Z1419" s="54"/>
      <c r="AA1419" s="54"/>
      <c r="AB1419" s="54"/>
      <c r="AC1419" s="54"/>
      <c r="AD1419" s="54"/>
      <c r="AE1419" s="54"/>
      <c r="AF1419" s="54"/>
      <c r="AG1419" s="54"/>
      <c r="AH1419" s="54"/>
    </row>
    <row r="1420" spans="1:34" ht="18" customHeight="1" x14ac:dyDescent="0.3">
      <c r="A1420" s="61"/>
      <c r="B1420" s="61"/>
      <c r="C1420" s="62"/>
      <c r="D1420" s="54"/>
      <c r="E1420" s="54"/>
      <c r="F1420" s="54"/>
      <c r="G1420" s="54"/>
      <c r="H1420" s="54"/>
      <c r="I1420" s="54"/>
      <c r="J1420" s="54"/>
      <c r="K1420" s="54"/>
      <c r="L1420" s="54"/>
      <c r="M1420" s="54"/>
      <c r="N1420" s="54"/>
      <c r="O1420" s="54"/>
      <c r="P1420" s="54"/>
      <c r="Q1420" s="54"/>
      <c r="R1420" s="54"/>
      <c r="S1420" s="54"/>
      <c r="T1420" s="54"/>
      <c r="U1420" s="54"/>
      <c r="V1420" s="54"/>
      <c r="W1420" s="54"/>
      <c r="X1420" s="54"/>
      <c r="Y1420" s="54"/>
      <c r="Z1420" s="54"/>
      <c r="AA1420" s="54"/>
      <c r="AB1420" s="54"/>
      <c r="AC1420" s="54"/>
      <c r="AD1420" s="54"/>
      <c r="AE1420" s="54"/>
      <c r="AF1420" s="54"/>
      <c r="AG1420" s="54"/>
      <c r="AH1420" s="54"/>
    </row>
    <row r="1421" spans="1:34" ht="18" customHeight="1" x14ac:dyDescent="0.3">
      <c r="A1421" s="61"/>
      <c r="B1421" s="61"/>
      <c r="C1421" s="62"/>
      <c r="D1421" s="54"/>
      <c r="E1421" s="54"/>
      <c r="F1421" s="54"/>
      <c r="G1421" s="54"/>
      <c r="H1421" s="54"/>
      <c r="I1421" s="54"/>
      <c r="J1421" s="54"/>
      <c r="K1421" s="54"/>
      <c r="L1421" s="54"/>
      <c r="M1421" s="54"/>
      <c r="N1421" s="54"/>
      <c r="O1421" s="54"/>
      <c r="P1421" s="54"/>
      <c r="Q1421" s="54"/>
      <c r="R1421" s="54"/>
      <c r="S1421" s="54"/>
      <c r="T1421" s="54"/>
      <c r="U1421" s="54"/>
      <c r="V1421" s="54"/>
      <c r="W1421" s="54"/>
      <c r="X1421" s="54"/>
      <c r="Y1421" s="54"/>
      <c r="Z1421" s="54"/>
      <c r="AA1421" s="54"/>
      <c r="AB1421" s="54"/>
      <c r="AC1421" s="54"/>
      <c r="AD1421" s="54"/>
      <c r="AE1421" s="54"/>
      <c r="AF1421" s="54"/>
      <c r="AG1421" s="54"/>
      <c r="AH1421" s="54"/>
    </row>
    <row r="1422" spans="1:34" ht="18" customHeight="1" x14ac:dyDescent="0.3">
      <c r="A1422" s="61"/>
      <c r="B1422" s="61"/>
      <c r="C1422" s="62"/>
      <c r="D1422" s="54"/>
      <c r="E1422" s="54"/>
      <c r="F1422" s="54"/>
      <c r="G1422" s="54"/>
      <c r="H1422" s="54"/>
      <c r="I1422" s="54"/>
      <c r="J1422" s="54"/>
      <c r="K1422" s="54"/>
      <c r="L1422" s="54"/>
      <c r="M1422" s="54"/>
      <c r="N1422" s="54"/>
      <c r="O1422" s="54"/>
      <c r="P1422" s="54"/>
      <c r="Q1422" s="54"/>
      <c r="R1422" s="54"/>
      <c r="S1422" s="54"/>
      <c r="T1422" s="54"/>
      <c r="U1422" s="54"/>
      <c r="V1422" s="54"/>
      <c r="W1422" s="54"/>
      <c r="X1422" s="54"/>
      <c r="Y1422" s="54"/>
      <c r="Z1422" s="54"/>
      <c r="AA1422" s="54"/>
      <c r="AB1422" s="54"/>
      <c r="AC1422" s="54"/>
      <c r="AD1422" s="54"/>
      <c r="AE1422" s="54"/>
      <c r="AF1422" s="54"/>
      <c r="AG1422" s="54"/>
      <c r="AH1422" s="54"/>
    </row>
    <row r="1423" spans="1:34" ht="18" customHeight="1" x14ac:dyDescent="0.3">
      <c r="A1423" s="61"/>
      <c r="B1423" s="61"/>
      <c r="C1423" s="62"/>
      <c r="D1423" s="54"/>
      <c r="E1423" s="54"/>
      <c r="F1423" s="54"/>
      <c r="G1423" s="54"/>
      <c r="H1423" s="54"/>
      <c r="I1423" s="54"/>
      <c r="J1423" s="54"/>
      <c r="K1423" s="54"/>
      <c r="L1423" s="54"/>
      <c r="M1423" s="54"/>
      <c r="N1423" s="54"/>
      <c r="O1423" s="54"/>
      <c r="P1423" s="54"/>
      <c r="Q1423" s="54"/>
      <c r="R1423" s="54"/>
      <c r="S1423" s="54"/>
      <c r="T1423" s="54"/>
      <c r="U1423" s="54"/>
      <c r="V1423" s="54"/>
      <c r="W1423" s="54"/>
      <c r="X1423" s="54"/>
      <c r="Y1423" s="54"/>
      <c r="Z1423" s="54"/>
      <c r="AA1423" s="54"/>
      <c r="AB1423" s="54"/>
      <c r="AC1423" s="54"/>
      <c r="AD1423" s="54"/>
      <c r="AE1423" s="54"/>
      <c r="AF1423" s="54"/>
      <c r="AG1423" s="54"/>
      <c r="AH1423" s="54"/>
    </row>
    <row r="1424" spans="1:34" ht="18" customHeight="1" x14ac:dyDescent="0.3">
      <c r="A1424" s="61"/>
      <c r="B1424" s="61"/>
      <c r="C1424" s="62"/>
      <c r="D1424" s="54"/>
      <c r="E1424" s="54"/>
      <c r="F1424" s="54"/>
      <c r="G1424" s="54"/>
      <c r="H1424" s="54"/>
      <c r="I1424" s="54"/>
      <c r="J1424" s="54"/>
      <c r="K1424" s="54"/>
      <c r="L1424" s="54"/>
      <c r="M1424" s="54"/>
      <c r="N1424" s="54"/>
      <c r="O1424" s="54"/>
      <c r="P1424" s="54"/>
      <c r="Q1424" s="54"/>
      <c r="R1424" s="54"/>
      <c r="S1424" s="54"/>
      <c r="T1424" s="54"/>
      <c r="U1424" s="54"/>
      <c r="V1424" s="54"/>
      <c r="W1424" s="54"/>
      <c r="X1424" s="54"/>
      <c r="Y1424" s="54"/>
      <c r="Z1424" s="54"/>
      <c r="AA1424" s="54"/>
      <c r="AB1424" s="54"/>
      <c r="AC1424" s="54"/>
      <c r="AD1424" s="54"/>
      <c r="AE1424" s="54"/>
      <c r="AF1424" s="54"/>
      <c r="AG1424" s="54"/>
      <c r="AH1424" s="54"/>
    </row>
    <row r="1425" spans="1:34" ht="18" customHeight="1" x14ac:dyDescent="0.3">
      <c r="A1425" s="61"/>
      <c r="B1425" s="61"/>
      <c r="C1425" s="62"/>
      <c r="D1425" s="54"/>
      <c r="E1425" s="54"/>
      <c r="F1425" s="54"/>
      <c r="G1425" s="54"/>
      <c r="H1425" s="54"/>
      <c r="I1425" s="54"/>
      <c r="J1425" s="54"/>
      <c r="K1425" s="54"/>
      <c r="L1425" s="54"/>
      <c r="M1425" s="54"/>
      <c r="N1425" s="54"/>
      <c r="O1425" s="54"/>
      <c r="P1425" s="54"/>
      <c r="Q1425" s="54"/>
      <c r="R1425" s="54"/>
      <c r="S1425" s="54"/>
      <c r="T1425" s="54"/>
      <c r="U1425" s="54"/>
      <c r="V1425" s="54"/>
      <c r="W1425" s="54"/>
      <c r="X1425" s="54"/>
      <c r="Y1425" s="54"/>
      <c r="Z1425" s="54"/>
      <c r="AA1425" s="54"/>
      <c r="AB1425" s="54"/>
      <c r="AC1425" s="54"/>
      <c r="AD1425" s="54"/>
      <c r="AE1425" s="54"/>
      <c r="AF1425" s="54"/>
      <c r="AG1425" s="54"/>
      <c r="AH1425" s="54"/>
    </row>
    <row r="1426" spans="1:34" ht="18" customHeight="1" x14ac:dyDescent="0.3">
      <c r="A1426" s="61"/>
      <c r="B1426" s="61"/>
      <c r="C1426" s="62"/>
      <c r="D1426" s="54"/>
      <c r="E1426" s="54"/>
      <c r="F1426" s="54"/>
      <c r="G1426" s="54"/>
      <c r="H1426" s="54"/>
      <c r="I1426" s="54"/>
      <c r="J1426" s="54"/>
      <c r="K1426" s="54"/>
      <c r="L1426" s="54"/>
      <c r="M1426" s="54"/>
      <c r="N1426" s="54"/>
      <c r="O1426" s="54"/>
      <c r="P1426" s="54"/>
      <c r="Q1426" s="54"/>
      <c r="R1426" s="54"/>
      <c r="S1426" s="54"/>
      <c r="T1426" s="54"/>
      <c r="U1426" s="54"/>
      <c r="V1426" s="54"/>
      <c r="W1426" s="54"/>
      <c r="X1426" s="54"/>
      <c r="Y1426" s="54"/>
      <c r="Z1426" s="54"/>
      <c r="AA1426" s="54"/>
      <c r="AB1426" s="54"/>
      <c r="AC1426" s="54"/>
      <c r="AD1426" s="54"/>
      <c r="AE1426" s="54"/>
      <c r="AF1426" s="54"/>
      <c r="AG1426" s="54"/>
      <c r="AH1426" s="54"/>
    </row>
    <row r="1427" spans="1:34" ht="18" customHeight="1" x14ac:dyDescent="0.3">
      <c r="A1427" s="61"/>
      <c r="B1427" s="61"/>
      <c r="C1427" s="62"/>
      <c r="D1427" s="54"/>
      <c r="E1427" s="54"/>
      <c r="F1427" s="54"/>
      <c r="G1427" s="54"/>
      <c r="H1427" s="54"/>
      <c r="I1427" s="54"/>
      <c r="J1427" s="54"/>
      <c r="K1427" s="54"/>
      <c r="L1427" s="54"/>
      <c r="M1427" s="54"/>
      <c r="N1427" s="54"/>
      <c r="O1427" s="54"/>
      <c r="P1427" s="54"/>
      <c r="Q1427" s="54"/>
      <c r="R1427" s="54"/>
      <c r="S1427" s="54"/>
      <c r="T1427" s="54"/>
      <c r="U1427" s="54"/>
      <c r="V1427" s="54"/>
      <c r="W1427" s="54"/>
      <c r="X1427" s="54"/>
      <c r="Y1427" s="54"/>
      <c r="Z1427" s="54"/>
      <c r="AA1427" s="54"/>
      <c r="AB1427" s="54"/>
      <c r="AC1427" s="54"/>
      <c r="AD1427" s="54"/>
      <c r="AE1427" s="54"/>
      <c r="AF1427" s="54"/>
      <c r="AG1427" s="54"/>
      <c r="AH1427" s="54"/>
    </row>
    <row r="1428" spans="1:34" ht="18" customHeight="1" x14ac:dyDescent="0.3">
      <c r="A1428" s="61"/>
      <c r="B1428" s="61"/>
      <c r="C1428" s="62"/>
      <c r="D1428" s="54"/>
      <c r="E1428" s="54"/>
      <c r="F1428" s="54"/>
      <c r="G1428" s="54"/>
      <c r="H1428" s="54"/>
      <c r="I1428" s="54"/>
      <c r="J1428" s="54"/>
      <c r="K1428" s="54"/>
      <c r="L1428" s="54"/>
      <c r="M1428" s="54"/>
      <c r="N1428" s="54"/>
      <c r="O1428" s="54"/>
      <c r="P1428" s="54"/>
      <c r="Q1428" s="54"/>
      <c r="R1428" s="54"/>
      <c r="S1428" s="54"/>
      <c r="T1428" s="54"/>
      <c r="U1428" s="54"/>
      <c r="V1428" s="54"/>
      <c r="W1428" s="54"/>
      <c r="X1428" s="54"/>
      <c r="Y1428" s="54"/>
      <c r="Z1428" s="54"/>
      <c r="AA1428" s="54"/>
      <c r="AB1428" s="54"/>
      <c r="AC1428" s="54"/>
      <c r="AD1428" s="54"/>
      <c r="AE1428" s="54"/>
      <c r="AF1428" s="54"/>
      <c r="AG1428" s="54"/>
      <c r="AH1428" s="54"/>
    </row>
    <row r="1429" spans="1:34" ht="18" customHeight="1" x14ac:dyDescent="0.3">
      <c r="A1429" s="61"/>
      <c r="B1429" s="61"/>
      <c r="C1429" s="62"/>
      <c r="D1429" s="54"/>
      <c r="E1429" s="54"/>
      <c r="F1429" s="54"/>
      <c r="G1429" s="54"/>
      <c r="H1429" s="54"/>
      <c r="I1429" s="54"/>
      <c r="J1429" s="54"/>
      <c r="K1429" s="54"/>
      <c r="L1429" s="54"/>
      <c r="M1429" s="54"/>
      <c r="N1429" s="54"/>
      <c r="O1429" s="54"/>
      <c r="P1429" s="54"/>
      <c r="Q1429" s="54"/>
      <c r="R1429" s="54"/>
      <c r="S1429" s="54"/>
      <c r="T1429" s="54"/>
      <c r="U1429" s="54"/>
      <c r="V1429" s="54"/>
      <c r="W1429" s="54"/>
      <c r="X1429" s="54"/>
      <c r="Y1429" s="54"/>
      <c r="Z1429" s="54"/>
      <c r="AA1429" s="54"/>
      <c r="AB1429" s="54"/>
      <c r="AC1429" s="54"/>
      <c r="AD1429" s="54"/>
      <c r="AE1429" s="54"/>
      <c r="AF1429" s="54"/>
      <c r="AG1429" s="54"/>
      <c r="AH1429" s="54"/>
    </row>
    <row r="1430" spans="1:34" ht="18" customHeight="1" x14ac:dyDescent="0.3">
      <c r="A1430" s="61"/>
      <c r="B1430" s="61"/>
      <c r="C1430" s="62"/>
      <c r="D1430" s="54"/>
      <c r="E1430" s="54"/>
      <c r="F1430" s="54"/>
      <c r="G1430" s="54"/>
      <c r="H1430" s="54"/>
      <c r="I1430" s="54"/>
      <c r="J1430" s="54"/>
      <c r="K1430" s="54"/>
      <c r="L1430" s="54"/>
      <c r="M1430" s="54"/>
      <c r="N1430" s="54"/>
      <c r="O1430" s="54"/>
      <c r="P1430" s="54"/>
      <c r="Q1430" s="54"/>
      <c r="R1430" s="54"/>
      <c r="S1430" s="54"/>
      <c r="T1430" s="54"/>
      <c r="U1430" s="54"/>
      <c r="V1430" s="54"/>
      <c r="W1430" s="54"/>
      <c r="X1430" s="54"/>
      <c r="Y1430" s="54"/>
      <c r="Z1430" s="54"/>
      <c r="AA1430" s="54"/>
      <c r="AB1430" s="54"/>
      <c r="AC1430" s="54"/>
      <c r="AD1430" s="54"/>
      <c r="AE1430" s="54"/>
      <c r="AF1430" s="54"/>
      <c r="AG1430" s="54"/>
      <c r="AH1430" s="54"/>
    </row>
    <row r="1431" spans="1:34" ht="18" customHeight="1" x14ac:dyDescent="0.3">
      <c r="A1431" s="61"/>
      <c r="B1431" s="61"/>
      <c r="C1431" s="62"/>
      <c r="D1431" s="54"/>
      <c r="E1431" s="54"/>
      <c r="F1431" s="54"/>
      <c r="G1431" s="54"/>
      <c r="H1431" s="54"/>
      <c r="I1431" s="54"/>
      <c r="J1431" s="54"/>
      <c r="K1431" s="54"/>
      <c r="L1431" s="54"/>
      <c r="M1431" s="54"/>
      <c r="N1431" s="54"/>
      <c r="O1431" s="54"/>
      <c r="P1431" s="54"/>
      <c r="Q1431" s="54"/>
      <c r="R1431" s="54"/>
      <c r="S1431" s="54"/>
      <c r="T1431" s="54"/>
      <c r="U1431" s="54"/>
      <c r="V1431" s="54"/>
      <c r="W1431" s="54"/>
      <c r="X1431" s="54"/>
      <c r="Y1431" s="54"/>
      <c r="Z1431" s="54"/>
      <c r="AA1431" s="54"/>
      <c r="AB1431" s="54"/>
      <c r="AC1431" s="54"/>
      <c r="AD1431" s="54"/>
      <c r="AE1431" s="54"/>
      <c r="AF1431" s="54"/>
      <c r="AG1431" s="54"/>
      <c r="AH1431" s="54"/>
    </row>
    <row r="1432" spans="1:34" ht="18" customHeight="1" x14ac:dyDescent="0.3">
      <c r="A1432" s="61"/>
      <c r="B1432" s="61"/>
      <c r="C1432" s="62"/>
      <c r="D1432" s="54"/>
      <c r="E1432" s="54"/>
      <c r="F1432" s="54"/>
      <c r="G1432" s="54"/>
      <c r="H1432" s="54"/>
      <c r="I1432" s="54"/>
      <c r="J1432" s="54"/>
      <c r="K1432" s="54"/>
      <c r="L1432" s="54"/>
      <c r="M1432" s="54"/>
      <c r="N1432" s="54"/>
      <c r="O1432" s="54"/>
      <c r="P1432" s="54"/>
      <c r="Q1432" s="54"/>
      <c r="R1432" s="54"/>
      <c r="S1432" s="54"/>
      <c r="T1432" s="54"/>
      <c r="U1432" s="54"/>
      <c r="V1432" s="54"/>
      <c r="W1432" s="54"/>
      <c r="X1432" s="54"/>
      <c r="Y1432" s="54"/>
      <c r="Z1432" s="54"/>
      <c r="AA1432" s="54"/>
      <c r="AB1432" s="54"/>
      <c r="AC1432" s="54"/>
      <c r="AD1432" s="54"/>
      <c r="AE1432" s="54"/>
      <c r="AF1432" s="54"/>
      <c r="AG1432" s="54"/>
      <c r="AH1432" s="54"/>
    </row>
    <row r="1433" spans="1:34" ht="18" customHeight="1" x14ac:dyDescent="0.3">
      <c r="A1433" s="61"/>
      <c r="B1433" s="61"/>
      <c r="C1433" s="62"/>
      <c r="D1433" s="54"/>
      <c r="E1433" s="54"/>
      <c r="F1433" s="54"/>
      <c r="G1433" s="54"/>
      <c r="H1433" s="54"/>
      <c r="I1433" s="54"/>
      <c r="J1433" s="54"/>
      <c r="K1433" s="54"/>
      <c r="L1433" s="54"/>
      <c r="M1433" s="54"/>
      <c r="N1433" s="54"/>
      <c r="O1433" s="54"/>
      <c r="P1433" s="54"/>
      <c r="Q1433" s="54"/>
      <c r="R1433" s="54"/>
      <c r="S1433" s="54"/>
      <c r="T1433" s="54"/>
      <c r="U1433" s="54"/>
      <c r="V1433" s="54"/>
      <c r="W1433" s="54"/>
      <c r="X1433" s="54"/>
      <c r="Y1433" s="54"/>
      <c r="Z1433" s="54"/>
      <c r="AA1433" s="54"/>
      <c r="AB1433" s="54"/>
      <c r="AC1433" s="54"/>
      <c r="AD1433" s="54"/>
      <c r="AE1433" s="54"/>
      <c r="AF1433" s="54"/>
      <c r="AG1433" s="54"/>
      <c r="AH1433" s="54"/>
    </row>
    <row r="1434" spans="1:34" ht="18" customHeight="1" x14ac:dyDescent="0.3">
      <c r="A1434" s="61"/>
      <c r="B1434" s="61"/>
      <c r="C1434" s="62"/>
      <c r="D1434" s="54"/>
      <c r="E1434" s="54"/>
      <c r="F1434" s="54"/>
      <c r="G1434" s="54"/>
      <c r="H1434" s="54"/>
      <c r="I1434" s="54"/>
      <c r="J1434" s="54"/>
      <c r="K1434" s="54"/>
      <c r="L1434" s="54"/>
      <c r="M1434" s="54"/>
      <c r="N1434" s="54"/>
      <c r="O1434" s="54"/>
      <c r="P1434" s="54"/>
      <c r="Q1434" s="54"/>
      <c r="R1434" s="54"/>
      <c r="S1434" s="54"/>
      <c r="T1434" s="54"/>
      <c r="U1434" s="54"/>
      <c r="V1434" s="54"/>
      <c r="W1434" s="54"/>
      <c r="X1434" s="54"/>
      <c r="Y1434" s="54"/>
      <c r="Z1434" s="54"/>
      <c r="AA1434" s="54"/>
      <c r="AB1434" s="54"/>
      <c r="AC1434" s="54"/>
      <c r="AD1434" s="54"/>
      <c r="AE1434" s="54"/>
      <c r="AF1434" s="54"/>
      <c r="AG1434" s="54"/>
      <c r="AH1434" s="54"/>
    </row>
    <row r="1435" spans="1:34" ht="18" customHeight="1" x14ac:dyDescent="0.3">
      <c r="A1435" s="61"/>
      <c r="B1435" s="61"/>
      <c r="C1435" s="62"/>
      <c r="D1435" s="54"/>
      <c r="E1435" s="54"/>
      <c r="F1435" s="54"/>
      <c r="G1435" s="54"/>
      <c r="H1435" s="54"/>
      <c r="I1435" s="54"/>
      <c r="J1435" s="54"/>
      <c r="K1435" s="54"/>
      <c r="L1435" s="54"/>
      <c r="M1435" s="54"/>
      <c r="N1435" s="54"/>
      <c r="O1435" s="54"/>
      <c r="P1435" s="54"/>
      <c r="Q1435" s="54"/>
      <c r="R1435" s="54"/>
      <c r="S1435" s="54"/>
      <c r="T1435" s="54"/>
      <c r="U1435" s="54"/>
      <c r="V1435" s="54"/>
      <c r="W1435" s="54"/>
      <c r="X1435" s="54"/>
      <c r="Y1435" s="54"/>
      <c r="Z1435" s="54"/>
      <c r="AA1435" s="54"/>
      <c r="AB1435" s="54"/>
      <c r="AC1435" s="54"/>
      <c r="AD1435" s="54"/>
      <c r="AE1435" s="54"/>
      <c r="AF1435" s="54"/>
      <c r="AG1435" s="54"/>
      <c r="AH1435" s="54"/>
    </row>
    <row r="1436" spans="1:34" ht="18" customHeight="1" x14ac:dyDescent="0.3">
      <c r="A1436" s="61"/>
      <c r="B1436" s="61"/>
      <c r="C1436" s="62"/>
      <c r="D1436" s="54"/>
      <c r="E1436" s="54"/>
      <c r="F1436" s="54"/>
      <c r="G1436" s="54"/>
      <c r="H1436" s="54"/>
      <c r="I1436" s="54"/>
      <c r="J1436" s="54"/>
      <c r="K1436" s="54"/>
      <c r="L1436" s="54"/>
      <c r="M1436" s="54"/>
      <c r="N1436" s="54"/>
      <c r="O1436" s="54"/>
      <c r="P1436" s="54"/>
      <c r="Q1436" s="54"/>
      <c r="R1436" s="54"/>
      <c r="S1436" s="54"/>
      <c r="T1436" s="54"/>
      <c r="U1436" s="54"/>
      <c r="V1436" s="54"/>
      <c r="W1436" s="54"/>
      <c r="X1436" s="54"/>
      <c r="Y1436" s="54"/>
      <c r="Z1436" s="54"/>
      <c r="AA1436" s="54"/>
      <c r="AB1436" s="54"/>
      <c r="AC1436" s="54"/>
      <c r="AD1436" s="54"/>
      <c r="AE1436" s="54"/>
      <c r="AF1436" s="54"/>
      <c r="AG1436" s="54"/>
      <c r="AH1436" s="54"/>
    </row>
    <row r="1437" spans="1:34" ht="18" customHeight="1" x14ac:dyDescent="0.3">
      <c r="A1437" s="61"/>
      <c r="B1437" s="61"/>
      <c r="C1437" s="62"/>
      <c r="D1437" s="54"/>
      <c r="E1437" s="54"/>
      <c r="F1437" s="54"/>
      <c r="G1437" s="54"/>
      <c r="H1437" s="54"/>
      <c r="I1437" s="54"/>
      <c r="J1437" s="54"/>
      <c r="K1437" s="54"/>
      <c r="L1437" s="54"/>
      <c r="M1437" s="54"/>
      <c r="N1437" s="54"/>
      <c r="O1437" s="54"/>
      <c r="P1437" s="54"/>
      <c r="Q1437" s="54"/>
      <c r="R1437" s="54"/>
      <c r="S1437" s="54"/>
      <c r="T1437" s="54"/>
      <c r="U1437" s="54"/>
      <c r="V1437" s="54"/>
      <c r="W1437" s="54"/>
      <c r="X1437" s="54"/>
      <c r="Y1437" s="54"/>
      <c r="Z1437" s="54"/>
      <c r="AA1437" s="54"/>
      <c r="AB1437" s="54"/>
      <c r="AC1437" s="54"/>
      <c r="AD1437" s="54"/>
      <c r="AE1437" s="54"/>
      <c r="AF1437" s="54"/>
      <c r="AG1437" s="54"/>
      <c r="AH1437" s="54"/>
    </row>
    <row r="1438" spans="1:34" ht="18" customHeight="1" x14ac:dyDescent="0.3">
      <c r="A1438" s="61"/>
      <c r="B1438" s="61"/>
      <c r="C1438" s="62"/>
      <c r="D1438" s="54"/>
      <c r="E1438" s="54"/>
      <c r="F1438" s="54"/>
      <c r="G1438" s="54"/>
      <c r="H1438" s="54"/>
      <c r="I1438" s="54"/>
      <c r="J1438" s="54"/>
      <c r="K1438" s="54"/>
      <c r="L1438" s="54"/>
      <c r="M1438" s="54"/>
      <c r="N1438" s="54"/>
      <c r="O1438" s="54"/>
      <c r="P1438" s="54"/>
      <c r="Q1438" s="54"/>
      <c r="R1438" s="54"/>
      <c r="S1438" s="54"/>
      <c r="T1438" s="54"/>
      <c r="U1438" s="54"/>
      <c r="V1438" s="54"/>
      <c r="W1438" s="54"/>
      <c r="X1438" s="54"/>
      <c r="Y1438" s="54"/>
      <c r="Z1438" s="54"/>
      <c r="AA1438" s="54"/>
      <c r="AB1438" s="54"/>
      <c r="AC1438" s="54"/>
      <c r="AD1438" s="54"/>
      <c r="AE1438" s="54"/>
      <c r="AF1438" s="54"/>
      <c r="AG1438" s="54"/>
      <c r="AH1438" s="54"/>
    </row>
    <row r="1439" spans="1:34" ht="18" customHeight="1" x14ac:dyDescent="0.3">
      <c r="A1439" s="61"/>
      <c r="B1439" s="61"/>
      <c r="C1439" s="62"/>
      <c r="D1439" s="54"/>
      <c r="E1439" s="54"/>
      <c r="F1439" s="54"/>
      <c r="G1439" s="54"/>
      <c r="H1439" s="54"/>
      <c r="I1439" s="54"/>
      <c r="J1439" s="54"/>
      <c r="K1439" s="54"/>
      <c r="L1439" s="54"/>
      <c r="M1439" s="54"/>
      <c r="N1439" s="54"/>
      <c r="O1439" s="54"/>
      <c r="P1439" s="54"/>
      <c r="Q1439" s="54"/>
      <c r="R1439" s="54"/>
      <c r="S1439" s="54"/>
      <c r="T1439" s="54"/>
      <c r="U1439" s="54"/>
      <c r="V1439" s="54"/>
      <c r="W1439" s="54"/>
      <c r="X1439" s="54"/>
      <c r="Y1439" s="54"/>
      <c r="Z1439" s="54"/>
      <c r="AA1439" s="54"/>
      <c r="AB1439" s="54"/>
      <c r="AC1439" s="54"/>
      <c r="AD1439" s="54"/>
      <c r="AE1439" s="54"/>
      <c r="AF1439" s="54"/>
      <c r="AG1439" s="54"/>
      <c r="AH1439" s="54"/>
    </row>
    <row r="1440" spans="1:34" ht="18" customHeight="1" x14ac:dyDescent="0.3">
      <c r="A1440" s="61"/>
      <c r="B1440" s="61"/>
      <c r="C1440" s="62"/>
      <c r="D1440" s="54"/>
      <c r="E1440" s="54"/>
      <c r="F1440" s="54"/>
      <c r="G1440" s="54"/>
      <c r="H1440" s="54"/>
      <c r="I1440" s="54"/>
      <c r="J1440" s="54"/>
      <c r="K1440" s="54"/>
      <c r="L1440" s="54"/>
      <c r="M1440" s="54"/>
      <c r="N1440" s="54"/>
      <c r="O1440" s="54"/>
      <c r="P1440" s="54"/>
      <c r="Q1440" s="54"/>
      <c r="R1440" s="54"/>
      <c r="S1440" s="54"/>
      <c r="T1440" s="54"/>
      <c r="U1440" s="54"/>
      <c r="V1440" s="54"/>
      <c r="W1440" s="54"/>
      <c r="X1440" s="54"/>
      <c r="Y1440" s="54"/>
      <c r="Z1440" s="54"/>
      <c r="AA1440" s="54"/>
      <c r="AB1440" s="54"/>
      <c r="AC1440" s="54"/>
      <c r="AD1440" s="54"/>
      <c r="AE1440" s="54"/>
      <c r="AF1440" s="54"/>
      <c r="AG1440" s="54"/>
      <c r="AH1440" s="54"/>
    </row>
    <row r="1441" spans="1:34" ht="18" customHeight="1" x14ac:dyDescent="0.3">
      <c r="A1441" s="61"/>
      <c r="B1441" s="61"/>
      <c r="C1441" s="62"/>
      <c r="D1441" s="54"/>
      <c r="E1441" s="54"/>
      <c r="F1441" s="54"/>
      <c r="G1441" s="54"/>
      <c r="H1441" s="54"/>
      <c r="I1441" s="54"/>
      <c r="J1441" s="54"/>
      <c r="K1441" s="54"/>
      <c r="L1441" s="54"/>
      <c r="M1441" s="54"/>
      <c r="N1441" s="54"/>
      <c r="O1441" s="54"/>
      <c r="P1441" s="54"/>
      <c r="Q1441" s="54"/>
      <c r="R1441" s="54"/>
      <c r="S1441" s="54"/>
      <c r="T1441" s="54"/>
      <c r="U1441" s="54"/>
      <c r="V1441" s="54"/>
      <c r="W1441" s="54"/>
      <c r="X1441" s="54"/>
      <c r="Y1441" s="54"/>
      <c r="Z1441" s="54"/>
      <c r="AA1441" s="54"/>
      <c r="AB1441" s="54"/>
      <c r="AC1441" s="54"/>
      <c r="AD1441" s="54"/>
      <c r="AE1441" s="54"/>
      <c r="AF1441" s="54"/>
      <c r="AG1441" s="54"/>
      <c r="AH1441" s="54"/>
    </row>
    <row r="1442" spans="1:34" ht="18" customHeight="1" x14ac:dyDescent="0.3">
      <c r="A1442" s="61"/>
      <c r="B1442" s="61"/>
      <c r="C1442" s="62"/>
      <c r="D1442" s="54"/>
      <c r="E1442" s="54"/>
      <c r="F1442" s="54"/>
      <c r="G1442" s="54"/>
      <c r="H1442" s="54"/>
      <c r="I1442" s="54"/>
      <c r="J1442" s="54"/>
      <c r="K1442" s="54"/>
      <c r="L1442" s="54"/>
      <c r="M1442" s="54"/>
      <c r="N1442" s="54"/>
      <c r="O1442" s="54"/>
      <c r="P1442" s="54"/>
      <c r="Q1442" s="54"/>
      <c r="R1442" s="54"/>
      <c r="S1442" s="54"/>
      <c r="T1442" s="54"/>
      <c r="U1442" s="54"/>
      <c r="V1442" s="54"/>
      <c r="W1442" s="54"/>
      <c r="X1442" s="54"/>
      <c r="Y1442" s="54"/>
      <c r="Z1442" s="54"/>
      <c r="AA1442" s="54"/>
      <c r="AB1442" s="54"/>
      <c r="AC1442" s="54"/>
      <c r="AD1442" s="54"/>
      <c r="AE1442" s="54"/>
      <c r="AF1442" s="54"/>
      <c r="AG1442" s="54"/>
      <c r="AH1442" s="54"/>
    </row>
    <row r="1443" spans="1:34" ht="18" customHeight="1" x14ac:dyDescent="0.3">
      <c r="A1443" s="61"/>
      <c r="B1443" s="61"/>
      <c r="C1443" s="62"/>
      <c r="D1443" s="54"/>
      <c r="E1443" s="54"/>
      <c r="F1443" s="54"/>
      <c r="G1443" s="54"/>
      <c r="H1443" s="54"/>
      <c r="I1443" s="54"/>
      <c r="J1443" s="54"/>
      <c r="K1443" s="54"/>
      <c r="L1443" s="54"/>
      <c r="M1443" s="54"/>
      <c r="N1443" s="54"/>
      <c r="O1443" s="54"/>
      <c r="P1443" s="54"/>
      <c r="Q1443" s="54"/>
      <c r="R1443" s="54"/>
      <c r="S1443" s="54"/>
      <c r="T1443" s="54"/>
      <c r="U1443" s="54"/>
      <c r="V1443" s="54"/>
      <c r="W1443" s="54"/>
      <c r="X1443" s="54"/>
      <c r="Y1443" s="54"/>
      <c r="Z1443" s="54"/>
      <c r="AA1443" s="54"/>
      <c r="AB1443" s="54"/>
      <c r="AC1443" s="54"/>
      <c r="AD1443" s="54"/>
      <c r="AE1443" s="54"/>
      <c r="AF1443" s="54"/>
      <c r="AG1443" s="54"/>
      <c r="AH1443" s="54"/>
    </row>
    <row r="1444" spans="1:34" ht="18" customHeight="1" x14ac:dyDescent="0.3">
      <c r="A1444" s="61"/>
      <c r="B1444" s="61"/>
      <c r="C1444" s="62"/>
      <c r="D1444" s="54"/>
      <c r="E1444" s="54"/>
      <c r="F1444" s="54"/>
      <c r="G1444" s="54"/>
      <c r="H1444" s="54"/>
      <c r="I1444" s="54"/>
      <c r="J1444" s="54"/>
      <c r="K1444" s="54"/>
      <c r="L1444" s="54"/>
      <c r="M1444" s="54"/>
      <c r="N1444" s="54"/>
      <c r="O1444" s="54"/>
      <c r="P1444" s="54"/>
      <c r="Q1444" s="54"/>
      <c r="R1444" s="54"/>
      <c r="S1444" s="54"/>
      <c r="T1444" s="54"/>
      <c r="U1444" s="54"/>
      <c r="V1444" s="54"/>
      <c r="W1444" s="54"/>
      <c r="X1444" s="54"/>
      <c r="Y1444" s="54"/>
      <c r="Z1444" s="54"/>
      <c r="AA1444" s="54"/>
      <c r="AB1444" s="54"/>
      <c r="AC1444" s="54"/>
      <c r="AD1444" s="54"/>
      <c r="AE1444" s="54"/>
      <c r="AF1444" s="54"/>
      <c r="AG1444" s="54"/>
      <c r="AH1444" s="54"/>
    </row>
    <row r="1445" spans="1:34" ht="18" customHeight="1" x14ac:dyDescent="0.3">
      <c r="A1445" s="61"/>
      <c r="B1445" s="61"/>
      <c r="C1445" s="62"/>
      <c r="D1445" s="54"/>
      <c r="E1445" s="54"/>
      <c r="F1445" s="54"/>
      <c r="G1445" s="54"/>
      <c r="H1445" s="54"/>
      <c r="I1445" s="54"/>
      <c r="J1445" s="54"/>
      <c r="K1445" s="54"/>
      <c r="L1445" s="54"/>
      <c r="M1445" s="54"/>
      <c r="N1445" s="54"/>
      <c r="O1445" s="54"/>
      <c r="P1445" s="54"/>
      <c r="Q1445" s="54"/>
      <c r="R1445" s="54"/>
      <c r="S1445" s="54"/>
      <c r="T1445" s="54"/>
      <c r="U1445" s="54"/>
      <c r="V1445" s="54"/>
      <c r="W1445" s="54"/>
      <c r="X1445" s="54"/>
      <c r="Y1445" s="54"/>
      <c r="Z1445" s="54"/>
      <c r="AA1445" s="54"/>
      <c r="AB1445" s="54"/>
      <c r="AC1445" s="54"/>
      <c r="AD1445" s="54"/>
      <c r="AE1445" s="54"/>
      <c r="AF1445" s="54"/>
      <c r="AG1445" s="54"/>
      <c r="AH1445" s="54"/>
    </row>
    <row r="1446" spans="1:34" ht="18" customHeight="1" x14ac:dyDescent="0.3">
      <c r="A1446" s="61"/>
      <c r="B1446" s="61"/>
      <c r="C1446" s="62"/>
      <c r="D1446" s="54"/>
      <c r="E1446" s="54"/>
      <c r="F1446" s="54"/>
      <c r="G1446" s="54"/>
      <c r="H1446" s="54"/>
      <c r="I1446" s="54"/>
      <c r="J1446" s="54"/>
      <c r="K1446" s="54"/>
      <c r="L1446" s="54"/>
      <c r="M1446" s="54"/>
      <c r="N1446" s="54"/>
      <c r="O1446" s="54"/>
      <c r="P1446" s="54"/>
      <c r="Q1446" s="54"/>
      <c r="R1446" s="54"/>
      <c r="S1446" s="54"/>
      <c r="T1446" s="54"/>
      <c r="U1446" s="54"/>
      <c r="V1446" s="54"/>
      <c r="W1446" s="54"/>
      <c r="X1446" s="54"/>
      <c r="Y1446" s="54"/>
      <c r="Z1446" s="54"/>
      <c r="AA1446" s="54"/>
      <c r="AB1446" s="54"/>
      <c r="AC1446" s="54"/>
      <c r="AD1446" s="54"/>
      <c r="AE1446" s="54"/>
      <c r="AF1446" s="54"/>
      <c r="AG1446" s="54"/>
      <c r="AH1446" s="54"/>
    </row>
    <row r="1447" spans="1:34" ht="18" customHeight="1" x14ac:dyDescent="0.3">
      <c r="A1447" s="61"/>
      <c r="B1447" s="61"/>
      <c r="C1447" s="62"/>
      <c r="D1447" s="54"/>
      <c r="E1447" s="54"/>
      <c r="F1447" s="54"/>
      <c r="G1447" s="54"/>
      <c r="H1447" s="54"/>
      <c r="I1447" s="54"/>
      <c r="J1447" s="54"/>
      <c r="K1447" s="54"/>
      <c r="L1447" s="54"/>
      <c r="M1447" s="54"/>
      <c r="N1447" s="54"/>
      <c r="O1447" s="54"/>
      <c r="P1447" s="54"/>
      <c r="Q1447" s="54"/>
      <c r="R1447" s="54"/>
      <c r="S1447" s="54"/>
      <c r="T1447" s="54"/>
      <c r="U1447" s="54"/>
      <c r="V1447" s="54"/>
      <c r="W1447" s="54"/>
      <c r="X1447" s="54"/>
      <c r="Y1447" s="54"/>
      <c r="Z1447" s="54"/>
      <c r="AA1447" s="54"/>
      <c r="AB1447" s="54"/>
      <c r="AC1447" s="54"/>
      <c r="AD1447" s="54"/>
      <c r="AE1447" s="54"/>
      <c r="AF1447" s="54"/>
      <c r="AG1447" s="54"/>
      <c r="AH1447" s="54"/>
    </row>
    <row r="1448" spans="1:34" ht="18" customHeight="1" x14ac:dyDescent="0.3">
      <c r="A1448" s="61"/>
      <c r="B1448" s="61"/>
      <c r="C1448" s="62"/>
      <c r="D1448" s="54"/>
      <c r="E1448" s="54"/>
      <c r="F1448" s="54"/>
      <c r="G1448" s="54"/>
      <c r="H1448" s="54"/>
      <c r="I1448" s="54"/>
      <c r="J1448" s="54"/>
      <c r="K1448" s="54"/>
      <c r="L1448" s="54"/>
      <c r="M1448" s="54"/>
      <c r="N1448" s="54"/>
      <c r="O1448" s="54"/>
      <c r="P1448" s="54"/>
      <c r="Q1448" s="54"/>
      <c r="R1448" s="54"/>
      <c r="S1448" s="54"/>
      <c r="T1448" s="54"/>
      <c r="U1448" s="54"/>
      <c r="V1448" s="54"/>
      <c r="W1448" s="54"/>
      <c r="X1448" s="54"/>
      <c r="Y1448" s="54"/>
      <c r="Z1448" s="54"/>
      <c r="AA1448" s="54"/>
      <c r="AB1448" s="54"/>
      <c r="AC1448" s="54"/>
      <c r="AD1448" s="54"/>
      <c r="AE1448" s="54"/>
      <c r="AF1448" s="54"/>
      <c r="AG1448" s="54"/>
      <c r="AH1448" s="54"/>
    </row>
    <row r="1449" spans="1:34" ht="18" customHeight="1" x14ac:dyDescent="0.3">
      <c r="A1449" s="61"/>
      <c r="B1449" s="61"/>
      <c r="C1449" s="62"/>
      <c r="D1449" s="54"/>
      <c r="E1449" s="54"/>
      <c r="F1449" s="54"/>
      <c r="G1449" s="54"/>
      <c r="H1449" s="54"/>
      <c r="I1449" s="54"/>
      <c r="J1449" s="54"/>
      <c r="K1449" s="54"/>
      <c r="L1449" s="54"/>
      <c r="M1449" s="54"/>
      <c r="N1449" s="54"/>
      <c r="O1449" s="54"/>
      <c r="P1449" s="54"/>
      <c r="Q1449" s="54"/>
      <c r="R1449" s="54"/>
      <c r="S1449" s="54"/>
      <c r="T1449" s="54"/>
      <c r="U1449" s="54"/>
      <c r="V1449" s="54"/>
      <c r="W1449" s="54"/>
      <c r="X1449" s="54"/>
      <c r="Y1449" s="54"/>
      <c r="Z1449" s="54"/>
      <c r="AA1449" s="54"/>
      <c r="AB1449" s="54"/>
      <c r="AC1449" s="54"/>
      <c r="AD1449" s="54"/>
      <c r="AE1449" s="54"/>
      <c r="AF1449" s="54"/>
      <c r="AG1449" s="54"/>
      <c r="AH1449" s="54"/>
    </row>
    <row r="1450" spans="1:34" ht="18" customHeight="1" x14ac:dyDescent="0.3">
      <c r="A1450" s="61"/>
      <c r="B1450" s="61"/>
      <c r="C1450" s="62"/>
      <c r="D1450" s="54"/>
      <c r="E1450" s="54"/>
      <c r="F1450" s="54"/>
      <c r="G1450" s="54"/>
      <c r="H1450" s="54"/>
      <c r="I1450" s="54"/>
      <c r="J1450" s="54"/>
      <c r="K1450" s="54"/>
      <c r="L1450" s="54"/>
      <c r="M1450" s="54"/>
      <c r="N1450" s="54"/>
      <c r="O1450" s="54"/>
      <c r="P1450" s="54"/>
      <c r="Q1450" s="54"/>
      <c r="R1450" s="54"/>
      <c r="S1450" s="54"/>
      <c r="T1450" s="54"/>
      <c r="U1450" s="54"/>
      <c r="V1450" s="54"/>
      <c r="W1450" s="54"/>
      <c r="X1450" s="54"/>
      <c r="Y1450" s="54"/>
      <c r="Z1450" s="54"/>
      <c r="AA1450" s="54"/>
      <c r="AB1450" s="54"/>
      <c r="AC1450" s="54"/>
      <c r="AD1450" s="54"/>
      <c r="AE1450" s="54"/>
      <c r="AF1450" s="54"/>
      <c r="AG1450" s="54"/>
      <c r="AH1450" s="54"/>
    </row>
    <row r="1451" spans="1:34" ht="18" customHeight="1" x14ac:dyDescent="0.3">
      <c r="A1451" s="61"/>
      <c r="B1451" s="61"/>
      <c r="C1451" s="62"/>
      <c r="D1451" s="54"/>
      <c r="E1451" s="54"/>
      <c r="F1451" s="54"/>
      <c r="G1451" s="54"/>
      <c r="H1451" s="54"/>
      <c r="I1451" s="54"/>
      <c r="J1451" s="54"/>
      <c r="K1451" s="54"/>
      <c r="L1451" s="54"/>
      <c r="M1451" s="54"/>
      <c r="N1451" s="54"/>
      <c r="O1451" s="54"/>
      <c r="P1451" s="54"/>
      <c r="Q1451" s="54"/>
      <c r="R1451" s="54"/>
      <c r="S1451" s="54"/>
      <c r="T1451" s="54"/>
      <c r="U1451" s="54"/>
      <c r="V1451" s="54"/>
      <c r="W1451" s="54"/>
      <c r="X1451" s="54"/>
      <c r="Y1451" s="54"/>
      <c r="Z1451" s="54"/>
      <c r="AA1451" s="54"/>
      <c r="AB1451" s="54"/>
      <c r="AC1451" s="54"/>
      <c r="AD1451" s="54"/>
      <c r="AE1451" s="54"/>
      <c r="AF1451" s="54"/>
      <c r="AG1451" s="54"/>
      <c r="AH1451" s="54"/>
    </row>
    <row r="1452" spans="1:34" ht="18" customHeight="1" x14ac:dyDescent="0.3">
      <c r="A1452" s="61"/>
      <c r="B1452" s="61"/>
      <c r="C1452" s="62"/>
      <c r="D1452" s="54"/>
      <c r="E1452" s="54"/>
      <c r="F1452" s="54"/>
      <c r="G1452" s="54"/>
      <c r="H1452" s="54"/>
      <c r="I1452" s="54"/>
      <c r="J1452" s="54"/>
      <c r="K1452" s="54"/>
      <c r="L1452" s="54"/>
      <c r="M1452" s="54"/>
      <c r="N1452" s="54"/>
      <c r="O1452" s="54"/>
      <c r="P1452" s="54"/>
      <c r="Q1452" s="54"/>
      <c r="R1452" s="54"/>
      <c r="S1452" s="54"/>
      <c r="T1452" s="54"/>
      <c r="U1452" s="54"/>
      <c r="V1452" s="54"/>
      <c r="W1452" s="54"/>
      <c r="X1452" s="54"/>
      <c r="Y1452" s="54"/>
      <c r="Z1452" s="54"/>
      <c r="AA1452" s="54"/>
      <c r="AB1452" s="54"/>
      <c r="AC1452" s="54"/>
      <c r="AD1452" s="54"/>
      <c r="AE1452" s="54"/>
      <c r="AF1452" s="54"/>
      <c r="AG1452" s="54"/>
      <c r="AH1452" s="54"/>
    </row>
    <row r="1453" spans="1:34" ht="18" customHeight="1" x14ac:dyDescent="0.3">
      <c r="A1453" s="61"/>
      <c r="B1453" s="61"/>
      <c r="C1453" s="62"/>
      <c r="D1453" s="54"/>
      <c r="E1453" s="54"/>
      <c r="F1453" s="54"/>
      <c r="G1453" s="54"/>
      <c r="H1453" s="54"/>
      <c r="I1453" s="54"/>
      <c r="J1453" s="54"/>
      <c r="K1453" s="54"/>
      <c r="L1453" s="54"/>
      <c r="M1453" s="54"/>
      <c r="N1453" s="54"/>
      <c r="O1453" s="54"/>
      <c r="P1453" s="54"/>
      <c r="Q1453" s="54"/>
      <c r="R1453" s="54"/>
      <c r="S1453" s="54"/>
      <c r="T1453" s="54"/>
      <c r="U1453" s="54"/>
      <c r="V1453" s="54"/>
      <c r="W1453" s="54"/>
      <c r="X1453" s="54"/>
      <c r="Y1453" s="54"/>
      <c r="Z1453" s="54"/>
      <c r="AA1453" s="54"/>
      <c r="AB1453" s="54"/>
      <c r="AC1453" s="54"/>
      <c r="AD1453" s="54"/>
      <c r="AE1453" s="54"/>
      <c r="AF1453" s="54"/>
      <c r="AG1453" s="54"/>
      <c r="AH1453" s="54"/>
    </row>
  </sheetData>
  <autoFilter ref="E1:E1453" xr:uid="{31816FA6-F736-4878-96F9-0812857A189E}"/>
  <conditionalFormatting sqref="B2:B585">
    <cfRule type="cellIs" dxfId="3" priority="4" operator="greaterThan">
      <formula>5</formula>
    </cfRule>
  </conditionalFormatting>
  <conditionalFormatting sqref="E2:E653">
    <cfRule type="expression" dxfId="2" priority="6">
      <formula>A3&gt;TODAY()</formula>
    </cfRule>
  </conditionalFormatting>
  <conditionalFormatting sqref="M2:M2000">
    <cfRule type="colorScale" priority="5">
      <colorScale>
        <cfvo type="formula" val="90"/>
        <cfvo type="formula" val="90"/>
        <cfvo type="max"/>
        <color rgb="FF76A5AF"/>
        <color rgb="FFFFFFFF"/>
        <color rgb="FFFFFFFF"/>
      </colorScale>
    </cfRule>
  </conditionalFormatting>
  <conditionalFormatting sqref="Q2:Q585">
    <cfRule type="colorScale" priority="7">
      <colorScale>
        <cfvo type="min"/>
        <cfvo type="formula" val="5"/>
        <cfvo type="formula" val="6"/>
        <color rgb="FF57BB8A"/>
        <color rgb="FFABDDC5"/>
        <color rgb="FFFFFFFF"/>
      </colorScale>
    </cfRule>
  </conditionalFormatting>
  <conditionalFormatting sqref="R1:R1453">
    <cfRule type="colorScale" priority="8">
      <colorScale>
        <cfvo type="min"/>
        <cfvo type="max"/>
        <color rgb="FFFFFFFF"/>
        <color rgb="FFE67C73"/>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F2FC6-7EF4-4A04-86A8-AF167BF5B0C8}">
  <dimension ref="A1:F1099"/>
  <sheetViews>
    <sheetView topLeftCell="A10" zoomScale="85" zoomScaleNormal="85" workbookViewId="0">
      <selection activeCell="E29" sqref="E29"/>
    </sheetView>
  </sheetViews>
  <sheetFormatPr defaultRowHeight="14.4" x14ac:dyDescent="0.3"/>
  <cols>
    <col min="1" max="1" width="16.44140625" bestFit="1" customWidth="1"/>
    <col min="2" max="3" width="9" bestFit="1" customWidth="1"/>
    <col min="5" max="5" width="87.77734375" customWidth="1"/>
    <col min="6" max="6" width="9" bestFit="1" customWidth="1"/>
  </cols>
  <sheetData>
    <row r="1" spans="1:6" x14ac:dyDescent="0.3">
      <c r="A1" s="70"/>
      <c r="B1" s="71" t="s">
        <v>3142</v>
      </c>
      <c r="C1" s="71" t="s">
        <v>3013</v>
      </c>
      <c r="D1" s="63" t="s">
        <v>3012</v>
      </c>
      <c r="E1" s="63"/>
      <c r="F1" s="63"/>
    </row>
    <row r="2" spans="1:6" x14ac:dyDescent="0.3">
      <c r="A2" s="72"/>
      <c r="B2" s="73"/>
      <c r="C2" s="73"/>
      <c r="D2" s="74"/>
      <c r="E2" s="69"/>
      <c r="F2" s="69" t="s">
        <v>3143</v>
      </c>
    </row>
    <row r="3" spans="1:6" x14ac:dyDescent="0.3">
      <c r="A3" s="75"/>
      <c r="B3" s="76"/>
      <c r="C3" s="76"/>
      <c r="D3" s="77"/>
      <c r="E3" s="67"/>
      <c r="F3" s="69" t="s">
        <v>3143</v>
      </c>
    </row>
    <row r="4" spans="1:6" x14ac:dyDescent="0.3">
      <c r="A4" s="75"/>
      <c r="B4" s="76"/>
      <c r="C4" s="76"/>
      <c r="D4" s="77"/>
      <c r="E4" s="77"/>
      <c r="F4" s="69" t="s">
        <v>3143</v>
      </c>
    </row>
    <row r="5" spans="1:6" x14ac:dyDescent="0.3">
      <c r="A5" s="75"/>
      <c r="B5" s="76"/>
      <c r="C5" s="76"/>
      <c r="D5" s="77"/>
      <c r="E5" s="77"/>
      <c r="F5" s="69" t="s">
        <v>3143</v>
      </c>
    </row>
    <row r="6" spans="1:6" x14ac:dyDescent="0.3">
      <c r="A6" s="75"/>
      <c r="B6" s="76"/>
      <c r="C6" s="76"/>
      <c r="D6" s="77"/>
      <c r="E6" s="77"/>
      <c r="F6" s="69" t="s">
        <v>3143</v>
      </c>
    </row>
    <row r="7" spans="1:6" x14ac:dyDescent="0.3">
      <c r="A7" s="75"/>
      <c r="B7" s="76"/>
      <c r="C7" s="76"/>
      <c r="D7" s="77"/>
      <c r="E7" s="77"/>
      <c r="F7" s="69" t="s">
        <v>3143</v>
      </c>
    </row>
    <row r="8" spans="1:6" x14ac:dyDescent="0.3">
      <c r="A8" s="75"/>
      <c r="B8" s="76"/>
      <c r="C8" s="76"/>
      <c r="D8" s="77"/>
      <c r="E8" s="77"/>
      <c r="F8" s="69" t="s">
        <v>3143</v>
      </c>
    </row>
    <row r="9" spans="1:6" x14ac:dyDescent="0.3">
      <c r="A9" s="75"/>
      <c r="B9" s="76"/>
      <c r="C9" s="76"/>
      <c r="D9" s="77"/>
      <c r="E9" s="77"/>
      <c r="F9" s="69" t="s">
        <v>3143</v>
      </c>
    </row>
    <row r="10" spans="1:6" x14ac:dyDescent="0.3">
      <c r="A10" s="75"/>
      <c r="B10" s="76"/>
      <c r="C10" s="76"/>
      <c r="D10" s="77"/>
      <c r="E10" s="77"/>
      <c r="F10" s="69" t="s">
        <v>3143</v>
      </c>
    </row>
    <row r="11" spans="1:6" x14ac:dyDescent="0.3">
      <c r="A11" s="75"/>
      <c r="B11" s="76"/>
      <c r="C11" s="76"/>
      <c r="D11" s="77"/>
      <c r="E11" s="77"/>
      <c r="F11" s="69" t="s">
        <v>3143</v>
      </c>
    </row>
    <row r="12" spans="1:6" x14ac:dyDescent="0.3">
      <c r="A12" s="75"/>
      <c r="B12" s="76"/>
      <c r="C12" s="76"/>
      <c r="D12" s="77"/>
      <c r="E12" s="77"/>
      <c r="F12" s="69" t="s">
        <v>3143</v>
      </c>
    </row>
    <row r="13" spans="1:6" x14ac:dyDescent="0.3">
      <c r="A13" s="75"/>
      <c r="B13" s="76"/>
      <c r="C13" s="76"/>
      <c r="D13" s="77"/>
      <c r="E13" s="77"/>
      <c r="F13" s="69" t="s">
        <v>3143</v>
      </c>
    </row>
    <row r="14" spans="1:6" x14ac:dyDescent="0.3">
      <c r="A14" s="75"/>
      <c r="B14" s="76"/>
      <c r="C14" s="76"/>
      <c r="D14" s="77"/>
      <c r="E14" s="77"/>
      <c r="F14" s="69" t="s">
        <v>3143</v>
      </c>
    </row>
    <row r="15" spans="1:6" x14ac:dyDescent="0.3">
      <c r="A15" s="75"/>
      <c r="B15" s="76"/>
      <c r="C15" s="76"/>
      <c r="D15" s="77"/>
      <c r="E15" s="77"/>
      <c r="F15" s="69" t="s">
        <v>3143</v>
      </c>
    </row>
    <row r="16" spans="1:6" x14ac:dyDescent="0.3">
      <c r="A16" s="75"/>
      <c r="B16" s="76"/>
      <c r="C16" s="76"/>
      <c r="D16" s="77"/>
      <c r="E16" s="77"/>
      <c r="F16" s="69" t="s">
        <v>3143</v>
      </c>
    </row>
    <row r="17" spans="1:6" x14ac:dyDescent="0.3">
      <c r="A17" s="75"/>
      <c r="B17" s="76"/>
      <c r="C17" s="76"/>
      <c r="D17" s="77"/>
      <c r="E17" s="77"/>
      <c r="F17" s="69" t="s">
        <v>3143</v>
      </c>
    </row>
    <row r="18" spans="1:6" x14ac:dyDescent="0.3">
      <c r="A18" s="75"/>
      <c r="B18" s="76"/>
      <c r="C18" s="76"/>
      <c r="D18" s="77"/>
      <c r="E18" s="77"/>
      <c r="F18" s="69" t="s">
        <v>3143</v>
      </c>
    </row>
    <row r="19" spans="1:6" x14ac:dyDescent="0.3">
      <c r="A19" s="75"/>
      <c r="B19" s="76"/>
      <c r="C19" s="76"/>
      <c r="D19" s="77"/>
      <c r="E19" s="77"/>
      <c r="F19" s="69" t="s">
        <v>3143</v>
      </c>
    </row>
    <row r="20" spans="1:6" x14ac:dyDescent="0.3">
      <c r="A20" s="75"/>
      <c r="B20" s="76"/>
      <c r="C20" s="76"/>
      <c r="D20" s="77"/>
      <c r="E20" s="77"/>
      <c r="F20" s="69" t="s">
        <v>3143</v>
      </c>
    </row>
    <row r="21" spans="1:6" x14ac:dyDescent="0.3">
      <c r="A21" s="75"/>
      <c r="B21" s="76"/>
      <c r="C21" s="76"/>
      <c r="D21" s="77"/>
      <c r="E21" s="77"/>
      <c r="F21" s="69" t="s">
        <v>3143</v>
      </c>
    </row>
    <row r="22" spans="1:6" x14ac:dyDescent="0.3">
      <c r="A22" s="75"/>
      <c r="B22" s="76"/>
      <c r="C22" s="76"/>
      <c r="D22" s="77"/>
      <c r="E22" s="77"/>
      <c r="F22" s="69" t="s">
        <v>3143</v>
      </c>
    </row>
    <row r="23" spans="1:6" x14ac:dyDescent="0.3">
      <c r="A23" s="75"/>
      <c r="B23" s="76"/>
      <c r="C23" s="76"/>
      <c r="D23" s="77"/>
      <c r="E23" s="77"/>
      <c r="F23" s="69" t="s">
        <v>3143</v>
      </c>
    </row>
    <row r="24" spans="1:6" x14ac:dyDescent="0.3">
      <c r="A24" s="75"/>
      <c r="B24" s="76"/>
      <c r="C24" s="76"/>
      <c r="D24" s="77"/>
      <c r="E24" s="77"/>
      <c r="F24" s="69" t="s">
        <v>3143</v>
      </c>
    </row>
    <row r="25" spans="1:6" x14ac:dyDescent="0.3">
      <c r="A25" s="75"/>
      <c r="B25" s="76"/>
      <c r="C25" s="76"/>
      <c r="D25" s="77"/>
      <c r="E25" s="77"/>
      <c r="F25" s="69" t="s">
        <v>3143</v>
      </c>
    </row>
    <row r="26" spans="1:6" x14ac:dyDescent="0.3">
      <c r="A26" s="75"/>
      <c r="B26" s="76"/>
      <c r="C26" s="76"/>
      <c r="D26" s="77"/>
      <c r="E26" s="77"/>
      <c r="F26" s="69" t="s">
        <v>3143</v>
      </c>
    </row>
    <row r="27" spans="1:6" x14ac:dyDescent="0.3">
      <c r="A27" s="75"/>
      <c r="B27" s="76"/>
      <c r="C27" s="76"/>
      <c r="D27" s="77"/>
      <c r="E27" s="77"/>
      <c r="F27" s="69" t="s">
        <v>3143</v>
      </c>
    </row>
    <row r="28" spans="1:6" x14ac:dyDescent="0.3">
      <c r="A28" s="75">
        <v>45814.44478046296</v>
      </c>
      <c r="B28" s="76">
        <v>457</v>
      </c>
      <c r="C28" s="76">
        <v>9</v>
      </c>
      <c r="D28" s="77" t="s">
        <v>3144</v>
      </c>
      <c r="E28" s="67"/>
      <c r="F28" s="69">
        <v>3</v>
      </c>
    </row>
    <row r="29" spans="1:6" x14ac:dyDescent="0.3">
      <c r="A29" s="72">
        <v>45814.396072627314</v>
      </c>
      <c r="B29" s="73">
        <v>457</v>
      </c>
      <c r="C29" s="73">
        <v>7</v>
      </c>
      <c r="D29" s="74" t="s">
        <v>3144</v>
      </c>
      <c r="E29" s="69"/>
      <c r="F29" s="69">
        <v>3</v>
      </c>
    </row>
    <row r="30" spans="1:6" x14ac:dyDescent="0.3">
      <c r="A30" s="75">
        <v>45814.338640150461</v>
      </c>
      <c r="B30" s="76">
        <v>457</v>
      </c>
      <c r="C30" s="76">
        <v>7</v>
      </c>
      <c r="D30" s="77" t="s">
        <v>3145</v>
      </c>
      <c r="E30" s="67"/>
      <c r="F30" s="69">
        <v>2</v>
      </c>
    </row>
    <row r="31" spans="1:6" x14ac:dyDescent="0.3">
      <c r="A31" s="75">
        <v>45813.640648148146</v>
      </c>
      <c r="B31" s="76">
        <v>456</v>
      </c>
      <c r="C31" s="76">
        <v>5</v>
      </c>
      <c r="D31" s="77" t="s">
        <v>3144</v>
      </c>
      <c r="E31" s="77"/>
      <c r="F31" s="69">
        <v>3</v>
      </c>
    </row>
    <row r="32" spans="1:6" x14ac:dyDescent="0.3">
      <c r="A32" s="75">
        <v>45813.6171412037</v>
      </c>
      <c r="B32" s="76">
        <v>456</v>
      </c>
      <c r="C32" s="76">
        <v>4</v>
      </c>
      <c r="D32" s="77" t="s">
        <v>3146</v>
      </c>
      <c r="E32" s="77"/>
      <c r="F32" s="69">
        <v>1</v>
      </c>
    </row>
    <row r="33" spans="1:6" x14ac:dyDescent="0.3">
      <c r="A33" s="75">
        <v>45813.534502314818</v>
      </c>
      <c r="B33" s="76">
        <v>456</v>
      </c>
      <c r="C33" s="76">
        <v>7</v>
      </c>
      <c r="D33" s="77" t="s">
        <v>3145</v>
      </c>
      <c r="E33" s="77"/>
      <c r="F33" s="69">
        <v>2</v>
      </c>
    </row>
    <row r="34" spans="1:6" x14ac:dyDescent="0.3">
      <c r="A34" s="75">
        <v>45813.377847222226</v>
      </c>
      <c r="B34" s="76">
        <v>456</v>
      </c>
      <c r="C34" s="76">
        <v>8</v>
      </c>
      <c r="D34" s="77" t="s">
        <v>3145</v>
      </c>
      <c r="E34" s="77"/>
      <c r="F34" s="69">
        <v>2</v>
      </c>
    </row>
    <row r="35" spans="1:6" x14ac:dyDescent="0.3">
      <c r="A35" s="75">
        <v>45813.089479166665</v>
      </c>
      <c r="B35" s="76">
        <v>455</v>
      </c>
      <c r="C35" s="76">
        <v>9</v>
      </c>
      <c r="D35" s="77" t="s">
        <v>3145</v>
      </c>
      <c r="E35" s="77" t="s">
        <v>3147</v>
      </c>
      <c r="F35" s="69">
        <v>2</v>
      </c>
    </row>
    <row r="36" spans="1:6" x14ac:dyDescent="0.3">
      <c r="A36" s="75">
        <v>45813.088877314818</v>
      </c>
      <c r="B36" s="76">
        <v>455</v>
      </c>
      <c r="C36" s="76">
        <v>10</v>
      </c>
      <c r="D36" s="77" t="s">
        <v>3145</v>
      </c>
      <c r="E36" s="77" t="s">
        <v>3148</v>
      </c>
      <c r="F36" s="69">
        <v>2</v>
      </c>
    </row>
    <row r="37" spans="1:6" x14ac:dyDescent="0.3">
      <c r="A37" s="75">
        <v>45813.032985381942</v>
      </c>
      <c r="B37" s="76">
        <v>455</v>
      </c>
      <c r="C37" s="76">
        <v>9</v>
      </c>
      <c r="D37" s="77" t="s">
        <v>3145</v>
      </c>
      <c r="E37" s="77" t="s">
        <v>3149</v>
      </c>
      <c r="F37" s="69">
        <v>2</v>
      </c>
    </row>
    <row r="38" spans="1:6" x14ac:dyDescent="0.3">
      <c r="A38" s="75">
        <v>45812.360477523151</v>
      </c>
      <c r="B38" s="76">
        <v>455</v>
      </c>
      <c r="C38" s="76">
        <v>7</v>
      </c>
      <c r="D38" s="77" t="s">
        <v>3145</v>
      </c>
      <c r="E38" s="67"/>
      <c r="F38" s="69">
        <v>2</v>
      </c>
    </row>
    <row r="39" spans="1:6" x14ac:dyDescent="0.3">
      <c r="A39" s="72">
        <v>45812.299647129628</v>
      </c>
      <c r="B39" s="73">
        <v>455</v>
      </c>
      <c r="C39" s="73">
        <v>7</v>
      </c>
      <c r="D39" s="74" t="s">
        <v>3145</v>
      </c>
      <c r="E39" s="74" t="s">
        <v>3150</v>
      </c>
      <c r="F39" s="69">
        <v>2</v>
      </c>
    </row>
    <row r="40" spans="1:6" x14ac:dyDescent="0.3">
      <c r="A40" s="75">
        <v>45812.072121018515</v>
      </c>
      <c r="B40" s="76">
        <v>454</v>
      </c>
      <c r="C40" s="76">
        <v>10</v>
      </c>
      <c r="D40" s="77" t="s">
        <v>3144</v>
      </c>
      <c r="E40" s="67"/>
      <c r="F40" s="69">
        <v>3</v>
      </c>
    </row>
    <row r="41" spans="1:6" x14ac:dyDescent="0.3">
      <c r="A41" s="75">
        <v>45811.765919768513</v>
      </c>
      <c r="B41" s="76">
        <v>453</v>
      </c>
      <c r="C41" s="76">
        <v>8</v>
      </c>
      <c r="D41" s="77" t="s">
        <v>3144</v>
      </c>
      <c r="E41" s="77" t="s">
        <v>3151</v>
      </c>
      <c r="F41" s="69">
        <v>3</v>
      </c>
    </row>
    <row r="42" spans="1:6" x14ac:dyDescent="0.3">
      <c r="A42" s="72">
        <v>45811.705857361114</v>
      </c>
      <c r="B42" s="73">
        <v>454</v>
      </c>
      <c r="C42" s="73">
        <v>6</v>
      </c>
      <c r="D42" s="74" t="s">
        <v>3146</v>
      </c>
      <c r="E42" s="74" t="s">
        <v>3152</v>
      </c>
      <c r="F42" s="69">
        <v>1</v>
      </c>
    </row>
    <row r="43" spans="1:6" x14ac:dyDescent="0.3">
      <c r="A43" s="75">
        <v>45811.641034965272</v>
      </c>
      <c r="B43" s="76">
        <v>454</v>
      </c>
      <c r="C43" s="76">
        <v>8</v>
      </c>
      <c r="D43" s="77" t="s">
        <v>3145</v>
      </c>
      <c r="E43" s="67"/>
      <c r="F43" s="69">
        <v>2</v>
      </c>
    </row>
    <row r="44" spans="1:6" x14ac:dyDescent="0.3">
      <c r="A44" s="72">
        <v>45811.505553298615</v>
      </c>
      <c r="B44" s="73">
        <v>454</v>
      </c>
      <c r="C44" s="73">
        <v>9</v>
      </c>
      <c r="D44" s="74" t="s">
        <v>3145</v>
      </c>
      <c r="E44" s="69"/>
      <c r="F44" s="69">
        <v>2</v>
      </c>
    </row>
    <row r="45" spans="1:6" x14ac:dyDescent="0.3">
      <c r="A45" s="75">
        <v>45811.491432673611</v>
      </c>
      <c r="B45" s="76">
        <v>444</v>
      </c>
      <c r="C45" s="76">
        <v>1</v>
      </c>
      <c r="D45" s="77" t="s">
        <v>3144</v>
      </c>
      <c r="E45" s="67"/>
      <c r="F45" s="69">
        <v>3</v>
      </c>
    </row>
    <row r="46" spans="1:6" x14ac:dyDescent="0.3">
      <c r="A46" s="72">
        <v>45811.361186030088</v>
      </c>
      <c r="B46" s="73">
        <v>454</v>
      </c>
      <c r="C46" s="73">
        <v>7</v>
      </c>
      <c r="D46" s="74" t="s">
        <v>3145</v>
      </c>
      <c r="E46" s="69"/>
      <c r="F46" s="69">
        <v>2</v>
      </c>
    </row>
    <row r="47" spans="1:6" x14ac:dyDescent="0.3">
      <c r="A47" s="75">
        <v>45810.981841516201</v>
      </c>
      <c r="B47" s="76">
        <v>453</v>
      </c>
      <c r="C47" s="76">
        <v>9</v>
      </c>
      <c r="D47" s="77" t="s">
        <v>3144</v>
      </c>
      <c r="E47" s="77" t="s">
        <v>3153</v>
      </c>
      <c r="F47" s="69">
        <v>3</v>
      </c>
    </row>
    <row r="48" spans="1:6" x14ac:dyDescent="0.3">
      <c r="A48" s="75">
        <v>45810.447302210647</v>
      </c>
      <c r="B48" s="76">
        <v>453</v>
      </c>
      <c r="C48" s="76">
        <v>8</v>
      </c>
      <c r="D48" s="77" t="s">
        <v>3145</v>
      </c>
      <c r="E48" s="67"/>
      <c r="F48" s="69">
        <v>2</v>
      </c>
    </row>
    <row r="49" spans="1:6" x14ac:dyDescent="0.3">
      <c r="A49" s="72">
        <v>45810.352584826389</v>
      </c>
      <c r="B49" s="73">
        <v>453</v>
      </c>
      <c r="C49" s="73">
        <v>7</v>
      </c>
      <c r="D49" s="74" t="s">
        <v>3145</v>
      </c>
      <c r="E49" s="69"/>
      <c r="F49" s="69">
        <v>2</v>
      </c>
    </row>
    <row r="50" spans="1:6" x14ac:dyDescent="0.3">
      <c r="A50" s="75">
        <v>45809.902594074076</v>
      </c>
      <c r="B50" s="76">
        <v>452</v>
      </c>
      <c r="C50" s="76">
        <v>7</v>
      </c>
      <c r="D50" s="77" t="s">
        <v>3145</v>
      </c>
      <c r="E50" s="67"/>
      <c r="F50" s="69">
        <v>2</v>
      </c>
    </row>
    <row r="51" spans="1:6" x14ac:dyDescent="0.3">
      <c r="A51" s="72">
        <v>45809.62374412037</v>
      </c>
      <c r="B51" s="73">
        <v>452</v>
      </c>
      <c r="C51" s="73">
        <v>8</v>
      </c>
      <c r="D51" s="74" t="s">
        <v>3144</v>
      </c>
      <c r="E51" s="69"/>
      <c r="F51" s="69">
        <v>3</v>
      </c>
    </row>
    <row r="52" spans="1:6" x14ac:dyDescent="0.3">
      <c r="A52" s="75">
        <v>45809.461776990742</v>
      </c>
      <c r="B52" s="76">
        <v>452</v>
      </c>
      <c r="C52" s="76">
        <v>7</v>
      </c>
      <c r="D52" s="77" t="s">
        <v>3145</v>
      </c>
      <c r="E52" s="67"/>
      <c r="F52" s="69">
        <v>2</v>
      </c>
    </row>
    <row r="53" spans="1:6" x14ac:dyDescent="0.3">
      <c r="A53" s="72">
        <v>45809.378755127313</v>
      </c>
      <c r="B53" s="73">
        <v>448</v>
      </c>
      <c r="C53" s="73">
        <v>8</v>
      </c>
      <c r="D53" s="74" t="s">
        <v>3144</v>
      </c>
      <c r="E53" s="69"/>
      <c r="F53" s="69">
        <v>3</v>
      </c>
    </row>
    <row r="54" spans="1:6" x14ac:dyDescent="0.3">
      <c r="A54" s="75">
        <v>45809.366269618055</v>
      </c>
      <c r="B54" s="76">
        <v>452</v>
      </c>
      <c r="C54" s="76">
        <v>7</v>
      </c>
      <c r="D54" s="77" t="s">
        <v>3145</v>
      </c>
      <c r="E54" s="67"/>
      <c r="F54" s="69">
        <v>2</v>
      </c>
    </row>
    <row r="55" spans="1:6" x14ac:dyDescent="0.3">
      <c r="A55" s="72">
        <v>45808.966287118055</v>
      </c>
      <c r="B55" s="73">
        <v>323</v>
      </c>
      <c r="C55" s="73">
        <v>5</v>
      </c>
      <c r="D55" s="74" t="s">
        <v>3146</v>
      </c>
      <c r="E55" s="74" t="s">
        <v>3154</v>
      </c>
      <c r="F55" s="69">
        <v>1</v>
      </c>
    </row>
    <row r="56" spans="1:6" x14ac:dyDescent="0.3">
      <c r="A56" s="75">
        <v>45808.898312500001</v>
      </c>
      <c r="B56" s="76">
        <v>451</v>
      </c>
      <c r="C56" s="76">
        <v>8</v>
      </c>
      <c r="D56" s="77" t="s">
        <v>3144</v>
      </c>
      <c r="E56" s="67"/>
      <c r="F56" s="69">
        <v>3</v>
      </c>
    </row>
    <row r="57" spans="1:6" x14ac:dyDescent="0.3">
      <c r="A57" s="72">
        <v>45808.893440266205</v>
      </c>
      <c r="B57" s="73">
        <v>450</v>
      </c>
      <c r="C57" s="73">
        <v>6</v>
      </c>
      <c r="D57" s="74" t="s">
        <v>3146</v>
      </c>
      <c r="E57" s="69"/>
      <c r="F57" s="69">
        <v>1</v>
      </c>
    </row>
    <row r="58" spans="1:6" x14ac:dyDescent="0.3">
      <c r="A58" s="75">
        <v>45808.880481423606</v>
      </c>
      <c r="B58" s="76">
        <v>324</v>
      </c>
      <c r="C58" s="76">
        <v>9</v>
      </c>
      <c r="D58" s="77" t="s">
        <v>3145</v>
      </c>
      <c r="E58" s="77" t="s">
        <v>3155</v>
      </c>
      <c r="F58" s="69">
        <v>2</v>
      </c>
    </row>
    <row r="59" spans="1:6" x14ac:dyDescent="0.3">
      <c r="A59" s="75">
        <v>45808.613645185185</v>
      </c>
      <c r="B59" s="76">
        <v>451</v>
      </c>
      <c r="C59" s="76">
        <v>8</v>
      </c>
      <c r="D59" s="77" t="s">
        <v>3144</v>
      </c>
      <c r="E59" s="77" t="s">
        <v>3156</v>
      </c>
      <c r="F59" s="69">
        <v>3</v>
      </c>
    </row>
    <row r="60" spans="1:6" x14ac:dyDescent="0.3">
      <c r="A60" s="72">
        <v>45808.373753125001</v>
      </c>
      <c r="B60" s="73">
        <v>451</v>
      </c>
      <c r="C60" s="73">
        <v>7</v>
      </c>
      <c r="D60" s="74" t="s">
        <v>3145</v>
      </c>
      <c r="E60" s="69"/>
      <c r="F60" s="69">
        <v>2</v>
      </c>
    </row>
    <row r="61" spans="1:6" x14ac:dyDescent="0.3">
      <c r="A61" s="75">
        <v>45807.921611435188</v>
      </c>
      <c r="B61" s="76">
        <v>325</v>
      </c>
      <c r="C61" s="76">
        <v>8</v>
      </c>
      <c r="D61" s="77" t="s">
        <v>3145</v>
      </c>
      <c r="E61" s="77" t="s">
        <v>3157</v>
      </c>
      <c r="F61" s="69">
        <v>2</v>
      </c>
    </row>
    <row r="62" spans="1:6" x14ac:dyDescent="0.3">
      <c r="A62" s="72">
        <v>45807.916028263891</v>
      </c>
      <c r="B62" s="73">
        <v>326</v>
      </c>
      <c r="C62" s="73">
        <v>8</v>
      </c>
      <c r="D62" s="74" t="s">
        <v>3145</v>
      </c>
      <c r="E62" s="74" t="s">
        <v>3158</v>
      </c>
      <c r="F62" s="69">
        <v>2</v>
      </c>
    </row>
    <row r="63" spans="1:6" x14ac:dyDescent="0.3">
      <c r="A63" s="75">
        <v>45807.905529745374</v>
      </c>
      <c r="B63" s="76">
        <v>450</v>
      </c>
      <c r="C63" s="76">
        <v>10</v>
      </c>
      <c r="D63" s="77" t="s">
        <v>3145</v>
      </c>
      <c r="E63" s="77" t="s">
        <v>3159</v>
      </c>
      <c r="F63" s="69">
        <v>2</v>
      </c>
    </row>
    <row r="64" spans="1:6" x14ac:dyDescent="0.3">
      <c r="A64" s="72">
        <v>45807.833828692128</v>
      </c>
      <c r="B64" s="73">
        <v>449</v>
      </c>
      <c r="C64" s="73">
        <v>8</v>
      </c>
      <c r="D64" s="74" t="s">
        <v>3145</v>
      </c>
      <c r="E64" s="74" t="s">
        <v>3160</v>
      </c>
      <c r="F64" s="69">
        <v>2</v>
      </c>
    </row>
    <row r="65" spans="1:6" x14ac:dyDescent="0.3">
      <c r="A65" s="75">
        <v>45807.814014895834</v>
      </c>
      <c r="B65" s="76">
        <v>448</v>
      </c>
      <c r="C65" s="76">
        <v>1</v>
      </c>
      <c r="D65" s="77" t="s">
        <v>3144</v>
      </c>
      <c r="E65" s="77" t="s">
        <v>3161</v>
      </c>
      <c r="F65" s="69">
        <v>3</v>
      </c>
    </row>
    <row r="66" spans="1:6" x14ac:dyDescent="0.3">
      <c r="A66" s="72">
        <v>45807.638014166667</v>
      </c>
      <c r="B66" s="73">
        <v>450</v>
      </c>
      <c r="C66" s="73">
        <v>8</v>
      </c>
      <c r="D66" s="74" t="s">
        <v>3146</v>
      </c>
      <c r="E66" s="74" t="s">
        <v>3162</v>
      </c>
      <c r="F66" s="69">
        <v>1</v>
      </c>
    </row>
    <row r="67" spans="1:6" x14ac:dyDescent="0.3">
      <c r="A67" s="75">
        <v>45807.627199988427</v>
      </c>
      <c r="B67" s="76">
        <v>450</v>
      </c>
      <c r="C67" s="76">
        <v>7</v>
      </c>
      <c r="D67" s="77" t="s">
        <v>3145</v>
      </c>
      <c r="E67" s="67"/>
      <c r="F67" s="69">
        <v>2</v>
      </c>
    </row>
    <row r="68" spans="1:6" x14ac:dyDescent="0.3">
      <c r="A68" s="72">
        <v>45807.36699811343</v>
      </c>
      <c r="B68" s="73">
        <v>450</v>
      </c>
      <c r="C68" s="73">
        <v>9</v>
      </c>
      <c r="D68" s="74" t="s">
        <v>3146</v>
      </c>
      <c r="E68" s="69"/>
      <c r="F68" s="69">
        <v>1</v>
      </c>
    </row>
    <row r="69" spans="1:6" x14ac:dyDescent="0.3">
      <c r="A69" s="75">
        <v>45807.356803020833</v>
      </c>
      <c r="B69" s="76">
        <v>450</v>
      </c>
      <c r="C69" s="76">
        <v>9</v>
      </c>
      <c r="D69" s="77" t="s">
        <v>3146</v>
      </c>
      <c r="E69" s="77" t="s">
        <v>3163</v>
      </c>
      <c r="F69" s="69">
        <v>1</v>
      </c>
    </row>
    <row r="70" spans="1:6" x14ac:dyDescent="0.3">
      <c r="A70" s="72">
        <v>45806.892150752319</v>
      </c>
      <c r="B70" s="73">
        <v>449</v>
      </c>
      <c r="C70" s="73">
        <v>8</v>
      </c>
      <c r="D70" s="74" t="s">
        <v>3145</v>
      </c>
      <c r="E70" s="69"/>
      <c r="F70" s="69">
        <v>2</v>
      </c>
    </row>
    <row r="71" spans="1:6" x14ac:dyDescent="0.3">
      <c r="A71" s="75">
        <v>45806.643536736112</v>
      </c>
      <c r="B71" s="76">
        <v>449</v>
      </c>
      <c r="C71" s="76">
        <v>8</v>
      </c>
      <c r="D71" s="77" t="s">
        <v>3145</v>
      </c>
      <c r="E71" s="67"/>
      <c r="F71" s="69">
        <v>2</v>
      </c>
    </row>
    <row r="72" spans="1:6" x14ac:dyDescent="0.3">
      <c r="A72" s="75">
        <v>45806.356473877313</v>
      </c>
      <c r="B72" s="76">
        <v>449</v>
      </c>
      <c r="C72" s="76">
        <v>7</v>
      </c>
      <c r="D72" s="77" t="s">
        <v>3145</v>
      </c>
      <c r="E72" s="67"/>
      <c r="F72" s="69">
        <v>2</v>
      </c>
    </row>
    <row r="73" spans="1:6" x14ac:dyDescent="0.3">
      <c r="A73" s="72">
        <v>45806.314467569449</v>
      </c>
      <c r="B73" s="73">
        <v>157</v>
      </c>
      <c r="C73" s="73">
        <v>8</v>
      </c>
      <c r="D73" s="74" t="s">
        <v>3146</v>
      </c>
      <c r="E73" s="74" t="s">
        <v>3164</v>
      </c>
      <c r="F73" s="69">
        <v>1</v>
      </c>
    </row>
    <row r="74" spans="1:6" x14ac:dyDescent="0.3">
      <c r="A74" s="75">
        <v>45806.128743124995</v>
      </c>
      <c r="B74" s="76">
        <v>433</v>
      </c>
      <c r="C74" s="76">
        <v>10</v>
      </c>
      <c r="D74" s="77" t="s">
        <v>3145</v>
      </c>
      <c r="E74" s="77" t="s">
        <v>3165</v>
      </c>
      <c r="F74" s="69">
        <v>2</v>
      </c>
    </row>
    <row r="75" spans="1:6" x14ac:dyDescent="0.3">
      <c r="A75" s="72">
        <v>45805.905741967596</v>
      </c>
      <c r="B75" s="73">
        <v>435</v>
      </c>
      <c r="C75" s="73">
        <v>8</v>
      </c>
      <c r="D75" s="74" t="s">
        <v>3146</v>
      </c>
      <c r="E75" s="69"/>
      <c r="F75" s="69">
        <v>1</v>
      </c>
    </row>
    <row r="76" spans="1:6" x14ac:dyDescent="0.3">
      <c r="A76" s="75">
        <v>45805.742649039355</v>
      </c>
      <c r="B76" s="76">
        <v>448</v>
      </c>
      <c r="C76" s="76">
        <v>3</v>
      </c>
      <c r="D76" s="77" t="s">
        <v>3144</v>
      </c>
      <c r="E76" s="77" t="s">
        <v>3166</v>
      </c>
      <c r="F76" s="67">
        <v>3</v>
      </c>
    </row>
    <row r="77" spans="1:6" x14ac:dyDescent="0.3">
      <c r="A77" s="72">
        <v>45805.726928032411</v>
      </c>
      <c r="B77" s="73">
        <v>448</v>
      </c>
      <c r="C77" s="73">
        <v>2</v>
      </c>
      <c r="D77" s="74" t="s">
        <v>3145</v>
      </c>
      <c r="E77" s="74" t="s">
        <v>3167</v>
      </c>
      <c r="F77" s="69">
        <v>2</v>
      </c>
    </row>
    <row r="78" spans="1:6" x14ac:dyDescent="0.3">
      <c r="A78" s="75">
        <v>45805.680964791667</v>
      </c>
      <c r="B78" s="76">
        <v>444</v>
      </c>
      <c r="C78" s="76">
        <v>1</v>
      </c>
      <c r="D78" s="77" t="s">
        <v>3144</v>
      </c>
      <c r="E78" s="77" t="s">
        <v>3168</v>
      </c>
      <c r="F78" s="67">
        <v>3</v>
      </c>
    </row>
    <row r="79" spans="1:6" x14ac:dyDescent="0.3">
      <c r="A79" s="72">
        <v>45805.638599282407</v>
      </c>
      <c r="B79" s="73">
        <v>448</v>
      </c>
      <c r="C79" s="73">
        <v>4</v>
      </c>
      <c r="D79" s="74" t="s">
        <v>3144</v>
      </c>
      <c r="E79" s="69"/>
      <c r="F79" s="69">
        <v>3</v>
      </c>
    </row>
    <row r="80" spans="1:6" x14ac:dyDescent="0.3">
      <c r="A80" s="75">
        <v>45805.606707777777</v>
      </c>
      <c r="B80" s="76">
        <v>443</v>
      </c>
      <c r="C80" s="76">
        <v>3</v>
      </c>
      <c r="D80" s="77" t="s">
        <v>3146</v>
      </c>
      <c r="E80" s="67"/>
      <c r="F80" s="67">
        <v>1</v>
      </c>
    </row>
    <row r="81" spans="1:6" x14ac:dyDescent="0.3">
      <c r="A81" s="72">
        <v>45805.590184965273</v>
      </c>
      <c r="B81" s="73">
        <v>448</v>
      </c>
      <c r="C81" s="73">
        <v>7</v>
      </c>
      <c r="D81" s="74" t="s">
        <v>3144</v>
      </c>
      <c r="E81" s="69"/>
      <c r="F81" s="69">
        <v>3</v>
      </c>
    </row>
    <row r="82" spans="1:6" x14ac:dyDescent="0.3">
      <c r="A82" s="75">
        <v>45805.41356612269</v>
      </c>
      <c r="B82" s="76">
        <v>448</v>
      </c>
      <c r="C82" s="76">
        <v>7</v>
      </c>
      <c r="D82" s="77" t="s">
        <v>3145</v>
      </c>
      <c r="E82" s="77" t="s">
        <v>3169</v>
      </c>
      <c r="F82" s="69">
        <v>2</v>
      </c>
    </row>
    <row r="83" spans="1:6" x14ac:dyDescent="0.3">
      <c r="A83" s="72">
        <v>45805.361504965273</v>
      </c>
      <c r="B83" s="73">
        <v>448</v>
      </c>
      <c r="C83" s="73">
        <v>8</v>
      </c>
      <c r="D83" s="74" t="s">
        <v>3146</v>
      </c>
      <c r="E83" s="69"/>
      <c r="F83" s="69">
        <v>1</v>
      </c>
    </row>
    <row r="84" spans="1:6" x14ac:dyDescent="0.3">
      <c r="A84" s="75">
        <v>45805.014620162037</v>
      </c>
      <c r="B84" s="76">
        <v>438</v>
      </c>
      <c r="C84" s="76">
        <v>8</v>
      </c>
      <c r="D84" s="77" t="s">
        <v>3145</v>
      </c>
      <c r="E84" s="67"/>
      <c r="F84" s="69">
        <v>2</v>
      </c>
    </row>
    <row r="85" spans="1:6" x14ac:dyDescent="0.3">
      <c r="A85" s="75">
        <v>45804.81467792824</v>
      </c>
      <c r="B85" s="76">
        <v>3</v>
      </c>
      <c r="C85" s="67"/>
      <c r="D85" s="77" t="s">
        <v>3145</v>
      </c>
      <c r="E85" s="77" t="s">
        <v>3170</v>
      </c>
      <c r="F85" s="69">
        <v>2</v>
      </c>
    </row>
    <row r="86" spans="1:6" x14ac:dyDescent="0.3">
      <c r="A86" s="72">
        <v>45804.710489386576</v>
      </c>
      <c r="B86" s="73">
        <v>437</v>
      </c>
      <c r="C86" s="73">
        <v>9</v>
      </c>
      <c r="D86" s="74" t="s">
        <v>3144</v>
      </c>
      <c r="E86" s="74" t="s">
        <v>3171</v>
      </c>
      <c r="F86" s="69">
        <v>3</v>
      </c>
    </row>
    <row r="87" spans="1:6" x14ac:dyDescent="0.3">
      <c r="A87" s="75">
        <v>45804.61356302083</v>
      </c>
      <c r="B87" s="76">
        <v>447</v>
      </c>
      <c r="C87" s="76">
        <v>7</v>
      </c>
      <c r="D87" s="77" t="s">
        <v>3146</v>
      </c>
      <c r="E87" s="67"/>
      <c r="F87" s="69">
        <v>1</v>
      </c>
    </row>
    <row r="88" spans="1:6" x14ac:dyDescent="0.3">
      <c r="A88" s="72">
        <v>45804.479886956018</v>
      </c>
      <c r="B88" s="73">
        <v>447</v>
      </c>
      <c r="C88" s="69"/>
      <c r="D88" s="74" t="s">
        <v>3146</v>
      </c>
      <c r="E88" s="74" t="s">
        <v>3172</v>
      </c>
      <c r="F88" s="69">
        <v>1</v>
      </c>
    </row>
    <row r="89" spans="1:6" x14ac:dyDescent="0.3">
      <c r="A89" s="75">
        <v>45804.360318506944</v>
      </c>
      <c r="B89" s="76">
        <v>447</v>
      </c>
      <c r="C89" s="76">
        <v>7</v>
      </c>
      <c r="D89" s="77" t="s">
        <v>3145</v>
      </c>
      <c r="E89" s="67"/>
      <c r="F89" s="69">
        <v>2</v>
      </c>
    </row>
    <row r="90" spans="1:6" x14ac:dyDescent="0.3">
      <c r="A90" s="75">
        <v>45804.009839467588</v>
      </c>
      <c r="B90" s="76">
        <v>446</v>
      </c>
      <c r="C90" s="76">
        <v>9</v>
      </c>
      <c r="D90" s="77" t="s">
        <v>3144</v>
      </c>
      <c r="E90" s="77" t="s">
        <v>3173</v>
      </c>
      <c r="F90" s="69">
        <v>3</v>
      </c>
    </row>
    <row r="91" spans="1:6" x14ac:dyDescent="0.3">
      <c r="A91" s="72">
        <v>45803.894886516202</v>
      </c>
      <c r="B91" s="73">
        <v>446</v>
      </c>
      <c r="C91" s="73">
        <v>7</v>
      </c>
      <c r="D91" s="74" t="s">
        <v>3146</v>
      </c>
      <c r="E91" s="69"/>
      <c r="F91" s="69">
        <v>1</v>
      </c>
    </row>
    <row r="92" spans="1:6" x14ac:dyDescent="0.3">
      <c r="A92" s="75">
        <v>45803.373014143523</v>
      </c>
      <c r="B92" s="76">
        <v>446</v>
      </c>
      <c r="C92" s="76">
        <v>8</v>
      </c>
      <c r="D92" s="77" t="s">
        <v>3145</v>
      </c>
      <c r="E92" s="67"/>
      <c r="F92" s="69">
        <v>2</v>
      </c>
    </row>
    <row r="93" spans="1:6" x14ac:dyDescent="0.3">
      <c r="A93" s="72">
        <v>45803.338495902775</v>
      </c>
      <c r="B93" s="73">
        <v>446</v>
      </c>
      <c r="C93" s="73">
        <v>8</v>
      </c>
      <c r="D93" s="74" t="s">
        <v>3145</v>
      </c>
      <c r="E93" s="74" t="s">
        <v>3174</v>
      </c>
      <c r="F93" s="69">
        <v>2</v>
      </c>
    </row>
    <row r="94" spans="1:6" x14ac:dyDescent="0.3">
      <c r="A94" s="75">
        <v>45803.318100798613</v>
      </c>
      <c r="B94" s="76">
        <v>446</v>
      </c>
      <c r="C94" s="76">
        <v>7</v>
      </c>
      <c r="D94" s="77" t="s">
        <v>3146</v>
      </c>
      <c r="E94" s="67"/>
      <c r="F94" s="69">
        <v>1</v>
      </c>
    </row>
    <row r="95" spans="1:6" x14ac:dyDescent="0.3">
      <c r="A95" s="75">
        <v>45802.975267905094</v>
      </c>
      <c r="B95" s="76">
        <v>445</v>
      </c>
      <c r="C95" s="76">
        <v>10</v>
      </c>
      <c r="D95" s="77" t="s">
        <v>3145</v>
      </c>
      <c r="E95" s="77" t="s">
        <v>3175</v>
      </c>
      <c r="F95" s="69">
        <v>2</v>
      </c>
    </row>
    <row r="96" spans="1:6" x14ac:dyDescent="0.3">
      <c r="A96" s="72">
        <v>45802.690184120365</v>
      </c>
      <c r="B96" s="73">
        <v>444</v>
      </c>
      <c r="C96" s="73">
        <v>8</v>
      </c>
      <c r="D96" s="74" t="s">
        <v>3144</v>
      </c>
      <c r="E96" s="74" t="s">
        <v>3176</v>
      </c>
      <c r="F96" s="69">
        <v>3</v>
      </c>
    </row>
    <row r="97" spans="1:6" x14ac:dyDescent="0.3">
      <c r="A97" s="75">
        <v>45802.578458912038</v>
      </c>
      <c r="B97" s="76">
        <v>444</v>
      </c>
      <c r="C97" s="76">
        <v>1</v>
      </c>
      <c r="D97" s="77" t="s">
        <v>3144</v>
      </c>
      <c r="E97" s="77" t="s">
        <v>3177</v>
      </c>
      <c r="F97" s="69">
        <v>3</v>
      </c>
    </row>
    <row r="98" spans="1:6" x14ac:dyDescent="0.3">
      <c r="A98" s="72">
        <v>45802.385683958331</v>
      </c>
      <c r="B98" s="73">
        <v>445</v>
      </c>
      <c r="C98" s="73">
        <v>7</v>
      </c>
      <c r="D98" s="74" t="s">
        <v>3144</v>
      </c>
      <c r="E98" s="69"/>
      <c r="F98" s="69">
        <v>3</v>
      </c>
    </row>
    <row r="99" spans="1:6" x14ac:dyDescent="0.3">
      <c r="A99" s="75">
        <v>45802.354851400465</v>
      </c>
      <c r="B99" s="76">
        <v>444</v>
      </c>
      <c r="C99" s="76">
        <v>9</v>
      </c>
      <c r="D99" s="77" t="s">
        <v>3145</v>
      </c>
      <c r="E99" s="77" t="s">
        <v>3178</v>
      </c>
      <c r="F99" s="69">
        <v>2</v>
      </c>
    </row>
    <row r="100" spans="1:6" x14ac:dyDescent="0.3">
      <c r="A100" s="75">
        <v>45801.884363518519</v>
      </c>
      <c r="B100" s="76">
        <v>444</v>
      </c>
      <c r="C100" s="76">
        <v>7</v>
      </c>
      <c r="D100" s="77" t="s">
        <v>3144</v>
      </c>
      <c r="E100" s="67"/>
      <c r="F100" s="69">
        <v>3</v>
      </c>
    </row>
    <row r="101" spans="1:6" x14ac:dyDescent="0.3">
      <c r="A101" s="72">
        <v>45801.859629930557</v>
      </c>
      <c r="B101" s="73">
        <v>268</v>
      </c>
      <c r="C101" s="73">
        <v>10</v>
      </c>
      <c r="D101" s="74" t="s">
        <v>3146</v>
      </c>
      <c r="E101" s="69"/>
      <c r="F101" s="69">
        <v>1</v>
      </c>
    </row>
    <row r="102" spans="1:6" x14ac:dyDescent="0.3">
      <c r="A102" s="75">
        <v>45801.836907523146</v>
      </c>
      <c r="B102" s="76">
        <v>444</v>
      </c>
      <c r="C102" s="76">
        <v>1</v>
      </c>
      <c r="D102" s="77" t="s">
        <v>3144</v>
      </c>
      <c r="E102" s="77" t="s">
        <v>3179</v>
      </c>
      <c r="F102" s="69">
        <v>3</v>
      </c>
    </row>
    <row r="103" spans="1:6" x14ac:dyDescent="0.3">
      <c r="A103" s="72">
        <v>45801.828834259257</v>
      </c>
      <c r="B103" s="73">
        <v>444</v>
      </c>
      <c r="C103" s="73">
        <v>10</v>
      </c>
      <c r="D103" s="69"/>
      <c r="E103" s="69"/>
      <c r="F103" s="69" t="s">
        <v>3143</v>
      </c>
    </row>
    <row r="104" spans="1:6" x14ac:dyDescent="0.3">
      <c r="A104" s="75">
        <v>45801.645979988425</v>
      </c>
      <c r="B104" s="76">
        <v>444</v>
      </c>
      <c r="C104" s="76">
        <v>2</v>
      </c>
      <c r="D104" s="77" t="s">
        <v>3144</v>
      </c>
      <c r="E104" s="67"/>
      <c r="F104" s="69">
        <v>3</v>
      </c>
    </row>
    <row r="105" spans="1:6" x14ac:dyDescent="0.3">
      <c r="A105" s="72">
        <v>45801.631617951389</v>
      </c>
      <c r="B105" s="73">
        <v>444</v>
      </c>
      <c r="C105" s="73">
        <v>8</v>
      </c>
      <c r="D105" s="74" t="s">
        <v>3144</v>
      </c>
      <c r="E105" s="74" t="s">
        <v>3180</v>
      </c>
      <c r="F105" s="69">
        <v>3</v>
      </c>
    </row>
    <row r="106" spans="1:6" x14ac:dyDescent="0.3">
      <c r="A106" s="75">
        <v>45801.488202314817</v>
      </c>
      <c r="B106" s="76">
        <v>444</v>
      </c>
      <c r="C106" s="76">
        <v>1</v>
      </c>
      <c r="D106" s="77" t="s">
        <v>3144</v>
      </c>
      <c r="E106" s="67"/>
      <c r="F106" s="69">
        <v>3</v>
      </c>
    </row>
    <row r="107" spans="1:6" x14ac:dyDescent="0.3">
      <c r="A107" s="72">
        <v>45801.397528043977</v>
      </c>
      <c r="B107" s="73">
        <v>444</v>
      </c>
      <c r="C107" s="73">
        <v>2</v>
      </c>
      <c r="D107" s="74" t="s">
        <v>3144</v>
      </c>
      <c r="E107" s="74" t="s">
        <v>3181</v>
      </c>
      <c r="F107" s="69">
        <v>3</v>
      </c>
    </row>
    <row r="108" spans="1:6" x14ac:dyDescent="0.3">
      <c r="A108" s="75">
        <v>45801.376465034722</v>
      </c>
      <c r="B108" s="76">
        <v>444</v>
      </c>
      <c r="C108" s="76">
        <v>8</v>
      </c>
      <c r="D108" s="77" t="s">
        <v>3144</v>
      </c>
      <c r="E108" s="67"/>
      <c r="F108" s="69">
        <v>3</v>
      </c>
    </row>
    <row r="109" spans="1:6" x14ac:dyDescent="0.3">
      <c r="A109" s="72">
        <v>45801.239625104165</v>
      </c>
      <c r="B109" s="73">
        <v>443</v>
      </c>
      <c r="C109" s="73">
        <v>5</v>
      </c>
      <c r="D109" s="74" t="s">
        <v>3146</v>
      </c>
      <c r="E109" s="74" t="s">
        <v>3182</v>
      </c>
      <c r="F109" s="69">
        <v>1</v>
      </c>
    </row>
    <row r="110" spans="1:6" x14ac:dyDescent="0.3">
      <c r="A110" s="75">
        <v>45801.109898310184</v>
      </c>
      <c r="B110" s="76">
        <v>442</v>
      </c>
      <c r="C110" s="76">
        <v>6</v>
      </c>
      <c r="D110" s="77" t="s">
        <v>3144</v>
      </c>
      <c r="E110" s="77" t="s">
        <v>3183</v>
      </c>
      <c r="F110" s="69">
        <v>3</v>
      </c>
    </row>
    <row r="111" spans="1:6" x14ac:dyDescent="0.3">
      <c r="A111" s="72">
        <v>45800.918604328705</v>
      </c>
      <c r="B111" s="73">
        <v>439</v>
      </c>
      <c r="C111" s="73">
        <v>8</v>
      </c>
      <c r="D111" s="74" t="s">
        <v>3145</v>
      </c>
      <c r="E111" s="69"/>
      <c r="F111" s="69">
        <v>2</v>
      </c>
    </row>
    <row r="112" spans="1:6" x14ac:dyDescent="0.3">
      <c r="A112" s="75">
        <v>45800.368048032411</v>
      </c>
      <c r="B112" s="76">
        <v>443</v>
      </c>
      <c r="C112" s="76">
        <v>8</v>
      </c>
      <c r="D112" s="77" t="s">
        <v>3145</v>
      </c>
      <c r="E112" s="67"/>
      <c r="F112" s="69">
        <v>2</v>
      </c>
    </row>
    <row r="113" spans="1:6" x14ac:dyDescent="0.3">
      <c r="A113" s="72">
        <v>45800.312746631942</v>
      </c>
      <c r="B113" s="73">
        <v>443</v>
      </c>
      <c r="C113" s="73">
        <v>7</v>
      </c>
      <c r="D113" s="74" t="s">
        <v>3146</v>
      </c>
      <c r="E113" s="69"/>
      <c r="F113" s="69">
        <v>1</v>
      </c>
    </row>
    <row r="114" spans="1:6" x14ac:dyDescent="0.3">
      <c r="A114" s="75">
        <v>45799.853756087963</v>
      </c>
      <c r="B114" s="76">
        <v>442</v>
      </c>
      <c r="C114" s="76">
        <v>7</v>
      </c>
      <c r="D114" s="77" t="s">
        <v>3145</v>
      </c>
      <c r="E114" s="67"/>
      <c r="F114" s="69">
        <v>2</v>
      </c>
    </row>
    <row r="115" spans="1:6" x14ac:dyDescent="0.3">
      <c r="A115" s="72">
        <v>45799.664896388887</v>
      </c>
      <c r="B115" s="73">
        <v>442</v>
      </c>
      <c r="C115" s="73">
        <v>10</v>
      </c>
      <c r="D115" s="69"/>
      <c r="E115" s="69"/>
      <c r="F115" s="69" t="s">
        <v>3143</v>
      </c>
    </row>
    <row r="116" spans="1:6" x14ac:dyDescent="0.3">
      <c r="A116" s="75">
        <v>45799.471680439819</v>
      </c>
      <c r="B116" s="76">
        <v>442</v>
      </c>
      <c r="C116" s="76">
        <v>8</v>
      </c>
      <c r="D116" s="77" t="s">
        <v>3145</v>
      </c>
      <c r="E116" s="77" t="s">
        <v>3184</v>
      </c>
      <c r="F116" s="69">
        <v>2</v>
      </c>
    </row>
    <row r="117" spans="1:6" x14ac:dyDescent="0.3">
      <c r="A117" s="75">
        <v>45799.348259733801</v>
      </c>
      <c r="B117" s="76">
        <v>442</v>
      </c>
      <c r="C117" s="76">
        <v>8</v>
      </c>
      <c r="D117" s="77" t="s">
        <v>3145</v>
      </c>
      <c r="E117" s="67"/>
      <c r="F117" s="69">
        <v>2</v>
      </c>
    </row>
    <row r="118" spans="1:6" x14ac:dyDescent="0.3">
      <c r="A118" s="72">
        <v>45799.265695775466</v>
      </c>
      <c r="B118" s="73">
        <v>240</v>
      </c>
      <c r="C118" s="73">
        <v>10</v>
      </c>
      <c r="D118" s="74" t="s">
        <v>3144</v>
      </c>
      <c r="E118" s="69"/>
      <c r="F118" s="69">
        <v>3</v>
      </c>
    </row>
    <row r="119" spans="1:6" x14ac:dyDescent="0.3">
      <c r="A119" s="75">
        <v>45799.110783113429</v>
      </c>
      <c r="B119" s="76">
        <v>441</v>
      </c>
      <c r="C119" s="76">
        <v>4</v>
      </c>
      <c r="D119" s="77" t="s">
        <v>3144</v>
      </c>
      <c r="E119" s="77" t="s">
        <v>3185</v>
      </c>
      <c r="F119" s="69">
        <v>3</v>
      </c>
    </row>
    <row r="120" spans="1:6" x14ac:dyDescent="0.3">
      <c r="A120" s="72">
        <v>45798.978198877317</v>
      </c>
      <c r="B120" s="73">
        <v>440</v>
      </c>
      <c r="C120" s="73">
        <v>4</v>
      </c>
      <c r="D120" s="74" t="s">
        <v>3145</v>
      </c>
      <c r="E120" s="69"/>
      <c r="F120" s="69">
        <v>2</v>
      </c>
    </row>
    <row r="121" spans="1:6" x14ac:dyDescent="0.3">
      <c r="A121" s="75">
        <v>45798.977343252314</v>
      </c>
      <c r="B121" s="76">
        <v>244</v>
      </c>
      <c r="C121" s="76">
        <v>10</v>
      </c>
      <c r="D121" s="77" t="s">
        <v>3144</v>
      </c>
      <c r="E121" s="67"/>
      <c r="F121" s="69">
        <v>3</v>
      </c>
    </row>
    <row r="122" spans="1:6" x14ac:dyDescent="0.3">
      <c r="A122" s="72">
        <v>45798.882335578703</v>
      </c>
      <c r="B122" s="73">
        <v>441</v>
      </c>
      <c r="C122" s="73">
        <v>6</v>
      </c>
      <c r="D122" s="74" t="s">
        <v>3146</v>
      </c>
      <c r="E122" s="69"/>
      <c r="F122" s="69">
        <v>1</v>
      </c>
    </row>
    <row r="123" spans="1:6" x14ac:dyDescent="0.3">
      <c r="A123" s="75">
        <v>45798.664866053237</v>
      </c>
      <c r="B123" s="76">
        <v>441</v>
      </c>
      <c r="C123" s="76">
        <v>9</v>
      </c>
      <c r="D123" s="77" t="s">
        <v>3146</v>
      </c>
      <c r="E123" s="67"/>
      <c r="F123" s="69">
        <v>1</v>
      </c>
    </row>
    <row r="124" spans="1:6" x14ac:dyDescent="0.3">
      <c r="A124" s="75">
        <v>45798.399590787041</v>
      </c>
      <c r="B124" s="76">
        <v>440</v>
      </c>
      <c r="C124" s="76">
        <v>5</v>
      </c>
      <c r="D124" s="77" t="s">
        <v>3144</v>
      </c>
      <c r="E124" s="67"/>
      <c r="F124" s="69">
        <v>3</v>
      </c>
    </row>
    <row r="125" spans="1:6" x14ac:dyDescent="0.3">
      <c r="A125" s="72">
        <v>45798.350283356485</v>
      </c>
      <c r="B125" s="73">
        <v>441</v>
      </c>
      <c r="C125" s="73">
        <v>7</v>
      </c>
      <c r="D125" s="74" t="s">
        <v>3145</v>
      </c>
      <c r="E125" s="69"/>
      <c r="F125" s="69">
        <v>2</v>
      </c>
    </row>
    <row r="126" spans="1:6" x14ac:dyDescent="0.3">
      <c r="A126" s="75">
        <v>45797.802755300931</v>
      </c>
      <c r="B126" s="76">
        <v>440</v>
      </c>
      <c r="C126" s="76">
        <v>7</v>
      </c>
      <c r="D126" s="77" t="s">
        <v>3145</v>
      </c>
      <c r="E126" s="67"/>
      <c r="F126" s="69">
        <v>2</v>
      </c>
    </row>
    <row r="127" spans="1:6" x14ac:dyDescent="0.3">
      <c r="A127" s="72">
        <v>45797.781837534727</v>
      </c>
      <c r="B127" s="73">
        <v>440</v>
      </c>
      <c r="C127" s="73">
        <v>10</v>
      </c>
      <c r="D127" s="74" t="s">
        <v>3144</v>
      </c>
      <c r="E127" s="74" t="s">
        <v>3186</v>
      </c>
      <c r="F127" s="69">
        <v>3</v>
      </c>
    </row>
    <row r="128" spans="1:6" x14ac:dyDescent="0.3">
      <c r="A128" s="75">
        <v>45797.727877743055</v>
      </c>
      <c r="B128" s="76">
        <v>440</v>
      </c>
      <c r="C128" s="76">
        <v>5</v>
      </c>
      <c r="D128" s="77" t="s">
        <v>3144</v>
      </c>
      <c r="E128" s="77" t="s">
        <v>3187</v>
      </c>
      <c r="F128" s="69">
        <v>3</v>
      </c>
    </row>
    <row r="129" spans="1:6" x14ac:dyDescent="0.3">
      <c r="A129" s="72">
        <v>45797.682588657408</v>
      </c>
      <c r="B129" s="73">
        <v>440</v>
      </c>
      <c r="C129" s="73">
        <v>10</v>
      </c>
      <c r="D129" s="74" t="s">
        <v>3144</v>
      </c>
      <c r="E129" s="74" t="s">
        <v>3188</v>
      </c>
      <c r="F129" s="69">
        <v>3</v>
      </c>
    </row>
    <row r="130" spans="1:6" x14ac:dyDescent="0.3">
      <c r="A130" s="75">
        <v>45797.681448125004</v>
      </c>
      <c r="B130" s="76">
        <v>440</v>
      </c>
      <c r="C130" s="76">
        <v>9</v>
      </c>
      <c r="D130" s="77" t="s">
        <v>3145</v>
      </c>
      <c r="E130" s="77" t="s">
        <v>3189</v>
      </c>
      <c r="F130" s="69">
        <v>2</v>
      </c>
    </row>
    <row r="131" spans="1:6" x14ac:dyDescent="0.3">
      <c r="A131" s="72">
        <v>45797.506331192126</v>
      </c>
      <c r="B131" s="73">
        <v>440</v>
      </c>
      <c r="C131" s="73">
        <v>9</v>
      </c>
      <c r="D131" s="74" t="s">
        <v>3144</v>
      </c>
      <c r="E131" s="74" t="s">
        <v>3190</v>
      </c>
      <c r="F131" s="69">
        <v>3</v>
      </c>
    </row>
    <row r="132" spans="1:6" x14ac:dyDescent="0.3">
      <c r="A132" s="75">
        <v>45797.428108761575</v>
      </c>
      <c r="B132" s="76">
        <v>440</v>
      </c>
      <c r="C132" s="76">
        <v>9</v>
      </c>
      <c r="D132" s="77" t="s">
        <v>3144</v>
      </c>
      <c r="E132" s="77" t="s">
        <v>3191</v>
      </c>
      <c r="F132" s="69">
        <v>3</v>
      </c>
    </row>
    <row r="133" spans="1:6" x14ac:dyDescent="0.3">
      <c r="A133" s="72">
        <v>45797.349400543986</v>
      </c>
      <c r="B133" s="73">
        <v>440</v>
      </c>
      <c r="C133" s="73">
        <v>7</v>
      </c>
      <c r="D133" s="74" t="s">
        <v>3145</v>
      </c>
      <c r="E133" s="69"/>
      <c r="F133" s="69">
        <v>2</v>
      </c>
    </row>
    <row r="134" spans="1:6" x14ac:dyDescent="0.3">
      <c r="A134" s="75">
        <v>45797.207942476853</v>
      </c>
      <c r="B134" s="76">
        <v>438</v>
      </c>
      <c r="C134" s="76">
        <v>10</v>
      </c>
      <c r="D134" s="77" t="s">
        <v>3145</v>
      </c>
      <c r="E134" s="77" t="s">
        <v>3192</v>
      </c>
      <c r="F134" s="69">
        <v>2</v>
      </c>
    </row>
    <row r="135" spans="1:6" x14ac:dyDescent="0.3">
      <c r="A135" s="75">
        <v>45796.390958981487</v>
      </c>
      <c r="B135" s="77">
        <v>439</v>
      </c>
      <c r="C135" s="76">
        <v>6</v>
      </c>
      <c r="D135" s="67"/>
      <c r="E135" s="77" t="s">
        <v>3193</v>
      </c>
      <c r="F135" s="69" t="s">
        <v>3143</v>
      </c>
    </row>
    <row r="136" spans="1:6" x14ac:dyDescent="0.3">
      <c r="A136" s="72">
        <v>45796.37959679398</v>
      </c>
      <c r="B136" s="73">
        <v>439</v>
      </c>
      <c r="C136" s="73">
        <v>7</v>
      </c>
      <c r="D136" s="74" t="s">
        <v>3146</v>
      </c>
      <c r="E136" s="69"/>
      <c r="F136" s="69">
        <v>1</v>
      </c>
    </row>
    <row r="137" spans="1:6" x14ac:dyDescent="0.3">
      <c r="A137" s="75">
        <v>45796.339196412038</v>
      </c>
      <c r="B137" s="76">
        <v>439</v>
      </c>
      <c r="C137" s="76">
        <v>5</v>
      </c>
      <c r="D137" s="77" t="s">
        <v>3146</v>
      </c>
      <c r="E137" s="67"/>
      <c r="F137" s="69">
        <v>1</v>
      </c>
    </row>
    <row r="138" spans="1:6" x14ac:dyDescent="0.3">
      <c r="A138" s="72">
        <v>45796.332153958334</v>
      </c>
      <c r="B138" s="73">
        <v>425</v>
      </c>
      <c r="C138" s="73">
        <v>10</v>
      </c>
      <c r="D138" s="74" t="s">
        <v>3144</v>
      </c>
      <c r="E138" s="74" t="s">
        <v>3194</v>
      </c>
      <c r="F138" s="69">
        <v>3</v>
      </c>
    </row>
    <row r="139" spans="1:6" x14ac:dyDescent="0.3">
      <c r="A139" s="75">
        <v>45795.864642638888</v>
      </c>
      <c r="B139" s="76">
        <v>438</v>
      </c>
      <c r="C139" s="76">
        <v>7</v>
      </c>
      <c r="D139" s="77" t="s">
        <v>3146</v>
      </c>
      <c r="E139" s="67"/>
      <c r="F139" s="69">
        <v>1</v>
      </c>
    </row>
    <row r="140" spans="1:6" x14ac:dyDescent="0.3">
      <c r="A140" s="72">
        <v>45795.830149953705</v>
      </c>
      <c r="B140" s="73">
        <v>438</v>
      </c>
      <c r="C140" s="73">
        <v>1</v>
      </c>
      <c r="D140" s="74" t="s">
        <v>3146</v>
      </c>
      <c r="E140" s="74" t="s">
        <v>3195</v>
      </c>
      <c r="F140" s="69">
        <v>1</v>
      </c>
    </row>
    <row r="141" spans="1:6" x14ac:dyDescent="0.3">
      <c r="A141" s="75">
        <v>45795.815564965276</v>
      </c>
      <c r="B141" s="76">
        <v>208</v>
      </c>
      <c r="C141" s="76">
        <v>7</v>
      </c>
      <c r="D141" s="77" t="s">
        <v>3146</v>
      </c>
      <c r="E141" s="67"/>
      <c r="F141" s="69">
        <v>1</v>
      </c>
    </row>
    <row r="142" spans="1:6" x14ac:dyDescent="0.3">
      <c r="A142" s="72">
        <v>45795.640863402776</v>
      </c>
      <c r="B142" s="73">
        <v>413</v>
      </c>
      <c r="C142" s="73">
        <v>5</v>
      </c>
      <c r="D142" s="74" t="s">
        <v>3146</v>
      </c>
      <c r="E142" s="74" t="s">
        <v>3196</v>
      </c>
      <c r="F142" s="69">
        <v>1</v>
      </c>
    </row>
    <row r="143" spans="1:6" x14ac:dyDescent="0.3">
      <c r="A143" s="75">
        <v>45795.545566608795</v>
      </c>
      <c r="B143" s="76">
        <v>59</v>
      </c>
      <c r="C143" s="76">
        <v>8</v>
      </c>
      <c r="D143" s="77" t="s">
        <v>3145</v>
      </c>
      <c r="E143" s="67"/>
      <c r="F143" s="69">
        <v>2</v>
      </c>
    </row>
    <row r="144" spans="1:6" x14ac:dyDescent="0.3">
      <c r="A144" s="75">
        <v>45795.385314178246</v>
      </c>
      <c r="B144" s="76">
        <v>438</v>
      </c>
      <c r="C144" s="76">
        <v>8</v>
      </c>
      <c r="D144" s="77" t="s">
        <v>3146</v>
      </c>
      <c r="E144" s="67"/>
      <c r="F144" s="69">
        <v>1</v>
      </c>
    </row>
    <row r="145" spans="1:6" x14ac:dyDescent="0.3">
      <c r="A145" s="72">
        <v>45794.843926388887</v>
      </c>
      <c r="B145" s="73">
        <v>437</v>
      </c>
      <c r="C145" s="73">
        <v>8</v>
      </c>
      <c r="D145" s="74" t="s">
        <v>3145</v>
      </c>
      <c r="E145" s="69"/>
      <c r="F145" s="69">
        <v>2</v>
      </c>
    </row>
    <row r="146" spans="1:6" x14ac:dyDescent="0.3">
      <c r="A146" s="75">
        <v>45794.746355416668</v>
      </c>
      <c r="B146" s="76">
        <v>437</v>
      </c>
      <c r="C146" s="76">
        <v>9</v>
      </c>
      <c r="D146" s="77" t="s">
        <v>3144</v>
      </c>
      <c r="E146" s="67"/>
      <c r="F146" s="69">
        <v>3</v>
      </c>
    </row>
    <row r="147" spans="1:6" x14ac:dyDescent="0.3">
      <c r="A147" s="75">
        <v>45794.380165671297</v>
      </c>
      <c r="B147" s="76">
        <v>437</v>
      </c>
      <c r="C147" s="76">
        <v>7</v>
      </c>
      <c r="D147" s="77" t="s">
        <v>3146</v>
      </c>
      <c r="E147" s="67"/>
      <c r="F147" s="69">
        <v>1</v>
      </c>
    </row>
    <row r="148" spans="1:6" x14ac:dyDescent="0.3">
      <c r="A148" s="75">
        <v>45793.849516030095</v>
      </c>
      <c r="B148" s="76">
        <v>436</v>
      </c>
      <c r="C148" s="76">
        <v>5</v>
      </c>
      <c r="D148" s="77" t="s">
        <v>3146</v>
      </c>
      <c r="E148" s="67"/>
      <c r="F148" s="69">
        <v>1</v>
      </c>
    </row>
    <row r="149" spans="1:6" x14ac:dyDescent="0.3">
      <c r="A149" s="72">
        <v>45793.768686157404</v>
      </c>
      <c r="B149" s="73">
        <v>436</v>
      </c>
      <c r="C149" s="73">
        <v>1</v>
      </c>
      <c r="D149" s="74" t="s">
        <v>3146</v>
      </c>
      <c r="E149" s="69"/>
      <c r="F149" s="69">
        <v>1</v>
      </c>
    </row>
    <row r="150" spans="1:6" x14ac:dyDescent="0.3">
      <c r="A150" s="75">
        <v>45793.700951342587</v>
      </c>
      <c r="B150" s="76">
        <v>436</v>
      </c>
      <c r="C150" s="76">
        <v>10</v>
      </c>
      <c r="D150" s="77" t="s">
        <v>3146</v>
      </c>
      <c r="E150" s="67"/>
      <c r="F150" s="69">
        <v>1</v>
      </c>
    </row>
    <row r="151" spans="1:6" x14ac:dyDescent="0.3">
      <c r="A151" s="72">
        <v>45793.548495104165</v>
      </c>
      <c r="B151" s="73">
        <v>436</v>
      </c>
      <c r="C151" s="73">
        <v>9</v>
      </c>
      <c r="D151" s="74" t="s">
        <v>3146</v>
      </c>
      <c r="E151" s="69"/>
      <c r="F151" s="69">
        <v>1</v>
      </c>
    </row>
    <row r="152" spans="1:6" x14ac:dyDescent="0.3">
      <c r="A152" s="75">
        <v>45793.4827175463</v>
      </c>
      <c r="B152" s="76">
        <v>436</v>
      </c>
      <c r="C152" s="76">
        <v>4</v>
      </c>
      <c r="D152" s="77" t="s">
        <v>3146</v>
      </c>
      <c r="E152" s="77" t="s">
        <v>3197</v>
      </c>
      <c r="F152" s="69">
        <v>1</v>
      </c>
    </row>
    <row r="153" spans="1:6" x14ac:dyDescent="0.3">
      <c r="A153" s="72">
        <v>45793.446723912042</v>
      </c>
      <c r="B153" s="73">
        <v>345</v>
      </c>
      <c r="C153" s="73">
        <v>10</v>
      </c>
      <c r="D153" s="74" t="s">
        <v>3144</v>
      </c>
      <c r="E153" s="69"/>
      <c r="F153" s="69">
        <v>3</v>
      </c>
    </row>
    <row r="154" spans="1:6" x14ac:dyDescent="0.3">
      <c r="A154" s="75">
        <v>45793.361256157412</v>
      </c>
      <c r="B154" s="76">
        <v>436</v>
      </c>
      <c r="C154" s="76">
        <v>7</v>
      </c>
      <c r="D154" s="77" t="s">
        <v>3146</v>
      </c>
      <c r="E154" s="67"/>
      <c r="F154" s="69">
        <v>1</v>
      </c>
    </row>
    <row r="155" spans="1:6" x14ac:dyDescent="0.3">
      <c r="A155" s="75">
        <v>45792.367800925924</v>
      </c>
      <c r="B155" s="76">
        <v>435</v>
      </c>
      <c r="C155" s="76">
        <v>7</v>
      </c>
      <c r="D155" s="77" t="s">
        <v>3145</v>
      </c>
      <c r="E155" s="67"/>
      <c r="F155" s="69">
        <v>2</v>
      </c>
    </row>
    <row r="156" spans="1:6" x14ac:dyDescent="0.3">
      <c r="A156" s="75">
        <v>45792.302534722221</v>
      </c>
      <c r="B156" s="76">
        <v>434</v>
      </c>
      <c r="C156" s="76">
        <v>10</v>
      </c>
      <c r="D156" s="77"/>
      <c r="E156" s="67"/>
      <c r="F156" s="69" t="s">
        <v>3143</v>
      </c>
    </row>
    <row r="157" spans="1:6" x14ac:dyDescent="0.3">
      <c r="A157" s="75">
        <v>45792.099537037036</v>
      </c>
      <c r="B157" s="76">
        <v>434</v>
      </c>
      <c r="C157" s="76">
        <v>8</v>
      </c>
      <c r="D157" s="77" t="s">
        <v>3145</v>
      </c>
      <c r="E157" s="67"/>
      <c r="F157" s="69">
        <v>2</v>
      </c>
    </row>
    <row r="158" spans="1:6" x14ac:dyDescent="0.3">
      <c r="A158" s="75">
        <v>45791.42391203704</v>
      </c>
      <c r="B158" s="76">
        <v>434</v>
      </c>
      <c r="C158" s="76">
        <v>10</v>
      </c>
      <c r="D158" s="77" t="s">
        <v>3145</v>
      </c>
      <c r="E158" s="67"/>
      <c r="F158" s="69">
        <v>2</v>
      </c>
    </row>
    <row r="159" spans="1:6" x14ac:dyDescent="0.3">
      <c r="A159" s="75">
        <v>45791.400127314817</v>
      </c>
      <c r="B159" s="76">
        <v>434</v>
      </c>
      <c r="C159" s="76">
        <v>1</v>
      </c>
      <c r="D159" s="77" t="s">
        <v>3145</v>
      </c>
      <c r="E159" s="67" t="s">
        <v>3198</v>
      </c>
      <c r="F159" s="69">
        <v>2</v>
      </c>
    </row>
    <row r="160" spans="1:6" x14ac:dyDescent="0.3">
      <c r="A160" s="75">
        <v>45791.158368055556</v>
      </c>
      <c r="B160" s="76">
        <v>433</v>
      </c>
      <c r="C160" s="76">
        <v>6</v>
      </c>
      <c r="D160" s="77" t="s">
        <v>3144</v>
      </c>
      <c r="E160" s="67"/>
      <c r="F160" s="69">
        <v>3</v>
      </c>
    </row>
    <row r="161" spans="1:6" x14ac:dyDescent="0.3">
      <c r="A161" s="75">
        <v>45790.820150462961</v>
      </c>
      <c r="B161" s="76">
        <v>433</v>
      </c>
      <c r="C161" s="76">
        <v>8</v>
      </c>
      <c r="D161" s="77" t="s">
        <v>3146</v>
      </c>
      <c r="E161" s="67" t="s">
        <v>3199</v>
      </c>
      <c r="F161" s="69">
        <v>1</v>
      </c>
    </row>
    <row r="162" spans="1:6" x14ac:dyDescent="0.3">
      <c r="A162" s="75">
        <v>45790.798206018517</v>
      </c>
      <c r="B162" s="76">
        <v>433</v>
      </c>
      <c r="C162" s="76">
        <v>10</v>
      </c>
      <c r="D162" s="77" t="s">
        <v>3144</v>
      </c>
      <c r="E162" s="67" t="s">
        <v>3200</v>
      </c>
      <c r="F162" s="69">
        <v>3</v>
      </c>
    </row>
    <row r="163" spans="1:6" x14ac:dyDescent="0.3">
      <c r="A163" s="75">
        <v>45790.629363425927</v>
      </c>
      <c r="B163" s="76">
        <v>327</v>
      </c>
      <c r="C163" s="76">
        <v>9</v>
      </c>
      <c r="D163" s="77" t="s">
        <v>3144</v>
      </c>
      <c r="E163" s="67" t="s">
        <v>3201</v>
      </c>
      <c r="F163" s="69">
        <v>3</v>
      </c>
    </row>
    <row r="164" spans="1:6" x14ac:dyDescent="0.3">
      <c r="A164" s="75">
        <v>45790.628020833334</v>
      </c>
      <c r="B164" s="76">
        <v>327</v>
      </c>
      <c r="C164" s="76">
        <v>10</v>
      </c>
      <c r="D164" s="77" t="s">
        <v>3145</v>
      </c>
      <c r="E164" s="67"/>
      <c r="F164" s="69">
        <v>2</v>
      </c>
    </row>
    <row r="165" spans="1:6" x14ac:dyDescent="0.3">
      <c r="A165" s="75">
        <v>45790.619398148148</v>
      </c>
      <c r="B165" s="76">
        <v>433</v>
      </c>
      <c r="C165" s="76">
        <v>10</v>
      </c>
      <c r="D165" s="77" t="s">
        <v>3144</v>
      </c>
      <c r="E165" s="67" t="s">
        <v>3202</v>
      </c>
      <c r="F165" s="69">
        <v>3</v>
      </c>
    </row>
    <row r="166" spans="1:6" x14ac:dyDescent="0.3">
      <c r="A166" s="75">
        <v>45790.369884259257</v>
      </c>
      <c r="B166" s="76">
        <v>433</v>
      </c>
      <c r="C166" s="76">
        <v>9</v>
      </c>
      <c r="D166" s="77" t="s">
        <v>3145</v>
      </c>
      <c r="E166" s="67"/>
      <c r="F166" s="69">
        <v>2</v>
      </c>
    </row>
    <row r="167" spans="1:6" x14ac:dyDescent="0.3">
      <c r="A167" s="75">
        <v>45789.657800925925</v>
      </c>
      <c r="B167" s="76">
        <v>431</v>
      </c>
      <c r="C167" s="76">
        <v>8</v>
      </c>
      <c r="D167" s="77" t="s">
        <v>3144</v>
      </c>
      <c r="E167" s="67" t="s">
        <v>3203</v>
      </c>
      <c r="F167" s="69">
        <v>3</v>
      </c>
    </row>
    <row r="168" spans="1:6" x14ac:dyDescent="0.3">
      <c r="A168" s="75">
        <v>45789.596724537034</v>
      </c>
      <c r="B168" s="76">
        <v>334</v>
      </c>
      <c r="C168" s="76">
        <v>10</v>
      </c>
      <c r="D168" s="77" t="s">
        <v>3145</v>
      </c>
      <c r="E168" s="67"/>
      <c r="F168" s="69">
        <v>2</v>
      </c>
    </row>
    <row r="169" spans="1:6" x14ac:dyDescent="0.3">
      <c r="A169" s="75">
        <v>45789.539363425924</v>
      </c>
      <c r="B169" s="76">
        <v>432</v>
      </c>
      <c r="C169" s="76"/>
      <c r="D169" s="77"/>
      <c r="E169" s="67" t="s">
        <v>3204</v>
      </c>
      <c r="F169" s="69" t="s">
        <v>3143</v>
      </c>
    </row>
    <row r="170" spans="1:6" x14ac:dyDescent="0.3">
      <c r="A170" s="75">
        <v>45789.385625000003</v>
      </c>
      <c r="B170" s="76">
        <v>432</v>
      </c>
      <c r="C170" s="76">
        <v>8</v>
      </c>
      <c r="D170" s="77" t="s">
        <v>3145</v>
      </c>
      <c r="E170" s="67"/>
      <c r="F170" s="69">
        <v>2</v>
      </c>
    </row>
    <row r="171" spans="1:6" x14ac:dyDescent="0.3">
      <c r="A171" s="75">
        <v>45789.344537037039</v>
      </c>
      <c r="B171" s="76">
        <v>432</v>
      </c>
      <c r="C171" s="76">
        <v>5</v>
      </c>
      <c r="D171" s="77" t="s">
        <v>3146</v>
      </c>
      <c r="E171" s="67"/>
      <c r="F171" s="69">
        <v>1</v>
      </c>
    </row>
    <row r="172" spans="1:6" x14ac:dyDescent="0.3">
      <c r="A172" s="75">
        <v>45788.690057870372</v>
      </c>
      <c r="B172" s="76">
        <v>431</v>
      </c>
      <c r="C172" s="76">
        <v>10</v>
      </c>
      <c r="D172" s="77" t="s">
        <v>3144</v>
      </c>
      <c r="E172" s="67"/>
      <c r="F172" s="69">
        <v>3</v>
      </c>
    </row>
    <row r="173" spans="1:6" x14ac:dyDescent="0.3">
      <c r="A173" s="75">
        <v>45788.655162037037</v>
      </c>
      <c r="B173" s="76">
        <v>431</v>
      </c>
      <c r="C173" s="76">
        <v>9</v>
      </c>
      <c r="D173" s="77" t="s">
        <v>3144</v>
      </c>
      <c r="E173" s="67" t="s">
        <v>3205</v>
      </c>
      <c r="F173" s="69">
        <v>3</v>
      </c>
    </row>
    <row r="174" spans="1:6" x14ac:dyDescent="0.3">
      <c r="A174" s="75">
        <v>45788.648217592592</v>
      </c>
      <c r="B174" s="76">
        <v>69</v>
      </c>
      <c r="C174" s="76">
        <v>10</v>
      </c>
      <c r="D174" s="77" t="s">
        <v>3146</v>
      </c>
      <c r="E174" s="67"/>
      <c r="F174" s="69">
        <v>1</v>
      </c>
    </row>
    <row r="175" spans="1:6" x14ac:dyDescent="0.3">
      <c r="A175" s="75">
        <v>45788.636956018519</v>
      </c>
      <c r="B175" s="76">
        <v>431</v>
      </c>
      <c r="C175" s="76">
        <v>9</v>
      </c>
      <c r="D175" s="77" t="s">
        <v>3145</v>
      </c>
      <c r="E175" s="67"/>
      <c r="F175" s="69">
        <v>2</v>
      </c>
    </row>
    <row r="176" spans="1:6" x14ac:dyDescent="0.3">
      <c r="A176" s="75">
        <v>45788.587152777778</v>
      </c>
      <c r="B176" s="76">
        <v>328</v>
      </c>
      <c r="C176" s="76">
        <v>9</v>
      </c>
      <c r="D176" s="77" t="s">
        <v>3145</v>
      </c>
      <c r="E176" s="67"/>
      <c r="F176" s="69">
        <v>2</v>
      </c>
    </row>
    <row r="177" spans="1:6" x14ac:dyDescent="0.3">
      <c r="A177" s="75">
        <v>45788.549305555556</v>
      </c>
      <c r="B177" s="76">
        <v>431</v>
      </c>
      <c r="C177" s="76">
        <v>8</v>
      </c>
      <c r="D177" s="77" t="s">
        <v>3144</v>
      </c>
      <c r="E177" s="67" t="s">
        <v>3206</v>
      </c>
      <c r="F177" s="69">
        <v>3</v>
      </c>
    </row>
    <row r="178" spans="1:6" x14ac:dyDescent="0.3">
      <c r="A178" s="75">
        <v>45788.469826388886</v>
      </c>
      <c r="B178" s="76">
        <v>431</v>
      </c>
      <c r="C178" s="76">
        <v>1</v>
      </c>
      <c r="D178" s="77" t="s">
        <v>3144</v>
      </c>
      <c r="E178" s="78" t="s">
        <v>3207</v>
      </c>
      <c r="F178" s="69">
        <v>3</v>
      </c>
    </row>
    <row r="179" spans="1:6" x14ac:dyDescent="0.3">
      <c r="A179" s="75">
        <v>45788.374340277776</v>
      </c>
      <c r="B179" s="76">
        <v>431</v>
      </c>
      <c r="C179" s="76">
        <v>7</v>
      </c>
      <c r="D179" s="77" t="s">
        <v>3145</v>
      </c>
      <c r="E179" s="67"/>
      <c r="F179" s="69">
        <v>2</v>
      </c>
    </row>
    <row r="180" spans="1:6" x14ac:dyDescent="0.3">
      <c r="A180" s="75">
        <v>45787.928553240738</v>
      </c>
      <c r="B180" s="76">
        <v>430</v>
      </c>
      <c r="C180" s="76">
        <v>8</v>
      </c>
      <c r="D180" s="77" t="s">
        <v>3145</v>
      </c>
      <c r="E180" s="67" t="s">
        <v>3208</v>
      </c>
      <c r="F180" s="69">
        <v>2</v>
      </c>
    </row>
    <row r="181" spans="1:6" x14ac:dyDescent="0.3">
      <c r="A181" s="75">
        <v>45787.813148148147</v>
      </c>
      <c r="B181" s="76">
        <v>329</v>
      </c>
      <c r="C181" s="76">
        <v>8</v>
      </c>
      <c r="D181" s="77" t="s">
        <v>3146</v>
      </c>
      <c r="E181" s="67" t="s">
        <v>3209</v>
      </c>
      <c r="F181" s="69">
        <v>1</v>
      </c>
    </row>
    <row r="182" spans="1:6" x14ac:dyDescent="0.3">
      <c r="A182" s="75">
        <v>45787.807685185187</v>
      </c>
      <c r="B182" s="76">
        <v>330</v>
      </c>
      <c r="C182" s="76">
        <v>8</v>
      </c>
      <c r="D182" s="77" t="s">
        <v>3145</v>
      </c>
      <c r="E182" s="67"/>
      <c r="F182" s="69">
        <v>2</v>
      </c>
    </row>
    <row r="183" spans="1:6" x14ac:dyDescent="0.3">
      <c r="A183" s="75">
        <v>45787.806967592594</v>
      </c>
      <c r="B183" s="76">
        <v>331</v>
      </c>
      <c r="C183" s="76">
        <v>5</v>
      </c>
      <c r="D183" s="77" t="s">
        <v>3145</v>
      </c>
      <c r="E183" s="67" t="s">
        <v>3210</v>
      </c>
      <c r="F183" s="69">
        <v>2</v>
      </c>
    </row>
    <row r="184" spans="1:6" x14ac:dyDescent="0.3">
      <c r="A184" s="75">
        <v>45787.578530092593</v>
      </c>
      <c r="B184" s="76">
        <v>430</v>
      </c>
      <c r="C184" s="76">
        <v>8</v>
      </c>
      <c r="D184" s="77" t="s">
        <v>3146</v>
      </c>
      <c r="E184" s="67" t="s">
        <v>3211</v>
      </c>
      <c r="F184" s="69">
        <v>1</v>
      </c>
    </row>
    <row r="185" spans="1:6" x14ac:dyDescent="0.3">
      <c r="A185" s="75">
        <v>45787.529953703706</v>
      </c>
      <c r="B185" s="76">
        <v>414</v>
      </c>
      <c r="C185" s="76">
        <v>1</v>
      </c>
      <c r="D185" s="77" t="s">
        <v>3144</v>
      </c>
      <c r="E185" s="67" t="s">
        <v>3212</v>
      </c>
      <c r="F185" s="69">
        <v>3</v>
      </c>
    </row>
    <row r="186" spans="1:6" x14ac:dyDescent="0.3">
      <c r="A186" s="75">
        <v>45787.529004629629</v>
      </c>
      <c r="B186" s="76">
        <v>430</v>
      </c>
      <c r="C186" s="76">
        <v>6</v>
      </c>
      <c r="D186" s="77" t="s">
        <v>3146</v>
      </c>
      <c r="E186" s="67" t="s">
        <v>3213</v>
      </c>
      <c r="F186" s="69">
        <v>1</v>
      </c>
    </row>
    <row r="187" spans="1:6" x14ac:dyDescent="0.3">
      <c r="A187" s="75">
        <v>45787.493043981478</v>
      </c>
      <c r="B187" s="76">
        <v>430</v>
      </c>
      <c r="C187" s="76">
        <v>8</v>
      </c>
      <c r="D187" s="77" t="s">
        <v>3146</v>
      </c>
      <c r="E187" s="67" t="s">
        <v>3214</v>
      </c>
      <c r="F187" s="69">
        <v>1</v>
      </c>
    </row>
    <row r="188" spans="1:6" x14ac:dyDescent="0.3">
      <c r="A188" s="75">
        <v>45787.441284722219</v>
      </c>
      <c r="B188" s="76">
        <v>430</v>
      </c>
      <c r="C188" s="76">
        <v>4</v>
      </c>
      <c r="D188" s="77" t="s">
        <v>3146</v>
      </c>
      <c r="E188" s="67"/>
      <c r="F188" s="69">
        <v>1</v>
      </c>
    </row>
    <row r="189" spans="1:6" x14ac:dyDescent="0.3">
      <c r="A189" s="75">
        <v>45787.398820613424</v>
      </c>
      <c r="B189" s="76">
        <v>430</v>
      </c>
      <c r="C189" s="76">
        <v>9</v>
      </c>
      <c r="D189" s="77" t="s">
        <v>3146</v>
      </c>
      <c r="E189" s="77" t="s">
        <v>3215</v>
      </c>
      <c r="F189" s="69">
        <v>1</v>
      </c>
    </row>
    <row r="190" spans="1:6" x14ac:dyDescent="0.3">
      <c r="A190" s="72">
        <v>45787.358591099532</v>
      </c>
      <c r="B190" s="73">
        <v>430</v>
      </c>
      <c r="C190" s="73">
        <v>7</v>
      </c>
      <c r="D190" s="74" t="s">
        <v>3146</v>
      </c>
      <c r="E190" s="69"/>
      <c r="F190" s="69">
        <v>1</v>
      </c>
    </row>
    <row r="191" spans="1:6" x14ac:dyDescent="0.3">
      <c r="A191" s="75">
        <v>45787.325648784725</v>
      </c>
      <c r="B191" s="76">
        <v>430</v>
      </c>
      <c r="C191" s="76">
        <v>1</v>
      </c>
      <c r="D191" s="67"/>
      <c r="E191" s="67"/>
      <c r="F191" s="69" t="s">
        <v>3143</v>
      </c>
    </row>
    <row r="192" spans="1:6" x14ac:dyDescent="0.3">
      <c r="A192" s="72">
        <v>45786.762268958337</v>
      </c>
      <c r="B192" s="74">
        <v>429</v>
      </c>
      <c r="C192" s="73">
        <v>8</v>
      </c>
      <c r="D192" s="74" t="s">
        <v>3144</v>
      </c>
      <c r="E192" s="74" t="s">
        <v>3216</v>
      </c>
      <c r="F192" s="69">
        <v>3</v>
      </c>
    </row>
    <row r="193" spans="1:6" x14ac:dyDescent="0.3">
      <c r="A193" s="75">
        <v>45786.421416793979</v>
      </c>
      <c r="B193" s="76">
        <v>22</v>
      </c>
      <c r="C193" s="76">
        <v>7</v>
      </c>
      <c r="D193" s="77" t="s">
        <v>3145</v>
      </c>
      <c r="E193" s="67"/>
      <c r="F193" s="69">
        <v>2</v>
      </c>
    </row>
    <row r="194" spans="1:6" x14ac:dyDescent="0.3">
      <c r="A194" s="75">
        <v>45786.412708333337</v>
      </c>
      <c r="B194" s="76">
        <v>21</v>
      </c>
      <c r="C194" s="76">
        <v>8</v>
      </c>
      <c r="D194" s="77" t="s">
        <v>3146</v>
      </c>
      <c r="E194" s="67"/>
      <c r="F194" s="69">
        <v>1</v>
      </c>
    </row>
    <row r="195" spans="1:6" x14ac:dyDescent="0.3">
      <c r="A195" s="75">
        <v>45786.41</v>
      </c>
      <c r="B195" s="76">
        <v>20</v>
      </c>
      <c r="C195" s="76">
        <v>8</v>
      </c>
      <c r="D195" s="77" t="s">
        <v>3146</v>
      </c>
      <c r="E195" s="67"/>
      <c r="F195" s="69">
        <v>1</v>
      </c>
    </row>
    <row r="196" spans="1:6" x14ac:dyDescent="0.3">
      <c r="A196" s="75">
        <v>45786.38554398148</v>
      </c>
      <c r="B196" s="76">
        <v>429</v>
      </c>
      <c r="C196" s="76">
        <v>7</v>
      </c>
      <c r="D196" s="77" t="s">
        <v>3146</v>
      </c>
      <c r="E196" s="67"/>
      <c r="F196" s="69">
        <v>1</v>
      </c>
    </row>
    <row r="197" spans="1:6" x14ac:dyDescent="0.3">
      <c r="A197" s="75">
        <v>45786.372199074074</v>
      </c>
      <c r="B197" s="76">
        <v>429</v>
      </c>
      <c r="C197" s="76">
        <v>7</v>
      </c>
      <c r="D197" s="77" t="s">
        <v>3146</v>
      </c>
      <c r="E197" s="67"/>
      <c r="F197" s="69">
        <v>1</v>
      </c>
    </row>
    <row r="198" spans="1:6" x14ac:dyDescent="0.3">
      <c r="A198" s="75">
        <v>45786.349085648151</v>
      </c>
      <c r="B198" s="76">
        <v>290</v>
      </c>
      <c r="C198" s="76">
        <v>9</v>
      </c>
      <c r="D198" s="77" t="s">
        <v>3146</v>
      </c>
      <c r="E198" s="67"/>
      <c r="F198" s="69">
        <v>1</v>
      </c>
    </row>
    <row r="199" spans="1:6" x14ac:dyDescent="0.3">
      <c r="A199" s="75">
        <v>45785.853981481479</v>
      </c>
      <c r="B199" s="76">
        <v>366</v>
      </c>
      <c r="C199" s="76">
        <v>7</v>
      </c>
      <c r="D199" s="77" t="s">
        <v>3145</v>
      </c>
      <c r="E199" s="67" t="s">
        <v>3217</v>
      </c>
      <c r="F199" s="69">
        <v>2</v>
      </c>
    </row>
    <row r="200" spans="1:6" x14ac:dyDescent="0.3">
      <c r="A200" s="75">
        <v>45785.543715277781</v>
      </c>
      <c r="B200" s="76">
        <v>428</v>
      </c>
      <c r="C200" s="76">
        <v>8</v>
      </c>
      <c r="D200" s="77" t="s">
        <v>3145</v>
      </c>
      <c r="E200" s="67" t="s">
        <v>3218</v>
      </c>
      <c r="F200" s="69">
        <v>2</v>
      </c>
    </row>
    <row r="201" spans="1:6" x14ac:dyDescent="0.3">
      <c r="A201" s="75">
        <v>45785.504571759258</v>
      </c>
      <c r="B201" s="76">
        <v>428</v>
      </c>
      <c r="C201" s="76">
        <v>10</v>
      </c>
      <c r="D201" s="77" t="s">
        <v>3145</v>
      </c>
      <c r="E201" s="67"/>
      <c r="F201" s="69">
        <v>2</v>
      </c>
    </row>
    <row r="202" spans="1:6" x14ac:dyDescent="0.3">
      <c r="A202" s="75">
        <v>45785.359525462962</v>
      </c>
      <c r="B202" s="76">
        <v>428</v>
      </c>
      <c r="C202" s="76">
        <v>7</v>
      </c>
      <c r="D202" s="77" t="s">
        <v>3145</v>
      </c>
      <c r="E202" s="67"/>
      <c r="F202" s="69">
        <v>2</v>
      </c>
    </row>
    <row r="203" spans="1:6" x14ac:dyDescent="0.3">
      <c r="A203" s="75">
        <v>45785.271956018521</v>
      </c>
      <c r="B203" s="76">
        <v>290</v>
      </c>
      <c r="C203" s="76">
        <v>1</v>
      </c>
      <c r="D203" s="77" t="s">
        <v>3145</v>
      </c>
      <c r="E203" s="67" t="s">
        <v>3219</v>
      </c>
      <c r="F203" s="69">
        <v>2</v>
      </c>
    </row>
    <row r="204" spans="1:6" x14ac:dyDescent="0.3">
      <c r="A204" s="75">
        <v>45784.844513888886</v>
      </c>
      <c r="B204" s="76">
        <v>427</v>
      </c>
      <c r="C204" s="76">
        <v>8</v>
      </c>
      <c r="D204" s="77" t="s">
        <v>3146</v>
      </c>
      <c r="E204" s="67" t="s">
        <v>3220</v>
      </c>
      <c r="F204" s="69">
        <v>1</v>
      </c>
    </row>
    <row r="205" spans="1:6" x14ac:dyDescent="0.3">
      <c r="A205" s="75">
        <v>45784.549039351848</v>
      </c>
      <c r="B205" s="76">
        <v>427</v>
      </c>
      <c r="C205" s="76">
        <v>7</v>
      </c>
      <c r="D205" s="77" t="s">
        <v>3146</v>
      </c>
      <c r="E205" s="67" t="s">
        <v>3221</v>
      </c>
      <c r="F205" s="69">
        <v>1</v>
      </c>
    </row>
    <row r="206" spans="1:6" x14ac:dyDescent="0.3">
      <c r="A206" s="75">
        <v>45784.459432870368</v>
      </c>
      <c r="B206" s="76">
        <v>427</v>
      </c>
      <c r="C206" s="76">
        <v>10</v>
      </c>
      <c r="D206" s="77" t="s">
        <v>3145</v>
      </c>
      <c r="E206" s="67" t="s">
        <v>3222</v>
      </c>
      <c r="F206" s="69">
        <v>2</v>
      </c>
    </row>
    <row r="207" spans="1:6" x14ac:dyDescent="0.3">
      <c r="A207" s="75">
        <v>45784.372118055559</v>
      </c>
      <c r="B207" s="76">
        <v>427</v>
      </c>
      <c r="C207" s="76">
        <v>7</v>
      </c>
      <c r="D207" s="77" t="s">
        <v>3145</v>
      </c>
      <c r="E207" s="67"/>
      <c r="F207" s="69">
        <v>2</v>
      </c>
    </row>
    <row r="208" spans="1:6" x14ac:dyDescent="0.3">
      <c r="A208" s="75">
        <v>45784.301863425928</v>
      </c>
      <c r="B208" s="76">
        <v>427</v>
      </c>
      <c r="C208" s="76">
        <v>4</v>
      </c>
      <c r="D208" s="77" t="s">
        <v>3146</v>
      </c>
      <c r="E208" s="67" t="s">
        <v>3223</v>
      </c>
      <c r="F208" s="69">
        <v>1</v>
      </c>
    </row>
    <row r="209" spans="1:6" x14ac:dyDescent="0.3">
      <c r="A209" s="75">
        <v>45783.973935185182</v>
      </c>
      <c r="B209" s="76">
        <v>414</v>
      </c>
      <c r="C209" s="76">
        <v>3</v>
      </c>
      <c r="D209" s="77" t="s">
        <v>3144</v>
      </c>
      <c r="E209" s="67" t="s">
        <v>3224</v>
      </c>
      <c r="F209" s="69">
        <v>3</v>
      </c>
    </row>
    <row r="210" spans="1:6" x14ac:dyDescent="0.3">
      <c r="A210" s="75">
        <v>45783.735613425924</v>
      </c>
      <c r="B210" s="76">
        <v>426</v>
      </c>
      <c r="C210" s="76">
        <v>8</v>
      </c>
      <c r="D210" s="77" t="s">
        <v>3144</v>
      </c>
      <c r="E210" s="67"/>
      <c r="F210" s="69">
        <v>3</v>
      </c>
    </row>
    <row r="211" spans="1:6" x14ac:dyDescent="0.3">
      <c r="A211" s="75">
        <v>45783.667071759257</v>
      </c>
      <c r="B211" s="76">
        <v>426</v>
      </c>
      <c r="C211" s="76">
        <v>10</v>
      </c>
      <c r="D211" s="77" t="s">
        <v>3144</v>
      </c>
      <c r="E211" s="67" t="s">
        <v>3225</v>
      </c>
      <c r="F211" s="69">
        <v>3</v>
      </c>
    </row>
    <row r="212" spans="1:6" x14ac:dyDescent="0.3">
      <c r="A212" s="75">
        <v>45783.43545138889</v>
      </c>
      <c r="B212" s="76">
        <v>425</v>
      </c>
      <c r="C212" s="76">
        <v>3</v>
      </c>
      <c r="D212" s="77" t="s">
        <v>3145</v>
      </c>
      <c r="E212" s="67" t="s">
        <v>3226</v>
      </c>
      <c r="F212" s="69">
        <v>2</v>
      </c>
    </row>
    <row r="213" spans="1:6" x14ac:dyDescent="0.3">
      <c r="A213" s="75">
        <v>45783.359525462962</v>
      </c>
      <c r="B213" s="76">
        <v>426</v>
      </c>
      <c r="C213" s="76">
        <v>7</v>
      </c>
      <c r="D213" s="77" t="s">
        <v>3144</v>
      </c>
      <c r="E213" s="67"/>
      <c r="F213" s="69">
        <v>3</v>
      </c>
    </row>
    <row r="214" spans="1:6" x14ac:dyDescent="0.3">
      <c r="A214" s="75">
        <v>45783.321180555555</v>
      </c>
      <c r="B214" s="76">
        <v>426</v>
      </c>
      <c r="C214" s="76">
        <v>7</v>
      </c>
      <c r="D214" s="77" t="s">
        <v>3145</v>
      </c>
      <c r="E214" s="67" t="s">
        <v>3227</v>
      </c>
      <c r="F214" s="69">
        <v>2</v>
      </c>
    </row>
    <row r="215" spans="1:6" x14ac:dyDescent="0.3">
      <c r="A215" s="75">
        <v>45783.266365740739</v>
      </c>
      <c r="B215" s="76">
        <v>425</v>
      </c>
      <c r="C215" s="76">
        <v>2</v>
      </c>
      <c r="D215" s="77" t="s">
        <v>3145</v>
      </c>
      <c r="E215" s="67"/>
      <c r="F215" s="69">
        <v>2</v>
      </c>
    </row>
    <row r="216" spans="1:6" x14ac:dyDescent="0.3">
      <c r="A216" s="75">
        <v>45782.73300925926</v>
      </c>
      <c r="B216" s="76">
        <v>425</v>
      </c>
      <c r="C216" s="76">
        <v>10</v>
      </c>
      <c r="D216" s="77" t="s">
        <v>3146</v>
      </c>
      <c r="E216" s="67" t="s">
        <v>3228</v>
      </c>
      <c r="F216" s="69">
        <v>1</v>
      </c>
    </row>
    <row r="217" spans="1:6" x14ac:dyDescent="0.3">
      <c r="A217" s="75">
        <v>45782.65892361111</v>
      </c>
      <c r="B217" s="76">
        <v>425</v>
      </c>
      <c r="C217" s="76">
        <v>1</v>
      </c>
      <c r="D217" s="77" t="s">
        <v>3145</v>
      </c>
      <c r="E217" s="67"/>
      <c r="F217" s="69">
        <v>2</v>
      </c>
    </row>
    <row r="218" spans="1:6" x14ac:dyDescent="0.3">
      <c r="A218" s="75">
        <v>45782.561527777776</v>
      </c>
      <c r="B218" s="76">
        <v>425</v>
      </c>
      <c r="C218" s="76">
        <v>9</v>
      </c>
      <c r="D218" s="77" t="s">
        <v>3146</v>
      </c>
      <c r="E218" s="67"/>
      <c r="F218" s="69">
        <v>1</v>
      </c>
    </row>
    <row r="219" spans="1:6" x14ac:dyDescent="0.3">
      <c r="A219" s="75">
        <v>45782.458622685182</v>
      </c>
      <c r="B219" s="76">
        <v>425</v>
      </c>
      <c r="C219" s="76">
        <v>1</v>
      </c>
      <c r="D219" s="77" t="s">
        <v>3146</v>
      </c>
      <c r="E219" s="67" t="s">
        <v>3229</v>
      </c>
      <c r="F219" s="69">
        <v>1</v>
      </c>
    </row>
    <row r="220" spans="1:6" x14ac:dyDescent="0.3">
      <c r="A220" s="75">
        <v>45782.45239583333</v>
      </c>
      <c r="B220" s="76">
        <v>425</v>
      </c>
      <c r="C220" s="76">
        <v>5</v>
      </c>
      <c r="D220" s="77" t="s">
        <v>3146</v>
      </c>
      <c r="E220" s="67" t="s">
        <v>3146</v>
      </c>
      <c r="F220" s="69">
        <v>1</v>
      </c>
    </row>
    <row r="221" spans="1:6" x14ac:dyDescent="0.3">
      <c r="A221" s="75">
        <v>45782.433217592596</v>
      </c>
      <c r="B221" s="76">
        <v>425</v>
      </c>
      <c r="C221" s="76">
        <v>2</v>
      </c>
      <c r="D221" s="77" t="s">
        <v>3146</v>
      </c>
      <c r="E221" s="67"/>
      <c r="F221" s="69">
        <v>1</v>
      </c>
    </row>
    <row r="222" spans="1:6" x14ac:dyDescent="0.3">
      <c r="A222" s="75">
        <v>45782.401898148149</v>
      </c>
      <c r="B222" s="76">
        <v>425</v>
      </c>
      <c r="C222" s="76">
        <v>1</v>
      </c>
      <c r="D222" s="77" t="s">
        <v>3145</v>
      </c>
      <c r="E222" s="67" t="s">
        <v>3230</v>
      </c>
      <c r="F222" s="69">
        <v>2</v>
      </c>
    </row>
    <row r="223" spans="1:6" x14ac:dyDescent="0.3">
      <c r="A223" s="75">
        <v>45782.395798611113</v>
      </c>
      <c r="B223" s="76">
        <v>425</v>
      </c>
      <c r="C223" s="76">
        <v>2</v>
      </c>
      <c r="D223" s="77" t="s">
        <v>3144</v>
      </c>
      <c r="E223" s="67" t="s">
        <v>3231</v>
      </c>
      <c r="F223" s="69">
        <v>3</v>
      </c>
    </row>
    <row r="224" spans="1:6" x14ac:dyDescent="0.3">
      <c r="A224" s="75">
        <v>45782.393506944441</v>
      </c>
      <c r="B224" s="76">
        <v>425</v>
      </c>
      <c r="C224" s="76">
        <v>2</v>
      </c>
      <c r="D224" s="77" t="s">
        <v>3145</v>
      </c>
      <c r="E224" s="67"/>
      <c r="F224" s="69">
        <v>2</v>
      </c>
    </row>
    <row r="225" spans="1:6" x14ac:dyDescent="0.3">
      <c r="A225" s="75">
        <v>45782.367893518516</v>
      </c>
      <c r="B225" s="76">
        <v>425</v>
      </c>
      <c r="C225" s="76">
        <v>9</v>
      </c>
      <c r="D225" s="77" t="s">
        <v>3145</v>
      </c>
      <c r="E225" s="67" t="s">
        <v>3232</v>
      </c>
      <c r="F225" s="69">
        <v>2</v>
      </c>
    </row>
    <row r="226" spans="1:6" x14ac:dyDescent="0.3">
      <c r="A226" s="75">
        <v>45782.352256944447</v>
      </c>
      <c r="B226" s="76">
        <v>424</v>
      </c>
      <c r="C226" s="76">
        <v>1</v>
      </c>
      <c r="D226" s="77" t="s">
        <v>3146</v>
      </c>
      <c r="E226" s="67"/>
      <c r="F226" s="69">
        <v>1</v>
      </c>
    </row>
    <row r="227" spans="1:6" x14ac:dyDescent="0.3">
      <c r="A227" s="75">
        <v>45782.307893518519</v>
      </c>
      <c r="B227" s="76">
        <v>425</v>
      </c>
      <c r="C227" s="76">
        <v>1</v>
      </c>
      <c r="D227" s="77" t="s">
        <v>3146</v>
      </c>
      <c r="E227" s="67"/>
      <c r="F227" s="69">
        <v>1</v>
      </c>
    </row>
    <row r="228" spans="1:6" x14ac:dyDescent="0.3">
      <c r="A228" s="75">
        <v>45782.299618055556</v>
      </c>
      <c r="B228" s="76">
        <v>423</v>
      </c>
      <c r="C228" s="76">
        <v>8</v>
      </c>
      <c r="D228" s="77" t="s">
        <v>3145</v>
      </c>
      <c r="E228" s="67"/>
      <c r="F228" s="69">
        <v>2</v>
      </c>
    </row>
    <row r="229" spans="1:6" x14ac:dyDescent="0.3">
      <c r="A229" s="75">
        <v>45781.948750000003</v>
      </c>
      <c r="B229" s="76">
        <v>423</v>
      </c>
      <c r="C229" s="76">
        <v>1</v>
      </c>
      <c r="D229" s="77" t="s">
        <v>3144</v>
      </c>
      <c r="E229" s="67"/>
      <c r="F229" s="69">
        <v>3</v>
      </c>
    </row>
    <row r="230" spans="1:6" x14ac:dyDescent="0.3">
      <c r="A230" s="75">
        <v>45781.948287037034</v>
      </c>
      <c r="B230" s="76">
        <v>424</v>
      </c>
      <c r="C230" s="76">
        <v>10</v>
      </c>
      <c r="D230" s="77" t="s">
        <v>3144</v>
      </c>
      <c r="E230" s="67"/>
      <c r="F230" s="69">
        <v>3</v>
      </c>
    </row>
    <row r="231" spans="1:6" x14ac:dyDescent="0.3">
      <c r="A231" s="75">
        <v>45781.8475391088</v>
      </c>
      <c r="B231" s="76">
        <v>335</v>
      </c>
      <c r="C231" s="76">
        <v>7</v>
      </c>
      <c r="D231" s="77" t="s">
        <v>3146</v>
      </c>
      <c r="E231" s="67"/>
      <c r="F231" s="69">
        <v>1</v>
      </c>
    </row>
    <row r="232" spans="1:6" x14ac:dyDescent="0.3">
      <c r="A232" s="72">
        <v>45781.843521643517</v>
      </c>
      <c r="B232" s="73">
        <v>337</v>
      </c>
      <c r="C232" s="73">
        <v>7</v>
      </c>
      <c r="D232" s="74" t="s">
        <v>3146</v>
      </c>
      <c r="E232" s="69"/>
      <c r="F232" s="69">
        <v>1</v>
      </c>
    </row>
    <row r="233" spans="1:6" x14ac:dyDescent="0.3">
      <c r="A233" s="75">
        <v>45781.841908703704</v>
      </c>
      <c r="B233" s="76">
        <v>344</v>
      </c>
      <c r="C233" s="76">
        <v>7</v>
      </c>
      <c r="D233" s="77" t="s">
        <v>3146</v>
      </c>
      <c r="E233" s="67"/>
      <c r="F233" s="69">
        <v>1</v>
      </c>
    </row>
    <row r="234" spans="1:6" x14ac:dyDescent="0.3">
      <c r="A234" s="72">
        <v>45781.700639965275</v>
      </c>
      <c r="B234" s="73">
        <v>423</v>
      </c>
      <c r="C234" s="73">
        <v>10</v>
      </c>
      <c r="D234" s="74" t="s">
        <v>3146</v>
      </c>
      <c r="E234" s="69"/>
      <c r="F234" s="69">
        <v>1</v>
      </c>
    </row>
    <row r="235" spans="1:6" x14ac:dyDescent="0.3">
      <c r="A235" s="75">
        <v>45781.70027400463</v>
      </c>
      <c r="B235" s="76">
        <v>424</v>
      </c>
      <c r="C235" s="76">
        <v>1</v>
      </c>
      <c r="D235" s="77" t="s">
        <v>3146</v>
      </c>
      <c r="E235" s="67"/>
      <c r="F235" s="69">
        <v>1</v>
      </c>
    </row>
    <row r="236" spans="1:6" x14ac:dyDescent="0.3">
      <c r="A236" s="75">
        <v>45781.641712962963</v>
      </c>
      <c r="B236" s="76">
        <v>423</v>
      </c>
      <c r="C236" s="76">
        <v>3</v>
      </c>
      <c r="D236" s="77"/>
      <c r="E236" s="67"/>
      <c r="F236" s="69" t="s">
        <v>3143</v>
      </c>
    </row>
    <row r="237" spans="1:6" x14ac:dyDescent="0.3">
      <c r="A237" s="75">
        <v>45781.641562500001</v>
      </c>
      <c r="B237" s="76">
        <v>424</v>
      </c>
      <c r="C237" s="76">
        <v>10</v>
      </c>
      <c r="D237" s="77" t="s">
        <v>3145</v>
      </c>
      <c r="E237" s="67"/>
      <c r="F237" s="69">
        <v>2</v>
      </c>
    </row>
    <row r="238" spans="1:6" x14ac:dyDescent="0.3">
      <c r="A238" s="75">
        <v>45781.455196759256</v>
      </c>
      <c r="B238" s="76">
        <v>424</v>
      </c>
      <c r="C238" s="76">
        <v>7</v>
      </c>
      <c r="D238" s="77" t="s">
        <v>3145</v>
      </c>
      <c r="E238" s="67"/>
      <c r="F238" s="69">
        <v>2</v>
      </c>
    </row>
    <row r="239" spans="1:6" x14ac:dyDescent="0.3">
      <c r="A239" s="75">
        <v>45781.406040844908</v>
      </c>
      <c r="B239" s="76">
        <v>424</v>
      </c>
      <c r="C239" s="76">
        <v>10</v>
      </c>
      <c r="D239" s="77" t="s">
        <v>3146</v>
      </c>
      <c r="E239" s="67"/>
      <c r="F239" s="69">
        <v>1</v>
      </c>
    </row>
    <row r="240" spans="1:6" x14ac:dyDescent="0.3">
      <c r="A240" s="72">
        <v>45781.384217974541</v>
      </c>
      <c r="B240" s="73">
        <v>424</v>
      </c>
      <c r="C240" s="73">
        <v>7</v>
      </c>
      <c r="D240" s="74" t="s">
        <v>3145</v>
      </c>
      <c r="E240" s="69"/>
      <c r="F240" s="69">
        <v>2</v>
      </c>
    </row>
    <row r="241" spans="1:6" x14ac:dyDescent="0.3">
      <c r="A241" s="75">
        <v>45780.938962800923</v>
      </c>
      <c r="B241" s="76">
        <v>1</v>
      </c>
      <c r="C241" s="76">
        <v>10</v>
      </c>
      <c r="D241" s="77" t="s">
        <v>3145</v>
      </c>
      <c r="E241" s="77" t="s">
        <v>3233</v>
      </c>
      <c r="F241" s="69">
        <v>2</v>
      </c>
    </row>
    <row r="242" spans="1:6" x14ac:dyDescent="0.3">
      <c r="A242" s="72">
        <v>45780.910205335647</v>
      </c>
      <c r="B242" s="73">
        <v>375</v>
      </c>
      <c r="C242" s="73">
        <v>8</v>
      </c>
      <c r="D242" s="74" t="s">
        <v>3144</v>
      </c>
      <c r="E242" s="69"/>
      <c r="F242" s="69">
        <v>3</v>
      </c>
    </row>
    <row r="243" spans="1:6" x14ac:dyDescent="0.3">
      <c r="A243" s="75">
        <v>45780.907357800927</v>
      </c>
      <c r="B243" s="76">
        <v>423</v>
      </c>
      <c r="C243" s="76">
        <v>9</v>
      </c>
      <c r="D243" s="77" t="s">
        <v>3144</v>
      </c>
      <c r="E243" s="67"/>
      <c r="F243" s="69">
        <v>3</v>
      </c>
    </row>
    <row r="244" spans="1:6" x14ac:dyDescent="0.3">
      <c r="A244" s="75">
        <v>45780.720717592594</v>
      </c>
      <c r="B244" s="76">
        <v>423</v>
      </c>
      <c r="C244" s="76">
        <v>9</v>
      </c>
      <c r="D244" s="77" t="s">
        <v>3144</v>
      </c>
      <c r="E244" s="67" t="s">
        <v>3234</v>
      </c>
      <c r="F244" s="69">
        <v>3</v>
      </c>
    </row>
    <row r="245" spans="1:6" x14ac:dyDescent="0.3">
      <c r="A245" s="75">
        <v>45780.706319444442</v>
      </c>
      <c r="B245" s="76">
        <v>423</v>
      </c>
      <c r="C245" s="76">
        <v>7</v>
      </c>
      <c r="D245" s="77" t="s">
        <v>3145</v>
      </c>
      <c r="E245" s="67"/>
      <c r="F245" s="69">
        <v>2</v>
      </c>
    </row>
    <row r="246" spans="1:6" x14ac:dyDescent="0.3">
      <c r="A246" s="75">
        <v>45780.675532407404</v>
      </c>
      <c r="B246" s="76">
        <v>423</v>
      </c>
      <c r="C246" s="76">
        <v>1</v>
      </c>
      <c r="D246" s="77" t="s">
        <v>3144</v>
      </c>
      <c r="E246" s="67"/>
      <c r="F246" s="69">
        <v>3</v>
      </c>
    </row>
    <row r="247" spans="1:6" x14ac:dyDescent="0.3">
      <c r="A247" s="75">
        <v>45780.662743055553</v>
      </c>
      <c r="B247" s="76">
        <v>423</v>
      </c>
      <c r="C247" s="76">
        <v>6</v>
      </c>
      <c r="D247" s="77" t="s">
        <v>3144</v>
      </c>
      <c r="E247" s="67" t="s">
        <v>3235</v>
      </c>
      <c r="F247" s="69">
        <v>3</v>
      </c>
    </row>
    <row r="248" spans="1:6" x14ac:dyDescent="0.3">
      <c r="A248" s="75">
        <v>45780.484507199071</v>
      </c>
      <c r="B248" s="76">
        <v>423</v>
      </c>
      <c r="C248" s="76">
        <v>5</v>
      </c>
      <c r="D248" s="77" t="s">
        <v>3144</v>
      </c>
      <c r="E248" s="77"/>
      <c r="F248" s="69">
        <v>3</v>
      </c>
    </row>
    <row r="249" spans="1:6" x14ac:dyDescent="0.3">
      <c r="A249" s="72">
        <v>45780.413772187501</v>
      </c>
      <c r="B249" s="73">
        <v>423</v>
      </c>
      <c r="C249" s="73">
        <v>1</v>
      </c>
      <c r="D249" s="69"/>
      <c r="E249" s="74"/>
      <c r="F249" s="69" t="s">
        <v>3143</v>
      </c>
    </row>
    <row r="250" spans="1:6" x14ac:dyDescent="0.3">
      <c r="A250" s="75">
        <v>45780.377655150463</v>
      </c>
      <c r="B250" s="76">
        <v>423</v>
      </c>
      <c r="C250" s="76">
        <v>7</v>
      </c>
      <c r="D250" s="77" t="s">
        <v>3145</v>
      </c>
      <c r="E250" s="67"/>
      <c r="F250" s="69">
        <v>2</v>
      </c>
    </row>
    <row r="251" spans="1:6" x14ac:dyDescent="0.3">
      <c r="A251" s="72">
        <v>45780.016598229166</v>
      </c>
      <c r="B251" s="73">
        <v>204</v>
      </c>
      <c r="C251" s="73">
        <v>10</v>
      </c>
      <c r="D251" s="74" t="s">
        <v>3144</v>
      </c>
      <c r="E251" s="69"/>
      <c r="F251" s="69">
        <v>3</v>
      </c>
    </row>
    <row r="252" spans="1:6" x14ac:dyDescent="0.3">
      <c r="A252" s="75">
        <v>45779.639737384263</v>
      </c>
      <c r="B252" s="76">
        <v>422</v>
      </c>
      <c r="C252" s="76">
        <v>10</v>
      </c>
      <c r="D252" s="77" t="s">
        <v>3146</v>
      </c>
      <c r="E252" s="67"/>
      <c r="F252" s="69">
        <v>1</v>
      </c>
    </row>
    <row r="253" spans="1:6" x14ac:dyDescent="0.3">
      <c r="A253" s="75">
        <v>45779.476331018515</v>
      </c>
      <c r="B253" s="76">
        <v>422</v>
      </c>
      <c r="C253" s="76">
        <v>7</v>
      </c>
      <c r="D253" s="77" t="s">
        <v>3146</v>
      </c>
      <c r="E253" s="67" t="s">
        <v>3236</v>
      </c>
      <c r="F253" s="69">
        <v>1</v>
      </c>
    </row>
    <row r="254" spans="1:6" x14ac:dyDescent="0.3">
      <c r="A254" s="75">
        <v>45779.358611111114</v>
      </c>
      <c r="B254" s="76">
        <v>422</v>
      </c>
      <c r="C254" s="76">
        <v>7</v>
      </c>
      <c r="D254" s="77" t="s">
        <v>3146</v>
      </c>
      <c r="E254" s="67"/>
      <c r="F254" s="69">
        <v>1</v>
      </c>
    </row>
    <row r="255" spans="1:6" x14ac:dyDescent="0.3">
      <c r="A255" s="75">
        <v>45779.002789351849</v>
      </c>
      <c r="B255" s="76">
        <v>421</v>
      </c>
      <c r="C255" s="76">
        <v>9</v>
      </c>
      <c r="D255" s="77" t="s">
        <v>3146</v>
      </c>
      <c r="E255" s="67"/>
      <c r="F255" s="69">
        <v>1</v>
      </c>
    </row>
    <row r="256" spans="1:6" x14ac:dyDescent="0.3">
      <c r="A256" s="75">
        <v>45778.619664351849</v>
      </c>
      <c r="B256" s="76">
        <v>421</v>
      </c>
      <c r="C256" s="76">
        <v>8</v>
      </c>
      <c r="D256" s="77" t="s">
        <v>3146</v>
      </c>
      <c r="E256" s="67"/>
      <c r="F256" s="69">
        <v>1</v>
      </c>
    </row>
    <row r="257" spans="1:6" x14ac:dyDescent="0.3">
      <c r="A257" s="75">
        <v>45778.498159722221</v>
      </c>
      <c r="B257" s="76">
        <v>421</v>
      </c>
      <c r="C257" s="76">
        <v>7</v>
      </c>
      <c r="D257" s="77" t="s">
        <v>3146</v>
      </c>
      <c r="E257" s="67" t="s">
        <v>3237</v>
      </c>
      <c r="F257" s="69">
        <v>1</v>
      </c>
    </row>
    <row r="258" spans="1:6" x14ac:dyDescent="0.3">
      <c r="A258" s="75">
        <v>45778.36650462963</v>
      </c>
      <c r="B258" s="76">
        <v>421</v>
      </c>
      <c r="C258" s="76">
        <v>7</v>
      </c>
      <c r="D258" s="77" t="s">
        <v>3146</v>
      </c>
      <c r="E258" s="67"/>
      <c r="F258" s="69">
        <v>1</v>
      </c>
    </row>
    <row r="259" spans="1:6" x14ac:dyDescent="0.3">
      <c r="A259" s="75">
        <v>45778.294976851852</v>
      </c>
      <c r="B259" s="76">
        <v>421</v>
      </c>
      <c r="C259" s="76">
        <v>6</v>
      </c>
      <c r="D259" s="77" t="s">
        <v>3146</v>
      </c>
      <c r="E259" s="67" t="s">
        <v>3238</v>
      </c>
      <c r="F259" s="69">
        <v>1</v>
      </c>
    </row>
    <row r="260" spans="1:6" x14ac:dyDescent="0.3">
      <c r="A260" s="75">
        <v>45777.557387962966</v>
      </c>
      <c r="B260" s="76">
        <v>420</v>
      </c>
      <c r="C260" s="76">
        <v>7</v>
      </c>
      <c r="D260" s="77" t="s">
        <v>3146</v>
      </c>
      <c r="E260" s="77" t="s">
        <v>3239</v>
      </c>
      <c r="F260" s="69">
        <v>1</v>
      </c>
    </row>
    <row r="261" spans="1:6" x14ac:dyDescent="0.3">
      <c r="A261" s="72">
        <v>45777.494691423606</v>
      </c>
      <c r="B261" s="73">
        <v>286</v>
      </c>
      <c r="C261" s="73">
        <v>10</v>
      </c>
      <c r="D261" s="74" t="s">
        <v>3145</v>
      </c>
      <c r="E261" s="74" t="s">
        <v>3240</v>
      </c>
      <c r="F261" s="69">
        <v>2</v>
      </c>
    </row>
    <row r="262" spans="1:6" x14ac:dyDescent="0.3">
      <c r="A262" s="75">
        <v>45777.381921296299</v>
      </c>
      <c r="B262" s="76">
        <v>420</v>
      </c>
      <c r="C262" s="76">
        <v>10</v>
      </c>
      <c r="D262" s="77" t="s">
        <v>3145</v>
      </c>
      <c r="E262" s="67" t="s">
        <v>3241</v>
      </c>
      <c r="F262" s="69">
        <v>2</v>
      </c>
    </row>
    <row r="263" spans="1:6" x14ac:dyDescent="0.3">
      <c r="A263" s="75">
        <v>45777.368194444447</v>
      </c>
      <c r="B263" s="76">
        <v>420</v>
      </c>
      <c r="C263" s="76">
        <v>6</v>
      </c>
      <c r="D263" s="77" t="s">
        <v>3145</v>
      </c>
      <c r="E263" s="67"/>
      <c r="F263" s="69">
        <v>2</v>
      </c>
    </row>
    <row r="264" spans="1:6" x14ac:dyDescent="0.3">
      <c r="A264" s="75">
        <v>45777.311550925922</v>
      </c>
      <c r="B264" s="76">
        <v>420</v>
      </c>
      <c r="C264" s="76">
        <v>7</v>
      </c>
      <c r="D264" s="77" t="s">
        <v>3146</v>
      </c>
      <c r="E264" s="67" t="s">
        <v>3242</v>
      </c>
      <c r="F264" s="69">
        <v>1</v>
      </c>
    </row>
    <row r="265" spans="1:6" x14ac:dyDescent="0.3">
      <c r="A265" s="75">
        <v>45776.875527199074</v>
      </c>
      <c r="B265" s="76">
        <v>418</v>
      </c>
      <c r="C265" s="76">
        <v>10</v>
      </c>
      <c r="D265" s="77" t="s">
        <v>3145</v>
      </c>
      <c r="E265" s="77" t="s">
        <v>3243</v>
      </c>
      <c r="F265" s="69">
        <v>2</v>
      </c>
    </row>
    <row r="266" spans="1:6" x14ac:dyDescent="0.3">
      <c r="A266" s="72">
        <v>45776.684515624998</v>
      </c>
      <c r="B266" s="73">
        <v>419</v>
      </c>
      <c r="C266" s="73">
        <v>9</v>
      </c>
      <c r="D266" s="74" t="s">
        <v>3146</v>
      </c>
      <c r="E266" s="74" t="s">
        <v>3244</v>
      </c>
      <c r="F266" s="69">
        <v>1</v>
      </c>
    </row>
    <row r="267" spans="1:6" x14ac:dyDescent="0.3">
      <c r="A267" s="75">
        <v>45776.658209814814</v>
      </c>
      <c r="B267" s="76">
        <v>419</v>
      </c>
      <c r="C267" s="76">
        <v>10</v>
      </c>
      <c r="D267" s="77" t="s">
        <v>3146</v>
      </c>
      <c r="E267" s="67"/>
      <c r="F267" s="69">
        <v>1</v>
      </c>
    </row>
    <row r="268" spans="1:6" x14ac:dyDescent="0.3">
      <c r="A268" s="75">
        <v>45776.364980243059</v>
      </c>
      <c r="B268" s="76">
        <v>419</v>
      </c>
      <c r="C268" s="76">
        <v>7</v>
      </c>
      <c r="D268" s="77" t="s">
        <v>3146</v>
      </c>
      <c r="E268" s="67"/>
      <c r="F268" s="69">
        <v>1</v>
      </c>
    </row>
    <row r="269" spans="1:6" x14ac:dyDescent="0.3">
      <c r="A269" s="72">
        <v>45776.027190659719</v>
      </c>
      <c r="B269" s="73">
        <v>23</v>
      </c>
      <c r="C269" s="73">
        <v>6</v>
      </c>
      <c r="D269" s="74" t="s">
        <v>3146</v>
      </c>
      <c r="E269" s="69"/>
      <c r="F269" s="69">
        <v>1</v>
      </c>
    </row>
    <row r="270" spans="1:6" x14ac:dyDescent="0.3">
      <c r="A270" s="75">
        <v>45776.024605937499</v>
      </c>
      <c r="B270" s="76">
        <v>22</v>
      </c>
      <c r="C270" s="76">
        <v>6</v>
      </c>
      <c r="D270" s="77" t="s">
        <v>3146</v>
      </c>
      <c r="E270" s="67"/>
      <c r="F270" s="69">
        <v>1</v>
      </c>
    </row>
    <row r="271" spans="1:6" x14ac:dyDescent="0.3">
      <c r="A271" s="72">
        <v>45776.023006087962</v>
      </c>
      <c r="B271" s="73">
        <v>20</v>
      </c>
      <c r="C271" s="73">
        <v>8</v>
      </c>
      <c r="D271" s="74" t="s">
        <v>3146</v>
      </c>
      <c r="E271" s="69"/>
      <c r="F271" s="69">
        <v>1</v>
      </c>
    </row>
    <row r="272" spans="1:6" x14ac:dyDescent="0.3">
      <c r="A272" s="75">
        <v>45776.021921782405</v>
      </c>
      <c r="B272" s="76">
        <v>19</v>
      </c>
      <c r="C272" s="76">
        <v>8</v>
      </c>
      <c r="D272" s="77" t="s">
        <v>3146</v>
      </c>
      <c r="E272" s="67"/>
      <c r="F272" s="69">
        <v>1</v>
      </c>
    </row>
    <row r="273" spans="1:6" x14ac:dyDescent="0.3">
      <c r="A273" s="72">
        <v>45776.0200734838</v>
      </c>
      <c r="B273" s="73">
        <v>18</v>
      </c>
      <c r="C273" s="73">
        <v>7</v>
      </c>
      <c r="D273" s="74" t="s">
        <v>3146</v>
      </c>
      <c r="E273" s="69"/>
      <c r="F273" s="69">
        <v>1</v>
      </c>
    </row>
    <row r="274" spans="1:6" x14ac:dyDescent="0.3">
      <c r="A274" s="75">
        <v>45776.01888596065</v>
      </c>
      <c r="B274" s="76">
        <v>17</v>
      </c>
      <c r="C274" s="76">
        <v>9</v>
      </c>
      <c r="D274" s="77" t="s">
        <v>3146</v>
      </c>
      <c r="E274" s="67"/>
      <c r="F274" s="69">
        <v>1</v>
      </c>
    </row>
    <row r="275" spans="1:6" x14ac:dyDescent="0.3">
      <c r="A275" s="72">
        <v>45776.016904456017</v>
      </c>
      <c r="B275" s="73">
        <v>16</v>
      </c>
      <c r="C275" s="73">
        <v>7</v>
      </c>
      <c r="D275" s="74" t="s">
        <v>3145</v>
      </c>
      <c r="E275" s="69"/>
      <c r="F275" s="69">
        <v>2</v>
      </c>
    </row>
    <row r="276" spans="1:6" x14ac:dyDescent="0.3">
      <c r="A276" s="75">
        <v>45775.743909039353</v>
      </c>
      <c r="B276" s="76">
        <v>418</v>
      </c>
      <c r="C276" s="76">
        <v>2</v>
      </c>
      <c r="D276" s="77" t="s">
        <v>3146</v>
      </c>
      <c r="E276" s="77" t="s">
        <v>3245</v>
      </c>
      <c r="F276" s="69">
        <v>1</v>
      </c>
    </row>
    <row r="277" spans="1:6" x14ac:dyDescent="0.3">
      <c r="A277" s="75">
        <v>45775.569988425923</v>
      </c>
      <c r="B277" s="76">
        <v>418</v>
      </c>
      <c r="C277" s="76">
        <v>10</v>
      </c>
      <c r="D277" s="77" t="s">
        <v>3145</v>
      </c>
      <c r="E277" s="67"/>
      <c r="F277" s="69">
        <v>2</v>
      </c>
    </row>
    <row r="278" spans="1:6" x14ac:dyDescent="0.3">
      <c r="A278" s="75">
        <v>45775.566041666665</v>
      </c>
      <c r="B278" s="76">
        <v>418</v>
      </c>
      <c r="C278" s="76">
        <v>8</v>
      </c>
      <c r="D278" s="77" t="s">
        <v>3145</v>
      </c>
      <c r="E278" s="67"/>
      <c r="F278" s="69">
        <v>2</v>
      </c>
    </row>
    <row r="279" spans="1:6" x14ac:dyDescent="0.3">
      <c r="A279" s="75">
        <v>45775.529398148145</v>
      </c>
      <c r="B279" s="76">
        <v>418</v>
      </c>
      <c r="C279" s="76">
        <v>6</v>
      </c>
      <c r="D279" s="77" t="s">
        <v>3146</v>
      </c>
      <c r="E279" s="67" t="s">
        <v>3246</v>
      </c>
      <c r="F279" s="69">
        <v>1</v>
      </c>
    </row>
    <row r="280" spans="1:6" x14ac:dyDescent="0.3">
      <c r="A280" s="75">
        <v>45775.417948877315</v>
      </c>
      <c r="B280" s="76">
        <v>244</v>
      </c>
      <c r="C280" s="76">
        <v>6</v>
      </c>
      <c r="D280" s="77" t="s">
        <v>3146</v>
      </c>
      <c r="E280" s="67"/>
      <c r="F280" s="67">
        <v>1</v>
      </c>
    </row>
    <row r="281" spans="1:6" x14ac:dyDescent="0.3">
      <c r="A281" s="72">
        <v>45775.403898888893</v>
      </c>
      <c r="B281" s="73">
        <v>418</v>
      </c>
      <c r="C281" s="73">
        <v>3</v>
      </c>
      <c r="D281" s="74" t="s">
        <v>3146</v>
      </c>
      <c r="E281" s="69"/>
      <c r="F281" s="69">
        <v>1</v>
      </c>
    </row>
    <row r="282" spans="1:6" x14ac:dyDescent="0.3">
      <c r="A282" s="75">
        <v>45775.402260937495</v>
      </c>
      <c r="B282" s="76">
        <v>418</v>
      </c>
      <c r="C282" s="76">
        <v>7</v>
      </c>
      <c r="D282" s="77" t="s">
        <v>3146</v>
      </c>
      <c r="E282" s="67"/>
      <c r="F282" s="67">
        <v>1</v>
      </c>
    </row>
    <row r="283" spans="1:6" x14ac:dyDescent="0.3">
      <c r="A283" s="75">
        <v>45775.372641134258</v>
      </c>
      <c r="B283" s="76">
        <v>418</v>
      </c>
      <c r="C283" s="76">
        <v>9</v>
      </c>
      <c r="D283" s="77" t="s">
        <v>3145</v>
      </c>
      <c r="E283" s="67"/>
      <c r="F283" s="69">
        <v>2</v>
      </c>
    </row>
    <row r="284" spans="1:6" x14ac:dyDescent="0.3">
      <c r="A284" s="72">
        <v>45775.29856023148</v>
      </c>
      <c r="B284" s="73">
        <v>418</v>
      </c>
      <c r="C284" s="73">
        <v>1</v>
      </c>
      <c r="D284" s="74" t="s">
        <v>3146</v>
      </c>
      <c r="E284" s="74" t="s">
        <v>3247</v>
      </c>
      <c r="F284" s="69">
        <v>1</v>
      </c>
    </row>
    <row r="285" spans="1:6" x14ac:dyDescent="0.3">
      <c r="A285" s="75">
        <v>45775.177059490743</v>
      </c>
      <c r="B285" s="76">
        <v>416</v>
      </c>
      <c r="C285" s="76">
        <v>1</v>
      </c>
      <c r="D285" s="77" t="s">
        <v>3144</v>
      </c>
      <c r="E285" s="77" t="s">
        <v>3248</v>
      </c>
      <c r="F285" s="69">
        <v>3</v>
      </c>
    </row>
    <row r="286" spans="1:6" x14ac:dyDescent="0.3">
      <c r="A286" s="75">
        <v>45774.835733969907</v>
      </c>
      <c r="B286" s="76">
        <v>243</v>
      </c>
      <c r="C286" s="76">
        <v>8</v>
      </c>
      <c r="D286" s="77" t="s">
        <v>3146</v>
      </c>
      <c r="E286" s="67"/>
      <c r="F286" s="67">
        <v>1</v>
      </c>
    </row>
    <row r="287" spans="1:6" x14ac:dyDescent="0.3">
      <c r="A287" s="72">
        <v>45774.832367835646</v>
      </c>
      <c r="B287" s="73">
        <v>244</v>
      </c>
      <c r="C287" s="73">
        <v>7</v>
      </c>
      <c r="D287" s="74" t="s">
        <v>3145</v>
      </c>
      <c r="E287" s="69"/>
      <c r="F287" s="69">
        <v>2</v>
      </c>
    </row>
    <row r="288" spans="1:6" x14ac:dyDescent="0.3">
      <c r="A288" s="75">
        <v>45774.821893101849</v>
      </c>
      <c r="B288" s="76">
        <v>416</v>
      </c>
      <c r="C288" s="76">
        <v>8</v>
      </c>
      <c r="D288" s="77" t="s">
        <v>3145</v>
      </c>
      <c r="E288" s="77" t="s">
        <v>3249</v>
      </c>
      <c r="F288" s="67">
        <v>2</v>
      </c>
    </row>
    <row r="289" spans="1:6" x14ac:dyDescent="0.3">
      <c r="A289" s="72">
        <v>45774.768622557865</v>
      </c>
      <c r="B289" s="73">
        <v>417</v>
      </c>
      <c r="C289" s="73">
        <v>8</v>
      </c>
      <c r="D289" s="74" t="s">
        <v>3145</v>
      </c>
      <c r="E289" s="69"/>
      <c r="F289" s="69">
        <v>2</v>
      </c>
    </row>
    <row r="290" spans="1:6" x14ac:dyDescent="0.3">
      <c r="A290" s="75">
        <v>45774.474208055559</v>
      </c>
      <c r="B290" s="76">
        <v>417</v>
      </c>
      <c r="C290" s="76">
        <v>6</v>
      </c>
      <c r="D290" s="77" t="s">
        <v>3144</v>
      </c>
      <c r="E290" s="67"/>
      <c r="F290" s="67">
        <v>3</v>
      </c>
    </row>
    <row r="291" spans="1:6" x14ac:dyDescent="0.3">
      <c r="A291" s="72">
        <v>45774.366816562499</v>
      </c>
      <c r="B291" s="73">
        <v>417</v>
      </c>
      <c r="C291" s="73">
        <v>7</v>
      </c>
      <c r="D291" s="74" t="s">
        <v>3145</v>
      </c>
      <c r="E291" s="69"/>
      <c r="F291" s="69">
        <v>2</v>
      </c>
    </row>
    <row r="292" spans="1:6" x14ac:dyDescent="0.3">
      <c r="A292" s="75">
        <v>45773.817474814816</v>
      </c>
      <c r="B292" s="76">
        <v>416</v>
      </c>
      <c r="C292" s="76">
        <v>10</v>
      </c>
      <c r="D292" s="77" t="s">
        <v>3144</v>
      </c>
      <c r="E292" s="67"/>
      <c r="F292" s="67">
        <v>3</v>
      </c>
    </row>
    <row r="293" spans="1:6" x14ac:dyDescent="0.3">
      <c r="A293" s="72">
        <v>45773.705441875005</v>
      </c>
      <c r="B293" s="73">
        <v>416</v>
      </c>
      <c r="C293" s="73">
        <v>9</v>
      </c>
      <c r="D293" s="74" t="s">
        <v>3145</v>
      </c>
      <c r="E293" s="74" t="s">
        <v>3250</v>
      </c>
      <c r="F293" s="69">
        <v>2</v>
      </c>
    </row>
    <row r="294" spans="1:6" x14ac:dyDescent="0.3">
      <c r="A294" s="75">
        <v>45773.525403437496</v>
      </c>
      <c r="B294" s="76">
        <v>416</v>
      </c>
      <c r="C294" s="76">
        <v>8</v>
      </c>
      <c r="D294" s="77" t="s">
        <v>3144</v>
      </c>
      <c r="E294" s="77" t="s">
        <v>3251</v>
      </c>
      <c r="F294" s="67">
        <v>3</v>
      </c>
    </row>
    <row r="295" spans="1:6" x14ac:dyDescent="0.3">
      <c r="A295" s="72">
        <v>45773.447813113424</v>
      </c>
      <c r="B295" s="73">
        <v>416</v>
      </c>
      <c r="C295" s="73">
        <v>8</v>
      </c>
      <c r="D295" s="74" t="s">
        <v>3145</v>
      </c>
      <c r="E295" s="74" t="s">
        <v>3252</v>
      </c>
      <c r="F295" s="69">
        <v>2</v>
      </c>
    </row>
    <row r="296" spans="1:6" x14ac:dyDescent="0.3">
      <c r="A296" s="75">
        <v>45773.435931388885</v>
      </c>
      <c r="B296" s="76">
        <v>416</v>
      </c>
      <c r="C296" s="76">
        <v>6</v>
      </c>
      <c r="D296" s="77" t="s">
        <v>3144</v>
      </c>
      <c r="E296" s="67"/>
      <c r="F296" s="67">
        <v>3</v>
      </c>
    </row>
    <row r="297" spans="1:6" x14ac:dyDescent="0.3">
      <c r="A297" s="72">
        <v>45773.380444606482</v>
      </c>
      <c r="B297" s="73">
        <v>416</v>
      </c>
      <c r="C297" s="73">
        <v>8</v>
      </c>
      <c r="D297" s="74" t="s">
        <v>3144</v>
      </c>
      <c r="E297" s="69"/>
      <c r="F297" s="69">
        <v>3</v>
      </c>
    </row>
    <row r="298" spans="1:6" x14ac:dyDescent="0.3">
      <c r="A298" s="75">
        <v>45774.660553425929</v>
      </c>
      <c r="B298" s="76">
        <v>417</v>
      </c>
      <c r="C298" s="76">
        <v>10</v>
      </c>
      <c r="D298" s="77" t="s">
        <v>3145</v>
      </c>
      <c r="E298" s="77" t="s">
        <v>3253</v>
      </c>
      <c r="F298" s="69">
        <v>2</v>
      </c>
    </row>
    <row r="299" spans="1:6" x14ac:dyDescent="0.3">
      <c r="A299" s="72">
        <v>45774.474208055559</v>
      </c>
      <c r="B299" s="73">
        <v>417</v>
      </c>
      <c r="C299" s="73">
        <v>6</v>
      </c>
      <c r="D299" s="74" t="s">
        <v>3144</v>
      </c>
      <c r="E299" s="69"/>
      <c r="F299" s="69">
        <v>3</v>
      </c>
    </row>
    <row r="300" spans="1:6" x14ac:dyDescent="0.3">
      <c r="A300" s="75">
        <v>45772.358609328701</v>
      </c>
      <c r="B300" s="76">
        <v>415</v>
      </c>
      <c r="C300" s="76">
        <v>7</v>
      </c>
      <c r="D300" s="77" t="s">
        <v>3146</v>
      </c>
      <c r="E300" s="67"/>
      <c r="F300" s="69">
        <v>1</v>
      </c>
    </row>
    <row r="301" spans="1:6" x14ac:dyDescent="0.3">
      <c r="A301" s="72">
        <v>45771.84349939815</v>
      </c>
      <c r="B301" s="73">
        <v>414</v>
      </c>
      <c r="C301" s="73">
        <v>10</v>
      </c>
      <c r="D301" s="74" t="s">
        <v>3144</v>
      </c>
      <c r="E301" s="69"/>
      <c r="F301" s="69">
        <v>3</v>
      </c>
    </row>
    <row r="302" spans="1:6" x14ac:dyDescent="0.3">
      <c r="A302" s="75">
        <v>45771.634177638887</v>
      </c>
      <c r="B302" s="76">
        <v>414</v>
      </c>
      <c r="C302" s="76">
        <v>10</v>
      </c>
      <c r="D302" s="77" t="s">
        <v>3144</v>
      </c>
      <c r="E302" s="67"/>
      <c r="F302" s="69">
        <v>3</v>
      </c>
    </row>
    <row r="303" spans="1:6" x14ac:dyDescent="0.3">
      <c r="A303" s="72">
        <v>45771.633978819445</v>
      </c>
      <c r="B303" s="73">
        <v>412</v>
      </c>
      <c r="C303" s="73">
        <v>10</v>
      </c>
      <c r="D303" s="74" t="s">
        <v>3144</v>
      </c>
      <c r="E303" s="69"/>
      <c r="F303" s="69">
        <v>3</v>
      </c>
    </row>
    <row r="304" spans="1:6" x14ac:dyDescent="0.3">
      <c r="A304" s="75">
        <v>45771.576524733799</v>
      </c>
      <c r="B304" s="76">
        <v>414</v>
      </c>
      <c r="C304" s="76">
        <v>9</v>
      </c>
      <c r="D304" s="77" t="s">
        <v>3144</v>
      </c>
      <c r="E304" s="77" t="s">
        <v>3254</v>
      </c>
      <c r="F304" s="69">
        <v>3</v>
      </c>
    </row>
    <row r="305" spans="1:6" x14ac:dyDescent="0.3">
      <c r="A305" s="72">
        <v>45771.512329548612</v>
      </c>
      <c r="B305" s="73">
        <v>414</v>
      </c>
      <c r="C305" s="73">
        <v>5</v>
      </c>
      <c r="D305" s="74" t="s">
        <v>3144</v>
      </c>
      <c r="E305" s="69"/>
      <c r="F305" s="69">
        <v>3</v>
      </c>
    </row>
    <row r="306" spans="1:6" x14ac:dyDescent="0.3">
      <c r="A306" s="75">
        <v>45771.435193530095</v>
      </c>
      <c r="B306" s="76">
        <v>414</v>
      </c>
      <c r="C306" s="76">
        <v>10</v>
      </c>
      <c r="D306" s="77" t="s">
        <v>3144</v>
      </c>
      <c r="E306" s="67"/>
      <c r="F306" s="69">
        <v>3</v>
      </c>
    </row>
    <row r="307" spans="1:6" x14ac:dyDescent="0.3">
      <c r="A307" s="75">
        <v>45773.091598159721</v>
      </c>
      <c r="B307" s="76">
        <v>415</v>
      </c>
      <c r="C307" s="76">
        <v>9</v>
      </c>
      <c r="D307" s="77" t="s">
        <v>3144</v>
      </c>
      <c r="E307" s="77" t="s">
        <v>3255</v>
      </c>
      <c r="F307" s="69">
        <v>3</v>
      </c>
    </row>
    <row r="308" spans="1:6" x14ac:dyDescent="0.3">
      <c r="A308" s="72">
        <v>45772.40492108796</v>
      </c>
      <c r="B308" s="73">
        <v>415</v>
      </c>
      <c r="C308" s="73">
        <v>10</v>
      </c>
      <c r="D308" s="74" t="s">
        <v>3145</v>
      </c>
      <c r="E308" s="74" t="s">
        <v>3256</v>
      </c>
      <c r="F308" s="69">
        <v>2</v>
      </c>
    </row>
    <row r="309" spans="1:6" x14ac:dyDescent="0.3">
      <c r="A309" s="75">
        <v>45772.358609328701</v>
      </c>
      <c r="B309" s="76">
        <v>415</v>
      </c>
      <c r="C309" s="76">
        <v>7</v>
      </c>
      <c r="D309" s="77" t="s">
        <v>3146</v>
      </c>
      <c r="E309" s="67"/>
      <c r="F309" s="69">
        <v>1</v>
      </c>
    </row>
    <row r="310" spans="1:6" x14ac:dyDescent="0.3">
      <c r="A310" s="75">
        <v>45771.843495370369</v>
      </c>
      <c r="B310" s="76">
        <v>414</v>
      </c>
      <c r="C310" s="76">
        <v>10</v>
      </c>
      <c r="D310" s="77" t="s">
        <v>3144</v>
      </c>
      <c r="E310" s="67"/>
      <c r="F310" s="69">
        <v>3</v>
      </c>
    </row>
    <row r="311" spans="1:6" x14ac:dyDescent="0.3">
      <c r="A311" s="75">
        <v>45771.63417824074</v>
      </c>
      <c r="B311" s="76">
        <v>414</v>
      </c>
      <c r="C311" s="76">
        <v>10</v>
      </c>
      <c r="D311" s="77" t="s">
        <v>3144</v>
      </c>
      <c r="E311" s="67"/>
      <c r="F311" s="69">
        <v>3</v>
      </c>
    </row>
    <row r="312" spans="1:6" x14ac:dyDescent="0.3">
      <c r="A312" s="75">
        <v>45771.633981481478</v>
      </c>
      <c r="B312" s="76">
        <v>412</v>
      </c>
      <c r="C312" s="76">
        <v>10</v>
      </c>
      <c r="D312" s="77" t="s">
        <v>3144</v>
      </c>
      <c r="E312" s="67"/>
      <c r="F312" s="69">
        <v>3</v>
      </c>
    </row>
    <row r="313" spans="1:6" x14ac:dyDescent="0.3">
      <c r="A313" s="75">
        <v>45771.576527777775</v>
      </c>
      <c r="B313" s="76">
        <v>414</v>
      </c>
      <c r="C313" s="76">
        <v>9</v>
      </c>
      <c r="D313" s="77" t="s">
        <v>3144</v>
      </c>
      <c r="E313" s="67" t="s">
        <v>3254</v>
      </c>
      <c r="F313" s="69">
        <v>3</v>
      </c>
    </row>
    <row r="314" spans="1:6" x14ac:dyDescent="0.3">
      <c r="A314" s="75">
        <v>45771.512326388889</v>
      </c>
      <c r="B314" s="76">
        <v>414</v>
      </c>
      <c r="C314" s="76">
        <v>5</v>
      </c>
      <c r="D314" s="77" t="s">
        <v>3144</v>
      </c>
      <c r="E314" s="67"/>
      <c r="F314" s="69">
        <v>3</v>
      </c>
    </row>
    <row r="315" spans="1:6" x14ac:dyDescent="0.3">
      <c r="A315" s="75">
        <v>45771.435193530095</v>
      </c>
      <c r="B315" s="76">
        <v>414</v>
      </c>
      <c r="C315" s="76">
        <v>10</v>
      </c>
      <c r="D315" s="77" t="s">
        <v>3144</v>
      </c>
      <c r="E315" s="67"/>
      <c r="F315" s="69">
        <v>3</v>
      </c>
    </row>
    <row r="316" spans="1:6" x14ac:dyDescent="0.3">
      <c r="A316" s="75">
        <v>45771.384165011579</v>
      </c>
      <c r="B316" s="76">
        <v>414</v>
      </c>
      <c r="C316" s="76">
        <v>9</v>
      </c>
      <c r="D316" s="77" t="s">
        <v>3144</v>
      </c>
      <c r="E316" s="77" t="s">
        <v>3257</v>
      </c>
      <c r="F316" s="69">
        <v>3</v>
      </c>
    </row>
    <row r="317" spans="1:6" x14ac:dyDescent="0.3">
      <c r="A317" s="72">
        <v>45771.377218171299</v>
      </c>
      <c r="B317" s="73">
        <v>414</v>
      </c>
      <c r="C317" s="73">
        <v>8</v>
      </c>
      <c r="D317" s="74" t="s">
        <v>3144</v>
      </c>
      <c r="E317" s="69"/>
      <c r="F317" s="69">
        <v>3</v>
      </c>
    </row>
    <row r="318" spans="1:6" x14ac:dyDescent="0.3">
      <c r="A318" s="75">
        <v>45771.322300219908</v>
      </c>
      <c r="B318" s="76">
        <v>414</v>
      </c>
      <c r="C318" s="76">
        <v>4</v>
      </c>
      <c r="D318" s="77" t="s">
        <v>3145</v>
      </c>
      <c r="E318" s="77" t="s">
        <v>3258</v>
      </c>
      <c r="F318" s="69">
        <v>2</v>
      </c>
    </row>
    <row r="319" spans="1:6" x14ac:dyDescent="0.3">
      <c r="A319" s="72">
        <v>45771.240160891204</v>
      </c>
      <c r="B319" s="73">
        <v>413</v>
      </c>
      <c r="C319" s="73">
        <v>10</v>
      </c>
      <c r="D319" s="74" t="s">
        <v>3144</v>
      </c>
      <c r="E319" s="74" t="s">
        <v>3259</v>
      </c>
      <c r="F319" s="69">
        <v>3</v>
      </c>
    </row>
    <row r="320" spans="1:6" x14ac:dyDescent="0.3">
      <c r="A320" s="75">
        <v>45770.717083888885</v>
      </c>
      <c r="B320" s="76">
        <v>404</v>
      </c>
      <c r="C320" s="76">
        <v>10</v>
      </c>
      <c r="D320" s="67"/>
      <c r="E320" s="67"/>
      <c r="F320" s="69" t="s">
        <v>3143</v>
      </c>
    </row>
    <row r="321" spans="1:6" x14ac:dyDescent="0.3">
      <c r="A321" s="75">
        <v>45770.593879074077</v>
      </c>
      <c r="B321" s="76">
        <v>413</v>
      </c>
      <c r="C321" s="76">
        <v>10</v>
      </c>
      <c r="D321" s="77" t="s">
        <v>3144</v>
      </c>
      <c r="E321" s="77" t="s">
        <v>3260</v>
      </c>
      <c r="F321" s="69">
        <v>3</v>
      </c>
    </row>
    <row r="322" spans="1:6" x14ac:dyDescent="0.3">
      <c r="A322" s="75">
        <v>45770.466416967596</v>
      </c>
      <c r="B322" s="76">
        <v>169</v>
      </c>
      <c r="C322" s="76">
        <v>8</v>
      </c>
      <c r="D322" s="77" t="s">
        <v>3146</v>
      </c>
      <c r="E322" s="67"/>
      <c r="F322" s="69">
        <v>1</v>
      </c>
    </row>
    <row r="323" spans="1:6" x14ac:dyDescent="0.3">
      <c r="A323" s="72">
        <v>45770.435666793986</v>
      </c>
      <c r="B323" s="73">
        <v>413</v>
      </c>
      <c r="C323" s="73">
        <v>10</v>
      </c>
      <c r="D323" s="74" t="s">
        <v>3144</v>
      </c>
      <c r="E323" s="69"/>
      <c r="F323" s="69">
        <v>3</v>
      </c>
    </row>
    <row r="324" spans="1:6" x14ac:dyDescent="0.3">
      <c r="A324" s="75">
        <v>45770.362740127312</v>
      </c>
      <c r="B324" s="76">
        <v>413</v>
      </c>
      <c r="C324" s="76">
        <v>7</v>
      </c>
      <c r="D324" s="77" t="s">
        <v>3144</v>
      </c>
      <c r="E324" s="67"/>
      <c r="F324" s="69">
        <v>3</v>
      </c>
    </row>
    <row r="325" spans="1:6" x14ac:dyDescent="0.3">
      <c r="A325" s="72">
        <v>45770.264792800925</v>
      </c>
      <c r="B325" s="73">
        <v>21</v>
      </c>
      <c r="C325" s="73">
        <v>9</v>
      </c>
      <c r="D325" s="74" t="s">
        <v>3145</v>
      </c>
      <c r="E325" s="69"/>
      <c r="F325" s="69">
        <v>2</v>
      </c>
    </row>
    <row r="326" spans="1:6" x14ac:dyDescent="0.3">
      <c r="A326" s="75">
        <v>45770.237489444444</v>
      </c>
      <c r="B326" s="76">
        <v>107</v>
      </c>
      <c r="C326" s="76">
        <v>8</v>
      </c>
      <c r="D326" s="77" t="s">
        <v>3145</v>
      </c>
      <c r="E326" s="67"/>
      <c r="F326" s="69">
        <v>2</v>
      </c>
    </row>
    <row r="327" spans="1:6" x14ac:dyDescent="0.3">
      <c r="A327" s="75">
        <v>45769.426203703704</v>
      </c>
      <c r="B327" s="76">
        <v>412</v>
      </c>
      <c r="C327" s="76">
        <v>4</v>
      </c>
      <c r="D327" s="77" t="s">
        <v>3146</v>
      </c>
      <c r="E327" s="67"/>
      <c r="F327" s="69">
        <v>1</v>
      </c>
    </row>
    <row r="328" spans="1:6" x14ac:dyDescent="0.3">
      <c r="A328" s="75">
        <v>45769.363665300931</v>
      </c>
      <c r="B328" s="76">
        <v>412</v>
      </c>
      <c r="C328" s="76">
        <v>9</v>
      </c>
      <c r="D328" s="77" t="s">
        <v>3145</v>
      </c>
      <c r="E328" s="67"/>
      <c r="F328" s="69">
        <v>2</v>
      </c>
    </row>
    <row r="329" spans="1:6" x14ac:dyDescent="0.3">
      <c r="A329" s="72">
        <v>45769.315227743056</v>
      </c>
      <c r="B329" s="73">
        <v>412</v>
      </c>
      <c r="C329" s="73">
        <v>10</v>
      </c>
      <c r="D329" s="74" t="s">
        <v>3145</v>
      </c>
      <c r="E329" s="74" t="s">
        <v>3261</v>
      </c>
      <c r="F329" s="69">
        <v>2</v>
      </c>
    </row>
    <row r="330" spans="1:6" x14ac:dyDescent="0.3">
      <c r="A330" s="75">
        <v>45769.042375601857</v>
      </c>
      <c r="B330" s="76">
        <v>69</v>
      </c>
      <c r="C330" s="76">
        <v>1</v>
      </c>
      <c r="D330" s="77" t="s">
        <v>3146</v>
      </c>
      <c r="E330" s="77" t="s">
        <v>3262</v>
      </c>
      <c r="F330" s="69">
        <v>1</v>
      </c>
    </row>
    <row r="331" spans="1:6" x14ac:dyDescent="0.3">
      <c r="A331" s="72">
        <v>45768.984992627316</v>
      </c>
      <c r="B331" s="73">
        <v>407</v>
      </c>
      <c r="C331" s="73">
        <v>8</v>
      </c>
      <c r="D331" s="74" t="s">
        <v>3144</v>
      </c>
      <c r="E331" s="74" t="s">
        <v>3263</v>
      </c>
      <c r="F331" s="69">
        <v>3</v>
      </c>
    </row>
    <row r="332" spans="1:6" x14ac:dyDescent="0.3">
      <c r="A332" s="75">
        <v>45768.726381944449</v>
      </c>
      <c r="B332" s="76">
        <v>411</v>
      </c>
      <c r="C332" s="76">
        <v>10</v>
      </c>
      <c r="D332" s="77" t="s">
        <v>3146</v>
      </c>
      <c r="E332" s="67"/>
      <c r="F332" s="69">
        <v>1</v>
      </c>
    </row>
    <row r="333" spans="1:6" x14ac:dyDescent="0.3">
      <c r="A333" s="75">
        <v>45768.364919988424</v>
      </c>
      <c r="B333" s="76">
        <v>411</v>
      </c>
      <c r="C333" s="76">
        <v>10</v>
      </c>
      <c r="D333" s="77" t="s">
        <v>3146</v>
      </c>
      <c r="E333" s="67"/>
      <c r="F333" s="69">
        <v>1</v>
      </c>
    </row>
    <row r="334" spans="1:6" x14ac:dyDescent="0.3">
      <c r="A334" s="75">
        <v>45768.364919988424</v>
      </c>
      <c r="B334" s="76">
        <v>411</v>
      </c>
      <c r="C334" s="76">
        <v>9</v>
      </c>
      <c r="D334" s="77" t="s">
        <v>3146</v>
      </c>
      <c r="E334" s="67"/>
      <c r="F334" s="69">
        <v>1</v>
      </c>
    </row>
    <row r="335" spans="1:6" x14ac:dyDescent="0.3">
      <c r="A335" s="72">
        <v>45768.345815729168</v>
      </c>
      <c r="B335" s="73">
        <v>411</v>
      </c>
      <c r="C335" s="73">
        <v>10</v>
      </c>
      <c r="D335" s="74" t="s">
        <v>3144</v>
      </c>
      <c r="E335" s="69"/>
      <c r="F335" s="69">
        <v>3</v>
      </c>
    </row>
    <row r="336" spans="1:6" x14ac:dyDescent="0.3">
      <c r="A336" s="75">
        <v>45767.805472858796</v>
      </c>
      <c r="B336" s="76">
        <v>409</v>
      </c>
      <c r="C336" s="76">
        <v>7</v>
      </c>
      <c r="D336" s="77" t="s">
        <v>3144</v>
      </c>
      <c r="E336" s="67"/>
      <c r="F336" s="69">
        <v>3</v>
      </c>
    </row>
    <row r="337" spans="1:6" x14ac:dyDescent="0.3">
      <c r="A337" s="72">
        <v>45767.733592638891</v>
      </c>
      <c r="B337" s="73">
        <v>410</v>
      </c>
      <c r="C337" s="73">
        <v>10</v>
      </c>
      <c r="D337" s="74" t="s">
        <v>3145</v>
      </c>
      <c r="E337" s="69"/>
      <c r="F337" s="69">
        <v>2</v>
      </c>
    </row>
    <row r="338" spans="1:6" x14ac:dyDescent="0.3">
      <c r="A338" s="75">
        <v>45767.731568090283</v>
      </c>
      <c r="B338" s="76">
        <v>237</v>
      </c>
      <c r="C338" s="76">
        <v>7</v>
      </c>
      <c r="D338" s="77" t="s">
        <v>3146</v>
      </c>
      <c r="E338" s="67"/>
      <c r="F338" s="69">
        <v>1</v>
      </c>
    </row>
    <row r="339" spans="1:6" x14ac:dyDescent="0.3">
      <c r="A339" s="72">
        <v>45767.546522453704</v>
      </c>
      <c r="B339" s="73">
        <v>410</v>
      </c>
      <c r="C339" s="73">
        <v>6</v>
      </c>
      <c r="D339" s="74" t="s">
        <v>3144</v>
      </c>
      <c r="E339" s="69"/>
      <c r="F339" s="69">
        <v>3</v>
      </c>
    </row>
    <row r="340" spans="1:6" x14ac:dyDescent="0.3">
      <c r="A340" s="75">
        <v>45767.375098344906</v>
      </c>
      <c r="B340" s="76">
        <v>410</v>
      </c>
      <c r="C340" s="76">
        <v>8</v>
      </c>
      <c r="D340" s="77" t="s">
        <v>3145</v>
      </c>
      <c r="E340" s="67"/>
      <c r="F340" s="69">
        <v>2</v>
      </c>
    </row>
    <row r="341" spans="1:6" x14ac:dyDescent="0.3">
      <c r="A341" s="72">
        <v>45767.191378275464</v>
      </c>
      <c r="B341" s="73">
        <v>247</v>
      </c>
      <c r="C341" s="73">
        <v>7</v>
      </c>
      <c r="D341" s="74" t="s">
        <v>3146</v>
      </c>
      <c r="E341" s="69"/>
      <c r="F341" s="69">
        <v>1</v>
      </c>
    </row>
    <row r="342" spans="1:6" x14ac:dyDescent="0.3">
      <c r="A342" s="75">
        <v>45767.188593182873</v>
      </c>
      <c r="B342" s="76">
        <v>246</v>
      </c>
      <c r="C342" s="76">
        <v>7</v>
      </c>
      <c r="D342" s="77" t="s">
        <v>3145</v>
      </c>
      <c r="E342" s="67"/>
      <c r="F342" s="69">
        <v>2</v>
      </c>
    </row>
    <row r="343" spans="1:6" x14ac:dyDescent="0.3">
      <c r="A343" s="72">
        <v>45766.903660474534</v>
      </c>
      <c r="B343" s="73">
        <v>236</v>
      </c>
      <c r="C343" s="73">
        <v>7</v>
      </c>
      <c r="D343" s="74" t="s">
        <v>3146</v>
      </c>
      <c r="E343" s="69"/>
      <c r="F343" s="69">
        <v>1</v>
      </c>
    </row>
    <row r="344" spans="1:6" x14ac:dyDescent="0.3">
      <c r="A344" s="75">
        <v>45766.810680706018</v>
      </c>
      <c r="B344" s="76">
        <v>409</v>
      </c>
      <c r="C344" s="76">
        <v>3</v>
      </c>
      <c r="D344" s="77" t="s">
        <v>3144</v>
      </c>
      <c r="E344" s="67"/>
      <c r="F344" s="69">
        <v>3</v>
      </c>
    </row>
    <row r="345" spans="1:6" x14ac:dyDescent="0.3">
      <c r="A345" s="75">
        <v>45766.381606273149</v>
      </c>
      <c r="B345" s="76">
        <v>409</v>
      </c>
      <c r="C345" s="76">
        <v>8</v>
      </c>
      <c r="D345" s="77" t="s">
        <v>3144</v>
      </c>
      <c r="E345" s="67"/>
      <c r="F345" s="67">
        <v>3</v>
      </c>
    </row>
    <row r="346" spans="1:6" x14ac:dyDescent="0.3">
      <c r="A346" s="72">
        <v>45766.066070624998</v>
      </c>
      <c r="B346" s="73">
        <v>408</v>
      </c>
      <c r="C346" s="73">
        <v>3</v>
      </c>
      <c r="D346" s="74" t="s">
        <v>3144</v>
      </c>
      <c r="E346" s="69"/>
      <c r="F346" s="69">
        <v>3</v>
      </c>
    </row>
    <row r="347" spans="1:6" x14ac:dyDescent="0.3">
      <c r="A347" s="75">
        <v>45766.046404247681</v>
      </c>
      <c r="B347" s="76">
        <v>235</v>
      </c>
      <c r="C347" s="76">
        <v>9</v>
      </c>
      <c r="D347" s="77" t="s">
        <v>3144</v>
      </c>
      <c r="E347" s="67"/>
      <c r="F347" s="67">
        <v>3</v>
      </c>
    </row>
    <row r="348" spans="1:6" x14ac:dyDescent="0.3">
      <c r="A348" s="72">
        <v>45766.042296226849</v>
      </c>
      <c r="B348" s="73">
        <v>234</v>
      </c>
      <c r="C348" s="73">
        <v>6</v>
      </c>
      <c r="D348" s="74" t="s">
        <v>3145</v>
      </c>
      <c r="E348" s="69"/>
      <c r="F348" s="69">
        <v>2</v>
      </c>
    </row>
    <row r="349" spans="1:6" x14ac:dyDescent="0.3">
      <c r="A349" s="75">
        <v>45766.039999490742</v>
      </c>
      <c r="B349" s="76">
        <v>233</v>
      </c>
      <c r="C349" s="76">
        <v>9</v>
      </c>
      <c r="D349" s="77" t="s">
        <v>3145</v>
      </c>
      <c r="E349" s="67"/>
      <c r="F349" s="67">
        <v>2</v>
      </c>
    </row>
    <row r="350" spans="1:6" x14ac:dyDescent="0.3">
      <c r="A350" s="75">
        <v>45765.98956396991</v>
      </c>
      <c r="B350" s="76">
        <v>408</v>
      </c>
      <c r="C350" s="76">
        <v>10</v>
      </c>
      <c r="D350" s="77" t="s">
        <v>3144</v>
      </c>
      <c r="E350" s="67"/>
      <c r="F350" s="67">
        <v>3</v>
      </c>
    </row>
    <row r="351" spans="1:6" x14ac:dyDescent="0.3">
      <c r="A351" s="72">
        <v>45765.761230763892</v>
      </c>
      <c r="B351" s="73">
        <v>408</v>
      </c>
      <c r="C351" s="73">
        <v>10</v>
      </c>
      <c r="D351" s="74" t="s">
        <v>3144</v>
      </c>
      <c r="E351" s="74" t="s">
        <v>3264</v>
      </c>
      <c r="F351" s="69">
        <v>3</v>
      </c>
    </row>
    <row r="352" spans="1:6" x14ac:dyDescent="0.3">
      <c r="A352" s="75">
        <v>45765.731329062502</v>
      </c>
      <c r="B352" s="76">
        <v>408</v>
      </c>
      <c r="C352" s="76">
        <v>10</v>
      </c>
      <c r="D352" s="77" t="s">
        <v>3144</v>
      </c>
      <c r="E352" s="67"/>
      <c r="F352" s="67">
        <v>3</v>
      </c>
    </row>
    <row r="353" spans="1:6" x14ac:dyDescent="0.3">
      <c r="A353" s="72">
        <v>45765.353238263888</v>
      </c>
      <c r="B353" s="73">
        <v>408</v>
      </c>
      <c r="C353" s="73">
        <v>7</v>
      </c>
      <c r="D353" s="74" t="s">
        <v>3144</v>
      </c>
      <c r="E353" s="69"/>
      <c r="F353" s="69">
        <v>3</v>
      </c>
    </row>
    <row r="354" spans="1:6" x14ac:dyDescent="0.3">
      <c r="A354" s="75">
        <v>45765.042882430556</v>
      </c>
      <c r="B354" s="76">
        <v>398</v>
      </c>
      <c r="C354" s="76">
        <v>7</v>
      </c>
      <c r="D354" s="77" t="s">
        <v>3145</v>
      </c>
      <c r="E354" s="67"/>
      <c r="F354" s="67">
        <v>2</v>
      </c>
    </row>
    <row r="355" spans="1:6" x14ac:dyDescent="0.3">
      <c r="A355" s="72">
        <v>45764.664464942129</v>
      </c>
      <c r="B355" s="73">
        <v>407</v>
      </c>
      <c r="C355" s="73">
        <v>9</v>
      </c>
      <c r="D355" s="74" t="s">
        <v>3144</v>
      </c>
      <c r="E355" s="74" t="s">
        <v>3265</v>
      </c>
      <c r="F355" s="69">
        <v>3</v>
      </c>
    </row>
    <row r="356" spans="1:6" x14ac:dyDescent="0.3">
      <c r="A356" s="75">
        <v>45764.538263576389</v>
      </c>
      <c r="B356" s="76">
        <v>407</v>
      </c>
      <c r="C356" s="76">
        <v>1</v>
      </c>
      <c r="D356" s="77" t="s">
        <v>3145</v>
      </c>
      <c r="E356" s="77" t="s">
        <v>3266</v>
      </c>
      <c r="F356" s="67">
        <v>2</v>
      </c>
    </row>
    <row r="357" spans="1:6" x14ac:dyDescent="0.3">
      <c r="A357" s="75">
        <v>45764.344691423612</v>
      </c>
      <c r="B357" s="76">
        <v>407</v>
      </c>
      <c r="C357" s="76">
        <v>7</v>
      </c>
      <c r="D357" s="77" t="s">
        <v>3145</v>
      </c>
      <c r="E357" s="67"/>
      <c r="F357" s="67">
        <v>2</v>
      </c>
    </row>
    <row r="358" spans="1:6" x14ac:dyDescent="0.3">
      <c r="A358" s="72">
        <v>45763.809446030093</v>
      </c>
      <c r="B358" s="73">
        <v>406</v>
      </c>
      <c r="C358" s="73">
        <v>3</v>
      </c>
      <c r="D358" s="74" t="s">
        <v>3144</v>
      </c>
      <c r="E358" s="74" t="s">
        <v>3267</v>
      </c>
      <c r="F358" s="69">
        <v>3</v>
      </c>
    </row>
    <row r="359" spans="1:6" x14ac:dyDescent="0.3">
      <c r="A359" s="75">
        <v>45763.490256284727</v>
      </c>
      <c r="B359" s="76">
        <v>406</v>
      </c>
      <c r="C359" s="76">
        <v>1</v>
      </c>
      <c r="D359" s="77" t="s">
        <v>3144</v>
      </c>
      <c r="E359" s="67"/>
      <c r="F359" s="67">
        <v>3</v>
      </c>
    </row>
    <row r="360" spans="1:6" x14ac:dyDescent="0.3">
      <c r="A360" s="72">
        <v>45763.458790000004</v>
      </c>
      <c r="B360" s="73">
        <v>406</v>
      </c>
      <c r="C360" s="73">
        <v>8</v>
      </c>
      <c r="D360" s="74" t="s">
        <v>3144</v>
      </c>
      <c r="E360" s="74" t="s">
        <v>3268</v>
      </c>
      <c r="F360" s="69">
        <v>3</v>
      </c>
    </row>
    <row r="361" spans="1:6" x14ac:dyDescent="0.3">
      <c r="A361" s="75">
        <v>45763.353344699077</v>
      </c>
      <c r="B361" s="76">
        <v>406</v>
      </c>
      <c r="C361" s="76">
        <v>8</v>
      </c>
      <c r="D361" s="77" t="s">
        <v>3145</v>
      </c>
      <c r="E361" s="67"/>
      <c r="F361" s="67">
        <v>2</v>
      </c>
    </row>
    <row r="362" spans="1:6" x14ac:dyDescent="0.3">
      <c r="A362" s="72">
        <v>45762.515648229164</v>
      </c>
      <c r="B362" s="73">
        <v>405</v>
      </c>
      <c r="C362" s="73">
        <v>6</v>
      </c>
      <c r="D362" s="74" t="s">
        <v>3146</v>
      </c>
      <c r="E362" s="74" t="s">
        <v>3197</v>
      </c>
      <c r="F362" s="69">
        <v>1</v>
      </c>
    </row>
    <row r="363" spans="1:6" x14ac:dyDescent="0.3">
      <c r="A363" s="75">
        <v>45762.375019293977</v>
      </c>
      <c r="B363" s="76">
        <v>405</v>
      </c>
      <c r="C363" s="76">
        <v>10</v>
      </c>
      <c r="D363" s="77" t="s">
        <v>3145</v>
      </c>
      <c r="E363" s="67"/>
      <c r="F363" s="67">
        <v>2</v>
      </c>
    </row>
    <row r="364" spans="1:6" x14ac:dyDescent="0.3">
      <c r="A364" s="75">
        <v>45762.352325081018</v>
      </c>
      <c r="B364" s="76">
        <v>405</v>
      </c>
      <c r="C364" s="76">
        <v>7</v>
      </c>
      <c r="D364" s="77" t="s">
        <v>3145</v>
      </c>
      <c r="E364" s="67"/>
      <c r="F364" s="67">
        <v>2</v>
      </c>
    </row>
    <row r="365" spans="1:6" x14ac:dyDescent="0.3">
      <c r="A365" s="72">
        <v>45761.908028726852</v>
      </c>
      <c r="B365" s="73">
        <v>404</v>
      </c>
      <c r="C365" s="73">
        <v>8</v>
      </c>
      <c r="D365" s="74" t="s">
        <v>3145</v>
      </c>
      <c r="E365" s="69"/>
      <c r="F365" s="69">
        <v>2</v>
      </c>
    </row>
    <row r="366" spans="1:6" x14ac:dyDescent="0.3">
      <c r="A366" s="75">
        <v>45761.759465011579</v>
      </c>
      <c r="B366" s="76">
        <v>399</v>
      </c>
      <c r="C366" s="76">
        <v>9</v>
      </c>
      <c r="D366" s="77" t="s">
        <v>3144</v>
      </c>
      <c r="E366" s="67"/>
      <c r="F366" s="67">
        <v>3</v>
      </c>
    </row>
    <row r="367" spans="1:6" x14ac:dyDescent="0.3">
      <c r="A367" s="75">
        <v>45761.491643518515</v>
      </c>
      <c r="B367" s="76">
        <v>404</v>
      </c>
      <c r="C367" s="76">
        <v>8</v>
      </c>
      <c r="D367" s="77" t="s">
        <v>3146</v>
      </c>
      <c r="E367" s="67" t="s">
        <v>3269</v>
      </c>
      <c r="F367" s="69">
        <v>1</v>
      </c>
    </row>
    <row r="368" spans="1:6" x14ac:dyDescent="0.3">
      <c r="A368" s="75">
        <v>45761.442025462966</v>
      </c>
      <c r="B368" s="76">
        <v>404</v>
      </c>
      <c r="C368" s="76">
        <v>3</v>
      </c>
      <c r="D368" s="77" t="s">
        <v>3146</v>
      </c>
      <c r="E368" s="67"/>
      <c r="F368" s="69">
        <v>1</v>
      </c>
    </row>
    <row r="369" spans="1:6" x14ac:dyDescent="0.3">
      <c r="A369" s="75">
        <v>45761.439062500001</v>
      </c>
      <c r="B369" s="76">
        <v>404</v>
      </c>
      <c r="C369" s="76">
        <v>4</v>
      </c>
      <c r="D369" s="77" t="s">
        <v>3146</v>
      </c>
      <c r="E369" s="67"/>
      <c r="F369" s="69">
        <v>1</v>
      </c>
    </row>
    <row r="370" spans="1:6" x14ac:dyDescent="0.3">
      <c r="A370" s="75">
        <v>45761.353321759256</v>
      </c>
      <c r="B370" s="76">
        <v>404</v>
      </c>
      <c r="C370" s="76">
        <v>8</v>
      </c>
      <c r="D370" s="77" t="s">
        <v>3146</v>
      </c>
      <c r="E370" s="67"/>
      <c r="F370" s="69">
        <v>1</v>
      </c>
    </row>
    <row r="371" spans="1:6" x14ac:dyDescent="0.3">
      <c r="A371" s="75">
        <v>45761.180219907408</v>
      </c>
      <c r="B371" s="76">
        <v>403</v>
      </c>
      <c r="C371" s="76">
        <v>9</v>
      </c>
      <c r="D371" s="77" t="s">
        <v>3145</v>
      </c>
      <c r="E371" s="67"/>
      <c r="F371" s="69">
        <v>2</v>
      </c>
    </row>
    <row r="372" spans="1:6" x14ac:dyDescent="0.3">
      <c r="A372" s="75">
        <v>45760.379444444443</v>
      </c>
      <c r="B372" s="76">
        <v>403</v>
      </c>
      <c r="C372" s="76">
        <v>8</v>
      </c>
      <c r="D372" s="77" t="s">
        <v>3145</v>
      </c>
      <c r="E372" s="67"/>
      <c r="F372" s="69">
        <v>2</v>
      </c>
    </row>
    <row r="373" spans="1:6" x14ac:dyDescent="0.3">
      <c r="A373" s="75">
        <v>45760.000196759262</v>
      </c>
      <c r="B373" s="76">
        <v>230</v>
      </c>
      <c r="C373" s="76">
        <v>9</v>
      </c>
      <c r="D373" s="77" t="s">
        <v>3145</v>
      </c>
      <c r="E373" s="67"/>
      <c r="F373" s="69">
        <v>2</v>
      </c>
    </row>
    <row r="374" spans="1:6" x14ac:dyDescent="0.3">
      <c r="A374" s="75">
        <v>45759.857986111114</v>
      </c>
      <c r="B374" s="76">
        <v>402</v>
      </c>
      <c r="C374" s="76">
        <v>10</v>
      </c>
      <c r="D374" s="77" t="s">
        <v>3144</v>
      </c>
      <c r="E374" s="67" t="s">
        <v>3270</v>
      </c>
      <c r="F374" s="69">
        <v>3</v>
      </c>
    </row>
    <row r="375" spans="1:6" x14ac:dyDescent="0.3">
      <c r="A375" s="75">
        <v>45759.563483796293</v>
      </c>
      <c r="B375" s="76">
        <v>402</v>
      </c>
      <c r="C375" s="76">
        <v>3</v>
      </c>
      <c r="D375" s="77" t="s">
        <v>3145</v>
      </c>
      <c r="E375" s="67" t="s">
        <v>3271</v>
      </c>
      <c r="F375" s="69">
        <v>2</v>
      </c>
    </row>
    <row r="376" spans="1:6" x14ac:dyDescent="0.3">
      <c r="A376" s="75">
        <v>45759.526979166665</v>
      </c>
      <c r="B376" s="76">
        <v>402</v>
      </c>
      <c r="C376" s="76">
        <v>10</v>
      </c>
      <c r="D376" s="77" t="s">
        <v>3145</v>
      </c>
      <c r="E376" s="67" t="s">
        <v>3272</v>
      </c>
      <c r="F376" s="69">
        <v>2</v>
      </c>
    </row>
    <row r="377" spans="1:6" x14ac:dyDescent="0.3">
      <c r="A377" s="75">
        <v>45759.486455023143</v>
      </c>
      <c r="B377" s="76">
        <v>402</v>
      </c>
      <c r="C377" s="76">
        <v>1</v>
      </c>
      <c r="D377" s="77" t="s">
        <v>3144</v>
      </c>
      <c r="E377" s="67"/>
      <c r="F377" s="67">
        <v>3</v>
      </c>
    </row>
    <row r="378" spans="1:6" x14ac:dyDescent="0.3">
      <c r="A378" s="72">
        <v>45759.462473009262</v>
      </c>
      <c r="B378" s="73">
        <v>402</v>
      </c>
      <c r="C378" s="73">
        <v>9</v>
      </c>
      <c r="D378" s="74" t="s">
        <v>3144</v>
      </c>
      <c r="E378" s="69"/>
      <c r="F378" s="69">
        <v>3</v>
      </c>
    </row>
    <row r="379" spans="1:6" x14ac:dyDescent="0.3">
      <c r="A379" s="75">
        <v>45759.378574432871</v>
      </c>
      <c r="B379" s="76">
        <v>402</v>
      </c>
      <c r="C379" s="76">
        <v>9</v>
      </c>
      <c r="D379" s="77" t="s">
        <v>3144</v>
      </c>
      <c r="E379" s="67"/>
      <c r="F379" s="67">
        <v>3</v>
      </c>
    </row>
    <row r="380" spans="1:6" x14ac:dyDescent="0.3">
      <c r="A380" s="75">
        <v>45759.055092592593</v>
      </c>
      <c r="B380" s="76">
        <v>401</v>
      </c>
      <c r="C380" s="76">
        <v>10</v>
      </c>
      <c r="D380" s="77" t="s">
        <v>3144</v>
      </c>
      <c r="E380" s="77" t="s">
        <v>3273</v>
      </c>
      <c r="F380" s="69">
        <v>3</v>
      </c>
    </row>
    <row r="381" spans="1:6" x14ac:dyDescent="0.3">
      <c r="A381" s="75">
        <v>45758.993101851855</v>
      </c>
      <c r="B381" s="76">
        <v>401</v>
      </c>
      <c r="C381" s="76">
        <v>10</v>
      </c>
      <c r="D381" s="77" t="s">
        <v>3145</v>
      </c>
      <c r="E381" s="77" t="s">
        <v>3274</v>
      </c>
      <c r="F381" s="69">
        <v>2</v>
      </c>
    </row>
    <row r="382" spans="1:6" x14ac:dyDescent="0.3">
      <c r="A382" s="75">
        <v>45758.808263888888</v>
      </c>
      <c r="B382" s="76">
        <v>401</v>
      </c>
      <c r="C382" s="76">
        <v>10</v>
      </c>
      <c r="D382" s="77" t="s">
        <v>3146</v>
      </c>
      <c r="E382" s="77"/>
      <c r="F382" s="69">
        <v>1</v>
      </c>
    </row>
    <row r="383" spans="1:6" x14ac:dyDescent="0.3">
      <c r="A383" s="75">
        <v>45758.795706018522</v>
      </c>
      <c r="B383" s="76">
        <v>401</v>
      </c>
      <c r="C383" s="76">
        <v>10</v>
      </c>
      <c r="D383" s="77" t="s">
        <v>3144</v>
      </c>
      <c r="E383" s="77" t="s">
        <v>3275</v>
      </c>
      <c r="F383" s="69">
        <v>3</v>
      </c>
    </row>
    <row r="384" spans="1:6" x14ac:dyDescent="0.3">
      <c r="A384" s="75">
        <v>45758.783645833333</v>
      </c>
      <c r="B384" s="76">
        <v>401</v>
      </c>
      <c r="C384" s="76">
        <v>9</v>
      </c>
      <c r="D384" s="77"/>
      <c r="E384" s="77"/>
      <c r="F384" s="69" t="s">
        <v>3143</v>
      </c>
    </row>
    <row r="385" spans="1:6" x14ac:dyDescent="0.3">
      <c r="A385" s="75">
        <v>45758.769016203703</v>
      </c>
      <c r="B385" s="76">
        <v>401</v>
      </c>
      <c r="C385" s="76">
        <v>3</v>
      </c>
      <c r="D385" s="77" t="s">
        <v>3145</v>
      </c>
      <c r="E385" s="77" t="s">
        <v>3276</v>
      </c>
      <c r="F385" s="69">
        <v>2</v>
      </c>
    </row>
    <row r="386" spans="1:6" x14ac:dyDescent="0.3">
      <c r="A386" s="75">
        <v>45758.659224537034</v>
      </c>
      <c r="B386" s="76">
        <v>401</v>
      </c>
      <c r="C386" s="76">
        <v>7</v>
      </c>
      <c r="D386" s="77" t="s">
        <v>3144</v>
      </c>
      <c r="E386" s="77" t="s">
        <v>3277</v>
      </c>
      <c r="F386" s="69">
        <v>3</v>
      </c>
    </row>
    <row r="387" spans="1:6" x14ac:dyDescent="0.3">
      <c r="A387" s="75">
        <v>45758.528437499997</v>
      </c>
      <c r="B387" s="76">
        <v>391</v>
      </c>
      <c r="C387" s="76">
        <v>1</v>
      </c>
      <c r="D387" s="77" t="s">
        <v>3146</v>
      </c>
      <c r="E387" s="77"/>
      <c r="F387" s="69">
        <v>1</v>
      </c>
    </row>
    <row r="388" spans="1:6" x14ac:dyDescent="0.3">
      <c r="A388" s="75">
        <v>45758.480185185188</v>
      </c>
      <c r="B388" s="76">
        <v>400</v>
      </c>
      <c r="C388" s="76">
        <v>10</v>
      </c>
      <c r="D388" s="77" t="s">
        <v>3145</v>
      </c>
      <c r="E388" s="77" t="s">
        <v>3278</v>
      </c>
      <c r="F388" s="69">
        <v>2</v>
      </c>
    </row>
    <row r="389" spans="1:6" x14ac:dyDescent="0.3">
      <c r="A389" s="75">
        <v>45758.369537037041</v>
      </c>
      <c r="B389" s="76">
        <v>401</v>
      </c>
      <c r="C389" s="76">
        <v>8</v>
      </c>
      <c r="D389" s="77" t="s">
        <v>3145</v>
      </c>
      <c r="E389" s="77"/>
      <c r="F389" s="69">
        <v>2</v>
      </c>
    </row>
    <row r="390" spans="1:6" x14ac:dyDescent="0.3">
      <c r="A390" s="75">
        <v>45758.127245370371</v>
      </c>
      <c r="B390" s="76">
        <v>400</v>
      </c>
      <c r="C390" s="76">
        <v>10</v>
      </c>
      <c r="D390" s="77" t="s">
        <v>3145</v>
      </c>
      <c r="E390" s="77" t="s">
        <v>3279</v>
      </c>
      <c r="F390" s="69">
        <v>2</v>
      </c>
    </row>
    <row r="391" spans="1:6" x14ac:dyDescent="0.3">
      <c r="A391" s="75">
        <v>45758.02948813657</v>
      </c>
      <c r="B391" s="76">
        <v>394</v>
      </c>
      <c r="C391" s="76">
        <v>8</v>
      </c>
      <c r="D391" s="77" t="s">
        <v>3145</v>
      </c>
      <c r="E391" s="77" t="s">
        <v>3280</v>
      </c>
      <c r="F391" s="67">
        <v>2</v>
      </c>
    </row>
    <row r="392" spans="1:6" x14ac:dyDescent="0.3">
      <c r="A392" s="72">
        <v>45758.027900162037</v>
      </c>
      <c r="B392" s="73">
        <v>397</v>
      </c>
      <c r="C392" s="73">
        <v>9</v>
      </c>
      <c r="D392" s="74" t="s">
        <v>3144</v>
      </c>
      <c r="E392" s="74" t="s">
        <v>3281</v>
      </c>
      <c r="F392" s="69">
        <v>3</v>
      </c>
    </row>
    <row r="393" spans="1:6" x14ac:dyDescent="0.3">
      <c r="A393" s="75">
        <v>45757.784367048611</v>
      </c>
      <c r="B393" s="76">
        <v>400</v>
      </c>
      <c r="C393" s="76">
        <v>9</v>
      </c>
      <c r="D393" s="77" t="s">
        <v>3144</v>
      </c>
      <c r="E393" s="67"/>
      <c r="F393" s="67">
        <v>3</v>
      </c>
    </row>
    <row r="394" spans="1:6" x14ac:dyDescent="0.3">
      <c r="A394" s="72">
        <v>45757.373754826389</v>
      </c>
      <c r="B394" s="73">
        <v>400</v>
      </c>
      <c r="C394" s="73">
        <v>7</v>
      </c>
      <c r="D394" s="74" t="s">
        <v>3145</v>
      </c>
      <c r="E394" s="69"/>
      <c r="F394" s="69">
        <v>2</v>
      </c>
    </row>
    <row r="395" spans="1:6" x14ac:dyDescent="0.3">
      <c r="A395" s="75">
        <v>45756.870991701391</v>
      </c>
      <c r="B395" s="76">
        <v>377</v>
      </c>
      <c r="C395" s="76">
        <v>4</v>
      </c>
      <c r="D395" s="77" t="s">
        <v>3144</v>
      </c>
      <c r="E395" s="77" t="s">
        <v>3282</v>
      </c>
      <c r="F395" s="67">
        <v>3</v>
      </c>
    </row>
    <row r="396" spans="1:6" x14ac:dyDescent="0.3">
      <c r="A396" s="72">
        <v>45756.709332662038</v>
      </c>
      <c r="B396" s="73">
        <v>260</v>
      </c>
      <c r="C396" s="73">
        <v>9</v>
      </c>
      <c r="D396" s="74" t="s">
        <v>3144</v>
      </c>
      <c r="E396" s="69"/>
      <c r="F396" s="69">
        <v>3</v>
      </c>
    </row>
    <row r="397" spans="1:6" x14ac:dyDescent="0.3">
      <c r="A397" s="75">
        <v>45756.667928483796</v>
      </c>
      <c r="B397" s="76">
        <v>399</v>
      </c>
      <c r="C397" s="76">
        <v>7</v>
      </c>
      <c r="D397" s="77" t="s">
        <v>3146</v>
      </c>
      <c r="E397" s="67"/>
      <c r="F397" s="67">
        <v>1</v>
      </c>
    </row>
    <row r="398" spans="1:6" x14ac:dyDescent="0.3">
      <c r="A398" s="72">
        <v>45756.555439687501</v>
      </c>
      <c r="B398" s="73">
        <v>393</v>
      </c>
      <c r="C398" s="73">
        <v>9</v>
      </c>
      <c r="D398" s="74" t="s">
        <v>3144</v>
      </c>
      <c r="E398" s="74" t="s">
        <v>3283</v>
      </c>
      <c r="F398" s="69">
        <v>3</v>
      </c>
    </row>
    <row r="399" spans="1:6" x14ac:dyDescent="0.3">
      <c r="A399" s="75">
        <v>45756.367846435183</v>
      </c>
      <c r="B399" s="76">
        <v>399</v>
      </c>
      <c r="C399" s="76">
        <v>8</v>
      </c>
      <c r="D399" s="77" t="s">
        <v>3145</v>
      </c>
      <c r="E399" s="67"/>
      <c r="F399" s="69">
        <v>2</v>
      </c>
    </row>
    <row r="400" spans="1:6" x14ac:dyDescent="0.3">
      <c r="A400" s="72">
        <v>45755.674757048611</v>
      </c>
      <c r="B400" s="73">
        <v>398</v>
      </c>
      <c r="C400" s="73">
        <v>7</v>
      </c>
      <c r="D400" s="74" t="s">
        <v>3144</v>
      </c>
      <c r="E400" s="69"/>
      <c r="F400" s="69">
        <v>3</v>
      </c>
    </row>
    <row r="401" spans="1:6" x14ac:dyDescent="0.3">
      <c r="A401" s="75">
        <v>45755.664887893523</v>
      </c>
      <c r="B401" s="76">
        <v>398</v>
      </c>
      <c r="C401" s="76">
        <v>8</v>
      </c>
      <c r="D401" s="77" t="s">
        <v>3145</v>
      </c>
      <c r="E401" s="77" t="s">
        <v>3284</v>
      </c>
      <c r="F401" s="69">
        <v>2</v>
      </c>
    </row>
    <row r="402" spans="1:6" x14ac:dyDescent="0.3">
      <c r="A402" s="72">
        <v>45755.550913159721</v>
      </c>
      <c r="B402" s="73">
        <v>334</v>
      </c>
      <c r="C402" s="73">
        <v>10</v>
      </c>
      <c r="D402" s="74" t="s">
        <v>3144</v>
      </c>
      <c r="E402" s="69"/>
      <c r="F402" s="69">
        <v>3</v>
      </c>
    </row>
    <row r="403" spans="1:6" x14ac:dyDescent="0.3">
      <c r="A403" s="75">
        <v>45755.495181805556</v>
      </c>
      <c r="B403" s="76">
        <v>347</v>
      </c>
      <c r="C403" s="76">
        <v>7</v>
      </c>
      <c r="D403" s="77" t="s">
        <v>3144</v>
      </c>
      <c r="E403" s="67"/>
      <c r="F403" s="69">
        <v>3</v>
      </c>
    </row>
    <row r="404" spans="1:6" x14ac:dyDescent="0.3">
      <c r="A404" s="72">
        <v>45755.488920254633</v>
      </c>
      <c r="B404" s="73">
        <v>2</v>
      </c>
      <c r="C404" s="73">
        <v>9</v>
      </c>
      <c r="D404" s="74" t="s">
        <v>3146</v>
      </c>
      <c r="E404" s="69"/>
      <c r="F404" s="69">
        <v>1</v>
      </c>
    </row>
    <row r="405" spans="1:6" x14ac:dyDescent="0.3">
      <c r="A405" s="75">
        <v>45755.485218078698</v>
      </c>
      <c r="B405" s="76">
        <v>398</v>
      </c>
      <c r="C405" s="76">
        <v>7</v>
      </c>
      <c r="D405" s="77" t="s">
        <v>3145</v>
      </c>
      <c r="E405" s="67"/>
      <c r="F405" s="69">
        <v>2</v>
      </c>
    </row>
    <row r="406" spans="1:6" x14ac:dyDescent="0.3">
      <c r="A406" s="72">
        <v>45755.399696956018</v>
      </c>
      <c r="B406" s="73">
        <v>398</v>
      </c>
      <c r="C406" s="73">
        <v>9</v>
      </c>
      <c r="D406" s="74" t="s">
        <v>3144</v>
      </c>
      <c r="E406" s="69"/>
      <c r="F406" s="69">
        <v>3</v>
      </c>
    </row>
    <row r="407" spans="1:6" x14ac:dyDescent="0.3">
      <c r="A407" s="75">
        <v>45755.376635613429</v>
      </c>
      <c r="B407" s="76">
        <v>398</v>
      </c>
      <c r="C407" s="76">
        <v>8</v>
      </c>
      <c r="D407" s="77" t="s">
        <v>3144</v>
      </c>
      <c r="E407" s="67"/>
      <c r="F407" s="69">
        <v>3</v>
      </c>
    </row>
    <row r="408" spans="1:6" x14ac:dyDescent="0.3">
      <c r="A408" s="72">
        <v>45754.77124850695</v>
      </c>
      <c r="B408" s="73">
        <v>397</v>
      </c>
      <c r="C408" s="73">
        <v>8</v>
      </c>
      <c r="D408" s="74" t="s">
        <v>3144</v>
      </c>
      <c r="E408" s="69"/>
      <c r="F408" s="69">
        <v>3</v>
      </c>
    </row>
    <row r="409" spans="1:6" x14ac:dyDescent="0.3">
      <c r="A409" s="75">
        <v>45754.7250952662</v>
      </c>
      <c r="B409" s="76">
        <v>397</v>
      </c>
      <c r="C409" s="76">
        <v>9</v>
      </c>
      <c r="D409" s="77" t="s">
        <v>3144</v>
      </c>
      <c r="E409" s="77" t="s">
        <v>3285</v>
      </c>
      <c r="F409" s="69">
        <v>3</v>
      </c>
    </row>
    <row r="410" spans="1:6" x14ac:dyDescent="0.3">
      <c r="A410" s="72">
        <v>45754.647242430554</v>
      </c>
      <c r="B410" s="73">
        <v>5</v>
      </c>
      <c r="C410" s="73">
        <v>10</v>
      </c>
      <c r="D410" s="74" t="s">
        <v>3146</v>
      </c>
      <c r="E410" s="69"/>
      <c r="F410" s="69">
        <v>1</v>
      </c>
    </row>
    <row r="411" spans="1:6" x14ac:dyDescent="0.3">
      <c r="A411" s="75">
        <v>45754.644453749999</v>
      </c>
      <c r="B411" s="76">
        <v>391</v>
      </c>
      <c r="C411" s="76">
        <v>5</v>
      </c>
      <c r="D411" s="77" t="s">
        <v>3146</v>
      </c>
      <c r="E411" s="67"/>
      <c r="F411" s="69">
        <v>1</v>
      </c>
    </row>
    <row r="412" spans="1:6" x14ac:dyDescent="0.3">
      <c r="A412" s="72">
        <v>45754.642804224539</v>
      </c>
      <c r="B412" s="73">
        <v>393</v>
      </c>
      <c r="C412" s="73">
        <v>8</v>
      </c>
      <c r="D412" s="74" t="s">
        <v>3144</v>
      </c>
      <c r="E412" s="69"/>
      <c r="F412" s="69">
        <v>3</v>
      </c>
    </row>
    <row r="413" spans="1:6" x14ac:dyDescent="0.3">
      <c r="A413" s="75">
        <v>45754.639740555554</v>
      </c>
      <c r="B413" s="76">
        <v>349</v>
      </c>
      <c r="C413" s="76">
        <v>6</v>
      </c>
      <c r="D413" s="77" t="s">
        <v>3145</v>
      </c>
      <c r="E413" s="67"/>
      <c r="F413" s="69">
        <v>2</v>
      </c>
    </row>
    <row r="414" spans="1:6" x14ac:dyDescent="0.3">
      <c r="A414" s="72">
        <v>45754.627122789352</v>
      </c>
      <c r="B414" s="73">
        <v>395</v>
      </c>
      <c r="C414" s="73">
        <v>6</v>
      </c>
      <c r="D414" s="74" t="s">
        <v>3146</v>
      </c>
      <c r="E414" s="69"/>
      <c r="F414" s="69">
        <v>1</v>
      </c>
    </row>
    <row r="415" spans="1:6" x14ac:dyDescent="0.3">
      <c r="A415" s="75">
        <v>45754.427806585649</v>
      </c>
      <c r="B415" s="76">
        <v>397</v>
      </c>
      <c r="C415" s="76">
        <v>8</v>
      </c>
      <c r="D415" s="77" t="s">
        <v>3146</v>
      </c>
      <c r="E415" s="77" t="s">
        <v>3286</v>
      </c>
      <c r="F415" s="69">
        <v>1</v>
      </c>
    </row>
    <row r="416" spans="1:6" x14ac:dyDescent="0.3">
      <c r="A416" s="72">
        <v>45754.402192337962</v>
      </c>
      <c r="B416" s="73">
        <v>397</v>
      </c>
      <c r="C416" s="73">
        <v>10</v>
      </c>
      <c r="D416" s="74" t="s">
        <v>3145</v>
      </c>
      <c r="E416" s="69"/>
      <c r="F416" s="69">
        <v>2</v>
      </c>
    </row>
    <row r="417" spans="1:6" x14ac:dyDescent="0.3">
      <c r="A417" s="75">
        <v>45753.680295775463</v>
      </c>
      <c r="B417" s="76">
        <v>396</v>
      </c>
      <c r="C417" s="76">
        <v>8</v>
      </c>
      <c r="D417" s="77" t="s">
        <v>3146</v>
      </c>
      <c r="E417" s="67"/>
      <c r="F417" s="69">
        <v>1</v>
      </c>
    </row>
    <row r="418" spans="1:6" x14ac:dyDescent="0.3">
      <c r="A418" s="72">
        <v>45753.679213263888</v>
      </c>
      <c r="B418" s="73">
        <v>396</v>
      </c>
      <c r="C418" s="73">
        <v>8</v>
      </c>
      <c r="D418" s="74" t="s">
        <v>3145</v>
      </c>
      <c r="E418" s="69"/>
      <c r="F418" s="69">
        <v>2</v>
      </c>
    </row>
    <row r="419" spans="1:6" x14ac:dyDescent="0.3">
      <c r="A419" s="75">
        <v>45753.377882025467</v>
      </c>
      <c r="B419" s="76">
        <v>396</v>
      </c>
      <c r="C419" s="76">
        <v>7</v>
      </c>
      <c r="D419" s="77" t="s">
        <v>3146</v>
      </c>
      <c r="E419" s="67"/>
      <c r="F419" s="69">
        <v>1</v>
      </c>
    </row>
    <row r="420" spans="1:6" x14ac:dyDescent="0.3">
      <c r="A420" s="72">
        <v>45753.36045320602</v>
      </c>
      <c r="B420" s="73">
        <v>396</v>
      </c>
      <c r="C420" s="73">
        <v>5</v>
      </c>
      <c r="D420" s="74" t="s">
        <v>3146</v>
      </c>
      <c r="E420" s="74" t="s">
        <v>3146</v>
      </c>
      <c r="F420" s="69">
        <v>1</v>
      </c>
    </row>
    <row r="421" spans="1:6" x14ac:dyDescent="0.3">
      <c r="A421" s="75">
        <v>45752.768158298612</v>
      </c>
      <c r="B421" s="77">
        <v>312</v>
      </c>
      <c r="C421" s="76">
        <v>7</v>
      </c>
      <c r="D421" s="77" t="s">
        <v>3146</v>
      </c>
      <c r="E421" s="77" t="s">
        <v>3287</v>
      </c>
      <c r="F421" s="69">
        <v>1</v>
      </c>
    </row>
    <row r="422" spans="1:6" x14ac:dyDescent="0.3">
      <c r="A422" s="72">
        <v>45752.765630462964</v>
      </c>
      <c r="B422" s="74">
        <v>391</v>
      </c>
      <c r="C422" s="73">
        <v>6</v>
      </c>
      <c r="D422" s="74" t="s">
        <v>3146</v>
      </c>
      <c r="E422" s="74"/>
      <c r="F422" s="69">
        <v>1</v>
      </c>
    </row>
    <row r="423" spans="1:6" x14ac:dyDescent="0.3">
      <c r="A423" s="75">
        <v>45752.638228553245</v>
      </c>
      <c r="B423" s="76">
        <v>395</v>
      </c>
      <c r="C423" s="76">
        <v>7</v>
      </c>
      <c r="D423" s="77" t="s">
        <v>3144</v>
      </c>
      <c r="E423" s="67"/>
      <c r="F423" s="69">
        <v>3</v>
      </c>
    </row>
    <row r="424" spans="1:6" x14ac:dyDescent="0.3">
      <c r="A424" s="72">
        <v>45752.355846377315</v>
      </c>
      <c r="B424" s="73">
        <v>395</v>
      </c>
      <c r="C424" s="73">
        <v>8</v>
      </c>
      <c r="D424" s="74" t="s">
        <v>3146</v>
      </c>
      <c r="E424" s="69"/>
      <c r="F424" s="69">
        <v>1</v>
      </c>
    </row>
    <row r="425" spans="1:6" x14ac:dyDescent="0.3">
      <c r="A425" s="75">
        <v>45751.916685636577</v>
      </c>
      <c r="B425" s="76">
        <v>383</v>
      </c>
      <c r="C425" s="76">
        <v>10</v>
      </c>
      <c r="D425" s="77" t="s">
        <v>3145</v>
      </c>
      <c r="E425" s="77" t="s">
        <v>3288</v>
      </c>
      <c r="F425" s="67">
        <v>2</v>
      </c>
    </row>
    <row r="426" spans="1:6" x14ac:dyDescent="0.3">
      <c r="A426" s="72">
        <v>45751.743026284719</v>
      </c>
      <c r="B426" s="73">
        <v>394</v>
      </c>
      <c r="C426" s="73">
        <v>8</v>
      </c>
      <c r="D426" s="74" t="s">
        <v>3146</v>
      </c>
      <c r="E426" s="69"/>
      <c r="F426" s="69">
        <v>1</v>
      </c>
    </row>
    <row r="427" spans="1:6" x14ac:dyDescent="0.3">
      <c r="A427" s="75">
        <v>45751.672926192128</v>
      </c>
      <c r="B427" s="76">
        <v>394</v>
      </c>
      <c r="C427" s="76">
        <v>9</v>
      </c>
      <c r="D427" s="77" t="s">
        <v>3144</v>
      </c>
      <c r="E427" s="77" t="s">
        <v>3289</v>
      </c>
      <c r="F427" s="67">
        <v>3</v>
      </c>
    </row>
    <row r="428" spans="1:6" x14ac:dyDescent="0.3">
      <c r="A428" s="72">
        <v>45751.635535358801</v>
      </c>
      <c r="B428" s="73">
        <v>394</v>
      </c>
      <c r="C428" s="73">
        <v>3</v>
      </c>
      <c r="D428" s="74" t="s">
        <v>3144</v>
      </c>
      <c r="E428" s="74" t="s">
        <v>3290</v>
      </c>
      <c r="F428" s="69">
        <v>3</v>
      </c>
    </row>
    <row r="429" spans="1:6" x14ac:dyDescent="0.3">
      <c r="A429" s="75">
        <v>45751.623550254633</v>
      </c>
      <c r="B429" s="77">
        <v>394</v>
      </c>
      <c r="C429" s="76">
        <v>9</v>
      </c>
      <c r="D429" s="77" t="s">
        <v>3144</v>
      </c>
      <c r="E429" s="67"/>
      <c r="F429" s="67">
        <v>3</v>
      </c>
    </row>
    <row r="430" spans="1:6" x14ac:dyDescent="0.3">
      <c r="A430" s="72">
        <v>45751.471727511569</v>
      </c>
      <c r="B430" s="73">
        <v>394</v>
      </c>
      <c r="C430" s="73">
        <v>7</v>
      </c>
      <c r="D430" s="74" t="s">
        <v>3145</v>
      </c>
      <c r="E430" s="69"/>
      <c r="F430" s="69">
        <v>2</v>
      </c>
    </row>
    <row r="431" spans="1:6" x14ac:dyDescent="0.3">
      <c r="A431" s="75">
        <v>45751.441184594907</v>
      </c>
      <c r="B431" s="76">
        <v>394</v>
      </c>
      <c r="C431" s="76">
        <v>8</v>
      </c>
      <c r="D431" s="77" t="s">
        <v>3145</v>
      </c>
      <c r="E431" s="77" t="s">
        <v>3291</v>
      </c>
      <c r="F431" s="67">
        <v>2</v>
      </c>
    </row>
    <row r="432" spans="1:6" x14ac:dyDescent="0.3">
      <c r="A432" s="72">
        <v>45751.342672152779</v>
      </c>
      <c r="B432" s="73">
        <v>394</v>
      </c>
      <c r="C432" s="73">
        <v>9</v>
      </c>
      <c r="D432" s="74" t="s">
        <v>3145</v>
      </c>
      <c r="E432" s="69"/>
      <c r="F432" s="69">
        <v>2</v>
      </c>
    </row>
    <row r="433" spans="1:6" x14ac:dyDescent="0.3">
      <c r="A433" s="75">
        <v>45750.834220636578</v>
      </c>
      <c r="B433" s="76">
        <v>14</v>
      </c>
      <c r="C433" s="76">
        <v>9</v>
      </c>
      <c r="D433" s="77" t="s">
        <v>3146</v>
      </c>
      <c r="E433" s="67"/>
      <c r="F433" s="67">
        <v>1</v>
      </c>
    </row>
    <row r="434" spans="1:6" x14ac:dyDescent="0.3">
      <c r="A434" s="72">
        <v>45750.79100085648</v>
      </c>
      <c r="B434" s="73">
        <v>393</v>
      </c>
      <c r="C434" s="73">
        <v>8</v>
      </c>
      <c r="D434" s="74" t="s">
        <v>3144</v>
      </c>
      <c r="E434" s="69"/>
      <c r="F434" s="69">
        <v>3</v>
      </c>
    </row>
    <row r="435" spans="1:6" x14ac:dyDescent="0.3">
      <c r="A435" s="75">
        <v>45750.748872442127</v>
      </c>
      <c r="B435" s="76">
        <v>393</v>
      </c>
      <c r="C435" s="76">
        <v>8</v>
      </c>
      <c r="D435" s="77" t="s">
        <v>3144</v>
      </c>
      <c r="E435" s="67"/>
      <c r="F435" s="67">
        <v>3</v>
      </c>
    </row>
    <row r="436" spans="1:6" x14ac:dyDescent="0.3">
      <c r="A436" s="72">
        <v>45750.651697384259</v>
      </c>
      <c r="B436" s="73">
        <v>393</v>
      </c>
      <c r="C436" s="73">
        <v>9</v>
      </c>
      <c r="D436" s="74" t="s">
        <v>3144</v>
      </c>
      <c r="E436" s="69"/>
      <c r="F436" s="69">
        <v>3</v>
      </c>
    </row>
    <row r="437" spans="1:6" x14ac:dyDescent="0.3">
      <c r="A437" s="75">
        <v>45750.632433206018</v>
      </c>
      <c r="B437" s="76">
        <v>393</v>
      </c>
      <c r="C437" s="76">
        <v>10</v>
      </c>
      <c r="D437" s="77" t="s">
        <v>3145</v>
      </c>
      <c r="E437" s="67"/>
      <c r="F437" s="67">
        <v>2</v>
      </c>
    </row>
    <row r="438" spans="1:6" x14ac:dyDescent="0.3">
      <c r="A438" s="75">
        <v>45750.538127187501</v>
      </c>
      <c r="B438" s="76">
        <v>392</v>
      </c>
      <c r="C438" s="76">
        <v>9</v>
      </c>
      <c r="D438" s="77" t="s">
        <v>3146</v>
      </c>
      <c r="E438" s="77" t="s">
        <v>3292</v>
      </c>
      <c r="F438" s="67">
        <v>1</v>
      </c>
    </row>
    <row r="439" spans="1:6" x14ac:dyDescent="0.3">
      <c r="A439" s="72">
        <v>45750.392245752315</v>
      </c>
      <c r="B439" s="73">
        <v>392</v>
      </c>
      <c r="C439" s="73">
        <v>10</v>
      </c>
      <c r="D439" s="74" t="s">
        <v>3145</v>
      </c>
      <c r="E439" s="69"/>
      <c r="F439" s="69">
        <v>2</v>
      </c>
    </row>
    <row r="440" spans="1:6" x14ac:dyDescent="0.3">
      <c r="A440" s="75">
        <v>45750.351051944446</v>
      </c>
      <c r="B440" s="76">
        <v>393</v>
      </c>
      <c r="C440" s="76">
        <v>7</v>
      </c>
      <c r="D440" s="77" t="s">
        <v>3144</v>
      </c>
      <c r="E440" s="67"/>
      <c r="F440" s="67">
        <v>3</v>
      </c>
    </row>
    <row r="441" spans="1:6" x14ac:dyDescent="0.3">
      <c r="A441" s="72">
        <v>45750.001861458339</v>
      </c>
      <c r="B441" s="73">
        <v>392</v>
      </c>
      <c r="C441" s="73">
        <v>7</v>
      </c>
      <c r="D441" s="74" t="s">
        <v>3144</v>
      </c>
      <c r="E441" s="69"/>
      <c r="F441" s="69">
        <v>3</v>
      </c>
    </row>
    <row r="442" spans="1:6" x14ac:dyDescent="0.3">
      <c r="A442" s="75">
        <v>45749.839887881943</v>
      </c>
      <c r="B442" s="76">
        <v>391</v>
      </c>
      <c r="C442" s="76">
        <v>10</v>
      </c>
      <c r="D442" s="77" t="s">
        <v>3146</v>
      </c>
      <c r="E442" s="67"/>
      <c r="F442" s="67">
        <v>1</v>
      </c>
    </row>
    <row r="443" spans="1:6" x14ac:dyDescent="0.3">
      <c r="A443" s="72">
        <v>45749.71483251157</v>
      </c>
      <c r="B443" s="73">
        <v>392</v>
      </c>
      <c r="C443" s="73">
        <v>8</v>
      </c>
      <c r="D443" s="74" t="s">
        <v>3144</v>
      </c>
      <c r="E443" s="69"/>
      <c r="F443" s="69">
        <v>3</v>
      </c>
    </row>
    <row r="444" spans="1:6" x14ac:dyDescent="0.3">
      <c r="A444" s="75">
        <v>45749.70822645833</v>
      </c>
      <c r="B444" s="76">
        <v>392</v>
      </c>
      <c r="C444" s="76">
        <v>8</v>
      </c>
      <c r="D444" s="77" t="s">
        <v>3145</v>
      </c>
      <c r="E444" s="67"/>
      <c r="F444" s="67">
        <v>2</v>
      </c>
    </row>
    <row r="445" spans="1:6" x14ac:dyDescent="0.3">
      <c r="A445" s="72">
        <v>45749.631953009259</v>
      </c>
      <c r="B445" s="73">
        <v>392</v>
      </c>
      <c r="C445" s="73">
        <v>6</v>
      </c>
      <c r="D445" s="74" t="s">
        <v>3144</v>
      </c>
      <c r="E445" s="74" t="s">
        <v>3293</v>
      </c>
      <c r="F445" s="69">
        <v>3</v>
      </c>
    </row>
    <row r="446" spans="1:6" x14ac:dyDescent="0.3">
      <c r="A446" s="75">
        <v>45749.59401306713</v>
      </c>
      <c r="B446" s="76">
        <v>392</v>
      </c>
      <c r="C446" s="76">
        <v>4</v>
      </c>
      <c r="D446" s="77" t="s">
        <v>3144</v>
      </c>
      <c r="E446" s="77" t="s">
        <v>3294</v>
      </c>
      <c r="F446" s="67">
        <v>3</v>
      </c>
    </row>
    <row r="447" spans="1:6" x14ac:dyDescent="0.3">
      <c r="A447" s="72">
        <v>45749.590137939813</v>
      </c>
      <c r="B447" s="73">
        <v>392</v>
      </c>
      <c r="C447" s="73">
        <v>9</v>
      </c>
      <c r="D447" s="74" t="s">
        <v>3144</v>
      </c>
      <c r="E447" s="69"/>
      <c r="F447" s="69">
        <v>3</v>
      </c>
    </row>
    <row r="448" spans="1:6" x14ac:dyDescent="0.3">
      <c r="A448" s="75">
        <v>45749.475158958332</v>
      </c>
      <c r="B448" s="76">
        <v>392</v>
      </c>
      <c r="C448" s="76">
        <v>8</v>
      </c>
      <c r="D448" s="77" t="s">
        <v>3145</v>
      </c>
      <c r="E448" s="67"/>
      <c r="F448" s="67">
        <v>2</v>
      </c>
    </row>
    <row r="449" spans="1:6" x14ac:dyDescent="0.3">
      <c r="A449" s="72">
        <v>45749.470429479166</v>
      </c>
      <c r="B449" s="73">
        <v>392</v>
      </c>
      <c r="C449" s="73">
        <v>9</v>
      </c>
      <c r="D449" s="74" t="s">
        <v>3144</v>
      </c>
      <c r="E449" s="69"/>
      <c r="F449" s="69">
        <v>3</v>
      </c>
    </row>
    <row r="450" spans="1:6" x14ac:dyDescent="0.3">
      <c r="A450" s="75">
        <v>45749.459443171298</v>
      </c>
      <c r="B450" s="76">
        <v>392</v>
      </c>
      <c r="C450" s="76">
        <v>10</v>
      </c>
      <c r="D450" s="77" t="s">
        <v>3144</v>
      </c>
      <c r="E450" s="67"/>
      <c r="F450" s="67">
        <v>3</v>
      </c>
    </row>
    <row r="451" spans="1:6" x14ac:dyDescent="0.3">
      <c r="A451" s="72">
        <v>45749.394851481484</v>
      </c>
      <c r="B451" s="73">
        <v>392</v>
      </c>
      <c r="C451" s="73">
        <v>6</v>
      </c>
      <c r="D451" s="74" t="s">
        <v>3145</v>
      </c>
      <c r="E451" s="74" t="s">
        <v>3295</v>
      </c>
      <c r="F451" s="69">
        <v>2</v>
      </c>
    </row>
    <row r="452" spans="1:6" x14ac:dyDescent="0.3">
      <c r="A452" s="75">
        <v>45749.369553622688</v>
      </c>
      <c r="B452" s="76">
        <v>391</v>
      </c>
      <c r="C452" s="76">
        <v>10</v>
      </c>
      <c r="D452" s="77" t="s">
        <v>3146</v>
      </c>
      <c r="E452" s="77" t="s">
        <v>3296</v>
      </c>
      <c r="F452" s="67">
        <v>1</v>
      </c>
    </row>
    <row r="453" spans="1:6" x14ac:dyDescent="0.3">
      <c r="A453" s="72">
        <v>45749.368786446765</v>
      </c>
      <c r="B453" s="73">
        <v>392</v>
      </c>
      <c r="C453" s="73">
        <v>8</v>
      </c>
      <c r="D453" s="74" t="s">
        <v>3145</v>
      </c>
      <c r="E453" s="69"/>
      <c r="F453" s="69">
        <v>2</v>
      </c>
    </row>
    <row r="454" spans="1:6" x14ac:dyDescent="0.3">
      <c r="A454" s="75">
        <v>45749.223955601847</v>
      </c>
      <c r="B454" s="76">
        <v>310</v>
      </c>
      <c r="C454" s="76">
        <v>5</v>
      </c>
      <c r="D454" s="77" t="s">
        <v>3144</v>
      </c>
      <c r="E454" s="77" t="s">
        <v>3297</v>
      </c>
      <c r="F454" s="67">
        <v>3</v>
      </c>
    </row>
    <row r="455" spans="1:6" x14ac:dyDescent="0.3">
      <c r="A455" s="72">
        <v>45749.212984768514</v>
      </c>
      <c r="B455" s="73">
        <v>391</v>
      </c>
      <c r="C455" s="73">
        <v>8</v>
      </c>
      <c r="D455" s="74" t="s">
        <v>3146</v>
      </c>
      <c r="E455" s="74" t="s">
        <v>3298</v>
      </c>
      <c r="F455" s="69">
        <v>1</v>
      </c>
    </row>
    <row r="456" spans="1:6" x14ac:dyDescent="0.3">
      <c r="A456" s="75">
        <v>45748.873641331018</v>
      </c>
      <c r="B456" s="76">
        <v>391</v>
      </c>
      <c r="C456" s="76">
        <v>2</v>
      </c>
      <c r="D456" s="77" t="s">
        <v>3146</v>
      </c>
      <c r="E456" s="67"/>
      <c r="F456" s="67">
        <v>1</v>
      </c>
    </row>
    <row r="457" spans="1:6" x14ac:dyDescent="0.3">
      <c r="A457" s="72">
        <v>45748.861888321757</v>
      </c>
      <c r="B457" s="73">
        <v>388</v>
      </c>
      <c r="C457" s="73">
        <v>6</v>
      </c>
      <c r="D457" s="74" t="s">
        <v>3144</v>
      </c>
      <c r="E457" s="69"/>
      <c r="F457" s="69">
        <v>3</v>
      </c>
    </row>
    <row r="458" spans="1:6" x14ac:dyDescent="0.3">
      <c r="A458" s="75">
        <v>45748.746791875004</v>
      </c>
      <c r="B458" s="76">
        <v>391</v>
      </c>
      <c r="C458" s="76">
        <v>8</v>
      </c>
      <c r="D458" s="67"/>
      <c r="E458" s="67"/>
      <c r="F458" s="67" t="s">
        <v>3143</v>
      </c>
    </row>
    <row r="459" spans="1:6" x14ac:dyDescent="0.3">
      <c r="A459" s="72">
        <v>45748.740156087966</v>
      </c>
      <c r="B459" s="73">
        <v>391</v>
      </c>
      <c r="C459" s="73">
        <v>10</v>
      </c>
      <c r="D459" s="74" t="s">
        <v>3146</v>
      </c>
      <c r="E459" s="74" t="s">
        <v>3299</v>
      </c>
      <c r="F459" s="69">
        <v>1</v>
      </c>
    </row>
    <row r="460" spans="1:6" x14ac:dyDescent="0.3">
      <c r="A460" s="75">
        <v>45748.672031944443</v>
      </c>
      <c r="B460" s="76">
        <v>391</v>
      </c>
      <c r="C460" s="76">
        <v>2</v>
      </c>
      <c r="D460" s="77" t="s">
        <v>3146</v>
      </c>
      <c r="E460" s="77" t="s">
        <v>3300</v>
      </c>
      <c r="F460" s="67">
        <v>1</v>
      </c>
    </row>
    <row r="461" spans="1:6" x14ac:dyDescent="0.3">
      <c r="A461" s="72">
        <v>45748.661034178236</v>
      </c>
      <c r="B461" s="73">
        <v>391</v>
      </c>
      <c r="C461" s="73">
        <v>10</v>
      </c>
      <c r="D461" s="74" t="s">
        <v>3146</v>
      </c>
      <c r="E461" s="74" t="s">
        <v>3301</v>
      </c>
      <c r="F461" s="69">
        <v>1</v>
      </c>
    </row>
    <row r="462" spans="1:6" x14ac:dyDescent="0.3">
      <c r="A462" s="75">
        <v>45748.644482465279</v>
      </c>
      <c r="B462" s="76">
        <v>389</v>
      </c>
      <c r="C462" s="76">
        <v>10</v>
      </c>
      <c r="D462" s="77" t="s">
        <v>3145</v>
      </c>
      <c r="E462" s="67"/>
      <c r="F462" s="67">
        <v>2</v>
      </c>
    </row>
    <row r="463" spans="1:6" x14ac:dyDescent="0.3">
      <c r="A463" s="72">
        <v>45748.615031550929</v>
      </c>
      <c r="B463" s="73">
        <v>391</v>
      </c>
      <c r="C463" s="73">
        <v>2</v>
      </c>
      <c r="D463" s="74" t="s">
        <v>3146</v>
      </c>
      <c r="E463" s="69"/>
      <c r="F463" s="69">
        <v>1</v>
      </c>
    </row>
    <row r="464" spans="1:6" x14ac:dyDescent="0.3">
      <c r="A464" s="75">
        <v>45748.599468969907</v>
      </c>
      <c r="B464" s="76">
        <v>391</v>
      </c>
      <c r="C464" s="76">
        <v>6</v>
      </c>
      <c r="D464" s="77" t="s">
        <v>3146</v>
      </c>
      <c r="E464" s="77" t="s">
        <v>3302</v>
      </c>
      <c r="F464" s="67">
        <v>1</v>
      </c>
    </row>
    <row r="465" spans="1:6" x14ac:dyDescent="0.3">
      <c r="A465" s="72">
        <v>45748.588165729168</v>
      </c>
      <c r="B465" s="73">
        <v>391</v>
      </c>
      <c r="C465" s="73">
        <v>10</v>
      </c>
      <c r="D465" s="74" t="s">
        <v>3146</v>
      </c>
      <c r="E465" s="74" t="s">
        <v>3303</v>
      </c>
      <c r="F465" s="69">
        <v>1</v>
      </c>
    </row>
    <row r="466" spans="1:6" x14ac:dyDescent="0.3">
      <c r="A466" s="75">
        <v>45748.577627037041</v>
      </c>
      <c r="B466" s="76">
        <v>391</v>
      </c>
      <c r="C466" s="76">
        <v>10</v>
      </c>
      <c r="D466" s="77" t="s">
        <v>3145</v>
      </c>
      <c r="E466" s="77" t="s">
        <v>3304</v>
      </c>
      <c r="F466" s="67">
        <v>2</v>
      </c>
    </row>
    <row r="467" spans="1:6" x14ac:dyDescent="0.3">
      <c r="A467" s="72">
        <v>45748.56788751157</v>
      </c>
      <c r="B467" s="73">
        <v>391</v>
      </c>
      <c r="C467" s="73">
        <v>10</v>
      </c>
      <c r="D467" s="74" t="s">
        <v>3146</v>
      </c>
      <c r="E467" s="74" t="s">
        <v>3305</v>
      </c>
      <c r="F467" s="69">
        <v>1</v>
      </c>
    </row>
    <row r="468" spans="1:6" x14ac:dyDescent="0.3">
      <c r="A468" s="75">
        <v>45748.53486417824</v>
      </c>
      <c r="B468" s="76">
        <v>391</v>
      </c>
      <c r="C468" s="76">
        <v>1</v>
      </c>
      <c r="D468" s="77" t="s">
        <v>3146</v>
      </c>
      <c r="E468" s="77" t="s">
        <v>3306</v>
      </c>
      <c r="F468" s="67">
        <v>1</v>
      </c>
    </row>
    <row r="469" spans="1:6" x14ac:dyDescent="0.3">
      <c r="A469" s="72">
        <v>45748.529543900462</v>
      </c>
      <c r="B469" s="73">
        <v>391</v>
      </c>
      <c r="C469" s="73">
        <v>4</v>
      </c>
      <c r="D469" s="74" t="s">
        <v>3146</v>
      </c>
      <c r="E469" s="74" t="s">
        <v>3307</v>
      </c>
      <c r="F469" s="69">
        <v>1</v>
      </c>
    </row>
    <row r="470" spans="1:6" x14ac:dyDescent="0.3">
      <c r="A470" s="75">
        <v>45748.435422685186</v>
      </c>
      <c r="B470" s="76">
        <v>391</v>
      </c>
      <c r="C470" s="76">
        <v>2</v>
      </c>
      <c r="D470" s="77" t="s">
        <v>3146</v>
      </c>
      <c r="E470" s="67"/>
      <c r="F470" s="67">
        <v>1</v>
      </c>
    </row>
    <row r="471" spans="1:6" x14ac:dyDescent="0.3">
      <c r="A471" s="72">
        <v>45748.412888784718</v>
      </c>
      <c r="B471" s="73">
        <v>391</v>
      </c>
      <c r="C471" s="73">
        <v>3</v>
      </c>
      <c r="D471" s="74" t="s">
        <v>3146</v>
      </c>
      <c r="E471" s="74" t="s">
        <v>3308</v>
      </c>
      <c r="F471" s="69">
        <v>1</v>
      </c>
    </row>
    <row r="472" spans="1:6" x14ac:dyDescent="0.3">
      <c r="A472" s="75">
        <v>45748.391736180551</v>
      </c>
      <c r="B472" s="76">
        <v>391</v>
      </c>
      <c r="C472" s="76">
        <v>1</v>
      </c>
      <c r="D472" s="77" t="s">
        <v>3146</v>
      </c>
      <c r="E472" s="77" t="s">
        <v>3309</v>
      </c>
      <c r="F472" s="67">
        <v>1</v>
      </c>
    </row>
    <row r="473" spans="1:6" x14ac:dyDescent="0.3">
      <c r="A473" s="72">
        <v>45748.342205219902</v>
      </c>
      <c r="B473" s="73">
        <v>391</v>
      </c>
      <c r="C473" s="73">
        <v>10</v>
      </c>
      <c r="D473" s="74" t="s">
        <v>3146</v>
      </c>
      <c r="E473" s="69"/>
      <c r="F473" s="69">
        <v>1</v>
      </c>
    </row>
    <row r="474" spans="1:6" x14ac:dyDescent="0.3">
      <c r="A474" s="75">
        <v>45748.296879016205</v>
      </c>
      <c r="B474" s="76">
        <v>391</v>
      </c>
      <c r="C474" s="76">
        <v>6</v>
      </c>
      <c r="D474" s="77" t="s">
        <v>3146</v>
      </c>
      <c r="E474" s="77" t="s">
        <v>3310</v>
      </c>
      <c r="F474" s="67">
        <v>1</v>
      </c>
    </row>
    <row r="475" spans="1:6" x14ac:dyDescent="0.3">
      <c r="A475" s="72">
        <v>45748.176601620369</v>
      </c>
      <c r="B475" s="73">
        <v>12</v>
      </c>
      <c r="C475" s="73">
        <v>7</v>
      </c>
      <c r="D475" s="74" t="s">
        <v>3146</v>
      </c>
      <c r="E475" s="69"/>
      <c r="F475" s="69">
        <v>1</v>
      </c>
    </row>
    <row r="476" spans="1:6" x14ac:dyDescent="0.3">
      <c r="A476" s="75">
        <v>45748.17303229167</v>
      </c>
      <c r="B476" s="76">
        <v>11</v>
      </c>
      <c r="C476" s="76">
        <v>6</v>
      </c>
      <c r="D476" s="77" t="s">
        <v>3146</v>
      </c>
      <c r="E476" s="67"/>
      <c r="F476" s="67">
        <v>1</v>
      </c>
    </row>
    <row r="477" spans="1:6" x14ac:dyDescent="0.3">
      <c r="A477" s="72">
        <v>45748.171673032411</v>
      </c>
      <c r="B477" s="73">
        <v>10</v>
      </c>
      <c r="C477" s="73">
        <v>6</v>
      </c>
      <c r="D477" s="74" t="s">
        <v>3146</v>
      </c>
      <c r="E477" s="69"/>
      <c r="F477" s="69">
        <v>1</v>
      </c>
    </row>
    <row r="478" spans="1:6" x14ac:dyDescent="0.3">
      <c r="A478" s="75">
        <v>45748.17027599537</v>
      </c>
      <c r="B478" s="76">
        <v>9</v>
      </c>
      <c r="C478" s="76">
        <v>6</v>
      </c>
      <c r="D478" s="77" t="s">
        <v>3146</v>
      </c>
      <c r="E478" s="67"/>
      <c r="F478" s="67">
        <v>1</v>
      </c>
    </row>
    <row r="479" spans="1:6" x14ac:dyDescent="0.3">
      <c r="A479" s="72">
        <v>45747.979939143523</v>
      </c>
      <c r="B479" s="73">
        <v>222</v>
      </c>
      <c r="C479" s="73">
        <v>7</v>
      </c>
      <c r="D479" s="74" t="s">
        <v>3146</v>
      </c>
      <c r="E479" s="69"/>
      <c r="F479" s="69">
        <v>1</v>
      </c>
    </row>
    <row r="480" spans="1:6" x14ac:dyDescent="0.3">
      <c r="A480" s="75">
        <v>45747.967925775461</v>
      </c>
      <c r="B480" s="76">
        <v>221</v>
      </c>
      <c r="C480" s="76">
        <v>9</v>
      </c>
      <c r="D480" s="77" t="s">
        <v>3145</v>
      </c>
      <c r="E480" s="67"/>
      <c r="F480" s="67">
        <v>2</v>
      </c>
    </row>
    <row r="481" spans="1:6" x14ac:dyDescent="0.3">
      <c r="A481" s="72">
        <v>45747.718111689814</v>
      </c>
      <c r="B481" s="73">
        <v>390</v>
      </c>
      <c r="C481" s="73">
        <v>8</v>
      </c>
      <c r="D481" s="74" t="s">
        <v>3146</v>
      </c>
      <c r="E481" s="69"/>
      <c r="F481" s="69">
        <v>1</v>
      </c>
    </row>
    <row r="482" spans="1:6" x14ac:dyDescent="0.3">
      <c r="A482" s="75">
        <v>45747.7064546412</v>
      </c>
      <c r="B482" s="76">
        <v>390</v>
      </c>
      <c r="C482" s="76">
        <v>7</v>
      </c>
      <c r="D482" s="77" t="s">
        <v>3144</v>
      </c>
      <c r="E482" s="77" t="s">
        <v>3311</v>
      </c>
      <c r="F482" s="67">
        <v>3</v>
      </c>
    </row>
    <row r="483" spans="1:6" x14ac:dyDescent="0.3">
      <c r="A483" s="72">
        <v>45747.691028263886</v>
      </c>
      <c r="B483" s="73">
        <v>389</v>
      </c>
      <c r="C483" s="73">
        <v>7</v>
      </c>
      <c r="D483" s="74" t="s">
        <v>3145</v>
      </c>
      <c r="E483" s="69"/>
      <c r="F483" s="69">
        <v>2</v>
      </c>
    </row>
    <row r="484" spans="1:6" x14ac:dyDescent="0.3">
      <c r="A484" s="75">
        <v>45747.672544421293</v>
      </c>
      <c r="B484" s="76">
        <v>390</v>
      </c>
      <c r="C484" s="76">
        <v>9</v>
      </c>
      <c r="D484" s="77" t="s">
        <v>3145</v>
      </c>
      <c r="E484" s="77" t="s">
        <v>3312</v>
      </c>
      <c r="F484" s="67">
        <v>2</v>
      </c>
    </row>
    <row r="485" spans="1:6" x14ac:dyDescent="0.3">
      <c r="A485" s="72">
        <v>45747.662135694445</v>
      </c>
      <c r="B485" s="73">
        <v>390</v>
      </c>
      <c r="C485" s="73">
        <v>5</v>
      </c>
      <c r="D485" s="74" t="s">
        <v>3146</v>
      </c>
      <c r="E485" s="69"/>
      <c r="F485" s="69">
        <v>1</v>
      </c>
    </row>
    <row r="486" spans="1:6" x14ac:dyDescent="0.3">
      <c r="A486" s="75">
        <v>45747.4723643287</v>
      </c>
      <c r="B486" s="76">
        <v>390</v>
      </c>
      <c r="C486" s="76">
        <v>8</v>
      </c>
      <c r="D486" s="77" t="s">
        <v>3146</v>
      </c>
      <c r="E486" s="67"/>
      <c r="F486" s="67">
        <v>1</v>
      </c>
    </row>
    <row r="487" spans="1:6" x14ac:dyDescent="0.3">
      <c r="A487" s="72">
        <v>45747.470662488427</v>
      </c>
      <c r="B487" s="73">
        <v>390</v>
      </c>
      <c r="C487" s="73">
        <v>8</v>
      </c>
      <c r="D487" s="74" t="s">
        <v>3146</v>
      </c>
      <c r="E487" s="69"/>
      <c r="F487" s="69">
        <v>1</v>
      </c>
    </row>
    <row r="488" spans="1:6" x14ac:dyDescent="0.3">
      <c r="A488" s="75">
        <v>45747.360100300924</v>
      </c>
      <c r="B488" s="76">
        <v>390</v>
      </c>
      <c r="C488" s="76">
        <v>8</v>
      </c>
      <c r="D488" s="77" t="s">
        <v>3146</v>
      </c>
      <c r="E488" s="67"/>
      <c r="F488" s="67">
        <v>1</v>
      </c>
    </row>
    <row r="489" spans="1:6" x14ac:dyDescent="0.3">
      <c r="A489" s="72">
        <v>45747.061502627315</v>
      </c>
      <c r="B489" s="73">
        <v>389</v>
      </c>
      <c r="C489" s="73">
        <v>9</v>
      </c>
      <c r="D489" s="74" t="s">
        <v>3145</v>
      </c>
      <c r="E489" s="69"/>
      <c r="F489" s="69">
        <v>2</v>
      </c>
    </row>
    <row r="490" spans="1:6" x14ac:dyDescent="0.3">
      <c r="A490" s="75">
        <v>45746.927201157407</v>
      </c>
      <c r="B490" s="76">
        <v>389</v>
      </c>
      <c r="C490" s="76"/>
      <c r="D490" s="77" t="s">
        <v>3144</v>
      </c>
      <c r="E490" s="77" t="s">
        <v>3313</v>
      </c>
      <c r="F490" s="67">
        <v>3</v>
      </c>
    </row>
    <row r="491" spans="1:6" x14ac:dyDescent="0.3">
      <c r="A491" s="72">
        <v>45746.773969988426</v>
      </c>
      <c r="B491" s="73">
        <v>389</v>
      </c>
      <c r="C491" s="73">
        <v>8</v>
      </c>
      <c r="D491" s="74" t="s">
        <v>3144</v>
      </c>
      <c r="E491" s="69"/>
      <c r="F491" s="69">
        <v>3</v>
      </c>
    </row>
    <row r="492" spans="1:6" x14ac:dyDescent="0.3">
      <c r="A492" s="75">
        <v>45746.760110046293</v>
      </c>
      <c r="B492" s="76">
        <v>389</v>
      </c>
      <c r="C492" s="76">
        <v>10</v>
      </c>
      <c r="D492" s="77" t="s">
        <v>3144</v>
      </c>
      <c r="E492" s="77" t="s">
        <v>3314</v>
      </c>
      <c r="F492" s="67">
        <v>3</v>
      </c>
    </row>
    <row r="493" spans="1:6" x14ac:dyDescent="0.3">
      <c r="A493" s="72">
        <v>45746.636109999999</v>
      </c>
      <c r="B493" s="73">
        <v>388</v>
      </c>
      <c r="C493" s="73">
        <v>10</v>
      </c>
      <c r="D493" s="74" t="s">
        <v>3145</v>
      </c>
      <c r="E493" s="69"/>
      <c r="F493" s="69">
        <v>2</v>
      </c>
    </row>
    <row r="494" spans="1:6" x14ac:dyDescent="0.3">
      <c r="A494" s="75">
        <v>45746.634335752315</v>
      </c>
      <c r="B494" s="76">
        <v>389</v>
      </c>
      <c r="C494" s="76">
        <v>10</v>
      </c>
      <c r="D494" s="77" t="s">
        <v>3144</v>
      </c>
      <c r="E494" s="67"/>
      <c r="F494" s="67">
        <v>3</v>
      </c>
    </row>
    <row r="495" spans="1:6" x14ac:dyDescent="0.3">
      <c r="A495" s="72">
        <v>45746.55225753472</v>
      </c>
      <c r="B495" s="73">
        <v>389</v>
      </c>
      <c r="C495" s="73">
        <v>8</v>
      </c>
      <c r="D495" s="74" t="s">
        <v>3144</v>
      </c>
      <c r="E495" s="74" t="s">
        <v>3315</v>
      </c>
      <c r="F495" s="69">
        <v>3</v>
      </c>
    </row>
    <row r="496" spans="1:6" x14ac:dyDescent="0.3">
      <c r="A496" s="75">
        <v>45746.373347569446</v>
      </c>
      <c r="B496" s="76">
        <v>389</v>
      </c>
      <c r="C496" s="76">
        <v>8</v>
      </c>
      <c r="D496" s="77" t="s">
        <v>3145</v>
      </c>
      <c r="E496" s="67"/>
      <c r="F496" s="67">
        <v>2</v>
      </c>
    </row>
    <row r="497" spans="1:6" x14ac:dyDescent="0.3">
      <c r="A497" s="72">
        <v>45745.899099722221</v>
      </c>
      <c r="B497" s="73">
        <v>388</v>
      </c>
      <c r="C497" s="69"/>
      <c r="D497" s="74" t="s">
        <v>3146</v>
      </c>
      <c r="E497" s="74" t="s">
        <v>3316</v>
      </c>
      <c r="F497" s="69">
        <v>1</v>
      </c>
    </row>
    <row r="498" spans="1:6" x14ac:dyDescent="0.3">
      <c r="A498" s="75">
        <v>45745.881041504632</v>
      </c>
      <c r="B498" s="76">
        <v>388</v>
      </c>
      <c r="C498" s="76">
        <v>8</v>
      </c>
      <c r="D498" s="77" t="s">
        <v>3144</v>
      </c>
      <c r="E498" s="77" t="s">
        <v>3317</v>
      </c>
      <c r="F498" s="67">
        <v>3</v>
      </c>
    </row>
    <row r="499" spans="1:6" x14ac:dyDescent="0.3">
      <c r="A499" s="72">
        <v>45745.84924708333</v>
      </c>
      <c r="B499" s="73">
        <v>111</v>
      </c>
      <c r="C499" s="73">
        <v>6</v>
      </c>
      <c r="D499" s="74" t="s">
        <v>3146</v>
      </c>
      <c r="E499" s="69"/>
      <c r="F499" s="69">
        <v>1</v>
      </c>
    </row>
    <row r="500" spans="1:6" x14ac:dyDescent="0.3">
      <c r="A500" s="75">
        <v>45745.798353599537</v>
      </c>
      <c r="B500" s="76">
        <v>388</v>
      </c>
      <c r="C500" s="76">
        <v>8</v>
      </c>
      <c r="D500" s="77" t="s">
        <v>3145</v>
      </c>
      <c r="E500" s="67"/>
      <c r="F500" s="67">
        <v>2</v>
      </c>
    </row>
    <row r="501" spans="1:6" x14ac:dyDescent="0.3">
      <c r="A501" s="72">
        <v>45745.798031967592</v>
      </c>
      <c r="B501" s="73">
        <v>387</v>
      </c>
      <c r="C501" s="73">
        <v>7</v>
      </c>
      <c r="D501" s="74" t="s">
        <v>3144</v>
      </c>
      <c r="E501" s="69"/>
      <c r="F501" s="69">
        <v>3</v>
      </c>
    </row>
    <row r="502" spans="1:6" x14ac:dyDescent="0.3">
      <c r="A502" s="75">
        <v>45745.369904108797</v>
      </c>
      <c r="B502" s="76">
        <v>388</v>
      </c>
      <c r="C502" s="76">
        <v>8</v>
      </c>
      <c r="D502" s="77" t="s">
        <v>3145</v>
      </c>
      <c r="E502" s="67"/>
      <c r="F502" s="67">
        <v>2</v>
      </c>
    </row>
    <row r="503" spans="1:6" x14ac:dyDescent="0.3">
      <c r="A503" s="72">
        <v>45745.034055208336</v>
      </c>
      <c r="B503" s="73">
        <v>220</v>
      </c>
      <c r="C503" s="73">
        <v>8</v>
      </c>
      <c r="D503" s="74" t="s">
        <v>3146</v>
      </c>
      <c r="E503" s="69"/>
      <c r="F503" s="69">
        <v>1</v>
      </c>
    </row>
    <row r="504" spans="1:6" x14ac:dyDescent="0.3">
      <c r="A504" s="75">
        <v>45744.687609583329</v>
      </c>
      <c r="B504" s="76">
        <v>387</v>
      </c>
      <c r="C504" s="76">
        <v>7</v>
      </c>
      <c r="D504" s="77" t="s">
        <v>3144</v>
      </c>
      <c r="E504" s="67"/>
      <c r="F504" s="67">
        <v>3</v>
      </c>
    </row>
    <row r="505" spans="1:6" x14ac:dyDescent="0.3">
      <c r="A505" s="72">
        <v>45744.67937322917</v>
      </c>
      <c r="B505" s="73">
        <v>387</v>
      </c>
      <c r="C505" s="73">
        <v>1</v>
      </c>
      <c r="D505" s="74" t="s">
        <v>3144</v>
      </c>
      <c r="E505" s="74" t="s">
        <v>3318</v>
      </c>
      <c r="F505" s="69">
        <v>3</v>
      </c>
    </row>
    <row r="506" spans="1:6" x14ac:dyDescent="0.3">
      <c r="A506" s="75">
        <v>45744.662991770834</v>
      </c>
      <c r="B506" s="76">
        <v>387</v>
      </c>
      <c r="C506" s="76">
        <v>7</v>
      </c>
      <c r="D506" s="77" t="s">
        <v>3144</v>
      </c>
      <c r="E506" s="67"/>
      <c r="F506" s="67">
        <v>3</v>
      </c>
    </row>
    <row r="507" spans="1:6" x14ac:dyDescent="0.3">
      <c r="A507" s="75">
        <v>45744.561432060189</v>
      </c>
      <c r="B507" s="76">
        <v>387</v>
      </c>
      <c r="C507" s="76">
        <v>7</v>
      </c>
      <c r="D507" s="77" t="s">
        <v>3144</v>
      </c>
      <c r="E507" s="77" t="s">
        <v>3319</v>
      </c>
      <c r="F507" s="69">
        <v>3</v>
      </c>
    </row>
    <row r="508" spans="1:6" x14ac:dyDescent="0.3">
      <c r="A508" s="72">
        <v>45744.514496342592</v>
      </c>
      <c r="B508" s="73">
        <v>387</v>
      </c>
      <c r="C508" s="73">
        <v>10</v>
      </c>
      <c r="D508" s="74" t="s">
        <v>3145</v>
      </c>
      <c r="E508" s="69"/>
      <c r="F508" s="69">
        <v>2</v>
      </c>
    </row>
    <row r="509" spans="1:6" x14ac:dyDescent="0.3">
      <c r="A509" s="75">
        <v>45744.363347777777</v>
      </c>
      <c r="B509" s="76">
        <v>387</v>
      </c>
      <c r="C509" s="76">
        <v>8</v>
      </c>
      <c r="D509" s="77" t="s">
        <v>3144</v>
      </c>
      <c r="E509" s="67"/>
      <c r="F509" s="67">
        <v>3</v>
      </c>
    </row>
    <row r="510" spans="1:6" x14ac:dyDescent="0.3">
      <c r="A510" s="72">
        <v>45744.317225636572</v>
      </c>
      <c r="B510" s="73">
        <v>387</v>
      </c>
      <c r="C510" s="73"/>
      <c r="D510" s="74"/>
      <c r="E510" s="74" t="s">
        <v>3320</v>
      </c>
      <c r="F510" s="69" t="s">
        <v>3143</v>
      </c>
    </row>
    <row r="511" spans="1:6" x14ac:dyDescent="0.3">
      <c r="A511" s="75">
        <v>45744.132533553246</v>
      </c>
      <c r="B511" s="76">
        <v>386</v>
      </c>
      <c r="C511" s="76">
        <v>7</v>
      </c>
      <c r="D511" s="77" t="s">
        <v>3144</v>
      </c>
      <c r="E511" s="77" t="s">
        <v>3321</v>
      </c>
      <c r="F511" s="67">
        <v>3</v>
      </c>
    </row>
    <row r="512" spans="1:6" x14ac:dyDescent="0.3">
      <c r="A512" s="72">
        <v>45744.009821099535</v>
      </c>
      <c r="B512" s="73">
        <v>386</v>
      </c>
      <c r="C512" s="73">
        <v>9</v>
      </c>
      <c r="D512" s="74" t="s">
        <v>3145</v>
      </c>
      <c r="E512" s="74" t="s">
        <v>3322</v>
      </c>
      <c r="F512" s="69">
        <v>2</v>
      </c>
    </row>
    <row r="513" spans="1:6" x14ac:dyDescent="0.3">
      <c r="A513" s="75">
        <v>45743.848221307868</v>
      </c>
      <c r="B513" s="76">
        <v>386</v>
      </c>
      <c r="C513" s="76">
        <v>7</v>
      </c>
      <c r="D513" s="77" t="s">
        <v>3144</v>
      </c>
      <c r="E513" s="67"/>
      <c r="F513" s="67">
        <v>3</v>
      </c>
    </row>
    <row r="514" spans="1:6" x14ac:dyDescent="0.3">
      <c r="A514" s="72">
        <v>45743.683774062505</v>
      </c>
      <c r="B514" s="73">
        <v>386</v>
      </c>
      <c r="C514" s="73">
        <v>8</v>
      </c>
      <c r="D514" s="74" t="s">
        <v>3144</v>
      </c>
      <c r="E514" s="69"/>
      <c r="F514" s="69">
        <v>3</v>
      </c>
    </row>
    <row r="515" spans="1:6" x14ac:dyDescent="0.3">
      <c r="A515" s="75">
        <v>45743.669798298608</v>
      </c>
      <c r="B515" s="76">
        <v>386</v>
      </c>
      <c r="C515" s="76">
        <v>10</v>
      </c>
      <c r="D515" s="77" t="s">
        <v>3144</v>
      </c>
      <c r="E515" s="77" t="s">
        <v>3323</v>
      </c>
      <c r="F515" s="67">
        <v>3</v>
      </c>
    </row>
    <row r="516" spans="1:6" x14ac:dyDescent="0.3">
      <c r="A516" s="72">
        <v>45743.647901307872</v>
      </c>
      <c r="B516" s="73">
        <v>386</v>
      </c>
      <c r="C516" s="73">
        <v>10</v>
      </c>
      <c r="D516" s="74" t="s">
        <v>3146</v>
      </c>
      <c r="E516" s="69"/>
      <c r="F516" s="69">
        <v>1</v>
      </c>
    </row>
    <row r="517" spans="1:6" x14ac:dyDescent="0.3">
      <c r="A517" s="75">
        <v>45743.618864143515</v>
      </c>
      <c r="B517" s="76">
        <v>386</v>
      </c>
      <c r="C517" s="76">
        <v>9</v>
      </c>
      <c r="D517" s="77" t="s">
        <v>3145</v>
      </c>
      <c r="E517" s="67"/>
      <c r="F517" s="67">
        <v>2</v>
      </c>
    </row>
    <row r="518" spans="1:6" x14ac:dyDescent="0.3">
      <c r="A518" s="72">
        <v>45743.513421053241</v>
      </c>
      <c r="B518" s="73">
        <v>386</v>
      </c>
      <c r="C518" s="73">
        <v>8</v>
      </c>
      <c r="D518" s="74" t="s">
        <v>3145</v>
      </c>
      <c r="E518" s="69"/>
      <c r="F518" s="69">
        <v>2</v>
      </c>
    </row>
    <row r="519" spans="1:6" x14ac:dyDescent="0.3">
      <c r="A519" s="75">
        <v>45743.513070462963</v>
      </c>
      <c r="B519" s="76">
        <v>385</v>
      </c>
      <c r="C519" s="76">
        <v>8</v>
      </c>
      <c r="D519" s="77" t="s">
        <v>3144</v>
      </c>
      <c r="E519" s="67"/>
      <c r="F519" s="67">
        <v>3</v>
      </c>
    </row>
    <row r="520" spans="1:6" x14ac:dyDescent="0.3">
      <c r="A520" s="72">
        <v>45743.438878715278</v>
      </c>
      <c r="B520" s="73">
        <v>386</v>
      </c>
      <c r="C520" s="73">
        <v>9</v>
      </c>
      <c r="D520" s="74" t="s">
        <v>3146</v>
      </c>
      <c r="E520" s="69"/>
      <c r="F520" s="69">
        <v>1</v>
      </c>
    </row>
    <row r="521" spans="1:6" x14ac:dyDescent="0.3">
      <c r="A521" s="75">
        <v>45743.359161493056</v>
      </c>
      <c r="B521" s="76">
        <v>386</v>
      </c>
      <c r="C521" s="76">
        <v>8</v>
      </c>
      <c r="D521" s="77" t="s">
        <v>3145</v>
      </c>
      <c r="E521" s="67"/>
      <c r="F521" s="67">
        <v>2</v>
      </c>
    </row>
    <row r="522" spans="1:6" x14ac:dyDescent="0.3">
      <c r="A522" s="72">
        <v>45743.034425208331</v>
      </c>
      <c r="B522" s="73">
        <v>287</v>
      </c>
      <c r="C522" s="73">
        <v>1</v>
      </c>
      <c r="D522" s="74" t="s">
        <v>3144</v>
      </c>
      <c r="E522" s="69"/>
      <c r="F522" s="69">
        <v>3</v>
      </c>
    </row>
    <row r="523" spans="1:6" x14ac:dyDescent="0.3">
      <c r="A523" s="75">
        <v>45742.660147418981</v>
      </c>
      <c r="B523" s="76">
        <v>385</v>
      </c>
      <c r="C523" s="76">
        <v>7</v>
      </c>
      <c r="D523" s="77" t="s">
        <v>3146</v>
      </c>
      <c r="E523" s="77" t="s">
        <v>3324</v>
      </c>
      <c r="F523" s="67">
        <v>1</v>
      </c>
    </row>
    <row r="524" spans="1:6" x14ac:dyDescent="0.3">
      <c r="A524" s="72">
        <v>45742.509994629625</v>
      </c>
      <c r="B524" s="73">
        <v>385</v>
      </c>
      <c r="C524" s="73">
        <v>10</v>
      </c>
      <c r="D524" s="74" t="s">
        <v>3145</v>
      </c>
      <c r="E524" s="74" t="s">
        <v>3325</v>
      </c>
      <c r="F524" s="69">
        <v>2</v>
      </c>
    </row>
    <row r="525" spans="1:6" x14ac:dyDescent="0.3">
      <c r="A525" s="75">
        <v>45742.38438935185</v>
      </c>
      <c r="B525" s="76">
        <v>385</v>
      </c>
      <c r="C525" s="76">
        <v>7</v>
      </c>
      <c r="D525" s="77" t="s">
        <v>3146</v>
      </c>
      <c r="E525" s="77" t="s">
        <v>3326</v>
      </c>
      <c r="F525" s="67">
        <v>1</v>
      </c>
    </row>
    <row r="526" spans="1:6" x14ac:dyDescent="0.3">
      <c r="A526" s="72">
        <v>45742.351190092595</v>
      </c>
      <c r="B526" s="73">
        <v>385</v>
      </c>
      <c r="C526" s="73">
        <v>8</v>
      </c>
      <c r="D526" s="74" t="s">
        <v>3145</v>
      </c>
      <c r="E526" s="69"/>
      <c r="F526" s="69">
        <v>2</v>
      </c>
    </row>
    <row r="527" spans="1:6" x14ac:dyDescent="0.3">
      <c r="A527" s="75">
        <v>45742.33393912037</v>
      </c>
      <c r="B527" s="76">
        <v>385</v>
      </c>
      <c r="C527" s="76">
        <v>7</v>
      </c>
      <c r="D527" s="77" t="s">
        <v>3144</v>
      </c>
      <c r="E527" s="67"/>
      <c r="F527" s="67">
        <v>3</v>
      </c>
    </row>
    <row r="528" spans="1:6" x14ac:dyDescent="0.3">
      <c r="A528" s="72">
        <v>45742.060727037038</v>
      </c>
      <c r="B528" s="73">
        <v>384</v>
      </c>
      <c r="C528" s="73">
        <v>6</v>
      </c>
      <c r="D528" s="74" t="s">
        <v>3146</v>
      </c>
      <c r="E528" s="69"/>
      <c r="F528" s="69">
        <v>1</v>
      </c>
    </row>
    <row r="529" spans="1:6" x14ac:dyDescent="0.3">
      <c r="A529" s="75">
        <v>45742.040267164353</v>
      </c>
      <c r="B529" s="76">
        <v>4</v>
      </c>
      <c r="C529" s="76">
        <v>5</v>
      </c>
      <c r="D529" s="77" t="s">
        <v>3146</v>
      </c>
      <c r="E529" s="67"/>
      <c r="F529" s="67">
        <v>1</v>
      </c>
    </row>
    <row r="530" spans="1:6" x14ac:dyDescent="0.3">
      <c r="A530" s="72">
        <v>45741.919451608795</v>
      </c>
      <c r="B530" s="73">
        <v>383</v>
      </c>
      <c r="C530" s="73">
        <v>10</v>
      </c>
      <c r="D530" s="74" t="s">
        <v>3145</v>
      </c>
      <c r="E530" s="69"/>
      <c r="F530" s="69">
        <v>2</v>
      </c>
    </row>
    <row r="531" spans="1:6" x14ac:dyDescent="0.3">
      <c r="A531" s="75">
        <v>45741.727532534722</v>
      </c>
      <c r="B531" s="76">
        <v>384</v>
      </c>
      <c r="C531" s="76">
        <v>8</v>
      </c>
      <c r="D531" s="77" t="s">
        <v>3145</v>
      </c>
      <c r="E531" s="67"/>
      <c r="F531" s="67">
        <v>2</v>
      </c>
    </row>
    <row r="532" spans="1:6" x14ac:dyDescent="0.3">
      <c r="A532" s="72">
        <v>45741.657329583337</v>
      </c>
      <c r="B532" s="73">
        <v>384</v>
      </c>
      <c r="C532" s="73">
        <v>8</v>
      </c>
      <c r="D532" s="74" t="s">
        <v>3146</v>
      </c>
      <c r="E532" s="69"/>
      <c r="F532" s="69">
        <v>1</v>
      </c>
    </row>
    <row r="533" spans="1:6" x14ac:dyDescent="0.3">
      <c r="A533" s="75">
        <v>45741.375688495369</v>
      </c>
      <c r="B533" s="76">
        <v>384</v>
      </c>
      <c r="C533" s="76">
        <v>6</v>
      </c>
      <c r="D533" s="77" t="s">
        <v>3146</v>
      </c>
      <c r="E533" s="77" t="s">
        <v>3197</v>
      </c>
      <c r="F533" s="67">
        <v>1</v>
      </c>
    </row>
    <row r="534" spans="1:6" x14ac:dyDescent="0.3">
      <c r="A534" s="72">
        <v>45741.184764791666</v>
      </c>
      <c r="B534" s="73">
        <v>180</v>
      </c>
      <c r="C534" s="73">
        <v>7</v>
      </c>
      <c r="D534" s="74" t="s">
        <v>3145</v>
      </c>
      <c r="E534" s="69"/>
      <c r="F534" s="69">
        <v>2</v>
      </c>
    </row>
    <row r="535" spans="1:6" x14ac:dyDescent="0.3">
      <c r="A535" s="75">
        <v>45741.182443668979</v>
      </c>
      <c r="B535" s="76">
        <v>179</v>
      </c>
      <c r="C535" s="76">
        <v>7</v>
      </c>
      <c r="D535" s="77" t="s">
        <v>3146</v>
      </c>
      <c r="E535" s="67"/>
      <c r="F535" s="67">
        <v>1</v>
      </c>
    </row>
    <row r="536" spans="1:6" x14ac:dyDescent="0.3">
      <c r="A536" s="72">
        <v>45741.109435659717</v>
      </c>
      <c r="B536" s="73">
        <v>136</v>
      </c>
      <c r="C536" s="73">
        <v>8</v>
      </c>
      <c r="D536" s="74" t="s">
        <v>3144</v>
      </c>
      <c r="E536" s="69"/>
      <c r="F536" s="69">
        <v>3</v>
      </c>
    </row>
    <row r="537" spans="1:6" x14ac:dyDescent="0.3">
      <c r="A537" s="75">
        <v>45741.051385729166</v>
      </c>
      <c r="B537" s="76">
        <v>219</v>
      </c>
      <c r="C537" s="76">
        <v>8</v>
      </c>
      <c r="D537" s="77" t="s">
        <v>3145</v>
      </c>
      <c r="E537" s="67"/>
      <c r="F537" s="67">
        <v>2</v>
      </c>
    </row>
    <row r="538" spans="1:6" x14ac:dyDescent="0.3">
      <c r="A538" s="72">
        <v>45741.048273865745</v>
      </c>
      <c r="B538" s="73">
        <v>206</v>
      </c>
      <c r="C538" s="73">
        <v>8</v>
      </c>
      <c r="D538" s="74" t="s">
        <v>3146</v>
      </c>
      <c r="E538" s="69"/>
      <c r="F538" s="69">
        <v>1</v>
      </c>
    </row>
    <row r="539" spans="1:6" x14ac:dyDescent="0.3">
      <c r="A539" s="75">
        <v>45741.043405497687</v>
      </c>
      <c r="B539" s="76">
        <v>217</v>
      </c>
      <c r="C539" s="76">
        <v>7</v>
      </c>
      <c r="D539" s="77" t="s">
        <v>3145</v>
      </c>
      <c r="E539" s="67"/>
      <c r="F539" s="67">
        <v>2</v>
      </c>
    </row>
    <row r="540" spans="1:6" x14ac:dyDescent="0.3">
      <c r="A540" s="75">
        <v>45740.655616365737</v>
      </c>
      <c r="B540" s="76">
        <v>383</v>
      </c>
      <c r="C540" s="76">
        <v>10</v>
      </c>
      <c r="D540" s="77" t="s">
        <v>3144</v>
      </c>
      <c r="E540" s="77" t="s">
        <v>3327</v>
      </c>
      <c r="F540" s="67">
        <v>3</v>
      </c>
    </row>
    <row r="541" spans="1:6" x14ac:dyDescent="0.3">
      <c r="A541" s="72">
        <v>45740.647285416664</v>
      </c>
      <c r="B541" s="73">
        <v>381</v>
      </c>
      <c r="C541" s="73">
        <v>5</v>
      </c>
      <c r="D541" s="74" t="s">
        <v>3144</v>
      </c>
      <c r="E541" s="69"/>
      <c r="F541" s="69">
        <v>3</v>
      </c>
    </row>
    <row r="542" spans="1:6" x14ac:dyDescent="0.3">
      <c r="A542" s="75">
        <v>45740.643308032406</v>
      </c>
      <c r="B542" s="76">
        <v>383</v>
      </c>
      <c r="C542" s="76">
        <v>10</v>
      </c>
      <c r="D542" s="77" t="s">
        <v>3145</v>
      </c>
      <c r="E542" s="77" t="s">
        <v>3328</v>
      </c>
      <c r="F542" s="67">
        <v>2</v>
      </c>
    </row>
    <row r="543" spans="1:6" x14ac:dyDescent="0.3">
      <c r="A543" s="72">
        <v>45740.643148796298</v>
      </c>
      <c r="B543" s="73">
        <v>382</v>
      </c>
      <c r="C543" s="73">
        <v>10</v>
      </c>
      <c r="D543" s="74" t="s">
        <v>3146</v>
      </c>
      <c r="E543" s="69"/>
      <c r="F543" s="69">
        <v>1</v>
      </c>
    </row>
    <row r="544" spans="1:6" x14ac:dyDescent="0.3">
      <c r="A544" s="75">
        <v>45740.634611435184</v>
      </c>
      <c r="B544" s="76">
        <v>383</v>
      </c>
      <c r="C544" s="76">
        <v>10</v>
      </c>
      <c r="D544" s="77" t="s">
        <v>3145</v>
      </c>
      <c r="E544" s="77" t="s">
        <v>3329</v>
      </c>
      <c r="F544" s="67">
        <v>2</v>
      </c>
    </row>
    <row r="545" spans="1:6" x14ac:dyDescent="0.3">
      <c r="A545" s="72">
        <v>45740.510672627315</v>
      </c>
      <c r="B545" s="73">
        <v>383</v>
      </c>
      <c r="C545" s="73">
        <v>8</v>
      </c>
      <c r="D545" s="74" t="s">
        <v>3146</v>
      </c>
      <c r="E545" s="69"/>
      <c r="F545" s="69">
        <v>1</v>
      </c>
    </row>
    <row r="546" spans="1:6" x14ac:dyDescent="0.3">
      <c r="A546" s="75">
        <v>45740.459071087964</v>
      </c>
      <c r="B546" s="76">
        <v>383</v>
      </c>
      <c r="C546" s="76">
        <v>6</v>
      </c>
      <c r="D546" s="77" t="s">
        <v>3146</v>
      </c>
      <c r="E546" s="77" t="s">
        <v>3330</v>
      </c>
      <c r="F546" s="67">
        <v>1</v>
      </c>
    </row>
    <row r="547" spans="1:6" x14ac:dyDescent="0.3">
      <c r="A547" s="72">
        <v>45740.408179293983</v>
      </c>
      <c r="B547" s="73">
        <v>383</v>
      </c>
      <c r="C547" s="73">
        <v>9</v>
      </c>
      <c r="D547" s="74" t="s">
        <v>3146</v>
      </c>
      <c r="E547" s="74" t="s">
        <v>3331</v>
      </c>
      <c r="F547" s="69">
        <v>1</v>
      </c>
    </row>
    <row r="548" spans="1:6" x14ac:dyDescent="0.3">
      <c r="A548" s="75">
        <v>45740.407909803238</v>
      </c>
      <c r="B548" s="76">
        <v>383</v>
      </c>
      <c r="C548" s="76">
        <v>7</v>
      </c>
      <c r="D548" s="77" t="s">
        <v>3145</v>
      </c>
      <c r="E548" s="77" t="s">
        <v>3326</v>
      </c>
      <c r="F548" s="67">
        <v>2</v>
      </c>
    </row>
    <row r="549" spans="1:6" x14ac:dyDescent="0.3">
      <c r="A549" s="72">
        <v>45740.377579490741</v>
      </c>
      <c r="B549" s="73">
        <v>383</v>
      </c>
      <c r="C549" s="73">
        <v>6</v>
      </c>
      <c r="D549" s="74" t="s">
        <v>3146</v>
      </c>
      <c r="E549" s="74" t="s">
        <v>3332</v>
      </c>
      <c r="F549" s="69">
        <v>1</v>
      </c>
    </row>
    <row r="550" spans="1:6" x14ac:dyDescent="0.3">
      <c r="A550" s="75">
        <v>45740.358210034727</v>
      </c>
      <c r="B550" s="76">
        <v>383</v>
      </c>
      <c r="C550" s="76">
        <v>8</v>
      </c>
      <c r="D550" s="77" t="s">
        <v>3146</v>
      </c>
      <c r="E550" s="67"/>
      <c r="F550" s="67">
        <v>1</v>
      </c>
    </row>
    <row r="551" spans="1:6" x14ac:dyDescent="0.3">
      <c r="A551" s="72">
        <v>45740.340862395838</v>
      </c>
      <c r="B551" s="73">
        <v>383</v>
      </c>
      <c r="C551" s="73">
        <v>8</v>
      </c>
      <c r="D551" s="74" t="s">
        <v>3145</v>
      </c>
      <c r="E551" s="74" t="s">
        <v>3333</v>
      </c>
      <c r="F551" s="69">
        <v>2</v>
      </c>
    </row>
    <row r="552" spans="1:6" x14ac:dyDescent="0.3">
      <c r="A552" s="75">
        <v>45740.302480254628</v>
      </c>
      <c r="B552" s="76">
        <v>383</v>
      </c>
      <c r="C552" s="76">
        <v>8</v>
      </c>
      <c r="D552" s="77" t="s">
        <v>3146</v>
      </c>
      <c r="E552" s="77" t="s">
        <v>3334</v>
      </c>
      <c r="F552" s="67">
        <v>1</v>
      </c>
    </row>
    <row r="553" spans="1:6" x14ac:dyDescent="0.3">
      <c r="A553" s="75">
        <v>45739.842970648147</v>
      </c>
      <c r="B553" s="76">
        <v>382</v>
      </c>
      <c r="C553" s="76">
        <v>9</v>
      </c>
      <c r="D553" s="77" t="s">
        <v>3146</v>
      </c>
      <c r="E553" s="67"/>
      <c r="F553" s="67">
        <v>1</v>
      </c>
    </row>
    <row r="554" spans="1:6" x14ac:dyDescent="0.3">
      <c r="A554" s="72">
        <v>45739.838505798616</v>
      </c>
      <c r="B554" s="73">
        <v>216</v>
      </c>
      <c r="C554" s="73">
        <v>8</v>
      </c>
      <c r="D554" s="74" t="s">
        <v>3146</v>
      </c>
      <c r="E554" s="69"/>
      <c r="F554" s="69">
        <v>1</v>
      </c>
    </row>
    <row r="555" spans="1:6" x14ac:dyDescent="0.3">
      <c r="A555" s="75">
        <v>45739.832010671293</v>
      </c>
      <c r="B555" s="76">
        <v>215</v>
      </c>
      <c r="C555" s="76">
        <v>7</v>
      </c>
      <c r="D555" s="77" t="s">
        <v>3146</v>
      </c>
      <c r="E555" s="67"/>
      <c r="F555" s="67">
        <v>1</v>
      </c>
    </row>
    <row r="556" spans="1:6" x14ac:dyDescent="0.3">
      <c r="A556" s="72">
        <v>45739.829627453699</v>
      </c>
      <c r="B556" s="73">
        <v>214</v>
      </c>
      <c r="C556" s="73">
        <v>7</v>
      </c>
      <c r="D556" s="74" t="s">
        <v>3146</v>
      </c>
      <c r="E556" s="69"/>
      <c r="F556" s="69">
        <v>1</v>
      </c>
    </row>
    <row r="557" spans="1:6" x14ac:dyDescent="0.3">
      <c r="A557" s="75">
        <v>45739.82733630787</v>
      </c>
      <c r="B557" s="76">
        <v>213</v>
      </c>
      <c r="C557" s="76">
        <v>7</v>
      </c>
      <c r="D557" s="77" t="s">
        <v>3146</v>
      </c>
      <c r="E557" s="67"/>
      <c r="F557" s="67">
        <v>1</v>
      </c>
    </row>
    <row r="558" spans="1:6" x14ac:dyDescent="0.3">
      <c r="A558" s="72">
        <v>45739.825583726852</v>
      </c>
      <c r="B558" s="73">
        <v>212</v>
      </c>
      <c r="C558" s="73">
        <v>9</v>
      </c>
      <c r="D558" s="74" t="s">
        <v>3145</v>
      </c>
      <c r="E558" s="69"/>
      <c r="F558" s="69">
        <v>2</v>
      </c>
    </row>
    <row r="559" spans="1:6" x14ac:dyDescent="0.3">
      <c r="A559" s="75">
        <v>45739.822760613424</v>
      </c>
      <c r="B559" s="76">
        <v>211</v>
      </c>
      <c r="C559" s="76">
        <v>7</v>
      </c>
      <c r="D559" s="77" t="s">
        <v>3146</v>
      </c>
      <c r="E559" s="67"/>
      <c r="F559" s="67">
        <v>1</v>
      </c>
    </row>
    <row r="560" spans="1:6" x14ac:dyDescent="0.3">
      <c r="A560" s="72">
        <v>45739.78531068287</v>
      </c>
      <c r="B560" s="73">
        <v>133</v>
      </c>
      <c r="C560" s="73">
        <v>6</v>
      </c>
      <c r="D560" s="74" t="s">
        <v>3146</v>
      </c>
      <c r="E560" s="69"/>
      <c r="F560" s="69">
        <v>1</v>
      </c>
    </row>
    <row r="561" spans="1:6" x14ac:dyDescent="0.3">
      <c r="A561" s="75">
        <v>45739.784410231485</v>
      </c>
      <c r="B561" s="76">
        <v>132</v>
      </c>
      <c r="C561" s="76">
        <v>6</v>
      </c>
      <c r="D561" s="77" t="s">
        <v>3146</v>
      </c>
      <c r="E561" s="67"/>
      <c r="F561" s="67">
        <v>1</v>
      </c>
    </row>
    <row r="562" spans="1:6" x14ac:dyDescent="0.3">
      <c r="A562" s="72">
        <v>45739.783244664352</v>
      </c>
      <c r="B562" s="73">
        <v>132</v>
      </c>
      <c r="C562" s="73">
        <v>5</v>
      </c>
      <c r="D562" s="74" t="s">
        <v>3146</v>
      </c>
      <c r="E562" s="69"/>
      <c r="F562" s="69">
        <v>1</v>
      </c>
    </row>
    <row r="563" spans="1:6" x14ac:dyDescent="0.3">
      <c r="A563" s="75">
        <v>45739.69257136574</v>
      </c>
      <c r="B563" s="76">
        <v>382</v>
      </c>
      <c r="C563" s="76">
        <v>7</v>
      </c>
      <c r="D563" s="77" t="s">
        <v>3146</v>
      </c>
      <c r="E563" s="67"/>
      <c r="F563" s="67">
        <v>1</v>
      </c>
    </row>
    <row r="564" spans="1:6" x14ac:dyDescent="0.3">
      <c r="A564" s="72">
        <v>45739.514732881944</v>
      </c>
      <c r="B564" s="73">
        <v>382</v>
      </c>
      <c r="C564" s="73">
        <v>9</v>
      </c>
      <c r="D564" s="74" t="s">
        <v>3144</v>
      </c>
      <c r="E564" s="74" t="s">
        <v>3335</v>
      </c>
      <c r="F564" s="69">
        <v>3</v>
      </c>
    </row>
    <row r="565" spans="1:6" x14ac:dyDescent="0.3">
      <c r="A565" s="75">
        <v>45739.449614768513</v>
      </c>
      <c r="B565" s="76">
        <v>381</v>
      </c>
      <c r="C565" s="76">
        <v>3</v>
      </c>
      <c r="D565" s="77" t="s">
        <v>3146</v>
      </c>
      <c r="E565" s="77" t="s">
        <v>3336</v>
      </c>
      <c r="F565" s="67">
        <v>1</v>
      </c>
    </row>
    <row r="566" spans="1:6" x14ac:dyDescent="0.3">
      <c r="A566" s="75">
        <v>45739.351248692124</v>
      </c>
      <c r="B566" s="76">
        <v>382</v>
      </c>
      <c r="C566" s="76">
        <v>7</v>
      </c>
      <c r="D566" s="77" t="s">
        <v>3146</v>
      </c>
      <c r="E566" s="67"/>
      <c r="F566" s="67">
        <v>1</v>
      </c>
    </row>
    <row r="567" spans="1:6" x14ac:dyDescent="0.3">
      <c r="A567" s="72">
        <v>45738.839742719909</v>
      </c>
      <c r="B567" s="73">
        <v>210</v>
      </c>
      <c r="C567" s="73">
        <v>9</v>
      </c>
      <c r="D567" s="74" t="s">
        <v>3146</v>
      </c>
      <c r="E567" s="69"/>
      <c r="F567" s="69">
        <v>1</v>
      </c>
    </row>
    <row r="568" spans="1:6" x14ac:dyDescent="0.3">
      <c r="A568" s="75">
        <v>45738.835733333333</v>
      </c>
      <c r="B568" s="76">
        <v>209</v>
      </c>
      <c r="C568" s="76">
        <v>7</v>
      </c>
      <c r="D568" s="77" t="s">
        <v>3146</v>
      </c>
      <c r="E568" s="67"/>
      <c r="F568" s="67">
        <v>1</v>
      </c>
    </row>
    <row r="569" spans="1:6" x14ac:dyDescent="0.3">
      <c r="A569" s="72">
        <v>45738.832777951393</v>
      </c>
      <c r="B569" s="73">
        <v>208</v>
      </c>
      <c r="C569" s="73">
        <v>8</v>
      </c>
      <c r="D569" s="74" t="s">
        <v>3145</v>
      </c>
      <c r="E569" s="69"/>
      <c r="F569" s="69">
        <v>2</v>
      </c>
    </row>
    <row r="570" spans="1:6" x14ac:dyDescent="0.3">
      <c r="A570" s="75">
        <v>45738.824713263893</v>
      </c>
      <c r="B570" s="76">
        <v>207</v>
      </c>
      <c r="C570" s="76">
        <v>7</v>
      </c>
      <c r="D570" s="77" t="s">
        <v>3146</v>
      </c>
      <c r="E570" s="67"/>
      <c r="F570" s="67">
        <v>1</v>
      </c>
    </row>
    <row r="571" spans="1:6" x14ac:dyDescent="0.3">
      <c r="A571" s="72">
        <v>45738.82085611111</v>
      </c>
      <c r="B571" s="73">
        <v>203</v>
      </c>
      <c r="C571" s="73">
        <v>7</v>
      </c>
      <c r="D571" s="74" t="s">
        <v>3146</v>
      </c>
      <c r="E571" s="69"/>
      <c r="F571" s="69">
        <v>1</v>
      </c>
    </row>
    <row r="572" spans="1:6" x14ac:dyDescent="0.3">
      <c r="A572" s="75">
        <v>45738.770342673612</v>
      </c>
      <c r="B572" s="76">
        <v>381</v>
      </c>
      <c r="C572" s="76"/>
      <c r="D572" s="67"/>
      <c r="E572" s="67"/>
      <c r="F572" s="67" t="s">
        <v>3143</v>
      </c>
    </row>
    <row r="573" spans="1:6" x14ac:dyDescent="0.3">
      <c r="A573" s="72">
        <v>45738.768848935186</v>
      </c>
      <c r="B573" s="73">
        <v>130</v>
      </c>
      <c r="C573" s="73">
        <v>6</v>
      </c>
      <c r="D573" s="74" t="s">
        <v>3145</v>
      </c>
      <c r="E573" s="69"/>
      <c r="F573" s="69">
        <v>2</v>
      </c>
    </row>
    <row r="574" spans="1:6" x14ac:dyDescent="0.3">
      <c r="A574" s="75">
        <v>45738.766999224536</v>
      </c>
      <c r="B574" s="76">
        <v>129</v>
      </c>
      <c r="C574" s="76">
        <v>7</v>
      </c>
      <c r="D574" s="77" t="s">
        <v>3146</v>
      </c>
      <c r="E574" s="67"/>
      <c r="F574" s="67">
        <v>1</v>
      </c>
    </row>
    <row r="575" spans="1:6" x14ac:dyDescent="0.3">
      <c r="A575" s="72">
        <v>45738.766104502312</v>
      </c>
      <c r="B575" s="73">
        <v>128</v>
      </c>
      <c r="C575" s="73">
        <v>6</v>
      </c>
      <c r="D575" s="74" t="s">
        <v>3146</v>
      </c>
      <c r="E575" s="69"/>
      <c r="F575" s="69">
        <v>1</v>
      </c>
    </row>
    <row r="576" spans="1:6" x14ac:dyDescent="0.3">
      <c r="A576" s="75">
        <v>45738.762830891203</v>
      </c>
      <c r="B576" s="76">
        <v>127</v>
      </c>
      <c r="C576" s="76">
        <v>6</v>
      </c>
      <c r="D576" s="77" t="s">
        <v>3146</v>
      </c>
      <c r="E576" s="67"/>
      <c r="F576" s="67">
        <v>1</v>
      </c>
    </row>
    <row r="577" spans="1:6" x14ac:dyDescent="0.3">
      <c r="A577" s="72">
        <v>45738.756348703704</v>
      </c>
      <c r="B577" s="73">
        <v>381</v>
      </c>
      <c r="C577" s="73">
        <v>10</v>
      </c>
      <c r="D577" s="74" t="s">
        <v>3145</v>
      </c>
      <c r="E577" s="69"/>
      <c r="F577" s="69">
        <v>2</v>
      </c>
    </row>
    <row r="578" spans="1:6" x14ac:dyDescent="0.3">
      <c r="A578" s="75">
        <v>45738.735124317129</v>
      </c>
      <c r="B578" s="76">
        <v>381</v>
      </c>
      <c r="C578" s="76">
        <v>8</v>
      </c>
      <c r="D578" s="77" t="s">
        <v>3144</v>
      </c>
      <c r="E578" s="77" t="s">
        <v>3337</v>
      </c>
      <c r="F578" s="67">
        <v>3</v>
      </c>
    </row>
    <row r="579" spans="1:6" x14ac:dyDescent="0.3">
      <c r="A579" s="72">
        <v>45738.639084895833</v>
      </c>
      <c r="B579" s="73">
        <v>381</v>
      </c>
      <c r="C579" s="73">
        <v>10</v>
      </c>
      <c r="D579" s="74" t="s">
        <v>3145</v>
      </c>
      <c r="E579" s="69"/>
      <c r="F579" s="69">
        <v>2</v>
      </c>
    </row>
    <row r="580" spans="1:6" x14ac:dyDescent="0.3">
      <c r="A580" s="75">
        <v>45738.512082453701</v>
      </c>
      <c r="B580" s="76">
        <v>381</v>
      </c>
      <c r="C580" s="76">
        <v>9</v>
      </c>
      <c r="D580" s="77" t="s">
        <v>3146</v>
      </c>
      <c r="E580" s="67"/>
      <c r="F580" s="67">
        <v>1</v>
      </c>
    </row>
    <row r="581" spans="1:6" x14ac:dyDescent="0.3">
      <c r="A581" s="72">
        <v>45738.373767534722</v>
      </c>
      <c r="B581" s="73">
        <v>381</v>
      </c>
      <c r="C581" s="73">
        <v>6</v>
      </c>
      <c r="D581" s="74" t="s">
        <v>3146</v>
      </c>
      <c r="E581" s="74" t="s">
        <v>3326</v>
      </c>
      <c r="F581" s="69">
        <v>1</v>
      </c>
    </row>
    <row r="582" spans="1:6" x14ac:dyDescent="0.3">
      <c r="A582" s="75">
        <v>45738.363419317131</v>
      </c>
      <c r="B582" s="76">
        <v>381</v>
      </c>
      <c r="C582" s="76">
        <v>8</v>
      </c>
      <c r="D582" s="77" t="s">
        <v>3144</v>
      </c>
      <c r="E582" s="67"/>
      <c r="F582" s="67">
        <v>3</v>
      </c>
    </row>
    <row r="583" spans="1:6" x14ac:dyDescent="0.3">
      <c r="A583" s="72">
        <v>45738.352748067133</v>
      </c>
      <c r="B583" s="73">
        <v>381</v>
      </c>
      <c r="C583" s="73">
        <v>7</v>
      </c>
      <c r="D583" s="74" t="s">
        <v>3144</v>
      </c>
      <c r="E583" s="69"/>
      <c r="F583" s="69">
        <v>3</v>
      </c>
    </row>
    <row r="584" spans="1:6" x14ac:dyDescent="0.3">
      <c r="A584" s="75">
        <v>45738.116346053241</v>
      </c>
      <c r="B584" s="76">
        <v>126</v>
      </c>
      <c r="C584" s="76">
        <v>9</v>
      </c>
      <c r="D584" s="77" t="s">
        <v>3144</v>
      </c>
      <c r="E584" s="67"/>
      <c r="F584" s="67">
        <v>3</v>
      </c>
    </row>
    <row r="585" spans="1:6" x14ac:dyDescent="0.3">
      <c r="A585" s="72">
        <v>45738.074003541667</v>
      </c>
      <c r="B585" s="73">
        <v>245</v>
      </c>
      <c r="C585" s="73">
        <v>9</v>
      </c>
      <c r="D585" s="74" t="s">
        <v>3146</v>
      </c>
      <c r="E585" s="69"/>
      <c r="F585" s="69">
        <v>1</v>
      </c>
    </row>
    <row r="586" spans="1:6" x14ac:dyDescent="0.3">
      <c r="A586" s="75">
        <v>45738.010437337958</v>
      </c>
      <c r="B586" s="76">
        <v>8</v>
      </c>
      <c r="C586" s="76">
        <v>9</v>
      </c>
      <c r="D586" s="77" t="s">
        <v>3146</v>
      </c>
      <c r="E586" s="67"/>
      <c r="F586" s="67">
        <v>1</v>
      </c>
    </row>
    <row r="587" spans="1:6" x14ac:dyDescent="0.3">
      <c r="A587" s="72">
        <v>45738.008894166662</v>
      </c>
      <c r="B587" s="73">
        <v>7</v>
      </c>
      <c r="C587" s="73">
        <v>10</v>
      </c>
      <c r="D587" s="74" t="s">
        <v>3146</v>
      </c>
      <c r="E587" s="74" t="s">
        <v>3338</v>
      </c>
      <c r="F587" s="69">
        <v>1</v>
      </c>
    </row>
    <row r="588" spans="1:6" x14ac:dyDescent="0.3">
      <c r="A588" s="75">
        <v>45738.007219594903</v>
      </c>
      <c r="B588" s="76">
        <v>6</v>
      </c>
      <c r="C588" s="76">
        <v>8</v>
      </c>
      <c r="D588" s="77" t="s">
        <v>3146</v>
      </c>
      <c r="E588" s="67"/>
      <c r="F588" s="67">
        <v>1</v>
      </c>
    </row>
    <row r="589" spans="1:6" x14ac:dyDescent="0.3">
      <c r="A589" s="72">
        <v>45738.00295436343</v>
      </c>
      <c r="B589" s="73">
        <v>380</v>
      </c>
      <c r="C589" s="73">
        <v>8</v>
      </c>
      <c r="D589" s="74" t="s">
        <v>3145</v>
      </c>
      <c r="E589" s="74"/>
      <c r="F589" s="69">
        <v>2</v>
      </c>
    </row>
    <row r="590" spans="1:6" x14ac:dyDescent="0.3">
      <c r="A590" s="75">
        <v>45737.959507824075</v>
      </c>
      <c r="B590" s="76">
        <v>380</v>
      </c>
      <c r="C590" s="76">
        <v>8</v>
      </c>
      <c r="D590" s="77" t="s">
        <v>3145</v>
      </c>
      <c r="E590" s="67"/>
      <c r="F590" s="67">
        <v>2</v>
      </c>
    </row>
    <row r="591" spans="1:6" x14ac:dyDescent="0.3">
      <c r="A591" s="75">
        <v>45737.852927881948</v>
      </c>
      <c r="B591" s="76">
        <v>365</v>
      </c>
      <c r="C591" s="76">
        <v>9</v>
      </c>
      <c r="D591" s="77" t="s">
        <v>3145</v>
      </c>
      <c r="E591" s="77" t="s">
        <v>3339</v>
      </c>
      <c r="F591" s="67">
        <v>2</v>
      </c>
    </row>
    <row r="592" spans="1:6" x14ac:dyDescent="0.3">
      <c r="A592" s="72">
        <v>45737.839962627317</v>
      </c>
      <c r="B592" s="73">
        <v>380</v>
      </c>
      <c r="C592" s="73">
        <v>10</v>
      </c>
      <c r="D592" s="74" t="s">
        <v>3145</v>
      </c>
      <c r="E592" s="74"/>
      <c r="F592" s="69">
        <v>2</v>
      </c>
    </row>
    <row r="593" spans="1:6" x14ac:dyDescent="0.3">
      <c r="A593" s="75">
        <v>45737.780888587964</v>
      </c>
      <c r="B593" s="76">
        <v>312</v>
      </c>
      <c r="C593" s="76">
        <v>3</v>
      </c>
      <c r="D593" s="77" t="s">
        <v>3144</v>
      </c>
      <c r="E593" s="67"/>
      <c r="F593" s="67">
        <v>3</v>
      </c>
    </row>
    <row r="594" spans="1:6" x14ac:dyDescent="0.3">
      <c r="A594" s="72">
        <v>45737.655915659721</v>
      </c>
      <c r="B594" s="73">
        <v>380</v>
      </c>
      <c r="C594" s="73">
        <v>7</v>
      </c>
      <c r="D594" s="74" t="s">
        <v>3146</v>
      </c>
      <c r="E594" s="74"/>
      <c r="F594" s="69">
        <v>1</v>
      </c>
    </row>
    <row r="595" spans="1:6" x14ac:dyDescent="0.3">
      <c r="A595" s="75">
        <v>45737.641627141202</v>
      </c>
      <c r="B595" s="76">
        <v>380</v>
      </c>
      <c r="C595" s="76">
        <v>10</v>
      </c>
      <c r="D595" s="77" t="s">
        <v>3146</v>
      </c>
      <c r="E595" s="67"/>
      <c r="F595" s="67">
        <v>1</v>
      </c>
    </row>
    <row r="596" spans="1:6" x14ac:dyDescent="0.3">
      <c r="A596" s="72">
        <v>45737.603300752315</v>
      </c>
      <c r="B596" s="73">
        <v>380</v>
      </c>
      <c r="C596" s="73"/>
      <c r="D596" s="74" t="s">
        <v>3146</v>
      </c>
      <c r="E596" s="74"/>
      <c r="F596" s="69">
        <v>1</v>
      </c>
    </row>
    <row r="597" spans="1:6" x14ac:dyDescent="0.3">
      <c r="A597" s="75">
        <v>45737.507930243053</v>
      </c>
      <c r="B597" s="76">
        <v>380</v>
      </c>
      <c r="C597" s="76">
        <v>8</v>
      </c>
      <c r="D597" s="77" t="s">
        <v>3146</v>
      </c>
      <c r="E597" s="67"/>
      <c r="F597" s="67">
        <v>1</v>
      </c>
    </row>
    <row r="598" spans="1:6" x14ac:dyDescent="0.3">
      <c r="A598" s="72">
        <v>45737.439032847222</v>
      </c>
      <c r="B598" s="73">
        <v>380</v>
      </c>
      <c r="C598" s="73">
        <v>2</v>
      </c>
      <c r="D598" s="74" t="s">
        <v>3146</v>
      </c>
      <c r="E598" s="74"/>
      <c r="F598" s="69">
        <v>1</v>
      </c>
    </row>
    <row r="599" spans="1:6" x14ac:dyDescent="0.3">
      <c r="A599" s="75">
        <v>45737.354237951389</v>
      </c>
      <c r="B599" s="76">
        <v>380</v>
      </c>
      <c r="C599" s="76">
        <v>7</v>
      </c>
      <c r="D599" s="77" t="s">
        <v>3145</v>
      </c>
      <c r="E599" s="67"/>
      <c r="F599" s="67">
        <v>2</v>
      </c>
    </row>
    <row r="600" spans="1:6" x14ac:dyDescent="0.3">
      <c r="A600" s="72">
        <v>45736.956549722221</v>
      </c>
      <c r="B600" s="73">
        <v>124</v>
      </c>
      <c r="C600" s="73">
        <v>5</v>
      </c>
      <c r="D600" s="74" t="s">
        <v>3146</v>
      </c>
      <c r="E600" s="69"/>
      <c r="F600" s="69">
        <v>1</v>
      </c>
    </row>
    <row r="601" spans="1:6" x14ac:dyDescent="0.3">
      <c r="A601" s="75">
        <v>45736.955839814815</v>
      </c>
      <c r="B601" s="76">
        <v>123</v>
      </c>
      <c r="C601" s="76">
        <v>6</v>
      </c>
      <c r="D601" s="77" t="s">
        <v>3146</v>
      </c>
      <c r="E601" s="67"/>
      <c r="F601" s="67">
        <v>1</v>
      </c>
    </row>
    <row r="602" spans="1:6" x14ac:dyDescent="0.3">
      <c r="A602" s="72">
        <v>45736.910170717594</v>
      </c>
      <c r="B602" s="73">
        <v>379</v>
      </c>
      <c r="C602" s="73">
        <v>10</v>
      </c>
      <c r="D602" s="74" t="s">
        <v>3145</v>
      </c>
      <c r="E602" s="69"/>
      <c r="F602" s="69">
        <v>2</v>
      </c>
    </row>
    <row r="603" spans="1:6" x14ac:dyDescent="0.3">
      <c r="A603" s="75">
        <v>45736.904621064816</v>
      </c>
      <c r="B603" s="76">
        <v>325</v>
      </c>
      <c r="C603" s="76">
        <v>9</v>
      </c>
      <c r="D603" s="77" t="s">
        <v>3146</v>
      </c>
      <c r="E603" s="67"/>
      <c r="F603" s="67">
        <v>1</v>
      </c>
    </row>
    <row r="604" spans="1:6" x14ac:dyDescent="0.3">
      <c r="A604" s="72">
        <v>45736.68006269676</v>
      </c>
      <c r="B604" s="73">
        <v>379</v>
      </c>
      <c r="C604" s="73">
        <v>10</v>
      </c>
      <c r="D604" s="74" t="s">
        <v>3144</v>
      </c>
      <c r="E604" s="74" t="s">
        <v>3340</v>
      </c>
      <c r="F604" s="69">
        <v>3</v>
      </c>
    </row>
    <row r="605" spans="1:6" x14ac:dyDescent="0.3">
      <c r="A605" s="75">
        <v>45736.638919201388</v>
      </c>
      <c r="B605" s="76">
        <v>379</v>
      </c>
      <c r="C605" s="76">
        <v>10</v>
      </c>
      <c r="D605" s="77" t="s">
        <v>3145</v>
      </c>
      <c r="E605" s="67"/>
      <c r="F605" s="67">
        <v>2</v>
      </c>
    </row>
    <row r="606" spans="1:6" x14ac:dyDescent="0.3">
      <c r="A606" s="72">
        <v>45736.517823449074</v>
      </c>
      <c r="B606" s="73">
        <v>379</v>
      </c>
      <c r="C606" s="73">
        <v>8</v>
      </c>
      <c r="D606" s="74" t="s">
        <v>3144</v>
      </c>
      <c r="E606" s="69"/>
      <c r="F606" s="69">
        <v>3</v>
      </c>
    </row>
    <row r="607" spans="1:6" x14ac:dyDescent="0.3">
      <c r="A607" s="75">
        <v>45736.434707581022</v>
      </c>
      <c r="B607" s="76">
        <v>379</v>
      </c>
      <c r="C607" s="76">
        <v>10</v>
      </c>
      <c r="D607" s="77" t="s">
        <v>3144</v>
      </c>
      <c r="E607" s="67"/>
      <c r="F607" s="67">
        <v>3</v>
      </c>
    </row>
    <row r="608" spans="1:6" x14ac:dyDescent="0.3">
      <c r="A608" s="72">
        <v>45736.396083125001</v>
      </c>
      <c r="B608" s="73">
        <v>379</v>
      </c>
      <c r="C608" s="73">
        <v>9</v>
      </c>
      <c r="D608" s="74" t="s">
        <v>3144</v>
      </c>
      <c r="E608" s="74" t="s">
        <v>3341</v>
      </c>
      <c r="F608" s="69">
        <v>3</v>
      </c>
    </row>
    <row r="609" spans="1:6" x14ac:dyDescent="0.3">
      <c r="A609" s="75">
        <v>45736.360396782409</v>
      </c>
      <c r="B609" s="76">
        <v>379</v>
      </c>
      <c r="C609" s="76">
        <v>7</v>
      </c>
      <c r="D609" s="77" t="s">
        <v>3144</v>
      </c>
      <c r="E609" s="67"/>
      <c r="F609" s="67">
        <v>3</v>
      </c>
    </row>
    <row r="610" spans="1:6" x14ac:dyDescent="0.3">
      <c r="A610" s="72">
        <v>45736.102505277777</v>
      </c>
      <c r="B610" s="73">
        <v>121</v>
      </c>
      <c r="C610" s="73">
        <v>8</v>
      </c>
      <c r="D610" s="74" t="s">
        <v>3145</v>
      </c>
      <c r="E610" s="69"/>
      <c r="F610" s="69">
        <v>2</v>
      </c>
    </row>
    <row r="611" spans="1:6" x14ac:dyDescent="0.3">
      <c r="A611" s="75">
        <v>45736.100375937502</v>
      </c>
      <c r="B611" s="76">
        <v>120</v>
      </c>
      <c r="C611" s="76">
        <v>6</v>
      </c>
      <c r="D611" s="77" t="s">
        <v>3145</v>
      </c>
      <c r="E611" s="67"/>
      <c r="F611" s="67">
        <v>2</v>
      </c>
    </row>
    <row r="612" spans="1:6" x14ac:dyDescent="0.3">
      <c r="A612" s="72">
        <v>45736.09898195602</v>
      </c>
      <c r="B612" s="73">
        <v>119</v>
      </c>
      <c r="C612" s="73">
        <v>6</v>
      </c>
      <c r="D612" s="74" t="s">
        <v>3146</v>
      </c>
      <c r="E612" s="69"/>
      <c r="F612" s="69">
        <v>1</v>
      </c>
    </row>
    <row r="613" spans="1:6" x14ac:dyDescent="0.3">
      <c r="A613" s="75">
        <v>45736.091972337963</v>
      </c>
      <c r="B613" s="76">
        <v>378</v>
      </c>
      <c r="C613" s="76">
        <v>9</v>
      </c>
      <c r="D613" s="77" t="s">
        <v>3146</v>
      </c>
      <c r="E613" s="67"/>
      <c r="F613" s="67">
        <v>1</v>
      </c>
    </row>
    <row r="614" spans="1:6" x14ac:dyDescent="0.3">
      <c r="A614" s="75">
        <v>45735.702765011578</v>
      </c>
      <c r="B614" s="76">
        <v>378</v>
      </c>
      <c r="C614" s="76">
        <v>10</v>
      </c>
      <c r="D614" s="77" t="s">
        <v>3146</v>
      </c>
      <c r="E614" s="67"/>
      <c r="F614" s="67">
        <v>1</v>
      </c>
    </row>
    <row r="615" spans="1:6" x14ac:dyDescent="0.3">
      <c r="A615" s="72">
        <v>45735.653724236108</v>
      </c>
      <c r="B615" s="73">
        <v>378</v>
      </c>
      <c r="C615" s="73">
        <v>9</v>
      </c>
      <c r="D615" s="74" t="s">
        <v>3146</v>
      </c>
      <c r="E615" s="69"/>
      <c r="F615" s="69">
        <v>1</v>
      </c>
    </row>
    <row r="616" spans="1:6" x14ac:dyDescent="0.3">
      <c r="A616" s="75">
        <v>45735.512243854166</v>
      </c>
      <c r="B616" s="76">
        <v>378</v>
      </c>
      <c r="C616" s="76">
        <v>9</v>
      </c>
      <c r="D616" s="77" t="s">
        <v>3146</v>
      </c>
      <c r="E616" s="67"/>
      <c r="F616" s="67">
        <v>1</v>
      </c>
    </row>
    <row r="617" spans="1:6" x14ac:dyDescent="0.3">
      <c r="A617" s="75">
        <v>45735.380013194444</v>
      </c>
      <c r="B617" s="76">
        <v>378</v>
      </c>
      <c r="C617" s="76">
        <v>6</v>
      </c>
      <c r="D617" s="77" t="s">
        <v>3146</v>
      </c>
      <c r="E617" s="77" t="s">
        <v>3197</v>
      </c>
      <c r="F617" s="67">
        <v>1</v>
      </c>
    </row>
    <row r="618" spans="1:6" x14ac:dyDescent="0.3">
      <c r="A618" s="72">
        <v>45735.361982546296</v>
      </c>
      <c r="B618" s="73">
        <v>378</v>
      </c>
      <c r="C618" s="73">
        <v>7</v>
      </c>
      <c r="D618" s="74" t="s">
        <v>3146</v>
      </c>
      <c r="E618" s="69"/>
      <c r="F618" s="69">
        <v>1</v>
      </c>
    </row>
    <row r="619" spans="1:6" x14ac:dyDescent="0.3">
      <c r="A619" s="75">
        <v>45735.062931851848</v>
      </c>
      <c r="B619" s="76">
        <v>118</v>
      </c>
      <c r="C619" s="76">
        <v>6</v>
      </c>
      <c r="D619" s="77" t="s">
        <v>3146</v>
      </c>
      <c r="E619" s="67"/>
      <c r="F619" s="67">
        <v>1</v>
      </c>
    </row>
    <row r="620" spans="1:6" x14ac:dyDescent="0.3">
      <c r="A620" s="72">
        <v>45735.061950370371</v>
      </c>
      <c r="B620" s="73">
        <v>117</v>
      </c>
      <c r="C620" s="73">
        <v>5</v>
      </c>
      <c r="D620" s="74" t="s">
        <v>3146</v>
      </c>
      <c r="E620" s="69"/>
      <c r="F620" s="69">
        <v>1</v>
      </c>
    </row>
    <row r="621" spans="1:6" x14ac:dyDescent="0.3">
      <c r="A621" s="75">
        <v>45735.061187222222</v>
      </c>
      <c r="B621" s="76">
        <v>116</v>
      </c>
      <c r="C621" s="76">
        <v>5</v>
      </c>
      <c r="D621" s="77" t="s">
        <v>3146</v>
      </c>
      <c r="E621" s="67"/>
      <c r="F621" s="67">
        <v>1</v>
      </c>
    </row>
    <row r="622" spans="1:6" x14ac:dyDescent="0.3">
      <c r="A622" s="72">
        <v>45735.060644895835</v>
      </c>
      <c r="B622" s="73">
        <v>115</v>
      </c>
      <c r="C622" s="73">
        <v>6</v>
      </c>
      <c r="D622" s="74" t="s">
        <v>3146</v>
      </c>
      <c r="E622" s="69"/>
      <c r="F622" s="69">
        <v>1</v>
      </c>
    </row>
    <row r="623" spans="1:6" x14ac:dyDescent="0.3">
      <c r="A623" s="75">
        <v>45735.05983002315</v>
      </c>
      <c r="B623" s="76">
        <v>377</v>
      </c>
      <c r="C623" s="76">
        <v>10</v>
      </c>
      <c r="D623" s="77" t="s">
        <v>3146</v>
      </c>
      <c r="E623" s="67"/>
      <c r="F623" s="67">
        <v>1</v>
      </c>
    </row>
    <row r="624" spans="1:6" x14ac:dyDescent="0.3">
      <c r="A624" s="72">
        <v>45734.658610219907</v>
      </c>
      <c r="B624" s="73">
        <v>377</v>
      </c>
      <c r="C624" s="73">
        <v>8</v>
      </c>
      <c r="D624" s="74" t="s">
        <v>3144</v>
      </c>
      <c r="E624" s="74" t="s">
        <v>3342</v>
      </c>
      <c r="F624" s="69">
        <v>3</v>
      </c>
    </row>
    <row r="625" spans="1:6" x14ac:dyDescent="0.3">
      <c r="A625" s="75">
        <v>45734.560695694439</v>
      </c>
      <c r="B625" s="76">
        <v>377</v>
      </c>
      <c r="C625" s="76">
        <v>9</v>
      </c>
      <c r="D625" s="77" t="s">
        <v>3145</v>
      </c>
      <c r="E625" s="77" t="s">
        <v>3343</v>
      </c>
      <c r="F625" s="67">
        <v>2</v>
      </c>
    </row>
    <row r="626" spans="1:6" x14ac:dyDescent="0.3">
      <c r="A626" s="72">
        <v>45734.513951944449</v>
      </c>
      <c r="B626" s="73">
        <v>377</v>
      </c>
      <c r="C626" s="73">
        <v>7</v>
      </c>
      <c r="D626" s="74" t="s">
        <v>3144</v>
      </c>
      <c r="E626" s="69"/>
      <c r="F626" s="69">
        <v>3</v>
      </c>
    </row>
    <row r="627" spans="1:6" x14ac:dyDescent="0.3">
      <c r="A627" s="75">
        <v>45734.507635624999</v>
      </c>
      <c r="B627" s="76">
        <v>377</v>
      </c>
      <c r="C627" s="76">
        <v>8</v>
      </c>
      <c r="D627" s="77" t="s">
        <v>3145</v>
      </c>
      <c r="E627" s="67"/>
      <c r="F627" s="67">
        <v>2</v>
      </c>
    </row>
    <row r="628" spans="1:6" x14ac:dyDescent="0.3">
      <c r="A628" s="72">
        <v>45734.482745254631</v>
      </c>
      <c r="B628" s="73">
        <v>377</v>
      </c>
      <c r="C628" s="73">
        <v>1</v>
      </c>
      <c r="D628" s="74" t="s">
        <v>3144</v>
      </c>
      <c r="E628" s="74" t="s">
        <v>3344</v>
      </c>
      <c r="F628" s="69">
        <v>3</v>
      </c>
    </row>
    <row r="629" spans="1:6" x14ac:dyDescent="0.3">
      <c r="A629" s="75">
        <v>45734.383290625003</v>
      </c>
      <c r="B629" s="76">
        <v>377</v>
      </c>
      <c r="C629" s="76">
        <v>8</v>
      </c>
      <c r="D629" s="77" t="s">
        <v>3145</v>
      </c>
      <c r="E629" s="77" t="s">
        <v>3345</v>
      </c>
      <c r="F629" s="67">
        <v>2</v>
      </c>
    </row>
    <row r="630" spans="1:6" x14ac:dyDescent="0.3">
      <c r="A630" s="72">
        <v>45734.36260226852</v>
      </c>
      <c r="B630" s="73">
        <v>377</v>
      </c>
      <c r="C630" s="73">
        <v>8</v>
      </c>
      <c r="D630" s="74" t="s">
        <v>3146</v>
      </c>
      <c r="E630" s="69"/>
      <c r="F630" s="69">
        <v>1</v>
      </c>
    </row>
    <row r="631" spans="1:6" x14ac:dyDescent="0.3">
      <c r="A631" s="75">
        <v>45733.954662349541</v>
      </c>
      <c r="B631" s="76">
        <v>332</v>
      </c>
      <c r="C631" s="76">
        <v>6</v>
      </c>
      <c r="D631" s="77" t="s">
        <v>3146</v>
      </c>
      <c r="E631" s="67"/>
      <c r="F631" s="69">
        <v>1</v>
      </c>
    </row>
    <row r="632" spans="1:6" x14ac:dyDescent="0.3">
      <c r="A632" s="72">
        <v>45733.952202129629</v>
      </c>
      <c r="B632" s="73">
        <v>336</v>
      </c>
      <c r="C632" s="73">
        <v>7</v>
      </c>
      <c r="D632" s="69"/>
      <c r="E632" s="69"/>
      <c r="F632" s="69" t="s">
        <v>3143</v>
      </c>
    </row>
    <row r="633" spans="1:6" x14ac:dyDescent="0.3">
      <c r="A633" s="75">
        <v>45733.824893229168</v>
      </c>
      <c r="B633" s="76">
        <v>114</v>
      </c>
      <c r="C633" s="76">
        <v>6</v>
      </c>
      <c r="D633" s="77" t="s">
        <v>3146</v>
      </c>
      <c r="E633" s="67"/>
      <c r="F633" s="69">
        <v>1</v>
      </c>
    </row>
    <row r="634" spans="1:6" x14ac:dyDescent="0.3">
      <c r="A634" s="72">
        <v>45733.824059641207</v>
      </c>
      <c r="B634" s="73">
        <v>113</v>
      </c>
      <c r="C634" s="73">
        <v>6</v>
      </c>
      <c r="D634" s="74" t="s">
        <v>3146</v>
      </c>
      <c r="E634" s="69"/>
      <c r="F634" s="69">
        <v>1</v>
      </c>
    </row>
    <row r="635" spans="1:6" x14ac:dyDescent="0.3">
      <c r="A635" s="75">
        <v>45733.823033506946</v>
      </c>
      <c r="B635" s="76">
        <v>112</v>
      </c>
      <c r="C635" s="76">
        <v>7</v>
      </c>
      <c r="D635" s="77" t="s">
        <v>3145</v>
      </c>
      <c r="E635" s="67"/>
      <c r="F635" s="69">
        <v>2</v>
      </c>
    </row>
    <row r="636" spans="1:6" x14ac:dyDescent="0.3">
      <c r="A636" s="72">
        <v>45733.776309479166</v>
      </c>
      <c r="B636" s="73">
        <v>376</v>
      </c>
      <c r="C636" s="73">
        <v>10</v>
      </c>
      <c r="D636" s="74" t="s">
        <v>3146</v>
      </c>
      <c r="E636" s="74" t="s">
        <v>3346</v>
      </c>
      <c r="F636" s="69">
        <v>1</v>
      </c>
    </row>
    <row r="637" spans="1:6" x14ac:dyDescent="0.3">
      <c r="A637" s="75">
        <v>45733.673024594907</v>
      </c>
      <c r="B637" s="76">
        <v>374</v>
      </c>
      <c r="C637" s="76">
        <v>8</v>
      </c>
      <c r="D637" s="77" t="s">
        <v>3144</v>
      </c>
      <c r="E637" s="67"/>
      <c r="F637" s="69">
        <v>3</v>
      </c>
    </row>
    <row r="638" spans="1:6" x14ac:dyDescent="0.3">
      <c r="A638" s="72">
        <v>45733.670534178236</v>
      </c>
      <c r="B638" s="73">
        <v>376</v>
      </c>
      <c r="C638" s="73">
        <v>8</v>
      </c>
      <c r="D638" s="74" t="s">
        <v>3145</v>
      </c>
      <c r="E638" s="69"/>
      <c r="F638" s="69">
        <v>2</v>
      </c>
    </row>
    <row r="639" spans="1:6" x14ac:dyDescent="0.3">
      <c r="A639" s="75">
        <v>45733.660990937497</v>
      </c>
      <c r="B639" s="76">
        <v>375</v>
      </c>
      <c r="C639" s="76">
        <v>3</v>
      </c>
      <c r="D639" s="77" t="s">
        <v>3145</v>
      </c>
      <c r="E639" s="77" t="s">
        <v>3347</v>
      </c>
      <c r="F639" s="69">
        <v>2</v>
      </c>
    </row>
    <row r="640" spans="1:6" x14ac:dyDescent="0.3">
      <c r="A640" s="72">
        <v>45733.654946400464</v>
      </c>
      <c r="B640" s="73">
        <v>376</v>
      </c>
      <c r="C640" s="73">
        <v>10</v>
      </c>
      <c r="D640" s="74" t="s">
        <v>3146</v>
      </c>
      <c r="E640" s="69"/>
      <c r="F640" s="69">
        <v>1</v>
      </c>
    </row>
    <row r="641" spans="1:6" x14ac:dyDescent="0.3">
      <c r="A641" s="75">
        <v>45733.535285648148</v>
      </c>
      <c r="B641" s="76">
        <v>376</v>
      </c>
      <c r="C641" s="76">
        <v>9</v>
      </c>
      <c r="D641" s="67"/>
      <c r="E641" s="67"/>
      <c r="F641" s="67" t="s">
        <v>3143</v>
      </c>
    </row>
    <row r="642" spans="1:6" x14ac:dyDescent="0.3">
      <c r="A642" s="72">
        <v>45733.511002476851</v>
      </c>
      <c r="B642" s="73">
        <v>376</v>
      </c>
      <c r="C642" s="73">
        <v>9</v>
      </c>
      <c r="D642" s="74" t="s">
        <v>3145</v>
      </c>
      <c r="E642" s="69"/>
      <c r="F642" s="69">
        <v>2</v>
      </c>
    </row>
    <row r="643" spans="1:6" x14ac:dyDescent="0.3">
      <c r="A643" s="75">
        <v>45733.46888133102</v>
      </c>
      <c r="B643" s="76">
        <v>376</v>
      </c>
      <c r="C643" s="76">
        <v>4</v>
      </c>
      <c r="D643" s="77" t="s">
        <v>3146</v>
      </c>
      <c r="E643" s="67"/>
      <c r="F643" s="67">
        <v>1</v>
      </c>
    </row>
    <row r="644" spans="1:6" x14ac:dyDescent="0.3">
      <c r="A644" s="72">
        <v>45733.465694212966</v>
      </c>
      <c r="B644" s="73">
        <v>376</v>
      </c>
      <c r="C644" s="73">
        <v>5</v>
      </c>
      <c r="D644" s="74" t="s">
        <v>3146</v>
      </c>
      <c r="E644" s="74" t="s">
        <v>3348</v>
      </c>
      <c r="F644" s="69">
        <v>1</v>
      </c>
    </row>
    <row r="645" spans="1:6" x14ac:dyDescent="0.3">
      <c r="A645" s="75">
        <v>45733.448776203702</v>
      </c>
      <c r="B645" s="76">
        <v>376</v>
      </c>
      <c r="C645" s="76">
        <v>9</v>
      </c>
      <c r="D645" s="77" t="s">
        <v>3145</v>
      </c>
      <c r="E645" s="67"/>
      <c r="F645" s="67">
        <v>2</v>
      </c>
    </row>
    <row r="646" spans="1:6" x14ac:dyDescent="0.3">
      <c r="A646" s="72">
        <v>45733.439594062496</v>
      </c>
      <c r="B646" s="73">
        <v>376</v>
      </c>
      <c r="C646" s="73">
        <v>10</v>
      </c>
      <c r="D646" s="74" t="s">
        <v>3145</v>
      </c>
      <c r="E646" s="74" t="s">
        <v>3349</v>
      </c>
      <c r="F646" s="69">
        <v>2</v>
      </c>
    </row>
    <row r="647" spans="1:6" x14ac:dyDescent="0.3">
      <c r="A647" s="75">
        <v>45733.415202581018</v>
      </c>
      <c r="B647" s="76">
        <v>376</v>
      </c>
      <c r="C647" s="76">
        <v>10</v>
      </c>
      <c r="D647" s="77" t="s">
        <v>3145</v>
      </c>
      <c r="E647" s="67"/>
      <c r="F647" s="67">
        <v>2</v>
      </c>
    </row>
    <row r="648" spans="1:6" x14ac:dyDescent="0.3">
      <c r="A648" s="75">
        <v>45733.374590034728</v>
      </c>
      <c r="B648" s="76">
        <v>376</v>
      </c>
      <c r="C648" s="76">
        <v>10</v>
      </c>
      <c r="D648" s="77" t="s">
        <v>3144</v>
      </c>
      <c r="E648" s="67"/>
      <c r="F648" s="67">
        <v>3</v>
      </c>
    </row>
    <row r="649" spans="1:6" x14ac:dyDescent="0.3">
      <c r="A649" s="72">
        <v>45733.01720736111</v>
      </c>
      <c r="B649" s="73">
        <v>375</v>
      </c>
      <c r="C649" s="73">
        <v>8</v>
      </c>
      <c r="D649" s="74" t="s">
        <v>3145</v>
      </c>
      <c r="E649" s="69"/>
      <c r="F649" s="69">
        <v>2</v>
      </c>
    </row>
    <row r="650" spans="1:6" x14ac:dyDescent="0.3">
      <c r="A650" s="75">
        <v>45733.017197928246</v>
      </c>
      <c r="B650" s="76">
        <v>375</v>
      </c>
      <c r="C650" s="76">
        <v>9</v>
      </c>
      <c r="D650" s="77" t="s">
        <v>3145</v>
      </c>
      <c r="E650" s="67"/>
      <c r="F650" s="67">
        <v>2</v>
      </c>
    </row>
    <row r="651" spans="1:6" x14ac:dyDescent="0.3">
      <c r="A651" s="72">
        <v>45732.989624791662</v>
      </c>
      <c r="B651" s="73">
        <v>195</v>
      </c>
      <c r="C651" s="73">
        <v>6</v>
      </c>
      <c r="D651" s="74" t="s">
        <v>3146</v>
      </c>
      <c r="E651" s="69"/>
      <c r="F651" s="69">
        <v>1</v>
      </c>
    </row>
    <row r="652" spans="1:6" x14ac:dyDescent="0.3">
      <c r="A652" s="75">
        <v>45732.985128796296</v>
      </c>
      <c r="B652" s="76">
        <v>198</v>
      </c>
      <c r="C652" s="76">
        <v>7</v>
      </c>
      <c r="D652" s="77" t="s">
        <v>3146</v>
      </c>
      <c r="E652" s="67"/>
      <c r="F652" s="67">
        <v>1</v>
      </c>
    </row>
    <row r="653" spans="1:6" x14ac:dyDescent="0.3">
      <c r="A653" s="72">
        <v>45732.98117107639</v>
      </c>
      <c r="B653" s="73">
        <v>199</v>
      </c>
      <c r="C653" s="73">
        <v>7</v>
      </c>
      <c r="D653" s="74" t="s">
        <v>3146</v>
      </c>
      <c r="E653" s="69"/>
      <c r="F653" s="69">
        <v>1</v>
      </c>
    </row>
    <row r="654" spans="1:6" x14ac:dyDescent="0.3">
      <c r="A654" s="75">
        <v>45732.934227210644</v>
      </c>
      <c r="B654" s="76">
        <v>375</v>
      </c>
      <c r="C654" s="76">
        <v>9</v>
      </c>
      <c r="D654" s="77" t="s">
        <v>3145</v>
      </c>
      <c r="E654" s="67"/>
      <c r="F654" s="67">
        <v>2</v>
      </c>
    </row>
    <row r="655" spans="1:6" x14ac:dyDescent="0.3">
      <c r="A655" s="72">
        <v>45732.834502303245</v>
      </c>
      <c r="B655" s="73">
        <v>260</v>
      </c>
      <c r="C655" s="73">
        <v>9</v>
      </c>
      <c r="D655" s="74" t="s">
        <v>3145</v>
      </c>
      <c r="E655" s="69"/>
      <c r="F655" s="69">
        <v>2</v>
      </c>
    </row>
    <row r="656" spans="1:6" x14ac:dyDescent="0.3">
      <c r="A656" s="75">
        <v>45732.830264999997</v>
      </c>
      <c r="B656" s="76">
        <v>269</v>
      </c>
      <c r="C656" s="76">
        <v>8</v>
      </c>
      <c r="D656" s="77" t="s">
        <v>3146</v>
      </c>
      <c r="E656" s="67"/>
      <c r="F656" s="67">
        <v>1</v>
      </c>
    </row>
    <row r="657" spans="1:6" x14ac:dyDescent="0.3">
      <c r="A657" s="72">
        <v>45732.827497175924</v>
      </c>
      <c r="B657" s="73">
        <v>270</v>
      </c>
      <c r="C657" s="73">
        <v>8</v>
      </c>
      <c r="D657" s="74" t="s">
        <v>3146</v>
      </c>
      <c r="E657" s="69"/>
      <c r="F657" s="69">
        <v>1</v>
      </c>
    </row>
    <row r="658" spans="1:6" x14ac:dyDescent="0.3">
      <c r="A658" s="75">
        <v>45732.826194108799</v>
      </c>
      <c r="B658" s="76">
        <v>279</v>
      </c>
      <c r="C658" s="76">
        <v>9</v>
      </c>
      <c r="D658" s="77" t="s">
        <v>3146</v>
      </c>
      <c r="E658" s="67"/>
      <c r="F658" s="67">
        <v>1</v>
      </c>
    </row>
    <row r="659" spans="1:6" x14ac:dyDescent="0.3">
      <c r="A659" s="72">
        <v>45732.82321736111</v>
      </c>
      <c r="B659" s="73">
        <v>375</v>
      </c>
      <c r="C659" s="73">
        <v>7</v>
      </c>
      <c r="D659" s="74" t="s">
        <v>3145</v>
      </c>
      <c r="E659" s="74" t="s">
        <v>3350</v>
      </c>
      <c r="F659" s="69">
        <v>2</v>
      </c>
    </row>
    <row r="660" spans="1:6" x14ac:dyDescent="0.3">
      <c r="A660" s="75">
        <v>45732.798054537037</v>
      </c>
      <c r="B660" s="76">
        <v>108</v>
      </c>
      <c r="C660" s="76">
        <v>6</v>
      </c>
      <c r="D660" s="77" t="s">
        <v>3146</v>
      </c>
      <c r="E660" s="67"/>
      <c r="F660" s="67">
        <v>1</v>
      </c>
    </row>
    <row r="661" spans="1:6" x14ac:dyDescent="0.3">
      <c r="A661" s="72">
        <v>45732.797309467591</v>
      </c>
      <c r="B661" s="73">
        <v>105</v>
      </c>
      <c r="C661" s="73">
        <v>7</v>
      </c>
      <c r="D661" s="74" t="s">
        <v>3146</v>
      </c>
      <c r="E661" s="69"/>
      <c r="F661" s="69">
        <v>1</v>
      </c>
    </row>
    <row r="662" spans="1:6" x14ac:dyDescent="0.3">
      <c r="A662" s="75">
        <v>45732.796624525465</v>
      </c>
      <c r="B662" s="76">
        <v>102</v>
      </c>
      <c r="C662" s="76">
        <v>7</v>
      </c>
      <c r="D662" s="77" t="s">
        <v>3146</v>
      </c>
      <c r="E662" s="67"/>
      <c r="F662" s="67">
        <v>1</v>
      </c>
    </row>
    <row r="663" spans="1:6" x14ac:dyDescent="0.3">
      <c r="A663" s="72">
        <v>45732.787198819446</v>
      </c>
      <c r="B663" s="73">
        <v>294</v>
      </c>
      <c r="C663" s="73">
        <v>9</v>
      </c>
      <c r="D663" s="74" t="s">
        <v>3146</v>
      </c>
      <c r="E663" s="69"/>
      <c r="F663" s="69">
        <v>1</v>
      </c>
    </row>
    <row r="664" spans="1:6" x14ac:dyDescent="0.3">
      <c r="A664" s="75">
        <v>45732.78508350694</v>
      </c>
      <c r="B664" s="76">
        <v>299</v>
      </c>
      <c r="C664" s="76">
        <v>7</v>
      </c>
      <c r="D664" s="77" t="s">
        <v>3146</v>
      </c>
      <c r="E664" s="77" t="s">
        <v>3351</v>
      </c>
      <c r="F664" s="67">
        <v>1</v>
      </c>
    </row>
    <row r="665" spans="1:6" x14ac:dyDescent="0.3">
      <c r="A665" s="72">
        <v>45732.640011643518</v>
      </c>
      <c r="B665" s="73">
        <v>375</v>
      </c>
      <c r="C665" s="73">
        <v>9</v>
      </c>
      <c r="D665" s="74" t="s">
        <v>3146</v>
      </c>
      <c r="E665" s="69"/>
      <c r="F665" s="69">
        <v>1</v>
      </c>
    </row>
    <row r="666" spans="1:6" x14ac:dyDescent="0.3">
      <c r="A666" s="75">
        <v>45732.489117245372</v>
      </c>
      <c r="B666" s="76">
        <v>374</v>
      </c>
      <c r="C666" s="76">
        <v>10</v>
      </c>
      <c r="D666" s="77" t="s">
        <v>3145</v>
      </c>
      <c r="E666" s="67"/>
      <c r="F666" s="67">
        <v>2</v>
      </c>
    </row>
    <row r="667" spans="1:6" x14ac:dyDescent="0.3">
      <c r="A667" s="72">
        <v>45732.488893726855</v>
      </c>
      <c r="B667" s="73">
        <v>375</v>
      </c>
      <c r="C667" s="73">
        <v>5</v>
      </c>
      <c r="D667" s="74" t="s">
        <v>3146</v>
      </c>
      <c r="E667" s="69"/>
      <c r="F667" s="69">
        <v>1</v>
      </c>
    </row>
    <row r="668" spans="1:6" x14ac:dyDescent="0.3">
      <c r="A668" s="64">
        <v>45732.382280092592</v>
      </c>
      <c r="B668" s="65">
        <v>375</v>
      </c>
      <c r="C668" s="65">
        <v>8</v>
      </c>
      <c r="D668" s="65" t="s">
        <v>3146</v>
      </c>
      <c r="E668" s="79"/>
      <c r="F668" s="69">
        <v>1</v>
      </c>
    </row>
    <row r="669" spans="1:6" x14ac:dyDescent="0.3">
      <c r="A669" s="64">
        <v>45732.323472222219</v>
      </c>
      <c r="B669" s="65">
        <v>375</v>
      </c>
      <c r="C669" s="65">
        <v>2</v>
      </c>
      <c r="D669" s="65" t="s">
        <v>3146</v>
      </c>
      <c r="E669" s="65" t="s">
        <v>3352</v>
      </c>
      <c r="F669" s="69">
        <v>1</v>
      </c>
    </row>
    <row r="670" spans="1:6" x14ac:dyDescent="0.3">
      <c r="A670" s="64">
        <v>45732.302141203705</v>
      </c>
      <c r="B670" s="65">
        <v>375</v>
      </c>
      <c r="C670" s="65">
        <v>7</v>
      </c>
      <c r="D670" s="65" t="s">
        <v>3146</v>
      </c>
      <c r="E670" s="79"/>
      <c r="F670" s="69">
        <v>1</v>
      </c>
    </row>
    <row r="671" spans="1:6" x14ac:dyDescent="0.3">
      <c r="A671" s="64">
        <v>45731.983518518522</v>
      </c>
      <c r="B671" s="65">
        <v>205</v>
      </c>
      <c r="C671" s="65">
        <v>7</v>
      </c>
      <c r="D671" s="65" t="s">
        <v>3146</v>
      </c>
      <c r="E671" s="79"/>
      <c r="F671" s="69">
        <v>1</v>
      </c>
    </row>
    <row r="672" spans="1:6" x14ac:dyDescent="0.3">
      <c r="A672" s="64">
        <v>45731.980347222219</v>
      </c>
      <c r="B672" s="65">
        <v>274</v>
      </c>
      <c r="C672" s="65">
        <v>8</v>
      </c>
      <c r="D672" s="65" t="s">
        <v>3145</v>
      </c>
      <c r="E672" s="79"/>
      <c r="F672" s="69">
        <v>2</v>
      </c>
    </row>
    <row r="673" spans="1:6" x14ac:dyDescent="0.3">
      <c r="A673" s="64">
        <v>45731.975902777776</v>
      </c>
      <c r="B673" s="65">
        <v>284</v>
      </c>
      <c r="C673" s="65">
        <v>6</v>
      </c>
      <c r="D673" s="65" t="s">
        <v>3146</v>
      </c>
      <c r="E673" s="79"/>
      <c r="F673" s="69">
        <v>1</v>
      </c>
    </row>
    <row r="674" spans="1:6" x14ac:dyDescent="0.3">
      <c r="A674" s="64">
        <v>45731.831307870372</v>
      </c>
      <c r="B674" s="65">
        <v>301</v>
      </c>
      <c r="C674" s="65">
        <v>9</v>
      </c>
      <c r="D674" s="65" t="s">
        <v>3146</v>
      </c>
      <c r="E674" s="79"/>
      <c r="F674" s="69">
        <v>1</v>
      </c>
    </row>
    <row r="675" spans="1:6" x14ac:dyDescent="0.3">
      <c r="A675" s="64">
        <v>45731.781597222223</v>
      </c>
      <c r="B675" s="65">
        <v>326</v>
      </c>
      <c r="C675" s="65">
        <v>7</v>
      </c>
      <c r="D675" s="65" t="s">
        <v>3146</v>
      </c>
      <c r="E675" s="79"/>
      <c r="F675" s="69">
        <v>1</v>
      </c>
    </row>
    <row r="676" spans="1:6" x14ac:dyDescent="0.3">
      <c r="A676" s="64">
        <v>45731.769201388888</v>
      </c>
      <c r="B676" s="65">
        <v>374</v>
      </c>
      <c r="C676" s="65">
        <v>9</v>
      </c>
      <c r="D676" s="65" t="s">
        <v>3144</v>
      </c>
      <c r="E676" s="79"/>
      <c r="F676" s="69">
        <v>3</v>
      </c>
    </row>
    <row r="677" spans="1:6" x14ac:dyDescent="0.3">
      <c r="A677" s="64">
        <v>45731.741527777776</v>
      </c>
      <c r="B677" s="65">
        <v>374</v>
      </c>
      <c r="C677" s="65">
        <v>9</v>
      </c>
      <c r="D677" s="65" t="s">
        <v>3145</v>
      </c>
      <c r="E677" s="79"/>
      <c r="F677" s="69">
        <v>2</v>
      </c>
    </row>
    <row r="678" spans="1:6" x14ac:dyDescent="0.3">
      <c r="A678" s="64">
        <v>45731.573055555556</v>
      </c>
      <c r="B678" s="65">
        <v>374</v>
      </c>
      <c r="C678" s="65">
        <v>7</v>
      </c>
      <c r="D678" s="65" t="s">
        <v>3145</v>
      </c>
      <c r="E678" s="65" t="s">
        <v>3353</v>
      </c>
      <c r="F678" s="69">
        <v>2</v>
      </c>
    </row>
    <row r="679" spans="1:6" x14ac:dyDescent="0.3">
      <c r="A679" s="64">
        <v>45731.537499999999</v>
      </c>
      <c r="B679" s="65">
        <v>328</v>
      </c>
      <c r="C679" s="65">
        <v>4</v>
      </c>
      <c r="D679" s="65" t="s">
        <v>3144</v>
      </c>
      <c r="E679" s="79"/>
      <c r="F679" s="69">
        <v>3</v>
      </c>
    </row>
    <row r="680" spans="1:6" x14ac:dyDescent="0.3">
      <c r="A680" s="64">
        <v>45731.511145833334</v>
      </c>
      <c r="B680" s="65">
        <v>374</v>
      </c>
      <c r="C680" s="65">
        <v>8</v>
      </c>
      <c r="D680" s="65" t="s">
        <v>3145</v>
      </c>
      <c r="E680" s="79"/>
      <c r="F680" s="69">
        <v>2</v>
      </c>
    </row>
    <row r="681" spans="1:6" x14ac:dyDescent="0.3">
      <c r="A681" s="66">
        <v>45731.488467233794</v>
      </c>
      <c r="B681" s="67">
        <v>374</v>
      </c>
      <c r="C681" s="79"/>
      <c r="D681" s="67" t="s">
        <v>3144</v>
      </c>
      <c r="E681" s="79"/>
      <c r="F681" s="67">
        <v>3</v>
      </c>
    </row>
    <row r="682" spans="1:6" x14ac:dyDescent="0.3">
      <c r="A682" s="68">
        <v>45731.483442881945</v>
      </c>
      <c r="B682" s="69">
        <v>374</v>
      </c>
      <c r="C682" s="69">
        <v>6</v>
      </c>
      <c r="D682" s="69" t="s">
        <v>3146</v>
      </c>
      <c r="E682" s="69" t="s">
        <v>3354</v>
      </c>
      <c r="F682" s="69">
        <v>1</v>
      </c>
    </row>
    <row r="683" spans="1:6" x14ac:dyDescent="0.3">
      <c r="A683" s="75">
        <v>45731.014464745371</v>
      </c>
      <c r="B683" s="76">
        <v>333</v>
      </c>
      <c r="C683" s="67"/>
      <c r="D683" s="77" t="s">
        <v>3146</v>
      </c>
      <c r="E683" s="67"/>
      <c r="F683" s="67">
        <v>1</v>
      </c>
    </row>
    <row r="684" spans="1:6" x14ac:dyDescent="0.3">
      <c r="A684" s="72">
        <v>45730.993627303236</v>
      </c>
      <c r="B684" s="73">
        <v>109</v>
      </c>
      <c r="C684" s="73">
        <v>7</v>
      </c>
      <c r="D684" s="74" t="s">
        <v>3146</v>
      </c>
      <c r="E684" s="69"/>
      <c r="F684" s="69">
        <v>1</v>
      </c>
    </row>
    <row r="685" spans="1:6" x14ac:dyDescent="0.3">
      <c r="A685" s="75">
        <v>45730.99272008102</v>
      </c>
      <c r="B685" s="76">
        <v>106</v>
      </c>
      <c r="C685" s="76">
        <v>6</v>
      </c>
      <c r="D685" s="77" t="s">
        <v>3146</v>
      </c>
      <c r="E685" s="67"/>
      <c r="F685" s="67">
        <v>1</v>
      </c>
    </row>
    <row r="686" spans="1:6" x14ac:dyDescent="0.3">
      <c r="A686" s="72">
        <v>45730.99168042824</v>
      </c>
      <c r="B686" s="73">
        <v>103</v>
      </c>
      <c r="C686" s="73">
        <v>5</v>
      </c>
      <c r="D686" s="74" t="s">
        <v>3146</v>
      </c>
      <c r="E686" s="69"/>
      <c r="F686" s="69">
        <v>1</v>
      </c>
    </row>
    <row r="687" spans="1:6" x14ac:dyDescent="0.3">
      <c r="A687" s="75">
        <v>45730.950920555551</v>
      </c>
      <c r="B687" s="76">
        <v>336</v>
      </c>
      <c r="C687" s="67"/>
      <c r="D687" s="77" t="s">
        <v>3146</v>
      </c>
      <c r="E687" s="67"/>
      <c r="F687" s="67">
        <v>1</v>
      </c>
    </row>
    <row r="688" spans="1:6" x14ac:dyDescent="0.3">
      <c r="A688" s="72">
        <v>45730.934747280087</v>
      </c>
      <c r="B688" s="73">
        <v>373</v>
      </c>
      <c r="C688" s="73">
        <v>9</v>
      </c>
      <c r="D688" s="74" t="s">
        <v>3144</v>
      </c>
      <c r="E688" s="74" t="s">
        <v>3355</v>
      </c>
      <c r="F688" s="69">
        <v>3</v>
      </c>
    </row>
    <row r="689" spans="1:6" x14ac:dyDescent="0.3">
      <c r="A689" s="75">
        <v>45730.896233645835</v>
      </c>
      <c r="B689" s="76">
        <v>201</v>
      </c>
      <c r="C689" s="76">
        <v>9</v>
      </c>
      <c r="D689" s="77" t="s">
        <v>3146</v>
      </c>
      <c r="E689" s="67"/>
      <c r="F689" s="67">
        <v>1</v>
      </c>
    </row>
    <row r="690" spans="1:6" x14ac:dyDescent="0.3">
      <c r="A690" s="72">
        <v>45730.834047037039</v>
      </c>
      <c r="B690" s="73">
        <v>338</v>
      </c>
      <c r="C690" s="73">
        <v>5</v>
      </c>
      <c r="D690" s="74" t="s">
        <v>3144</v>
      </c>
      <c r="E690" s="69"/>
      <c r="F690" s="69">
        <v>3</v>
      </c>
    </row>
    <row r="691" spans="1:6" x14ac:dyDescent="0.3">
      <c r="A691" s="75">
        <v>45730.799477025459</v>
      </c>
      <c r="B691" s="76">
        <v>338</v>
      </c>
      <c r="C691" s="76">
        <v>9</v>
      </c>
      <c r="D691" s="77" t="s">
        <v>3146</v>
      </c>
      <c r="E691" s="67"/>
      <c r="F691" s="67">
        <v>1</v>
      </c>
    </row>
    <row r="692" spans="1:6" x14ac:dyDescent="0.3">
      <c r="A692" s="72">
        <v>45730.795745416668</v>
      </c>
      <c r="B692" s="73">
        <v>346</v>
      </c>
      <c r="C692" s="73">
        <v>9</v>
      </c>
      <c r="D692" s="74" t="s">
        <v>3146</v>
      </c>
      <c r="E692" s="69"/>
      <c r="F692" s="69">
        <v>1</v>
      </c>
    </row>
    <row r="693" spans="1:6" x14ac:dyDescent="0.3">
      <c r="A693" s="75">
        <v>45730.775513865738</v>
      </c>
      <c r="B693" s="76">
        <v>373</v>
      </c>
      <c r="C693" s="76">
        <v>8</v>
      </c>
      <c r="D693" s="77" t="s">
        <v>3146</v>
      </c>
      <c r="E693" s="67"/>
      <c r="F693" s="67">
        <v>1</v>
      </c>
    </row>
    <row r="694" spans="1:6" x14ac:dyDescent="0.3">
      <c r="A694" s="72">
        <v>45730.666540300925</v>
      </c>
      <c r="B694" s="73">
        <v>373</v>
      </c>
      <c r="C694" s="73">
        <v>10</v>
      </c>
      <c r="D694" s="74" t="s">
        <v>3145</v>
      </c>
      <c r="E694" s="74" t="s">
        <v>3356</v>
      </c>
      <c r="F694" s="69">
        <v>2</v>
      </c>
    </row>
    <row r="695" spans="1:6" x14ac:dyDescent="0.3">
      <c r="A695" s="75">
        <v>45730.663740416669</v>
      </c>
      <c r="B695" s="76">
        <v>373</v>
      </c>
      <c r="C695" s="76">
        <v>9</v>
      </c>
      <c r="D695" s="77" t="s">
        <v>3145</v>
      </c>
      <c r="E695" s="67"/>
      <c r="F695" s="67">
        <v>2</v>
      </c>
    </row>
    <row r="696" spans="1:6" x14ac:dyDescent="0.3">
      <c r="A696" s="75">
        <v>45730.586033530097</v>
      </c>
      <c r="B696" s="76">
        <v>64</v>
      </c>
      <c r="C696" s="67"/>
      <c r="D696" s="77" t="s">
        <v>3145</v>
      </c>
      <c r="E696" s="67"/>
      <c r="F696" s="67">
        <v>2</v>
      </c>
    </row>
    <row r="697" spans="1:6" x14ac:dyDescent="0.3">
      <c r="A697" s="72">
        <v>45730.578181111108</v>
      </c>
      <c r="B697" s="73">
        <v>373</v>
      </c>
      <c r="C697" s="69"/>
      <c r="D697" s="74" t="s">
        <v>3145</v>
      </c>
      <c r="E697" s="69"/>
      <c r="F697" s="69">
        <v>2</v>
      </c>
    </row>
    <row r="698" spans="1:6" x14ac:dyDescent="0.3">
      <c r="A698" s="75">
        <v>45730.55800542824</v>
      </c>
      <c r="B698" s="76">
        <v>373</v>
      </c>
      <c r="C698" s="76">
        <v>9</v>
      </c>
      <c r="D698" s="77" t="s">
        <v>3145</v>
      </c>
      <c r="E698" s="77" t="s">
        <v>3357</v>
      </c>
      <c r="F698" s="67">
        <v>2</v>
      </c>
    </row>
    <row r="699" spans="1:6" x14ac:dyDescent="0.3">
      <c r="A699" s="72">
        <v>45730.548771006943</v>
      </c>
      <c r="B699" s="73">
        <v>373</v>
      </c>
      <c r="C699" s="73">
        <v>10</v>
      </c>
      <c r="D699" s="74" t="s">
        <v>3146</v>
      </c>
      <c r="E699" s="69"/>
      <c r="F699" s="69">
        <v>1</v>
      </c>
    </row>
    <row r="700" spans="1:6" x14ac:dyDescent="0.3">
      <c r="A700" s="75">
        <v>45730.513927812499</v>
      </c>
      <c r="B700" s="76">
        <v>373</v>
      </c>
      <c r="C700" s="76">
        <v>9</v>
      </c>
      <c r="D700" s="77" t="s">
        <v>3145</v>
      </c>
      <c r="E700" s="67"/>
      <c r="F700" s="67">
        <v>2</v>
      </c>
    </row>
    <row r="701" spans="1:6" x14ac:dyDescent="0.3">
      <c r="A701" s="72">
        <v>45730.505112083338</v>
      </c>
      <c r="B701" s="73">
        <v>373</v>
      </c>
      <c r="C701" s="73">
        <v>7</v>
      </c>
      <c r="D701" s="74" t="s">
        <v>3146</v>
      </c>
      <c r="E701" s="69"/>
      <c r="F701" s="69">
        <v>1</v>
      </c>
    </row>
    <row r="702" spans="1:6" x14ac:dyDescent="0.3">
      <c r="A702" s="75">
        <v>45730.491387800925</v>
      </c>
      <c r="B702" s="76">
        <v>373</v>
      </c>
      <c r="C702" s="76">
        <v>9</v>
      </c>
      <c r="D702" s="77" t="s">
        <v>3146</v>
      </c>
      <c r="E702" s="67"/>
      <c r="F702" s="67">
        <v>1</v>
      </c>
    </row>
    <row r="703" spans="1:6" x14ac:dyDescent="0.3">
      <c r="A703" s="72">
        <v>45730.489195428236</v>
      </c>
      <c r="B703" s="73">
        <v>373</v>
      </c>
      <c r="C703" s="73">
        <v>6</v>
      </c>
      <c r="D703" s="74" t="s">
        <v>3146</v>
      </c>
      <c r="E703" s="74" t="s">
        <v>3358</v>
      </c>
      <c r="F703" s="69">
        <v>1</v>
      </c>
    </row>
    <row r="704" spans="1:6" x14ac:dyDescent="0.3">
      <c r="A704" s="75">
        <v>45730.356520752313</v>
      </c>
      <c r="B704" s="76">
        <v>373</v>
      </c>
      <c r="C704" s="76">
        <v>8</v>
      </c>
      <c r="D704" s="77" t="s">
        <v>3146</v>
      </c>
      <c r="E704" s="67"/>
      <c r="F704" s="67">
        <v>1</v>
      </c>
    </row>
    <row r="705" spans="1:6" x14ac:dyDescent="0.3">
      <c r="A705" s="72">
        <v>45730.060268622685</v>
      </c>
      <c r="B705" s="73">
        <v>110</v>
      </c>
      <c r="C705" s="73">
        <v>5</v>
      </c>
      <c r="D705" s="74" t="s">
        <v>3146</v>
      </c>
      <c r="E705" s="69"/>
      <c r="F705" s="69">
        <v>1</v>
      </c>
    </row>
    <row r="706" spans="1:6" x14ac:dyDescent="0.3">
      <c r="A706" s="75">
        <v>45730.059203888886</v>
      </c>
      <c r="B706" s="76">
        <v>107</v>
      </c>
      <c r="C706" s="76">
        <v>6</v>
      </c>
      <c r="D706" s="77" t="s">
        <v>3146</v>
      </c>
      <c r="E706" s="67"/>
      <c r="F706" s="67">
        <v>1</v>
      </c>
    </row>
    <row r="707" spans="1:6" x14ac:dyDescent="0.3">
      <c r="A707" s="72">
        <v>45730.058465277776</v>
      </c>
      <c r="B707" s="73">
        <v>104</v>
      </c>
      <c r="C707" s="73">
        <v>5</v>
      </c>
      <c r="D707" s="74" t="s">
        <v>3146</v>
      </c>
      <c r="E707" s="69"/>
      <c r="F707" s="69">
        <v>1</v>
      </c>
    </row>
    <row r="708" spans="1:6" x14ac:dyDescent="0.3">
      <c r="A708" s="75">
        <v>45730.057628124996</v>
      </c>
      <c r="B708" s="76">
        <v>101</v>
      </c>
      <c r="C708" s="76">
        <v>7</v>
      </c>
      <c r="D708" s="77" t="s">
        <v>3146</v>
      </c>
      <c r="E708" s="67"/>
      <c r="F708" s="67">
        <v>1</v>
      </c>
    </row>
    <row r="709" spans="1:6" x14ac:dyDescent="0.3">
      <c r="A709" s="72">
        <v>45729.826422916667</v>
      </c>
      <c r="B709" s="73">
        <v>372</v>
      </c>
      <c r="C709" s="73">
        <v>10</v>
      </c>
      <c r="D709" s="74" t="s">
        <v>3145</v>
      </c>
      <c r="E709" s="69"/>
      <c r="F709" s="69">
        <v>2</v>
      </c>
    </row>
    <row r="710" spans="1:6" x14ac:dyDescent="0.3">
      <c r="A710" s="75">
        <v>45729.793245891204</v>
      </c>
      <c r="B710" s="76">
        <v>340</v>
      </c>
      <c r="C710" s="67"/>
      <c r="D710" s="77" t="s">
        <v>3144</v>
      </c>
      <c r="E710" s="67"/>
      <c r="F710" s="67">
        <v>3</v>
      </c>
    </row>
    <row r="711" spans="1:6" x14ac:dyDescent="0.3">
      <c r="A711" s="72">
        <v>45729.778175717591</v>
      </c>
      <c r="B711" s="73">
        <v>372</v>
      </c>
      <c r="C711" s="73">
        <v>6</v>
      </c>
      <c r="D711" s="74" t="s">
        <v>3146</v>
      </c>
      <c r="E711" s="74" t="s">
        <v>3359</v>
      </c>
      <c r="F711" s="69">
        <v>1</v>
      </c>
    </row>
    <row r="712" spans="1:6" x14ac:dyDescent="0.3">
      <c r="A712" s="75">
        <v>45729.55369670139</v>
      </c>
      <c r="B712" s="76">
        <v>371</v>
      </c>
      <c r="C712" s="76">
        <v>7</v>
      </c>
      <c r="D712" s="77" t="s">
        <v>3146</v>
      </c>
      <c r="E712" s="77" t="s">
        <v>3360</v>
      </c>
      <c r="F712" s="67">
        <v>1</v>
      </c>
    </row>
    <row r="713" spans="1:6" x14ac:dyDescent="0.3">
      <c r="A713" s="72">
        <v>45729.539577233794</v>
      </c>
      <c r="B713" s="73">
        <v>372</v>
      </c>
      <c r="C713" s="73">
        <v>9</v>
      </c>
      <c r="D713" s="74" t="s">
        <v>3146</v>
      </c>
      <c r="E713" s="69"/>
      <c r="F713" s="69">
        <v>1</v>
      </c>
    </row>
    <row r="714" spans="1:6" x14ac:dyDescent="0.3">
      <c r="A714" s="75">
        <v>45729.512113240737</v>
      </c>
      <c r="B714" s="76">
        <v>372</v>
      </c>
      <c r="C714" s="76">
        <v>9</v>
      </c>
      <c r="D714" s="77" t="s">
        <v>3145</v>
      </c>
      <c r="E714" s="67"/>
      <c r="F714" s="67">
        <v>2</v>
      </c>
    </row>
    <row r="715" spans="1:6" x14ac:dyDescent="0.3">
      <c r="A715" s="75">
        <v>45729.396206203703</v>
      </c>
      <c r="B715" s="76">
        <v>372</v>
      </c>
      <c r="C715" s="76">
        <v>8</v>
      </c>
      <c r="D715" s="77" t="s">
        <v>3146</v>
      </c>
      <c r="E715" s="67"/>
      <c r="F715" s="67">
        <v>1</v>
      </c>
    </row>
    <row r="716" spans="1:6" x14ac:dyDescent="0.3">
      <c r="A716" s="72">
        <v>45729.3806287037</v>
      </c>
      <c r="B716" s="73">
        <v>372</v>
      </c>
      <c r="C716" s="73">
        <v>4</v>
      </c>
      <c r="D716" s="74" t="s">
        <v>3146</v>
      </c>
      <c r="E716" s="74" t="s">
        <v>3361</v>
      </c>
      <c r="F716" s="69">
        <v>1</v>
      </c>
    </row>
    <row r="717" spans="1:6" x14ac:dyDescent="0.3">
      <c r="A717" s="75">
        <v>45729.342903240744</v>
      </c>
      <c r="B717" s="76">
        <v>372</v>
      </c>
      <c r="C717" s="76">
        <v>8</v>
      </c>
      <c r="D717" s="77" t="s">
        <v>3146</v>
      </c>
      <c r="E717" s="67"/>
      <c r="F717" s="67">
        <v>1</v>
      </c>
    </row>
    <row r="718" spans="1:6" x14ac:dyDescent="0.3">
      <c r="A718" s="72">
        <v>45729.251217974539</v>
      </c>
      <c r="B718" s="73">
        <v>371</v>
      </c>
      <c r="C718" s="73">
        <v>9</v>
      </c>
      <c r="D718" s="74" t="s">
        <v>3145</v>
      </c>
      <c r="E718" s="69"/>
      <c r="F718" s="69">
        <v>2</v>
      </c>
    </row>
    <row r="719" spans="1:6" x14ac:dyDescent="0.3">
      <c r="A719" s="75">
        <v>45729.130990949074</v>
      </c>
      <c r="B719" s="76">
        <v>100</v>
      </c>
      <c r="C719" s="76">
        <v>7</v>
      </c>
      <c r="D719" s="77" t="s">
        <v>3145</v>
      </c>
      <c r="E719" s="67"/>
      <c r="F719" s="67">
        <v>2</v>
      </c>
    </row>
    <row r="720" spans="1:6" x14ac:dyDescent="0.3">
      <c r="A720" s="72">
        <v>45729.128071666666</v>
      </c>
      <c r="B720" s="73">
        <v>97</v>
      </c>
      <c r="C720" s="73">
        <v>5</v>
      </c>
      <c r="D720" s="74" t="s">
        <v>3146</v>
      </c>
      <c r="E720" s="69"/>
      <c r="F720" s="69">
        <v>1</v>
      </c>
    </row>
    <row r="721" spans="1:6" x14ac:dyDescent="0.3">
      <c r="A721" s="75">
        <v>45729.127399490739</v>
      </c>
      <c r="B721" s="76">
        <v>94</v>
      </c>
      <c r="C721" s="76">
        <v>7</v>
      </c>
      <c r="D721" s="77" t="s">
        <v>3146</v>
      </c>
      <c r="E721" s="67"/>
      <c r="F721" s="67">
        <v>1</v>
      </c>
    </row>
    <row r="722" spans="1:6" x14ac:dyDescent="0.3">
      <c r="A722" s="72">
        <v>45729.126451273143</v>
      </c>
      <c r="B722" s="73">
        <v>91</v>
      </c>
      <c r="C722" s="73">
        <v>6</v>
      </c>
      <c r="D722" s="74" t="s">
        <v>3146</v>
      </c>
      <c r="E722" s="69"/>
      <c r="F722" s="69">
        <v>1</v>
      </c>
    </row>
    <row r="723" spans="1:6" x14ac:dyDescent="0.3">
      <c r="A723" s="75">
        <v>45729.125578252315</v>
      </c>
      <c r="B723" s="76">
        <v>88</v>
      </c>
      <c r="C723" s="76">
        <v>6</v>
      </c>
      <c r="D723" s="77" t="s">
        <v>3146</v>
      </c>
      <c r="E723" s="67"/>
      <c r="F723" s="67">
        <v>1</v>
      </c>
    </row>
    <row r="724" spans="1:6" x14ac:dyDescent="0.3">
      <c r="A724" s="75">
        <v>45728.985574803242</v>
      </c>
      <c r="B724" s="76">
        <v>1</v>
      </c>
      <c r="C724" s="76">
        <v>10</v>
      </c>
      <c r="D724" s="77" t="s">
        <v>3146</v>
      </c>
      <c r="E724" s="77" t="s">
        <v>3362</v>
      </c>
      <c r="F724" s="67">
        <v>1</v>
      </c>
    </row>
    <row r="725" spans="1:6" x14ac:dyDescent="0.3">
      <c r="A725" s="72">
        <v>45728.890404571765</v>
      </c>
      <c r="B725" s="73">
        <v>371</v>
      </c>
      <c r="C725" s="73">
        <v>9</v>
      </c>
      <c r="D725" s="74" t="s">
        <v>3145</v>
      </c>
      <c r="E725" s="69"/>
      <c r="F725" s="69">
        <v>2</v>
      </c>
    </row>
    <row r="726" spans="1:6" x14ac:dyDescent="0.3">
      <c r="A726" s="75">
        <v>45728.652481435187</v>
      </c>
      <c r="B726" s="76">
        <v>371</v>
      </c>
      <c r="C726" s="76">
        <v>10</v>
      </c>
      <c r="D726" s="77" t="s">
        <v>3144</v>
      </c>
      <c r="E726" s="77" t="s">
        <v>3363</v>
      </c>
      <c r="F726" s="67">
        <v>3</v>
      </c>
    </row>
    <row r="727" spans="1:6" x14ac:dyDescent="0.3">
      <c r="A727" s="72">
        <v>45728.632608761574</v>
      </c>
      <c r="B727" s="73">
        <v>370</v>
      </c>
      <c r="C727" s="73">
        <v>9</v>
      </c>
      <c r="D727" s="74" t="s">
        <v>3145</v>
      </c>
      <c r="E727" s="69"/>
      <c r="F727" s="69">
        <v>2</v>
      </c>
    </row>
    <row r="728" spans="1:6" x14ac:dyDescent="0.3">
      <c r="A728" s="75">
        <v>45728.627273738428</v>
      </c>
      <c r="B728" s="76">
        <v>371</v>
      </c>
      <c r="C728" s="67"/>
      <c r="D728" s="77" t="s">
        <v>3145</v>
      </c>
      <c r="E728" s="67"/>
      <c r="F728" s="67">
        <v>2</v>
      </c>
    </row>
    <row r="729" spans="1:6" x14ac:dyDescent="0.3">
      <c r="A729" s="72">
        <v>45728.544311620368</v>
      </c>
      <c r="B729" s="73">
        <v>371</v>
      </c>
      <c r="C729" s="73">
        <v>9</v>
      </c>
      <c r="D729" s="74" t="s">
        <v>3146</v>
      </c>
      <c r="E729" s="74" t="s">
        <v>3364</v>
      </c>
      <c r="F729" s="69">
        <v>1</v>
      </c>
    </row>
    <row r="730" spans="1:6" x14ac:dyDescent="0.3">
      <c r="A730" s="75">
        <v>45728.530696875001</v>
      </c>
      <c r="B730" s="76">
        <v>371</v>
      </c>
      <c r="C730" s="76">
        <v>9</v>
      </c>
      <c r="D730" s="77" t="s">
        <v>3145</v>
      </c>
      <c r="E730" s="77" t="s">
        <v>3365</v>
      </c>
      <c r="F730" s="67">
        <v>2</v>
      </c>
    </row>
    <row r="731" spans="1:6" x14ac:dyDescent="0.3">
      <c r="A731" s="72">
        <v>45728.510485578707</v>
      </c>
      <c r="B731" s="73">
        <v>371</v>
      </c>
      <c r="C731" s="73">
        <v>9</v>
      </c>
      <c r="D731" s="74" t="s">
        <v>3145</v>
      </c>
      <c r="E731" s="69"/>
      <c r="F731" s="69">
        <v>2</v>
      </c>
    </row>
    <row r="732" spans="1:6" x14ac:dyDescent="0.3">
      <c r="A732" s="75">
        <v>45728.341543483795</v>
      </c>
      <c r="B732" s="76">
        <v>371</v>
      </c>
      <c r="C732" s="76">
        <v>7</v>
      </c>
      <c r="D732" s="77" t="s">
        <v>3145</v>
      </c>
      <c r="E732" s="67"/>
      <c r="F732" s="67">
        <v>2</v>
      </c>
    </row>
    <row r="733" spans="1:6" x14ac:dyDescent="0.3">
      <c r="A733" s="72">
        <v>45728.140489317128</v>
      </c>
      <c r="B733" s="73">
        <v>13</v>
      </c>
      <c r="C733" s="73">
        <v>9</v>
      </c>
      <c r="D733" s="74" t="s">
        <v>3146</v>
      </c>
      <c r="E733" s="69"/>
      <c r="F733" s="69">
        <v>1</v>
      </c>
    </row>
    <row r="734" spans="1:6" x14ac:dyDescent="0.3">
      <c r="A734" s="75">
        <v>45728.129242106486</v>
      </c>
      <c r="B734" s="76">
        <v>7</v>
      </c>
      <c r="C734" s="76">
        <v>8</v>
      </c>
      <c r="D734" s="77" t="s">
        <v>3145</v>
      </c>
      <c r="E734" s="67"/>
      <c r="F734" s="67">
        <v>2</v>
      </c>
    </row>
    <row r="735" spans="1:6" x14ac:dyDescent="0.3">
      <c r="A735" s="72">
        <v>45728.060100034723</v>
      </c>
      <c r="B735" s="73">
        <v>98</v>
      </c>
      <c r="C735" s="73">
        <v>6</v>
      </c>
      <c r="D735" s="74" t="s">
        <v>3146</v>
      </c>
      <c r="E735" s="69"/>
      <c r="F735" s="69">
        <v>1</v>
      </c>
    </row>
    <row r="736" spans="1:6" x14ac:dyDescent="0.3">
      <c r="A736" s="75">
        <v>45728.059490277781</v>
      </c>
      <c r="B736" s="76">
        <v>95</v>
      </c>
      <c r="C736" s="76">
        <v>6</v>
      </c>
      <c r="D736" s="77" t="s">
        <v>3146</v>
      </c>
      <c r="E736" s="67"/>
      <c r="F736" s="67">
        <v>1</v>
      </c>
    </row>
    <row r="737" spans="1:6" x14ac:dyDescent="0.3">
      <c r="A737" s="72">
        <v>45728.058902418983</v>
      </c>
      <c r="B737" s="73">
        <v>92</v>
      </c>
      <c r="C737" s="73">
        <v>7</v>
      </c>
      <c r="D737" s="74" t="s">
        <v>3146</v>
      </c>
      <c r="E737" s="69"/>
      <c r="F737" s="69">
        <v>1</v>
      </c>
    </row>
    <row r="738" spans="1:6" x14ac:dyDescent="0.3">
      <c r="A738" s="75">
        <v>45728.058420416666</v>
      </c>
      <c r="B738" s="76">
        <v>89</v>
      </c>
      <c r="C738" s="76">
        <v>8</v>
      </c>
      <c r="D738" s="77" t="s">
        <v>3145</v>
      </c>
      <c r="E738" s="67"/>
      <c r="F738" s="67">
        <v>2</v>
      </c>
    </row>
    <row r="739" spans="1:6" x14ac:dyDescent="0.3">
      <c r="A739" s="72">
        <v>45727.97792568287</v>
      </c>
      <c r="B739" s="73">
        <v>95</v>
      </c>
      <c r="C739" s="73">
        <v>6</v>
      </c>
      <c r="D739" s="74" t="s">
        <v>3145</v>
      </c>
      <c r="E739" s="69"/>
      <c r="F739" s="69">
        <v>2</v>
      </c>
    </row>
    <row r="740" spans="1:6" x14ac:dyDescent="0.3">
      <c r="A740" s="75">
        <v>45727.968052928241</v>
      </c>
      <c r="B740" s="76">
        <v>293</v>
      </c>
      <c r="C740" s="76">
        <v>9</v>
      </c>
      <c r="D740" s="77" t="s">
        <v>3146</v>
      </c>
      <c r="E740" s="67"/>
      <c r="F740" s="67">
        <v>1</v>
      </c>
    </row>
    <row r="741" spans="1:6" x14ac:dyDescent="0.3">
      <c r="A741" s="72">
        <v>45727.806668854166</v>
      </c>
      <c r="B741" s="73">
        <v>370</v>
      </c>
      <c r="C741" s="73">
        <v>8</v>
      </c>
      <c r="D741" s="74" t="s">
        <v>3146</v>
      </c>
      <c r="E741" s="69"/>
      <c r="F741" s="69">
        <v>1</v>
      </c>
    </row>
    <row r="742" spans="1:6" x14ac:dyDescent="0.3">
      <c r="A742" s="75">
        <v>45727.799225405091</v>
      </c>
      <c r="B742" s="76">
        <v>370</v>
      </c>
      <c r="C742" s="76">
        <v>7</v>
      </c>
      <c r="D742" s="77" t="s">
        <v>3145</v>
      </c>
      <c r="E742" s="77" t="s">
        <v>3366</v>
      </c>
      <c r="F742" s="67">
        <v>2</v>
      </c>
    </row>
    <row r="743" spans="1:6" x14ac:dyDescent="0.3">
      <c r="A743" s="72">
        <v>45727.599040659727</v>
      </c>
      <c r="B743" s="73">
        <v>370</v>
      </c>
      <c r="C743" s="73">
        <v>8</v>
      </c>
      <c r="D743" s="74" t="s">
        <v>3145</v>
      </c>
      <c r="E743" s="69"/>
      <c r="F743" s="69">
        <v>2</v>
      </c>
    </row>
    <row r="744" spans="1:6" x14ac:dyDescent="0.3">
      <c r="A744" s="75">
        <v>45727.513617835648</v>
      </c>
      <c r="B744" s="76">
        <v>370</v>
      </c>
      <c r="C744" s="76">
        <v>9</v>
      </c>
      <c r="D744" s="77" t="s">
        <v>3144</v>
      </c>
      <c r="E744" s="67"/>
      <c r="F744" s="69">
        <v>3</v>
      </c>
    </row>
    <row r="745" spans="1:6" x14ac:dyDescent="0.3">
      <c r="A745" s="72">
        <v>45727.490307152781</v>
      </c>
      <c r="B745" s="73">
        <v>370</v>
      </c>
      <c r="C745" s="73">
        <v>6</v>
      </c>
      <c r="D745" s="74" t="s">
        <v>3144</v>
      </c>
      <c r="E745" s="67"/>
      <c r="F745" s="69">
        <v>3</v>
      </c>
    </row>
    <row r="746" spans="1:6" x14ac:dyDescent="0.3">
      <c r="A746" s="75">
        <v>45727.358365671302</v>
      </c>
      <c r="B746" s="76">
        <v>370</v>
      </c>
      <c r="C746" s="76">
        <v>6</v>
      </c>
      <c r="D746" s="77" t="s">
        <v>3146</v>
      </c>
      <c r="E746" s="67"/>
      <c r="F746" s="69">
        <v>1</v>
      </c>
    </row>
    <row r="747" spans="1:6" x14ac:dyDescent="0.3">
      <c r="A747" s="72">
        <v>45727.135660671294</v>
      </c>
      <c r="B747" s="73">
        <v>99</v>
      </c>
      <c r="C747" s="73">
        <v>6</v>
      </c>
      <c r="D747" s="74" t="s">
        <v>3146</v>
      </c>
      <c r="E747" s="67"/>
      <c r="F747" s="69">
        <v>1</v>
      </c>
    </row>
    <row r="748" spans="1:6" x14ac:dyDescent="0.3">
      <c r="A748" s="75">
        <v>45727.135017106484</v>
      </c>
      <c r="B748" s="76">
        <v>96</v>
      </c>
      <c r="C748" s="76">
        <v>6</v>
      </c>
      <c r="D748" s="77" t="s">
        <v>3146</v>
      </c>
      <c r="E748" s="67"/>
      <c r="F748" s="69">
        <v>1</v>
      </c>
    </row>
    <row r="749" spans="1:6" x14ac:dyDescent="0.3">
      <c r="A749" s="72">
        <v>45727.13416342593</v>
      </c>
      <c r="B749" s="73">
        <v>93</v>
      </c>
      <c r="C749" s="73">
        <v>7</v>
      </c>
      <c r="D749" s="74" t="s">
        <v>3145</v>
      </c>
      <c r="E749" s="67"/>
      <c r="F749" s="69">
        <v>2</v>
      </c>
    </row>
    <row r="750" spans="1:6" x14ac:dyDescent="0.3">
      <c r="A750" s="75">
        <v>45727.132614988426</v>
      </c>
      <c r="B750" s="76">
        <v>90</v>
      </c>
      <c r="C750" s="76">
        <v>7</v>
      </c>
      <c r="D750" s="77" t="s">
        <v>3145</v>
      </c>
      <c r="E750" s="67"/>
      <c r="F750" s="69">
        <v>2</v>
      </c>
    </row>
    <row r="751" spans="1:6" x14ac:dyDescent="0.3">
      <c r="A751" s="72">
        <v>45726.928288229166</v>
      </c>
      <c r="B751" s="73">
        <v>369</v>
      </c>
      <c r="C751" s="73">
        <v>8</v>
      </c>
      <c r="D751" s="74" t="s">
        <v>3146</v>
      </c>
      <c r="E751" s="67"/>
      <c r="F751" s="69">
        <v>1</v>
      </c>
    </row>
    <row r="752" spans="1:6" x14ac:dyDescent="0.3">
      <c r="A752" s="75">
        <v>45726.799243981484</v>
      </c>
      <c r="B752" s="76">
        <v>369</v>
      </c>
      <c r="C752" s="76">
        <v>7</v>
      </c>
      <c r="D752" s="77" t="s">
        <v>3146</v>
      </c>
      <c r="E752" s="67"/>
      <c r="F752" s="69">
        <v>1</v>
      </c>
    </row>
    <row r="753" spans="1:6" x14ac:dyDescent="0.3">
      <c r="A753" s="72">
        <v>45726.595858576387</v>
      </c>
      <c r="B753" s="73">
        <v>369</v>
      </c>
      <c r="C753" s="73">
        <v>10</v>
      </c>
      <c r="D753" s="74" t="s">
        <v>3145</v>
      </c>
      <c r="E753" s="67"/>
      <c r="F753" s="69">
        <v>2</v>
      </c>
    </row>
    <row r="754" spans="1:6" x14ac:dyDescent="0.3">
      <c r="A754" s="75">
        <v>45726.520775694444</v>
      </c>
      <c r="B754" s="76">
        <v>369</v>
      </c>
      <c r="C754" s="76">
        <v>5</v>
      </c>
      <c r="D754" s="77" t="s">
        <v>3146</v>
      </c>
      <c r="E754" s="67"/>
      <c r="F754" s="67">
        <v>1</v>
      </c>
    </row>
    <row r="755" spans="1:6" x14ac:dyDescent="0.3">
      <c r="A755" s="72">
        <v>45726.510913252314</v>
      </c>
      <c r="B755" s="73">
        <v>369</v>
      </c>
      <c r="C755" s="73">
        <v>9</v>
      </c>
      <c r="D755" s="74" t="s">
        <v>3146</v>
      </c>
      <c r="E755" s="69"/>
      <c r="F755" s="69">
        <v>1</v>
      </c>
    </row>
    <row r="756" spans="1:6" x14ac:dyDescent="0.3">
      <c r="A756" s="75">
        <v>45726.482896423608</v>
      </c>
      <c r="B756" s="76">
        <v>1</v>
      </c>
      <c r="C756" s="76">
        <v>4</v>
      </c>
      <c r="D756" s="77" t="s">
        <v>3146</v>
      </c>
      <c r="E756" s="67"/>
      <c r="F756" s="67">
        <v>1</v>
      </c>
    </row>
    <row r="757" spans="1:6" x14ac:dyDescent="0.3">
      <c r="A757" s="72">
        <v>45726.382410104168</v>
      </c>
      <c r="B757" s="73">
        <v>369</v>
      </c>
      <c r="C757" s="73">
        <v>5</v>
      </c>
      <c r="D757" s="74" t="s">
        <v>3146</v>
      </c>
      <c r="E757" s="74" t="s">
        <v>3348</v>
      </c>
      <c r="F757" s="69">
        <v>1</v>
      </c>
    </row>
    <row r="758" spans="1:6" x14ac:dyDescent="0.3">
      <c r="A758" s="75">
        <v>45726.353439537037</v>
      </c>
      <c r="B758" s="76">
        <v>369</v>
      </c>
      <c r="C758" s="76">
        <v>7</v>
      </c>
      <c r="D758" s="77" t="s">
        <v>3146</v>
      </c>
      <c r="E758" s="67"/>
      <c r="F758" s="67">
        <v>1</v>
      </c>
    </row>
    <row r="759" spans="1:6" x14ac:dyDescent="0.3">
      <c r="A759" s="72">
        <v>45726.299459224538</v>
      </c>
      <c r="B759" s="73">
        <v>369</v>
      </c>
      <c r="C759" s="73">
        <v>8</v>
      </c>
      <c r="D759" s="74" t="s">
        <v>3146</v>
      </c>
      <c r="E759" s="74" t="s">
        <v>3367</v>
      </c>
      <c r="F759" s="69">
        <v>1</v>
      </c>
    </row>
    <row r="760" spans="1:6" x14ac:dyDescent="0.3">
      <c r="A760" s="75">
        <v>45726.26589545139</v>
      </c>
      <c r="B760" s="76">
        <v>368</v>
      </c>
      <c r="C760" s="76">
        <v>8</v>
      </c>
      <c r="D760" s="77" t="s">
        <v>3144</v>
      </c>
      <c r="E760" s="67"/>
      <c r="F760" s="67">
        <v>3</v>
      </c>
    </row>
    <row r="761" spans="1:6" x14ac:dyDescent="0.3">
      <c r="A761" s="72">
        <v>45726.214661296297</v>
      </c>
      <c r="B761" s="73">
        <v>368</v>
      </c>
      <c r="C761" s="73">
        <v>9</v>
      </c>
      <c r="D761" s="74" t="s">
        <v>3145</v>
      </c>
      <c r="E761" s="69"/>
      <c r="F761" s="69">
        <v>2</v>
      </c>
    </row>
    <row r="762" spans="1:6" x14ac:dyDescent="0.3">
      <c r="A762" s="75">
        <v>45725.906124814814</v>
      </c>
      <c r="B762" s="76">
        <v>368</v>
      </c>
      <c r="C762" s="76">
        <v>7</v>
      </c>
      <c r="D762" s="77" t="s">
        <v>3146</v>
      </c>
      <c r="E762" s="67"/>
      <c r="F762" s="67">
        <v>1</v>
      </c>
    </row>
    <row r="763" spans="1:6" x14ac:dyDescent="0.3">
      <c r="A763" s="75">
        <v>45725.819685844908</v>
      </c>
      <c r="B763" s="76">
        <v>86</v>
      </c>
      <c r="C763" s="76">
        <v>5</v>
      </c>
      <c r="D763" s="77" t="s">
        <v>3146</v>
      </c>
      <c r="E763" s="67"/>
      <c r="F763" s="67">
        <v>1</v>
      </c>
    </row>
    <row r="764" spans="1:6" x14ac:dyDescent="0.3">
      <c r="A764" s="72">
        <v>45725.818875069446</v>
      </c>
      <c r="B764" s="73">
        <v>84</v>
      </c>
      <c r="C764" s="73">
        <v>6</v>
      </c>
      <c r="D764" s="74" t="s">
        <v>3146</v>
      </c>
      <c r="E764" s="69"/>
      <c r="F764" s="69">
        <v>1</v>
      </c>
    </row>
    <row r="765" spans="1:6" x14ac:dyDescent="0.3">
      <c r="A765" s="75">
        <v>45725.818081793986</v>
      </c>
      <c r="B765" s="76">
        <v>82</v>
      </c>
      <c r="C765" s="76">
        <v>7</v>
      </c>
      <c r="D765" s="77" t="s">
        <v>3146</v>
      </c>
      <c r="E765" s="67"/>
      <c r="F765" s="67">
        <v>1</v>
      </c>
    </row>
    <row r="766" spans="1:6" x14ac:dyDescent="0.3">
      <c r="A766" s="72">
        <v>45725.816227719908</v>
      </c>
      <c r="B766" s="73">
        <v>80</v>
      </c>
      <c r="C766" s="73">
        <v>5</v>
      </c>
      <c r="D766" s="74" t="s">
        <v>3146</v>
      </c>
      <c r="E766" s="69"/>
      <c r="F766" s="69">
        <v>1</v>
      </c>
    </row>
    <row r="767" spans="1:6" x14ac:dyDescent="0.3">
      <c r="A767" s="75">
        <v>45725.815064421295</v>
      </c>
      <c r="B767" s="76">
        <v>78</v>
      </c>
      <c r="C767" s="76">
        <v>6</v>
      </c>
      <c r="D767" s="77" t="s">
        <v>3146</v>
      </c>
      <c r="E767" s="67"/>
      <c r="F767" s="67">
        <v>1</v>
      </c>
    </row>
    <row r="768" spans="1:6" x14ac:dyDescent="0.3">
      <c r="A768" s="72">
        <v>45725.676269699077</v>
      </c>
      <c r="B768" s="73">
        <v>368</v>
      </c>
      <c r="C768" s="73">
        <v>5</v>
      </c>
      <c r="D768" s="74" t="s">
        <v>3145</v>
      </c>
      <c r="E768" s="74" t="s">
        <v>3368</v>
      </c>
      <c r="F768" s="69">
        <v>2</v>
      </c>
    </row>
    <row r="769" spans="1:6" x14ac:dyDescent="0.3">
      <c r="A769" s="75">
        <v>45725.636357233801</v>
      </c>
      <c r="B769" s="76">
        <v>368</v>
      </c>
      <c r="C769" s="76">
        <v>9</v>
      </c>
      <c r="D769" s="77" t="s">
        <v>3145</v>
      </c>
      <c r="E769" s="67"/>
      <c r="F769" s="67">
        <v>2</v>
      </c>
    </row>
    <row r="770" spans="1:6" x14ac:dyDescent="0.3">
      <c r="A770" s="72">
        <v>45725.612257592591</v>
      </c>
      <c r="B770" s="73">
        <v>368</v>
      </c>
      <c r="C770" s="73">
        <v>6</v>
      </c>
      <c r="D770" s="74" t="s">
        <v>3146</v>
      </c>
      <c r="E770" s="69"/>
      <c r="F770" s="69">
        <v>1</v>
      </c>
    </row>
    <row r="771" spans="1:6" x14ac:dyDescent="0.3">
      <c r="A771" s="75">
        <v>45725.608407060186</v>
      </c>
      <c r="B771" s="76">
        <v>368</v>
      </c>
      <c r="C771" s="76">
        <v>8</v>
      </c>
      <c r="D771" s="77" t="s">
        <v>3146</v>
      </c>
      <c r="E771" s="77" t="s">
        <v>3369</v>
      </c>
      <c r="F771" s="67">
        <v>1</v>
      </c>
    </row>
    <row r="772" spans="1:6" x14ac:dyDescent="0.3">
      <c r="A772" s="72">
        <v>45725.606122800928</v>
      </c>
      <c r="B772" s="73">
        <v>368</v>
      </c>
      <c r="C772" s="73">
        <v>7</v>
      </c>
      <c r="D772" s="74" t="s">
        <v>3145</v>
      </c>
      <c r="E772" s="74" t="s">
        <v>3370</v>
      </c>
      <c r="F772" s="69">
        <v>2</v>
      </c>
    </row>
    <row r="773" spans="1:6" x14ac:dyDescent="0.3">
      <c r="A773" s="75">
        <v>45725.524028865737</v>
      </c>
      <c r="B773" s="76">
        <v>367</v>
      </c>
      <c r="C773" s="76">
        <v>8</v>
      </c>
      <c r="D773" s="77" t="s">
        <v>3145</v>
      </c>
      <c r="E773" s="67"/>
      <c r="F773" s="67">
        <v>2</v>
      </c>
    </row>
    <row r="774" spans="1:6" x14ac:dyDescent="0.3">
      <c r="A774" s="72">
        <v>45725.402320601846</v>
      </c>
      <c r="B774" s="73">
        <v>368</v>
      </c>
      <c r="C774" s="73">
        <v>7</v>
      </c>
      <c r="D774" s="74" t="s">
        <v>3146</v>
      </c>
      <c r="E774" s="69"/>
      <c r="F774" s="69">
        <v>1</v>
      </c>
    </row>
    <row r="775" spans="1:6" x14ac:dyDescent="0.3">
      <c r="A775" s="75">
        <v>45725.397097175926</v>
      </c>
      <c r="B775" s="76">
        <v>368</v>
      </c>
      <c r="C775" s="76">
        <v>6</v>
      </c>
      <c r="D775" s="77" t="s">
        <v>3146</v>
      </c>
      <c r="E775" s="77" t="s">
        <v>3197</v>
      </c>
      <c r="F775" s="67">
        <v>1</v>
      </c>
    </row>
    <row r="776" spans="1:6" x14ac:dyDescent="0.3">
      <c r="A776" s="72">
        <v>45725.378056284724</v>
      </c>
      <c r="B776" s="73">
        <v>368</v>
      </c>
      <c r="C776" s="73">
        <v>6</v>
      </c>
      <c r="D776" s="74" t="s">
        <v>3146</v>
      </c>
      <c r="E776" s="69"/>
      <c r="F776" s="69">
        <v>1</v>
      </c>
    </row>
    <row r="777" spans="1:6" x14ac:dyDescent="0.3">
      <c r="A777" s="75">
        <v>45725.361034606482</v>
      </c>
      <c r="B777" s="76">
        <v>368</v>
      </c>
      <c r="C777" s="76">
        <v>5</v>
      </c>
      <c r="D777" s="77" t="s">
        <v>3144</v>
      </c>
      <c r="E777" s="77" t="s">
        <v>3371</v>
      </c>
      <c r="F777" s="67">
        <v>3</v>
      </c>
    </row>
    <row r="778" spans="1:6" x14ac:dyDescent="0.3">
      <c r="A778" s="75">
        <v>45724.859054606481</v>
      </c>
      <c r="B778" s="76">
        <v>367</v>
      </c>
      <c r="C778" s="76">
        <v>8</v>
      </c>
      <c r="D778" s="77" t="s">
        <v>3144</v>
      </c>
      <c r="E778" s="67"/>
      <c r="F778" s="67">
        <v>3</v>
      </c>
    </row>
    <row r="779" spans="1:6" x14ac:dyDescent="0.3">
      <c r="A779" s="72">
        <v>45724.778040729172</v>
      </c>
      <c r="B779" s="73">
        <v>87</v>
      </c>
      <c r="C779" s="73">
        <v>6</v>
      </c>
      <c r="D779" s="74" t="s">
        <v>3145</v>
      </c>
      <c r="E779" s="69"/>
      <c r="F779" s="69">
        <v>2</v>
      </c>
    </row>
    <row r="780" spans="1:6" x14ac:dyDescent="0.3">
      <c r="A780" s="75">
        <v>45724.777128032409</v>
      </c>
      <c r="B780" s="76">
        <v>85</v>
      </c>
      <c r="C780" s="76">
        <v>6</v>
      </c>
      <c r="D780" s="77" t="s">
        <v>3146</v>
      </c>
      <c r="E780" s="67"/>
      <c r="F780" s="67">
        <v>1</v>
      </c>
    </row>
    <row r="781" spans="1:6" x14ac:dyDescent="0.3">
      <c r="A781" s="72">
        <v>45724.776459201385</v>
      </c>
      <c r="B781" s="73">
        <v>83</v>
      </c>
      <c r="C781" s="73">
        <v>6</v>
      </c>
      <c r="D781" s="74" t="s">
        <v>3146</v>
      </c>
      <c r="E781" s="69"/>
      <c r="F781" s="69">
        <v>1</v>
      </c>
    </row>
    <row r="782" spans="1:6" x14ac:dyDescent="0.3">
      <c r="A782" s="75">
        <v>45724.775588506949</v>
      </c>
      <c r="B782" s="76">
        <v>81</v>
      </c>
      <c r="C782" s="76">
        <v>6</v>
      </c>
      <c r="D782" s="77" t="s">
        <v>3146</v>
      </c>
      <c r="E782" s="67"/>
      <c r="F782" s="67">
        <v>1</v>
      </c>
    </row>
    <row r="783" spans="1:6" x14ac:dyDescent="0.3">
      <c r="A783" s="72">
        <v>45724.774850138885</v>
      </c>
      <c r="B783" s="73">
        <v>79</v>
      </c>
      <c r="C783" s="73">
        <v>8</v>
      </c>
      <c r="D783" s="74" t="s">
        <v>3146</v>
      </c>
      <c r="E783" s="69"/>
      <c r="F783" s="69">
        <v>1</v>
      </c>
    </row>
    <row r="784" spans="1:6" x14ac:dyDescent="0.3">
      <c r="A784" s="75">
        <v>45724.753937546295</v>
      </c>
      <c r="B784" s="76">
        <v>367</v>
      </c>
      <c r="C784" s="76">
        <v>8</v>
      </c>
      <c r="D784" s="77" t="s">
        <v>3145</v>
      </c>
      <c r="E784" s="67"/>
      <c r="F784" s="67">
        <v>2</v>
      </c>
    </row>
    <row r="785" spans="1:6" x14ac:dyDescent="0.3">
      <c r="A785" s="72">
        <v>45724.710542013891</v>
      </c>
      <c r="B785" s="73">
        <v>150</v>
      </c>
      <c r="C785" s="69"/>
      <c r="D785" s="74" t="s">
        <v>3145</v>
      </c>
      <c r="E785" s="69"/>
      <c r="F785" s="69">
        <v>2</v>
      </c>
    </row>
    <row r="786" spans="1:6" x14ac:dyDescent="0.3">
      <c r="A786" s="75">
        <v>45724.7008871875</v>
      </c>
      <c r="B786" s="76">
        <v>300</v>
      </c>
      <c r="C786" s="67"/>
      <c r="D786" s="77" t="s">
        <v>3144</v>
      </c>
      <c r="E786" s="67"/>
      <c r="F786" s="67">
        <v>3</v>
      </c>
    </row>
    <row r="787" spans="1:6" x14ac:dyDescent="0.3">
      <c r="A787" s="72">
        <v>45724.694330625003</v>
      </c>
      <c r="B787" s="73">
        <v>364</v>
      </c>
      <c r="C787" s="73">
        <v>9</v>
      </c>
      <c r="D787" s="74" t="s">
        <v>3145</v>
      </c>
      <c r="E787" s="69"/>
      <c r="F787" s="69">
        <v>2</v>
      </c>
    </row>
    <row r="788" spans="1:6" x14ac:dyDescent="0.3">
      <c r="A788" s="75">
        <v>45724.690314675929</v>
      </c>
      <c r="B788" s="76">
        <v>367</v>
      </c>
      <c r="C788" s="67"/>
      <c r="D788" s="77" t="s">
        <v>3144</v>
      </c>
      <c r="E788" s="67"/>
      <c r="F788" s="67">
        <v>3</v>
      </c>
    </row>
    <row r="789" spans="1:6" x14ac:dyDescent="0.3">
      <c r="A789" s="72">
        <v>45724.666332002314</v>
      </c>
      <c r="B789" s="73">
        <v>150</v>
      </c>
      <c r="C789" s="73">
        <v>8</v>
      </c>
      <c r="D789" s="74" t="s">
        <v>3144</v>
      </c>
      <c r="E789" s="69"/>
      <c r="F789" s="69">
        <v>3</v>
      </c>
    </row>
    <row r="790" spans="1:6" x14ac:dyDescent="0.3">
      <c r="A790" s="75">
        <v>45724.641095694446</v>
      </c>
      <c r="B790" s="76">
        <v>367</v>
      </c>
      <c r="C790" s="76">
        <v>9</v>
      </c>
      <c r="D790" s="77" t="s">
        <v>3144</v>
      </c>
      <c r="E790" s="67"/>
      <c r="F790" s="67">
        <v>3</v>
      </c>
    </row>
    <row r="791" spans="1:6" x14ac:dyDescent="0.3">
      <c r="A791" s="72">
        <v>45724.550924016206</v>
      </c>
      <c r="B791" s="73">
        <v>367</v>
      </c>
      <c r="C791" s="73">
        <v>8</v>
      </c>
      <c r="D791" s="74" t="s">
        <v>3145</v>
      </c>
      <c r="E791" s="69"/>
      <c r="F791" s="69">
        <v>2</v>
      </c>
    </row>
    <row r="792" spans="1:6" x14ac:dyDescent="0.3">
      <c r="A792" s="75">
        <v>45724.543274756943</v>
      </c>
      <c r="B792" s="76">
        <v>367</v>
      </c>
      <c r="C792" s="76">
        <v>9</v>
      </c>
      <c r="D792" s="77" t="s">
        <v>3145</v>
      </c>
      <c r="E792" s="77" t="s">
        <v>3372</v>
      </c>
      <c r="F792" s="67">
        <v>2</v>
      </c>
    </row>
    <row r="793" spans="1:6" x14ac:dyDescent="0.3">
      <c r="A793" s="72">
        <v>45724.51777071759</v>
      </c>
      <c r="B793" s="73">
        <v>367</v>
      </c>
      <c r="C793" s="73">
        <v>6</v>
      </c>
      <c r="D793" s="74" t="s">
        <v>3144</v>
      </c>
      <c r="E793" s="69"/>
      <c r="F793" s="69">
        <v>3</v>
      </c>
    </row>
    <row r="794" spans="1:6" x14ac:dyDescent="0.3">
      <c r="A794" s="75">
        <v>45724.407669166671</v>
      </c>
      <c r="B794" s="76">
        <v>367</v>
      </c>
      <c r="C794" s="76">
        <v>6</v>
      </c>
      <c r="D794" s="77" t="s">
        <v>3145</v>
      </c>
      <c r="E794" s="67"/>
      <c r="F794" s="67">
        <v>2</v>
      </c>
    </row>
    <row r="795" spans="1:6" x14ac:dyDescent="0.3">
      <c r="A795" s="72">
        <v>45724.14955199074</v>
      </c>
      <c r="B795" s="73">
        <v>76</v>
      </c>
      <c r="C795" s="73">
        <v>5</v>
      </c>
      <c r="D795" s="74" t="s">
        <v>3146</v>
      </c>
      <c r="E795" s="69"/>
      <c r="F795" s="69">
        <v>1</v>
      </c>
    </row>
    <row r="796" spans="1:6" x14ac:dyDescent="0.3">
      <c r="A796" s="75">
        <v>45724.148634490746</v>
      </c>
      <c r="B796" s="76">
        <v>75</v>
      </c>
      <c r="C796" s="76">
        <v>6</v>
      </c>
      <c r="D796" s="77" t="s">
        <v>3146</v>
      </c>
      <c r="E796" s="67"/>
      <c r="F796" s="67">
        <v>1</v>
      </c>
    </row>
    <row r="797" spans="1:6" x14ac:dyDescent="0.3">
      <c r="A797" s="72">
        <v>45724.123674895833</v>
      </c>
      <c r="B797" s="73">
        <v>361</v>
      </c>
      <c r="C797" s="73">
        <v>2</v>
      </c>
      <c r="D797" s="74" t="s">
        <v>3144</v>
      </c>
      <c r="E797" s="69"/>
      <c r="F797" s="69">
        <v>3</v>
      </c>
    </row>
    <row r="798" spans="1:6" x14ac:dyDescent="0.3">
      <c r="A798" s="75">
        <v>45724.09380761574</v>
      </c>
      <c r="B798" s="76">
        <v>366</v>
      </c>
      <c r="C798" s="76">
        <v>7</v>
      </c>
      <c r="D798" s="77" t="s">
        <v>3144</v>
      </c>
      <c r="E798" s="77" t="s">
        <v>3373</v>
      </c>
      <c r="F798" s="67">
        <v>3</v>
      </c>
    </row>
    <row r="799" spans="1:6" x14ac:dyDescent="0.3">
      <c r="A799" s="72">
        <v>45724.092414652783</v>
      </c>
      <c r="B799" s="73">
        <v>366</v>
      </c>
      <c r="C799" s="73">
        <v>8</v>
      </c>
      <c r="D799" s="74" t="s">
        <v>3146</v>
      </c>
      <c r="E799" s="74" t="s">
        <v>3374</v>
      </c>
      <c r="F799" s="69">
        <v>1</v>
      </c>
    </row>
    <row r="800" spans="1:6" x14ac:dyDescent="0.3">
      <c r="A800" s="75">
        <v>45724.034179675931</v>
      </c>
      <c r="B800" s="76">
        <v>366</v>
      </c>
      <c r="C800" s="76">
        <v>9</v>
      </c>
      <c r="D800" s="77" t="s">
        <v>3145</v>
      </c>
      <c r="E800" s="67"/>
      <c r="F800" s="67">
        <v>2</v>
      </c>
    </row>
    <row r="801" spans="1:6" x14ac:dyDescent="0.3">
      <c r="A801" s="72">
        <v>45723.972609074073</v>
      </c>
      <c r="B801" s="73">
        <v>366</v>
      </c>
      <c r="C801" s="73">
        <v>1</v>
      </c>
      <c r="D801" s="74" t="s">
        <v>3145</v>
      </c>
      <c r="E801" s="74" t="s">
        <v>3375</v>
      </c>
      <c r="F801" s="69">
        <v>2</v>
      </c>
    </row>
    <row r="802" spans="1:6" x14ac:dyDescent="0.3">
      <c r="A802" s="75">
        <v>45723.923535312497</v>
      </c>
      <c r="B802" s="76">
        <v>365</v>
      </c>
      <c r="C802" s="76">
        <v>1</v>
      </c>
      <c r="D802" s="77" t="s">
        <v>3144</v>
      </c>
      <c r="E802" s="67"/>
      <c r="F802" s="67">
        <v>3</v>
      </c>
    </row>
    <row r="803" spans="1:6" x14ac:dyDescent="0.3">
      <c r="A803" s="72">
        <v>45723.789883240737</v>
      </c>
      <c r="B803" s="73">
        <v>366</v>
      </c>
      <c r="C803" s="73">
        <v>8</v>
      </c>
      <c r="D803" s="74" t="s">
        <v>3145</v>
      </c>
      <c r="E803" s="69"/>
      <c r="F803" s="69">
        <v>2</v>
      </c>
    </row>
    <row r="804" spans="1:6" x14ac:dyDescent="0.3">
      <c r="A804" s="75">
        <v>45723.785783101848</v>
      </c>
      <c r="B804" s="76">
        <v>366</v>
      </c>
      <c r="C804" s="76">
        <v>1</v>
      </c>
      <c r="D804" s="77" t="s">
        <v>3144</v>
      </c>
      <c r="E804" s="77" t="s">
        <v>3376</v>
      </c>
      <c r="F804" s="67">
        <v>3</v>
      </c>
    </row>
    <row r="805" spans="1:6" x14ac:dyDescent="0.3">
      <c r="A805" s="72">
        <v>45723.708403993056</v>
      </c>
      <c r="B805" s="73">
        <v>366</v>
      </c>
      <c r="C805" s="73">
        <v>10</v>
      </c>
      <c r="D805" s="74" t="s">
        <v>3146</v>
      </c>
      <c r="E805" s="74" t="s">
        <v>3377</v>
      </c>
      <c r="F805" s="69">
        <v>1</v>
      </c>
    </row>
    <row r="806" spans="1:6" x14ac:dyDescent="0.3">
      <c r="A806" s="75">
        <v>45723.701906284725</v>
      </c>
      <c r="B806" s="76">
        <v>366</v>
      </c>
      <c r="C806" s="76">
        <v>10</v>
      </c>
      <c r="D806" s="77" t="s">
        <v>3144</v>
      </c>
      <c r="E806" s="77" t="s">
        <v>3378</v>
      </c>
      <c r="F806" s="67">
        <v>3</v>
      </c>
    </row>
    <row r="807" spans="1:6" x14ac:dyDescent="0.3">
      <c r="A807" s="72">
        <v>45723.683921689815</v>
      </c>
      <c r="B807" s="73">
        <v>366</v>
      </c>
      <c r="C807" s="73">
        <v>5</v>
      </c>
      <c r="D807" s="74" t="s">
        <v>3145</v>
      </c>
      <c r="E807" s="74" t="s">
        <v>3379</v>
      </c>
      <c r="F807" s="69">
        <v>2</v>
      </c>
    </row>
    <row r="808" spans="1:6" x14ac:dyDescent="0.3">
      <c r="A808" s="75">
        <v>45723.600842766202</v>
      </c>
      <c r="B808" s="76">
        <v>366</v>
      </c>
      <c r="C808" s="76">
        <v>7</v>
      </c>
      <c r="D808" s="77" t="s">
        <v>3144</v>
      </c>
      <c r="E808" s="67"/>
      <c r="F808" s="67">
        <v>3</v>
      </c>
    </row>
    <row r="809" spans="1:6" x14ac:dyDescent="0.3">
      <c r="A809" s="72">
        <v>45723.588737881946</v>
      </c>
      <c r="B809" s="73">
        <v>366</v>
      </c>
      <c r="C809" s="73">
        <v>6</v>
      </c>
      <c r="D809" s="74" t="s">
        <v>3145</v>
      </c>
      <c r="E809" s="74" t="s">
        <v>3380</v>
      </c>
      <c r="F809" s="69">
        <v>2</v>
      </c>
    </row>
    <row r="810" spans="1:6" x14ac:dyDescent="0.3">
      <c r="A810" s="75">
        <v>45723.573204050925</v>
      </c>
      <c r="B810" s="76">
        <v>366</v>
      </c>
      <c r="C810" s="76">
        <v>4</v>
      </c>
      <c r="D810" s="77" t="s">
        <v>3145</v>
      </c>
      <c r="E810" s="77" t="s">
        <v>3381</v>
      </c>
      <c r="F810" s="67">
        <v>2</v>
      </c>
    </row>
    <row r="811" spans="1:6" x14ac:dyDescent="0.3">
      <c r="A811" s="72">
        <v>45723.541188287039</v>
      </c>
      <c r="B811" s="73">
        <v>366</v>
      </c>
      <c r="C811" s="73">
        <v>1</v>
      </c>
      <c r="D811" s="74" t="s">
        <v>3144</v>
      </c>
      <c r="E811" s="74" t="s">
        <v>3382</v>
      </c>
      <c r="F811" s="69">
        <v>3</v>
      </c>
    </row>
    <row r="812" spans="1:6" x14ac:dyDescent="0.3">
      <c r="A812" s="75">
        <v>45723.513358622688</v>
      </c>
      <c r="B812" s="76">
        <v>366</v>
      </c>
      <c r="C812" s="76">
        <v>9</v>
      </c>
      <c r="D812" s="77" t="s">
        <v>3144</v>
      </c>
      <c r="E812" s="67"/>
      <c r="F812" s="67">
        <v>3</v>
      </c>
    </row>
    <row r="813" spans="1:6" x14ac:dyDescent="0.3">
      <c r="A813" s="72">
        <v>45723.511374201393</v>
      </c>
      <c r="B813" s="73">
        <v>366</v>
      </c>
      <c r="C813" s="73">
        <v>6</v>
      </c>
      <c r="D813" s="74" t="s">
        <v>3145</v>
      </c>
      <c r="E813" s="69"/>
      <c r="F813" s="69">
        <v>2</v>
      </c>
    </row>
    <row r="814" spans="1:6" x14ac:dyDescent="0.3">
      <c r="A814" s="75">
        <v>45723.504599189815</v>
      </c>
      <c r="B814" s="76">
        <v>366</v>
      </c>
      <c r="C814" s="76">
        <v>5</v>
      </c>
      <c r="D814" s="77" t="s">
        <v>3146</v>
      </c>
      <c r="E814" s="67"/>
      <c r="F814" s="67">
        <v>1</v>
      </c>
    </row>
    <row r="815" spans="1:6" x14ac:dyDescent="0.3">
      <c r="A815" s="72">
        <v>45723.478382465277</v>
      </c>
      <c r="B815" s="73">
        <v>366</v>
      </c>
      <c r="C815" s="73">
        <v>2</v>
      </c>
      <c r="D815" s="74" t="s">
        <v>3145</v>
      </c>
      <c r="E815" s="74" t="s">
        <v>3383</v>
      </c>
      <c r="F815" s="69">
        <v>2</v>
      </c>
    </row>
    <row r="816" spans="1:6" x14ac:dyDescent="0.3">
      <c r="A816" s="75">
        <v>45723.403543333334</v>
      </c>
      <c r="B816" s="76">
        <v>366</v>
      </c>
      <c r="C816" s="76">
        <v>7</v>
      </c>
      <c r="D816" s="77" t="s">
        <v>3145</v>
      </c>
      <c r="E816" s="67"/>
      <c r="F816" s="67">
        <v>2</v>
      </c>
    </row>
    <row r="817" spans="1:6" x14ac:dyDescent="0.3">
      <c r="A817" s="72">
        <v>45723.397143090275</v>
      </c>
      <c r="B817" s="73">
        <v>366</v>
      </c>
      <c r="C817" s="73">
        <v>2</v>
      </c>
      <c r="D817" s="74" t="s">
        <v>3144</v>
      </c>
      <c r="E817" s="74" t="s">
        <v>3384</v>
      </c>
      <c r="F817" s="69">
        <v>3</v>
      </c>
    </row>
    <row r="818" spans="1:6" x14ac:dyDescent="0.3">
      <c r="A818" s="75">
        <v>45723.396670509261</v>
      </c>
      <c r="B818" s="76">
        <v>365</v>
      </c>
      <c r="C818" s="76">
        <v>2</v>
      </c>
      <c r="D818" s="77" t="s">
        <v>3144</v>
      </c>
      <c r="E818" s="77" t="s">
        <v>3385</v>
      </c>
      <c r="F818" s="67">
        <v>3</v>
      </c>
    </row>
    <row r="819" spans="1:6" x14ac:dyDescent="0.3">
      <c r="A819" s="72">
        <v>45723.388193576393</v>
      </c>
      <c r="B819" s="73">
        <v>366</v>
      </c>
      <c r="C819" s="73">
        <v>3</v>
      </c>
      <c r="D819" s="74" t="s">
        <v>3144</v>
      </c>
      <c r="E819" s="69"/>
      <c r="F819" s="69">
        <v>3</v>
      </c>
    </row>
    <row r="820" spans="1:6" x14ac:dyDescent="0.3">
      <c r="A820" s="75">
        <v>45723.10605209491</v>
      </c>
      <c r="B820" s="76">
        <v>74</v>
      </c>
      <c r="C820" s="76">
        <v>8</v>
      </c>
      <c r="D820" s="77" t="s">
        <v>3145</v>
      </c>
      <c r="E820" s="67"/>
      <c r="F820" s="67">
        <v>2</v>
      </c>
    </row>
    <row r="821" spans="1:6" x14ac:dyDescent="0.3">
      <c r="A821" s="72">
        <v>45723.104660104167</v>
      </c>
      <c r="B821" s="73">
        <v>73</v>
      </c>
      <c r="C821" s="73">
        <v>6</v>
      </c>
      <c r="D821" s="74" t="s">
        <v>3146</v>
      </c>
      <c r="E821" s="69"/>
      <c r="F821" s="69">
        <v>1</v>
      </c>
    </row>
    <row r="822" spans="1:6" x14ac:dyDescent="0.3">
      <c r="A822" s="75">
        <v>45723.103637615743</v>
      </c>
      <c r="B822" s="76">
        <v>72</v>
      </c>
      <c r="C822" s="76">
        <v>5</v>
      </c>
      <c r="D822" s="77" t="s">
        <v>3146</v>
      </c>
      <c r="E822" s="67"/>
      <c r="F822" s="67">
        <v>1</v>
      </c>
    </row>
    <row r="823" spans="1:6" x14ac:dyDescent="0.3">
      <c r="A823" s="72">
        <v>45723.102835370373</v>
      </c>
      <c r="B823" s="73">
        <v>71</v>
      </c>
      <c r="C823" s="73">
        <v>6</v>
      </c>
      <c r="D823" s="74" t="s">
        <v>3146</v>
      </c>
      <c r="E823" s="69"/>
      <c r="F823" s="69">
        <v>1</v>
      </c>
    </row>
    <row r="824" spans="1:6" x14ac:dyDescent="0.3">
      <c r="A824" s="75">
        <v>45723.101510891203</v>
      </c>
      <c r="B824" s="76">
        <v>70</v>
      </c>
      <c r="C824" s="76">
        <v>5</v>
      </c>
      <c r="D824" s="77" t="s">
        <v>3146</v>
      </c>
      <c r="E824" s="67"/>
      <c r="F824" s="67">
        <v>1</v>
      </c>
    </row>
    <row r="825" spans="1:6" x14ac:dyDescent="0.3">
      <c r="A825" s="75">
        <v>45722.899488449075</v>
      </c>
      <c r="B825" s="76">
        <v>365</v>
      </c>
      <c r="C825" s="76">
        <v>9</v>
      </c>
      <c r="D825" s="77" t="s">
        <v>3144</v>
      </c>
      <c r="E825" s="77" t="s">
        <v>3386</v>
      </c>
      <c r="F825" s="67">
        <v>3</v>
      </c>
    </row>
    <row r="826" spans="1:6" x14ac:dyDescent="0.3">
      <c r="A826" s="72">
        <v>45722.813620983798</v>
      </c>
      <c r="B826" s="73">
        <v>365</v>
      </c>
      <c r="C826" s="73">
        <v>8</v>
      </c>
      <c r="D826" s="74" t="s">
        <v>3144</v>
      </c>
      <c r="E826" s="69"/>
      <c r="F826" s="69">
        <v>3</v>
      </c>
    </row>
    <row r="827" spans="1:6" x14ac:dyDescent="0.3">
      <c r="A827" s="75">
        <v>45722.753647731486</v>
      </c>
      <c r="B827" s="76">
        <v>365</v>
      </c>
      <c r="C827" s="76">
        <v>7</v>
      </c>
      <c r="D827" s="77" t="s">
        <v>3144</v>
      </c>
      <c r="E827" s="67"/>
      <c r="F827" s="67">
        <v>3</v>
      </c>
    </row>
    <row r="828" spans="1:6" x14ac:dyDescent="0.3">
      <c r="A828" s="72">
        <v>45722.749997210645</v>
      </c>
      <c r="B828" s="73">
        <v>365</v>
      </c>
      <c r="C828" s="73">
        <v>10</v>
      </c>
      <c r="D828" s="74" t="s">
        <v>3144</v>
      </c>
      <c r="E828" s="74" t="s">
        <v>3387</v>
      </c>
      <c r="F828" s="69">
        <v>3</v>
      </c>
    </row>
    <row r="829" spans="1:6" x14ac:dyDescent="0.3">
      <c r="A829" s="75">
        <v>45722.730111689816</v>
      </c>
      <c r="B829" s="76">
        <v>365</v>
      </c>
      <c r="C829" s="76">
        <v>9</v>
      </c>
      <c r="D829" s="77" t="s">
        <v>3144</v>
      </c>
      <c r="E829" s="67"/>
      <c r="F829" s="67">
        <v>3</v>
      </c>
    </row>
    <row r="830" spans="1:6" x14ac:dyDescent="0.3">
      <c r="A830" s="72">
        <v>45722.709573993052</v>
      </c>
      <c r="B830" s="73">
        <v>365</v>
      </c>
      <c r="C830" s="73">
        <v>10</v>
      </c>
      <c r="D830" s="74" t="s">
        <v>3144</v>
      </c>
      <c r="E830" s="69"/>
      <c r="F830" s="69">
        <v>3</v>
      </c>
    </row>
    <row r="831" spans="1:6" x14ac:dyDescent="0.3">
      <c r="A831" s="75">
        <v>45722.669572708328</v>
      </c>
      <c r="B831" s="76">
        <v>365</v>
      </c>
      <c r="C831" s="76">
        <v>10</v>
      </c>
      <c r="D831" s="77" t="s">
        <v>3146</v>
      </c>
      <c r="E831" s="67"/>
      <c r="F831" s="67">
        <v>1</v>
      </c>
    </row>
    <row r="832" spans="1:6" x14ac:dyDescent="0.3">
      <c r="A832" s="72">
        <v>45722.667015069441</v>
      </c>
      <c r="B832" s="73">
        <v>365</v>
      </c>
      <c r="C832" s="73">
        <v>4</v>
      </c>
      <c r="D832" s="74" t="s">
        <v>3144</v>
      </c>
      <c r="E832" s="69"/>
      <c r="F832" s="69">
        <v>3</v>
      </c>
    </row>
    <row r="833" spans="1:6" x14ac:dyDescent="0.3">
      <c r="A833" s="75">
        <v>45722.614688368056</v>
      </c>
      <c r="B833" s="76">
        <v>365</v>
      </c>
      <c r="C833" s="76">
        <v>10</v>
      </c>
      <c r="D833" s="77" t="s">
        <v>3145</v>
      </c>
      <c r="E833" s="67"/>
      <c r="F833" s="67">
        <v>2</v>
      </c>
    </row>
    <row r="834" spans="1:6" x14ac:dyDescent="0.3">
      <c r="A834" s="72">
        <v>45722.605458356484</v>
      </c>
      <c r="B834" s="73">
        <v>365</v>
      </c>
      <c r="C834" s="73">
        <v>5</v>
      </c>
      <c r="D834" s="74" t="s">
        <v>3144</v>
      </c>
      <c r="E834" s="69"/>
      <c r="F834" s="69">
        <v>3</v>
      </c>
    </row>
    <row r="835" spans="1:6" x14ac:dyDescent="0.3">
      <c r="A835" s="75">
        <v>45722.585957673611</v>
      </c>
      <c r="B835" s="76">
        <v>365</v>
      </c>
      <c r="C835" s="76">
        <v>1</v>
      </c>
      <c r="D835" s="77" t="s">
        <v>3144</v>
      </c>
      <c r="E835" s="77" t="s">
        <v>3388</v>
      </c>
      <c r="F835" s="67">
        <v>3</v>
      </c>
    </row>
    <row r="836" spans="1:6" x14ac:dyDescent="0.3">
      <c r="A836" s="72">
        <v>45722.538788032412</v>
      </c>
      <c r="B836" s="74">
        <v>365</v>
      </c>
      <c r="C836" s="73">
        <v>6</v>
      </c>
      <c r="D836" s="74" t="s">
        <v>3144</v>
      </c>
      <c r="E836" s="69"/>
      <c r="F836" s="69">
        <v>3</v>
      </c>
    </row>
    <row r="837" spans="1:6" x14ac:dyDescent="0.3">
      <c r="A837" s="75">
        <v>45722.521300138891</v>
      </c>
      <c r="B837" s="76">
        <v>365</v>
      </c>
      <c r="C837" s="76">
        <v>10</v>
      </c>
      <c r="D837" s="77" t="s">
        <v>3144</v>
      </c>
      <c r="E837" s="67"/>
      <c r="F837" s="67">
        <v>3</v>
      </c>
    </row>
    <row r="838" spans="1:6" x14ac:dyDescent="0.3">
      <c r="A838" s="75">
        <v>45722.440038263885</v>
      </c>
      <c r="B838" s="76">
        <v>365</v>
      </c>
      <c r="C838" s="76">
        <v>10</v>
      </c>
      <c r="D838" s="77" t="s">
        <v>3144</v>
      </c>
      <c r="E838" s="67"/>
      <c r="F838" s="67">
        <v>3</v>
      </c>
    </row>
    <row r="839" spans="1:6" x14ac:dyDescent="0.3">
      <c r="A839" s="72">
        <v>45722.405300289349</v>
      </c>
      <c r="B839" s="73">
        <v>365</v>
      </c>
      <c r="C839" s="73">
        <v>10</v>
      </c>
      <c r="D839" s="74" t="s">
        <v>3145</v>
      </c>
      <c r="E839" s="69"/>
      <c r="F839" s="69">
        <v>2</v>
      </c>
    </row>
    <row r="840" spans="1:6" x14ac:dyDescent="0.3">
      <c r="A840" s="75">
        <v>45722.338727881943</v>
      </c>
      <c r="B840" s="76">
        <v>365</v>
      </c>
      <c r="C840" s="76">
        <v>7</v>
      </c>
      <c r="D840" s="77" t="s">
        <v>3144</v>
      </c>
      <c r="E840" s="77" t="s">
        <v>3389</v>
      </c>
      <c r="F840" s="67">
        <v>3</v>
      </c>
    </row>
    <row r="841" spans="1:6" x14ac:dyDescent="0.3">
      <c r="A841" s="72">
        <v>45722.151545856483</v>
      </c>
      <c r="B841" s="73">
        <v>68</v>
      </c>
      <c r="C841" s="73">
        <v>8</v>
      </c>
      <c r="D841" s="74" t="s">
        <v>3146</v>
      </c>
      <c r="E841" s="69"/>
      <c r="F841" s="69">
        <v>1</v>
      </c>
    </row>
    <row r="842" spans="1:6" x14ac:dyDescent="0.3">
      <c r="A842" s="75">
        <v>45722.148554965279</v>
      </c>
      <c r="B842" s="76">
        <v>67</v>
      </c>
      <c r="C842" s="76">
        <v>6</v>
      </c>
      <c r="D842" s="77" t="s">
        <v>3146</v>
      </c>
      <c r="E842" s="67"/>
      <c r="F842" s="67">
        <v>1</v>
      </c>
    </row>
    <row r="843" spans="1:6" x14ac:dyDescent="0.3">
      <c r="A843" s="72">
        <v>45721.883861006943</v>
      </c>
      <c r="B843" s="73">
        <v>364</v>
      </c>
      <c r="C843" s="73">
        <v>7</v>
      </c>
      <c r="D843" s="74" t="s">
        <v>3145</v>
      </c>
      <c r="E843" s="69"/>
      <c r="F843" s="69">
        <v>2</v>
      </c>
    </row>
    <row r="844" spans="1:6" x14ac:dyDescent="0.3">
      <c r="A844" s="75">
        <v>45721.787745185182</v>
      </c>
      <c r="B844" s="76">
        <v>364</v>
      </c>
      <c r="C844" s="76">
        <v>9</v>
      </c>
      <c r="D844" s="77" t="s">
        <v>3144</v>
      </c>
      <c r="E844" s="77" t="s">
        <v>3390</v>
      </c>
      <c r="F844" s="67">
        <v>3</v>
      </c>
    </row>
    <row r="845" spans="1:6" x14ac:dyDescent="0.3">
      <c r="A845" s="72">
        <v>45721.731798912035</v>
      </c>
      <c r="B845" s="73">
        <v>364</v>
      </c>
      <c r="C845" s="73">
        <v>5</v>
      </c>
      <c r="D845" s="74" t="s">
        <v>3146</v>
      </c>
      <c r="E845" s="69"/>
      <c r="F845" s="69">
        <v>1</v>
      </c>
    </row>
    <row r="846" spans="1:6" x14ac:dyDescent="0.3">
      <c r="A846" s="75">
        <v>45721.520600914351</v>
      </c>
      <c r="B846" s="76">
        <v>364</v>
      </c>
      <c r="C846" s="76">
        <v>9</v>
      </c>
      <c r="D846" s="77" t="s">
        <v>3145</v>
      </c>
      <c r="E846" s="77" t="s">
        <v>3391</v>
      </c>
      <c r="F846" s="67">
        <v>2</v>
      </c>
    </row>
    <row r="847" spans="1:6" x14ac:dyDescent="0.3">
      <c r="A847" s="72">
        <v>45721.512297372683</v>
      </c>
      <c r="B847" s="73">
        <v>364</v>
      </c>
      <c r="C847" s="73">
        <v>7</v>
      </c>
      <c r="D847" s="74" t="s">
        <v>3145</v>
      </c>
      <c r="E847" s="69"/>
      <c r="F847" s="69">
        <v>2</v>
      </c>
    </row>
    <row r="848" spans="1:6" x14ac:dyDescent="0.3">
      <c r="A848" s="75">
        <v>45721.508028460652</v>
      </c>
      <c r="B848" s="76">
        <v>364</v>
      </c>
      <c r="C848" s="76">
        <v>8</v>
      </c>
      <c r="D848" s="77" t="s">
        <v>3146</v>
      </c>
      <c r="E848" s="67"/>
      <c r="F848" s="67">
        <v>1</v>
      </c>
    </row>
    <row r="849" spans="1:6" x14ac:dyDescent="0.3">
      <c r="A849" s="72">
        <v>45721.456103287041</v>
      </c>
      <c r="B849" s="73">
        <v>364</v>
      </c>
      <c r="C849" s="73">
        <v>9</v>
      </c>
      <c r="D849" s="74" t="s">
        <v>3144</v>
      </c>
      <c r="E849" s="74" t="s">
        <v>3392</v>
      </c>
      <c r="F849" s="69">
        <v>3</v>
      </c>
    </row>
    <row r="850" spans="1:6" x14ac:dyDescent="0.3">
      <c r="A850" s="75">
        <v>45721.446255289353</v>
      </c>
      <c r="B850" s="76">
        <v>364</v>
      </c>
      <c r="C850" s="76">
        <v>8</v>
      </c>
      <c r="D850" s="77" t="s">
        <v>3146</v>
      </c>
      <c r="E850" s="67"/>
      <c r="F850" s="67">
        <v>1</v>
      </c>
    </row>
    <row r="851" spans="1:6" x14ac:dyDescent="0.3">
      <c r="A851" s="75">
        <v>45721.4195440162</v>
      </c>
      <c r="B851" s="76">
        <v>300</v>
      </c>
      <c r="C851" s="76">
        <v>10</v>
      </c>
      <c r="D851" s="77" t="s">
        <v>3144</v>
      </c>
      <c r="E851" s="67"/>
      <c r="F851" s="67">
        <v>3</v>
      </c>
    </row>
    <row r="852" spans="1:6" x14ac:dyDescent="0.3">
      <c r="A852" s="72">
        <v>45721.414011342596</v>
      </c>
      <c r="B852" s="73">
        <v>364</v>
      </c>
      <c r="C852" s="73">
        <v>9</v>
      </c>
      <c r="D852" s="74" t="s">
        <v>3145</v>
      </c>
      <c r="E852" s="69"/>
      <c r="F852" s="69">
        <v>2</v>
      </c>
    </row>
    <row r="853" spans="1:6" x14ac:dyDescent="0.3">
      <c r="A853" s="75">
        <v>45721.405069699074</v>
      </c>
      <c r="B853" s="76">
        <v>364</v>
      </c>
      <c r="C853" s="76">
        <v>8</v>
      </c>
      <c r="D853" s="77" t="s">
        <v>3146</v>
      </c>
      <c r="E853" s="67"/>
      <c r="F853" s="67">
        <v>1</v>
      </c>
    </row>
    <row r="854" spans="1:6" x14ac:dyDescent="0.3">
      <c r="A854" s="72">
        <v>45721.177201921295</v>
      </c>
      <c r="B854" s="73">
        <v>363</v>
      </c>
      <c r="C854" s="73">
        <v>6</v>
      </c>
      <c r="D854" s="74" t="s">
        <v>3144</v>
      </c>
      <c r="E854" s="69"/>
      <c r="F854" s="69">
        <v>3</v>
      </c>
    </row>
    <row r="855" spans="1:6" x14ac:dyDescent="0.3">
      <c r="A855" s="75">
        <v>45721.09488311343</v>
      </c>
      <c r="B855" s="76">
        <v>64</v>
      </c>
      <c r="C855" s="76">
        <v>5</v>
      </c>
      <c r="D855" s="77" t="s">
        <v>3146</v>
      </c>
      <c r="E855" s="67"/>
      <c r="F855" s="67">
        <v>1</v>
      </c>
    </row>
    <row r="856" spans="1:6" x14ac:dyDescent="0.3">
      <c r="A856" s="72">
        <v>45721.094083298609</v>
      </c>
      <c r="B856" s="73">
        <v>63</v>
      </c>
      <c r="C856" s="73">
        <v>5</v>
      </c>
      <c r="D856" s="74" t="s">
        <v>3146</v>
      </c>
      <c r="E856" s="69"/>
      <c r="F856" s="69">
        <v>1</v>
      </c>
    </row>
    <row r="857" spans="1:6" x14ac:dyDescent="0.3">
      <c r="A857" s="75">
        <v>45721.093501319439</v>
      </c>
      <c r="B857" s="76">
        <v>62</v>
      </c>
      <c r="C857" s="76">
        <v>5</v>
      </c>
      <c r="D857" s="77" t="s">
        <v>3146</v>
      </c>
      <c r="E857" s="67"/>
      <c r="F857" s="67">
        <v>1</v>
      </c>
    </row>
    <row r="858" spans="1:6" x14ac:dyDescent="0.3">
      <c r="A858" s="72">
        <v>45721.092430601857</v>
      </c>
      <c r="B858" s="73">
        <v>61</v>
      </c>
      <c r="C858" s="73">
        <v>5</v>
      </c>
      <c r="D858" s="74" t="s">
        <v>3146</v>
      </c>
      <c r="E858" s="69"/>
      <c r="F858" s="69">
        <v>1</v>
      </c>
    </row>
    <row r="859" spans="1:6" x14ac:dyDescent="0.3">
      <c r="A859" s="75">
        <v>45720.822111203699</v>
      </c>
      <c r="B859" s="76">
        <v>287</v>
      </c>
      <c r="C859" s="76">
        <v>9</v>
      </c>
      <c r="D859" s="77" t="s">
        <v>3144</v>
      </c>
      <c r="E859" s="67"/>
      <c r="F859" s="69">
        <v>3</v>
      </c>
    </row>
    <row r="860" spans="1:6" x14ac:dyDescent="0.3">
      <c r="A860" s="72">
        <v>45720.810499965279</v>
      </c>
      <c r="B860" s="73">
        <v>363</v>
      </c>
      <c r="C860" s="73">
        <v>9</v>
      </c>
      <c r="D860" s="74" t="s">
        <v>3145</v>
      </c>
      <c r="E860" s="69"/>
      <c r="F860" s="69">
        <v>2</v>
      </c>
    </row>
    <row r="861" spans="1:6" x14ac:dyDescent="0.3">
      <c r="A861" s="75">
        <v>45720.806521516206</v>
      </c>
      <c r="B861" s="76">
        <v>362</v>
      </c>
      <c r="C861" s="76">
        <v>8</v>
      </c>
      <c r="D861" s="77" t="s">
        <v>3145</v>
      </c>
      <c r="E861" s="67"/>
      <c r="F861" s="69">
        <v>2</v>
      </c>
    </row>
    <row r="862" spans="1:6" x14ac:dyDescent="0.3">
      <c r="A862" s="72">
        <v>45720.731622384264</v>
      </c>
      <c r="B862" s="73">
        <v>363</v>
      </c>
      <c r="C862" s="73">
        <v>10</v>
      </c>
      <c r="D862" s="74" t="s">
        <v>3144</v>
      </c>
      <c r="E862" s="69"/>
      <c r="F862" s="69">
        <v>3</v>
      </c>
    </row>
    <row r="863" spans="1:6" x14ac:dyDescent="0.3">
      <c r="A863" s="75">
        <v>45720.69354980324</v>
      </c>
      <c r="B863" s="76">
        <v>363</v>
      </c>
      <c r="C863" s="76">
        <v>6</v>
      </c>
      <c r="D863" s="77" t="s">
        <v>3146</v>
      </c>
      <c r="E863" s="77" t="s">
        <v>3393</v>
      </c>
      <c r="F863" s="69">
        <v>1</v>
      </c>
    </row>
    <row r="864" spans="1:6" x14ac:dyDescent="0.3">
      <c r="A864" s="72">
        <v>45720.673708692135</v>
      </c>
      <c r="B864" s="73">
        <v>362</v>
      </c>
      <c r="C864" s="69"/>
      <c r="D864" s="74" t="s">
        <v>3145</v>
      </c>
      <c r="E864" s="69"/>
      <c r="F864" s="69">
        <v>2</v>
      </c>
    </row>
    <row r="865" spans="1:6" x14ac:dyDescent="0.3">
      <c r="A865" s="75">
        <v>45720.662352465282</v>
      </c>
      <c r="B865" s="76">
        <v>363</v>
      </c>
      <c r="C865" s="67"/>
      <c r="D865" s="77" t="s">
        <v>3145</v>
      </c>
      <c r="E865" s="67"/>
      <c r="F865" s="69">
        <v>2</v>
      </c>
    </row>
    <row r="866" spans="1:6" x14ac:dyDescent="0.3">
      <c r="A866" s="72">
        <v>45720.656512430556</v>
      </c>
      <c r="B866" s="73">
        <v>363</v>
      </c>
      <c r="C866" s="73">
        <v>8</v>
      </c>
      <c r="D866" s="74" t="s">
        <v>3145</v>
      </c>
      <c r="E866" s="74" t="s">
        <v>3394</v>
      </c>
      <c r="F866" s="69">
        <v>2</v>
      </c>
    </row>
    <row r="867" spans="1:6" x14ac:dyDescent="0.3">
      <c r="A867" s="75">
        <v>45720.505171608791</v>
      </c>
      <c r="B867" s="76">
        <v>300</v>
      </c>
      <c r="C867" s="76">
        <v>1</v>
      </c>
      <c r="D867" s="77" t="s">
        <v>3144</v>
      </c>
      <c r="E867" s="77" t="s">
        <v>3395</v>
      </c>
      <c r="F867" s="69">
        <v>3</v>
      </c>
    </row>
    <row r="868" spans="1:6" x14ac:dyDescent="0.3">
      <c r="A868" s="72">
        <v>45720.396939328704</v>
      </c>
      <c r="B868" s="73">
        <v>363</v>
      </c>
      <c r="C868" s="73">
        <v>6</v>
      </c>
      <c r="D868" s="74" t="s">
        <v>3146</v>
      </c>
      <c r="E868" s="69"/>
      <c r="F868" s="69">
        <v>1</v>
      </c>
    </row>
    <row r="869" spans="1:6" x14ac:dyDescent="0.3">
      <c r="A869" s="72">
        <v>45720.337048611109</v>
      </c>
      <c r="B869" s="73">
        <v>363</v>
      </c>
      <c r="C869" s="73">
        <v>9</v>
      </c>
      <c r="D869" s="74" t="s">
        <v>3144</v>
      </c>
      <c r="E869" s="69"/>
      <c r="F869" s="69">
        <v>3</v>
      </c>
    </row>
    <row r="870" spans="1:6" x14ac:dyDescent="0.3">
      <c r="A870" s="72">
        <v>45720.221412037034</v>
      </c>
      <c r="B870" s="73">
        <v>362</v>
      </c>
      <c r="C870" s="73"/>
      <c r="D870" s="74" t="s">
        <v>3146</v>
      </c>
      <c r="E870" s="69" t="s">
        <v>3396</v>
      </c>
      <c r="F870" s="69">
        <v>1</v>
      </c>
    </row>
    <row r="871" spans="1:6" x14ac:dyDescent="0.3">
      <c r="A871" s="72">
        <v>45720.156701388885</v>
      </c>
      <c r="B871" s="73">
        <v>59</v>
      </c>
      <c r="C871" s="73">
        <v>6</v>
      </c>
      <c r="D871" s="74" t="s">
        <v>3146</v>
      </c>
      <c r="E871" s="69"/>
      <c r="F871" s="69">
        <v>1</v>
      </c>
    </row>
    <row r="872" spans="1:6" x14ac:dyDescent="0.3">
      <c r="A872" s="72">
        <v>45720.15519675926</v>
      </c>
      <c r="B872" s="73">
        <v>58</v>
      </c>
      <c r="C872" s="73">
        <v>5</v>
      </c>
      <c r="D872" s="74" t="s">
        <v>3146</v>
      </c>
      <c r="E872" s="69"/>
      <c r="F872" s="69">
        <v>1</v>
      </c>
    </row>
    <row r="873" spans="1:6" x14ac:dyDescent="0.3">
      <c r="A873" s="72">
        <v>45720.154293981483</v>
      </c>
      <c r="B873" s="73">
        <v>57</v>
      </c>
      <c r="C873" s="73">
        <v>6</v>
      </c>
      <c r="D873" s="74" t="s">
        <v>3146</v>
      </c>
      <c r="E873" s="69"/>
      <c r="F873" s="69">
        <v>1</v>
      </c>
    </row>
    <row r="874" spans="1:6" x14ac:dyDescent="0.3">
      <c r="A874" s="72">
        <v>45720.15353009259</v>
      </c>
      <c r="B874" s="73">
        <v>56</v>
      </c>
      <c r="C874" s="73">
        <v>5</v>
      </c>
      <c r="D874" s="74" t="s">
        <v>3146</v>
      </c>
      <c r="E874" s="69"/>
      <c r="F874" s="69">
        <v>1</v>
      </c>
    </row>
    <row r="875" spans="1:6" x14ac:dyDescent="0.3">
      <c r="A875" s="72">
        <v>45719.880844907406</v>
      </c>
      <c r="B875" s="73">
        <v>361</v>
      </c>
      <c r="C875" s="73">
        <v>10</v>
      </c>
      <c r="D875" s="74" t="s">
        <v>3146</v>
      </c>
      <c r="E875" s="69"/>
      <c r="F875" s="69">
        <v>1</v>
      </c>
    </row>
    <row r="876" spans="1:6" x14ac:dyDescent="0.3">
      <c r="A876" s="72">
        <v>45719.703935185185</v>
      </c>
      <c r="B876" s="73">
        <v>161</v>
      </c>
      <c r="C876" s="73">
        <v>6</v>
      </c>
      <c r="D876" s="74" t="s">
        <v>3146</v>
      </c>
      <c r="E876" s="69"/>
      <c r="F876" s="69">
        <v>1</v>
      </c>
    </row>
    <row r="877" spans="1:6" x14ac:dyDescent="0.3">
      <c r="A877" s="72">
        <v>45719.699502314812</v>
      </c>
      <c r="B877" s="73">
        <v>362</v>
      </c>
      <c r="C877" s="73">
        <v>8</v>
      </c>
      <c r="D877" s="74" t="s">
        <v>3145</v>
      </c>
      <c r="E877" s="69"/>
      <c r="F877" s="69">
        <v>2</v>
      </c>
    </row>
    <row r="878" spans="1:6" x14ac:dyDescent="0.3">
      <c r="A878" s="72">
        <v>45719.551851851851</v>
      </c>
      <c r="B878" s="73">
        <v>362</v>
      </c>
      <c r="C878" s="73">
        <v>7</v>
      </c>
      <c r="D878" s="74" t="s">
        <v>3145</v>
      </c>
      <c r="E878" s="69"/>
      <c r="F878" s="69">
        <v>2</v>
      </c>
    </row>
    <row r="879" spans="1:6" x14ac:dyDescent="0.3">
      <c r="A879" s="72">
        <v>45719.498425925929</v>
      </c>
      <c r="B879" s="73">
        <v>362</v>
      </c>
      <c r="C879" s="73">
        <v>9</v>
      </c>
      <c r="D879" s="74" t="s">
        <v>3145</v>
      </c>
      <c r="E879" s="69"/>
      <c r="F879" s="69">
        <v>2</v>
      </c>
    </row>
    <row r="880" spans="1:6" x14ac:dyDescent="0.3">
      <c r="A880" s="72">
        <v>45719.399502314816</v>
      </c>
      <c r="B880" s="73">
        <v>362</v>
      </c>
      <c r="C880" s="73">
        <v>6</v>
      </c>
      <c r="D880" s="74" t="s">
        <v>3144</v>
      </c>
      <c r="E880" s="69"/>
      <c r="F880" s="69">
        <v>3</v>
      </c>
    </row>
    <row r="881" spans="1:6" x14ac:dyDescent="0.3">
      <c r="A881" s="72">
        <v>45719.345405092594</v>
      </c>
      <c r="B881" s="73">
        <v>362</v>
      </c>
      <c r="C881" s="73">
        <v>10</v>
      </c>
      <c r="D881" s="74" t="s">
        <v>3144</v>
      </c>
      <c r="E881" s="69" t="s">
        <v>3397</v>
      </c>
      <c r="F881" s="69">
        <v>3</v>
      </c>
    </row>
    <row r="882" spans="1:6" x14ac:dyDescent="0.3">
      <c r="A882" s="72">
        <v>45719.34175925926</v>
      </c>
      <c r="B882" s="73">
        <v>362</v>
      </c>
      <c r="C882" s="73">
        <v>7</v>
      </c>
      <c r="D882" s="74" t="s">
        <v>3145</v>
      </c>
      <c r="E882" s="69"/>
      <c r="F882" s="69">
        <v>2</v>
      </c>
    </row>
    <row r="883" spans="1:6" x14ac:dyDescent="0.3">
      <c r="A883" s="72">
        <v>45719.258009259262</v>
      </c>
      <c r="B883" s="73">
        <v>359</v>
      </c>
      <c r="C883" s="73"/>
      <c r="D883" s="74" t="s">
        <v>3145</v>
      </c>
      <c r="E883" s="69"/>
      <c r="F883" s="69">
        <v>2</v>
      </c>
    </row>
    <row r="884" spans="1:6" x14ac:dyDescent="0.3">
      <c r="A884" s="72">
        <v>45719.254502314812</v>
      </c>
      <c r="B884" s="73">
        <v>360</v>
      </c>
      <c r="C884" s="73"/>
      <c r="D884" s="74" t="s">
        <v>3144</v>
      </c>
      <c r="E884" s="69"/>
      <c r="F884" s="69">
        <v>3</v>
      </c>
    </row>
    <row r="885" spans="1:6" x14ac:dyDescent="0.3">
      <c r="A885" s="72">
        <v>45718.987222222226</v>
      </c>
      <c r="B885" s="73">
        <v>361</v>
      </c>
      <c r="C885" s="73">
        <v>9</v>
      </c>
      <c r="D885" s="74" t="s">
        <v>3144</v>
      </c>
      <c r="E885" s="69"/>
      <c r="F885" s="69">
        <v>3</v>
      </c>
    </row>
    <row r="886" spans="1:6" x14ac:dyDescent="0.3">
      <c r="A886" s="72">
        <v>45718.821296296293</v>
      </c>
      <c r="B886" s="73">
        <v>54</v>
      </c>
      <c r="C886" s="73">
        <v>5</v>
      </c>
      <c r="D886" s="74" t="s">
        <v>3146</v>
      </c>
      <c r="E886" s="69"/>
      <c r="F886" s="69">
        <v>1</v>
      </c>
    </row>
    <row r="887" spans="1:6" x14ac:dyDescent="0.3">
      <c r="A887" s="72">
        <v>45718.82068287037</v>
      </c>
      <c r="B887" s="73">
        <v>53</v>
      </c>
      <c r="C887" s="73">
        <v>6</v>
      </c>
      <c r="D887" s="74" t="s">
        <v>3145</v>
      </c>
      <c r="E887" s="69"/>
      <c r="F887" s="69">
        <v>2</v>
      </c>
    </row>
    <row r="888" spans="1:6" x14ac:dyDescent="0.3">
      <c r="A888" s="72">
        <v>45718.818310185183</v>
      </c>
      <c r="B888" s="73">
        <v>52</v>
      </c>
      <c r="C888" s="73">
        <v>5</v>
      </c>
      <c r="D888" s="74" t="s">
        <v>3146</v>
      </c>
      <c r="E888" s="69"/>
      <c r="F888" s="69">
        <v>1</v>
      </c>
    </row>
    <row r="889" spans="1:6" x14ac:dyDescent="0.3">
      <c r="A889" s="72">
        <v>45718.817557870374</v>
      </c>
      <c r="B889" s="73">
        <v>51</v>
      </c>
      <c r="C889" s="73">
        <v>7</v>
      </c>
      <c r="D889" s="74" t="s">
        <v>3145</v>
      </c>
      <c r="E889" s="69"/>
      <c r="F889" s="69">
        <v>2</v>
      </c>
    </row>
    <row r="890" spans="1:6" x14ac:dyDescent="0.3">
      <c r="A890" s="72">
        <v>45718.776493055557</v>
      </c>
      <c r="B890" s="73">
        <v>361</v>
      </c>
      <c r="C890" s="73">
        <v>10</v>
      </c>
      <c r="D890" s="74" t="s">
        <v>3144</v>
      </c>
      <c r="E890" s="69" t="s">
        <v>3398</v>
      </c>
      <c r="F890" s="69">
        <v>3</v>
      </c>
    </row>
    <row r="891" spans="1:6" x14ac:dyDescent="0.3">
      <c r="A891" s="72">
        <v>45718.775370370371</v>
      </c>
      <c r="B891" s="73">
        <v>361</v>
      </c>
      <c r="C891" s="73">
        <v>9</v>
      </c>
      <c r="D891" s="74" t="s">
        <v>3144</v>
      </c>
      <c r="E891" s="69"/>
      <c r="F891" s="69">
        <v>3</v>
      </c>
    </row>
    <row r="892" spans="1:6" x14ac:dyDescent="0.3">
      <c r="A892" s="72">
        <v>45718.727025462962</v>
      </c>
      <c r="B892" s="73">
        <v>341</v>
      </c>
      <c r="C892" s="73">
        <v>8</v>
      </c>
      <c r="D892" s="74" t="s">
        <v>3145</v>
      </c>
      <c r="E892" s="69"/>
      <c r="F892" s="69">
        <v>2</v>
      </c>
    </row>
    <row r="893" spans="1:6" x14ac:dyDescent="0.3">
      <c r="A893" s="72">
        <v>45718.703414351854</v>
      </c>
      <c r="B893" s="73">
        <v>345</v>
      </c>
      <c r="C893" s="73">
        <v>8</v>
      </c>
      <c r="D893" s="74" t="s">
        <v>3144</v>
      </c>
      <c r="E893" s="69" t="s">
        <v>3399</v>
      </c>
      <c r="F893" s="69">
        <v>3</v>
      </c>
    </row>
    <row r="894" spans="1:6" x14ac:dyDescent="0.3">
      <c r="A894" s="72">
        <v>45718.661585648151</v>
      </c>
      <c r="B894" s="73">
        <v>361</v>
      </c>
      <c r="C894" s="73">
        <v>8</v>
      </c>
      <c r="D894" s="74" t="s">
        <v>3144</v>
      </c>
      <c r="E894" s="69" t="s">
        <v>3400</v>
      </c>
      <c r="F894" s="69">
        <v>3</v>
      </c>
    </row>
    <row r="895" spans="1:6" x14ac:dyDescent="0.3">
      <c r="A895" s="72">
        <v>45718.657743055555</v>
      </c>
      <c r="B895" s="73">
        <v>361</v>
      </c>
      <c r="C895" s="73">
        <v>7</v>
      </c>
      <c r="D895" s="74" t="s">
        <v>3144</v>
      </c>
      <c r="E895" s="69"/>
      <c r="F895" s="69">
        <v>3</v>
      </c>
    </row>
    <row r="896" spans="1:6" x14ac:dyDescent="0.3">
      <c r="A896" s="72">
        <v>45718.642870370371</v>
      </c>
      <c r="B896" s="73">
        <v>161</v>
      </c>
      <c r="C896" s="73">
        <v>7</v>
      </c>
      <c r="D896" s="74" t="s">
        <v>3144</v>
      </c>
      <c r="E896" s="69"/>
      <c r="F896" s="69">
        <v>3</v>
      </c>
    </row>
    <row r="897" spans="1:6" x14ac:dyDescent="0.3">
      <c r="A897" s="72">
        <v>45718.631562499999</v>
      </c>
      <c r="B897" s="73">
        <v>361</v>
      </c>
      <c r="C897" s="73"/>
      <c r="D897" s="74" t="s">
        <v>3145</v>
      </c>
      <c r="E897" s="69"/>
      <c r="F897" s="69">
        <v>2</v>
      </c>
    </row>
    <row r="898" spans="1:6" x14ac:dyDescent="0.3">
      <c r="A898" s="72">
        <v>45718.413148148145</v>
      </c>
      <c r="B898" s="73">
        <v>361</v>
      </c>
      <c r="C898" s="73">
        <v>7</v>
      </c>
      <c r="D898" s="74" t="s">
        <v>3145</v>
      </c>
      <c r="E898" s="69"/>
      <c r="F898" s="69">
        <v>2</v>
      </c>
    </row>
    <row r="899" spans="1:6" x14ac:dyDescent="0.3">
      <c r="A899" s="72">
        <v>45718.346585648149</v>
      </c>
      <c r="B899" s="73">
        <v>361</v>
      </c>
      <c r="C899" s="73"/>
      <c r="D899" s="74" t="s">
        <v>3144</v>
      </c>
      <c r="E899" s="69" t="s">
        <v>3401</v>
      </c>
      <c r="F899" s="69">
        <v>3</v>
      </c>
    </row>
    <row r="900" spans="1:6" x14ac:dyDescent="0.3">
      <c r="A900" s="72">
        <v>45718.343738425923</v>
      </c>
      <c r="B900" s="73">
        <v>361</v>
      </c>
      <c r="C900" s="73">
        <v>9</v>
      </c>
      <c r="D900" s="74" t="s">
        <v>3144</v>
      </c>
      <c r="E900" s="69" t="s">
        <v>3402</v>
      </c>
      <c r="F900" s="69">
        <v>3</v>
      </c>
    </row>
    <row r="901" spans="1:6" x14ac:dyDescent="0.3">
      <c r="A901" s="72">
        <v>45718.164861111109</v>
      </c>
      <c r="B901" s="73">
        <v>360</v>
      </c>
      <c r="C901" s="73">
        <v>8</v>
      </c>
      <c r="D901" s="74" t="s">
        <v>3145</v>
      </c>
      <c r="E901" s="69"/>
      <c r="F901" s="69">
        <v>2</v>
      </c>
    </row>
    <row r="902" spans="1:6" x14ac:dyDescent="0.3">
      <c r="A902" s="72">
        <v>45717.805567129632</v>
      </c>
      <c r="B902" s="73">
        <v>360</v>
      </c>
      <c r="C902" s="73">
        <v>9</v>
      </c>
      <c r="D902" s="74" t="s">
        <v>3145</v>
      </c>
      <c r="E902" s="69"/>
      <c r="F902" s="69">
        <v>2</v>
      </c>
    </row>
    <row r="903" spans="1:6" x14ac:dyDescent="0.3">
      <c r="A903" s="72">
        <v>45717.793854166666</v>
      </c>
      <c r="B903" s="73">
        <v>65</v>
      </c>
      <c r="C903" s="73">
        <v>6</v>
      </c>
      <c r="D903" s="74" t="s">
        <v>3145</v>
      </c>
      <c r="E903" s="69"/>
      <c r="F903" s="69">
        <v>2</v>
      </c>
    </row>
    <row r="904" spans="1:6" x14ac:dyDescent="0.3">
      <c r="A904" s="72">
        <v>45717.792453703703</v>
      </c>
      <c r="B904" s="73">
        <v>60</v>
      </c>
      <c r="C904" s="73">
        <v>5</v>
      </c>
      <c r="D904" s="74" t="s">
        <v>3146</v>
      </c>
      <c r="E904" s="69"/>
      <c r="F904" s="69">
        <v>1</v>
      </c>
    </row>
    <row r="905" spans="1:6" x14ac:dyDescent="0.3">
      <c r="A905" s="72">
        <v>45717.791863425926</v>
      </c>
      <c r="B905" s="73">
        <v>55</v>
      </c>
      <c r="C905" s="73">
        <v>6</v>
      </c>
      <c r="D905" s="74" t="s">
        <v>3146</v>
      </c>
      <c r="E905" s="69"/>
      <c r="F905" s="69">
        <v>1</v>
      </c>
    </row>
    <row r="906" spans="1:6" x14ac:dyDescent="0.3">
      <c r="A906" s="72">
        <v>45717.751192129632</v>
      </c>
      <c r="B906" s="73">
        <v>360</v>
      </c>
      <c r="C906" s="73">
        <v>10</v>
      </c>
      <c r="D906" s="74" t="s">
        <v>3146</v>
      </c>
      <c r="E906" s="69"/>
      <c r="F906" s="69">
        <v>1</v>
      </c>
    </row>
    <row r="907" spans="1:6" x14ac:dyDescent="0.3">
      <c r="A907" s="72">
        <v>45717.67832175926</v>
      </c>
      <c r="B907" s="73">
        <v>360</v>
      </c>
      <c r="C907" s="73">
        <v>10</v>
      </c>
      <c r="D907" s="74" t="s">
        <v>3145</v>
      </c>
      <c r="E907" s="69"/>
      <c r="F907" s="69">
        <v>2</v>
      </c>
    </row>
    <row r="908" spans="1:6" x14ac:dyDescent="0.3">
      <c r="A908" s="72">
        <v>45717.619768518518</v>
      </c>
      <c r="B908" s="73">
        <v>360</v>
      </c>
      <c r="C908" s="73">
        <v>9</v>
      </c>
      <c r="D908" s="74" t="s">
        <v>3145</v>
      </c>
      <c r="E908" s="69"/>
      <c r="F908" s="69">
        <v>2</v>
      </c>
    </row>
    <row r="909" spans="1:6" x14ac:dyDescent="0.3">
      <c r="A909" s="72">
        <v>45717.545127314814</v>
      </c>
      <c r="B909" s="73">
        <v>360</v>
      </c>
      <c r="C909" s="73">
        <v>8</v>
      </c>
      <c r="D909" s="74" t="s">
        <v>3144</v>
      </c>
      <c r="E909" s="69"/>
      <c r="F909" s="69">
        <v>3</v>
      </c>
    </row>
    <row r="910" spans="1:6" x14ac:dyDescent="0.3">
      <c r="A910" s="72">
        <v>45717.503645833334</v>
      </c>
      <c r="B910" s="73">
        <v>360</v>
      </c>
      <c r="C910" s="73">
        <v>7</v>
      </c>
      <c r="D910" s="74" t="s">
        <v>3144</v>
      </c>
      <c r="E910" s="69"/>
      <c r="F910" s="69">
        <v>3</v>
      </c>
    </row>
    <row r="911" spans="1:6" x14ac:dyDescent="0.3">
      <c r="A911" s="72">
        <v>45717.468668981484</v>
      </c>
      <c r="B911" s="73">
        <v>348</v>
      </c>
      <c r="C911" s="73">
        <v>10</v>
      </c>
      <c r="D911" s="74" t="s">
        <v>3144</v>
      </c>
      <c r="E911" s="69"/>
      <c r="F911" s="69">
        <v>3</v>
      </c>
    </row>
    <row r="912" spans="1:6" x14ac:dyDescent="0.3">
      <c r="A912" s="72">
        <v>45717.468043981484</v>
      </c>
      <c r="B912" s="73">
        <v>360</v>
      </c>
      <c r="C912" s="73">
        <v>10</v>
      </c>
      <c r="D912" s="74" t="s">
        <v>3145</v>
      </c>
      <c r="E912" s="69"/>
      <c r="F912" s="69">
        <v>2</v>
      </c>
    </row>
    <row r="913" spans="1:6" x14ac:dyDescent="0.3">
      <c r="A913" s="72">
        <v>45717.401435185187</v>
      </c>
      <c r="B913" s="73">
        <v>360</v>
      </c>
      <c r="C913" s="73">
        <v>7</v>
      </c>
      <c r="D913" s="74" t="s">
        <v>3145</v>
      </c>
      <c r="E913" s="69"/>
      <c r="F913" s="69">
        <v>2</v>
      </c>
    </row>
    <row r="914" spans="1:6" x14ac:dyDescent="0.3">
      <c r="A914" s="72">
        <v>45717.148009259261</v>
      </c>
      <c r="B914" s="73">
        <v>49</v>
      </c>
      <c r="C914" s="73">
        <v>5</v>
      </c>
      <c r="D914" s="74" t="s">
        <v>3146</v>
      </c>
      <c r="E914" s="69"/>
      <c r="F914" s="69">
        <v>1</v>
      </c>
    </row>
    <row r="915" spans="1:6" x14ac:dyDescent="0.3">
      <c r="A915" s="72">
        <v>45717.147256944445</v>
      </c>
      <c r="B915" s="73">
        <v>48</v>
      </c>
      <c r="C915" s="73">
        <v>6</v>
      </c>
      <c r="D915" s="74" t="s">
        <v>3146</v>
      </c>
      <c r="E915" s="69"/>
      <c r="F915" s="69">
        <v>1</v>
      </c>
    </row>
    <row r="916" spans="1:6" x14ac:dyDescent="0.3">
      <c r="A916" s="72">
        <v>45717.146504629629</v>
      </c>
      <c r="B916" s="73">
        <v>47</v>
      </c>
      <c r="C916" s="73">
        <v>6</v>
      </c>
      <c r="D916" s="74" t="s">
        <v>3146</v>
      </c>
      <c r="E916" s="69"/>
      <c r="F916" s="69">
        <v>1</v>
      </c>
    </row>
    <row r="917" spans="1:6" x14ac:dyDescent="0.3">
      <c r="A917" s="72">
        <v>45717.145671296297</v>
      </c>
      <c r="B917" s="73">
        <v>46</v>
      </c>
      <c r="C917" s="73">
        <v>5</v>
      </c>
      <c r="D917" s="74" t="s">
        <v>3146</v>
      </c>
      <c r="E917" s="69"/>
      <c r="F917" s="69">
        <v>1</v>
      </c>
    </row>
    <row r="918" spans="1:6" x14ac:dyDescent="0.3">
      <c r="A918" s="72">
        <v>45717.128506944442</v>
      </c>
      <c r="B918" s="73">
        <v>359</v>
      </c>
      <c r="C918" s="73">
        <v>5</v>
      </c>
      <c r="D918" s="74" t="s">
        <v>3146</v>
      </c>
      <c r="E918" s="69"/>
      <c r="F918" s="69">
        <v>1</v>
      </c>
    </row>
    <row r="919" spans="1:6" x14ac:dyDescent="0.3">
      <c r="A919" s="72">
        <v>45717.128449074073</v>
      </c>
      <c r="B919" s="73">
        <v>359</v>
      </c>
      <c r="C919" s="73">
        <v>7</v>
      </c>
      <c r="D919" s="74" t="s">
        <v>3146</v>
      </c>
      <c r="E919" s="69"/>
      <c r="F919" s="69">
        <v>1</v>
      </c>
    </row>
    <row r="920" spans="1:6" x14ac:dyDescent="0.3">
      <c r="A920" s="72">
        <v>45717.070138888892</v>
      </c>
      <c r="B920" s="73">
        <v>357</v>
      </c>
      <c r="C920" s="73">
        <v>8</v>
      </c>
      <c r="D920" s="74" t="s">
        <v>3146</v>
      </c>
      <c r="E920" s="69" t="s">
        <v>3403</v>
      </c>
      <c r="F920" s="69">
        <v>1</v>
      </c>
    </row>
    <row r="921" spans="1:6" x14ac:dyDescent="0.3">
      <c r="A921" s="72">
        <v>45717.068877314814</v>
      </c>
      <c r="B921" s="73">
        <v>359</v>
      </c>
      <c r="C921" s="73">
        <v>5</v>
      </c>
      <c r="D921" s="74" t="s">
        <v>3146</v>
      </c>
      <c r="E921" s="69" t="s">
        <v>3404</v>
      </c>
      <c r="F921" s="69">
        <v>1</v>
      </c>
    </row>
    <row r="922" spans="1:6" x14ac:dyDescent="0.3">
      <c r="A922" s="72">
        <v>45716.999571759261</v>
      </c>
      <c r="B922" s="73">
        <v>359</v>
      </c>
      <c r="C922" s="73">
        <v>7</v>
      </c>
      <c r="D922" s="74" t="s">
        <v>3146</v>
      </c>
      <c r="E922" s="69"/>
      <c r="F922" s="69">
        <v>1</v>
      </c>
    </row>
    <row r="923" spans="1:6" x14ac:dyDescent="0.3">
      <c r="A923" s="72">
        <v>45716.96675925926</v>
      </c>
      <c r="B923" s="73">
        <v>359</v>
      </c>
      <c r="C923" s="73">
        <v>7</v>
      </c>
      <c r="D923" s="74" t="s">
        <v>3146</v>
      </c>
      <c r="E923" s="69"/>
      <c r="F923" s="69">
        <v>1</v>
      </c>
    </row>
    <row r="924" spans="1:6" x14ac:dyDescent="0.3">
      <c r="A924" s="72">
        <v>45716.871574074074</v>
      </c>
      <c r="B924" s="73">
        <v>359</v>
      </c>
      <c r="C924" s="73">
        <v>7</v>
      </c>
      <c r="D924" s="74" t="s">
        <v>3146</v>
      </c>
      <c r="E924" s="69" t="s">
        <v>3405</v>
      </c>
      <c r="F924" s="69">
        <v>1</v>
      </c>
    </row>
    <row r="925" spans="1:6" x14ac:dyDescent="0.3">
      <c r="A925" s="72">
        <v>45716.740173611113</v>
      </c>
      <c r="B925" s="73">
        <v>359</v>
      </c>
      <c r="C925" s="73">
        <v>6</v>
      </c>
      <c r="D925" s="74" t="s">
        <v>3146</v>
      </c>
      <c r="E925" s="69"/>
      <c r="F925" s="69">
        <v>1</v>
      </c>
    </row>
    <row r="926" spans="1:6" x14ac:dyDescent="0.3">
      <c r="A926" s="72">
        <v>45716.691990740743</v>
      </c>
      <c r="B926" s="73">
        <v>359</v>
      </c>
      <c r="C926" s="73">
        <v>7</v>
      </c>
      <c r="D926" s="74" t="s">
        <v>3146</v>
      </c>
      <c r="E926" s="69" t="s">
        <v>3406</v>
      </c>
      <c r="F926" s="69">
        <v>1</v>
      </c>
    </row>
    <row r="927" spans="1:6" x14ac:dyDescent="0.3">
      <c r="A927" s="72">
        <v>45716.612453703703</v>
      </c>
      <c r="B927" s="73">
        <v>81</v>
      </c>
      <c r="C927" s="73">
        <v>6</v>
      </c>
      <c r="D927" s="74" t="s">
        <v>3146</v>
      </c>
      <c r="E927" s="69"/>
      <c r="F927" s="69">
        <v>1</v>
      </c>
    </row>
    <row r="928" spans="1:6" x14ac:dyDescent="0.3">
      <c r="A928" s="72">
        <v>45716.603136574071</v>
      </c>
      <c r="B928" s="73">
        <v>359</v>
      </c>
      <c r="C928" s="73">
        <v>8</v>
      </c>
      <c r="D928" s="74" t="s">
        <v>3146</v>
      </c>
      <c r="E928" s="69"/>
      <c r="F928" s="69">
        <v>1</v>
      </c>
    </row>
    <row r="929" spans="1:6" x14ac:dyDescent="0.3">
      <c r="A929" s="72">
        <v>45716.586805555555</v>
      </c>
      <c r="B929" s="73">
        <v>359</v>
      </c>
      <c r="C929" s="73">
        <v>6</v>
      </c>
      <c r="D929" s="74" t="s">
        <v>3146</v>
      </c>
      <c r="E929" s="69"/>
      <c r="F929" s="69">
        <v>1</v>
      </c>
    </row>
    <row r="930" spans="1:6" x14ac:dyDescent="0.3">
      <c r="A930" s="72">
        <v>45716.575370370374</v>
      </c>
      <c r="B930" s="73">
        <v>359</v>
      </c>
      <c r="C930" s="73">
        <v>9</v>
      </c>
      <c r="D930" s="74" t="s">
        <v>3146</v>
      </c>
      <c r="E930" s="69"/>
      <c r="F930" s="69">
        <v>1</v>
      </c>
    </row>
    <row r="931" spans="1:6" x14ac:dyDescent="0.3">
      <c r="A931" s="72">
        <v>45716.537164351852</v>
      </c>
      <c r="B931" s="73">
        <v>359</v>
      </c>
      <c r="C931" s="73">
        <v>5</v>
      </c>
      <c r="D931" s="74" t="s">
        <v>3145</v>
      </c>
      <c r="E931" s="69" t="s">
        <v>3407</v>
      </c>
      <c r="F931" s="69">
        <v>2</v>
      </c>
    </row>
    <row r="932" spans="1:6" x14ac:dyDescent="0.3">
      <c r="A932" s="72">
        <v>45716.493206018517</v>
      </c>
      <c r="B932" s="73">
        <v>359</v>
      </c>
      <c r="C932" s="73">
        <v>5</v>
      </c>
      <c r="D932" s="74" t="s">
        <v>3146</v>
      </c>
      <c r="E932" s="69"/>
      <c r="F932" s="69">
        <v>1</v>
      </c>
    </row>
    <row r="933" spans="1:6" x14ac:dyDescent="0.3">
      <c r="A933" s="72">
        <v>45716.476446759261</v>
      </c>
      <c r="B933" s="73">
        <v>359</v>
      </c>
      <c r="C933" s="73">
        <v>4</v>
      </c>
      <c r="D933" s="74" t="s">
        <v>3146</v>
      </c>
      <c r="E933" s="69"/>
      <c r="F933" s="69">
        <v>1</v>
      </c>
    </row>
    <row r="934" spans="1:6" x14ac:dyDescent="0.3">
      <c r="A934" s="72">
        <v>45716.448449074072</v>
      </c>
      <c r="B934" s="73">
        <v>359</v>
      </c>
      <c r="C934" s="73">
        <v>7</v>
      </c>
      <c r="D934" s="74" t="s">
        <v>3146</v>
      </c>
      <c r="E934" s="69"/>
      <c r="F934" s="69">
        <v>1</v>
      </c>
    </row>
    <row r="935" spans="1:6" x14ac:dyDescent="0.3">
      <c r="A935" s="72">
        <v>45716.438125000001</v>
      </c>
      <c r="B935" s="73">
        <v>359</v>
      </c>
      <c r="C935" s="73">
        <v>6</v>
      </c>
      <c r="D935" s="74" t="s">
        <v>3146</v>
      </c>
      <c r="E935" s="69" t="s">
        <v>3408</v>
      </c>
      <c r="F935" s="69">
        <v>1</v>
      </c>
    </row>
    <row r="936" spans="1:6" x14ac:dyDescent="0.3">
      <c r="A936" s="72">
        <v>45716.426423611112</v>
      </c>
      <c r="B936" s="73">
        <v>359</v>
      </c>
      <c r="C936" s="73">
        <v>8</v>
      </c>
      <c r="D936" s="74" t="s">
        <v>3146</v>
      </c>
      <c r="E936" s="69"/>
      <c r="F936" s="69">
        <v>1</v>
      </c>
    </row>
    <row r="937" spans="1:6" x14ac:dyDescent="0.3">
      <c r="A937" s="72">
        <v>45716.392546296294</v>
      </c>
      <c r="B937" s="73">
        <v>359</v>
      </c>
      <c r="C937" s="73">
        <v>6</v>
      </c>
      <c r="D937" s="74" t="s">
        <v>3146</v>
      </c>
      <c r="E937" s="69"/>
      <c r="F937" s="69">
        <v>1</v>
      </c>
    </row>
    <row r="938" spans="1:6" x14ac:dyDescent="0.3">
      <c r="A938" s="72">
        <v>45716.335925925923</v>
      </c>
      <c r="B938" s="73">
        <v>359</v>
      </c>
      <c r="C938" s="73">
        <v>8</v>
      </c>
      <c r="D938" s="74" t="s">
        <v>3145</v>
      </c>
      <c r="E938" s="69" t="s">
        <v>3409</v>
      </c>
      <c r="F938" s="69">
        <v>2</v>
      </c>
    </row>
    <row r="939" spans="1:6" x14ac:dyDescent="0.3">
      <c r="A939" s="72">
        <v>45716.00540509259</v>
      </c>
      <c r="B939" s="73">
        <v>45</v>
      </c>
      <c r="C939" s="73">
        <v>6</v>
      </c>
      <c r="D939" s="74" t="s">
        <v>3146</v>
      </c>
      <c r="E939" s="69"/>
      <c r="F939" s="69">
        <v>1</v>
      </c>
    </row>
    <row r="940" spans="1:6" x14ac:dyDescent="0.3">
      <c r="A940" s="72">
        <v>45716.004548611112</v>
      </c>
      <c r="B940" s="73">
        <v>44</v>
      </c>
      <c r="C940" s="73">
        <v>5</v>
      </c>
      <c r="D940" s="74" t="s">
        <v>3146</v>
      </c>
      <c r="E940" s="69"/>
      <c r="F940" s="69">
        <v>1</v>
      </c>
    </row>
    <row r="941" spans="1:6" x14ac:dyDescent="0.3">
      <c r="A941" s="72">
        <v>45716.003761574073</v>
      </c>
      <c r="B941" s="73">
        <v>43</v>
      </c>
      <c r="C941" s="73">
        <v>5</v>
      </c>
      <c r="D941" s="74" t="s">
        <v>3146</v>
      </c>
      <c r="E941" s="69"/>
      <c r="F941" s="69">
        <v>1</v>
      </c>
    </row>
    <row r="942" spans="1:6" x14ac:dyDescent="0.3">
      <c r="A942" s="72">
        <v>45715.937615740739</v>
      </c>
      <c r="B942" s="73">
        <v>358</v>
      </c>
      <c r="C942" s="73">
        <v>7</v>
      </c>
      <c r="D942" s="74" t="s">
        <v>3146</v>
      </c>
      <c r="E942" s="69"/>
      <c r="F942" s="69">
        <v>1</v>
      </c>
    </row>
    <row r="943" spans="1:6" x14ac:dyDescent="0.3">
      <c r="A943" s="72">
        <v>45715.873993055553</v>
      </c>
      <c r="B943" s="73">
        <v>358</v>
      </c>
      <c r="C943" s="73">
        <v>8</v>
      </c>
      <c r="D943" s="74" t="s">
        <v>3146</v>
      </c>
      <c r="E943" s="69"/>
      <c r="F943" s="69">
        <v>1</v>
      </c>
    </row>
    <row r="944" spans="1:6" x14ac:dyDescent="0.3">
      <c r="A944" s="72">
        <v>45715.810069444444</v>
      </c>
      <c r="B944" s="73">
        <v>358</v>
      </c>
      <c r="C944" s="73">
        <v>7</v>
      </c>
      <c r="D944" s="74" t="s">
        <v>3146</v>
      </c>
      <c r="E944" s="69"/>
      <c r="F944" s="69">
        <v>1</v>
      </c>
    </row>
    <row r="945" spans="1:6" x14ac:dyDescent="0.3">
      <c r="A945" s="72">
        <v>45715.806643518517</v>
      </c>
      <c r="B945" s="73">
        <v>358</v>
      </c>
      <c r="C945" s="73">
        <v>5</v>
      </c>
      <c r="D945" s="74" t="s">
        <v>3146</v>
      </c>
      <c r="E945" s="69"/>
      <c r="F945" s="69">
        <v>1</v>
      </c>
    </row>
    <row r="946" spans="1:6" x14ac:dyDescent="0.3">
      <c r="A946" s="72">
        <v>45715.796030092592</v>
      </c>
      <c r="B946" s="73">
        <v>2</v>
      </c>
      <c r="C946" s="73">
        <v>8</v>
      </c>
      <c r="D946" s="74" t="s">
        <v>3146</v>
      </c>
      <c r="E946" s="69"/>
      <c r="F946" s="69">
        <v>1</v>
      </c>
    </row>
    <row r="947" spans="1:6" x14ac:dyDescent="0.3">
      <c r="A947" s="72">
        <v>45715.779444444444</v>
      </c>
      <c r="B947" s="73">
        <v>358</v>
      </c>
      <c r="C947" s="73">
        <v>7</v>
      </c>
      <c r="D947" s="74" t="s">
        <v>3146</v>
      </c>
      <c r="E947" s="69"/>
      <c r="F947" s="69">
        <v>1</v>
      </c>
    </row>
    <row r="948" spans="1:6" x14ac:dyDescent="0.3">
      <c r="A948" s="72">
        <v>45715.725127314814</v>
      </c>
      <c r="B948" s="73">
        <v>64</v>
      </c>
      <c r="C948" s="73">
        <v>8</v>
      </c>
      <c r="D948" s="74" t="s">
        <v>3145</v>
      </c>
      <c r="E948" s="69"/>
      <c r="F948" s="69">
        <v>2</v>
      </c>
    </row>
    <row r="949" spans="1:6" x14ac:dyDescent="0.3">
      <c r="A949" s="72">
        <v>45715.69872685185</v>
      </c>
      <c r="B949" s="73">
        <v>79</v>
      </c>
      <c r="C949" s="73"/>
      <c r="D949" s="74" t="s">
        <v>3145</v>
      </c>
      <c r="E949" s="69"/>
      <c r="F949" s="69">
        <v>2</v>
      </c>
    </row>
    <row r="950" spans="1:6" x14ac:dyDescent="0.3">
      <c r="A950" s="72">
        <v>45715.696157407408</v>
      </c>
      <c r="B950" s="73">
        <v>15</v>
      </c>
      <c r="C950" s="73"/>
      <c r="D950" s="74" t="s">
        <v>3146</v>
      </c>
      <c r="E950" s="69"/>
      <c r="F950" s="69">
        <v>1</v>
      </c>
    </row>
    <row r="951" spans="1:6" x14ac:dyDescent="0.3">
      <c r="A951" s="72">
        <v>45715.693761574075</v>
      </c>
      <c r="B951" s="73">
        <v>248</v>
      </c>
      <c r="C951" s="73"/>
      <c r="D951" s="74" t="s">
        <v>3144</v>
      </c>
      <c r="E951" s="69"/>
      <c r="F951" s="69">
        <v>3</v>
      </c>
    </row>
    <row r="952" spans="1:6" x14ac:dyDescent="0.3">
      <c r="A952" s="72">
        <v>45715.690706018519</v>
      </c>
      <c r="B952" s="73">
        <v>356</v>
      </c>
      <c r="C952" s="73"/>
      <c r="D952" s="74" t="s">
        <v>3144</v>
      </c>
      <c r="E952" s="69"/>
      <c r="F952" s="69">
        <v>3</v>
      </c>
    </row>
    <row r="953" spans="1:6" x14ac:dyDescent="0.3">
      <c r="A953" s="72">
        <v>45715.685428240744</v>
      </c>
      <c r="B953" s="73">
        <v>358</v>
      </c>
      <c r="C953" s="73"/>
      <c r="D953" s="74" t="s">
        <v>3146</v>
      </c>
      <c r="E953" s="69"/>
      <c r="F953" s="69">
        <v>1</v>
      </c>
    </row>
    <row r="954" spans="1:6" x14ac:dyDescent="0.3">
      <c r="A954" s="72">
        <v>45715.638356481482</v>
      </c>
      <c r="B954" s="73">
        <v>358</v>
      </c>
      <c r="C954" s="73">
        <v>7</v>
      </c>
      <c r="D954" s="74" t="s">
        <v>3146</v>
      </c>
      <c r="E954" s="69"/>
      <c r="F954" s="69">
        <v>1</v>
      </c>
    </row>
    <row r="955" spans="1:6" x14ac:dyDescent="0.3">
      <c r="A955" s="75">
        <v>45715.606307268521</v>
      </c>
      <c r="B955" s="76">
        <v>358</v>
      </c>
      <c r="C955" s="76">
        <v>10</v>
      </c>
      <c r="D955" s="77" t="s">
        <v>3145</v>
      </c>
      <c r="E955" s="67"/>
      <c r="F955" s="67">
        <v>2</v>
      </c>
    </row>
    <row r="956" spans="1:6" x14ac:dyDescent="0.3">
      <c r="A956" s="72">
        <v>45715.595435902782</v>
      </c>
      <c r="B956" s="73">
        <v>358</v>
      </c>
      <c r="C956" s="73">
        <v>8</v>
      </c>
      <c r="D956" s="74" t="s">
        <v>3146</v>
      </c>
      <c r="E956" s="69"/>
      <c r="F956" s="69">
        <v>1</v>
      </c>
    </row>
    <row r="957" spans="1:6" x14ac:dyDescent="0.3">
      <c r="A957" s="75">
        <v>45715.510461979167</v>
      </c>
      <c r="B957" s="76">
        <v>358</v>
      </c>
      <c r="C957" s="76">
        <v>8</v>
      </c>
      <c r="D957" s="77" t="s">
        <v>3146</v>
      </c>
      <c r="E957" s="67"/>
      <c r="F957" s="67">
        <v>1</v>
      </c>
    </row>
    <row r="958" spans="1:6" x14ac:dyDescent="0.3">
      <c r="A958" s="72">
        <v>45715.499646608798</v>
      </c>
      <c r="B958" s="74">
        <v>358</v>
      </c>
      <c r="C958" s="73">
        <v>4</v>
      </c>
      <c r="D958" s="74" t="s">
        <v>3146</v>
      </c>
      <c r="E958" s="74" t="s">
        <v>3410</v>
      </c>
      <c r="F958" s="69">
        <v>1</v>
      </c>
    </row>
    <row r="959" spans="1:6" x14ac:dyDescent="0.3">
      <c r="A959" s="75">
        <v>45715.487915717589</v>
      </c>
      <c r="B959" s="76">
        <v>287</v>
      </c>
      <c r="C959" s="76">
        <v>9</v>
      </c>
      <c r="D959" s="77" t="s">
        <v>3145</v>
      </c>
      <c r="E959" s="67"/>
      <c r="F959" s="67">
        <v>2</v>
      </c>
    </row>
    <row r="960" spans="1:6" x14ac:dyDescent="0.3">
      <c r="A960" s="72">
        <v>45715.483353067131</v>
      </c>
      <c r="B960" s="73">
        <v>358</v>
      </c>
      <c r="C960" s="73">
        <v>8</v>
      </c>
      <c r="D960" s="74" t="s">
        <v>3145</v>
      </c>
      <c r="E960" s="74" t="s">
        <v>3411</v>
      </c>
      <c r="F960" s="69">
        <v>2</v>
      </c>
    </row>
    <row r="961" spans="1:6" x14ac:dyDescent="0.3">
      <c r="A961" s="75">
        <v>45715.426237488427</v>
      </c>
      <c r="B961" s="76">
        <v>358</v>
      </c>
      <c r="C961" s="76">
        <v>5</v>
      </c>
      <c r="D961" s="77" t="s">
        <v>3146</v>
      </c>
      <c r="E961" s="67"/>
      <c r="F961" s="67">
        <v>1</v>
      </c>
    </row>
    <row r="962" spans="1:6" x14ac:dyDescent="0.3">
      <c r="A962" s="75">
        <v>45715.396872893514</v>
      </c>
      <c r="B962" s="76">
        <v>358</v>
      </c>
      <c r="C962" s="76">
        <v>6</v>
      </c>
      <c r="D962" s="77" t="s">
        <v>3146</v>
      </c>
      <c r="E962" s="67"/>
      <c r="F962" s="67">
        <v>1</v>
      </c>
    </row>
    <row r="963" spans="1:6" x14ac:dyDescent="0.3">
      <c r="A963" s="72">
        <v>45715.396122824073</v>
      </c>
      <c r="B963" s="73">
        <v>350</v>
      </c>
      <c r="C963" s="73">
        <v>10</v>
      </c>
      <c r="D963" s="74" t="s">
        <v>3144</v>
      </c>
      <c r="E963" s="74" t="s">
        <v>3412</v>
      </c>
      <c r="F963" s="69">
        <v>3</v>
      </c>
    </row>
    <row r="964" spans="1:6" x14ac:dyDescent="0.3">
      <c r="A964" s="75">
        <v>45715.394988055559</v>
      </c>
      <c r="B964" s="76">
        <v>358</v>
      </c>
      <c r="C964" s="76">
        <v>7</v>
      </c>
      <c r="D964" s="77" t="s">
        <v>3146</v>
      </c>
      <c r="E964" s="77" t="s">
        <v>3413</v>
      </c>
      <c r="F964" s="67">
        <v>1</v>
      </c>
    </row>
    <row r="965" spans="1:6" x14ac:dyDescent="0.3">
      <c r="A965" s="72">
        <v>45715.389536608796</v>
      </c>
      <c r="B965" s="73">
        <v>357</v>
      </c>
      <c r="C965" s="73">
        <v>7</v>
      </c>
      <c r="D965" s="74" t="s">
        <v>3145</v>
      </c>
      <c r="E965" s="74" t="s">
        <v>3414</v>
      </c>
      <c r="F965" s="69">
        <v>2</v>
      </c>
    </row>
    <row r="966" spans="1:6" x14ac:dyDescent="0.3">
      <c r="A966" s="75">
        <v>45715.375209189813</v>
      </c>
      <c r="B966" s="76">
        <v>358</v>
      </c>
      <c r="C966" s="76">
        <v>9</v>
      </c>
      <c r="D966" s="77" t="s">
        <v>3146</v>
      </c>
      <c r="E966" s="67"/>
      <c r="F966" s="67">
        <v>1</v>
      </c>
    </row>
    <row r="967" spans="1:6" x14ac:dyDescent="0.3">
      <c r="A967" s="72">
        <v>45715.361256400458</v>
      </c>
      <c r="B967" s="73">
        <v>358</v>
      </c>
      <c r="C967" s="73">
        <v>5</v>
      </c>
      <c r="D967" s="74" t="s">
        <v>3146</v>
      </c>
      <c r="E967" s="69"/>
      <c r="F967" s="69">
        <v>1</v>
      </c>
    </row>
    <row r="968" spans="1:6" x14ac:dyDescent="0.3">
      <c r="A968" s="75">
        <v>45715.145294363421</v>
      </c>
      <c r="B968" s="76">
        <v>40</v>
      </c>
      <c r="C968" s="76">
        <v>5</v>
      </c>
      <c r="D968" s="77" t="s">
        <v>3146</v>
      </c>
      <c r="E968" s="67"/>
      <c r="F968" s="67">
        <v>1</v>
      </c>
    </row>
    <row r="969" spans="1:6" x14ac:dyDescent="0.3">
      <c r="A969" s="72">
        <v>45715.144629606482</v>
      </c>
      <c r="B969" s="73">
        <v>41</v>
      </c>
      <c r="C969" s="73">
        <v>5</v>
      </c>
      <c r="D969" s="74" t="s">
        <v>3146</v>
      </c>
      <c r="E969" s="69"/>
      <c r="F969" s="69">
        <v>1</v>
      </c>
    </row>
    <row r="970" spans="1:6" x14ac:dyDescent="0.3">
      <c r="A970" s="75">
        <v>45715.14372197917</v>
      </c>
      <c r="B970" s="76">
        <v>39</v>
      </c>
      <c r="C970" s="76">
        <v>6</v>
      </c>
      <c r="D970" s="77" t="s">
        <v>3146</v>
      </c>
      <c r="E970" s="67"/>
      <c r="F970" s="67">
        <v>1</v>
      </c>
    </row>
    <row r="971" spans="1:6" x14ac:dyDescent="0.3">
      <c r="A971" s="72">
        <v>45715.143110023149</v>
      </c>
      <c r="B971" s="73">
        <v>38</v>
      </c>
      <c r="C971" s="73">
        <v>5</v>
      </c>
      <c r="D971" s="74" t="s">
        <v>3146</v>
      </c>
      <c r="E971" s="69"/>
      <c r="F971" s="69">
        <v>1</v>
      </c>
    </row>
    <row r="972" spans="1:6" x14ac:dyDescent="0.3">
      <c r="A972" s="75">
        <v>45715.142547847223</v>
      </c>
      <c r="B972" s="76">
        <v>37</v>
      </c>
      <c r="C972" s="76">
        <v>6</v>
      </c>
      <c r="D972" s="77" t="s">
        <v>3145</v>
      </c>
      <c r="E972" s="67"/>
      <c r="F972" s="67">
        <v>2</v>
      </c>
    </row>
    <row r="973" spans="1:6" x14ac:dyDescent="0.3">
      <c r="A973" s="72">
        <v>45715.141356828703</v>
      </c>
      <c r="B973" s="73">
        <v>36</v>
      </c>
      <c r="C973" s="73">
        <v>7</v>
      </c>
      <c r="D973" s="74" t="s">
        <v>3146</v>
      </c>
      <c r="E973" s="69"/>
      <c r="F973" s="69">
        <v>1</v>
      </c>
    </row>
    <row r="974" spans="1:6" x14ac:dyDescent="0.3">
      <c r="A974" s="75">
        <v>45715.022761111111</v>
      </c>
      <c r="B974" s="76">
        <v>357</v>
      </c>
      <c r="C974" s="76">
        <v>8</v>
      </c>
      <c r="D974" s="77" t="s">
        <v>3145</v>
      </c>
      <c r="E974" s="77" t="s">
        <v>3415</v>
      </c>
      <c r="F974" s="67">
        <v>2</v>
      </c>
    </row>
    <row r="975" spans="1:6" x14ac:dyDescent="0.3">
      <c r="A975" s="72">
        <v>45714.985263148148</v>
      </c>
      <c r="B975" s="73">
        <v>357</v>
      </c>
      <c r="C975" s="73">
        <v>9</v>
      </c>
      <c r="D975" s="74" t="s">
        <v>3146</v>
      </c>
      <c r="E975" s="69"/>
      <c r="F975" s="69">
        <v>1</v>
      </c>
    </row>
    <row r="976" spans="1:6" x14ac:dyDescent="0.3">
      <c r="A976" s="75">
        <v>45714.971260659717</v>
      </c>
      <c r="B976" s="76">
        <v>1</v>
      </c>
      <c r="C976" s="76">
        <v>4</v>
      </c>
      <c r="D976" s="77" t="s">
        <v>3146</v>
      </c>
      <c r="E976" s="67"/>
      <c r="F976" s="67">
        <v>1</v>
      </c>
    </row>
    <row r="977" spans="1:6" x14ac:dyDescent="0.3">
      <c r="A977" s="72">
        <v>45714.880933414352</v>
      </c>
      <c r="B977" s="73">
        <v>248</v>
      </c>
      <c r="C977" s="73">
        <v>9</v>
      </c>
      <c r="D977" s="74" t="s">
        <v>3144</v>
      </c>
      <c r="E977" s="74" t="s">
        <v>3416</v>
      </c>
      <c r="F977" s="69">
        <v>3</v>
      </c>
    </row>
    <row r="978" spans="1:6" x14ac:dyDescent="0.3">
      <c r="A978" s="75">
        <v>45714.875917673606</v>
      </c>
      <c r="B978" s="76">
        <v>357</v>
      </c>
      <c r="C978" s="76">
        <v>4</v>
      </c>
      <c r="D978" s="77" t="s">
        <v>3146</v>
      </c>
      <c r="E978" s="77" t="s">
        <v>3359</v>
      </c>
      <c r="F978" s="67">
        <v>1</v>
      </c>
    </row>
    <row r="979" spans="1:6" x14ac:dyDescent="0.3">
      <c r="A979" s="75">
        <v>45714.805991446759</v>
      </c>
      <c r="B979" s="76">
        <v>342</v>
      </c>
      <c r="C979" s="76">
        <v>10</v>
      </c>
      <c r="D979" s="77" t="s">
        <v>3145</v>
      </c>
      <c r="E979" s="67"/>
      <c r="F979" s="67">
        <v>2</v>
      </c>
    </row>
    <row r="980" spans="1:6" x14ac:dyDescent="0.3">
      <c r="A980" s="72">
        <v>45714.763333113428</v>
      </c>
      <c r="B980" s="73">
        <v>324</v>
      </c>
      <c r="C980" s="73">
        <v>7</v>
      </c>
      <c r="D980" s="74" t="s">
        <v>3146</v>
      </c>
      <c r="E980" s="69"/>
      <c r="F980" s="69">
        <v>1</v>
      </c>
    </row>
    <row r="981" spans="1:6" x14ac:dyDescent="0.3">
      <c r="A981" s="75">
        <v>45714.751703495371</v>
      </c>
      <c r="B981" s="76">
        <v>357</v>
      </c>
      <c r="C981" s="76">
        <v>9</v>
      </c>
      <c r="D981" s="77" t="s">
        <v>3145</v>
      </c>
      <c r="E981" s="77" t="s">
        <v>3417</v>
      </c>
      <c r="F981" s="67">
        <v>2</v>
      </c>
    </row>
    <row r="982" spans="1:6" x14ac:dyDescent="0.3">
      <c r="A982" s="72">
        <v>45714.697725289356</v>
      </c>
      <c r="B982" s="73">
        <v>357</v>
      </c>
      <c r="C982" s="69"/>
      <c r="D982" s="74" t="s">
        <v>3145</v>
      </c>
      <c r="E982" s="69"/>
      <c r="F982" s="69">
        <v>2</v>
      </c>
    </row>
    <row r="983" spans="1:6" x14ac:dyDescent="0.3">
      <c r="A983" s="75">
        <v>45714.562084293982</v>
      </c>
      <c r="B983" s="76">
        <v>357</v>
      </c>
      <c r="C983" s="76">
        <v>9</v>
      </c>
      <c r="D983" s="77" t="s">
        <v>3145</v>
      </c>
      <c r="E983" s="67"/>
      <c r="F983" s="67">
        <v>2</v>
      </c>
    </row>
    <row r="984" spans="1:6" x14ac:dyDescent="0.3">
      <c r="A984" s="72">
        <v>45714.543864409723</v>
      </c>
      <c r="B984" s="73">
        <v>357</v>
      </c>
      <c r="C984" s="73">
        <v>10</v>
      </c>
      <c r="D984" s="74" t="s">
        <v>3146</v>
      </c>
      <c r="E984" s="69"/>
      <c r="F984" s="69">
        <v>1</v>
      </c>
    </row>
    <row r="985" spans="1:6" x14ac:dyDescent="0.3">
      <c r="A985" s="75">
        <v>45714.518044976852</v>
      </c>
      <c r="B985" s="76">
        <v>357</v>
      </c>
      <c r="C985" s="76">
        <v>9</v>
      </c>
      <c r="D985" s="77" t="s">
        <v>3145</v>
      </c>
      <c r="E985" s="67"/>
      <c r="F985" s="67">
        <v>2</v>
      </c>
    </row>
    <row r="986" spans="1:6" x14ac:dyDescent="0.3">
      <c r="A986" s="72">
        <v>45714.43675763889</v>
      </c>
      <c r="B986" s="73">
        <v>357</v>
      </c>
      <c r="C986" s="73">
        <v>2</v>
      </c>
      <c r="D986" s="74" t="s">
        <v>3146</v>
      </c>
      <c r="E986" s="74" t="s">
        <v>3418</v>
      </c>
      <c r="F986" s="69">
        <v>1</v>
      </c>
    </row>
    <row r="987" spans="1:6" x14ac:dyDescent="0.3">
      <c r="A987" s="75">
        <v>45714.409536828709</v>
      </c>
      <c r="B987" s="76">
        <v>79</v>
      </c>
      <c r="C987" s="76">
        <v>10</v>
      </c>
      <c r="D987" s="77" t="s">
        <v>3145</v>
      </c>
      <c r="E987" s="67"/>
      <c r="F987" s="67">
        <v>2</v>
      </c>
    </row>
    <row r="988" spans="1:6" x14ac:dyDescent="0.3">
      <c r="A988" s="72">
        <v>45714.404177743054</v>
      </c>
      <c r="B988" s="73">
        <v>357</v>
      </c>
      <c r="C988" s="73">
        <v>7</v>
      </c>
      <c r="D988" s="74" t="s">
        <v>3146</v>
      </c>
      <c r="E988" s="69"/>
      <c r="F988" s="69">
        <v>1</v>
      </c>
    </row>
    <row r="989" spans="1:6" x14ac:dyDescent="0.3">
      <c r="A989" s="75">
        <v>45714.400079618055</v>
      </c>
      <c r="B989" s="76">
        <v>357</v>
      </c>
      <c r="C989" s="76">
        <v>8</v>
      </c>
      <c r="D989" s="77" t="s">
        <v>3145</v>
      </c>
      <c r="E989" s="67"/>
      <c r="F989" s="67">
        <v>2</v>
      </c>
    </row>
    <row r="990" spans="1:6" x14ac:dyDescent="0.3">
      <c r="A990" s="72">
        <v>45714.390808715281</v>
      </c>
      <c r="B990" s="73">
        <v>357</v>
      </c>
      <c r="C990" s="73">
        <v>10</v>
      </c>
      <c r="D990" s="74" t="s">
        <v>3144</v>
      </c>
      <c r="E990" s="69"/>
      <c r="F990" s="69">
        <v>3</v>
      </c>
    </row>
    <row r="991" spans="1:6" x14ac:dyDescent="0.3">
      <c r="A991" s="75">
        <v>45714.332073692131</v>
      </c>
      <c r="B991" s="76">
        <v>333</v>
      </c>
      <c r="C991" s="76">
        <v>6</v>
      </c>
      <c r="D991" s="77" t="s">
        <v>3144</v>
      </c>
      <c r="E991" s="77"/>
      <c r="F991" s="67">
        <v>3</v>
      </c>
    </row>
    <row r="992" spans="1:6" x14ac:dyDescent="0.3">
      <c r="A992" s="72">
        <v>45714.131929895833</v>
      </c>
      <c r="B992" s="73">
        <v>333</v>
      </c>
      <c r="C992" s="73">
        <v>10</v>
      </c>
      <c r="D992" s="74" t="s">
        <v>3146</v>
      </c>
      <c r="E992" s="69"/>
      <c r="F992" s="69">
        <v>1</v>
      </c>
    </row>
    <row r="993" spans="1:6" x14ac:dyDescent="0.3">
      <c r="A993" s="75">
        <v>45714.097785729165</v>
      </c>
      <c r="B993" s="76">
        <v>34</v>
      </c>
      <c r="C993" s="76">
        <v>5</v>
      </c>
      <c r="D993" s="77" t="s">
        <v>3146</v>
      </c>
      <c r="E993" s="67"/>
      <c r="F993" s="67">
        <v>1</v>
      </c>
    </row>
    <row r="994" spans="1:6" x14ac:dyDescent="0.3">
      <c r="A994" s="72">
        <v>45714.097215405098</v>
      </c>
      <c r="B994" s="73">
        <v>33</v>
      </c>
      <c r="C994" s="73">
        <v>4</v>
      </c>
      <c r="D994" s="74" t="s">
        <v>3146</v>
      </c>
      <c r="E994" s="69"/>
      <c r="F994" s="69">
        <v>1</v>
      </c>
    </row>
    <row r="995" spans="1:6" x14ac:dyDescent="0.3">
      <c r="A995" s="75">
        <v>45714.096423263887</v>
      </c>
      <c r="B995" s="76">
        <v>32</v>
      </c>
      <c r="C995" s="76">
        <v>6</v>
      </c>
      <c r="D995" s="77" t="s">
        <v>3145</v>
      </c>
      <c r="E995" s="67"/>
      <c r="F995" s="67">
        <v>2</v>
      </c>
    </row>
    <row r="996" spans="1:6" x14ac:dyDescent="0.3">
      <c r="A996" s="72">
        <v>45714.03763298611</v>
      </c>
      <c r="B996" s="73">
        <v>356</v>
      </c>
      <c r="C996" s="73">
        <v>9</v>
      </c>
      <c r="D996" s="74" t="s">
        <v>3144</v>
      </c>
      <c r="E996" s="74" t="s">
        <v>3419</v>
      </c>
      <c r="F996" s="69">
        <v>3</v>
      </c>
    </row>
    <row r="997" spans="1:6" x14ac:dyDescent="0.3">
      <c r="A997" s="75">
        <v>45713.965363032403</v>
      </c>
      <c r="B997" s="76">
        <v>356</v>
      </c>
      <c r="C997" s="76">
        <v>8</v>
      </c>
      <c r="D997" s="77" t="s">
        <v>3144</v>
      </c>
      <c r="E997" s="67"/>
      <c r="F997" s="67">
        <v>3</v>
      </c>
    </row>
    <row r="998" spans="1:6" x14ac:dyDescent="0.3">
      <c r="A998" s="72">
        <v>45713.9101084375</v>
      </c>
      <c r="B998" s="73">
        <v>356</v>
      </c>
      <c r="C998" s="73">
        <v>8</v>
      </c>
      <c r="D998" s="74" t="s">
        <v>3144</v>
      </c>
      <c r="E998" s="74" t="s">
        <v>3420</v>
      </c>
      <c r="F998" s="69">
        <v>3</v>
      </c>
    </row>
    <row r="999" spans="1:6" x14ac:dyDescent="0.3">
      <c r="A999" s="75">
        <v>45713.792776250004</v>
      </c>
      <c r="B999" s="76">
        <v>355</v>
      </c>
      <c r="C999" s="76">
        <v>7</v>
      </c>
      <c r="D999" s="77" t="s">
        <v>3144</v>
      </c>
      <c r="E999" s="67"/>
      <c r="F999" s="67">
        <v>3</v>
      </c>
    </row>
    <row r="1000" spans="1:6" x14ac:dyDescent="0.3">
      <c r="A1000" s="72">
        <v>45713.792057858795</v>
      </c>
      <c r="B1000" s="73">
        <v>356</v>
      </c>
      <c r="C1000" s="73">
        <v>9</v>
      </c>
      <c r="D1000" s="74" t="s">
        <v>3146</v>
      </c>
      <c r="E1000" s="69"/>
      <c r="F1000" s="69">
        <v>1</v>
      </c>
    </row>
    <row r="1001" spans="1:6" x14ac:dyDescent="0.3">
      <c r="A1001" s="75">
        <v>45713.790935949073</v>
      </c>
      <c r="B1001" s="76">
        <v>356</v>
      </c>
      <c r="C1001" s="76">
        <v>9</v>
      </c>
      <c r="D1001" s="77" t="s">
        <v>3144</v>
      </c>
      <c r="E1001" s="67"/>
      <c r="F1001" s="67">
        <v>3</v>
      </c>
    </row>
    <row r="1002" spans="1:6" x14ac:dyDescent="0.3">
      <c r="A1002" s="72">
        <v>45713.730196956021</v>
      </c>
      <c r="B1002" s="73">
        <v>356</v>
      </c>
      <c r="C1002" s="73">
        <v>6</v>
      </c>
      <c r="D1002" s="74" t="s">
        <v>3144</v>
      </c>
      <c r="E1002" s="69"/>
      <c r="F1002" s="69">
        <v>3</v>
      </c>
    </row>
    <row r="1003" spans="1:6" x14ac:dyDescent="0.3">
      <c r="A1003" s="75">
        <v>45713.573011967594</v>
      </c>
      <c r="B1003" s="76">
        <v>356</v>
      </c>
      <c r="C1003" s="76">
        <v>7</v>
      </c>
      <c r="D1003" s="77" t="s">
        <v>3144</v>
      </c>
      <c r="E1003" s="67"/>
      <c r="F1003" s="67">
        <v>3</v>
      </c>
    </row>
    <row r="1004" spans="1:6" x14ac:dyDescent="0.3">
      <c r="A1004" s="72">
        <v>45713.55336917824</v>
      </c>
      <c r="B1004" s="73">
        <v>356</v>
      </c>
      <c r="C1004" s="73">
        <v>10</v>
      </c>
      <c r="D1004" s="74" t="s">
        <v>3144</v>
      </c>
      <c r="E1004" s="69"/>
      <c r="F1004" s="69">
        <v>3</v>
      </c>
    </row>
    <row r="1005" spans="1:6" x14ac:dyDescent="0.3">
      <c r="A1005" s="75">
        <v>45713.459903437499</v>
      </c>
      <c r="B1005" s="76">
        <v>356</v>
      </c>
      <c r="C1005" s="76">
        <v>7</v>
      </c>
      <c r="D1005" s="77" t="s">
        <v>3145</v>
      </c>
      <c r="E1005" s="67"/>
      <c r="F1005" s="67">
        <v>2</v>
      </c>
    </row>
    <row r="1006" spans="1:6" x14ac:dyDescent="0.3">
      <c r="A1006" s="72">
        <v>45713.454512581018</v>
      </c>
      <c r="B1006" s="73">
        <v>356</v>
      </c>
      <c r="C1006" s="73">
        <v>7</v>
      </c>
      <c r="D1006" s="74" t="s">
        <v>3144</v>
      </c>
      <c r="E1006" s="69"/>
      <c r="F1006" s="69">
        <v>3</v>
      </c>
    </row>
    <row r="1007" spans="1:6" x14ac:dyDescent="0.3">
      <c r="A1007" s="75">
        <v>45713.404321122682</v>
      </c>
      <c r="B1007" s="76">
        <v>356</v>
      </c>
      <c r="C1007" s="76">
        <v>6</v>
      </c>
      <c r="D1007" s="77" t="s">
        <v>3144</v>
      </c>
      <c r="E1007" s="67"/>
      <c r="F1007" s="67">
        <v>3</v>
      </c>
    </row>
    <row r="1008" spans="1:6" x14ac:dyDescent="0.3">
      <c r="A1008" s="72">
        <v>45713.395121689813</v>
      </c>
      <c r="B1008" s="73">
        <v>353</v>
      </c>
      <c r="C1008" s="73">
        <v>6</v>
      </c>
      <c r="D1008" s="74" t="s">
        <v>3146</v>
      </c>
      <c r="E1008" s="69"/>
      <c r="F1008" s="69">
        <v>1</v>
      </c>
    </row>
    <row r="1009" spans="1:6" x14ac:dyDescent="0.3">
      <c r="A1009" s="75">
        <v>45713.39290929398</v>
      </c>
      <c r="B1009" s="76">
        <v>356</v>
      </c>
      <c r="C1009" s="76">
        <v>9</v>
      </c>
      <c r="D1009" s="77" t="s">
        <v>3144</v>
      </c>
      <c r="E1009" s="67"/>
      <c r="F1009" s="67">
        <v>3</v>
      </c>
    </row>
    <row r="1010" spans="1:6" x14ac:dyDescent="0.3">
      <c r="A1010" s="72">
        <v>45713.358055856486</v>
      </c>
      <c r="B1010" s="73">
        <v>356</v>
      </c>
      <c r="C1010" s="73">
        <v>9</v>
      </c>
      <c r="D1010" s="74" t="s">
        <v>3145</v>
      </c>
      <c r="E1010" s="69"/>
      <c r="F1010" s="69">
        <v>2</v>
      </c>
    </row>
    <row r="1011" spans="1:6" x14ac:dyDescent="0.3">
      <c r="A1011" s="75">
        <v>45713.312950798616</v>
      </c>
      <c r="B1011" s="76">
        <v>333</v>
      </c>
      <c r="C1011" s="76">
        <v>10</v>
      </c>
      <c r="D1011" s="77" t="s">
        <v>3145</v>
      </c>
      <c r="E1011" s="67"/>
      <c r="F1011" s="67">
        <v>2</v>
      </c>
    </row>
    <row r="1012" spans="1:6" x14ac:dyDescent="0.3">
      <c r="A1012" s="72">
        <v>45713.198339421295</v>
      </c>
      <c r="B1012" s="73">
        <v>31</v>
      </c>
      <c r="C1012" s="73">
        <v>6</v>
      </c>
      <c r="D1012" s="74" t="s">
        <v>3146</v>
      </c>
      <c r="E1012" s="69"/>
      <c r="F1012" s="69">
        <v>1</v>
      </c>
    </row>
    <row r="1013" spans="1:6" x14ac:dyDescent="0.3">
      <c r="A1013" s="75">
        <v>45712.900600266206</v>
      </c>
      <c r="B1013" s="76">
        <v>355</v>
      </c>
      <c r="C1013" s="76">
        <v>9</v>
      </c>
      <c r="D1013" s="77" t="s">
        <v>3144</v>
      </c>
      <c r="E1013" s="67"/>
      <c r="F1013" s="67">
        <v>3</v>
      </c>
    </row>
    <row r="1014" spans="1:6" x14ac:dyDescent="0.3">
      <c r="A1014" s="72">
        <v>45712.898792488428</v>
      </c>
      <c r="B1014" s="73">
        <v>355</v>
      </c>
      <c r="C1014" s="73">
        <v>7</v>
      </c>
      <c r="D1014" s="74" t="s">
        <v>3145</v>
      </c>
      <c r="E1014" s="69"/>
      <c r="F1014" s="69">
        <v>2</v>
      </c>
    </row>
    <row r="1015" spans="1:6" x14ac:dyDescent="0.3">
      <c r="A1015" s="75">
        <v>45712.873106122686</v>
      </c>
      <c r="B1015" s="76">
        <v>355</v>
      </c>
      <c r="C1015" s="76">
        <v>8</v>
      </c>
      <c r="D1015" s="77" t="s">
        <v>3145</v>
      </c>
      <c r="E1015" s="77" t="s">
        <v>3421</v>
      </c>
      <c r="F1015" s="67">
        <v>2</v>
      </c>
    </row>
    <row r="1016" spans="1:6" x14ac:dyDescent="0.3">
      <c r="A1016" s="72">
        <v>45712.786697881944</v>
      </c>
      <c r="B1016" s="73">
        <v>343</v>
      </c>
      <c r="C1016" s="73">
        <v>10</v>
      </c>
      <c r="D1016" s="74" t="s">
        <v>3144</v>
      </c>
      <c r="E1016" s="69"/>
      <c r="F1016" s="69">
        <v>3</v>
      </c>
    </row>
    <row r="1017" spans="1:6" x14ac:dyDescent="0.3">
      <c r="A1017" s="75">
        <v>45712.781486851847</v>
      </c>
      <c r="B1017" s="76">
        <v>355</v>
      </c>
      <c r="C1017" s="76">
        <v>10</v>
      </c>
      <c r="D1017" s="77" t="s">
        <v>3145</v>
      </c>
      <c r="E1017" s="77" t="s">
        <v>3422</v>
      </c>
      <c r="F1017" s="67">
        <v>2</v>
      </c>
    </row>
    <row r="1018" spans="1:6" x14ac:dyDescent="0.3">
      <c r="A1018" s="72">
        <v>45712.725954537033</v>
      </c>
      <c r="B1018" s="73">
        <v>15</v>
      </c>
      <c r="C1018" s="73">
        <v>9</v>
      </c>
      <c r="D1018" s="74" t="s">
        <v>3145</v>
      </c>
      <c r="E1018" s="74" t="s">
        <v>3423</v>
      </c>
      <c r="F1018" s="69">
        <v>2</v>
      </c>
    </row>
    <row r="1019" spans="1:6" x14ac:dyDescent="0.3">
      <c r="A1019" s="75">
        <v>45712.703528912039</v>
      </c>
      <c r="B1019" s="76">
        <v>355</v>
      </c>
      <c r="C1019" s="76">
        <v>8</v>
      </c>
      <c r="D1019" s="77" t="s">
        <v>3145</v>
      </c>
      <c r="E1019" s="67"/>
      <c r="F1019" s="67">
        <v>2</v>
      </c>
    </row>
    <row r="1020" spans="1:6" x14ac:dyDescent="0.3">
      <c r="A1020" s="72">
        <v>45712.687743773145</v>
      </c>
      <c r="B1020" s="73">
        <v>355</v>
      </c>
      <c r="C1020" s="73">
        <v>10</v>
      </c>
      <c r="D1020" s="74" t="s">
        <v>3145</v>
      </c>
      <c r="E1020" s="69"/>
      <c r="F1020" s="69">
        <v>2</v>
      </c>
    </row>
    <row r="1021" spans="1:6" x14ac:dyDescent="0.3">
      <c r="A1021" s="75">
        <v>45712.652414004631</v>
      </c>
      <c r="B1021" s="77">
        <v>2</v>
      </c>
      <c r="C1021" s="76">
        <v>10</v>
      </c>
      <c r="D1021" s="77" t="s">
        <v>3146</v>
      </c>
      <c r="E1021" s="67"/>
      <c r="F1021" s="67">
        <v>1</v>
      </c>
    </row>
    <row r="1022" spans="1:6" x14ac:dyDescent="0.3">
      <c r="A1022" s="72">
        <v>45712.610085960652</v>
      </c>
      <c r="B1022" s="73">
        <v>355</v>
      </c>
      <c r="C1022" s="73">
        <v>10</v>
      </c>
      <c r="D1022" s="74" t="s">
        <v>3144</v>
      </c>
      <c r="E1022" s="69"/>
      <c r="F1022" s="69">
        <v>3</v>
      </c>
    </row>
    <row r="1023" spans="1:6" x14ac:dyDescent="0.3">
      <c r="A1023" s="75">
        <v>45712.447567210649</v>
      </c>
      <c r="B1023" s="76">
        <v>355</v>
      </c>
      <c r="C1023" s="76">
        <v>8</v>
      </c>
      <c r="D1023" s="77" t="s">
        <v>3144</v>
      </c>
      <c r="E1023" s="67"/>
      <c r="F1023" s="67">
        <v>3</v>
      </c>
    </row>
    <row r="1024" spans="1:6" x14ac:dyDescent="0.3">
      <c r="A1024" s="72">
        <v>45712.445769120372</v>
      </c>
      <c r="B1024" s="74">
        <v>355</v>
      </c>
      <c r="C1024" s="73">
        <v>10</v>
      </c>
      <c r="D1024" s="74" t="s">
        <v>3144</v>
      </c>
      <c r="E1024" s="69"/>
      <c r="F1024" s="69">
        <v>3</v>
      </c>
    </row>
    <row r="1025" spans="1:6" x14ac:dyDescent="0.3">
      <c r="A1025" s="75">
        <v>45712.406392708333</v>
      </c>
      <c r="B1025" s="76">
        <v>355</v>
      </c>
      <c r="C1025" s="76">
        <v>8</v>
      </c>
      <c r="D1025" s="77" t="s">
        <v>3144</v>
      </c>
      <c r="E1025" s="67"/>
      <c r="F1025" s="67">
        <v>3</v>
      </c>
    </row>
    <row r="1026" spans="1:6" x14ac:dyDescent="0.3">
      <c r="A1026" s="72">
        <v>45712.404050462967</v>
      </c>
      <c r="B1026" s="73">
        <v>355</v>
      </c>
      <c r="C1026" s="73">
        <v>9</v>
      </c>
      <c r="D1026" s="74" t="s">
        <v>3144</v>
      </c>
      <c r="E1026" s="69"/>
      <c r="F1026" s="69">
        <v>3</v>
      </c>
    </row>
    <row r="1027" spans="1:6" x14ac:dyDescent="0.3">
      <c r="A1027" s="75">
        <v>45712.351078692125</v>
      </c>
      <c r="B1027" s="76">
        <v>354</v>
      </c>
      <c r="C1027" s="76">
        <v>3</v>
      </c>
      <c r="D1027" s="77" t="s">
        <v>3144</v>
      </c>
      <c r="E1027" s="67"/>
      <c r="F1027" s="67">
        <v>3</v>
      </c>
    </row>
    <row r="1028" spans="1:6" x14ac:dyDescent="0.3">
      <c r="A1028" s="72">
        <v>45712.017917314814</v>
      </c>
      <c r="B1028" s="73">
        <v>354</v>
      </c>
      <c r="C1028" s="73">
        <v>8</v>
      </c>
      <c r="D1028" s="74" t="s">
        <v>3144</v>
      </c>
      <c r="E1028" s="69"/>
      <c r="F1028" s="69">
        <v>3</v>
      </c>
    </row>
    <row r="1029" spans="1:6" x14ac:dyDescent="0.3">
      <c r="A1029" s="75">
        <v>45712.00986179398</v>
      </c>
      <c r="B1029" s="76">
        <v>347</v>
      </c>
      <c r="C1029" s="76">
        <v>9</v>
      </c>
      <c r="D1029" s="77" t="s">
        <v>3144</v>
      </c>
      <c r="E1029" s="77" t="s">
        <v>3424</v>
      </c>
      <c r="F1029" s="67">
        <v>3</v>
      </c>
    </row>
    <row r="1030" spans="1:6" x14ac:dyDescent="0.3">
      <c r="A1030" s="72">
        <v>45712.008480532408</v>
      </c>
      <c r="B1030" s="73">
        <v>354</v>
      </c>
      <c r="C1030" s="73">
        <v>1</v>
      </c>
      <c r="D1030" s="74" t="s">
        <v>3145</v>
      </c>
      <c r="E1030" s="74" t="s">
        <v>3425</v>
      </c>
      <c r="F1030" s="69">
        <v>2</v>
      </c>
    </row>
    <row r="1031" spans="1:6" x14ac:dyDescent="0.3">
      <c r="A1031" s="75">
        <v>45711.994311932867</v>
      </c>
      <c r="B1031" s="76">
        <v>3</v>
      </c>
      <c r="C1031" s="76">
        <v>10</v>
      </c>
      <c r="D1031" s="77" t="s">
        <v>3145</v>
      </c>
      <c r="E1031" s="67"/>
      <c r="F1031" s="67">
        <v>2</v>
      </c>
    </row>
    <row r="1032" spans="1:6" x14ac:dyDescent="0.3">
      <c r="A1032" s="72">
        <v>45711.992792627316</v>
      </c>
      <c r="B1032" s="73">
        <v>2</v>
      </c>
      <c r="C1032" s="73">
        <v>10</v>
      </c>
      <c r="D1032" s="74" t="s">
        <v>3146</v>
      </c>
      <c r="E1032" s="69"/>
      <c r="F1032" s="69">
        <v>1</v>
      </c>
    </row>
    <row r="1033" spans="1:6" x14ac:dyDescent="0.3">
      <c r="A1033" s="75">
        <v>45711.889530115739</v>
      </c>
      <c r="B1033" s="76">
        <v>354</v>
      </c>
      <c r="C1033" s="76">
        <v>1</v>
      </c>
      <c r="D1033" s="77" t="s">
        <v>3144</v>
      </c>
      <c r="E1033" s="67"/>
      <c r="F1033" s="67">
        <v>3</v>
      </c>
    </row>
    <row r="1034" spans="1:6" x14ac:dyDescent="0.3">
      <c r="A1034" s="72">
        <v>45711.827574120369</v>
      </c>
      <c r="B1034" s="73">
        <v>354</v>
      </c>
      <c r="C1034" s="73">
        <v>5</v>
      </c>
      <c r="D1034" s="74" t="s">
        <v>3145</v>
      </c>
      <c r="E1034" s="74" t="s">
        <v>3426</v>
      </c>
      <c r="F1034" s="69">
        <v>2</v>
      </c>
    </row>
    <row r="1035" spans="1:6" x14ac:dyDescent="0.3">
      <c r="A1035" s="75">
        <v>45711.794974259261</v>
      </c>
      <c r="B1035" s="76">
        <v>29</v>
      </c>
      <c r="C1035" s="76">
        <v>7</v>
      </c>
      <c r="D1035" s="77" t="s">
        <v>3145</v>
      </c>
      <c r="E1035" s="67"/>
      <c r="F1035" s="67">
        <v>2</v>
      </c>
    </row>
    <row r="1036" spans="1:6" x14ac:dyDescent="0.3">
      <c r="A1036" s="72">
        <v>45711.791123472227</v>
      </c>
      <c r="B1036" s="73">
        <v>27</v>
      </c>
      <c r="C1036" s="73">
        <v>5</v>
      </c>
      <c r="D1036" s="74" t="s">
        <v>3146</v>
      </c>
      <c r="E1036" s="69"/>
      <c r="F1036" s="69">
        <v>1</v>
      </c>
    </row>
    <row r="1037" spans="1:6" x14ac:dyDescent="0.3">
      <c r="A1037" s="75">
        <v>45711.790214409717</v>
      </c>
      <c r="B1037" s="76">
        <v>26</v>
      </c>
      <c r="C1037" s="76">
        <v>5</v>
      </c>
      <c r="D1037" s="77" t="s">
        <v>3146</v>
      </c>
      <c r="E1037" s="67"/>
      <c r="F1037" s="67">
        <v>1</v>
      </c>
    </row>
    <row r="1038" spans="1:6" x14ac:dyDescent="0.3">
      <c r="A1038" s="72">
        <v>45711.726790497683</v>
      </c>
      <c r="B1038" s="73">
        <v>354</v>
      </c>
      <c r="C1038" s="73">
        <v>10</v>
      </c>
      <c r="D1038" s="74" t="s">
        <v>3145</v>
      </c>
      <c r="E1038" s="74" t="s">
        <v>3427</v>
      </c>
      <c r="F1038" s="69">
        <v>2</v>
      </c>
    </row>
    <row r="1039" spans="1:6" x14ac:dyDescent="0.3">
      <c r="A1039" s="75">
        <v>45711.723970347222</v>
      </c>
      <c r="B1039" s="76">
        <v>354</v>
      </c>
      <c r="C1039" s="76">
        <v>7</v>
      </c>
      <c r="D1039" s="77" t="s">
        <v>3145</v>
      </c>
      <c r="E1039" s="67"/>
      <c r="F1039" s="67">
        <v>2</v>
      </c>
    </row>
    <row r="1040" spans="1:6" x14ac:dyDescent="0.3">
      <c r="A1040" s="72">
        <v>45711.683854085648</v>
      </c>
      <c r="B1040" s="73">
        <v>354</v>
      </c>
      <c r="C1040" s="73">
        <v>7</v>
      </c>
      <c r="D1040" s="74" t="s">
        <v>3144</v>
      </c>
      <c r="E1040" s="69"/>
      <c r="F1040" s="69">
        <v>3</v>
      </c>
    </row>
    <row r="1041" spans="1:6" x14ac:dyDescent="0.3">
      <c r="A1041" s="75">
        <v>45711.66895446759</v>
      </c>
      <c r="B1041" s="76">
        <v>354</v>
      </c>
      <c r="C1041" s="76">
        <v>8</v>
      </c>
      <c r="D1041" s="77" t="s">
        <v>3145</v>
      </c>
      <c r="E1041" s="67"/>
      <c r="F1041" s="67">
        <v>2</v>
      </c>
    </row>
    <row r="1042" spans="1:6" x14ac:dyDescent="0.3">
      <c r="A1042" s="72">
        <v>45711.643274884264</v>
      </c>
      <c r="B1042" s="74">
        <v>354</v>
      </c>
      <c r="C1042" s="73">
        <v>10</v>
      </c>
      <c r="D1042" s="74" t="s">
        <v>3144</v>
      </c>
      <c r="E1042" s="69"/>
      <c r="F1042" s="69">
        <v>3</v>
      </c>
    </row>
    <row r="1043" spans="1:6" x14ac:dyDescent="0.3">
      <c r="A1043" s="75">
        <v>45711.642974143513</v>
      </c>
      <c r="B1043" s="76">
        <v>354</v>
      </c>
      <c r="C1043" s="76">
        <v>3</v>
      </c>
      <c r="D1043" s="77" t="s">
        <v>3144</v>
      </c>
      <c r="E1043" s="67"/>
      <c r="F1043" s="67">
        <v>3</v>
      </c>
    </row>
    <row r="1044" spans="1:6" x14ac:dyDescent="0.3">
      <c r="A1044" s="72">
        <v>45711.622094074075</v>
      </c>
      <c r="B1044" s="73">
        <v>354</v>
      </c>
      <c r="C1044" s="73">
        <v>10</v>
      </c>
      <c r="D1044" s="74" t="s">
        <v>3145</v>
      </c>
      <c r="E1044" s="74" t="s">
        <v>3428</v>
      </c>
      <c r="F1044" s="69">
        <v>2</v>
      </c>
    </row>
    <row r="1045" spans="1:6" x14ac:dyDescent="0.3">
      <c r="A1045" s="75">
        <v>45711.458505312505</v>
      </c>
      <c r="B1045" s="76">
        <v>354</v>
      </c>
      <c r="C1045" s="76">
        <v>9</v>
      </c>
      <c r="D1045" s="77" t="s">
        <v>3145</v>
      </c>
      <c r="E1045" s="67"/>
      <c r="F1045" s="67">
        <v>2</v>
      </c>
    </row>
    <row r="1046" spans="1:6" x14ac:dyDescent="0.3">
      <c r="A1046" s="72">
        <v>45711.412301006945</v>
      </c>
      <c r="B1046" s="73">
        <v>354</v>
      </c>
      <c r="C1046" s="73">
        <v>7</v>
      </c>
      <c r="D1046" s="74" t="s">
        <v>3145</v>
      </c>
      <c r="E1046" s="69"/>
      <c r="F1046" s="69">
        <v>2</v>
      </c>
    </row>
    <row r="1047" spans="1:6" x14ac:dyDescent="0.3">
      <c r="A1047" s="75">
        <v>45711.052754629629</v>
      </c>
      <c r="B1047" s="76">
        <v>353</v>
      </c>
      <c r="C1047" s="76">
        <v>7</v>
      </c>
      <c r="D1047" s="77" t="s">
        <v>3146</v>
      </c>
      <c r="E1047" s="67"/>
      <c r="F1047" s="67">
        <v>1</v>
      </c>
    </row>
    <row r="1048" spans="1:6" x14ac:dyDescent="0.3">
      <c r="A1048" s="72">
        <v>45710.99559027778</v>
      </c>
      <c r="B1048" s="73">
        <v>353</v>
      </c>
      <c r="C1048" s="73">
        <v>6</v>
      </c>
      <c r="D1048" s="74" t="s">
        <v>3146</v>
      </c>
      <c r="E1048" s="69"/>
      <c r="F1048" s="69">
        <v>1</v>
      </c>
    </row>
    <row r="1049" spans="1:6" x14ac:dyDescent="0.3">
      <c r="A1049" s="75">
        <v>45710.757807152782</v>
      </c>
      <c r="B1049" s="76">
        <v>353</v>
      </c>
      <c r="C1049" s="76">
        <v>7</v>
      </c>
      <c r="D1049" s="77" t="s">
        <v>3146</v>
      </c>
      <c r="E1049" s="67"/>
      <c r="F1049" s="67">
        <v>1</v>
      </c>
    </row>
    <row r="1050" spans="1:6" x14ac:dyDescent="0.3">
      <c r="A1050" s="72">
        <v>45710.700057615744</v>
      </c>
      <c r="B1050" s="73">
        <v>353</v>
      </c>
      <c r="C1050" s="73">
        <v>10</v>
      </c>
      <c r="D1050" s="74" t="s">
        <v>3146</v>
      </c>
      <c r="E1050" s="69"/>
      <c r="F1050" s="69">
        <v>1</v>
      </c>
    </row>
    <row r="1051" spans="1:6" x14ac:dyDescent="0.3">
      <c r="A1051" s="75">
        <v>45710.683757650462</v>
      </c>
      <c r="B1051" s="77">
        <v>353</v>
      </c>
      <c r="C1051" s="76">
        <v>10</v>
      </c>
      <c r="D1051" s="77" t="s">
        <v>3146</v>
      </c>
      <c r="E1051" s="77" t="s">
        <v>3429</v>
      </c>
      <c r="F1051" s="67">
        <v>1</v>
      </c>
    </row>
    <row r="1052" spans="1:6" x14ac:dyDescent="0.3">
      <c r="A1052" s="72">
        <v>45710.682029479169</v>
      </c>
      <c r="B1052" s="73">
        <v>353</v>
      </c>
      <c r="C1052" s="73">
        <v>1</v>
      </c>
      <c r="D1052" s="74" t="s">
        <v>3146</v>
      </c>
      <c r="E1052" s="74" t="s">
        <v>3430</v>
      </c>
      <c r="F1052" s="69">
        <v>1</v>
      </c>
    </row>
    <row r="1053" spans="1:6" x14ac:dyDescent="0.3">
      <c r="A1053" s="75">
        <v>45710.658551365741</v>
      </c>
      <c r="B1053" s="76">
        <v>353</v>
      </c>
      <c r="C1053" s="76">
        <v>3</v>
      </c>
      <c r="D1053" s="77" t="s">
        <v>3146</v>
      </c>
      <c r="E1053" s="77" t="s">
        <v>3431</v>
      </c>
      <c r="F1053" s="67">
        <v>1</v>
      </c>
    </row>
    <row r="1054" spans="1:6" x14ac:dyDescent="0.3">
      <c r="A1054" s="72">
        <v>45710.598251423609</v>
      </c>
      <c r="B1054" s="73">
        <v>5</v>
      </c>
      <c r="C1054" s="73">
        <v>10</v>
      </c>
      <c r="D1054" s="74" t="s">
        <v>3146</v>
      </c>
      <c r="E1054" s="69"/>
      <c r="F1054" s="69">
        <v>1</v>
      </c>
    </row>
    <row r="1055" spans="1:6" x14ac:dyDescent="0.3">
      <c r="A1055" s="75">
        <v>45710.578664768516</v>
      </c>
      <c r="B1055" s="76">
        <v>339</v>
      </c>
      <c r="C1055" s="76">
        <v>9</v>
      </c>
      <c r="D1055" s="77" t="s">
        <v>3144</v>
      </c>
      <c r="E1055" s="67"/>
      <c r="F1055" s="67">
        <v>3</v>
      </c>
    </row>
    <row r="1056" spans="1:6" x14ac:dyDescent="0.3">
      <c r="A1056" s="72">
        <v>45710.557364456021</v>
      </c>
      <c r="B1056" s="73">
        <v>353</v>
      </c>
      <c r="C1056" s="73">
        <v>7</v>
      </c>
      <c r="D1056" s="74" t="s">
        <v>3146</v>
      </c>
      <c r="E1056" s="74" t="s">
        <v>3432</v>
      </c>
      <c r="F1056" s="69">
        <v>1</v>
      </c>
    </row>
    <row r="1057" spans="1:6" x14ac:dyDescent="0.3">
      <c r="A1057" s="75">
        <v>45710.5528309375</v>
      </c>
      <c r="B1057" s="76">
        <v>353</v>
      </c>
      <c r="C1057" s="76">
        <v>8</v>
      </c>
      <c r="D1057" s="77" t="s">
        <v>3146</v>
      </c>
      <c r="E1057" s="67"/>
      <c r="F1057" s="67">
        <v>1</v>
      </c>
    </row>
    <row r="1058" spans="1:6" x14ac:dyDescent="0.3">
      <c r="A1058" s="72">
        <v>45710.54350792824</v>
      </c>
      <c r="B1058" s="73">
        <v>353</v>
      </c>
      <c r="C1058" s="73">
        <v>5</v>
      </c>
      <c r="D1058" s="74" t="s">
        <v>3146</v>
      </c>
      <c r="E1058" s="69"/>
      <c r="F1058" s="69">
        <v>1</v>
      </c>
    </row>
    <row r="1059" spans="1:6" x14ac:dyDescent="0.3">
      <c r="A1059" s="75">
        <v>45710.510237916664</v>
      </c>
      <c r="B1059" s="76">
        <v>353</v>
      </c>
      <c r="C1059" s="76">
        <v>10</v>
      </c>
      <c r="D1059" s="77" t="s">
        <v>3146</v>
      </c>
      <c r="E1059" s="67"/>
      <c r="F1059" s="67">
        <v>1</v>
      </c>
    </row>
    <row r="1060" spans="1:6" x14ac:dyDescent="0.3">
      <c r="A1060" s="72">
        <v>45710.49520730324</v>
      </c>
      <c r="B1060" s="73">
        <v>352</v>
      </c>
      <c r="C1060" s="73">
        <v>1</v>
      </c>
      <c r="D1060" s="74" t="s">
        <v>3144</v>
      </c>
      <c r="E1060" s="69"/>
      <c r="F1060" s="69">
        <v>3</v>
      </c>
    </row>
    <row r="1061" spans="1:6" x14ac:dyDescent="0.3">
      <c r="A1061" s="75">
        <v>45710.492479733795</v>
      </c>
      <c r="B1061" s="76">
        <v>353</v>
      </c>
      <c r="C1061" s="76">
        <v>2</v>
      </c>
      <c r="D1061" s="77" t="s">
        <v>3146</v>
      </c>
      <c r="E1061" s="77" t="s">
        <v>3433</v>
      </c>
      <c r="F1061" s="67">
        <v>1</v>
      </c>
    </row>
    <row r="1062" spans="1:6" x14ac:dyDescent="0.3">
      <c r="A1062" s="72">
        <v>45710.491868564815</v>
      </c>
      <c r="B1062" s="73">
        <v>352</v>
      </c>
      <c r="C1062" s="73">
        <v>8</v>
      </c>
      <c r="D1062" s="74" t="s">
        <v>3145</v>
      </c>
      <c r="E1062" s="69"/>
      <c r="F1062" s="69">
        <v>2</v>
      </c>
    </row>
    <row r="1063" spans="1:6" x14ac:dyDescent="0.3">
      <c r="A1063" s="75">
        <v>45710.4872955787</v>
      </c>
      <c r="B1063" s="76">
        <v>353</v>
      </c>
      <c r="C1063" s="76">
        <v>10</v>
      </c>
      <c r="D1063" s="77" t="s">
        <v>3146</v>
      </c>
      <c r="E1063" s="67"/>
      <c r="F1063" s="67">
        <v>1</v>
      </c>
    </row>
    <row r="1064" spans="1:6" x14ac:dyDescent="0.3">
      <c r="A1064" s="72">
        <v>45710.447209108796</v>
      </c>
      <c r="B1064" s="73">
        <v>275</v>
      </c>
      <c r="C1064" s="73">
        <v>5</v>
      </c>
      <c r="D1064" s="74" t="s">
        <v>3144</v>
      </c>
      <c r="E1064" s="69"/>
      <c r="F1064" s="69">
        <v>3</v>
      </c>
    </row>
    <row r="1065" spans="1:6" x14ac:dyDescent="0.3">
      <c r="A1065" s="75">
        <v>45710.446623275464</v>
      </c>
      <c r="B1065" s="76">
        <v>40</v>
      </c>
      <c r="C1065" s="76">
        <v>9</v>
      </c>
      <c r="D1065" s="77" t="s">
        <v>3144</v>
      </c>
      <c r="E1065" s="77" t="s">
        <v>3434</v>
      </c>
      <c r="F1065" s="67">
        <v>3</v>
      </c>
    </row>
    <row r="1066" spans="1:6" x14ac:dyDescent="0.3">
      <c r="A1066" s="72">
        <v>45710.430817870365</v>
      </c>
      <c r="B1066" s="73">
        <v>353</v>
      </c>
      <c r="C1066" s="73">
        <v>4</v>
      </c>
      <c r="D1066" s="74" t="s">
        <v>3146</v>
      </c>
      <c r="E1066" s="69"/>
      <c r="F1066" s="69">
        <v>1</v>
      </c>
    </row>
    <row r="1067" spans="1:6" x14ac:dyDescent="0.3">
      <c r="A1067" s="75">
        <v>45710.416755057871</v>
      </c>
      <c r="B1067" s="76">
        <v>353</v>
      </c>
      <c r="C1067" s="76">
        <v>10</v>
      </c>
      <c r="D1067" s="77" t="s">
        <v>3146</v>
      </c>
      <c r="E1067" s="77"/>
      <c r="F1067" s="67">
        <v>1</v>
      </c>
    </row>
    <row r="1068" spans="1:6" x14ac:dyDescent="0.3">
      <c r="A1068" s="72">
        <v>45710.401905659717</v>
      </c>
      <c r="B1068" s="73">
        <v>353</v>
      </c>
      <c r="C1068" s="73">
        <v>5</v>
      </c>
      <c r="D1068" s="74" t="s">
        <v>3146</v>
      </c>
      <c r="E1068" s="69"/>
      <c r="F1068" s="69">
        <v>1</v>
      </c>
    </row>
    <row r="1069" spans="1:6" x14ac:dyDescent="0.3">
      <c r="A1069" s="75">
        <v>45710.305646886569</v>
      </c>
      <c r="B1069" s="76">
        <v>352</v>
      </c>
      <c r="C1069" s="76">
        <v>9</v>
      </c>
      <c r="D1069" s="77" t="s">
        <v>3145</v>
      </c>
      <c r="E1069" s="67"/>
      <c r="F1069" s="67">
        <v>2</v>
      </c>
    </row>
    <row r="1070" spans="1:6" x14ac:dyDescent="0.3">
      <c r="A1070" s="72">
        <v>45710.250303946756</v>
      </c>
      <c r="B1070" s="73">
        <v>352</v>
      </c>
      <c r="C1070" s="73">
        <v>8</v>
      </c>
      <c r="D1070" s="74" t="s">
        <v>3144</v>
      </c>
      <c r="E1070" s="69"/>
      <c r="F1070" s="69">
        <v>3</v>
      </c>
    </row>
    <row r="1071" spans="1:6" x14ac:dyDescent="0.3">
      <c r="A1071" s="75">
        <v>45710.14325173611</v>
      </c>
      <c r="B1071" s="76">
        <v>352</v>
      </c>
      <c r="C1071" s="76">
        <v>7</v>
      </c>
      <c r="D1071" s="77" t="s">
        <v>3144</v>
      </c>
      <c r="E1071" s="67"/>
      <c r="F1071" s="67">
        <v>3</v>
      </c>
    </row>
    <row r="1072" spans="1:6" x14ac:dyDescent="0.3">
      <c r="A1072" s="72">
        <v>45709.981692361107</v>
      </c>
      <c r="B1072" s="73">
        <v>350</v>
      </c>
      <c r="C1072" s="73">
        <v>10</v>
      </c>
      <c r="D1072" s="74" t="s">
        <v>3144</v>
      </c>
      <c r="E1072" s="69"/>
      <c r="F1072" s="69">
        <v>3</v>
      </c>
    </row>
    <row r="1073" spans="1:6" x14ac:dyDescent="0.3">
      <c r="A1073" s="75">
        <v>45709.973481319445</v>
      </c>
      <c r="B1073" s="76">
        <v>351</v>
      </c>
      <c r="C1073" s="76">
        <v>4</v>
      </c>
      <c r="D1073" s="77" t="s">
        <v>3145</v>
      </c>
      <c r="E1073" s="67"/>
      <c r="F1073" s="67">
        <v>2</v>
      </c>
    </row>
    <row r="1074" spans="1:6" x14ac:dyDescent="0.3">
      <c r="A1074" s="72">
        <v>45709.970946145833</v>
      </c>
      <c r="B1074" s="73">
        <v>352</v>
      </c>
      <c r="C1074" s="73">
        <v>6</v>
      </c>
      <c r="D1074" s="74" t="s">
        <v>3145</v>
      </c>
      <c r="E1074" s="69"/>
      <c r="F1074" s="69">
        <v>2</v>
      </c>
    </row>
    <row r="1075" spans="1:6" x14ac:dyDescent="0.3">
      <c r="A1075" s="75">
        <v>45709.875093576389</v>
      </c>
      <c r="B1075" s="76">
        <v>352</v>
      </c>
      <c r="C1075" s="76">
        <v>4</v>
      </c>
      <c r="D1075" s="77" t="s">
        <v>3144</v>
      </c>
      <c r="E1075" s="77" t="s">
        <v>3435</v>
      </c>
      <c r="F1075" s="67">
        <v>3</v>
      </c>
    </row>
    <row r="1076" spans="1:6" x14ac:dyDescent="0.3">
      <c r="A1076" s="72">
        <v>45709.752915821759</v>
      </c>
      <c r="B1076" s="73">
        <v>352</v>
      </c>
      <c r="C1076" s="73">
        <v>8</v>
      </c>
      <c r="D1076" s="74" t="s">
        <v>3145</v>
      </c>
      <c r="E1076" s="69"/>
      <c r="F1076" s="69">
        <v>2</v>
      </c>
    </row>
    <row r="1077" spans="1:6" x14ac:dyDescent="0.3">
      <c r="A1077" s="75">
        <v>45709.656053969906</v>
      </c>
      <c r="B1077" s="76">
        <v>352</v>
      </c>
      <c r="C1077" s="76">
        <v>7</v>
      </c>
      <c r="D1077" s="77" t="s">
        <v>3145</v>
      </c>
      <c r="E1077" s="77"/>
      <c r="F1077" s="67">
        <v>2</v>
      </c>
    </row>
    <row r="1078" spans="1:6" x14ac:dyDescent="0.3">
      <c r="A1078" s="72">
        <v>45709.580200324075</v>
      </c>
      <c r="B1078" s="73">
        <v>352</v>
      </c>
      <c r="C1078" s="73">
        <v>10</v>
      </c>
      <c r="D1078" s="74" t="s">
        <v>3144</v>
      </c>
      <c r="E1078" s="69"/>
      <c r="F1078" s="69">
        <v>3</v>
      </c>
    </row>
    <row r="1079" spans="1:6" x14ac:dyDescent="0.3">
      <c r="A1079" s="75">
        <v>45709.514584143515</v>
      </c>
      <c r="B1079" s="76">
        <v>352</v>
      </c>
      <c r="C1079" s="76">
        <v>10</v>
      </c>
      <c r="D1079" s="77" t="s">
        <v>3145</v>
      </c>
      <c r="E1079" s="77" t="s">
        <v>3436</v>
      </c>
      <c r="F1079" s="67">
        <v>2</v>
      </c>
    </row>
    <row r="1080" spans="1:6" x14ac:dyDescent="0.3">
      <c r="A1080" s="72">
        <v>45709.512042708331</v>
      </c>
      <c r="B1080" s="73">
        <v>352</v>
      </c>
      <c r="C1080" s="73">
        <v>7</v>
      </c>
      <c r="D1080" s="74" t="s">
        <v>3145</v>
      </c>
      <c r="E1080" s="69"/>
      <c r="F1080" s="69">
        <v>2</v>
      </c>
    </row>
    <row r="1081" spans="1:6" x14ac:dyDescent="0.3">
      <c r="A1081" s="75">
        <v>45709.494326134256</v>
      </c>
      <c r="B1081" s="77">
        <v>351</v>
      </c>
      <c r="C1081" s="76">
        <v>7</v>
      </c>
      <c r="D1081" s="77" t="s">
        <v>3145</v>
      </c>
      <c r="E1081" s="67"/>
      <c r="F1081" s="67">
        <v>2</v>
      </c>
    </row>
    <row r="1082" spans="1:6" x14ac:dyDescent="0.3">
      <c r="A1082" s="72">
        <v>45709.389710358795</v>
      </c>
      <c r="B1082" s="73">
        <v>352</v>
      </c>
      <c r="C1082" s="73">
        <v>7</v>
      </c>
      <c r="D1082" s="74" t="s">
        <v>3145</v>
      </c>
      <c r="E1082" s="69"/>
      <c r="F1082" s="69">
        <v>2</v>
      </c>
    </row>
    <row r="1083" spans="1:6" x14ac:dyDescent="0.3">
      <c r="A1083" s="75">
        <v>45708.862389375005</v>
      </c>
      <c r="B1083" s="76">
        <v>351</v>
      </c>
      <c r="C1083" s="76">
        <v>5</v>
      </c>
      <c r="D1083" s="77" t="s">
        <v>3146</v>
      </c>
      <c r="E1083" s="67"/>
      <c r="F1083" s="67">
        <v>1</v>
      </c>
    </row>
    <row r="1084" spans="1:6" x14ac:dyDescent="0.3">
      <c r="A1084" s="72">
        <v>45708.774496273152</v>
      </c>
      <c r="B1084" s="73">
        <v>1</v>
      </c>
      <c r="C1084" s="73">
        <v>10</v>
      </c>
      <c r="D1084" s="74" t="s">
        <v>3146</v>
      </c>
      <c r="E1084" s="69"/>
      <c r="F1084" s="69">
        <v>1</v>
      </c>
    </row>
    <row r="1085" spans="1:6" x14ac:dyDescent="0.3">
      <c r="A1085" s="75">
        <v>45708.712853020828</v>
      </c>
      <c r="B1085" s="76">
        <v>351</v>
      </c>
      <c r="C1085" s="76">
        <v>8</v>
      </c>
      <c r="D1085" s="77" t="s">
        <v>3145</v>
      </c>
      <c r="E1085" s="67"/>
      <c r="F1085" s="67">
        <v>2</v>
      </c>
    </row>
    <row r="1086" spans="1:6" x14ac:dyDescent="0.3">
      <c r="A1086" s="72">
        <v>45708.709640023153</v>
      </c>
      <c r="B1086" s="73">
        <v>349</v>
      </c>
      <c r="C1086" s="73">
        <v>5</v>
      </c>
      <c r="D1086" s="74" t="s">
        <v>3144</v>
      </c>
      <c r="E1086" s="74" t="s">
        <v>3437</v>
      </c>
      <c r="F1086" s="69">
        <v>3</v>
      </c>
    </row>
    <row r="1087" spans="1:6" x14ac:dyDescent="0.3">
      <c r="A1087" s="75">
        <v>45708.707335659725</v>
      </c>
      <c r="B1087" s="76">
        <v>350</v>
      </c>
      <c r="C1087" s="76">
        <v>10</v>
      </c>
      <c r="D1087" s="77" t="s">
        <v>3144</v>
      </c>
      <c r="E1087" s="77" t="s">
        <v>3438</v>
      </c>
      <c r="F1087" s="67">
        <v>3</v>
      </c>
    </row>
    <row r="1088" spans="1:6" x14ac:dyDescent="0.3">
      <c r="A1088" s="72">
        <v>45708.706616805561</v>
      </c>
      <c r="B1088" s="73">
        <v>351</v>
      </c>
      <c r="C1088" s="73">
        <v>8</v>
      </c>
      <c r="D1088" s="74" t="s">
        <v>3145</v>
      </c>
      <c r="E1088" s="69"/>
      <c r="F1088" s="69">
        <v>2</v>
      </c>
    </row>
    <row r="1089" spans="1:6" x14ac:dyDescent="0.3">
      <c r="A1089" s="75">
        <v>45708.554853900467</v>
      </c>
      <c r="B1089" s="76">
        <v>351</v>
      </c>
      <c r="C1089" s="76">
        <v>9</v>
      </c>
      <c r="D1089" s="77" t="s">
        <v>3145</v>
      </c>
      <c r="E1089" s="67"/>
      <c r="F1089" s="67">
        <v>2</v>
      </c>
    </row>
    <row r="1090" spans="1:6" x14ac:dyDescent="0.3">
      <c r="A1090" s="72">
        <v>45708.507428275465</v>
      </c>
      <c r="B1090" s="73">
        <v>351</v>
      </c>
      <c r="C1090" s="73">
        <v>7</v>
      </c>
      <c r="D1090" s="74" t="s">
        <v>3146</v>
      </c>
      <c r="E1090" s="69"/>
      <c r="F1090" s="69">
        <v>1</v>
      </c>
    </row>
    <row r="1091" spans="1:6" x14ac:dyDescent="0.3">
      <c r="A1091" s="75">
        <v>45708.470118506943</v>
      </c>
      <c r="B1091" s="76">
        <v>351</v>
      </c>
      <c r="C1091" s="76">
        <v>6</v>
      </c>
      <c r="D1091" s="77" t="s">
        <v>3145</v>
      </c>
      <c r="E1091" s="77"/>
      <c r="F1091" s="67">
        <v>2</v>
      </c>
    </row>
    <row r="1092" spans="1:6" x14ac:dyDescent="0.3">
      <c r="A1092" s="72">
        <v>45708.368952118057</v>
      </c>
      <c r="B1092" s="73">
        <v>351</v>
      </c>
      <c r="C1092" s="73">
        <v>8</v>
      </c>
      <c r="D1092" s="74" t="s">
        <v>3145</v>
      </c>
      <c r="E1092" s="69"/>
      <c r="F1092" s="69">
        <v>2</v>
      </c>
    </row>
    <row r="1093" spans="1:6" x14ac:dyDescent="0.3">
      <c r="A1093" s="75">
        <v>45708.3055412963</v>
      </c>
      <c r="B1093" s="76">
        <v>350</v>
      </c>
      <c r="C1093" s="76">
        <v>10</v>
      </c>
      <c r="D1093" s="77" t="s">
        <v>3144</v>
      </c>
      <c r="E1093" s="67"/>
      <c r="F1093" s="67">
        <v>3</v>
      </c>
    </row>
    <row r="1094" spans="1:6" x14ac:dyDescent="0.3">
      <c r="A1094" s="72">
        <v>45708.21625484954</v>
      </c>
      <c r="B1094" s="73">
        <v>350</v>
      </c>
      <c r="C1094" s="73">
        <v>9</v>
      </c>
      <c r="D1094" s="74" t="s">
        <v>3145</v>
      </c>
      <c r="E1094" s="74" t="s">
        <v>3439</v>
      </c>
      <c r="F1094" s="69">
        <v>2</v>
      </c>
    </row>
    <row r="1095" spans="1:6" x14ac:dyDescent="0.3">
      <c r="A1095" s="75">
        <v>45707.520372708328</v>
      </c>
      <c r="B1095" s="76">
        <v>350</v>
      </c>
      <c r="C1095" s="76">
        <v>8</v>
      </c>
      <c r="D1095" s="77" t="s">
        <v>3144</v>
      </c>
      <c r="E1095" s="77" t="s">
        <v>3440</v>
      </c>
      <c r="F1095" s="67">
        <v>3</v>
      </c>
    </row>
    <row r="1096" spans="1:6" x14ac:dyDescent="0.3">
      <c r="A1096" s="72">
        <v>45707.475635844909</v>
      </c>
      <c r="B1096" s="73">
        <v>350</v>
      </c>
      <c r="C1096" s="73">
        <v>8</v>
      </c>
      <c r="D1096" s="74" t="s">
        <v>3144</v>
      </c>
      <c r="E1096" s="69"/>
      <c r="F1096" s="69">
        <v>3</v>
      </c>
    </row>
    <row r="1097" spans="1:6" x14ac:dyDescent="0.3">
      <c r="A1097" s="75">
        <v>45707.356554074075</v>
      </c>
      <c r="B1097" s="76">
        <v>350</v>
      </c>
      <c r="C1097" s="76">
        <v>10</v>
      </c>
      <c r="D1097" s="77" t="s">
        <v>3145</v>
      </c>
      <c r="E1097" s="67"/>
      <c r="F1097" s="67">
        <v>2</v>
      </c>
    </row>
    <row r="1098" spans="1:6" x14ac:dyDescent="0.3">
      <c r="A1098" s="72">
        <v>45706.572648703703</v>
      </c>
      <c r="B1098" s="73">
        <v>349</v>
      </c>
      <c r="C1098" s="73">
        <v>10</v>
      </c>
      <c r="D1098" s="74" t="s">
        <v>3145</v>
      </c>
      <c r="E1098" s="69"/>
      <c r="F1098" s="69">
        <v>2</v>
      </c>
    </row>
    <row r="1099" spans="1:6" x14ac:dyDescent="0.3">
      <c r="A1099" s="75">
        <v>45706.529866342593</v>
      </c>
      <c r="B1099" s="76">
        <v>349</v>
      </c>
      <c r="C1099" s="76">
        <v>10</v>
      </c>
      <c r="D1099" s="77" t="s">
        <v>3145</v>
      </c>
      <c r="E1099" s="67"/>
      <c r="F1099" s="67">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84C97-7396-4A1D-A82E-E04E7420F1B0}">
  <dimension ref="A1:BK246"/>
  <sheetViews>
    <sheetView zoomScale="85" zoomScaleNormal="85" workbookViewId="0">
      <pane xSplit="4" ySplit="1" topLeftCell="E2" activePane="bottomRight" state="frozen"/>
      <selection pane="topRight" activeCell="E1" sqref="E1"/>
      <selection pane="bottomLeft" activeCell="A2" sqref="A2"/>
      <selection pane="bottomRight" activeCell="G2" sqref="G2"/>
    </sheetView>
  </sheetViews>
  <sheetFormatPr defaultRowHeight="13.8" x14ac:dyDescent="0.3"/>
  <cols>
    <col min="1" max="1" width="27.88671875" style="15" bestFit="1" customWidth="1"/>
    <col min="2" max="2" width="5.33203125" style="23" customWidth="1"/>
    <col min="3" max="3" width="5.44140625" style="24" customWidth="1"/>
    <col min="4" max="4" width="11.6640625" style="15" customWidth="1"/>
    <col min="5" max="5" width="8.88671875" style="15"/>
    <col min="6" max="6" width="15.21875" style="15" customWidth="1"/>
    <col min="7" max="7" width="67.33203125" style="15" bestFit="1" customWidth="1"/>
    <col min="8" max="8" width="8.88671875" style="15"/>
    <col min="9" max="44" width="6" style="15" customWidth="1"/>
    <col min="45" max="47" width="8.88671875" style="15"/>
    <col min="48" max="48" width="6.109375" style="15" bestFit="1" customWidth="1"/>
    <col min="49" max="57" width="9" style="15" bestFit="1" customWidth="1"/>
    <col min="58" max="58" width="8.88671875" style="15"/>
    <col min="59" max="59" width="9" style="15" bestFit="1" customWidth="1"/>
    <col min="60" max="60" width="8.88671875" style="15"/>
    <col min="61" max="61" width="9.88671875" style="15" bestFit="1" customWidth="1"/>
    <col min="62" max="16384" width="8.88671875" style="15"/>
  </cols>
  <sheetData>
    <row r="1" spans="1:63" s="9" customFormat="1" ht="21.6" customHeight="1" x14ac:dyDescent="0.3">
      <c r="A1" s="3" t="s">
        <v>0</v>
      </c>
      <c r="B1" s="3"/>
      <c r="C1" s="1"/>
      <c r="D1" s="3"/>
      <c r="E1" s="3"/>
      <c r="F1" s="3" t="s">
        <v>1044</v>
      </c>
      <c r="G1" s="3" t="s">
        <v>1045</v>
      </c>
      <c r="H1" s="3"/>
      <c r="I1" s="4" t="s">
        <v>1</v>
      </c>
      <c r="J1" s="4" t="s">
        <v>2</v>
      </c>
      <c r="K1" s="4" t="s">
        <v>3</v>
      </c>
      <c r="L1" s="4" t="s">
        <v>4</v>
      </c>
      <c r="M1" s="4" t="s">
        <v>5</v>
      </c>
      <c r="N1" s="4" t="s">
        <v>6</v>
      </c>
      <c r="O1" s="4" t="s">
        <v>7</v>
      </c>
      <c r="P1" s="4" t="s">
        <v>8</v>
      </c>
      <c r="Q1" s="4" t="s">
        <v>9</v>
      </c>
      <c r="R1" s="4" t="s">
        <v>10</v>
      </c>
      <c r="S1" s="4" t="s">
        <v>11</v>
      </c>
      <c r="T1" s="4" t="s">
        <v>12</v>
      </c>
      <c r="U1" s="4" t="s">
        <v>13</v>
      </c>
      <c r="V1" s="4" t="s">
        <v>14</v>
      </c>
      <c r="W1" s="4" t="s">
        <v>15</v>
      </c>
      <c r="X1" s="4" t="s">
        <v>16</v>
      </c>
      <c r="Y1" s="4" t="s">
        <v>17</v>
      </c>
      <c r="Z1" s="4" t="s">
        <v>18</v>
      </c>
      <c r="AA1" s="4" t="s">
        <v>19</v>
      </c>
      <c r="AB1" s="5" t="s">
        <v>20</v>
      </c>
      <c r="AC1" s="6" t="s">
        <v>21</v>
      </c>
      <c r="AD1" s="7" t="s">
        <v>22</v>
      </c>
      <c r="AE1" s="7" t="s">
        <v>23</v>
      </c>
      <c r="AF1" s="7" t="s">
        <v>24</v>
      </c>
      <c r="AG1" s="7" t="s">
        <v>25</v>
      </c>
      <c r="AH1" s="7" t="s">
        <v>26</v>
      </c>
      <c r="AI1" s="7" t="s">
        <v>27</v>
      </c>
      <c r="AJ1" s="7" t="s">
        <v>2031</v>
      </c>
      <c r="AK1" s="7" t="s">
        <v>2035</v>
      </c>
      <c r="AL1" s="7" t="s">
        <v>2055</v>
      </c>
      <c r="AM1" s="7" t="s">
        <v>2039</v>
      </c>
      <c r="AN1" s="7" t="s">
        <v>2051</v>
      </c>
      <c r="AO1" s="7" t="s">
        <v>2059</v>
      </c>
      <c r="AP1" s="7" t="s">
        <v>2047</v>
      </c>
      <c r="AQ1" s="7" t="s">
        <v>2027</v>
      </c>
      <c r="AR1" s="7" t="s">
        <v>2043</v>
      </c>
      <c r="AS1" s="8" t="s">
        <v>28</v>
      </c>
      <c r="AT1" s="8" t="s">
        <v>1046</v>
      </c>
      <c r="AU1" s="8" t="s">
        <v>3442</v>
      </c>
      <c r="AV1" s="3" t="s">
        <v>29</v>
      </c>
      <c r="AW1" s="3" t="s">
        <v>30</v>
      </c>
      <c r="AX1" s="3" t="s">
        <v>31</v>
      </c>
      <c r="AY1" s="3" t="s">
        <v>32</v>
      </c>
      <c r="AZ1" s="3" t="s">
        <v>33</v>
      </c>
      <c r="BA1" s="3" t="s">
        <v>34</v>
      </c>
      <c r="BB1" s="3" t="s">
        <v>35</v>
      </c>
      <c r="BC1" s="3" t="s">
        <v>36</v>
      </c>
      <c r="BD1" s="3" t="s">
        <v>37</v>
      </c>
      <c r="BE1" s="3" t="s">
        <v>38</v>
      </c>
      <c r="BF1" s="3"/>
      <c r="BG1" s="3" t="s">
        <v>789</v>
      </c>
      <c r="BH1" s="3"/>
      <c r="BI1" s="3" t="s">
        <v>39</v>
      </c>
      <c r="BJ1" s="3"/>
    </row>
    <row r="2" spans="1:63" ht="21.6" customHeight="1" x14ac:dyDescent="0.3">
      <c r="A2" s="10" t="s">
        <v>40</v>
      </c>
      <c r="B2" s="11" t="e" vm="1">
        <v>#VALUE!</v>
      </c>
      <c r="C2" s="24" t="s">
        <v>285</v>
      </c>
      <c r="D2" s="2" t="s">
        <v>790</v>
      </c>
      <c r="E2" s="12" t="s">
        <v>799</v>
      </c>
      <c r="F2" s="13" t="str" cm="1">
        <f t="array" ref="F2">SUBSTITUTE(CHAR(34) &amp; "capi_" &amp; AS2 &amp; CHAR(34) &amp; "," &amp; BZ2 &amp; IF(COUNTA(_xlfn._xlws.FILTER(I2:AB2, I2:AB2="y"))=0, "", _xlfn.TEXTJOIN(", ", TRUE, IF(I2:AB2="y", CHAR(34) &amp; I$1:AB$1 &amp; CHAR(34), "")) &amp; ","),",,",",")</f>
        <v>"capi_Kabul","landlo", "top30_camel",</v>
      </c>
      <c r="G2" s="14" t="str" cm="1">
        <f t="array" ref="G2">_xlfn.LET(
  _xlpm.textOutput, SUBSTITUTE(
    IF(COUNTA(_xlfn._xlws.FILTER(BH2:BU2, BH2:BU2="y"))=0, "", _xlfn.TEXTJOIN(",", TRUE, IF(AC2:AR2="y", CHAR(34) &amp; $AC$1:$AR$1 &amp; CHAR(34), "")) ) &amp; "," &amp; CHAR(34) &amp; AT2 &amp; CHAR(34),
    ",,", ","
  ),
  IF(LEFT(_xlpm.textOutput,1)=",", MID(_xlpm.textOutput,2,LEN(_xlpm.textOutput)-1), _xlpm.textOutput)
)</f>
        <v>"chopGB","rg2_As_SouthOnly"</v>
      </c>
      <c r="H2" s="15" t="str">
        <f>""</f>
        <v/>
      </c>
      <c r="I2" s="16"/>
      <c r="J2" s="16" t="s">
        <v>529</v>
      </c>
      <c r="K2" s="16"/>
      <c r="L2" s="16"/>
      <c r="M2" s="16"/>
      <c r="N2" s="16"/>
      <c r="O2" s="16"/>
      <c r="P2" s="16" t="s">
        <v>529</v>
      </c>
      <c r="Q2" s="16"/>
      <c r="R2" s="16"/>
      <c r="S2" s="16"/>
      <c r="T2" s="16"/>
      <c r="U2" s="16"/>
      <c r="V2" s="16"/>
      <c r="W2" s="16"/>
      <c r="X2" s="16"/>
      <c r="Y2" s="16"/>
      <c r="Z2" s="16"/>
      <c r="AA2" s="16"/>
      <c r="AB2" s="17"/>
      <c r="AC2" s="18"/>
      <c r="AD2" s="19" t="s">
        <v>529</v>
      </c>
      <c r="AE2" s="19"/>
      <c r="AF2" s="19"/>
      <c r="AG2" s="19"/>
      <c r="AH2" s="19"/>
      <c r="AI2" s="19"/>
      <c r="AJ2" s="19" t="str">
        <f>IFERROR(IF(SEARCH("English",AU2)&gt;0,"y",""),"")</f>
        <v/>
      </c>
      <c r="AK2" s="19" t="str">
        <f>IFERROR(IF(SEARCH("French",AU2)&gt;0,"y",""),"")</f>
        <v/>
      </c>
      <c r="AL2" s="19" t="str">
        <f>IFERROR(IF(SEARCH("Italian",AU2)&gt;0,"y",""),"")</f>
        <v/>
      </c>
      <c r="AM2" s="19" t="str">
        <f>IFERROR(IF(SEARCH("Spanish",AU2)&gt;0,"y",""),"")</f>
        <v/>
      </c>
      <c r="AN2" s="19" t="str">
        <f>IFERROR(IF(SEARCH("Dutch",AU2)&gt;0,"y",""),"")</f>
        <v/>
      </c>
      <c r="AO2" s="19" t="str">
        <f>IFERROR(IF(SEARCH("Chinese",AU2)&gt;0,"y",""),"")</f>
        <v/>
      </c>
      <c r="AP2" s="19" t="str">
        <f>IFERROR(IF(SEARCH("German",AU2)&gt;0,"y",""),"")</f>
        <v/>
      </c>
      <c r="AQ2" s="19" t="str">
        <f>IFERROR(IF(SEARCH("Arabic",AU2)&gt;0,"y",""),"")</f>
        <v/>
      </c>
      <c r="AR2" s="19" t="str">
        <f>IFERROR(IF(SEARCH("Portuguese",AU2)&gt;0,"y",""),"")</f>
        <v/>
      </c>
      <c r="AS2" s="80" t="s">
        <v>530</v>
      </c>
      <c r="AT2" s="81" t="s">
        <v>531</v>
      </c>
      <c r="AU2" s="82" t="s">
        <v>3443</v>
      </c>
      <c r="AV2" s="20">
        <v>2</v>
      </c>
      <c r="AW2" s="21">
        <v>13</v>
      </c>
      <c r="AX2" s="21">
        <v>0</v>
      </c>
      <c r="AY2" s="21">
        <v>0</v>
      </c>
      <c r="AZ2" s="21">
        <v>0</v>
      </c>
      <c r="BA2" s="21">
        <v>0</v>
      </c>
      <c r="BB2" s="21">
        <v>0</v>
      </c>
      <c r="BC2" s="21">
        <v>0</v>
      </c>
      <c r="BD2" s="21">
        <v>0</v>
      </c>
      <c r="BE2" s="21">
        <v>87</v>
      </c>
      <c r="BF2" s="15" t="str">
        <f t="shared" ref="BF2:BF65" si="0">"http://mkweb.bcgsc.ca/color-summarizer/?url="&amp;E2&amp;"&amp;precision=low&amp;num_clusters="&amp;AV2</f>
        <v>http://mkweb.bcgsc.ca/color-summarizer/?url=https://upload.wikimedia.org/wikipedia/commons/thumb/5/5c/Flag_of_the_Taliban.svg/383px-Flag_of_the_Taliban.svg.png&amp;precision=low&amp;num_clusters=2</v>
      </c>
      <c r="BG2" s="15">
        <f>SUM(AW2:BE2)</f>
        <v>100</v>
      </c>
      <c r="BH2" s="15" t="str">
        <f>"["&amp;CHAR(34)&amp;$AW$1&amp;AW2&amp;CHAR(34)&amp;", "&amp;CHAR(34)&amp;$AX$1&amp;AX2&amp;CHAR(34)&amp;", "&amp;CHAR(34)&amp;$AY$1&amp;AY2&amp;CHAR(34)&amp;", "&amp;CHAR(34)&amp;$AZ$1&amp;AZ2&amp;CHAR(34)&amp;", "&amp;CHAR(34)&amp;$BA$1&amp;BA2&amp;CHAR(34)&amp;", "&amp;CHAR(34)&amp;$BB$1&amp;BB2&amp;CHAR(34)&amp;", "&amp;CHAR(34)&amp;$BC$1&amp;BC2&amp;CHAR(34)&amp;", "&amp;CHAR(34)&amp;$BD$1&amp;BD2&amp;CHAR(34)&amp;", "&amp;CHAR(34)&amp;$BE$1&amp;BE2
&amp;CHAR(34)&amp;"]"</f>
        <v>["pctBLA_13", "pctBLU_0", "pctGRE_0", "pctRED_0", "pctYEL_0", "pctORA_0", "pctBRO_0", "pctPUR_0", "pctWHI_87"]</v>
      </c>
      <c r="BI2" s="22">
        <v>652230</v>
      </c>
      <c r="BJ2" s="15" t="str">
        <f>CHAR(34)&amp;"area_"&amp;BI2&amp;CHAR(34)&amp;","</f>
        <v>"area_652230",</v>
      </c>
      <c r="BK2" s="15" t="s">
        <v>2757</v>
      </c>
    </row>
    <row r="3" spans="1:63" ht="21.6" customHeight="1" x14ac:dyDescent="0.3">
      <c r="A3" s="10" t="s">
        <v>41</v>
      </c>
      <c r="B3" s="11" t="e" vm="2">
        <v>#VALUE!</v>
      </c>
      <c r="C3" s="24" t="s">
        <v>285</v>
      </c>
      <c r="D3" s="2" t="s">
        <v>790</v>
      </c>
      <c r="E3" s="12" t="s">
        <v>800</v>
      </c>
      <c r="F3" s="13" t="str" cm="1">
        <f t="array" ref="F3">SUBSTITUTE(CHAR(34) &amp; "capi_" &amp; AS3 &amp; CHAR(34) &amp; "," &amp; BZ3 &amp; IF(COUNTA(_xlfn._xlws.FILTER(I3:AB3, I3:AB3="y"))=0, "", _xlfn.TEXTJOIN(", ", TRUE, IF(I3:AB3="y", CHAR(34) &amp; I$1:AB$1 &amp; CHAR(34), "")) &amp; ","),",,",",")</f>
        <v>"capi_Kabul","landlo", "top30_camel",</v>
      </c>
      <c r="G3" s="14" t="str" cm="1">
        <f t="array" ref="G3">_xlfn.LET(
  _xlpm.textOutput, SUBSTITUTE(
    IF(COUNTA(_xlfn._xlws.FILTER(BH3:BU3, BH3:BU3="y"))=0, "", _xlfn.TEXTJOIN(",", TRUE, IF(AC3:AR3="y", CHAR(34) &amp; $AC$1:$AR$1 &amp; CHAR(34), "")) ) &amp; "," &amp; CHAR(34) &amp; AT3 &amp; CHAR(34),
    ",,", ","
  ),
  IF(LEFT(_xlpm.textOutput,1)=",", MID(_xlpm.textOutput,2,LEN(_xlpm.textOutput)-1), _xlpm.textOutput)
)</f>
        <v>"rg2_As_SouthOnly"</v>
      </c>
      <c r="H3" s="15" t="str">
        <f>""</f>
        <v/>
      </c>
      <c r="I3" s="16"/>
      <c r="J3" s="16" t="s">
        <v>529</v>
      </c>
      <c r="K3" s="16"/>
      <c r="L3" s="16"/>
      <c r="M3" s="16"/>
      <c r="N3" s="16"/>
      <c r="O3" s="16"/>
      <c r="P3" s="16" t="s">
        <v>529</v>
      </c>
      <c r="Q3" s="16"/>
      <c r="R3" s="16"/>
      <c r="S3" s="16"/>
      <c r="T3" s="16"/>
      <c r="U3" s="16"/>
      <c r="V3" s="16"/>
      <c r="W3" s="16"/>
      <c r="X3" s="16"/>
      <c r="Y3" s="16"/>
      <c r="Z3" s="16"/>
      <c r="AA3" s="16"/>
      <c r="AB3" s="17"/>
      <c r="AC3" s="18"/>
      <c r="AD3" s="19"/>
      <c r="AE3" s="19"/>
      <c r="AF3" s="19"/>
      <c r="AG3" s="19"/>
      <c r="AH3" s="19"/>
      <c r="AI3" s="19"/>
      <c r="AJ3" s="19" t="str">
        <f t="shared" ref="AJ3:AJ66" si="1">IFERROR(IF(SEARCH("English",AU3)&gt;0,"y",""),"")</f>
        <v/>
      </c>
      <c r="AK3" s="19" t="str">
        <f t="shared" ref="AK3:AK66" si="2">IFERROR(IF(SEARCH("French",AU3)&gt;0,"y",""),"")</f>
        <v/>
      </c>
      <c r="AL3" s="19" t="str">
        <f t="shared" ref="AL3:AL66" si="3">IFERROR(IF(SEARCH("Italian",AU3)&gt;0,"y",""),"")</f>
        <v/>
      </c>
      <c r="AM3" s="19" t="str">
        <f t="shared" ref="AM3:AM66" si="4">IFERROR(IF(SEARCH("Spanish",AU3)&gt;0,"y",""),"")</f>
        <v/>
      </c>
      <c r="AN3" s="19" t="str">
        <f t="shared" ref="AN3:AN66" si="5">IFERROR(IF(SEARCH("Dutch",AU3)&gt;0,"y",""),"")</f>
        <v/>
      </c>
      <c r="AO3" s="19" t="str">
        <f t="shared" ref="AO3:AO66" si="6">IFERROR(IF(SEARCH("Chinese",AU3)&gt;0,"y",""),"")</f>
        <v/>
      </c>
      <c r="AP3" s="19" t="str">
        <f t="shared" ref="AP3:AP66" si="7">IFERROR(IF(SEARCH("German",AU3)&gt;0,"y",""),"")</f>
        <v/>
      </c>
      <c r="AQ3" s="19" t="str">
        <f t="shared" ref="AQ3:AQ66" si="8">IFERROR(IF(SEARCH("Arabic",AU3)&gt;0,"y",""),"")</f>
        <v/>
      </c>
      <c r="AR3" s="19" t="str">
        <f t="shared" ref="AR3:AR66" si="9">IFERROR(IF(SEARCH("Portuguese",AU3)&gt;0,"y",""),"")</f>
        <v/>
      </c>
      <c r="AS3" s="80" t="s">
        <v>530</v>
      </c>
      <c r="AT3" s="81" t="s">
        <v>531</v>
      </c>
      <c r="AU3" s="82" t="s">
        <v>3443</v>
      </c>
      <c r="AV3" s="20">
        <v>4</v>
      </c>
      <c r="AW3" s="21">
        <v>32</v>
      </c>
      <c r="AX3" s="21">
        <v>0</v>
      </c>
      <c r="AY3" s="21">
        <v>32</v>
      </c>
      <c r="AZ3" s="21">
        <v>30</v>
      </c>
      <c r="BA3" s="21">
        <v>0</v>
      </c>
      <c r="BB3" s="21">
        <v>0</v>
      </c>
      <c r="BC3" s="21">
        <v>0</v>
      </c>
      <c r="BD3" s="21">
        <v>0</v>
      </c>
      <c r="BE3" s="21">
        <v>6</v>
      </c>
      <c r="BF3" s="15" t="str">
        <f t="shared" si="0"/>
        <v>http://mkweb.bcgsc.ca/color-summarizer/?url=https://upload.wikimedia.org/wikipedia/commons/thumb/c/cd/Flag_of_Afghanistan_%282013%E2%80%932021%29.svg/270px-Flag_of_Afghanistan_%282013%E2%80%932021%29.svg.png&amp;precision=low&amp;num_clusters=4</v>
      </c>
      <c r="BG3" s="15">
        <f t="shared" ref="BG3:BG66" si="10">SUM(AW3:BE3)</f>
        <v>100</v>
      </c>
      <c r="BH3" s="15" t="str">
        <f t="shared" ref="BH3:BH66" si="11">"["&amp;CHAR(34)&amp;$AW$1&amp;AW3&amp;CHAR(34)&amp;", "&amp;CHAR(34)&amp;$AX$1&amp;AX3&amp;CHAR(34)&amp;", "&amp;CHAR(34)&amp;$AY$1&amp;AY3&amp;CHAR(34)&amp;", "&amp;CHAR(34)&amp;$AZ$1&amp;AZ3&amp;CHAR(34)&amp;", "&amp;CHAR(34)&amp;$BA$1&amp;BA3&amp;CHAR(34)&amp;", "&amp;CHAR(34)&amp;$BB$1&amp;BB3&amp;CHAR(34)&amp;", "&amp;CHAR(34)&amp;$BC$1&amp;BC3&amp;CHAR(34)&amp;", "&amp;CHAR(34)&amp;$BD$1&amp;BD3&amp;CHAR(34)&amp;", "&amp;CHAR(34)&amp;$BE$1&amp;BE3
&amp;CHAR(34)&amp;"]"</f>
        <v>["pctBLA_32", "pctBLU_0", "pctGRE_32", "pctRED_30", "pctYEL_0", "pctORA_0", "pctBRO_0", "pctPUR_0", "pctWHI_6"]</v>
      </c>
      <c r="BI3" s="22">
        <v>652230</v>
      </c>
      <c r="BJ3" s="15" t="str">
        <f>CHAR(34)&amp;"area_"&amp;BI3&amp;CHAR(34)&amp;","</f>
        <v>"area_652230",</v>
      </c>
      <c r="BK3" s="15" t="s">
        <v>2758</v>
      </c>
    </row>
    <row r="4" spans="1:63" ht="21.6" customHeight="1" x14ac:dyDescent="0.3">
      <c r="A4" s="10" t="s">
        <v>42</v>
      </c>
      <c r="B4" s="11" t="e" vm="3">
        <v>#VALUE!</v>
      </c>
      <c r="C4" s="24" t="s">
        <v>286</v>
      </c>
      <c r="D4" s="2" t="s">
        <v>791</v>
      </c>
      <c r="E4" s="12" t="s">
        <v>801</v>
      </c>
      <c r="F4" s="13" t="str" cm="1">
        <f t="array" ref="F4">SUBSTITUTE(CHAR(34) &amp; "capi_" &amp; AS4 &amp; CHAR(34) &amp; "," &amp; BZ4 &amp; IF(COUNTA(_xlfn._xlws.FILTER(I4:AB4, I4:AB4="y"))=0, "", _xlfn.TEXTJOIN(", ", TRUE, IF(I4:AB4="y", CHAR(34) &amp; I$1:AB$1 &amp; CHAR(34), "")) &amp; ","),",,",",")</f>
        <v>"capi_Mariehamn","island", "geo_CapiBeach",</v>
      </c>
      <c r="G4" s="14" t="str" cm="1">
        <f t="array" ref="G4">_xlfn.LET(
  _xlpm.textOutput, SUBSTITUTE(
    IF(COUNTA(_xlfn._xlws.FILTER(BH4:BU4, BH4:BU4="y"))=0, "", _xlfn.TEXTJOIN(",", TRUE, IF(AC4:AR4="y", CHAR(34) &amp; $AC$1:$AR$1 &amp; CHAR(34), "")) ) &amp; "," &amp; CHAR(34) &amp; AT4 &amp; CHAR(34),
    ",,", ","
  ),
  IF(LEFT(_xlpm.textOutput,1)=",", MID(_xlpm.textOutput,2,LEN(_xlpm.textOutput)-1), _xlpm.textOutput)
)</f>
        <v>"rg2_Eu_North"</v>
      </c>
      <c r="H4" s="15" t="str">
        <f>""</f>
        <v/>
      </c>
      <c r="I4" s="16" t="s">
        <v>529</v>
      </c>
      <c r="J4" s="16"/>
      <c r="K4" s="16"/>
      <c r="L4" s="16"/>
      <c r="M4" s="16"/>
      <c r="N4" s="16"/>
      <c r="O4" s="16"/>
      <c r="P4" s="16"/>
      <c r="Q4" s="16"/>
      <c r="R4" s="16"/>
      <c r="S4" s="16"/>
      <c r="T4" s="16"/>
      <c r="U4" s="16"/>
      <c r="V4" s="16" t="s">
        <v>529</v>
      </c>
      <c r="W4" s="16"/>
      <c r="X4" s="16"/>
      <c r="Y4" s="16"/>
      <c r="Z4" s="16"/>
      <c r="AA4" s="16"/>
      <c r="AB4" s="17"/>
      <c r="AC4" s="18"/>
      <c r="AD4" s="19"/>
      <c r="AE4" s="19"/>
      <c r="AF4" s="19"/>
      <c r="AG4" s="19"/>
      <c r="AH4" s="19"/>
      <c r="AI4" s="19"/>
      <c r="AJ4" s="19" t="str">
        <f t="shared" si="1"/>
        <v/>
      </c>
      <c r="AK4" s="19" t="str">
        <f t="shared" si="2"/>
        <v/>
      </c>
      <c r="AL4" s="19" t="str">
        <f t="shared" si="3"/>
        <v/>
      </c>
      <c r="AM4" s="19" t="str">
        <f t="shared" si="4"/>
        <v/>
      </c>
      <c r="AN4" s="19" t="str">
        <f t="shared" si="5"/>
        <v/>
      </c>
      <c r="AO4" s="19" t="str">
        <f t="shared" si="6"/>
        <v/>
      </c>
      <c r="AP4" s="19" t="str">
        <f t="shared" si="7"/>
        <v/>
      </c>
      <c r="AQ4" s="19" t="str">
        <f t="shared" si="8"/>
        <v/>
      </c>
      <c r="AR4" s="19" t="str">
        <f t="shared" si="9"/>
        <v/>
      </c>
      <c r="AS4" s="80" t="s">
        <v>532</v>
      </c>
      <c r="AT4" s="81" t="s">
        <v>533</v>
      </c>
      <c r="AU4" s="82" t="s">
        <v>3444</v>
      </c>
      <c r="AV4" s="20">
        <v>3</v>
      </c>
      <c r="AW4" s="21">
        <v>0</v>
      </c>
      <c r="AX4" s="21">
        <v>56</v>
      </c>
      <c r="AY4" s="21">
        <v>0</v>
      </c>
      <c r="AZ4" s="21">
        <v>17</v>
      </c>
      <c r="BA4" s="21">
        <v>27</v>
      </c>
      <c r="BB4" s="21">
        <v>0</v>
      </c>
      <c r="BC4" s="21">
        <v>0</v>
      </c>
      <c r="BD4" s="21">
        <v>0</v>
      </c>
      <c r="BE4" s="21">
        <v>0</v>
      </c>
      <c r="BF4" s="15" t="str">
        <f t="shared" si="0"/>
        <v>http://mkweb.bcgsc.ca/color-summarizer/?url=https://upload.wikimedia.org/wikipedia/commons/thumb/5/52/Flag_of_%C3%85land.svg/640px-Flag_of_%C3%85land.svg.png&amp;precision=low&amp;num_clusters=3</v>
      </c>
      <c r="BG4" s="15">
        <f t="shared" si="10"/>
        <v>100</v>
      </c>
      <c r="BH4" s="15" t="str">
        <f t="shared" si="11"/>
        <v>["pctBLA_0", "pctBLU_56", "pctGRE_0", "pctRED_17", "pctYEL_27", "pctORA_0", "pctBRO_0", "pctPUR_0", "pctWHI_0"]</v>
      </c>
      <c r="BI4" s="22">
        <v>1580</v>
      </c>
      <c r="BJ4" s="15" t="str">
        <f t="shared" ref="BJ4:BJ67" si="12">CHAR(34)&amp;"area_"&amp;BI4&amp;CHAR(34)&amp;","</f>
        <v>"area_1580",</v>
      </c>
      <c r="BK4" s="15" t="s">
        <v>2759</v>
      </c>
    </row>
    <row r="5" spans="1:63" ht="21.6" customHeight="1" x14ac:dyDescent="0.3">
      <c r="A5" s="10" t="s">
        <v>43</v>
      </c>
      <c r="B5" s="11" t="e" vm="4">
        <v>#VALUE!</v>
      </c>
      <c r="C5" s="24" t="s">
        <v>287</v>
      </c>
      <c r="D5" s="2" t="s">
        <v>791</v>
      </c>
      <c r="E5" s="12" t="s">
        <v>802</v>
      </c>
      <c r="F5" s="13" t="str" cm="1">
        <f t="array" ref="F5">SUBSTITUTE(CHAR(34) &amp; "capi_" &amp; AS5 &amp; CHAR(34) &amp; "," &amp; BZ5 &amp; IF(COUNTA(_xlfn._xlws.FILTER(I5:AB5, I5:AB5="y"))=0, "", _xlfn.TEXTJOIN(", ", TRUE, IF(I5:AB5="y", CHAR(34) &amp; I$1:AB$1 &amp; CHAR(34), "")) &amp; ","),",,",",")</f>
        <v>"capi_Tirana",</v>
      </c>
      <c r="G5" s="14" t="str" cm="1">
        <f t="array" ref="G5">_xlfn.LET(
  _xlpm.textOutput, SUBSTITUTE(
    IF(COUNTA(_xlfn._xlws.FILTER(BH5:BU5, BH5:BU5="y"))=0, "", _xlfn.TEXTJOIN(",", TRUE, IF(AC5:AR5="y", CHAR(34) &amp; $AC$1:$AR$1 &amp; CHAR(34), "")) ) &amp; "," &amp; CHAR(34) &amp; AT5 &amp; CHAR(34),
    ",,", ","
  ),
  IF(LEFT(_xlpm.textOutput,1)=",", MID(_xlpm.textOutput,2,LEN(_xlpm.textOutput)-1), _xlpm.textOutput)
)</f>
        <v>"balkan","rg3_romanempire","rg2_Eu_South"</v>
      </c>
      <c r="H5" s="15" t="str">
        <f>""</f>
        <v/>
      </c>
      <c r="I5" s="16"/>
      <c r="J5" s="16"/>
      <c r="K5" s="16"/>
      <c r="L5" s="16"/>
      <c r="M5" s="16"/>
      <c r="N5" s="16"/>
      <c r="O5" s="16"/>
      <c r="P5" s="16"/>
      <c r="Q5" s="16"/>
      <c r="R5" s="16"/>
      <c r="S5" s="16"/>
      <c r="T5" s="16"/>
      <c r="U5" s="16"/>
      <c r="V5" s="16"/>
      <c r="W5" s="16"/>
      <c r="X5" s="16"/>
      <c r="Y5" s="16"/>
      <c r="Z5" s="16"/>
      <c r="AA5" s="16"/>
      <c r="AB5" s="17"/>
      <c r="AC5" s="18"/>
      <c r="AD5" s="19"/>
      <c r="AE5" s="19" t="s">
        <v>529</v>
      </c>
      <c r="AF5" s="19"/>
      <c r="AG5" s="19" t="s">
        <v>529</v>
      </c>
      <c r="AH5" s="19"/>
      <c r="AI5" s="19"/>
      <c r="AJ5" s="19" t="str">
        <f t="shared" si="1"/>
        <v/>
      </c>
      <c r="AK5" s="19" t="str">
        <f t="shared" si="2"/>
        <v/>
      </c>
      <c r="AL5" s="19" t="str">
        <f t="shared" si="3"/>
        <v/>
      </c>
      <c r="AM5" s="19" t="str">
        <f t="shared" si="4"/>
        <v/>
      </c>
      <c r="AN5" s="19" t="str">
        <f t="shared" si="5"/>
        <v/>
      </c>
      <c r="AO5" s="19" t="str">
        <f t="shared" si="6"/>
        <v/>
      </c>
      <c r="AP5" s="19" t="str">
        <f t="shared" si="7"/>
        <v/>
      </c>
      <c r="AQ5" s="19" t="str">
        <f t="shared" si="8"/>
        <v/>
      </c>
      <c r="AR5" s="19" t="str">
        <f t="shared" si="9"/>
        <v/>
      </c>
      <c r="AS5" s="80" t="s">
        <v>534</v>
      </c>
      <c r="AT5" s="81" t="s">
        <v>535</v>
      </c>
      <c r="AU5" s="82" t="s">
        <v>3445</v>
      </c>
      <c r="AV5" s="20">
        <v>2</v>
      </c>
      <c r="AW5" s="21">
        <v>12</v>
      </c>
      <c r="AX5" s="21">
        <v>0</v>
      </c>
      <c r="AY5" s="21">
        <v>0</v>
      </c>
      <c r="AZ5" s="21">
        <v>88</v>
      </c>
      <c r="BA5" s="21">
        <v>0</v>
      </c>
      <c r="BB5" s="21">
        <v>0</v>
      </c>
      <c r="BC5" s="21">
        <v>0</v>
      </c>
      <c r="BD5" s="21">
        <v>0</v>
      </c>
      <c r="BE5" s="21">
        <v>0</v>
      </c>
      <c r="BF5" s="15" t="str">
        <f t="shared" si="0"/>
        <v>http://mkweb.bcgsc.ca/color-summarizer/?url=https://upload.wikimedia.org/wikipedia/commons/thumb/3/36/Flag_of_Albania.svg/640px-Flag_of_Albania.svg.png&amp;precision=low&amp;num_clusters=2</v>
      </c>
      <c r="BG5" s="15">
        <f t="shared" si="10"/>
        <v>100</v>
      </c>
      <c r="BH5" s="15" t="str">
        <f t="shared" si="11"/>
        <v>["pctBLA_12", "pctBLU_0", "pctGRE_0", "pctRED_88", "pctYEL_0", "pctORA_0", "pctBRO_0", "pctPUR_0", "pctWHI_0"]</v>
      </c>
      <c r="BI5" s="22">
        <v>28748</v>
      </c>
      <c r="BJ5" s="15" t="str">
        <f t="shared" si="12"/>
        <v>"area_28748",</v>
      </c>
      <c r="BK5" s="15" t="s">
        <v>2760</v>
      </c>
    </row>
    <row r="6" spans="1:63" ht="21.6" customHeight="1" x14ac:dyDescent="0.3">
      <c r="A6" s="10" t="s">
        <v>44</v>
      </c>
      <c r="B6" s="11" t="e" vm="5">
        <v>#VALUE!</v>
      </c>
      <c r="C6" s="24" t="s">
        <v>288</v>
      </c>
      <c r="D6" s="2" t="s">
        <v>792</v>
      </c>
      <c r="E6" s="12" t="s">
        <v>803</v>
      </c>
      <c r="F6" s="13" t="str" cm="1">
        <f t="array" ref="F6">SUBSTITUTE(CHAR(34) &amp; "capi_" &amp; AS6 &amp; CHAR(34) &amp; "," &amp; BZ6 &amp; IF(COUNTA(_xlfn._xlws.FILTER(I6:AB6, I6:AB6="y"))=0, "", _xlfn.TEXTJOIN(", ", TRUE, IF(I6:AB6="y", CHAR(34) &amp; I$1:AB$1 &amp; CHAR(34), "")) &amp; ","),",,",",")</f>
        <v>"capi_Algiers","top30_camel", "geo_CapiBeach",</v>
      </c>
      <c r="G6" s="14" t="str" cm="1">
        <f t="array" ref="G6">_xlfn.LET(
  _xlpm.textOutput, SUBSTITUTE(
    IF(COUNTA(_xlfn._xlws.FILTER(BH6:BU6, BH6:BU6="y"))=0, "", _xlfn.TEXTJOIN(",", TRUE, IF(AC6:AR6="y", CHAR(34) &amp; $AC$1:$AR$1 &amp; CHAR(34), "")) ) &amp; "," &amp; CHAR(34) &amp; AT6 &amp; CHAR(34),
    ",,", ","
  ),
  IF(LEFT(_xlpm.textOutput,1)=",", MID(_xlpm.textOutput,2,LEN(_xlpm.textOutput)-1), _xlpm.textOutput)
)</f>
        <v>"arabic","rg2_Af_North"</v>
      </c>
      <c r="H6" s="15" t="str">
        <f>""</f>
        <v/>
      </c>
      <c r="I6" s="16"/>
      <c r="J6" s="16"/>
      <c r="K6" s="16"/>
      <c r="L6" s="16"/>
      <c r="M6" s="16"/>
      <c r="N6" s="16"/>
      <c r="O6" s="16"/>
      <c r="P6" s="16" t="s">
        <v>529</v>
      </c>
      <c r="Q6" s="16"/>
      <c r="R6" s="16"/>
      <c r="S6" s="16"/>
      <c r="T6" s="16"/>
      <c r="U6" s="16"/>
      <c r="V6" s="16" t="s">
        <v>529</v>
      </c>
      <c r="W6" s="16"/>
      <c r="X6" s="16"/>
      <c r="Y6" s="16"/>
      <c r="Z6" s="16"/>
      <c r="AA6" s="16"/>
      <c r="AB6" s="17"/>
      <c r="AC6" s="18"/>
      <c r="AD6" s="19"/>
      <c r="AE6" s="19"/>
      <c r="AF6" s="19"/>
      <c r="AG6" s="19"/>
      <c r="AH6" s="19"/>
      <c r="AI6" s="19"/>
      <c r="AJ6" s="19" t="str">
        <f t="shared" si="1"/>
        <v/>
      </c>
      <c r="AK6" s="19" t="str">
        <f t="shared" si="2"/>
        <v/>
      </c>
      <c r="AL6" s="19" t="str">
        <f t="shared" si="3"/>
        <v/>
      </c>
      <c r="AM6" s="19" t="str">
        <f t="shared" si="4"/>
        <v/>
      </c>
      <c r="AN6" s="19" t="str">
        <f t="shared" si="5"/>
        <v/>
      </c>
      <c r="AO6" s="19" t="str">
        <f t="shared" si="6"/>
        <v/>
      </c>
      <c r="AP6" s="19" t="str">
        <f t="shared" si="7"/>
        <v/>
      </c>
      <c r="AQ6" s="19" t="str">
        <f t="shared" si="8"/>
        <v>y</v>
      </c>
      <c r="AR6" s="19" t="str">
        <f t="shared" si="9"/>
        <v/>
      </c>
      <c r="AS6" s="80" t="s">
        <v>536</v>
      </c>
      <c r="AT6" s="81" t="s">
        <v>537</v>
      </c>
      <c r="AU6" s="82" t="s">
        <v>3446</v>
      </c>
      <c r="AV6" s="20">
        <v>3</v>
      </c>
      <c r="AW6" s="21">
        <v>0</v>
      </c>
      <c r="AX6" s="21">
        <v>0</v>
      </c>
      <c r="AY6" s="21">
        <v>46</v>
      </c>
      <c r="AZ6" s="21">
        <v>7</v>
      </c>
      <c r="BA6" s="21">
        <v>0</v>
      </c>
      <c r="BB6" s="21">
        <v>0</v>
      </c>
      <c r="BC6" s="21">
        <v>0</v>
      </c>
      <c r="BD6" s="21">
        <v>0</v>
      </c>
      <c r="BE6" s="21">
        <v>47</v>
      </c>
      <c r="BF6" s="15" t="str">
        <f t="shared" si="0"/>
        <v>http://mkweb.bcgsc.ca/color-summarizer/?url=https://i.ibb.co/k6GbsFg/Algeria-Flag.png&amp;precision=low&amp;num_clusters=3</v>
      </c>
      <c r="BG6" s="15">
        <f t="shared" si="10"/>
        <v>100</v>
      </c>
      <c r="BH6" s="15" t="str">
        <f t="shared" si="11"/>
        <v>["pctBLA_0", "pctBLU_0", "pctGRE_46", "pctRED_7", "pctYEL_0", "pctORA_0", "pctBRO_0", "pctPUR_0", "pctWHI_47"]</v>
      </c>
      <c r="BI6" s="22">
        <v>2381741</v>
      </c>
      <c r="BJ6" s="15" t="str">
        <f t="shared" si="12"/>
        <v>"area_2381741",</v>
      </c>
      <c r="BK6" s="15" t="s">
        <v>2761</v>
      </c>
    </row>
    <row r="7" spans="1:63" ht="21.6" customHeight="1" x14ac:dyDescent="0.3">
      <c r="A7" s="10" t="s">
        <v>45</v>
      </c>
      <c r="B7" s="11" t="e" vm="6">
        <v>#VALUE!</v>
      </c>
      <c r="C7" s="24" t="s">
        <v>289</v>
      </c>
      <c r="D7" s="2" t="s">
        <v>793</v>
      </c>
      <c r="E7" s="12" t="s">
        <v>804</v>
      </c>
      <c r="F7" s="13" t="str" cm="1">
        <f t="array" ref="F7">SUBSTITUTE(CHAR(34) &amp; "capi_" &amp; AS7 &amp; CHAR(34) &amp; "," &amp; BZ7 &amp; IF(COUNTA(_xlfn._xlws.FILTER(I7:AB7, I7:AB7="y"))=0, "", _xlfn.TEXTJOIN(", ", TRUE, IF(I7:AB7="y", CHAR(34) &amp; I$1:AB$1 &amp; CHAR(34), "")) &amp; ","),",,",",")</f>
        <v>"capi_Pago Pago","island", "geo_CapiBeach", "ntWHRE", "ntBLYE", "ntWHYE",</v>
      </c>
      <c r="G7" s="14" t="str" cm="1">
        <f t="array" ref="G7">_xlfn.LET(
  _xlpm.textOutput, SUBSTITUTE(
    IF(COUNTA(_xlfn._xlws.FILTER(BH7:BU7, BH7:BU7="y"))=0, "", _xlfn.TEXTJOIN(",", TRUE, IF(AC7:AR7="y", CHAR(34) &amp; $AC$1:$AR$1 &amp; CHAR(34), "")) ) &amp; "," &amp; CHAR(34) &amp; AT7 &amp; CHAR(34),
    ",,", ","
  ),
  IF(LEFT(_xlpm.textOutput,1)=",", MID(_xlpm.textOutput,2,LEN(_xlpm.textOutput)-1), _xlpm.textOutput)
)</f>
        <v>"englis","rg2_Oc_Polynesia"</v>
      </c>
      <c r="H7" s="15" t="str">
        <f>""</f>
        <v/>
      </c>
      <c r="I7" s="16" t="s">
        <v>529</v>
      </c>
      <c r="J7" s="16"/>
      <c r="K7" s="16"/>
      <c r="L7" s="16"/>
      <c r="M7" s="16"/>
      <c r="N7" s="16"/>
      <c r="O7" s="16"/>
      <c r="P7" s="16"/>
      <c r="Q7" s="16"/>
      <c r="R7" s="16"/>
      <c r="S7" s="16"/>
      <c r="T7" s="16"/>
      <c r="U7" s="16"/>
      <c r="V7" s="16" t="s">
        <v>529</v>
      </c>
      <c r="W7" s="16"/>
      <c r="X7" s="16" t="s">
        <v>529</v>
      </c>
      <c r="Y7" s="16"/>
      <c r="Z7" s="16"/>
      <c r="AA7" s="16" t="s">
        <v>529</v>
      </c>
      <c r="AB7" s="17" t="s">
        <v>529</v>
      </c>
      <c r="AC7" s="18"/>
      <c r="AD7" s="19"/>
      <c r="AE7" s="19"/>
      <c r="AF7" s="19"/>
      <c r="AG7" s="19"/>
      <c r="AH7" s="19"/>
      <c r="AI7" s="19"/>
      <c r="AJ7" s="19" t="str">
        <f t="shared" si="1"/>
        <v>y</v>
      </c>
      <c r="AK7" s="19" t="str">
        <f t="shared" si="2"/>
        <v/>
      </c>
      <c r="AL7" s="19" t="str">
        <f t="shared" si="3"/>
        <v/>
      </c>
      <c r="AM7" s="19" t="str">
        <f t="shared" si="4"/>
        <v/>
      </c>
      <c r="AN7" s="19" t="str">
        <f t="shared" si="5"/>
        <v/>
      </c>
      <c r="AO7" s="19" t="str">
        <f t="shared" si="6"/>
        <v/>
      </c>
      <c r="AP7" s="19" t="str">
        <f t="shared" si="7"/>
        <v/>
      </c>
      <c r="AQ7" s="19" t="str">
        <f t="shared" si="8"/>
        <v/>
      </c>
      <c r="AR7" s="19" t="str">
        <f t="shared" si="9"/>
        <v/>
      </c>
      <c r="AS7" s="80" t="s">
        <v>538</v>
      </c>
      <c r="AT7" s="81" t="s">
        <v>539</v>
      </c>
      <c r="AU7" s="82" t="s">
        <v>3447</v>
      </c>
      <c r="AV7" s="20">
        <v>5</v>
      </c>
      <c r="AW7" s="21">
        <v>1</v>
      </c>
      <c r="AX7" s="21">
        <v>50</v>
      </c>
      <c r="AY7" s="21">
        <v>0</v>
      </c>
      <c r="AZ7" s="21">
        <v>8</v>
      </c>
      <c r="BA7" s="21">
        <v>4</v>
      </c>
      <c r="BB7" s="21">
        <v>0</v>
      </c>
      <c r="BC7" s="21">
        <v>5</v>
      </c>
      <c r="BD7" s="21">
        <v>0</v>
      </c>
      <c r="BE7" s="21">
        <v>32</v>
      </c>
      <c r="BF7" s="15" t="str">
        <f t="shared" si="0"/>
        <v>http://mkweb.bcgsc.ca/color-summarizer/?url=https://upload.wikimedia.org/wikipedia/commons/thumb/8/87/Flag_of_American_Samoa.svg/1200px-Flag_of_American_Samoa.svg.png&amp;precision=low&amp;num_clusters=5</v>
      </c>
      <c r="BG7" s="15">
        <f t="shared" si="10"/>
        <v>100</v>
      </c>
      <c r="BH7" s="15" t="str">
        <f t="shared" si="11"/>
        <v>["pctBLA_1", "pctBLU_50", "pctGRE_0", "pctRED_8", "pctYEL_4", "pctORA_0", "pctBRO_5", "pctPUR_0", "pctWHI_32"]</v>
      </c>
      <c r="BI7" s="15">
        <v>199</v>
      </c>
      <c r="BJ7" s="15" t="str">
        <f t="shared" si="12"/>
        <v>"area_199",</v>
      </c>
      <c r="BK7" s="15" t="s">
        <v>2762</v>
      </c>
    </row>
    <row r="8" spans="1:63" ht="21.6" customHeight="1" x14ac:dyDescent="0.3">
      <c r="A8" s="10" t="s">
        <v>46</v>
      </c>
      <c r="B8" s="11" t="e" vm="7">
        <v>#VALUE!</v>
      </c>
      <c r="C8" s="24" t="s">
        <v>290</v>
      </c>
      <c r="D8" s="2" t="s">
        <v>791</v>
      </c>
      <c r="E8" s="12" t="s">
        <v>805</v>
      </c>
      <c r="F8" s="13" t="str" cm="1">
        <f t="array" ref="F8">SUBSTITUTE(CHAR(34) &amp; "capi_" &amp; AS8 &amp; CHAR(34) &amp; "," &amp; BZ8 &amp; IF(COUNTA(_xlfn._xlws.FILTER(I8:AB8, I8:AB8="y"))=0, "", _xlfn.TEXTJOIN(", ", TRUE, IF(I8:AB8="y", CHAR(34) &amp; I$1:AB$1 &amp; CHAR(34), "")) &amp; ","),",,",",")</f>
        <v>"capi_Andorra la Vella","landlo", "pol_samesx",</v>
      </c>
      <c r="G8" s="14" t="str" cm="1">
        <f t="array" ref="G8">_xlfn.LET(
  _xlpm.textOutput, SUBSTITUTE(
    IF(COUNTA(_xlfn._xlws.FILTER(BH8:BU8, BH8:BU8="y"))=0, "", _xlfn.TEXTJOIN(",", TRUE, IF(AC8:AR8="y", CHAR(34) &amp; $AC$1:$AR$1 &amp; CHAR(34), "")) ) &amp; "," &amp; CHAR(34) &amp; AT8 &amp; CHAR(34),
    ",,", ","
  ),
  IF(LEFT(_xlpm.textOutput,1)=",", MID(_xlpm.textOutput,2,LEN(_xlpm.textOutput)-1), _xlpm.textOutput)
)</f>
        <v>"rg3_romanempire","monarchy","rg2_Eu_South"</v>
      </c>
      <c r="H8" s="15" t="str">
        <f>""</f>
        <v/>
      </c>
      <c r="I8" s="16"/>
      <c r="J8" s="16" t="s">
        <v>529</v>
      </c>
      <c r="K8" s="16"/>
      <c r="L8" s="16"/>
      <c r="M8" s="16"/>
      <c r="N8" s="16"/>
      <c r="O8" s="16"/>
      <c r="P8" s="16"/>
      <c r="Q8" s="16"/>
      <c r="R8" s="16"/>
      <c r="S8" s="16"/>
      <c r="T8" s="16" t="s">
        <v>529</v>
      </c>
      <c r="U8" s="16"/>
      <c r="V8" s="16"/>
      <c r="W8" s="16"/>
      <c r="X8" s="16"/>
      <c r="Y8" s="16"/>
      <c r="Z8" s="16"/>
      <c r="AA8" s="16"/>
      <c r="AB8" s="17"/>
      <c r="AC8" s="18"/>
      <c r="AD8" s="19"/>
      <c r="AE8" s="19"/>
      <c r="AF8" s="19"/>
      <c r="AG8" s="19" t="s">
        <v>529</v>
      </c>
      <c r="AH8" s="19"/>
      <c r="AI8" s="19" t="s">
        <v>529</v>
      </c>
      <c r="AJ8" s="19" t="str">
        <f t="shared" si="1"/>
        <v/>
      </c>
      <c r="AK8" s="19" t="str">
        <f t="shared" si="2"/>
        <v/>
      </c>
      <c r="AL8" s="19" t="str">
        <f t="shared" si="3"/>
        <v/>
      </c>
      <c r="AM8" s="19" t="str">
        <f t="shared" si="4"/>
        <v/>
      </c>
      <c r="AN8" s="19" t="str">
        <f t="shared" si="5"/>
        <v/>
      </c>
      <c r="AO8" s="19" t="str">
        <f t="shared" si="6"/>
        <v/>
      </c>
      <c r="AP8" s="19" t="str">
        <f t="shared" si="7"/>
        <v/>
      </c>
      <c r="AQ8" s="19" t="str">
        <f t="shared" si="8"/>
        <v/>
      </c>
      <c r="AR8" s="19" t="str">
        <f t="shared" si="9"/>
        <v/>
      </c>
      <c r="AS8" s="80" t="s">
        <v>540</v>
      </c>
      <c r="AT8" s="81" t="s">
        <v>535</v>
      </c>
      <c r="AU8" s="82" t="s">
        <v>3448</v>
      </c>
      <c r="AV8" s="20">
        <v>5</v>
      </c>
      <c r="AW8" s="21">
        <v>0</v>
      </c>
      <c r="AX8" s="21">
        <v>34</v>
      </c>
      <c r="AY8" s="21">
        <v>0</v>
      </c>
      <c r="AZ8" s="21">
        <v>36</v>
      </c>
      <c r="BA8" s="21">
        <v>27</v>
      </c>
      <c r="BB8" s="21">
        <v>0</v>
      </c>
      <c r="BC8" s="21">
        <v>2</v>
      </c>
      <c r="BD8" s="21">
        <v>0</v>
      </c>
      <c r="BE8" s="21">
        <v>1</v>
      </c>
      <c r="BF8" s="15" t="str">
        <f t="shared" si="0"/>
        <v>http://mkweb.bcgsc.ca/color-summarizer/?url=https://i.ibb.co/48k9cnK/Andorra-Flag.png&amp;precision=low&amp;num_clusters=5</v>
      </c>
      <c r="BG8" s="15">
        <f t="shared" si="10"/>
        <v>100</v>
      </c>
      <c r="BH8" s="15" t="str">
        <f t="shared" si="11"/>
        <v>["pctBLA_0", "pctBLU_34", "pctGRE_0", "pctRED_36", "pctYEL_27", "pctORA_0", "pctBRO_2", "pctPUR_0", "pctWHI_1"]</v>
      </c>
      <c r="BI8" s="15">
        <v>468</v>
      </c>
      <c r="BJ8" s="15" t="str">
        <f t="shared" si="12"/>
        <v>"area_468",</v>
      </c>
      <c r="BK8" s="15" t="s">
        <v>2763</v>
      </c>
    </row>
    <row r="9" spans="1:63" ht="21.6" customHeight="1" x14ac:dyDescent="0.3">
      <c r="A9" s="10" t="s">
        <v>47</v>
      </c>
      <c r="B9" s="11" t="e" vm="8">
        <v>#VALUE!</v>
      </c>
      <c r="C9" s="24" t="s">
        <v>291</v>
      </c>
      <c r="D9" s="2" t="s">
        <v>792</v>
      </c>
      <c r="E9" s="12" t="s">
        <v>806</v>
      </c>
      <c r="F9" s="13" t="str" cm="1">
        <f t="array" ref="F9">SUBSTITUTE(CHAR(34) &amp; "capi_" &amp; AS9 &amp; CHAR(34) &amp; "," &amp; BZ9 &amp; IF(COUNTA(_xlfn._xlws.FILTER(I9:AB9, I9:AB9="y"))=0, "", _xlfn.TEXTJOIN(", ", TRUE, IF(I9:AB9="y", CHAR(34) &amp; I$1:AB$1 &amp; CHAR(34), "")) &amp; ","),",,",",")</f>
        <v>"capi_Luanda","geo_CapiBeach",</v>
      </c>
      <c r="G9" s="14" t="str" cm="1">
        <f t="array" ref="G9">_xlfn.LET(
  _xlpm.textOutput, SUBSTITUTE(
    IF(COUNTA(_xlfn._xlws.FILTER(BH9:BU9, BH9:BU9="y"))=0, "", _xlfn.TEXTJOIN(",", TRUE, IF(AC9:AR9="y", CHAR(34) &amp; $AC$1:$AR$1 &amp; CHAR(34), "")) ) &amp; "," &amp; CHAR(34) &amp; AT9 &amp; CHAR(34),
    ",,", ","
  ),
  IF(LEFT(_xlpm.textOutput,1)=",", MID(_xlpm.textOutput,2,LEN(_xlpm.textOutput)-1), _xlpm.textOutput)
)</f>
        <v>"portug","rg2_Af_Mid"</v>
      </c>
      <c r="H9" s="15" t="str">
        <f>""</f>
        <v/>
      </c>
      <c r="I9" s="16"/>
      <c r="J9" s="16"/>
      <c r="K9" s="16"/>
      <c r="L9" s="16"/>
      <c r="M9" s="16"/>
      <c r="N9" s="16"/>
      <c r="O9" s="16"/>
      <c r="P9" s="16"/>
      <c r="Q9" s="16"/>
      <c r="R9" s="16"/>
      <c r="S9" s="16"/>
      <c r="T9" s="16"/>
      <c r="U9" s="16"/>
      <c r="V9" s="16" t="s">
        <v>529</v>
      </c>
      <c r="W9" s="16"/>
      <c r="X9" s="16"/>
      <c r="Y9" s="16"/>
      <c r="Z9" s="16"/>
      <c r="AA9" s="16"/>
      <c r="AB9" s="17"/>
      <c r="AC9" s="18"/>
      <c r="AD9" s="19"/>
      <c r="AE9" s="19"/>
      <c r="AF9" s="19"/>
      <c r="AG9" s="19"/>
      <c r="AH9" s="19"/>
      <c r="AI9" s="19"/>
      <c r="AJ9" s="19" t="str">
        <f t="shared" si="1"/>
        <v/>
      </c>
      <c r="AK9" s="19" t="str">
        <f t="shared" si="2"/>
        <v/>
      </c>
      <c r="AL9" s="19" t="str">
        <f t="shared" si="3"/>
        <v/>
      </c>
      <c r="AM9" s="19" t="str">
        <f t="shared" si="4"/>
        <v/>
      </c>
      <c r="AN9" s="19" t="str">
        <f t="shared" si="5"/>
        <v/>
      </c>
      <c r="AO9" s="19" t="str">
        <f t="shared" si="6"/>
        <v/>
      </c>
      <c r="AP9" s="19" t="str">
        <f t="shared" si="7"/>
        <v/>
      </c>
      <c r="AQ9" s="19" t="str">
        <f t="shared" si="8"/>
        <v/>
      </c>
      <c r="AR9" s="19" t="str">
        <f t="shared" si="9"/>
        <v>y</v>
      </c>
      <c r="AS9" s="80" t="s">
        <v>541</v>
      </c>
      <c r="AT9" s="81" t="s">
        <v>542</v>
      </c>
      <c r="AU9" s="82" t="s">
        <v>3449</v>
      </c>
      <c r="AV9" s="20">
        <v>3</v>
      </c>
      <c r="AW9" s="21">
        <v>47</v>
      </c>
      <c r="AX9" s="21">
        <v>0</v>
      </c>
      <c r="AY9" s="21">
        <v>0</v>
      </c>
      <c r="AZ9" s="21">
        <v>48</v>
      </c>
      <c r="BA9" s="21">
        <v>5</v>
      </c>
      <c r="BB9" s="21">
        <v>0</v>
      </c>
      <c r="BC9" s="21">
        <v>0</v>
      </c>
      <c r="BD9" s="21">
        <v>0</v>
      </c>
      <c r="BE9" s="21">
        <v>0</v>
      </c>
      <c r="BF9" s="15" t="str">
        <f t="shared" si="0"/>
        <v>http://mkweb.bcgsc.ca/color-summarizer/?url=https://upload.wikimedia.org/wikipedia/commons/thumb/9/9d/Flag_of_Angola.svg/320px-Flag_of_Angola.svg.png&amp;precision=low&amp;num_clusters=3</v>
      </c>
      <c r="BG9" s="15">
        <f t="shared" si="10"/>
        <v>100</v>
      </c>
      <c r="BH9" s="15" t="str">
        <f t="shared" si="11"/>
        <v>["pctBLA_47", "pctBLU_0", "pctGRE_0", "pctRED_48", "pctYEL_5", "pctORA_0", "pctBRO_0", "pctPUR_0", "pctWHI_0"]</v>
      </c>
      <c r="BI9" s="22">
        <v>1246700</v>
      </c>
      <c r="BJ9" s="15" t="str">
        <f t="shared" si="12"/>
        <v>"area_1246700",</v>
      </c>
      <c r="BK9" s="15" t="s">
        <v>2764</v>
      </c>
    </row>
    <row r="10" spans="1:63" ht="21.6" customHeight="1" x14ac:dyDescent="0.3">
      <c r="A10" s="10" t="s">
        <v>48</v>
      </c>
      <c r="B10" s="11" t="e" vm="9">
        <v>#VALUE!</v>
      </c>
      <c r="C10" s="24" t="s">
        <v>292</v>
      </c>
      <c r="D10" s="2" t="s">
        <v>794</v>
      </c>
      <c r="E10" s="12" t="s">
        <v>807</v>
      </c>
      <c r="F10" s="13" t="str" cm="1">
        <f t="array" ref="F10">SUBSTITUTE(CHAR(34) &amp; "capi_" &amp; AS10 &amp; CHAR(34) &amp; "," &amp; BZ10 &amp; IF(COUNTA(_xlfn._xlws.FILTER(I10:AB10, I10:AB10="y"))=0, "", _xlfn.TEXTJOIN(", ", TRUE, IF(I10:AB10="y", CHAR(34) &amp; I$1:AB$1 &amp; CHAR(34), "")) &amp; ","),",,",",")</f>
        <v>"capi_The Valley","island", "geo_CapiBeach",</v>
      </c>
      <c r="G10" s="14" t="str" cm="1">
        <f t="array" ref="G10">_xlfn.LET(
  _xlpm.textOutput, SUBSTITUTE(
    IF(COUNTA(_xlfn._xlws.FILTER(BH10:BU10, BH10:BU10="y"))=0, "", _xlfn.TEXTJOIN(",", TRUE, IF(AC10:AR10="y", CHAR(34) &amp; $AC$1:$AR$1 &amp; CHAR(34), "")) ) &amp; "," &amp; CHAR(34) &amp; AT10 &amp; CHAR(34),
    ",,", ","
  ),
  IF(LEFT(_xlpm.textOutput,1)=",", MID(_xlpm.textOutput,2,LEN(_xlpm.textOutput)-1), _xlpm.textOutput)
)</f>
        <v>"chopGB","monarchy","englis","rg2_Na_Caribbean"</v>
      </c>
      <c r="H10" s="15" t="str">
        <f>""</f>
        <v/>
      </c>
      <c r="I10" s="16" t="s">
        <v>529</v>
      </c>
      <c r="J10" s="16"/>
      <c r="K10" s="16"/>
      <c r="L10" s="16"/>
      <c r="M10" s="16"/>
      <c r="N10" s="16"/>
      <c r="O10" s="16"/>
      <c r="P10" s="16"/>
      <c r="Q10" s="16"/>
      <c r="R10" s="16"/>
      <c r="S10" s="16"/>
      <c r="T10" s="16"/>
      <c r="U10" s="16"/>
      <c r="V10" s="16" t="s">
        <v>529</v>
      </c>
      <c r="W10" s="16"/>
      <c r="X10" s="16"/>
      <c r="Y10" s="16"/>
      <c r="Z10" s="16"/>
      <c r="AA10" s="16"/>
      <c r="AB10" s="17"/>
      <c r="AC10" s="18"/>
      <c r="AD10" s="19" t="s">
        <v>529</v>
      </c>
      <c r="AE10" s="19"/>
      <c r="AF10" s="19"/>
      <c r="AG10" s="19"/>
      <c r="AH10" s="19"/>
      <c r="AI10" s="19" t="s">
        <v>529</v>
      </c>
      <c r="AJ10" s="19" t="str">
        <f t="shared" si="1"/>
        <v>y</v>
      </c>
      <c r="AK10" s="19" t="str">
        <f t="shared" si="2"/>
        <v/>
      </c>
      <c r="AL10" s="19" t="str">
        <f t="shared" si="3"/>
        <v/>
      </c>
      <c r="AM10" s="19" t="str">
        <f t="shared" si="4"/>
        <v/>
      </c>
      <c r="AN10" s="19" t="str">
        <f t="shared" si="5"/>
        <v/>
      </c>
      <c r="AO10" s="19" t="str">
        <f t="shared" si="6"/>
        <v/>
      </c>
      <c r="AP10" s="19" t="str">
        <f t="shared" si="7"/>
        <v/>
      </c>
      <c r="AQ10" s="19" t="str">
        <f t="shared" si="8"/>
        <v/>
      </c>
      <c r="AR10" s="19" t="str">
        <f t="shared" si="9"/>
        <v/>
      </c>
      <c r="AS10" s="80" t="s">
        <v>543</v>
      </c>
      <c r="AT10" s="81" t="s">
        <v>544</v>
      </c>
      <c r="AU10" s="82" t="s">
        <v>3450</v>
      </c>
      <c r="AV10" s="20">
        <v>4</v>
      </c>
      <c r="AW10" s="21">
        <v>0</v>
      </c>
      <c r="AX10" s="21">
        <v>74</v>
      </c>
      <c r="AY10" s="21">
        <v>0</v>
      </c>
      <c r="AZ10" s="21">
        <v>8</v>
      </c>
      <c r="BA10" s="21">
        <v>0</v>
      </c>
      <c r="BB10" s="21">
        <v>6</v>
      </c>
      <c r="BC10" s="21">
        <v>0</v>
      </c>
      <c r="BD10" s="21">
        <v>0</v>
      </c>
      <c r="BE10" s="21">
        <v>12</v>
      </c>
      <c r="BF10" s="15" t="str">
        <f t="shared" si="0"/>
        <v>http://mkweb.bcgsc.ca/color-summarizer/?url=https://upload.wikimedia.org/wikipedia/commons/thumb/b/b4/Flag_of_Anguilla.svg/320px-Flag_of_Anguilla.svg.png&amp;precision=low&amp;num_clusters=4</v>
      </c>
      <c r="BG10" s="15">
        <f t="shared" si="10"/>
        <v>100</v>
      </c>
      <c r="BH10" s="15" t="str">
        <f t="shared" si="11"/>
        <v>["pctBLA_0", "pctBLU_74", "pctGRE_0", "pctRED_8", "pctYEL_0", "pctORA_6", "pctBRO_0", "pctPUR_0", "pctWHI_12"]</v>
      </c>
      <c r="BI10" s="15">
        <v>91</v>
      </c>
      <c r="BJ10" s="15" t="str">
        <f t="shared" si="12"/>
        <v>"area_91",</v>
      </c>
      <c r="BK10" s="15" t="s">
        <v>2765</v>
      </c>
    </row>
    <row r="11" spans="1:63" ht="21.6" customHeight="1" x14ac:dyDescent="0.3">
      <c r="A11" s="10" t="s">
        <v>49</v>
      </c>
      <c r="B11" s="11" t="e" vm="10">
        <v>#VALUE!</v>
      </c>
      <c r="C11" s="24" t="s">
        <v>293</v>
      </c>
      <c r="D11" s="2" t="s">
        <v>794</v>
      </c>
      <c r="E11" s="12" t="s">
        <v>808</v>
      </c>
      <c r="F11" s="13" t="str" cm="1">
        <f t="array" ref="F11">SUBSTITUTE(CHAR(34) &amp; "capi_" &amp; AS11 &amp; CHAR(34) &amp; "," &amp; BZ11 &amp; IF(COUNTA(_xlfn._xlws.FILTER(I11:AB11, I11:AB11="y"))=0, "", _xlfn.TEXTJOIN(", ", TRUE, IF(I11:AB11="y", CHAR(34) &amp; I$1:AB$1 &amp; CHAR(34), "")) &amp; ","),",,",",")</f>
        <v>"capi_St. John's","island", "geo_CapiBeach", "ntWHYE",</v>
      </c>
      <c r="G11" s="14" t="str" cm="1">
        <f t="array" ref="G11">_xlfn.LET(
  _xlpm.textOutput, SUBSTITUTE(
    IF(COUNTA(_xlfn._xlws.FILTER(BH11:BU11, BH11:BU11="y"))=0, "", _xlfn.TEXTJOIN(",", TRUE, IF(AC11:AR11="y", CHAR(34) &amp; $AC$1:$AR$1 &amp; CHAR(34), "")) ) &amp; "," &amp; CHAR(34) &amp; AT11 &amp; CHAR(34),
    ",,", ","
  ),
  IF(LEFT(_xlpm.textOutput,1)=",", MID(_xlpm.textOutput,2,LEN(_xlpm.textOutput)-1), _xlpm.textOutput)
)</f>
        <v>"chopGB","monarchy","englis","rg2_Na_Caribbean"</v>
      </c>
      <c r="H11" s="15" t="str">
        <f>""</f>
        <v/>
      </c>
      <c r="I11" s="16" t="s">
        <v>529</v>
      </c>
      <c r="J11" s="16"/>
      <c r="K11" s="16"/>
      <c r="L11" s="16"/>
      <c r="M11" s="16"/>
      <c r="N11" s="16"/>
      <c r="O11" s="16"/>
      <c r="P11" s="16"/>
      <c r="Q11" s="16"/>
      <c r="R11" s="16"/>
      <c r="S11" s="16"/>
      <c r="T11" s="16"/>
      <c r="U11" s="16"/>
      <c r="V11" s="16" t="s">
        <v>529</v>
      </c>
      <c r="W11" s="16"/>
      <c r="X11" s="16"/>
      <c r="Y11" s="16"/>
      <c r="Z11" s="16"/>
      <c r="AA11" s="16"/>
      <c r="AB11" s="17" t="s">
        <v>529</v>
      </c>
      <c r="AC11" s="18"/>
      <c r="AD11" s="19" t="s">
        <v>529</v>
      </c>
      <c r="AE11" s="19"/>
      <c r="AF11" s="19"/>
      <c r="AG11" s="19"/>
      <c r="AH11" s="19"/>
      <c r="AI11" s="19" t="s">
        <v>529</v>
      </c>
      <c r="AJ11" s="19" t="str">
        <f t="shared" si="1"/>
        <v>y</v>
      </c>
      <c r="AK11" s="19" t="str">
        <f t="shared" si="2"/>
        <v/>
      </c>
      <c r="AL11" s="19" t="str">
        <f t="shared" si="3"/>
        <v/>
      </c>
      <c r="AM11" s="19" t="str">
        <f t="shared" si="4"/>
        <v/>
      </c>
      <c r="AN11" s="19" t="str">
        <f t="shared" si="5"/>
        <v/>
      </c>
      <c r="AO11" s="19" t="str">
        <f t="shared" si="6"/>
        <v/>
      </c>
      <c r="AP11" s="19" t="str">
        <f t="shared" si="7"/>
        <v/>
      </c>
      <c r="AQ11" s="19" t="str">
        <f t="shared" si="8"/>
        <v/>
      </c>
      <c r="AR11" s="19" t="str">
        <f t="shared" si="9"/>
        <v/>
      </c>
      <c r="AS11" s="80" t="s">
        <v>545</v>
      </c>
      <c r="AT11" s="81" t="s">
        <v>544</v>
      </c>
      <c r="AU11" s="82" t="s">
        <v>3450</v>
      </c>
      <c r="AV11" s="20">
        <v>5</v>
      </c>
      <c r="AW11" s="21">
        <v>26</v>
      </c>
      <c r="AX11" s="21">
        <v>10</v>
      </c>
      <c r="AY11" s="21">
        <v>0</v>
      </c>
      <c r="AZ11" s="21">
        <v>50</v>
      </c>
      <c r="BA11" s="21">
        <v>5</v>
      </c>
      <c r="BB11" s="21">
        <v>0</v>
      </c>
      <c r="BC11" s="21">
        <v>0</v>
      </c>
      <c r="BD11" s="21">
        <v>0</v>
      </c>
      <c r="BE11" s="21">
        <v>8</v>
      </c>
      <c r="BF11" s="15" t="str">
        <f t="shared" si="0"/>
        <v>http://mkweb.bcgsc.ca/color-summarizer/?url=https://upload.wikimedia.org/wikipedia/commons/thumb/8/89/Flag_of_Antigua_and_Barbuda.svg/330px-Flag_of_Antigua_and_Barbuda.svg.png&amp;precision=low&amp;num_clusters=5</v>
      </c>
      <c r="BG11" s="15">
        <f t="shared" si="10"/>
        <v>99</v>
      </c>
      <c r="BH11" s="15" t="str">
        <f t="shared" si="11"/>
        <v>["pctBLA_26", "pctBLU_10", "pctGRE_0", "pctRED_50", "pctYEL_5", "pctORA_0", "pctBRO_0", "pctPUR_0", "pctWHI_8"]</v>
      </c>
      <c r="BI11" s="15">
        <v>442</v>
      </c>
      <c r="BJ11" s="15" t="str">
        <f t="shared" si="12"/>
        <v>"area_442",</v>
      </c>
      <c r="BK11" s="15" t="s">
        <v>2766</v>
      </c>
    </row>
    <row r="12" spans="1:63" ht="21.6" customHeight="1" x14ac:dyDescent="0.3">
      <c r="A12" s="10" t="s">
        <v>50</v>
      </c>
      <c r="B12" s="11" t="e" vm="11">
        <v>#VALUE!</v>
      </c>
      <c r="C12" s="24" t="s">
        <v>294</v>
      </c>
      <c r="D12" s="2" t="s">
        <v>795</v>
      </c>
      <c r="E12" s="12" t="s">
        <v>809</v>
      </c>
      <c r="F12" s="13" t="str" cm="1">
        <f t="array" ref="F12">SUBSTITUTE(CHAR(34) &amp; "capi_" &amp; AS12 &amp; CHAR(34) &amp; "," &amp; BZ12 &amp; IF(COUNTA(_xlfn._xlws.FILTER(I12:AB12, I12:AB12="y"))=0, "", _xlfn.TEXTJOIN(", ", TRUE, IF(I12:AB12="y", CHAR(34) &amp; I$1:AB$1 &amp; CHAR(34), "")) &amp; ","),",,",",")</f>
        <v>"capi_Buenos Aires","pol_samesx", "pol_pope", "ntBLYE",</v>
      </c>
      <c r="G12" s="14" t="str" cm="1">
        <f t="array" ref="G12">_xlfn.LET(
  _xlpm.textOutput, SUBSTITUTE(
    IF(COUNTA(_xlfn._xlws.FILTER(BH12:BU12, BH12:BU12="y"))=0, "", _xlfn.TEXTJOIN(",", TRUE, IF(AC12:AR12="y", CHAR(34) &amp; $AC$1:$AR$1 &amp; CHAR(34), "")) ) &amp; "," &amp; CHAR(34) &amp; AT12 &amp; CHAR(34),
    ",,", ","
  ),
  IF(LEFT(_xlpm.textOutput,1)=",", MID(_xlpm.textOutput,2,LEN(_xlpm.textOutput)-1), _xlpm.textOutput)
)</f>
        <v>"spanis","rg2_AM_South"</v>
      </c>
      <c r="H12" s="15" t="str">
        <f>""</f>
        <v/>
      </c>
      <c r="I12" s="16"/>
      <c r="J12" s="16"/>
      <c r="K12" s="16"/>
      <c r="L12" s="16"/>
      <c r="M12" s="16"/>
      <c r="N12" s="16"/>
      <c r="O12" s="16"/>
      <c r="P12" s="16"/>
      <c r="Q12" s="16"/>
      <c r="R12" s="16"/>
      <c r="S12" s="16"/>
      <c r="T12" s="16" t="s">
        <v>529</v>
      </c>
      <c r="U12" s="16" t="s">
        <v>529</v>
      </c>
      <c r="V12" s="16"/>
      <c r="W12" s="16"/>
      <c r="X12" s="16"/>
      <c r="Y12" s="16"/>
      <c r="Z12" s="16"/>
      <c r="AA12" s="16" t="s">
        <v>529</v>
      </c>
      <c r="AB12" s="17"/>
      <c r="AC12" s="18"/>
      <c r="AD12" s="19"/>
      <c r="AE12" s="19"/>
      <c r="AF12" s="19"/>
      <c r="AG12" s="19"/>
      <c r="AH12" s="19"/>
      <c r="AI12" s="19"/>
      <c r="AJ12" s="19" t="str">
        <f t="shared" si="1"/>
        <v/>
      </c>
      <c r="AK12" s="19" t="str">
        <f t="shared" si="2"/>
        <v/>
      </c>
      <c r="AL12" s="19" t="str">
        <f t="shared" si="3"/>
        <v/>
      </c>
      <c r="AM12" s="19" t="str">
        <f t="shared" si="4"/>
        <v>y</v>
      </c>
      <c r="AN12" s="19" t="str">
        <f t="shared" si="5"/>
        <v/>
      </c>
      <c r="AO12" s="19" t="str">
        <f t="shared" si="6"/>
        <v/>
      </c>
      <c r="AP12" s="19" t="str">
        <f t="shared" si="7"/>
        <v/>
      </c>
      <c r="AQ12" s="19" t="str">
        <f t="shared" si="8"/>
        <v/>
      </c>
      <c r="AR12" s="19" t="str">
        <f t="shared" si="9"/>
        <v/>
      </c>
      <c r="AS12" s="80" t="s">
        <v>546</v>
      </c>
      <c r="AT12" s="81" t="s">
        <v>547</v>
      </c>
      <c r="AU12" s="82" t="s">
        <v>3451</v>
      </c>
      <c r="AV12" s="20">
        <v>3</v>
      </c>
      <c r="AW12" s="21">
        <v>0</v>
      </c>
      <c r="AX12" s="21">
        <v>68</v>
      </c>
      <c r="AY12" s="21">
        <v>0</v>
      </c>
      <c r="AZ12" s="21">
        <v>0</v>
      </c>
      <c r="BA12" s="21">
        <v>4</v>
      </c>
      <c r="BB12" s="21">
        <v>0</v>
      </c>
      <c r="BC12" s="21">
        <v>0</v>
      </c>
      <c r="BD12" s="21">
        <v>0</v>
      </c>
      <c r="BE12" s="21">
        <v>29</v>
      </c>
      <c r="BF12" s="15" t="str">
        <f t="shared" si="0"/>
        <v>http://mkweb.bcgsc.ca/color-summarizer/?url=https://upload.wikimedia.org/wikipedia/commons/thumb/1/1a/Flag_of_Argentina.svg/320px-Flag_of_Argentina.svg.png&amp;precision=low&amp;num_clusters=3</v>
      </c>
      <c r="BG12" s="15">
        <f t="shared" si="10"/>
        <v>101</v>
      </c>
      <c r="BH12" s="15" t="str">
        <f t="shared" si="11"/>
        <v>["pctBLA_0", "pctBLU_68", "pctGRE_0", "pctRED_0", "pctYEL_4", "pctORA_0", "pctBRO_0", "pctPUR_0", "pctWHI_29"]</v>
      </c>
      <c r="BI12" s="22">
        <v>2780400</v>
      </c>
      <c r="BJ12" s="15" t="str">
        <f t="shared" si="12"/>
        <v>"area_2780400",</v>
      </c>
      <c r="BK12" s="15" t="s">
        <v>2767</v>
      </c>
    </row>
    <row r="13" spans="1:63" ht="21.6" customHeight="1" x14ac:dyDescent="0.3">
      <c r="A13" s="10" t="s">
        <v>51</v>
      </c>
      <c r="B13" s="11" t="e" vm="12">
        <v>#VALUE!</v>
      </c>
      <c r="C13" s="24" t="s">
        <v>295</v>
      </c>
      <c r="D13" s="2" t="s">
        <v>796</v>
      </c>
      <c r="E13" s="12" t="s">
        <v>810</v>
      </c>
      <c r="F13" s="13" t="str" cm="1">
        <f t="array" ref="F13">SUBSTITUTE(CHAR(34) &amp; "capi_" &amp; AS13 &amp; CHAR(34) &amp; "," &amp; BZ13 &amp; IF(COUNTA(_xlfn._xlws.FILTER(I13:AB13, I13:AB13="y"))=0, "", _xlfn.TEXTJOIN(", ", TRUE, IF(I13:AB13="y", CHAR(34) &amp; I$1:AB$1 &amp; CHAR(34), "")) &amp; ","),",,",",")</f>
        <v>"capi_Yerevan","landlo",</v>
      </c>
      <c r="G13" s="14" t="str" cm="1">
        <f t="array" ref="G13">_xlfn.LET(
  _xlpm.textOutput, SUBSTITUTE(
    IF(COUNTA(_xlfn._xlws.FILTER(BH13:BU13, BH13:BU13="y"))=0, "", _xlfn.TEXTJOIN(",", TRUE, IF(AC13:AR13="y", CHAR(34) &amp; $AC$1:$AR$1 &amp; CHAR(34), "")) ) &amp; "," &amp; CHAR(34) &amp; AT13 &amp; CHAR(34),
    ",,", ","
  ),
  IF(LEFT(_xlpm.textOutput,1)=",", MID(_xlpm.textOutput,2,LEN(_xlpm.textOutput)-1), _xlpm.textOutput)
)</f>
        <v>"soviet","rg2_AS_West"</v>
      </c>
      <c r="H13" s="15" t="str">
        <f>""</f>
        <v/>
      </c>
      <c r="I13" s="16"/>
      <c r="J13" s="16" t="s">
        <v>529</v>
      </c>
      <c r="K13" s="16"/>
      <c r="L13" s="16"/>
      <c r="M13" s="16"/>
      <c r="N13" s="16"/>
      <c r="O13" s="16"/>
      <c r="P13" s="16"/>
      <c r="Q13" s="16"/>
      <c r="R13" s="16"/>
      <c r="S13" s="16"/>
      <c r="T13" s="16"/>
      <c r="U13" s="16"/>
      <c r="V13" s="16"/>
      <c r="W13" s="16"/>
      <c r="X13" s="16"/>
      <c r="Y13" s="16"/>
      <c r="Z13" s="16"/>
      <c r="AA13" s="16"/>
      <c r="AB13" s="17"/>
      <c r="AC13" s="18"/>
      <c r="AD13" s="19"/>
      <c r="AE13" s="19"/>
      <c r="AF13" s="19" t="s">
        <v>529</v>
      </c>
      <c r="AG13" s="19"/>
      <c r="AH13" s="19"/>
      <c r="AI13" s="19"/>
      <c r="AJ13" s="19" t="str">
        <f t="shared" si="1"/>
        <v/>
      </c>
      <c r="AK13" s="19" t="str">
        <f t="shared" si="2"/>
        <v/>
      </c>
      <c r="AL13" s="19" t="str">
        <f t="shared" si="3"/>
        <v/>
      </c>
      <c r="AM13" s="19" t="str">
        <f t="shared" si="4"/>
        <v/>
      </c>
      <c r="AN13" s="19" t="str">
        <f t="shared" si="5"/>
        <v/>
      </c>
      <c r="AO13" s="19" t="str">
        <f t="shared" si="6"/>
        <v/>
      </c>
      <c r="AP13" s="19" t="str">
        <f t="shared" si="7"/>
        <v/>
      </c>
      <c r="AQ13" s="19" t="str">
        <f t="shared" si="8"/>
        <v/>
      </c>
      <c r="AR13" s="19" t="str">
        <f t="shared" si="9"/>
        <v/>
      </c>
      <c r="AS13" s="80" t="s">
        <v>548</v>
      </c>
      <c r="AT13" s="81" t="s">
        <v>549</v>
      </c>
      <c r="AU13" s="82" t="s">
        <v>3452</v>
      </c>
      <c r="AV13" s="20">
        <v>3</v>
      </c>
      <c r="AW13" s="21">
        <v>0</v>
      </c>
      <c r="AX13" s="21">
        <v>33</v>
      </c>
      <c r="AY13" s="21">
        <v>0</v>
      </c>
      <c r="AZ13" s="21">
        <v>33</v>
      </c>
      <c r="BA13" s="21">
        <v>0</v>
      </c>
      <c r="BB13" s="21">
        <v>33</v>
      </c>
      <c r="BC13" s="21">
        <v>0</v>
      </c>
      <c r="BD13" s="21">
        <v>0</v>
      </c>
      <c r="BE13" s="21">
        <v>0</v>
      </c>
      <c r="BF13" s="15" t="str">
        <f t="shared" si="0"/>
        <v>http://mkweb.bcgsc.ca/color-summarizer/?url=https://i.ibb.co/BgSZgRG/Armenia-Flag.png&amp;precision=low&amp;num_clusters=3</v>
      </c>
      <c r="BG13" s="15">
        <f t="shared" si="10"/>
        <v>99</v>
      </c>
      <c r="BH13" s="15" t="str">
        <f t="shared" si="11"/>
        <v>["pctBLA_0", "pctBLU_33", "pctGRE_0", "pctRED_33", "pctYEL_0", "pctORA_33", "pctBRO_0", "pctPUR_0", "pctWHI_0"]</v>
      </c>
      <c r="BI13" s="22">
        <v>29743</v>
      </c>
      <c r="BJ13" s="15" t="str">
        <f t="shared" si="12"/>
        <v>"area_29743",</v>
      </c>
      <c r="BK13" s="15" t="s">
        <v>2768</v>
      </c>
    </row>
    <row r="14" spans="1:63" ht="21.6" customHeight="1" x14ac:dyDescent="0.3">
      <c r="A14" s="10" t="s">
        <v>52</v>
      </c>
      <c r="B14" s="11" t="e" vm="13">
        <v>#VALUE!</v>
      </c>
      <c r="C14" s="24" t="s">
        <v>296</v>
      </c>
      <c r="D14" s="2" t="s">
        <v>794</v>
      </c>
      <c r="E14" s="12" t="s">
        <v>811</v>
      </c>
      <c r="F14" s="13" t="str" cm="1">
        <f t="array" ref="F14">SUBSTITUTE(CHAR(34) &amp; "capi_" &amp; AS14 &amp; CHAR(34) &amp; "," &amp; BZ14 &amp; IF(COUNTA(_xlfn._xlws.FILTER(I14:AB14, I14:AB14="y"))=0, "", _xlfn.TEXTJOIN(", ", TRUE, IF(I14:AB14="y", CHAR(34) &amp; I$1:AB$1 &amp; CHAR(34), "")) &amp; ","),",,",",")</f>
        <v>"capi_Oranjestad","island", "kokomo", "geo_CapiBeach", "ntWHYE",</v>
      </c>
      <c r="G14" s="14" t="str" cm="1">
        <f t="array" ref="G14">_xlfn.LET(
  _xlpm.textOutput, SUBSTITUTE(
    IF(COUNTA(_xlfn._xlws.FILTER(BH14:BU14, BH14:BU14="y"))=0, "", _xlfn.TEXTJOIN(",", TRUE, IF(AC14:AR14="y", CHAR(34) &amp; $AC$1:$AR$1 &amp; CHAR(34), "")) ) &amp; "," &amp; CHAR(34) &amp; AT14 &amp; CHAR(34),
    ",,", ","
  ),
  IF(LEFT(_xlpm.textOutput,1)=",", MID(_xlpm.textOutput,2,LEN(_xlpm.textOutput)-1), _xlpm.textOutput)
)</f>
        <v>"monarchy","dutchs","rg2_Na_Caribbean"</v>
      </c>
      <c r="H14" s="15" t="str">
        <f>""</f>
        <v/>
      </c>
      <c r="I14" s="16" t="s">
        <v>529</v>
      </c>
      <c r="J14" s="16"/>
      <c r="K14" s="16" t="s">
        <v>529</v>
      </c>
      <c r="L14" s="16"/>
      <c r="M14" s="16"/>
      <c r="N14" s="16"/>
      <c r="O14" s="16"/>
      <c r="P14" s="16"/>
      <c r="Q14" s="16"/>
      <c r="R14" s="16"/>
      <c r="S14" s="16"/>
      <c r="T14" s="16"/>
      <c r="U14" s="16"/>
      <c r="V14" s="16" t="s">
        <v>529</v>
      </c>
      <c r="W14" s="16"/>
      <c r="X14" s="16"/>
      <c r="Y14" s="16"/>
      <c r="Z14" s="16"/>
      <c r="AA14" s="16"/>
      <c r="AB14" s="17" t="s">
        <v>529</v>
      </c>
      <c r="AC14" s="18"/>
      <c r="AD14" s="19"/>
      <c r="AE14" s="19"/>
      <c r="AF14" s="19"/>
      <c r="AG14" s="19"/>
      <c r="AH14" s="19"/>
      <c r="AI14" s="19" t="s">
        <v>529</v>
      </c>
      <c r="AJ14" s="19" t="str">
        <f t="shared" si="1"/>
        <v/>
      </c>
      <c r="AK14" s="19" t="str">
        <f t="shared" si="2"/>
        <v/>
      </c>
      <c r="AL14" s="19" t="str">
        <f t="shared" si="3"/>
        <v/>
      </c>
      <c r="AM14" s="19" t="str">
        <f t="shared" si="4"/>
        <v/>
      </c>
      <c r="AN14" s="19" t="str">
        <f t="shared" si="5"/>
        <v>y</v>
      </c>
      <c r="AO14" s="19" t="str">
        <f t="shared" si="6"/>
        <v/>
      </c>
      <c r="AP14" s="19" t="str">
        <f t="shared" si="7"/>
        <v/>
      </c>
      <c r="AQ14" s="19" t="str">
        <f t="shared" si="8"/>
        <v/>
      </c>
      <c r="AR14" s="19" t="str">
        <f t="shared" si="9"/>
        <v/>
      </c>
      <c r="AS14" s="80" t="s">
        <v>550</v>
      </c>
      <c r="AT14" s="81" t="s">
        <v>544</v>
      </c>
      <c r="AU14" s="82" t="s">
        <v>3453</v>
      </c>
      <c r="AV14" s="20">
        <v>4</v>
      </c>
      <c r="AW14" s="21">
        <v>0</v>
      </c>
      <c r="AX14" s="21">
        <v>85</v>
      </c>
      <c r="AY14" s="21">
        <v>0</v>
      </c>
      <c r="AZ14" s="21">
        <v>2</v>
      </c>
      <c r="BA14" s="21">
        <v>12</v>
      </c>
      <c r="BB14" s="21">
        <v>0</v>
      </c>
      <c r="BC14" s="21">
        <v>0</v>
      </c>
      <c r="BD14" s="21">
        <v>0</v>
      </c>
      <c r="BE14" s="21">
        <v>1</v>
      </c>
      <c r="BF14" s="15" t="str">
        <f t="shared" si="0"/>
        <v>http://mkweb.bcgsc.ca/color-summarizer/?url=https://i.ibb.co/q9zGjPm/Aruba-Flag.png&amp;precision=low&amp;num_clusters=4</v>
      </c>
      <c r="BG14" s="15">
        <f t="shared" si="10"/>
        <v>100</v>
      </c>
      <c r="BH14" s="15" t="str">
        <f t="shared" si="11"/>
        <v>["pctBLA_0", "pctBLU_85", "pctGRE_0", "pctRED_2", "pctYEL_12", "pctORA_0", "pctBRO_0", "pctPUR_0", "pctWHI_1"]</v>
      </c>
      <c r="BI14" s="15">
        <v>180</v>
      </c>
      <c r="BJ14" s="15" t="str">
        <f t="shared" si="12"/>
        <v>"area_180",</v>
      </c>
      <c r="BK14" s="15" t="s">
        <v>2769</v>
      </c>
    </row>
    <row r="15" spans="1:63" ht="21.6" customHeight="1" x14ac:dyDescent="0.3">
      <c r="A15" s="10" t="s">
        <v>53</v>
      </c>
      <c r="B15" s="11" t="e" vm="14">
        <v>#VALUE!</v>
      </c>
      <c r="C15" s="24" t="s">
        <v>297</v>
      </c>
      <c r="D15" s="2" t="s">
        <v>793</v>
      </c>
      <c r="E15" s="12" t="s">
        <v>812</v>
      </c>
      <c r="F15" s="13" t="str" cm="1">
        <f t="array" ref="F15">SUBSTITUTE(CHAR(34) &amp; "capi_" &amp; AS15 &amp; CHAR(34) &amp; "," &amp; BZ15 &amp; IF(COUNTA(_xlfn._xlws.FILTER(I15:AB15, I15:AB15="y"))=0, "", _xlfn.TEXTJOIN(", ", TRUE, IF(I15:AB15="y", CHAR(34) &amp; I$1:AB$1 &amp; CHAR(34), "")) &amp; ","),",,",",")</f>
        <v>"capi_Canberra","locate_MI", "top30_camel", "pol_samesx", "md_tekken7",</v>
      </c>
      <c r="G15" s="14" t="str" cm="1">
        <f t="array" ref="G15">_xlfn.LET(
  _xlpm.textOutput, SUBSTITUTE(
    IF(COUNTA(_xlfn._xlws.FILTER(BH15:BU15, BH15:BU15="y"))=0, "", _xlfn.TEXTJOIN(",", TRUE, IF(AC15:AR15="y", CHAR(34) &amp; $AC$1:$AR$1 &amp; CHAR(34), "")) ) &amp; "," &amp; CHAR(34) &amp; AT15 &amp; CHAR(34),
    ",,", ","
  ),
  IF(LEFT(_xlpm.textOutput,1)=",", MID(_xlpm.textOutput,2,LEN(_xlpm.textOutput)-1), _xlpm.textOutput)
)</f>
        <v>"chopGB","monarchy","englis","rg2_OC_AUNZ"</v>
      </c>
      <c r="H15" s="15" t="str">
        <f>""</f>
        <v/>
      </c>
      <c r="I15" s="16"/>
      <c r="J15" s="16"/>
      <c r="K15" s="16"/>
      <c r="L15" s="16" t="s">
        <v>529</v>
      </c>
      <c r="M15" s="16"/>
      <c r="N15" s="16"/>
      <c r="O15" s="16"/>
      <c r="P15" s="16" t="s">
        <v>529</v>
      </c>
      <c r="Q15" s="16"/>
      <c r="R15" s="16"/>
      <c r="S15" s="16"/>
      <c r="T15" s="16" t="s">
        <v>529</v>
      </c>
      <c r="U15" s="16"/>
      <c r="V15" s="16"/>
      <c r="W15" s="16" t="s">
        <v>529</v>
      </c>
      <c r="X15" s="16"/>
      <c r="Y15" s="16"/>
      <c r="Z15" s="16"/>
      <c r="AA15" s="16"/>
      <c r="AB15" s="17"/>
      <c r="AC15" s="18"/>
      <c r="AD15" s="19" t="s">
        <v>529</v>
      </c>
      <c r="AE15" s="19"/>
      <c r="AF15" s="19"/>
      <c r="AG15" s="19"/>
      <c r="AH15" s="19"/>
      <c r="AI15" s="19" t="s">
        <v>529</v>
      </c>
      <c r="AJ15" s="19" t="str">
        <f t="shared" si="1"/>
        <v>y</v>
      </c>
      <c r="AK15" s="19" t="str">
        <f t="shared" si="2"/>
        <v/>
      </c>
      <c r="AL15" s="19" t="str">
        <f t="shared" si="3"/>
        <v/>
      </c>
      <c r="AM15" s="19" t="str">
        <f t="shared" si="4"/>
        <v/>
      </c>
      <c r="AN15" s="19" t="str">
        <f t="shared" si="5"/>
        <v/>
      </c>
      <c r="AO15" s="19" t="str">
        <f t="shared" si="6"/>
        <v/>
      </c>
      <c r="AP15" s="19" t="str">
        <f t="shared" si="7"/>
        <v/>
      </c>
      <c r="AQ15" s="19" t="str">
        <f t="shared" si="8"/>
        <v/>
      </c>
      <c r="AR15" s="19" t="str">
        <f t="shared" si="9"/>
        <v/>
      </c>
      <c r="AS15" s="80" t="s">
        <v>551</v>
      </c>
      <c r="AT15" s="81" t="s">
        <v>552</v>
      </c>
      <c r="AU15" s="82" t="s">
        <v>3450</v>
      </c>
      <c r="AV15" s="20">
        <v>3</v>
      </c>
      <c r="AW15" s="21">
        <v>0</v>
      </c>
      <c r="AX15" s="21">
        <v>79</v>
      </c>
      <c r="AY15" s="21">
        <v>0</v>
      </c>
      <c r="AZ15" s="21">
        <v>8</v>
      </c>
      <c r="BA15" s="21">
        <v>0</v>
      </c>
      <c r="BB15" s="21">
        <v>0</v>
      </c>
      <c r="BC15" s="21">
        <v>0</v>
      </c>
      <c r="BD15" s="21">
        <v>0</v>
      </c>
      <c r="BE15" s="21">
        <v>13</v>
      </c>
      <c r="BF15" s="15" t="str">
        <f t="shared" si="0"/>
        <v>http://mkweb.bcgsc.ca/color-summarizer/?url=https://i.ibb.co/cJ1kzCd/Australia-Flag.png&amp;precision=low&amp;num_clusters=3</v>
      </c>
      <c r="BG15" s="15">
        <f t="shared" si="10"/>
        <v>100</v>
      </c>
      <c r="BH15" s="15" t="str">
        <f t="shared" si="11"/>
        <v>["pctBLA_0", "pctBLU_79", "pctGRE_0", "pctRED_8", "pctYEL_0", "pctORA_0", "pctBRO_0", "pctPUR_0", "pctWHI_13"]</v>
      </c>
      <c r="BI15" s="22">
        <v>7741220</v>
      </c>
      <c r="BJ15" s="15" t="str">
        <f t="shared" si="12"/>
        <v>"area_7741220",</v>
      </c>
      <c r="BK15" s="15" t="s">
        <v>2770</v>
      </c>
    </row>
    <row r="16" spans="1:63" ht="21.6" customHeight="1" x14ac:dyDescent="0.3">
      <c r="A16" s="10" t="s">
        <v>54</v>
      </c>
      <c r="B16" s="11" t="e" vm="15">
        <v>#VALUE!</v>
      </c>
      <c r="C16" s="24" t="s">
        <v>298</v>
      </c>
      <c r="D16" s="2" t="s">
        <v>791</v>
      </c>
      <c r="E16" s="12" t="s">
        <v>813</v>
      </c>
      <c r="F16" s="13" t="str" cm="1">
        <f t="array" ref="F16">SUBSTITUTE(CHAR(34) &amp; "capi_" &amp; AS16 &amp; CHAR(34) &amp; "," &amp; BZ16 &amp; IF(COUNTA(_xlfn._xlws.FILTER(I16:AB16, I16:AB16="y"))=0, "", _xlfn.TEXTJOIN(", ", TRUE, IF(I16:AB16="y", CHAR(34) &amp; I$1:AB$1 &amp; CHAR(34), "")) &amp; ","),",,",",")</f>
        <v>"capi_Vienna","landlo", "locate_MI", "rg3_austrohungary", "pol_samesx",</v>
      </c>
      <c r="G16" s="14" t="str" cm="1">
        <f t="array" ref="G16">_xlfn.LET(
  _xlpm.textOutput, SUBSTITUTE(
    IF(COUNTA(_xlfn._xlws.FILTER(BH16:BU16, BH16:BU16="y"))=0, "", _xlfn.TEXTJOIN(",", TRUE, IF(AC16:AR16="y", CHAR(34) &amp; $AC$1:$AR$1 &amp; CHAR(34), "")) ) &amp; "," &amp; CHAR(34) &amp; AT16 &amp; CHAR(34),
    ",,", ","
  ),
  IF(LEFT(_xlpm.textOutput,1)=",", MID(_xlpm.textOutput,2,LEN(_xlpm.textOutput)-1), _xlpm.textOutput)
)</f>
        <v>"eunion","german","rg2_EU_West"</v>
      </c>
      <c r="H16" s="15" t="str">
        <f>""</f>
        <v/>
      </c>
      <c r="I16" s="16"/>
      <c r="J16" s="16" t="s">
        <v>529</v>
      </c>
      <c r="K16" s="16"/>
      <c r="L16" s="16" t="s">
        <v>529</v>
      </c>
      <c r="M16" s="16"/>
      <c r="N16" s="16"/>
      <c r="O16" s="16"/>
      <c r="P16" s="16"/>
      <c r="Q16" s="16" t="s">
        <v>529</v>
      </c>
      <c r="R16" s="16"/>
      <c r="S16" s="16"/>
      <c r="T16" s="16" t="s">
        <v>529</v>
      </c>
      <c r="U16" s="16"/>
      <c r="V16" s="16"/>
      <c r="W16" s="16"/>
      <c r="X16" s="16"/>
      <c r="Y16" s="16"/>
      <c r="Z16" s="16"/>
      <c r="AA16" s="16"/>
      <c r="AB16" s="17"/>
      <c r="AC16" s="18"/>
      <c r="AD16" s="19"/>
      <c r="AE16" s="19"/>
      <c r="AF16" s="19"/>
      <c r="AG16" s="19"/>
      <c r="AH16" s="19" t="s">
        <v>529</v>
      </c>
      <c r="AI16" s="19"/>
      <c r="AJ16" s="19" t="str">
        <f t="shared" si="1"/>
        <v/>
      </c>
      <c r="AK16" s="19" t="str">
        <f t="shared" si="2"/>
        <v/>
      </c>
      <c r="AL16" s="19" t="str">
        <f t="shared" si="3"/>
        <v/>
      </c>
      <c r="AM16" s="19" t="str">
        <f t="shared" si="4"/>
        <v/>
      </c>
      <c r="AN16" s="19" t="str">
        <f t="shared" si="5"/>
        <v/>
      </c>
      <c r="AO16" s="19" t="str">
        <f t="shared" si="6"/>
        <v/>
      </c>
      <c r="AP16" s="19" t="str">
        <f t="shared" si="7"/>
        <v>y</v>
      </c>
      <c r="AQ16" s="19" t="str">
        <f t="shared" si="8"/>
        <v/>
      </c>
      <c r="AR16" s="19" t="str">
        <f t="shared" si="9"/>
        <v/>
      </c>
      <c r="AS16" s="80" t="s">
        <v>553</v>
      </c>
      <c r="AT16" s="81" t="s">
        <v>554</v>
      </c>
      <c r="AU16" s="82" t="s">
        <v>3454</v>
      </c>
      <c r="AV16" s="20">
        <v>2</v>
      </c>
      <c r="AW16" s="21">
        <v>0</v>
      </c>
      <c r="AX16" s="21">
        <v>0</v>
      </c>
      <c r="AY16" s="21">
        <v>0</v>
      </c>
      <c r="AZ16" s="21">
        <v>66</v>
      </c>
      <c r="BA16" s="21">
        <v>0</v>
      </c>
      <c r="BB16" s="21">
        <v>0</v>
      </c>
      <c r="BC16" s="21">
        <v>0</v>
      </c>
      <c r="BD16" s="21">
        <v>0</v>
      </c>
      <c r="BE16" s="21">
        <v>33</v>
      </c>
      <c r="BF16" s="15" t="str">
        <f t="shared" si="0"/>
        <v>http://mkweb.bcgsc.ca/color-summarizer/?url=https://i.ibb.co/C9tQ3bX/Austria-Flag.png&amp;precision=low&amp;num_clusters=2</v>
      </c>
      <c r="BG16" s="15">
        <f t="shared" si="10"/>
        <v>99</v>
      </c>
      <c r="BH16" s="15" t="str">
        <f t="shared" si="11"/>
        <v>["pctBLA_0", "pctBLU_0", "pctGRE_0", "pctRED_66", "pctYEL_0", "pctORA_0", "pctBRO_0", "pctPUR_0", "pctWHI_33"]</v>
      </c>
      <c r="BI16" s="22">
        <v>83871</v>
      </c>
      <c r="BJ16" s="15" t="str">
        <f t="shared" si="12"/>
        <v>"area_83871",</v>
      </c>
      <c r="BK16" s="15" t="s">
        <v>2771</v>
      </c>
    </row>
    <row r="17" spans="1:63" ht="21.6" customHeight="1" x14ac:dyDescent="0.3">
      <c r="A17" s="10" t="s">
        <v>55</v>
      </c>
      <c r="B17" s="11" t="e" vm="16">
        <v>#VALUE!</v>
      </c>
      <c r="C17" s="24" t="s">
        <v>299</v>
      </c>
      <c r="D17" s="2" t="s">
        <v>796</v>
      </c>
      <c r="E17" s="12" t="s">
        <v>814</v>
      </c>
      <c r="F17" s="13" t="str" cm="1">
        <f t="array" ref="F17">SUBSTITUTE(CHAR(34) &amp; "capi_" &amp; AS17 &amp; CHAR(34) &amp; "," &amp; BZ17 &amp; IF(COUNTA(_xlfn._xlws.FILTER(I17:AB17, I17:AB17="y"))=0, "", _xlfn.TEXTJOIN(", ", TRUE, IF(I17:AB17="y", CHAR(34) &amp; I$1:AB$1 &amp; CHAR(34), "")) &amp; ","),",,",",")</f>
        <v>"capi_Baku","landlo", "geo_CapiBeach",</v>
      </c>
      <c r="G17" s="14" t="str" cm="1">
        <f t="array" ref="G17">_xlfn.LET(
  _xlpm.textOutput, SUBSTITUTE(
    IF(COUNTA(_xlfn._xlws.FILTER(BH17:BU17, BH17:BU17="y"))=0, "", _xlfn.TEXTJOIN(",", TRUE, IF(AC17:AR17="y", CHAR(34) &amp; $AC$1:$AR$1 &amp; CHAR(34), "")) ) &amp; "," &amp; CHAR(34) &amp; AT17 &amp; CHAR(34),
    ",,", ","
  ),
  IF(LEFT(_xlpm.textOutput,1)=",", MID(_xlpm.textOutput,2,LEN(_xlpm.textOutput)-1), _xlpm.textOutput)
)</f>
        <v>"soviet","rg2_AS_West"</v>
      </c>
      <c r="H17" s="15" t="str">
        <f>""</f>
        <v/>
      </c>
      <c r="I17" s="16"/>
      <c r="J17" s="16" t="s">
        <v>529</v>
      </c>
      <c r="K17" s="16"/>
      <c r="L17" s="16"/>
      <c r="M17" s="16"/>
      <c r="N17" s="16"/>
      <c r="O17" s="16"/>
      <c r="P17" s="16"/>
      <c r="Q17" s="16"/>
      <c r="R17" s="16"/>
      <c r="S17" s="16"/>
      <c r="T17" s="16"/>
      <c r="U17" s="16"/>
      <c r="V17" s="16" t="s">
        <v>529</v>
      </c>
      <c r="W17" s="16"/>
      <c r="X17" s="16"/>
      <c r="Y17" s="16"/>
      <c r="Z17" s="16"/>
      <c r="AA17" s="16"/>
      <c r="AB17" s="17"/>
      <c r="AC17" s="18"/>
      <c r="AD17" s="19"/>
      <c r="AE17" s="19"/>
      <c r="AF17" s="19" t="s">
        <v>529</v>
      </c>
      <c r="AG17" s="19"/>
      <c r="AH17" s="19"/>
      <c r="AI17" s="19"/>
      <c r="AJ17" s="19" t="str">
        <f t="shared" si="1"/>
        <v/>
      </c>
      <c r="AK17" s="19" t="str">
        <f t="shared" si="2"/>
        <v/>
      </c>
      <c r="AL17" s="19" t="str">
        <f t="shared" si="3"/>
        <v/>
      </c>
      <c r="AM17" s="19" t="str">
        <f t="shared" si="4"/>
        <v/>
      </c>
      <c r="AN17" s="19" t="str">
        <f t="shared" si="5"/>
        <v/>
      </c>
      <c r="AO17" s="19" t="str">
        <f t="shared" si="6"/>
        <v/>
      </c>
      <c r="AP17" s="19" t="str">
        <f t="shared" si="7"/>
        <v/>
      </c>
      <c r="AQ17" s="19" t="str">
        <f t="shared" si="8"/>
        <v/>
      </c>
      <c r="AR17" s="19" t="str">
        <f t="shared" si="9"/>
        <v/>
      </c>
      <c r="AS17" s="80" t="s">
        <v>555</v>
      </c>
      <c r="AT17" s="81" t="s">
        <v>549</v>
      </c>
      <c r="AU17" s="82" t="s">
        <v>3455</v>
      </c>
      <c r="AV17" s="20">
        <v>4</v>
      </c>
      <c r="AW17" s="21">
        <v>0</v>
      </c>
      <c r="AX17" s="21">
        <v>33</v>
      </c>
      <c r="AY17" s="21">
        <v>33</v>
      </c>
      <c r="AZ17" s="21">
        <v>30</v>
      </c>
      <c r="BA17" s="21">
        <v>0</v>
      </c>
      <c r="BB17" s="21">
        <v>0</v>
      </c>
      <c r="BC17" s="21">
        <v>0</v>
      </c>
      <c r="BD17" s="21">
        <v>0</v>
      </c>
      <c r="BE17" s="21">
        <v>4</v>
      </c>
      <c r="BF17" s="15" t="str">
        <f t="shared" si="0"/>
        <v>http://mkweb.bcgsc.ca/color-summarizer/?url=https://upload.wikimedia.org/wikipedia/commons/thumb/d/dd/Flag_of_Azerbaijan.svg/383px-Flag_of_Azerbaijan.svg.png&amp;precision=low&amp;num_clusters=4</v>
      </c>
      <c r="BG17" s="15">
        <f t="shared" si="10"/>
        <v>100</v>
      </c>
      <c r="BH17" s="15" t="str">
        <f t="shared" si="11"/>
        <v>["pctBLA_0", "pctBLU_33", "pctGRE_33", "pctRED_30", "pctYEL_0", "pctORA_0", "pctBRO_0", "pctPUR_0", "pctWHI_4"]</v>
      </c>
      <c r="BI17" s="22">
        <v>86600</v>
      </c>
      <c r="BJ17" s="15" t="str">
        <f t="shared" si="12"/>
        <v>"area_86600",</v>
      </c>
      <c r="BK17" s="15" t="s">
        <v>2772</v>
      </c>
    </row>
    <row r="18" spans="1:63" ht="21.6" customHeight="1" x14ac:dyDescent="0.3">
      <c r="A18" s="10" t="s">
        <v>56</v>
      </c>
      <c r="B18" s="11" t="e" vm="17">
        <v>#VALUE!</v>
      </c>
      <c r="C18" s="24" t="s">
        <v>300</v>
      </c>
      <c r="D18" s="2" t="s">
        <v>794</v>
      </c>
      <c r="E18" s="12" t="s">
        <v>815</v>
      </c>
      <c r="F18" s="13" t="str" cm="1">
        <f t="array" ref="F18">SUBSTITUTE(CHAR(34) &amp; "capi_" &amp; AS18 &amp; CHAR(34) &amp; "," &amp; BZ18 &amp; IF(COUNTA(_xlfn._xlws.FILTER(I18:AB18, I18:AB18="y"))=0, "", _xlfn.TEXTJOIN(", ", TRUE, IF(I18:AB18="y", CHAR(34) &amp; I$1:AB$1 &amp; CHAR(34), "")) &amp; ","),",,",",")</f>
        <v>"capi_Nassau","island", "kokomo", "geo_CapiBeach",</v>
      </c>
      <c r="G18" s="14" t="str" cm="1">
        <f t="array" ref="G18">_xlfn.LET(
  _xlpm.textOutput, SUBSTITUTE(
    IF(COUNTA(_xlfn._xlws.FILTER(BH18:BU18, BH18:BU18="y"))=0, "", _xlfn.TEXTJOIN(",", TRUE, IF(AC18:AR18="y", CHAR(34) &amp; $AC$1:$AR$1 &amp; CHAR(34), "")) ) &amp; "," &amp; CHAR(34) &amp; AT18 &amp; CHAR(34),
    ",,", ","
  ),
  IF(LEFT(_xlpm.textOutput,1)=",", MID(_xlpm.textOutput,2,LEN(_xlpm.textOutput)-1), _xlpm.textOutput)
)</f>
        <v>"chopGB","monarchy","englis","rg2_Na_Caribbean"</v>
      </c>
      <c r="H18" s="15" t="str">
        <f>""</f>
        <v/>
      </c>
      <c r="I18" s="16" t="s">
        <v>529</v>
      </c>
      <c r="J18" s="16"/>
      <c r="K18" s="16" t="s">
        <v>529</v>
      </c>
      <c r="L18" s="16"/>
      <c r="M18" s="16"/>
      <c r="N18" s="16"/>
      <c r="O18" s="16"/>
      <c r="P18" s="16"/>
      <c r="Q18" s="16"/>
      <c r="R18" s="16"/>
      <c r="S18" s="16"/>
      <c r="T18" s="16"/>
      <c r="U18" s="16"/>
      <c r="V18" s="16" t="s">
        <v>529</v>
      </c>
      <c r="W18" s="16"/>
      <c r="X18" s="16"/>
      <c r="Y18" s="16"/>
      <c r="Z18" s="16"/>
      <c r="AA18" s="16"/>
      <c r="AB18" s="17"/>
      <c r="AC18" s="18"/>
      <c r="AD18" s="19" t="s">
        <v>529</v>
      </c>
      <c r="AE18" s="19"/>
      <c r="AF18" s="19"/>
      <c r="AG18" s="19"/>
      <c r="AH18" s="19"/>
      <c r="AI18" s="19" t="s">
        <v>529</v>
      </c>
      <c r="AJ18" s="19" t="str">
        <f t="shared" si="1"/>
        <v>y</v>
      </c>
      <c r="AK18" s="19" t="str">
        <f t="shared" si="2"/>
        <v/>
      </c>
      <c r="AL18" s="19" t="str">
        <f t="shared" si="3"/>
        <v/>
      </c>
      <c r="AM18" s="19" t="str">
        <f t="shared" si="4"/>
        <v/>
      </c>
      <c r="AN18" s="19" t="str">
        <f t="shared" si="5"/>
        <v/>
      </c>
      <c r="AO18" s="19" t="str">
        <f t="shared" si="6"/>
        <v/>
      </c>
      <c r="AP18" s="19" t="str">
        <f t="shared" si="7"/>
        <v/>
      </c>
      <c r="AQ18" s="19" t="str">
        <f t="shared" si="8"/>
        <v/>
      </c>
      <c r="AR18" s="19" t="str">
        <f t="shared" si="9"/>
        <v/>
      </c>
      <c r="AS18" s="80" t="s">
        <v>556</v>
      </c>
      <c r="AT18" s="81" t="s">
        <v>544</v>
      </c>
      <c r="AU18" s="82" t="s">
        <v>3450</v>
      </c>
      <c r="AV18" s="20">
        <v>3</v>
      </c>
      <c r="AW18" s="21">
        <v>21</v>
      </c>
      <c r="AX18" s="21">
        <v>58</v>
      </c>
      <c r="AY18" s="21">
        <v>0</v>
      </c>
      <c r="AZ18" s="21">
        <v>0</v>
      </c>
      <c r="BA18" s="21">
        <v>20</v>
      </c>
      <c r="BB18" s="21">
        <v>0</v>
      </c>
      <c r="BC18" s="21">
        <v>0</v>
      </c>
      <c r="BD18" s="21">
        <v>0</v>
      </c>
      <c r="BE18" s="21">
        <v>0</v>
      </c>
      <c r="BF18" s="15" t="str">
        <f t="shared" si="0"/>
        <v>http://mkweb.bcgsc.ca/color-summarizer/?url=https://upload.wikimedia.org/wikipedia/commons/thumb/9/93/Flag_of_the_Bahamas.svg/383px-Flag_of_the_Bahamas.svg.png&amp;precision=low&amp;num_clusters=3</v>
      </c>
      <c r="BG18" s="15">
        <f t="shared" si="10"/>
        <v>99</v>
      </c>
      <c r="BH18" s="15" t="str">
        <f t="shared" si="11"/>
        <v>["pctBLA_21", "pctBLU_58", "pctGRE_0", "pctRED_0", "pctYEL_20", "pctORA_0", "pctBRO_0", "pctPUR_0", "pctWHI_0"]</v>
      </c>
      <c r="BI18" s="22">
        <v>13943</v>
      </c>
      <c r="BJ18" s="15" t="str">
        <f t="shared" si="12"/>
        <v>"area_13943",</v>
      </c>
      <c r="BK18" s="15" t="s">
        <v>2773</v>
      </c>
    </row>
    <row r="19" spans="1:63" ht="21.6" customHeight="1" x14ac:dyDescent="0.3">
      <c r="A19" s="10" t="s">
        <v>57</v>
      </c>
      <c r="B19" s="11" t="e" vm="18">
        <v>#VALUE!</v>
      </c>
      <c r="C19" s="24" t="s">
        <v>301</v>
      </c>
      <c r="D19" s="2" t="s">
        <v>790</v>
      </c>
      <c r="E19" s="12" t="s">
        <v>816</v>
      </c>
      <c r="F19" s="13" t="str" cm="1">
        <f t="array" ref="F19">SUBSTITUTE(CHAR(34) &amp; "capi_" &amp; AS19 &amp; CHAR(34) &amp; "," &amp; BZ19 &amp; IF(COUNTA(_xlfn._xlws.FILTER(I19:AB19, I19:AB19="y"))=0, "", _xlfn.TEXTJOIN(", ", TRUE, IF(I19:AB19="y", CHAR(34) &amp; I$1:AB$1 &amp; CHAR(34), "")) &amp; ","),",,",",")</f>
        <v>"capi_Manama","island", "geo_CapiBeach",</v>
      </c>
      <c r="G19" s="14" t="str" cm="1">
        <f t="array" ref="G19">_xlfn.LET(
  _xlpm.textOutput, SUBSTITUTE(
    IF(COUNTA(_xlfn._xlws.FILTER(BH19:BU19, BH19:BU19="y"))=0, "", _xlfn.TEXTJOIN(",", TRUE, IF(AC19:AR19="y", CHAR(34) &amp; $AC$1:$AR$1 &amp; CHAR(34), "")) ) &amp; "," &amp; CHAR(34) &amp; AT19 &amp; CHAR(34),
    ",,", ","
  ),
  IF(LEFT(_xlpm.textOutput,1)=",", MID(_xlpm.textOutput,2,LEN(_xlpm.textOutput)-1), _xlpm.textOutput)
)</f>
        <v>"chopGB","monarchy","arabic","rg2_AS_West"</v>
      </c>
      <c r="H19" s="15" t="str">
        <f>""</f>
        <v/>
      </c>
      <c r="I19" s="16" t="s">
        <v>529</v>
      </c>
      <c r="J19" s="16"/>
      <c r="K19" s="16"/>
      <c r="L19" s="16"/>
      <c r="M19" s="16"/>
      <c r="N19" s="16"/>
      <c r="O19" s="16"/>
      <c r="P19" s="16"/>
      <c r="Q19" s="16"/>
      <c r="R19" s="16"/>
      <c r="S19" s="16"/>
      <c r="T19" s="16"/>
      <c r="U19" s="16"/>
      <c r="V19" s="16" t="s">
        <v>529</v>
      </c>
      <c r="W19" s="16"/>
      <c r="X19" s="16"/>
      <c r="Y19" s="16"/>
      <c r="Z19" s="16"/>
      <c r="AA19" s="16"/>
      <c r="AB19" s="17"/>
      <c r="AC19" s="18"/>
      <c r="AD19" s="19" t="s">
        <v>529</v>
      </c>
      <c r="AE19" s="19"/>
      <c r="AF19" s="19"/>
      <c r="AG19" s="19"/>
      <c r="AH19" s="19"/>
      <c r="AI19" s="19" t="s">
        <v>529</v>
      </c>
      <c r="AJ19" s="19" t="str">
        <f t="shared" si="1"/>
        <v/>
      </c>
      <c r="AK19" s="19" t="str">
        <f t="shared" si="2"/>
        <v/>
      </c>
      <c r="AL19" s="19" t="str">
        <f t="shared" si="3"/>
        <v/>
      </c>
      <c r="AM19" s="19" t="str">
        <f t="shared" si="4"/>
        <v/>
      </c>
      <c r="AN19" s="19" t="str">
        <f t="shared" si="5"/>
        <v/>
      </c>
      <c r="AO19" s="19" t="str">
        <f t="shared" si="6"/>
        <v/>
      </c>
      <c r="AP19" s="19" t="str">
        <f t="shared" si="7"/>
        <v/>
      </c>
      <c r="AQ19" s="19" t="str">
        <f t="shared" si="8"/>
        <v>y</v>
      </c>
      <c r="AR19" s="19" t="str">
        <f t="shared" si="9"/>
        <v/>
      </c>
      <c r="AS19" s="80" t="s">
        <v>557</v>
      </c>
      <c r="AT19" s="81" t="s">
        <v>549</v>
      </c>
      <c r="AU19" s="82" t="s">
        <v>3456</v>
      </c>
      <c r="AV19" s="20">
        <v>2</v>
      </c>
      <c r="AW19" s="21">
        <v>0</v>
      </c>
      <c r="AX19" s="21">
        <v>0</v>
      </c>
      <c r="AY19" s="21">
        <v>0</v>
      </c>
      <c r="AZ19" s="21">
        <v>66</v>
      </c>
      <c r="BA19" s="21">
        <v>0</v>
      </c>
      <c r="BB19" s="21">
        <v>0</v>
      </c>
      <c r="BC19" s="21">
        <v>0</v>
      </c>
      <c r="BD19" s="21">
        <v>0</v>
      </c>
      <c r="BE19" s="21">
        <v>33</v>
      </c>
      <c r="BF19" s="15" t="str">
        <f t="shared" si="0"/>
        <v>http://mkweb.bcgsc.ca/color-summarizer/?url=https://upload.wikimedia.org/wikipedia/commons/thumb/2/2c/Flag_of_Bahrain.svg/383px-Flag_of_Bahrain.svg.png&amp;precision=low&amp;num_clusters=2</v>
      </c>
      <c r="BG19" s="15">
        <f t="shared" si="10"/>
        <v>99</v>
      </c>
      <c r="BH19" s="15" t="str">
        <f t="shared" si="11"/>
        <v>["pctBLA_0", "pctBLU_0", "pctGRE_0", "pctRED_66", "pctYEL_0", "pctORA_0", "pctBRO_0", "pctPUR_0", "pctWHI_33"]</v>
      </c>
      <c r="BI19" s="15">
        <v>765</v>
      </c>
      <c r="BJ19" s="15" t="str">
        <f t="shared" si="12"/>
        <v>"area_765",</v>
      </c>
      <c r="BK19" s="15" t="s">
        <v>2774</v>
      </c>
    </row>
    <row r="20" spans="1:63" ht="21.6" customHeight="1" x14ac:dyDescent="0.3">
      <c r="A20" s="10" t="s">
        <v>58</v>
      </c>
      <c r="B20" s="11" t="e" vm="19">
        <v>#VALUE!</v>
      </c>
      <c r="C20" s="24" t="s">
        <v>302</v>
      </c>
      <c r="D20" s="2" t="s">
        <v>790</v>
      </c>
      <c r="E20" s="12" t="s">
        <v>817</v>
      </c>
      <c r="F20" s="13" t="str" cm="1">
        <f t="array" ref="F20">SUBSTITUTE(CHAR(34) &amp; "capi_" &amp; AS20 &amp; CHAR(34) &amp; "," &amp; BZ20 &amp; IF(COUNTA(_xlfn._xlws.FILTER(I20:AB20, I20:AB20="y"))=0, "", _xlfn.TEXTJOIN(", ", TRUE, IF(I20:AB20="y", CHAR(34) &amp; I$1:AB$1 &amp; CHAR(34), "")) &amp; ","),",,",",")</f>
        <v>"capi_Dhaka",</v>
      </c>
      <c r="G20" s="14" t="str" cm="1">
        <f t="array" ref="G20">_xlfn.LET(
  _xlpm.textOutput, SUBSTITUTE(
    IF(COUNTA(_xlfn._xlws.FILTER(BH20:BU20, BH20:BU20="y"))=0, "", _xlfn.TEXTJOIN(",", TRUE, IF(AC20:AR20="y", CHAR(34) &amp; $AC$1:$AR$1 &amp; CHAR(34), "")) ) &amp; "," &amp; CHAR(34) &amp; AT20 &amp; CHAR(34),
    ",,", ","
  ),
  IF(LEFT(_xlpm.textOutput,1)=",", MID(_xlpm.textOutput,2,LEN(_xlpm.textOutput)-1), _xlpm.textOutput)
)</f>
        <v>"chopGB","rg2_As_SouthOnly"</v>
      </c>
      <c r="H20" s="15" t="str">
        <f>""</f>
        <v/>
      </c>
      <c r="I20" s="16"/>
      <c r="J20" s="16"/>
      <c r="K20" s="16"/>
      <c r="L20" s="16"/>
      <c r="M20" s="16"/>
      <c r="N20" s="16"/>
      <c r="O20" s="16"/>
      <c r="P20" s="16"/>
      <c r="Q20" s="16"/>
      <c r="R20" s="16"/>
      <c r="S20" s="16"/>
      <c r="T20" s="16"/>
      <c r="U20" s="16"/>
      <c r="V20" s="16"/>
      <c r="W20" s="16"/>
      <c r="X20" s="16"/>
      <c r="Y20" s="16"/>
      <c r="Z20" s="16"/>
      <c r="AA20" s="16"/>
      <c r="AB20" s="17"/>
      <c r="AC20" s="18"/>
      <c r="AD20" s="19" t="s">
        <v>529</v>
      </c>
      <c r="AE20" s="19"/>
      <c r="AF20" s="19"/>
      <c r="AG20" s="19"/>
      <c r="AH20" s="19"/>
      <c r="AI20" s="19"/>
      <c r="AJ20" s="19" t="str">
        <f t="shared" si="1"/>
        <v/>
      </c>
      <c r="AK20" s="19" t="str">
        <f t="shared" si="2"/>
        <v/>
      </c>
      <c r="AL20" s="19" t="str">
        <f t="shared" si="3"/>
        <v/>
      </c>
      <c r="AM20" s="19" t="str">
        <f t="shared" si="4"/>
        <v/>
      </c>
      <c r="AN20" s="19" t="str">
        <f t="shared" si="5"/>
        <v/>
      </c>
      <c r="AO20" s="19" t="str">
        <f t="shared" si="6"/>
        <v/>
      </c>
      <c r="AP20" s="19" t="str">
        <f t="shared" si="7"/>
        <v/>
      </c>
      <c r="AQ20" s="19" t="str">
        <f t="shared" si="8"/>
        <v/>
      </c>
      <c r="AR20" s="19" t="str">
        <f t="shared" si="9"/>
        <v/>
      </c>
      <c r="AS20" s="80" t="s">
        <v>558</v>
      </c>
      <c r="AT20" s="81" t="s">
        <v>531</v>
      </c>
      <c r="AU20" s="82" t="s">
        <v>3457</v>
      </c>
      <c r="AV20" s="20">
        <v>2</v>
      </c>
      <c r="AW20" s="21">
        <v>0</v>
      </c>
      <c r="AX20" s="21">
        <v>0</v>
      </c>
      <c r="AY20" s="21">
        <v>80</v>
      </c>
      <c r="AZ20" s="21">
        <v>20</v>
      </c>
      <c r="BA20" s="21">
        <v>0</v>
      </c>
      <c r="BB20" s="21">
        <v>0</v>
      </c>
      <c r="BC20" s="21">
        <v>0</v>
      </c>
      <c r="BD20" s="21">
        <v>0</v>
      </c>
      <c r="BE20" s="21">
        <v>0</v>
      </c>
      <c r="BF20" s="15" t="str">
        <f t="shared" si="0"/>
        <v>http://mkweb.bcgsc.ca/color-summarizer/?url=https://upload.wikimedia.org/wikipedia/commons/thumb/f/f9/Flag_of_Bangladesh.svg/320px-Flag_of_Bangladesh.svg.png&amp;precision=low&amp;num_clusters=2</v>
      </c>
      <c r="BG20" s="15">
        <f t="shared" si="10"/>
        <v>100</v>
      </c>
      <c r="BH20" s="15" t="str">
        <f t="shared" si="11"/>
        <v>["pctBLA_0", "pctBLU_0", "pctGRE_80", "pctRED_20", "pctYEL_0", "pctORA_0", "pctBRO_0", "pctPUR_0", "pctWHI_0"]</v>
      </c>
      <c r="BI20" s="22">
        <v>147570</v>
      </c>
      <c r="BJ20" s="15" t="str">
        <f t="shared" si="12"/>
        <v>"area_147570",</v>
      </c>
      <c r="BK20" s="15" t="s">
        <v>2775</v>
      </c>
    </row>
    <row r="21" spans="1:63" ht="21.6" customHeight="1" x14ac:dyDescent="0.3">
      <c r="A21" s="10" t="s">
        <v>59</v>
      </c>
      <c r="B21" s="11" t="e" vm="20">
        <v>#VALUE!</v>
      </c>
      <c r="C21" s="24" t="s">
        <v>303</v>
      </c>
      <c r="D21" s="2" t="s">
        <v>794</v>
      </c>
      <c r="E21" s="12" t="s">
        <v>818</v>
      </c>
      <c r="F21" s="13" t="str" cm="1">
        <f t="array" ref="F21">SUBSTITUTE(CHAR(34) &amp; "capi_" &amp; AS21 &amp; CHAR(34) &amp; "," &amp; BZ21 &amp; IF(COUNTA(_xlfn._xlws.FILTER(I21:AB21, I21:AB21="y"))=0, "", _xlfn.TEXTJOIN(", ", TRUE, IF(I21:AB21="y", CHAR(34) &amp; I$1:AB$1 &amp; CHAR(34), "")) &amp; ","),",,",",")</f>
        <v>"capi_Bridgetown","island", "geo_CapiBeach",</v>
      </c>
      <c r="G21" s="14" t="str" cm="1">
        <f t="array" ref="G21">_xlfn.LET(
  _xlpm.textOutput, SUBSTITUTE(
    IF(COUNTA(_xlfn._xlws.FILTER(BH21:BU21, BH21:BU21="y"))=0, "", _xlfn.TEXTJOIN(",", TRUE, IF(AC21:AR21="y", CHAR(34) &amp; $AC$1:$AR$1 &amp; CHAR(34), "")) ) &amp; "," &amp; CHAR(34) &amp; AT21 &amp; CHAR(34),
    ",,", ","
  ),
  IF(LEFT(_xlpm.textOutput,1)=",", MID(_xlpm.textOutput,2,LEN(_xlpm.textOutput)-1), _xlpm.textOutput)
)</f>
        <v>"chopGB","englis","rg2_Na_Caribbean"</v>
      </c>
      <c r="H21" s="15" t="str">
        <f>""</f>
        <v/>
      </c>
      <c r="I21" s="16" t="s">
        <v>529</v>
      </c>
      <c r="J21" s="16"/>
      <c r="K21" s="16"/>
      <c r="L21" s="16"/>
      <c r="M21" s="16"/>
      <c r="N21" s="16"/>
      <c r="O21" s="16"/>
      <c r="P21" s="16"/>
      <c r="Q21" s="16"/>
      <c r="R21" s="16"/>
      <c r="S21" s="16"/>
      <c r="T21" s="16"/>
      <c r="U21" s="16"/>
      <c r="V21" s="16" t="s">
        <v>529</v>
      </c>
      <c r="W21" s="16"/>
      <c r="X21" s="16"/>
      <c r="Y21" s="16"/>
      <c r="Z21" s="16"/>
      <c r="AA21" s="16"/>
      <c r="AB21" s="17"/>
      <c r="AC21" s="18"/>
      <c r="AD21" s="19" t="s">
        <v>529</v>
      </c>
      <c r="AE21" s="19"/>
      <c r="AF21" s="19"/>
      <c r="AG21" s="19"/>
      <c r="AH21" s="19"/>
      <c r="AI21" s="19"/>
      <c r="AJ21" s="19" t="str">
        <f t="shared" si="1"/>
        <v>y</v>
      </c>
      <c r="AK21" s="19" t="str">
        <f t="shared" si="2"/>
        <v/>
      </c>
      <c r="AL21" s="19" t="str">
        <f t="shared" si="3"/>
        <v/>
      </c>
      <c r="AM21" s="19" t="str">
        <f t="shared" si="4"/>
        <v/>
      </c>
      <c r="AN21" s="19" t="str">
        <f t="shared" si="5"/>
        <v/>
      </c>
      <c r="AO21" s="19" t="str">
        <f t="shared" si="6"/>
        <v/>
      </c>
      <c r="AP21" s="19" t="str">
        <f t="shared" si="7"/>
        <v/>
      </c>
      <c r="AQ21" s="19" t="str">
        <f t="shared" si="8"/>
        <v/>
      </c>
      <c r="AR21" s="19" t="str">
        <f t="shared" si="9"/>
        <v/>
      </c>
      <c r="AS21" s="80" t="s">
        <v>559</v>
      </c>
      <c r="AT21" s="81" t="s">
        <v>544</v>
      </c>
      <c r="AU21" s="82" t="s">
        <v>3450</v>
      </c>
      <c r="AV21" s="20">
        <v>3</v>
      </c>
      <c r="AW21" s="21">
        <v>5</v>
      </c>
      <c r="AX21" s="21">
        <v>66</v>
      </c>
      <c r="AY21" s="21">
        <v>0</v>
      </c>
      <c r="AZ21" s="21">
        <v>0</v>
      </c>
      <c r="BA21" s="21">
        <v>29</v>
      </c>
      <c r="BB21" s="21">
        <v>0</v>
      </c>
      <c r="BC21" s="21">
        <v>0</v>
      </c>
      <c r="BD21" s="21">
        <v>0</v>
      </c>
      <c r="BE21" s="21">
        <v>0</v>
      </c>
      <c r="BF21" s="15" t="str">
        <f t="shared" si="0"/>
        <v>http://mkweb.bcgsc.ca/color-summarizer/?url=https://upload.wikimedia.org/wikipedia/commons/thumb/e/ef/Flag_of_Barbados.svg/320px-Flag_of_Barbados.svg.png&amp;precision=low&amp;num_clusters=3</v>
      </c>
      <c r="BG21" s="15">
        <f t="shared" si="10"/>
        <v>100</v>
      </c>
      <c r="BH21" s="15" t="str">
        <f t="shared" si="11"/>
        <v>["pctBLA_5", "pctBLU_66", "pctGRE_0", "pctRED_0", "pctYEL_29", "pctORA_0", "pctBRO_0", "pctPUR_0", "pctWHI_0"]</v>
      </c>
      <c r="BI21" s="15">
        <v>430</v>
      </c>
      <c r="BJ21" s="15" t="str">
        <f t="shared" si="12"/>
        <v>"area_430",</v>
      </c>
      <c r="BK21" s="15" t="s">
        <v>2776</v>
      </c>
    </row>
    <row r="22" spans="1:63" ht="21.6" customHeight="1" x14ac:dyDescent="0.3">
      <c r="A22" s="10" t="s">
        <v>60</v>
      </c>
      <c r="B22" s="11" t="e" vm="21">
        <v>#VALUE!</v>
      </c>
      <c r="C22" s="24" t="s">
        <v>304</v>
      </c>
      <c r="D22" s="2" t="s">
        <v>791</v>
      </c>
      <c r="E22" s="12" t="s">
        <v>819</v>
      </c>
      <c r="F22" s="13" t="str" cm="1">
        <f t="array" ref="F22">SUBSTITUTE(CHAR(34) &amp; "capi_" &amp; AS22 &amp; CHAR(34) &amp; "," &amp; BZ22 &amp; IF(COUNTA(_xlfn._xlws.FILTER(I22:AB22, I22:AB22="y"))=0, "", _xlfn.TEXTJOIN(", ", TRUE, IF(I22:AB22="y", CHAR(34) &amp; I$1:AB$1 &amp; CHAR(34), "")) &amp; ","),",,",",")</f>
        <v>"capi_Minsk","landlo", "locate_MI",</v>
      </c>
      <c r="G22" s="14" t="str" cm="1">
        <f t="array" ref="G22">_xlfn.LET(
  _xlpm.textOutput, SUBSTITUTE(
    IF(COUNTA(_xlfn._xlws.FILTER(BH22:BU22, BH22:BU22="y"))=0, "", _xlfn.TEXTJOIN(",", TRUE, IF(AC22:AR22="y", CHAR(34) &amp; $AC$1:$AR$1 &amp; CHAR(34), "")) ) &amp; "," &amp; CHAR(34) &amp; AT22 &amp; CHAR(34),
    ",,", ","
  ),
  IF(LEFT(_xlpm.textOutput,1)=",", MID(_xlpm.textOutput,2,LEN(_xlpm.textOutput)-1), _xlpm.textOutput)
)</f>
        <v>"soviet","rg2_EU_East"</v>
      </c>
      <c r="H22" s="15" t="str">
        <f>""</f>
        <v/>
      </c>
      <c r="I22" s="16"/>
      <c r="J22" s="16" t="s">
        <v>529</v>
      </c>
      <c r="K22" s="16"/>
      <c r="L22" s="16" t="s">
        <v>529</v>
      </c>
      <c r="M22" s="16"/>
      <c r="N22" s="16"/>
      <c r="O22" s="16"/>
      <c r="P22" s="16"/>
      <c r="Q22" s="16"/>
      <c r="R22" s="16"/>
      <c r="S22" s="16"/>
      <c r="T22" s="16"/>
      <c r="U22" s="16"/>
      <c r="V22" s="16"/>
      <c r="W22" s="16"/>
      <c r="X22" s="16"/>
      <c r="Y22" s="16"/>
      <c r="Z22" s="16"/>
      <c r="AA22" s="16"/>
      <c r="AB22" s="17"/>
      <c r="AC22" s="18"/>
      <c r="AD22" s="19"/>
      <c r="AE22" s="19"/>
      <c r="AF22" s="19" t="s">
        <v>529</v>
      </c>
      <c r="AG22" s="19"/>
      <c r="AH22" s="19"/>
      <c r="AI22" s="19"/>
      <c r="AJ22" s="19" t="str">
        <f t="shared" si="1"/>
        <v/>
      </c>
      <c r="AK22" s="19" t="str">
        <f t="shared" si="2"/>
        <v/>
      </c>
      <c r="AL22" s="19" t="str">
        <f t="shared" si="3"/>
        <v/>
      </c>
      <c r="AM22" s="19" t="str">
        <f t="shared" si="4"/>
        <v/>
      </c>
      <c r="AN22" s="19" t="str">
        <f t="shared" si="5"/>
        <v/>
      </c>
      <c r="AO22" s="19" t="str">
        <f t="shared" si="6"/>
        <v/>
      </c>
      <c r="AP22" s="19" t="str">
        <f t="shared" si="7"/>
        <v/>
      </c>
      <c r="AQ22" s="19" t="str">
        <f t="shared" si="8"/>
        <v/>
      </c>
      <c r="AR22" s="19" t="str">
        <f t="shared" si="9"/>
        <v/>
      </c>
      <c r="AS22" s="80" t="s">
        <v>560</v>
      </c>
      <c r="AT22" s="81" t="s">
        <v>561</v>
      </c>
      <c r="AU22" s="82" t="s">
        <v>3458</v>
      </c>
      <c r="AV22" s="20">
        <v>3</v>
      </c>
      <c r="AW22" s="21">
        <v>0</v>
      </c>
      <c r="AX22" s="21">
        <v>0</v>
      </c>
      <c r="AY22" s="21">
        <v>30</v>
      </c>
      <c r="AZ22" s="21">
        <v>63</v>
      </c>
      <c r="BA22" s="21">
        <v>0</v>
      </c>
      <c r="BB22" s="21">
        <v>0</v>
      </c>
      <c r="BC22" s="21">
        <v>0</v>
      </c>
      <c r="BD22" s="21">
        <v>0</v>
      </c>
      <c r="BE22" s="21">
        <v>7</v>
      </c>
      <c r="BF22" s="15" t="str">
        <f t="shared" si="0"/>
        <v>http://mkweb.bcgsc.ca/color-summarizer/?url=https://upload.wikimedia.org/wikipedia/commons/thumb/8/85/Flag_of_Belarus.svg/320px-Flag_of_Belarus.svg.png&amp;precision=low&amp;num_clusters=3</v>
      </c>
      <c r="BG22" s="15">
        <f t="shared" si="10"/>
        <v>100</v>
      </c>
      <c r="BH22" s="15" t="str">
        <f t="shared" si="11"/>
        <v>["pctBLA_0", "pctBLU_0", "pctGRE_30", "pctRED_63", "pctYEL_0", "pctORA_0", "pctBRO_0", "pctPUR_0", "pctWHI_7"]</v>
      </c>
      <c r="BI22" s="22">
        <v>207600</v>
      </c>
      <c r="BJ22" s="15" t="str">
        <f t="shared" si="12"/>
        <v>"area_207600",</v>
      </c>
      <c r="BK22" s="15" t="s">
        <v>2777</v>
      </c>
    </row>
    <row r="23" spans="1:63" ht="21.6" customHeight="1" x14ac:dyDescent="0.3">
      <c r="A23" s="10" t="s">
        <v>61</v>
      </c>
      <c r="B23" s="11" t="e" vm="22">
        <v>#VALUE!</v>
      </c>
      <c r="C23" s="24" t="s">
        <v>305</v>
      </c>
      <c r="D23" s="2" t="s">
        <v>791</v>
      </c>
      <c r="E23" s="12" t="s">
        <v>820</v>
      </c>
      <c r="F23" s="13" t="str" cm="1">
        <f t="array" ref="F23">SUBSTITUTE(CHAR(34) &amp; "capi_" &amp; AS23 &amp; CHAR(34) &amp; "," &amp; BZ23 &amp; IF(COUNTA(_xlfn._xlws.FILTER(I23:AB23, I23:AB23="y"))=0, "", _xlfn.TEXTJOIN(", ", TRUE, IF(I23:AB23="y", CHAR(34) &amp; I$1:AB$1 &amp; CHAR(34), "")) &amp; ","),",,",",")</f>
        <v>"capi_Brussels","pol_samesx",</v>
      </c>
      <c r="G23" s="14" t="str" cm="1">
        <f t="array" ref="G23">_xlfn.LET(
  _xlpm.textOutput, SUBSTITUTE(
    IF(COUNTA(_xlfn._xlws.FILTER(BH23:BU23, BH23:BU23="y"))=0, "", _xlfn.TEXTJOIN(",", TRUE, IF(AC23:AR23="y", CHAR(34) &amp; $AC$1:$AR$1 &amp; CHAR(34), "")) ) &amp; "," &amp; CHAR(34) &amp; AT23 &amp; CHAR(34),
    ",,", ","
  ),
  IF(LEFT(_xlpm.textOutput,1)=",", MID(_xlpm.textOutput,2,LEN(_xlpm.textOutput)-1), _xlpm.textOutput)
)</f>
        <v>"rg3_romanempire","eunion","monarchy","french","dutchs","german","rg2_EU_West"</v>
      </c>
      <c r="H23" s="15" t="str">
        <f>""</f>
        <v/>
      </c>
      <c r="I23" s="16"/>
      <c r="J23" s="16"/>
      <c r="K23" s="16"/>
      <c r="L23" s="16"/>
      <c r="M23" s="16"/>
      <c r="N23" s="16"/>
      <c r="O23" s="16"/>
      <c r="P23" s="16"/>
      <c r="Q23" s="16"/>
      <c r="R23" s="16"/>
      <c r="S23" s="16"/>
      <c r="T23" s="16" t="s">
        <v>529</v>
      </c>
      <c r="U23" s="16"/>
      <c r="V23" s="16"/>
      <c r="W23" s="16"/>
      <c r="X23" s="16"/>
      <c r="Y23" s="16"/>
      <c r="Z23" s="16"/>
      <c r="AA23" s="16"/>
      <c r="AB23" s="17"/>
      <c r="AC23" s="18"/>
      <c r="AD23" s="19"/>
      <c r="AE23" s="19"/>
      <c r="AF23" s="19"/>
      <c r="AG23" s="19" t="s">
        <v>529</v>
      </c>
      <c r="AH23" s="19" t="s">
        <v>529</v>
      </c>
      <c r="AI23" s="19" t="s">
        <v>529</v>
      </c>
      <c r="AJ23" s="19" t="str">
        <f t="shared" si="1"/>
        <v/>
      </c>
      <c r="AK23" s="19" t="str">
        <f t="shared" si="2"/>
        <v>y</v>
      </c>
      <c r="AL23" s="19" t="str">
        <f t="shared" si="3"/>
        <v/>
      </c>
      <c r="AM23" s="19" t="str">
        <f t="shared" si="4"/>
        <v/>
      </c>
      <c r="AN23" s="19" t="str">
        <f t="shared" si="5"/>
        <v>y</v>
      </c>
      <c r="AO23" s="19" t="str">
        <f t="shared" si="6"/>
        <v/>
      </c>
      <c r="AP23" s="19" t="str">
        <f t="shared" si="7"/>
        <v>y</v>
      </c>
      <c r="AQ23" s="19" t="str">
        <f t="shared" si="8"/>
        <v/>
      </c>
      <c r="AR23" s="19" t="str">
        <f t="shared" si="9"/>
        <v/>
      </c>
      <c r="AS23" s="80" t="s">
        <v>562</v>
      </c>
      <c r="AT23" s="81" t="s">
        <v>554</v>
      </c>
      <c r="AU23" s="82" t="s">
        <v>3459</v>
      </c>
      <c r="AV23" s="20">
        <v>3</v>
      </c>
      <c r="AW23" s="21">
        <v>33</v>
      </c>
      <c r="AX23" s="21">
        <v>0</v>
      </c>
      <c r="AY23" s="21">
        <v>0</v>
      </c>
      <c r="AZ23" s="21">
        <v>33</v>
      </c>
      <c r="BA23" s="21">
        <v>33</v>
      </c>
      <c r="BB23" s="21">
        <v>0</v>
      </c>
      <c r="BC23" s="21">
        <v>0</v>
      </c>
      <c r="BD23" s="21">
        <v>0</v>
      </c>
      <c r="BE23" s="21">
        <v>0</v>
      </c>
      <c r="BF23" s="15" t="str">
        <f t="shared" si="0"/>
        <v>http://mkweb.bcgsc.ca/color-summarizer/?url=https://upload.wikimedia.org/wikipedia/commons/thumb/6/65/Flag_of_Belgium.svg/554px-Flag_of_Belgium.svg.png&amp;precision=low&amp;num_clusters=3</v>
      </c>
      <c r="BG23" s="15">
        <f t="shared" si="10"/>
        <v>99</v>
      </c>
      <c r="BH23" s="15" t="str">
        <f t="shared" si="11"/>
        <v>["pctBLA_33", "pctBLU_0", "pctGRE_0", "pctRED_33", "pctYEL_33", "pctORA_0", "pctBRO_0", "pctPUR_0", "pctWHI_0"]</v>
      </c>
      <c r="BI23" s="22">
        <v>30528</v>
      </c>
      <c r="BJ23" s="15" t="str">
        <f t="shared" si="12"/>
        <v>"area_30528",</v>
      </c>
      <c r="BK23" s="15" t="s">
        <v>2778</v>
      </c>
    </row>
    <row r="24" spans="1:63" ht="21.6" customHeight="1" x14ac:dyDescent="0.3">
      <c r="A24" s="10" t="s">
        <v>62</v>
      </c>
      <c r="B24" s="11" t="e" vm="23">
        <v>#VALUE!</v>
      </c>
      <c r="C24" s="24" t="s">
        <v>306</v>
      </c>
      <c r="D24" s="2" t="s">
        <v>794</v>
      </c>
      <c r="E24" s="12" t="s">
        <v>821</v>
      </c>
      <c r="F24" s="13" t="str" cm="1">
        <f t="array" ref="F24">SUBSTITUTE(CHAR(34) &amp; "capi_" &amp; AS24 &amp; CHAR(34) &amp; "," &amp; BZ24 &amp; IF(COUNTA(_xlfn._xlws.FILTER(I24:AB24, I24:AB24="y"))=0, "", _xlfn.TEXTJOIN(", ", TRUE, IF(I24:AB24="y", CHAR(34) &amp; I$1:AB$1 &amp; CHAR(34), "")) &amp; ","),",,",",")</f>
        <v>"capi_Belmopan","md_acreed123", "ntWHRE", "ntGRRE", "ntGRYE", "ntBLYE", "ntWHYE",</v>
      </c>
      <c r="G24" s="14" t="str" cm="1">
        <f t="array" ref="G24">_xlfn.LET(
  _xlpm.textOutput, SUBSTITUTE(
    IF(COUNTA(_xlfn._xlws.FILTER(BH24:BU24, BH24:BU24="y"))=0, "", _xlfn.TEXTJOIN(",", TRUE, IF(AC24:AR24="y", CHAR(34) &amp; $AC$1:$AR$1 &amp; CHAR(34), "")) ) &amp; "," &amp; CHAR(34) &amp; AT24 &amp; CHAR(34),
    ",,", ","
  ),
  IF(LEFT(_xlpm.textOutput,1)=",", MID(_xlpm.textOutput,2,LEN(_xlpm.textOutput)-1), _xlpm.textOutput)
)</f>
        <v>"chopGB","monarchy","englis","rg2_AM_Central"</v>
      </c>
      <c r="H24" s="15" t="str">
        <f>""</f>
        <v/>
      </c>
      <c r="I24" s="16"/>
      <c r="J24" s="16"/>
      <c r="K24" s="16"/>
      <c r="L24" s="16"/>
      <c r="M24" s="16"/>
      <c r="N24" s="16"/>
      <c r="O24" s="16"/>
      <c r="P24" s="16"/>
      <c r="Q24" s="16"/>
      <c r="R24" s="16"/>
      <c r="S24" s="16" t="s">
        <v>529</v>
      </c>
      <c r="T24" s="16"/>
      <c r="U24" s="16"/>
      <c r="V24" s="16"/>
      <c r="W24" s="16"/>
      <c r="X24" s="16" t="s">
        <v>529</v>
      </c>
      <c r="Y24" s="16" t="s">
        <v>529</v>
      </c>
      <c r="Z24" s="16" t="s">
        <v>529</v>
      </c>
      <c r="AA24" s="16" t="s">
        <v>529</v>
      </c>
      <c r="AB24" s="17" t="s">
        <v>529</v>
      </c>
      <c r="AC24" s="18"/>
      <c r="AD24" s="19" t="s">
        <v>529</v>
      </c>
      <c r="AE24" s="19"/>
      <c r="AF24" s="19"/>
      <c r="AG24" s="19"/>
      <c r="AH24" s="19"/>
      <c r="AI24" s="19" t="s">
        <v>529</v>
      </c>
      <c r="AJ24" s="19" t="str">
        <f t="shared" si="1"/>
        <v>y</v>
      </c>
      <c r="AK24" s="19" t="str">
        <f t="shared" si="2"/>
        <v/>
      </c>
      <c r="AL24" s="19" t="str">
        <f t="shared" si="3"/>
        <v/>
      </c>
      <c r="AM24" s="19" t="str">
        <f t="shared" si="4"/>
        <v/>
      </c>
      <c r="AN24" s="19" t="str">
        <f t="shared" si="5"/>
        <v/>
      </c>
      <c r="AO24" s="19" t="str">
        <f t="shared" si="6"/>
        <v/>
      </c>
      <c r="AP24" s="19" t="str">
        <f t="shared" si="7"/>
        <v/>
      </c>
      <c r="AQ24" s="19" t="str">
        <f t="shared" si="8"/>
        <v/>
      </c>
      <c r="AR24" s="19" t="str">
        <f t="shared" si="9"/>
        <v/>
      </c>
      <c r="AS24" s="80" t="s">
        <v>563</v>
      </c>
      <c r="AT24" s="81" t="s">
        <v>564</v>
      </c>
      <c r="AU24" s="82" t="s">
        <v>3450</v>
      </c>
      <c r="AV24" s="20">
        <v>7</v>
      </c>
      <c r="AW24" s="21">
        <v>1</v>
      </c>
      <c r="AX24" s="21">
        <v>65</v>
      </c>
      <c r="AY24" s="21">
        <v>5</v>
      </c>
      <c r="AZ24" s="21">
        <v>17</v>
      </c>
      <c r="BA24" s="21">
        <v>1</v>
      </c>
      <c r="BB24" s="21">
        <v>0</v>
      </c>
      <c r="BC24" s="21">
        <v>2</v>
      </c>
      <c r="BD24" s="21">
        <v>0</v>
      </c>
      <c r="BE24" s="21">
        <v>9</v>
      </c>
      <c r="BF24" s="15" t="str">
        <f t="shared" si="0"/>
        <v>http://mkweb.bcgsc.ca/color-summarizer/?url=https://i.ibb.co/jyWsRJk/Belize-Flag.png&amp;precision=low&amp;num_clusters=7</v>
      </c>
      <c r="BG24" s="15">
        <f t="shared" si="10"/>
        <v>100</v>
      </c>
      <c r="BH24" s="15" t="str">
        <f t="shared" si="11"/>
        <v>["pctBLA_1", "pctBLU_65", "pctGRE_5", "pctRED_17", "pctYEL_1", "pctORA_0", "pctBRO_2", "pctPUR_0", "pctWHI_9"]</v>
      </c>
      <c r="BI24" s="22">
        <v>22966</v>
      </c>
      <c r="BJ24" s="15" t="str">
        <f t="shared" si="12"/>
        <v>"area_22966",</v>
      </c>
      <c r="BK24" s="15" t="s">
        <v>2779</v>
      </c>
    </row>
    <row r="25" spans="1:63" ht="21.6" customHeight="1" x14ac:dyDescent="0.3">
      <c r="A25" s="10" t="s">
        <v>63</v>
      </c>
      <c r="B25" s="11" t="e" vm="24">
        <v>#VALUE!</v>
      </c>
      <c r="C25" s="24" t="s">
        <v>307</v>
      </c>
      <c r="D25" s="2" t="s">
        <v>792</v>
      </c>
      <c r="E25" s="12" t="s">
        <v>822</v>
      </c>
      <c r="F25" s="13" t="str" cm="1">
        <f t="array" ref="F25">SUBSTITUTE(CHAR(34) &amp; "capi_" &amp; AS25 &amp; CHAR(34) &amp; "," &amp; BZ25 &amp; IF(COUNTA(_xlfn._xlws.FILTER(I25:AB25, I25:AB25="y"))=0, "", _xlfn.TEXTJOIN(", ", TRUE, IF(I25:AB25="y", CHAR(34) &amp; I$1:AB$1 &amp; CHAR(34), "")) &amp; ","),",,",",")</f>
        <v>"capi_Porto-Novo",</v>
      </c>
      <c r="G25" s="14" t="str" cm="1">
        <f t="array" ref="G25">_xlfn.LET(
  _xlpm.textOutput, SUBSTITUTE(
    IF(COUNTA(_xlfn._xlws.FILTER(BH25:BU25, BH25:BU25="y"))=0, "", _xlfn.TEXTJOIN(",", TRUE, IF(AC25:AR25="y", CHAR(34) &amp; $AC$1:$AR$1 &amp; CHAR(34), "")) ) &amp; "," &amp; CHAR(34) &amp; AT25 &amp; CHAR(34),
    ",,", ","
  ),
  IF(LEFT(_xlpm.textOutput,1)=",", MID(_xlpm.textOutput,2,LEN(_xlpm.textOutput)-1), _xlpm.textOutput)
)</f>
        <v>"french","rg2_AF_West"</v>
      </c>
      <c r="H25" s="15" t="str">
        <f>""</f>
        <v/>
      </c>
      <c r="I25" s="16"/>
      <c r="J25" s="16"/>
      <c r="K25" s="16"/>
      <c r="L25" s="16"/>
      <c r="M25" s="16"/>
      <c r="N25" s="16"/>
      <c r="O25" s="16"/>
      <c r="P25" s="16"/>
      <c r="Q25" s="16"/>
      <c r="R25" s="16"/>
      <c r="S25" s="16"/>
      <c r="T25" s="16"/>
      <c r="U25" s="16"/>
      <c r="V25" s="16"/>
      <c r="W25" s="16"/>
      <c r="X25" s="16"/>
      <c r="Y25" s="16"/>
      <c r="Z25" s="16"/>
      <c r="AA25" s="16"/>
      <c r="AB25" s="17"/>
      <c r="AC25" s="18"/>
      <c r="AD25" s="19"/>
      <c r="AE25" s="19"/>
      <c r="AF25" s="19"/>
      <c r="AG25" s="19"/>
      <c r="AH25" s="19"/>
      <c r="AI25" s="19"/>
      <c r="AJ25" s="19" t="str">
        <f t="shared" si="1"/>
        <v/>
      </c>
      <c r="AK25" s="19" t="str">
        <f t="shared" si="2"/>
        <v>y</v>
      </c>
      <c r="AL25" s="19" t="str">
        <f t="shared" si="3"/>
        <v/>
      </c>
      <c r="AM25" s="19" t="str">
        <f t="shared" si="4"/>
        <v/>
      </c>
      <c r="AN25" s="19" t="str">
        <f t="shared" si="5"/>
        <v/>
      </c>
      <c r="AO25" s="19" t="str">
        <f t="shared" si="6"/>
        <v/>
      </c>
      <c r="AP25" s="19" t="str">
        <f t="shared" si="7"/>
        <v/>
      </c>
      <c r="AQ25" s="19" t="str">
        <f t="shared" si="8"/>
        <v/>
      </c>
      <c r="AR25" s="19" t="str">
        <f t="shared" si="9"/>
        <v/>
      </c>
      <c r="AS25" s="80" t="s">
        <v>565</v>
      </c>
      <c r="AT25" s="81" t="s">
        <v>566</v>
      </c>
      <c r="AU25" s="82" t="s">
        <v>3460</v>
      </c>
      <c r="AV25" s="20">
        <v>3</v>
      </c>
      <c r="AW25" s="21">
        <v>0</v>
      </c>
      <c r="AX25" s="21">
        <v>0</v>
      </c>
      <c r="AY25" s="21">
        <v>40</v>
      </c>
      <c r="AZ25" s="21">
        <v>30</v>
      </c>
      <c r="BA25" s="21">
        <v>30</v>
      </c>
      <c r="BB25" s="21">
        <v>0</v>
      </c>
      <c r="BC25" s="21">
        <v>0</v>
      </c>
      <c r="BD25" s="21">
        <v>0</v>
      </c>
      <c r="BE25" s="21">
        <v>0</v>
      </c>
      <c r="BF25" s="15" t="str">
        <f t="shared" si="0"/>
        <v>http://mkweb.bcgsc.ca/color-summarizer/?url=https://upload.wikimedia.org/wikipedia/commons/thumb/0/0a/Flag_of_Benin.svg/640px-Flag_of_Benin.svg.png&amp;precision=low&amp;num_clusters=3</v>
      </c>
      <c r="BG25" s="15">
        <f t="shared" si="10"/>
        <v>100</v>
      </c>
      <c r="BH25" s="15" t="str">
        <f t="shared" si="11"/>
        <v>["pctBLA_0", "pctBLU_0", "pctGRE_40", "pctRED_30", "pctYEL_30", "pctORA_0", "pctBRO_0", "pctPUR_0", "pctWHI_0"]</v>
      </c>
      <c r="BI25" s="22">
        <v>112622</v>
      </c>
      <c r="BJ25" s="15" t="str">
        <f t="shared" si="12"/>
        <v>"area_112622",</v>
      </c>
      <c r="BK25" s="15" t="s">
        <v>2780</v>
      </c>
    </row>
    <row r="26" spans="1:63" ht="21.6" customHeight="1" x14ac:dyDescent="0.3">
      <c r="A26" s="10" t="s">
        <v>64</v>
      </c>
      <c r="B26" s="11" t="e" vm="25">
        <v>#VALUE!</v>
      </c>
      <c r="C26" s="24" t="s">
        <v>308</v>
      </c>
      <c r="D26" s="2" t="s">
        <v>794</v>
      </c>
      <c r="E26" s="12" t="s">
        <v>823</v>
      </c>
      <c r="F26" s="13" t="str" cm="1">
        <f t="array" ref="F26">SUBSTITUTE(CHAR(34) &amp; "capi_" &amp; AS26 &amp; CHAR(34) &amp; "," &amp; BZ26 &amp; IF(COUNTA(_xlfn._xlws.FILTER(I26:AB26, I26:AB26="y"))=0, "", _xlfn.TEXTJOIN(", ", TRUE, IF(I26:AB26="y", CHAR(34) &amp; I$1:AB$1 &amp; CHAR(34), "")) &amp; ","),",,",",")</f>
        <v>"capi_Hamilton","island", "kokomo", "geo_CapiBeach", "ntGRRE", "ntGRYE", "ntBLYE", "ntWHYE",</v>
      </c>
      <c r="G26" s="14" t="str" cm="1">
        <f t="array" ref="G26">_xlfn.LET(
  _xlpm.textOutput, SUBSTITUTE(
    IF(COUNTA(_xlfn._xlws.FILTER(BH26:BU26, BH26:BU26="y"))=0, "", _xlfn.TEXTJOIN(",", TRUE, IF(AC26:AR26="y", CHAR(34) &amp; $AC$1:$AR$1 &amp; CHAR(34), "")) ) &amp; "," &amp; CHAR(34) &amp; AT26 &amp; CHAR(34),
    ",,", ","
  ),
  IF(LEFT(_xlpm.textOutput,1)=",", MID(_xlpm.textOutput,2,LEN(_xlpm.textOutput)-1), _xlpm.textOutput)
)</f>
        <v>"monarchy","englis","rg2_AM_North"</v>
      </c>
      <c r="H26" s="15" t="str">
        <f>""</f>
        <v/>
      </c>
      <c r="I26" s="16" t="s">
        <v>529</v>
      </c>
      <c r="J26" s="16"/>
      <c r="K26" s="16" t="s">
        <v>529</v>
      </c>
      <c r="L26" s="16"/>
      <c r="M26" s="16"/>
      <c r="N26" s="16"/>
      <c r="O26" s="16"/>
      <c r="P26" s="16"/>
      <c r="Q26" s="16"/>
      <c r="R26" s="16"/>
      <c r="S26" s="16"/>
      <c r="T26" s="16"/>
      <c r="U26" s="16"/>
      <c r="V26" s="16" t="s">
        <v>529</v>
      </c>
      <c r="W26" s="16"/>
      <c r="X26" s="16"/>
      <c r="Y26" s="16" t="s">
        <v>529</v>
      </c>
      <c r="Z26" s="16" t="s">
        <v>529</v>
      </c>
      <c r="AA26" s="16" t="s">
        <v>529</v>
      </c>
      <c r="AB26" s="17" t="s">
        <v>529</v>
      </c>
      <c r="AC26" s="18"/>
      <c r="AD26" s="19"/>
      <c r="AE26" s="19"/>
      <c r="AF26" s="19"/>
      <c r="AG26" s="19"/>
      <c r="AH26" s="19"/>
      <c r="AI26" s="19" t="s">
        <v>529</v>
      </c>
      <c r="AJ26" s="19" t="str">
        <f t="shared" si="1"/>
        <v>y</v>
      </c>
      <c r="AK26" s="19" t="str">
        <f t="shared" si="2"/>
        <v/>
      </c>
      <c r="AL26" s="19" t="str">
        <f t="shared" si="3"/>
        <v/>
      </c>
      <c r="AM26" s="19" t="str">
        <f t="shared" si="4"/>
        <v/>
      </c>
      <c r="AN26" s="19" t="str">
        <f t="shared" si="5"/>
        <v/>
      </c>
      <c r="AO26" s="19" t="str">
        <f t="shared" si="6"/>
        <v/>
      </c>
      <c r="AP26" s="19" t="str">
        <f t="shared" si="7"/>
        <v/>
      </c>
      <c r="AQ26" s="19" t="str">
        <f t="shared" si="8"/>
        <v/>
      </c>
      <c r="AR26" s="19" t="str">
        <f t="shared" si="9"/>
        <v/>
      </c>
      <c r="AS26" s="80" t="s">
        <v>567</v>
      </c>
      <c r="AT26" s="81" t="s">
        <v>568</v>
      </c>
      <c r="AU26" s="82" t="s">
        <v>3450</v>
      </c>
      <c r="AV26" s="20">
        <v>5</v>
      </c>
      <c r="AW26" s="21">
        <v>1</v>
      </c>
      <c r="AX26" s="21">
        <v>7</v>
      </c>
      <c r="AY26" s="21">
        <v>3</v>
      </c>
      <c r="AZ26" s="21">
        <v>75</v>
      </c>
      <c r="BA26" s="21">
        <v>2</v>
      </c>
      <c r="BB26" s="21">
        <v>0</v>
      </c>
      <c r="BC26" s="21">
        <v>0</v>
      </c>
      <c r="BD26" s="21">
        <v>0</v>
      </c>
      <c r="BE26" s="21">
        <v>13</v>
      </c>
      <c r="BF26" s="15" t="str">
        <f t="shared" si="0"/>
        <v>http://mkweb.bcgsc.ca/color-summarizer/?url=https://upload.wikimedia.org/wikipedia/commons/thumb/b/bf/Flag_of_Bermuda.svg/640px-Flag_of_Bermuda.svg.png&amp;precision=low&amp;num_clusters=5</v>
      </c>
      <c r="BG26" s="15">
        <f t="shared" si="10"/>
        <v>101</v>
      </c>
      <c r="BH26" s="15" t="str">
        <f t="shared" si="11"/>
        <v>["pctBLA_1", "pctBLU_7", "pctGRE_3", "pctRED_75", "pctYEL_2", "pctORA_0", "pctBRO_0", "pctPUR_0", "pctWHI_13"]</v>
      </c>
      <c r="BI26" s="15">
        <v>54</v>
      </c>
      <c r="BJ26" s="15" t="str">
        <f t="shared" si="12"/>
        <v>"area_54",</v>
      </c>
      <c r="BK26" s="15" t="s">
        <v>2781</v>
      </c>
    </row>
    <row r="27" spans="1:63" ht="21.6" customHeight="1" x14ac:dyDescent="0.3">
      <c r="A27" s="10" t="s">
        <v>65</v>
      </c>
      <c r="B27" s="11" t="e" vm="26">
        <v>#VALUE!</v>
      </c>
      <c r="C27" s="24" t="s">
        <v>309</v>
      </c>
      <c r="D27" s="2" t="s">
        <v>790</v>
      </c>
      <c r="E27" s="12" t="s">
        <v>824</v>
      </c>
      <c r="F27" s="13" t="str" cm="1">
        <f t="array" ref="F27">SUBSTITUTE(CHAR(34) &amp; "capi_" &amp; AS27 &amp; CHAR(34) &amp; "," &amp; BZ27 &amp; IF(COUNTA(_xlfn._xlws.FILTER(I27:AB27, I27:AB27="y"))=0, "", _xlfn.TEXTJOIN(", ", TRUE, IF(I27:AB27="y", CHAR(34) &amp; I$1:AB$1 &amp; CHAR(34), "")) &amp; ","),",,",",")</f>
        <v>"capi_Thimphu","landlo", "ntWHYE",</v>
      </c>
      <c r="G27" s="14" t="str" cm="1">
        <f t="array" ref="G27">_xlfn.LET(
  _xlpm.textOutput, SUBSTITUTE(
    IF(COUNTA(_xlfn._xlws.FILTER(BH27:BU27, BH27:BU27="y"))=0, "", _xlfn.TEXTJOIN(",", TRUE, IF(AC27:AR27="y", CHAR(34) &amp; $AC$1:$AR$1 &amp; CHAR(34), "")) ) &amp; "," &amp; CHAR(34) &amp; AT27 &amp; CHAR(34),
    ",,", ","
  ),
  IF(LEFT(_xlpm.textOutput,1)=",", MID(_xlpm.textOutput,2,LEN(_xlpm.textOutput)-1), _xlpm.textOutput)
)</f>
        <v>"monarchy","rg2_As_SouthOnly"</v>
      </c>
      <c r="H27" s="15" t="str">
        <f>""</f>
        <v/>
      </c>
      <c r="I27" s="16"/>
      <c r="J27" s="16" t="s">
        <v>529</v>
      </c>
      <c r="K27" s="16"/>
      <c r="L27" s="16"/>
      <c r="M27" s="16"/>
      <c r="N27" s="16"/>
      <c r="O27" s="16"/>
      <c r="P27" s="16"/>
      <c r="Q27" s="16"/>
      <c r="R27" s="16"/>
      <c r="S27" s="16"/>
      <c r="T27" s="16"/>
      <c r="U27" s="16"/>
      <c r="V27" s="16"/>
      <c r="W27" s="16"/>
      <c r="X27" s="16"/>
      <c r="Y27" s="16"/>
      <c r="Z27" s="16"/>
      <c r="AA27" s="16"/>
      <c r="AB27" s="17" t="s">
        <v>529</v>
      </c>
      <c r="AC27" s="18"/>
      <c r="AD27" s="19"/>
      <c r="AE27" s="19"/>
      <c r="AF27" s="19"/>
      <c r="AG27" s="19"/>
      <c r="AH27" s="19"/>
      <c r="AI27" s="19" t="s">
        <v>529</v>
      </c>
      <c r="AJ27" s="19" t="str">
        <f t="shared" si="1"/>
        <v/>
      </c>
      <c r="AK27" s="19" t="str">
        <f t="shared" si="2"/>
        <v/>
      </c>
      <c r="AL27" s="19" t="str">
        <f t="shared" si="3"/>
        <v/>
      </c>
      <c r="AM27" s="19" t="str">
        <f t="shared" si="4"/>
        <v/>
      </c>
      <c r="AN27" s="19" t="str">
        <f t="shared" si="5"/>
        <v/>
      </c>
      <c r="AO27" s="19" t="str">
        <f t="shared" si="6"/>
        <v/>
      </c>
      <c r="AP27" s="19" t="str">
        <f t="shared" si="7"/>
        <v/>
      </c>
      <c r="AQ27" s="19" t="str">
        <f t="shared" si="8"/>
        <v/>
      </c>
      <c r="AR27" s="19" t="str">
        <f t="shared" si="9"/>
        <v/>
      </c>
      <c r="AS27" s="80" t="s">
        <v>569</v>
      </c>
      <c r="AT27" s="81" t="s">
        <v>531</v>
      </c>
      <c r="AU27" s="82" t="s">
        <v>3461</v>
      </c>
      <c r="AV27" s="20">
        <v>4</v>
      </c>
      <c r="AW27" s="21">
        <v>2</v>
      </c>
      <c r="AX27" s="21">
        <v>0</v>
      </c>
      <c r="AY27" s="21">
        <v>0</v>
      </c>
      <c r="AZ27" s="21">
        <v>0</v>
      </c>
      <c r="BA27" s="21">
        <v>44</v>
      </c>
      <c r="BB27" s="21">
        <v>40</v>
      </c>
      <c r="BC27" s="21">
        <v>0</v>
      </c>
      <c r="BD27" s="21">
        <v>0</v>
      </c>
      <c r="BE27" s="21">
        <v>13</v>
      </c>
      <c r="BF27" s="15" t="str">
        <f t="shared" si="0"/>
        <v>http://mkweb.bcgsc.ca/color-summarizer/?url=https://upload.wikimedia.org/wikipedia/commons/thumb/9/91/Flag_of_Bhutan.svg/383px-Flag_of_Bhutan.svg.png&amp;precision=low&amp;num_clusters=4</v>
      </c>
      <c r="BG27" s="15">
        <f t="shared" si="10"/>
        <v>99</v>
      </c>
      <c r="BH27" s="15" t="str">
        <f t="shared" si="11"/>
        <v>["pctBLA_2", "pctBLU_0", "pctGRE_0", "pctRED_0", "pctYEL_44", "pctORA_40", "pctBRO_0", "pctPUR_0", "pctWHI_13"]</v>
      </c>
      <c r="BI27" s="22">
        <v>38394</v>
      </c>
      <c r="BJ27" s="15" t="str">
        <f t="shared" si="12"/>
        <v>"area_38394",</v>
      </c>
      <c r="BK27" s="15" t="s">
        <v>2782</v>
      </c>
    </row>
    <row r="28" spans="1:63" ht="21.6" customHeight="1" x14ac:dyDescent="0.3">
      <c r="A28" s="10" t="s">
        <v>66</v>
      </c>
      <c r="B28" s="11" t="e" vm="27">
        <v>#VALUE!</v>
      </c>
      <c r="C28" s="24" t="s">
        <v>310</v>
      </c>
      <c r="D28" s="2" t="s">
        <v>795</v>
      </c>
      <c r="E28" s="12" t="s">
        <v>825</v>
      </c>
      <c r="F28" s="13" t="str" cm="1">
        <f t="array" ref="F28">SUBSTITUTE(CHAR(34) &amp; "capi_" &amp; AS28 &amp; CHAR(34) &amp; "," &amp; BZ28 &amp; IF(COUNTA(_xlfn._xlws.FILTER(I28:AB28, I28:AB28="y"))=0, "", _xlfn.TEXTJOIN(", ", TRUE, IF(I28:AB28="y", CHAR(34) &amp; I$1:AB$1 &amp; CHAR(34), "")) &amp; ","),",,",",")</f>
        <v>"capi_Sucre, La Paz","landlo", "ntGRRE",</v>
      </c>
      <c r="G28" s="14" t="str" cm="1">
        <f t="array" ref="G28">_xlfn.LET(
  _xlpm.textOutput, SUBSTITUTE(
    IF(COUNTA(_xlfn._xlws.FILTER(BH28:BU28, BH28:BU28="y"))=0, "", _xlfn.TEXTJOIN(",", TRUE, IF(AC28:AR28="y", CHAR(34) &amp; $AC$1:$AR$1 &amp; CHAR(34), "")) ) &amp; "," &amp; CHAR(34) &amp; AT28 &amp; CHAR(34),
    ",,", ","
  ),
  IF(LEFT(_xlpm.textOutput,1)=",", MID(_xlpm.textOutput,2,LEN(_xlpm.textOutput)-1), _xlpm.textOutput)
)</f>
        <v>"spanis","rg2_AM_South"</v>
      </c>
      <c r="H28" s="15" t="str">
        <f>""</f>
        <v/>
      </c>
      <c r="I28" s="16"/>
      <c r="J28" s="16" t="s">
        <v>529</v>
      </c>
      <c r="K28" s="16"/>
      <c r="L28" s="16"/>
      <c r="M28" s="16"/>
      <c r="N28" s="16"/>
      <c r="O28" s="16"/>
      <c r="P28" s="16"/>
      <c r="Q28" s="16"/>
      <c r="R28" s="16"/>
      <c r="S28" s="16"/>
      <c r="T28" s="16"/>
      <c r="U28" s="16"/>
      <c r="V28" s="16"/>
      <c r="W28" s="16"/>
      <c r="X28" s="16"/>
      <c r="Y28" s="16" t="s">
        <v>529</v>
      </c>
      <c r="Z28" s="16"/>
      <c r="AA28" s="16"/>
      <c r="AB28" s="17"/>
      <c r="AC28" s="18"/>
      <c r="AD28" s="19"/>
      <c r="AE28" s="19"/>
      <c r="AF28" s="19"/>
      <c r="AG28" s="19"/>
      <c r="AH28" s="19"/>
      <c r="AI28" s="19"/>
      <c r="AJ28" s="19" t="str">
        <f t="shared" si="1"/>
        <v/>
      </c>
      <c r="AK28" s="19" t="str">
        <f t="shared" si="2"/>
        <v/>
      </c>
      <c r="AL28" s="19" t="str">
        <f t="shared" si="3"/>
        <v/>
      </c>
      <c r="AM28" s="19" t="str">
        <f t="shared" si="4"/>
        <v>y</v>
      </c>
      <c r="AN28" s="19" t="str">
        <f t="shared" si="5"/>
        <v/>
      </c>
      <c r="AO28" s="19" t="str">
        <f t="shared" si="6"/>
        <v/>
      </c>
      <c r="AP28" s="19" t="str">
        <f t="shared" si="7"/>
        <v/>
      </c>
      <c r="AQ28" s="19" t="str">
        <f t="shared" si="8"/>
        <v/>
      </c>
      <c r="AR28" s="19" t="str">
        <f t="shared" si="9"/>
        <v/>
      </c>
      <c r="AS28" s="80" t="s">
        <v>570</v>
      </c>
      <c r="AT28" s="81" t="s">
        <v>547</v>
      </c>
      <c r="AU28" s="82" t="s">
        <v>3451</v>
      </c>
      <c r="AV28" s="20">
        <v>3</v>
      </c>
      <c r="AW28" s="21">
        <v>0</v>
      </c>
      <c r="AX28" s="21">
        <v>0</v>
      </c>
      <c r="AY28" s="21">
        <v>33</v>
      </c>
      <c r="AZ28" s="21">
        <v>33</v>
      </c>
      <c r="BA28" s="21">
        <v>33</v>
      </c>
      <c r="BB28" s="21">
        <v>0</v>
      </c>
      <c r="BC28" s="21">
        <v>0</v>
      </c>
      <c r="BD28" s="21">
        <v>0</v>
      </c>
      <c r="BE28" s="21">
        <v>0</v>
      </c>
      <c r="BF28" s="15" t="str">
        <f t="shared" si="0"/>
        <v>http://mkweb.bcgsc.ca/color-summarizer/?url=https://i.ibb.co/DG7Drzn/Bolivia-Flag.png&amp;precision=low&amp;num_clusters=3</v>
      </c>
      <c r="BG28" s="15">
        <f t="shared" si="10"/>
        <v>99</v>
      </c>
      <c r="BH28" s="15" t="str">
        <f t="shared" si="11"/>
        <v>["pctBLA_0", "pctBLU_0", "pctGRE_33", "pctRED_33", "pctYEL_33", "pctORA_0", "pctBRO_0", "pctPUR_0", "pctWHI_0"]</v>
      </c>
      <c r="BI28" s="22">
        <v>1098581</v>
      </c>
      <c r="BJ28" s="15" t="str">
        <f t="shared" si="12"/>
        <v>"area_1098581",</v>
      </c>
      <c r="BK28" s="15" t="s">
        <v>2783</v>
      </c>
    </row>
    <row r="29" spans="1:63" ht="21.6" customHeight="1" x14ac:dyDescent="0.3">
      <c r="A29" s="10" t="s">
        <v>67</v>
      </c>
      <c r="B29" s="11" t="e" vm="28">
        <v>#VALUE!</v>
      </c>
      <c r="C29" s="24" t="s">
        <v>311</v>
      </c>
      <c r="D29" s="2" t="s">
        <v>794</v>
      </c>
      <c r="E29" s="12" t="s">
        <v>826</v>
      </c>
      <c r="F29" s="13" t="str" cm="1">
        <f t="array" ref="F29">SUBSTITUTE(CHAR(34) &amp; "capi_" &amp; AS29 &amp; CHAR(34) &amp; "," &amp; BZ29 &amp; IF(COUNTA(_xlfn._xlws.FILTER(I29:AB29, I29:AB29="y"))=0, "", _xlfn.TEXTJOIN(", ", TRUE, IF(I29:AB29="y", CHAR(34) &amp; I$1:AB$1 &amp; CHAR(34), "")) &amp; ","),",,",",")</f>
        <v>"capi_Kralendijk","island", "geo_CapiBeach",</v>
      </c>
      <c r="G29" s="14" t="str" cm="1">
        <f t="array" ref="G29">_xlfn.LET(
  _xlpm.textOutput, SUBSTITUTE(
    IF(COUNTA(_xlfn._xlws.FILTER(BH29:BU29, BH29:BU29="y"))=0, "", _xlfn.TEXTJOIN(",", TRUE, IF(AC29:AR29="y", CHAR(34) &amp; $AC$1:$AR$1 &amp; CHAR(34), "")) ) &amp; "," &amp; CHAR(34) &amp; AT29 &amp; CHAR(34),
    ",,", ","
  ),
  IF(LEFT(_xlpm.textOutput,1)=",", MID(_xlpm.textOutput,2,LEN(_xlpm.textOutput)-1), _xlpm.textOutput)
)</f>
        <v>"monarchy","dutchs","rg2_Na_Caribbean"</v>
      </c>
      <c r="H29" s="15" t="str">
        <f>""</f>
        <v/>
      </c>
      <c r="I29" s="16" t="s">
        <v>529</v>
      </c>
      <c r="J29" s="16"/>
      <c r="K29" s="16"/>
      <c r="L29" s="16"/>
      <c r="M29" s="16"/>
      <c r="N29" s="16"/>
      <c r="O29" s="16"/>
      <c r="P29" s="16"/>
      <c r="Q29" s="16"/>
      <c r="R29" s="16"/>
      <c r="S29" s="16"/>
      <c r="T29" s="16"/>
      <c r="U29" s="16"/>
      <c r="V29" s="16" t="s">
        <v>529</v>
      </c>
      <c r="W29" s="16"/>
      <c r="X29" s="16"/>
      <c r="Y29" s="16"/>
      <c r="Z29" s="16"/>
      <c r="AA29" s="16"/>
      <c r="AB29" s="17"/>
      <c r="AC29" s="18"/>
      <c r="AD29" s="19"/>
      <c r="AE29" s="19"/>
      <c r="AF29" s="19"/>
      <c r="AG29" s="19"/>
      <c r="AH29" s="19"/>
      <c r="AI29" s="19" t="s">
        <v>529</v>
      </c>
      <c r="AJ29" s="19" t="str">
        <f t="shared" si="1"/>
        <v/>
      </c>
      <c r="AK29" s="19" t="str">
        <f t="shared" si="2"/>
        <v/>
      </c>
      <c r="AL29" s="19" t="str">
        <f t="shared" si="3"/>
        <v/>
      </c>
      <c r="AM29" s="19" t="str">
        <f t="shared" si="4"/>
        <v/>
      </c>
      <c r="AN29" s="19" t="str">
        <f t="shared" si="5"/>
        <v>y</v>
      </c>
      <c r="AO29" s="19" t="str">
        <f t="shared" si="6"/>
        <v/>
      </c>
      <c r="AP29" s="19" t="str">
        <f t="shared" si="7"/>
        <v/>
      </c>
      <c r="AQ29" s="19" t="str">
        <f t="shared" si="8"/>
        <v/>
      </c>
      <c r="AR29" s="19" t="str">
        <f t="shared" si="9"/>
        <v/>
      </c>
      <c r="AS29" s="80" t="s">
        <v>571</v>
      </c>
      <c r="AT29" s="81" t="s">
        <v>544</v>
      </c>
      <c r="AU29" s="82" t="s">
        <v>3462</v>
      </c>
      <c r="AV29" s="20">
        <v>5</v>
      </c>
      <c r="AW29" s="21">
        <v>3</v>
      </c>
      <c r="AX29" s="21">
        <v>50</v>
      </c>
      <c r="AY29" s="21">
        <v>0</v>
      </c>
      <c r="AZ29" s="21">
        <v>3</v>
      </c>
      <c r="BA29" s="21">
        <v>9</v>
      </c>
      <c r="BB29" s="21">
        <v>0</v>
      </c>
      <c r="BC29" s="21">
        <v>0</v>
      </c>
      <c r="BD29" s="21">
        <v>0</v>
      </c>
      <c r="BE29" s="21">
        <v>36</v>
      </c>
      <c r="BF29" s="15" t="str">
        <f t="shared" si="0"/>
        <v>http://mkweb.bcgsc.ca/color-summarizer/?url=https://i.ibb.co/df8t0h1/Bonaire-Flag.png&amp;precision=low&amp;num_clusters=5</v>
      </c>
      <c r="BG29" s="15">
        <f t="shared" si="10"/>
        <v>101</v>
      </c>
      <c r="BH29" s="15" t="str">
        <f t="shared" si="11"/>
        <v>["pctBLA_3", "pctBLU_50", "pctGRE_0", "pctRED_3", "pctYEL_9", "pctORA_0", "pctBRO_0", "pctPUR_0", "pctWHI_36"]</v>
      </c>
      <c r="BI29" s="15">
        <v>288</v>
      </c>
      <c r="BJ29" s="15" t="str">
        <f t="shared" si="12"/>
        <v>"area_288",</v>
      </c>
      <c r="BK29" s="15" t="s">
        <v>2784</v>
      </c>
    </row>
    <row r="30" spans="1:63" ht="21.6" customHeight="1" x14ac:dyDescent="0.3">
      <c r="A30" s="10" t="s">
        <v>68</v>
      </c>
      <c r="B30" s="11" t="e" vm="29">
        <v>#VALUE!</v>
      </c>
      <c r="C30" s="24" t="s">
        <v>312</v>
      </c>
      <c r="D30" s="2" t="s">
        <v>791</v>
      </c>
      <c r="E30" s="12" t="s">
        <v>827</v>
      </c>
      <c r="F30" s="13" t="str" cm="1">
        <f t="array" ref="F30">SUBSTITUTE(CHAR(34) &amp; "capi_" &amp; AS30 &amp; CHAR(34) &amp; "," &amp; BZ30 &amp; IF(COUNTA(_xlfn._xlws.FILTER(I30:AB30, I30:AB30="y"))=0, "", _xlfn.TEXTJOIN(", ", TRUE, IF(I30:AB30="y", CHAR(34) &amp; I$1:AB$1 &amp; CHAR(34), "")) &amp; ","),",,",",")</f>
        <v>"capi_Sarajevo","rg3_austrohungary", "ntWHYE",</v>
      </c>
      <c r="G30" s="14" t="str" cm="1">
        <f t="array" ref="G30">_xlfn.LET(
  _xlpm.textOutput, SUBSTITUTE(
    IF(COUNTA(_xlfn._xlws.FILTER(BH30:BU30, BH30:BU30="y"))=0, "", _xlfn.TEXTJOIN(",", TRUE, IF(AC30:AR30="y", CHAR(34) &amp; $AC$1:$AR$1 &amp; CHAR(34), "")) ) &amp; "," &amp; CHAR(34) &amp; AT30 &amp; CHAR(34),
    ",,", ","
  ),
  IF(LEFT(_xlpm.textOutput,1)=",", MID(_xlpm.textOutput,2,LEN(_xlpm.textOutput)-1), _xlpm.textOutput)
)</f>
        <v>"balkan","rg3_romanempire","rg2_Eu_South"</v>
      </c>
      <c r="H30" s="15" t="str">
        <f>""</f>
        <v/>
      </c>
      <c r="I30" s="16"/>
      <c r="J30" s="16"/>
      <c r="K30" s="16"/>
      <c r="L30" s="16"/>
      <c r="M30" s="16"/>
      <c r="N30" s="16"/>
      <c r="O30" s="16"/>
      <c r="P30" s="16"/>
      <c r="Q30" s="16" t="s">
        <v>529</v>
      </c>
      <c r="R30" s="16"/>
      <c r="S30" s="16"/>
      <c r="T30" s="16"/>
      <c r="U30" s="16"/>
      <c r="V30" s="16"/>
      <c r="W30" s="16"/>
      <c r="X30" s="16"/>
      <c r="Y30" s="16"/>
      <c r="Z30" s="16"/>
      <c r="AA30" s="16"/>
      <c r="AB30" s="17" t="s">
        <v>529</v>
      </c>
      <c r="AC30" s="18"/>
      <c r="AD30" s="19"/>
      <c r="AE30" s="19" t="s">
        <v>529</v>
      </c>
      <c r="AF30" s="19"/>
      <c r="AG30" s="19" t="s">
        <v>529</v>
      </c>
      <c r="AH30" s="19"/>
      <c r="AI30" s="19"/>
      <c r="AJ30" s="19" t="str">
        <f t="shared" si="1"/>
        <v/>
      </c>
      <c r="AK30" s="19" t="str">
        <f t="shared" si="2"/>
        <v/>
      </c>
      <c r="AL30" s="19" t="str">
        <f t="shared" si="3"/>
        <v/>
      </c>
      <c r="AM30" s="19" t="str">
        <f t="shared" si="4"/>
        <v/>
      </c>
      <c r="AN30" s="19" t="str">
        <f t="shared" si="5"/>
        <v/>
      </c>
      <c r="AO30" s="19" t="str">
        <f t="shared" si="6"/>
        <v/>
      </c>
      <c r="AP30" s="19" t="str">
        <f t="shared" si="7"/>
        <v/>
      </c>
      <c r="AQ30" s="19" t="str">
        <f t="shared" si="8"/>
        <v/>
      </c>
      <c r="AR30" s="19" t="str">
        <f t="shared" si="9"/>
        <v/>
      </c>
      <c r="AS30" s="80" t="s">
        <v>572</v>
      </c>
      <c r="AT30" s="81" t="s">
        <v>535</v>
      </c>
      <c r="AU30" s="82" t="s">
        <v>3463</v>
      </c>
      <c r="AV30" s="20">
        <v>3</v>
      </c>
      <c r="AW30" s="21">
        <v>0</v>
      </c>
      <c r="AX30" s="21">
        <v>70</v>
      </c>
      <c r="AY30" s="21">
        <v>0</v>
      </c>
      <c r="AZ30" s="21">
        <v>0</v>
      </c>
      <c r="BA30" s="21">
        <v>24</v>
      </c>
      <c r="BB30" s="21">
        <v>0</v>
      </c>
      <c r="BC30" s="21">
        <v>0</v>
      </c>
      <c r="BD30" s="21">
        <v>0</v>
      </c>
      <c r="BE30" s="21">
        <v>6</v>
      </c>
      <c r="BF30" s="15" t="str">
        <f t="shared" si="0"/>
        <v>http://mkweb.bcgsc.ca/color-summarizer/?url=https://i.ibb.co/4MXRgSh/Bosnia-Flag.png&amp;precision=low&amp;num_clusters=3</v>
      </c>
      <c r="BG30" s="15">
        <f t="shared" si="10"/>
        <v>100</v>
      </c>
      <c r="BH30" s="15" t="str">
        <f t="shared" si="11"/>
        <v>["pctBLA_0", "pctBLU_70", "pctGRE_0", "pctRED_0", "pctYEL_24", "pctORA_0", "pctBRO_0", "pctPUR_0", "pctWHI_6"]</v>
      </c>
      <c r="BI30" s="22">
        <v>51197</v>
      </c>
      <c r="BJ30" s="15" t="str">
        <f t="shared" si="12"/>
        <v>"area_51197",</v>
      </c>
      <c r="BK30" s="15" t="s">
        <v>2785</v>
      </c>
    </row>
    <row r="31" spans="1:63" ht="21.6" customHeight="1" x14ac:dyDescent="0.3">
      <c r="A31" s="10" t="s">
        <v>69</v>
      </c>
      <c r="B31" s="11" t="e" vm="30">
        <v>#VALUE!</v>
      </c>
      <c r="C31" s="24" t="s">
        <v>313</v>
      </c>
      <c r="D31" s="2" t="s">
        <v>792</v>
      </c>
      <c r="E31" s="12" t="s">
        <v>828</v>
      </c>
      <c r="F31" s="13" t="str" cm="1">
        <f t="array" ref="F31">SUBSTITUTE(CHAR(34) &amp; "capi_" &amp; AS31 &amp; CHAR(34) &amp; "," &amp; BZ31 &amp; IF(COUNTA(_xlfn._xlws.FILTER(I31:AB31, I31:AB31="y"))=0, "", _xlfn.TEXTJOIN(", ", TRUE, IF(I31:AB31="y", CHAR(34) &amp; I$1:AB$1 &amp; CHAR(34), "")) &amp; ","),",,",",")</f>
        <v>"capi_Gaborone","landlo",</v>
      </c>
      <c r="G31" s="14" t="str" cm="1">
        <f t="array" ref="G31">_xlfn.LET(
  _xlpm.textOutput, SUBSTITUTE(
    IF(COUNTA(_xlfn._xlws.FILTER(BH31:BU31, BH31:BU31="y"))=0, "", _xlfn.TEXTJOIN(",", TRUE, IF(AC31:AR31="y", CHAR(34) &amp; $AC$1:$AR$1 &amp; CHAR(34), "")) ) &amp; "," &amp; CHAR(34) &amp; AT31 &amp; CHAR(34),
    ",,", ","
  ),
  IF(LEFT(_xlpm.textOutput,1)=",", MID(_xlpm.textOutput,2,LEN(_xlpm.textOutput)-1), _xlpm.textOutput)
)</f>
        <v>"chopGB","englis","rg2_AF_South"</v>
      </c>
      <c r="H31" s="15" t="str">
        <f>""</f>
        <v/>
      </c>
      <c r="I31" s="16"/>
      <c r="J31" s="16" t="s">
        <v>529</v>
      </c>
      <c r="K31" s="16"/>
      <c r="L31" s="16"/>
      <c r="M31" s="16"/>
      <c r="N31" s="16"/>
      <c r="O31" s="16"/>
      <c r="P31" s="16"/>
      <c r="Q31" s="16"/>
      <c r="R31" s="16"/>
      <c r="S31" s="16"/>
      <c r="T31" s="16"/>
      <c r="U31" s="16"/>
      <c r="V31" s="16"/>
      <c r="W31" s="16"/>
      <c r="X31" s="16"/>
      <c r="Y31" s="16"/>
      <c r="Z31" s="16"/>
      <c r="AA31" s="16"/>
      <c r="AB31" s="17"/>
      <c r="AC31" s="18"/>
      <c r="AD31" s="19" t="s">
        <v>529</v>
      </c>
      <c r="AE31" s="19"/>
      <c r="AF31" s="19"/>
      <c r="AG31" s="19"/>
      <c r="AH31" s="19"/>
      <c r="AI31" s="19"/>
      <c r="AJ31" s="19" t="str">
        <f t="shared" si="1"/>
        <v>y</v>
      </c>
      <c r="AK31" s="19" t="str">
        <f t="shared" si="2"/>
        <v/>
      </c>
      <c r="AL31" s="19" t="str">
        <f t="shared" si="3"/>
        <v/>
      </c>
      <c r="AM31" s="19" t="str">
        <f t="shared" si="4"/>
        <v/>
      </c>
      <c r="AN31" s="19" t="str">
        <f t="shared" si="5"/>
        <v/>
      </c>
      <c r="AO31" s="19" t="str">
        <f t="shared" si="6"/>
        <v/>
      </c>
      <c r="AP31" s="19" t="str">
        <f t="shared" si="7"/>
        <v/>
      </c>
      <c r="AQ31" s="19" t="str">
        <f t="shared" si="8"/>
        <v/>
      </c>
      <c r="AR31" s="19" t="str">
        <f t="shared" si="9"/>
        <v/>
      </c>
      <c r="AS31" s="80" t="s">
        <v>573</v>
      </c>
      <c r="AT31" s="81" t="s">
        <v>574</v>
      </c>
      <c r="AU31" s="82" t="s">
        <v>3450</v>
      </c>
      <c r="AV31" s="20">
        <v>3</v>
      </c>
      <c r="AW31" s="21">
        <v>16</v>
      </c>
      <c r="AX31" s="21">
        <v>76</v>
      </c>
      <c r="AY31" s="21">
        <v>0</v>
      </c>
      <c r="AZ31" s="21">
        <v>0</v>
      </c>
      <c r="BA31" s="21">
        <v>0</v>
      </c>
      <c r="BB31" s="21">
        <v>0</v>
      </c>
      <c r="BC31" s="21">
        <v>0</v>
      </c>
      <c r="BD31" s="21">
        <v>0</v>
      </c>
      <c r="BE31" s="21">
        <v>8</v>
      </c>
      <c r="BF31" s="15" t="str">
        <f t="shared" si="0"/>
        <v>http://mkweb.bcgsc.ca/color-summarizer/?url=https://i.ibb.co/Zh8R3pL/Botswana-Flag.png&amp;precision=low&amp;num_clusters=3</v>
      </c>
      <c r="BG31" s="15">
        <f t="shared" si="10"/>
        <v>100</v>
      </c>
      <c r="BH31" s="15" t="str">
        <f t="shared" si="11"/>
        <v>["pctBLA_16", "pctBLU_76", "pctGRE_0", "pctRED_0", "pctYEL_0", "pctORA_0", "pctBRO_0", "pctPUR_0", "pctWHI_8"]</v>
      </c>
      <c r="BI31" s="22">
        <v>581730</v>
      </c>
      <c r="BJ31" s="15" t="str">
        <f t="shared" si="12"/>
        <v>"area_581730",</v>
      </c>
      <c r="BK31" s="15" t="s">
        <v>2786</v>
      </c>
    </row>
    <row r="32" spans="1:63" ht="21.6" customHeight="1" x14ac:dyDescent="0.3">
      <c r="A32" s="10" t="s">
        <v>70</v>
      </c>
      <c r="B32" s="11" t="e" vm="31">
        <v>#VALUE!</v>
      </c>
      <c r="C32" s="24" t="s">
        <v>314</v>
      </c>
      <c r="D32" s="2" t="s">
        <v>795</v>
      </c>
      <c r="E32" s="12" t="s">
        <v>829</v>
      </c>
      <c r="F32" s="13" t="str" cm="1">
        <f t="array" ref="F32">SUBSTITUTE(CHAR(34) &amp; "capi_" &amp; AS32 &amp; CHAR(34) &amp; "," &amp; BZ32 &amp; IF(COUNTA(_xlfn._xlws.FILTER(I32:AB32, I32:AB32="y"))=0, "", _xlfn.TEXTJOIN(", ", TRUE, IF(I32:AB32="y", CHAR(34) &amp; I$1:AB$1 &amp; CHAR(34), "")) &amp; ","),",,",",")</f>
        <v>"capi_Brasília","md_acreed123", "pol_samesx", "md_tekken7",</v>
      </c>
      <c r="G32" s="14" t="str" cm="1">
        <f t="array" ref="G32">_xlfn.LET(
  _xlpm.textOutput, SUBSTITUTE(
    IF(COUNTA(_xlfn._xlws.FILTER(BH32:BU32, BH32:BU32="y"))=0, "", _xlfn.TEXTJOIN(",", TRUE, IF(AC32:AR32="y", CHAR(34) &amp; $AC$1:$AR$1 &amp; CHAR(34), "")) ) &amp; "," &amp; CHAR(34) &amp; AT32 &amp; CHAR(34),
    ",,", ","
  ),
  IF(LEFT(_xlpm.textOutput,1)=",", MID(_xlpm.textOutput,2,LEN(_xlpm.textOutput)-1), _xlpm.textOutput)
)</f>
        <v>"bricss","portug","rg2_AM_South"</v>
      </c>
      <c r="H32" s="15" t="str">
        <f>""</f>
        <v/>
      </c>
      <c r="I32" s="16"/>
      <c r="J32" s="16"/>
      <c r="K32" s="16"/>
      <c r="L32" s="16"/>
      <c r="M32" s="16"/>
      <c r="N32" s="16"/>
      <c r="O32" s="16"/>
      <c r="P32" s="16"/>
      <c r="Q32" s="16"/>
      <c r="R32" s="16"/>
      <c r="S32" s="16" t="s">
        <v>529</v>
      </c>
      <c r="T32" s="16" t="s">
        <v>529</v>
      </c>
      <c r="U32" s="16"/>
      <c r="V32" s="16"/>
      <c r="W32" s="16" t="s">
        <v>529</v>
      </c>
      <c r="X32" s="16"/>
      <c r="Y32" s="16"/>
      <c r="Z32" s="16"/>
      <c r="AA32" s="16"/>
      <c r="AB32" s="17"/>
      <c r="AC32" s="18" t="s">
        <v>529</v>
      </c>
      <c r="AD32" s="19"/>
      <c r="AE32" s="19"/>
      <c r="AF32" s="19"/>
      <c r="AG32" s="19"/>
      <c r="AH32" s="19"/>
      <c r="AI32" s="19"/>
      <c r="AJ32" s="19" t="str">
        <f t="shared" si="1"/>
        <v/>
      </c>
      <c r="AK32" s="19" t="str">
        <f t="shared" si="2"/>
        <v/>
      </c>
      <c r="AL32" s="19" t="str">
        <f t="shared" si="3"/>
        <v/>
      </c>
      <c r="AM32" s="19" t="str">
        <f t="shared" si="4"/>
        <v/>
      </c>
      <c r="AN32" s="19" t="str">
        <f t="shared" si="5"/>
        <v/>
      </c>
      <c r="AO32" s="19" t="str">
        <f t="shared" si="6"/>
        <v/>
      </c>
      <c r="AP32" s="19" t="str">
        <f t="shared" si="7"/>
        <v/>
      </c>
      <c r="AQ32" s="19" t="str">
        <f t="shared" si="8"/>
        <v/>
      </c>
      <c r="AR32" s="19" t="str">
        <f t="shared" si="9"/>
        <v>y</v>
      </c>
      <c r="AS32" s="80" t="s">
        <v>575</v>
      </c>
      <c r="AT32" s="81" t="s">
        <v>547</v>
      </c>
      <c r="AU32" s="82" t="s">
        <v>3449</v>
      </c>
      <c r="AV32" s="20">
        <v>4</v>
      </c>
      <c r="AW32" s="21">
        <v>0</v>
      </c>
      <c r="AX32" s="21">
        <v>11</v>
      </c>
      <c r="AY32" s="21">
        <v>69</v>
      </c>
      <c r="AZ32" s="21">
        <v>0</v>
      </c>
      <c r="BA32" s="21">
        <v>17</v>
      </c>
      <c r="BB32" s="21">
        <v>0</v>
      </c>
      <c r="BC32" s="21">
        <v>0</v>
      </c>
      <c r="BD32" s="21">
        <v>0</v>
      </c>
      <c r="BE32" s="21">
        <v>2</v>
      </c>
      <c r="BF32" s="15" t="str">
        <f t="shared" si="0"/>
        <v>http://mkweb.bcgsc.ca/color-summarizer/?url=https://i.ibb.co/M5577xy/Brazil-Flag.png&amp;precision=low&amp;num_clusters=4</v>
      </c>
      <c r="BG32" s="15">
        <f t="shared" si="10"/>
        <v>99</v>
      </c>
      <c r="BH32" s="15" t="str">
        <f t="shared" si="11"/>
        <v>["pctBLA_0", "pctBLU_11", "pctGRE_69", "pctRED_0", "pctYEL_17", "pctORA_0", "pctBRO_0", "pctPUR_0", "pctWHI_2"]</v>
      </c>
      <c r="BI32" s="22">
        <v>8515767</v>
      </c>
      <c r="BJ32" s="15" t="str">
        <f t="shared" si="12"/>
        <v>"area_8515767",</v>
      </c>
      <c r="BK32" s="15" t="s">
        <v>2787</v>
      </c>
    </row>
    <row r="33" spans="1:63" ht="21.6" customHeight="1" x14ac:dyDescent="0.3">
      <c r="A33" s="10" t="s">
        <v>71</v>
      </c>
      <c r="B33" s="11" t="e" vm="32">
        <v>#VALUE!</v>
      </c>
      <c r="C33" s="24" t="s">
        <v>315</v>
      </c>
      <c r="D33" s="2" t="s">
        <v>790</v>
      </c>
      <c r="E33" s="12" t="s">
        <v>830</v>
      </c>
      <c r="F33" s="13" t="str" cm="1">
        <f t="array" ref="F33">SUBSTITUTE(CHAR(34) &amp; "capi_" &amp; AS33 &amp; CHAR(34) &amp; "," &amp; BZ33 &amp; IF(COUNTA(_xlfn._xlws.FILTER(I33:AB33, I33:AB33="y"))=0, "", _xlfn.TEXTJOIN(", ", TRUE, IF(I33:AB33="y", CHAR(34) &amp; I$1:AB$1 &amp; CHAR(34), "")) &amp; ","),",,",",")</f>
        <v>"capi_Diego Garcia","island", "geo_CapiBeach", "ntGRRE", "ntGRYE", "ntBLYE", "ntWHYE",</v>
      </c>
      <c r="G33" s="14" t="str" cm="1">
        <f t="array" ref="G33">_xlfn.LET(
  _xlpm.textOutput, SUBSTITUTE(
    IF(COUNTA(_xlfn._xlws.FILTER(BH33:BU33, BH33:BU33="y"))=0, "", _xlfn.TEXTJOIN(",", TRUE, IF(AC33:AR33="y", CHAR(34) &amp; $AC$1:$AR$1 &amp; CHAR(34), "")) ) &amp; "," &amp; CHAR(34) &amp; AT33 &amp; CHAR(34),
    ",,", ","
  ),
  IF(LEFT(_xlpm.textOutput,1)=",", MID(_xlpm.textOutput,2,LEN(_xlpm.textOutput)-1), _xlpm.textOutput)
)</f>
        <v>"monarchy","englis","rg2_AF_East"</v>
      </c>
      <c r="H33" s="15" t="str">
        <f>""</f>
        <v/>
      </c>
      <c r="I33" s="16" t="s">
        <v>529</v>
      </c>
      <c r="J33" s="16"/>
      <c r="K33" s="16"/>
      <c r="L33" s="16"/>
      <c r="M33" s="16"/>
      <c r="N33" s="16"/>
      <c r="O33" s="16"/>
      <c r="P33" s="16"/>
      <c r="Q33" s="16"/>
      <c r="R33" s="16"/>
      <c r="S33" s="16"/>
      <c r="T33" s="16"/>
      <c r="U33" s="16"/>
      <c r="V33" s="16" t="s">
        <v>529</v>
      </c>
      <c r="W33" s="16"/>
      <c r="X33" s="16"/>
      <c r="Y33" s="16" t="s">
        <v>529</v>
      </c>
      <c r="Z33" s="16" t="s">
        <v>529</v>
      </c>
      <c r="AA33" s="16" t="s">
        <v>529</v>
      </c>
      <c r="AB33" s="17" t="s">
        <v>529</v>
      </c>
      <c r="AC33" s="18"/>
      <c r="AD33" s="19"/>
      <c r="AE33" s="19"/>
      <c r="AF33" s="19"/>
      <c r="AG33" s="19"/>
      <c r="AH33" s="19"/>
      <c r="AI33" s="19" t="s">
        <v>529</v>
      </c>
      <c r="AJ33" s="19" t="str">
        <f t="shared" si="1"/>
        <v>y</v>
      </c>
      <c r="AK33" s="19" t="str">
        <f t="shared" si="2"/>
        <v/>
      </c>
      <c r="AL33" s="19" t="str">
        <f t="shared" si="3"/>
        <v/>
      </c>
      <c r="AM33" s="19" t="str">
        <f t="shared" si="4"/>
        <v/>
      </c>
      <c r="AN33" s="19" t="str">
        <f t="shared" si="5"/>
        <v/>
      </c>
      <c r="AO33" s="19" t="str">
        <f t="shared" si="6"/>
        <v/>
      </c>
      <c r="AP33" s="19" t="str">
        <f t="shared" si="7"/>
        <v/>
      </c>
      <c r="AQ33" s="19" t="str">
        <f t="shared" si="8"/>
        <v/>
      </c>
      <c r="AR33" s="19" t="str">
        <f t="shared" si="9"/>
        <v/>
      </c>
      <c r="AS33" s="80" t="s">
        <v>576</v>
      </c>
      <c r="AT33" s="81" t="s">
        <v>577</v>
      </c>
      <c r="AU33" s="82" t="s">
        <v>3450</v>
      </c>
      <c r="AV33" s="20">
        <v>6</v>
      </c>
      <c r="AW33" s="21">
        <v>0</v>
      </c>
      <c r="AX33" s="21">
        <v>48</v>
      </c>
      <c r="AY33" s="21">
        <v>3</v>
      </c>
      <c r="AZ33" s="21">
        <v>14</v>
      </c>
      <c r="BA33" s="21">
        <v>1</v>
      </c>
      <c r="BB33" s="21">
        <v>0</v>
      </c>
      <c r="BC33" s="21">
        <v>1</v>
      </c>
      <c r="BD33" s="21">
        <v>0</v>
      </c>
      <c r="BE33" s="21">
        <v>34</v>
      </c>
      <c r="BF33" s="15" t="str">
        <f t="shared" si="0"/>
        <v>http://mkweb.bcgsc.ca/color-summarizer/?url=https://upload.wikimedia.org/wikipedia/commons/thumb/6/65/Flag_of_the_Commissioner_of_the_British_Indian_Ocean_Territory.svg/383px-Flag_of_the_Commissioner_of_the_British_Indian_Ocean_Territory.svg.png&amp;precision=low&amp;num_clusters=6</v>
      </c>
      <c r="BG33" s="15">
        <f t="shared" si="10"/>
        <v>101</v>
      </c>
      <c r="BH33" s="15" t="str">
        <f t="shared" si="11"/>
        <v>["pctBLA_0", "pctBLU_48", "pctGRE_3", "pctRED_14", "pctYEL_1", "pctORA_0", "pctBRO_1", "pctPUR_0", "pctWHI_34"]</v>
      </c>
      <c r="BI33" s="15">
        <v>60</v>
      </c>
      <c r="BJ33" s="15" t="str">
        <f t="shared" si="12"/>
        <v>"area_60",</v>
      </c>
      <c r="BK33" s="15" t="s">
        <v>2788</v>
      </c>
    </row>
    <row r="34" spans="1:63" ht="21.6" customHeight="1" x14ac:dyDescent="0.3">
      <c r="A34" s="10" t="s">
        <v>72</v>
      </c>
      <c r="B34" s="11" t="e" vm="33">
        <v>#VALUE!</v>
      </c>
      <c r="C34" s="24" t="s">
        <v>316</v>
      </c>
      <c r="D34" s="2" t="s">
        <v>794</v>
      </c>
      <c r="E34" s="12" t="s">
        <v>831</v>
      </c>
      <c r="F34" s="13" t="str" cm="1">
        <f t="array" ref="F34">SUBSTITUTE(CHAR(34) &amp; "capi_" &amp; AS34 &amp; CHAR(34) &amp; "," &amp; BZ34 &amp; IF(COUNTA(_xlfn._xlws.FILTER(I34:AB34, I34:AB34="y"))=0, "", _xlfn.TEXTJOIN(", ", TRUE, IF(I34:AB34="y", CHAR(34) &amp; I$1:AB$1 &amp; CHAR(34), "")) &amp; ","),",,",",")</f>
        <v>"capi_Road Town","island", "md_acreed123", "geo_CapiBeach", "ntGRRE", "ntGRYE", "ntBLYE", "ntWHYE",</v>
      </c>
      <c r="G34" s="14" t="str" cm="1">
        <f t="array" ref="G34">_xlfn.LET(
  _xlpm.textOutput, SUBSTITUTE(
    IF(COUNTA(_xlfn._xlws.FILTER(BH34:BU34, BH34:BU34="y"))=0, "", _xlfn.TEXTJOIN(",", TRUE, IF(AC34:AR34="y", CHAR(34) &amp; $AC$1:$AR$1 &amp; CHAR(34), "")) ) &amp; "," &amp; CHAR(34) &amp; AT34 &amp; CHAR(34),
    ",,", ","
  ),
  IF(LEFT(_xlpm.textOutput,1)=",", MID(_xlpm.textOutput,2,LEN(_xlpm.textOutput)-1), _xlpm.textOutput)
)</f>
        <v>"monarchy","englis","rg2_Na_Caribbean"</v>
      </c>
      <c r="H34" s="15" t="str">
        <f>""</f>
        <v/>
      </c>
      <c r="I34" s="16" t="s">
        <v>529</v>
      </c>
      <c r="J34" s="16"/>
      <c r="K34" s="16"/>
      <c r="L34" s="16"/>
      <c r="M34" s="16"/>
      <c r="N34" s="16"/>
      <c r="O34" s="16"/>
      <c r="P34" s="16"/>
      <c r="Q34" s="16"/>
      <c r="R34" s="16"/>
      <c r="S34" s="16" t="s">
        <v>529</v>
      </c>
      <c r="T34" s="16"/>
      <c r="U34" s="16"/>
      <c r="V34" s="16" t="s">
        <v>529</v>
      </c>
      <c r="W34" s="16"/>
      <c r="X34" s="16"/>
      <c r="Y34" s="16" t="s">
        <v>529</v>
      </c>
      <c r="Z34" s="16" t="s">
        <v>529</v>
      </c>
      <c r="AA34" s="16" t="s">
        <v>529</v>
      </c>
      <c r="AB34" s="17" t="s">
        <v>529</v>
      </c>
      <c r="AC34" s="18"/>
      <c r="AD34" s="19"/>
      <c r="AE34" s="19"/>
      <c r="AF34" s="19"/>
      <c r="AG34" s="19"/>
      <c r="AH34" s="19"/>
      <c r="AI34" s="19" t="s">
        <v>529</v>
      </c>
      <c r="AJ34" s="19" t="str">
        <f t="shared" si="1"/>
        <v>y</v>
      </c>
      <c r="AK34" s="19" t="str">
        <f t="shared" si="2"/>
        <v/>
      </c>
      <c r="AL34" s="19" t="str">
        <f t="shared" si="3"/>
        <v/>
      </c>
      <c r="AM34" s="19" t="str">
        <f t="shared" si="4"/>
        <v/>
      </c>
      <c r="AN34" s="19" t="str">
        <f t="shared" si="5"/>
        <v/>
      </c>
      <c r="AO34" s="19" t="str">
        <f t="shared" si="6"/>
        <v/>
      </c>
      <c r="AP34" s="19" t="str">
        <f t="shared" si="7"/>
        <v/>
      </c>
      <c r="AQ34" s="19" t="str">
        <f t="shared" si="8"/>
        <v/>
      </c>
      <c r="AR34" s="19" t="str">
        <f t="shared" si="9"/>
        <v/>
      </c>
      <c r="AS34" s="80" t="s">
        <v>578</v>
      </c>
      <c r="AT34" s="81" t="s">
        <v>544</v>
      </c>
      <c r="AU34" s="82" t="s">
        <v>3450</v>
      </c>
      <c r="AV34" s="20">
        <v>7</v>
      </c>
      <c r="AW34" s="21">
        <v>2</v>
      </c>
      <c r="AX34" s="21">
        <v>67</v>
      </c>
      <c r="AY34" s="21">
        <v>7</v>
      </c>
      <c r="AZ34" s="21">
        <v>8</v>
      </c>
      <c r="BA34" s="21">
        <v>4</v>
      </c>
      <c r="BB34" s="21">
        <v>0</v>
      </c>
      <c r="BC34" s="21">
        <v>1</v>
      </c>
      <c r="BD34" s="21">
        <v>0</v>
      </c>
      <c r="BE34" s="21">
        <v>11</v>
      </c>
      <c r="BF34" s="15" t="str">
        <f t="shared" si="0"/>
        <v>http://mkweb.bcgsc.ca/color-summarizer/?url=https://upload.wikimedia.org/wikipedia/commons/thumb/4/42/Flag_of_the_British_Virgin_Islands.svg/2560px-Flag_of_the_British_Virgin_Islands.svg.png&amp;precision=low&amp;num_clusters=7</v>
      </c>
      <c r="BG34" s="15">
        <f t="shared" si="10"/>
        <v>100</v>
      </c>
      <c r="BH34" s="15" t="str">
        <f t="shared" si="11"/>
        <v>["pctBLA_2", "pctBLU_67", "pctGRE_7", "pctRED_8", "pctYEL_4", "pctORA_0", "pctBRO_1", "pctPUR_0", "pctWHI_11"]</v>
      </c>
      <c r="BI34" s="15">
        <v>151</v>
      </c>
      <c r="BJ34" s="15" t="str">
        <f t="shared" si="12"/>
        <v>"area_151",</v>
      </c>
      <c r="BK34" s="15" t="s">
        <v>2789</v>
      </c>
    </row>
    <row r="35" spans="1:63" ht="21.6" customHeight="1" x14ac:dyDescent="0.3">
      <c r="A35" s="10" t="s">
        <v>73</v>
      </c>
      <c r="B35" s="11" t="e" vm="34">
        <v>#VALUE!</v>
      </c>
      <c r="C35" s="24" t="s">
        <v>317</v>
      </c>
      <c r="D35" s="2" t="s">
        <v>790</v>
      </c>
      <c r="E35" s="12" t="s">
        <v>832</v>
      </c>
      <c r="F35" s="13" t="str" cm="1">
        <f t="array" ref="F35">SUBSTITUTE(CHAR(34) &amp; "capi_" &amp; AS35 &amp; CHAR(34) &amp; "," &amp; BZ35 &amp; IF(COUNTA(_xlfn._xlws.FILTER(I35:AB35, I35:AB35="y"))=0, "", _xlfn.TEXTJOIN(", ", TRUE, IF(I35:AB35="y", CHAR(34) &amp; I$1:AB$1 &amp; CHAR(34), "")) &amp; ","),",,",",")</f>
        <v>"capi_Bandar Seri Begawan","island",</v>
      </c>
      <c r="G35" s="14" t="str" cm="1">
        <f t="array" ref="G35">_xlfn.LET(
  _xlpm.textOutput, SUBSTITUTE(
    IF(COUNTA(_xlfn._xlws.FILTER(BH35:BU35, BH35:BU35="y"))=0, "", _xlfn.TEXTJOIN(",", TRUE, IF(AC35:AR35="y", CHAR(34) &amp; $AC$1:$AR$1 &amp; CHAR(34), "")) ) &amp; "," &amp; CHAR(34) &amp; AT35 &amp; CHAR(34),
    ",,", ","
  ),
  IF(LEFT(_xlpm.textOutput,1)=",", MID(_xlpm.textOutput,2,LEN(_xlpm.textOutput)-1), _xlpm.textOutput)
)</f>
        <v>"chopGB","monarchy","rg2_AS_SouthEast"</v>
      </c>
      <c r="H35" s="15" t="str">
        <f>""</f>
        <v/>
      </c>
      <c r="I35" s="16" t="s">
        <v>529</v>
      </c>
      <c r="J35" s="16"/>
      <c r="K35" s="16"/>
      <c r="L35" s="16"/>
      <c r="M35" s="16"/>
      <c r="N35" s="16"/>
      <c r="O35" s="16"/>
      <c r="P35" s="16"/>
      <c r="Q35" s="16"/>
      <c r="R35" s="16"/>
      <c r="S35" s="16"/>
      <c r="T35" s="16"/>
      <c r="U35" s="16"/>
      <c r="V35" s="16"/>
      <c r="W35" s="16"/>
      <c r="X35" s="16"/>
      <c r="Y35" s="16"/>
      <c r="Z35" s="16"/>
      <c r="AA35" s="16"/>
      <c r="AB35" s="17"/>
      <c r="AC35" s="18"/>
      <c r="AD35" s="19" t="s">
        <v>529</v>
      </c>
      <c r="AE35" s="19"/>
      <c r="AF35" s="19"/>
      <c r="AG35" s="19"/>
      <c r="AH35" s="19"/>
      <c r="AI35" s="19" t="s">
        <v>529</v>
      </c>
      <c r="AJ35" s="19" t="str">
        <f t="shared" si="1"/>
        <v/>
      </c>
      <c r="AK35" s="19" t="str">
        <f t="shared" si="2"/>
        <v/>
      </c>
      <c r="AL35" s="19" t="str">
        <f t="shared" si="3"/>
        <v/>
      </c>
      <c r="AM35" s="19" t="str">
        <f t="shared" si="4"/>
        <v/>
      </c>
      <c r="AN35" s="19" t="str">
        <f t="shared" si="5"/>
        <v/>
      </c>
      <c r="AO35" s="19" t="str">
        <f t="shared" si="6"/>
        <v/>
      </c>
      <c r="AP35" s="19" t="str">
        <f t="shared" si="7"/>
        <v/>
      </c>
      <c r="AQ35" s="19" t="str">
        <f t="shared" si="8"/>
        <v/>
      </c>
      <c r="AR35" s="19" t="str">
        <f t="shared" si="9"/>
        <v/>
      </c>
      <c r="AS35" s="80" t="s">
        <v>579</v>
      </c>
      <c r="AT35" s="81" t="s">
        <v>580</v>
      </c>
      <c r="AU35" s="82" t="s">
        <v>3464</v>
      </c>
      <c r="AV35" s="20">
        <v>4</v>
      </c>
      <c r="AW35" s="21">
        <v>17</v>
      </c>
      <c r="AX35" s="21">
        <v>0</v>
      </c>
      <c r="AY35" s="21">
        <v>0</v>
      </c>
      <c r="AZ35" s="21">
        <v>6</v>
      </c>
      <c r="BA35" s="21">
        <v>55</v>
      </c>
      <c r="BB35" s="21">
        <v>0</v>
      </c>
      <c r="BC35" s="21">
        <v>0</v>
      </c>
      <c r="BD35" s="21">
        <v>0</v>
      </c>
      <c r="BE35" s="21">
        <v>22</v>
      </c>
      <c r="BF35" s="15" t="str">
        <f t="shared" si="0"/>
        <v>http://mkweb.bcgsc.ca/color-summarizer/?url=https://i.ibb.co/2Z7YFjb/Brunei-Flag.png&amp;precision=low&amp;num_clusters=4</v>
      </c>
      <c r="BG35" s="15">
        <f t="shared" si="10"/>
        <v>100</v>
      </c>
      <c r="BH35" s="15" t="str">
        <f t="shared" si="11"/>
        <v>["pctBLA_17", "pctBLU_0", "pctGRE_0", "pctRED_6", "pctYEL_55", "pctORA_0", "pctBRO_0", "pctPUR_0", "pctWHI_22"]</v>
      </c>
      <c r="BI35" s="22">
        <v>5765</v>
      </c>
      <c r="BJ35" s="15" t="str">
        <f t="shared" si="12"/>
        <v>"area_5765",</v>
      </c>
      <c r="BK35" s="15" t="s">
        <v>2790</v>
      </c>
    </row>
    <row r="36" spans="1:63" ht="21.6" customHeight="1" x14ac:dyDescent="0.3">
      <c r="A36" s="10" t="s">
        <v>74</v>
      </c>
      <c r="B36" s="11" t="e" vm="35">
        <v>#VALUE!</v>
      </c>
      <c r="C36" s="24" t="s">
        <v>318</v>
      </c>
      <c r="D36" s="2" t="s">
        <v>791</v>
      </c>
      <c r="E36" s="12" t="s">
        <v>833</v>
      </c>
      <c r="F36" s="13" t="str" cm="1">
        <f t="array" ref="F36">SUBSTITUTE(CHAR(34) &amp; "capi_" &amp; AS36 &amp; CHAR(34) &amp; "," &amp; BZ36 &amp; IF(COUNTA(_xlfn._xlws.FILTER(I36:AB36, I36:AB36="y"))=0, "", _xlfn.TEXTJOIN(", ", TRUE, IF(I36:AB36="y", CHAR(34) &amp; I$1:AB$1 &amp; CHAR(34), "")) &amp; ","),",,",",")</f>
        <v>"capi_Sofia","ntWHRE",</v>
      </c>
      <c r="G36" s="14" t="str" cm="1">
        <f t="array" ref="G36">_xlfn.LET(
  _xlpm.textOutput, SUBSTITUTE(
    IF(COUNTA(_xlfn._xlws.FILTER(BH36:BU36, BH36:BU36="y"))=0, "", _xlfn.TEXTJOIN(",", TRUE, IF(AC36:AR36="y", CHAR(34) &amp; $AC$1:$AR$1 &amp; CHAR(34), "")) ) &amp; "," &amp; CHAR(34) &amp; AT36 &amp; CHAR(34),
    ",,", ","
  ),
  IF(LEFT(_xlpm.textOutput,1)=",", MID(_xlpm.textOutput,2,LEN(_xlpm.textOutput)-1), _xlpm.textOutput)
)</f>
        <v>"balkan","eunion","rg2_EU_East"</v>
      </c>
      <c r="H36" s="15" t="str">
        <f>""</f>
        <v/>
      </c>
      <c r="I36" s="16"/>
      <c r="J36" s="16"/>
      <c r="K36" s="16"/>
      <c r="L36" s="16"/>
      <c r="M36" s="16"/>
      <c r="N36" s="16"/>
      <c r="O36" s="16"/>
      <c r="P36" s="16"/>
      <c r="Q36" s="16"/>
      <c r="R36" s="16"/>
      <c r="S36" s="16"/>
      <c r="T36" s="16"/>
      <c r="U36" s="16"/>
      <c r="V36" s="16"/>
      <c r="W36" s="16"/>
      <c r="X36" s="16" t="s">
        <v>529</v>
      </c>
      <c r="Y36" s="16"/>
      <c r="Z36" s="16"/>
      <c r="AA36" s="16"/>
      <c r="AB36" s="17"/>
      <c r="AC36" s="18"/>
      <c r="AD36" s="19"/>
      <c r="AE36" s="19" t="s">
        <v>529</v>
      </c>
      <c r="AF36" s="19"/>
      <c r="AG36" s="19"/>
      <c r="AH36" s="19" t="s">
        <v>529</v>
      </c>
      <c r="AI36" s="19"/>
      <c r="AJ36" s="19" t="str">
        <f t="shared" si="1"/>
        <v/>
      </c>
      <c r="AK36" s="19" t="str">
        <f t="shared" si="2"/>
        <v/>
      </c>
      <c r="AL36" s="19" t="str">
        <f t="shared" si="3"/>
        <v/>
      </c>
      <c r="AM36" s="19" t="str">
        <f t="shared" si="4"/>
        <v/>
      </c>
      <c r="AN36" s="19" t="str">
        <f t="shared" si="5"/>
        <v/>
      </c>
      <c r="AO36" s="19" t="str">
        <f t="shared" si="6"/>
        <v/>
      </c>
      <c r="AP36" s="19" t="str">
        <f t="shared" si="7"/>
        <v/>
      </c>
      <c r="AQ36" s="19" t="str">
        <f t="shared" si="8"/>
        <v/>
      </c>
      <c r="AR36" s="19" t="str">
        <f t="shared" si="9"/>
        <v/>
      </c>
      <c r="AS36" s="80" t="s">
        <v>581</v>
      </c>
      <c r="AT36" s="81" t="s">
        <v>561</v>
      </c>
      <c r="AU36" s="82" t="s">
        <v>3465</v>
      </c>
      <c r="AV36" s="20">
        <v>3</v>
      </c>
      <c r="AW36" s="21">
        <v>0</v>
      </c>
      <c r="AX36" s="21">
        <v>0</v>
      </c>
      <c r="AY36" s="21">
        <v>33</v>
      </c>
      <c r="AZ36" s="21">
        <v>33</v>
      </c>
      <c r="BA36" s="21">
        <v>0</v>
      </c>
      <c r="BB36" s="21">
        <v>0</v>
      </c>
      <c r="BC36" s="21">
        <v>0</v>
      </c>
      <c r="BD36" s="21">
        <v>0</v>
      </c>
      <c r="BE36" s="21">
        <v>33</v>
      </c>
      <c r="BF36" s="15" t="str">
        <f t="shared" si="0"/>
        <v>http://mkweb.bcgsc.ca/color-summarizer/?url=https://i.ibb.co/8YQGfkc/Bulgaria-Flag.png&amp;precision=low&amp;num_clusters=3</v>
      </c>
      <c r="BG36" s="15">
        <f t="shared" si="10"/>
        <v>99</v>
      </c>
      <c r="BH36" s="15" t="str">
        <f t="shared" si="11"/>
        <v>["pctBLA_0", "pctBLU_0", "pctGRE_33", "pctRED_33", "pctYEL_0", "pctORA_0", "pctBRO_0", "pctPUR_0", "pctWHI_33"]</v>
      </c>
      <c r="BI36" s="22">
        <v>110879</v>
      </c>
      <c r="BJ36" s="15" t="str">
        <f t="shared" si="12"/>
        <v>"area_110879",</v>
      </c>
      <c r="BK36" s="15" t="s">
        <v>2791</v>
      </c>
    </row>
    <row r="37" spans="1:63" ht="21.6" customHeight="1" x14ac:dyDescent="0.3">
      <c r="A37" s="10" t="s">
        <v>75</v>
      </c>
      <c r="B37" s="11" t="e" vm="36">
        <v>#VALUE!</v>
      </c>
      <c r="C37" s="24" t="s">
        <v>319</v>
      </c>
      <c r="D37" s="2" t="s">
        <v>792</v>
      </c>
      <c r="E37" s="12" t="s">
        <v>834</v>
      </c>
      <c r="F37" s="13" t="str" cm="1">
        <f t="array" ref="F37">SUBSTITUTE(CHAR(34) &amp; "capi_" &amp; AS37 &amp; CHAR(34) &amp; "," &amp; BZ37 &amp; IF(COUNTA(_xlfn._xlws.FILTER(I37:AB37, I37:AB37="y"))=0, "", _xlfn.TEXTJOIN(", ", TRUE, IF(I37:AB37="y", CHAR(34) &amp; I$1:AB$1 &amp; CHAR(34), "")) &amp; ","),",,",",")</f>
        <v>"capi_Ouagadougou","landlo",</v>
      </c>
      <c r="G37" s="14" t="str" cm="1">
        <f t="array" ref="G37">_xlfn.LET(
  _xlpm.textOutput, SUBSTITUTE(
    IF(COUNTA(_xlfn._xlws.FILTER(BH37:BU37, BH37:BU37="y"))=0, "", _xlfn.TEXTJOIN(",", TRUE, IF(AC37:AR37="y", CHAR(34) &amp; $AC$1:$AR$1 &amp; CHAR(34), "")) ) &amp; "," &amp; CHAR(34) &amp; AT37 &amp; CHAR(34),
    ",,", ","
  ),
  IF(LEFT(_xlpm.textOutput,1)=",", MID(_xlpm.textOutput,2,LEN(_xlpm.textOutput)-1), _xlpm.textOutput)
)</f>
        <v>"rg2_AF_West"</v>
      </c>
      <c r="H37" s="15" t="str">
        <f>""</f>
        <v/>
      </c>
      <c r="I37" s="16"/>
      <c r="J37" s="16" t="s">
        <v>529</v>
      </c>
      <c r="K37" s="16"/>
      <c r="L37" s="16"/>
      <c r="M37" s="16"/>
      <c r="N37" s="16"/>
      <c r="O37" s="16"/>
      <c r="P37" s="16"/>
      <c r="Q37" s="16"/>
      <c r="R37" s="16"/>
      <c r="S37" s="16"/>
      <c r="T37" s="16"/>
      <c r="U37" s="16"/>
      <c r="V37" s="16"/>
      <c r="W37" s="16"/>
      <c r="X37" s="16"/>
      <c r="Y37" s="16"/>
      <c r="Z37" s="16"/>
      <c r="AA37" s="16"/>
      <c r="AB37" s="17"/>
      <c r="AC37" s="18"/>
      <c r="AD37" s="19"/>
      <c r="AE37" s="19"/>
      <c r="AF37" s="19"/>
      <c r="AG37" s="19"/>
      <c r="AH37" s="19"/>
      <c r="AI37" s="19"/>
      <c r="AJ37" s="19" t="str">
        <f t="shared" si="1"/>
        <v/>
      </c>
      <c r="AK37" s="19" t="str">
        <f t="shared" si="2"/>
        <v/>
      </c>
      <c r="AL37" s="19" t="str">
        <f t="shared" si="3"/>
        <v/>
      </c>
      <c r="AM37" s="19" t="str">
        <f t="shared" si="4"/>
        <v/>
      </c>
      <c r="AN37" s="19" t="str">
        <f t="shared" si="5"/>
        <v/>
      </c>
      <c r="AO37" s="19" t="str">
        <f t="shared" si="6"/>
        <v/>
      </c>
      <c r="AP37" s="19" t="str">
        <f t="shared" si="7"/>
        <v/>
      </c>
      <c r="AQ37" s="19" t="str">
        <f t="shared" si="8"/>
        <v/>
      </c>
      <c r="AR37" s="19" t="str">
        <f t="shared" si="9"/>
        <v/>
      </c>
      <c r="AS37" s="80" t="s">
        <v>582</v>
      </c>
      <c r="AT37" s="81" t="s">
        <v>566</v>
      </c>
      <c r="AU37" s="82" t="s">
        <v>3466</v>
      </c>
      <c r="AV37" s="20">
        <v>3</v>
      </c>
      <c r="AW37" s="21">
        <v>0</v>
      </c>
      <c r="AX37" s="21">
        <v>0</v>
      </c>
      <c r="AY37" s="21">
        <v>49</v>
      </c>
      <c r="AZ37" s="21">
        <v>48</v>
      </c>
      <c r="BA37" s="21">
        <v>2</v>
      </c>
      <c r="BB37" s="21">
        <v>0</v>
      </c>
      <c r="BC37" s="21">
        <v>0</v>
      </c>
      <c r="BD37" s="21">
        <v>0</v>
      </c>
      <c r="BE37" s="21">
        <v>0</v>
      </c>
      <c r="BF37" s="15" t="str">
        <f t="shared" si="0"/>
        <v>http://mkweb.bcgsc.ca/color-summarizer/?url=https://i.ibb.co/cw4wN6n/Burkina-Faso-Flag.png&amp;precision=low&amp;num_clusters=3</v>
      </c>
      <c r="BG37" s="15">
        <f t="shared" si="10"/>
        <v>99</v>
      </c>
      <c r="BH37" s="15" t="str">
        <f t="shared" si="11"/>
        <v>["pctBLA_0", "pctBLU_0", "pctGRE_49", "pctRED_48", "pctYEL_2", "pctORA_0", "pctBRO_0", "pctPUR_0", "pctWHI_0"]</v>
      </c>
      <c r="BI37" s="22">
        <v>272967</v>
      </c>
      <c r="BJ37" s="15" t="str">
        <f t="shared" si="12"/>
        <v>"area_272967",</v>
      </c>
      <c r="BK37" s="15" t="s">
        <v>2792</v>
      </c>
    </row>
    <row r="38" spans="1:63" ht="21.6" customHeight="1" x14ac:dyDescent="0.3">
      <c r="A38" s="10" t="s">
        <v>76</v>
      </c>
      <c r="B38" s="11" t="e" vm="37">
        <v>#VALUE!</v>
      </c>
      <c r="C38" s="24" t="s">
        <v>320</v>
      </c>
      <c r="D38" s="2" t="s">
        <v>792</v>
      </c>
      <c r="E38" s="12" t="s">
        <v>835</v>
      </c>
      <c r="F38" s="13" t="str" cm="1">
        <f t="array" ref="F38">SUBSTITUTE(CHAR(34) &amp; "capi_" &amp; AS38 &amp; CHAR(34) &amp; "," &amp; BZ38 &amp; IF(COUNTA(_xlfn._xlws.FILTER(I38:AB38, I38:AB38="y"))=0, "", _xlfn.TEXTJOIN(", ", TRUE, IF(I38:AB38="y", CHAR(34) &amp; I$1:AB$1 &amp; CHAR(34), "")) &amp; ","),",,",",")</f>
        <v>"capi_Gitega","landlo",</v>
      </c>
      <c r="G38" s="14" t="str" cm="1">
        <f t="array" ref="G38">_xlfn.LET(
  _xlpm.textOutput, SUBSTITUTE(
    IF(COUNTA(_xlfn._xlws.FILTER(BH38:BU38, BH38:BU38="y"))=0, "", _xlfn.TEXTJOIN(",", TRUE, IF(AC38:AR38="y", CHAR(34) &amp; $AC$1:$AR$1 &amp; CHAR(34), "")) ) &amp; "," &amp; CHAR(34) &amp; AT38 &amp; CHAR(34),
    ",,", ","
  ),
  IF(LEFT(_xlpm.textOutput,1)=",", MID(_xlpm.textOutput,2,LEN(_xlpm.textOutput)-1), _xlpm.textOutput)
)</f>
        <v>"englis","french","rg2_AF_East"</v>
      </c>
      <c r="H38" s="15" t="str">
        <f>""</f>
        <v/>
      </c>
      <c r="I38" s="16"/>
      <c r="J38" s="16" t="s">
        <v>529</v>
      </c>
      <c r="K38" s="16"/>
      <c r="L38" s="16"/>
      <c r="M38" s="16"/>
      <c r="N38" s="16"/>
      <c r="O38" s="16"/>
      <c r="P38" s="16"/>
      <c r="Q38" s="16"/>
      <c r="R38" s="16"/>
      <c r="S38" s="16"/>
      <c r="T38" s="16"/>
      <c r="U38" s="16"/>
      <c r="V38" s="16"/>
      <c r="W38" s="16"/>
      <c r="X38" s="16"/>
      <c r="Y38" s="16"/>
      <c r="Z38" s="16"/>
      <c r="AA38" s="16"/>
      <c r="AB38" s="17"/>
      <c r="AC38" s="18"/>
      <c r="AD38" s="19"/>
      <c r="AE38" s="19"/>
      <c r="AF38" s="19"/>
      <c r="AG38" s="19"/>
      <c r="AH38" s="19"/>
      <c r="AI38" s="19"/>
      <c r="AJ38" s="19" t="str">
        <f t="shared" si="1"/>
        <v>y</v>
      </c>
      <c r="AK38" s="19" t="str">
        <f t="shared" si="2"/>
        <v>y</v>
      </c>
      <c r="AL38" s="19" t="str">
        <f t="shared" si="3"/>
        <v/>
      </c>
      <c r="AM38" s="19" t="str">
        <f t="shared" si="4"/>
        <v/>
      </c>
      <c r="AN38" s="19" t="str">
        <f t="shared" si="5"/>
        <v/>
      </c>
      <c r="AO38" s="19" t="str">
        <f t="shared" si="6"/>
        <v/>
      </c>
      <c r="AP38" s="19" t="str">
        <f t="shared" si="7"/>
        <v/>
      </c>
      <c r="AQ38" s="19" t="str">
        <f t="shared" si="8"/>
        <v/>
      </c>
      <c r="AR38" s="19" t="str">
        <f t="shared" si="9"/>
        <v/>
      </c>
      <c r="AS38" s="80" t="s">
        <v>583</v>
      </c>
      <c r="AT38" s="81" t="s">
        <v>577</v>
      </c>
      <c r="AU38" s="82" t="s">
        <v>3467</v>
      </c>
      <c r="AV38" s="20">
        <v>3</v>
      </c>
      <c r="AW38" s="21">
        <v>0</v>
      </c>
      <c r="AX38" s="21">
        <v>0</v>
      </c>
      <c r="AY38" s="21">
        <v>34</v>
      </c>
      <c r="AZ38" s="21">
        <v>30</v>
      </c>
      <c r="BA38" s="21">
        <v>0</v>
      </c>
      <c r="BB38" s="21">
        <v>0</v>
      </c>
      <c r="BC38" s="21">
        <v>0</v>
      </c>
      <c r="BD38" s="21">
        <v>0</v>
      </c>
      <c r="BE38" s="21">
        <v>35</v>
      </c>
      <c r="BF38" s="15" t="str">
        <f t="shared" si="0"/>
        <v>http://mkweb.bcgsc.ca/color-summarizer/?url=https://i.ibb.co/qNjcPNn/Burundi-Flag.png&amp;precision=low&amp;num_clusters=3</v>
      </c>
      <c r="BG38" s="15">
        <f t="shared" si="10"/>
        <v>99</v>
      </c>
      <c r="BH38" s="15" t="str">
        <f t="shared" si="11"/>
        <v>["pctBLA_0", "pctBLU_0", "pctGRE_34", "pctRED_30", "pctYEL_0", "pctORA_0", "pctBRO_0", "pctPUR_0", "pctWHI_35"]</v>
      </c>
      <c r="BI38" s="22">
        <v>27834</v>
      </c>
      <c r="BJ38" s="15" t="str">
        <f t="shared" si="12"/>
        <v>"area_27834",</v>
      </c>
      <c r="BK38" s="15" t="s">
        <v>2793</v>
      </c>
    </row>
    <row r="39" spans="1:63" ht="21.6" customHeight="1" x14ac:dyDescent="0.3">
      <c r="A39" s="10" t="s">
        <v>77</v>
      </c>
      <c r="B39" s="11" t="e" vm="38">
        <v>#VALUE!</v>
      </c>
      <c r="C39" s="24" t="s">
        <v>321</v>
      </c>
      <c r="D39" s="2" t="s">
        <v>790</v>
      </c>
      <c r="E39" s="12" t="s">
        <v>836</v>
      </c>
      <c r="F39" s="13" t="str" cm="1">
        <f t="array" ref="F39">SUBSTITUTE(CHAR(34) &amp; "capi_" &amp; AS39 &amp; CHAR(34) &amp; "," &amp; BZ39 &amp; IF(COUNTA(_xlfn._xlws.FILTER(I39:AB39, I39:AB39="y"))=0, "", _xlfn.TEXTJOIN(", ", TRUE, IF(I39:AB39="y", CHAR(34) &amp; I$1:AB$1 &amp; CHAR(34), "")) &amp; ","),",,",",")</f>
        <v>"capi_Phnom Penh","ntWHRE",</v>
      </c>
      <c r="G39" s="14" t="str" cm="1">
        <f t="array" ref="G39">_xlfn.LET(
  _xlpm.textOutput, SUBSTITUTE(
    IF(COUNTA(_xlfn._xlws.FILTER(BH39:BU39, BH39:BU39="y"))=0, "", _xlfn.TEXTJOIN(",", TRUE, IF(AC39:AR39="y", CHAR(34) &amp; $AC$1:$AR$1 &amp; CHAR(34), "")) ) &amp; "," &amp; CHAR(34) &amp; AT39 &amp; CHAR(34),
    ",,", ","
  ),
  IF(LEFT(_xlpm.textOutput,1)=",", MID(_xlpm.textOutput,2,LEN(_xlpm.textOutput)-1), _xlpm.textOutput)
)</f>
        <v>"monarchy","rg2_AS_SouthEast"</v>
      </c>
      <c r="H39" s="15" t="str">
        <f>""</f>
        <v/>
      </c>
      <c r="I39" s="16"/>
      <c r="J39" s="16"/>
      <c r="K39" s="16"/>
      <c r="L39" s="16"/>
      <c r="M39" s="16"/>
      <c r="N39" s="16"/>
      <c r="O39" s="16"/>
      <c r="P39" s="16"/>
      <c r="Q39" s="16"/>
      <c r="R39" s="16"/>
      <c r="S39" s="16"/>
      <c r="T39" s="16"/>
      <c r="U39" s="16"/>
      <c r="V39" s="16"/>
      <c r="W39" s="16"/>
      <c r="X39" s="16" t="s">
        <v>529</v>
      </c>
      <c r="Y39" s="16"/>
      <c r="Z39" s="16"/>
      <c r="AA39" s="16"/>
      <c r="AB39" s="17"/>
      <c r="AC39" s="18"/>
      <c r="AD39" s="19"/>
      <c r="AE39" s="19"/>
      <c r="AF39" s="19"/>
      <c r="AG39" s="19"/>
      <c r="AH39" s="19"/>
      <c r="AI39" s="19" t="s">
        <v>529</v>
      </c>
      <c r="AJ39" s="19" t="str">
        <f t="shared" si="1"/>
        <v/>
      </c>
      <c r="AK39" s="19" t="str">
        <f t="shared" si="2"/>
        <v/>
      </c>
      <c r="AL39" s="19" t="str">
        <f t="shared" si="3"/>
        <v/>
      </c>
      <c r="AM39" s="19" t="str">
        <f t="shared" si="4"/>
        <v/>
      </c>
      <c r="AN39" s="19" t="str">
        <f t="shared" si="5"/>
        <v/>
      </c>
      <c r="AO39" s="19" t="str">
        <f t="shared" si="6"/>
        <v/>
      </c>
      <c r="AP39" s="19" t="str">
        <f t="shared" si="7"/>
        <v/>
      </c>
      <c r="AQ39" s="19" t="str">
        <f t="shared" si="8"/>
        <v/>
      </c>
      <c r="AR39" s="19" t="str">
        <f t="shared" si="9"/>
        <v/>
      </c>
      <c r="AS39" s="80" t="s">
        <v>584</v>
      </c>
      <c r="AT39" s="81" t="s">
        <v>580</v>
      </c>
      <c r="AU39" s="82" t="s">
        <v>3468</v>
      </c>
      <c r="AV39" s="20">
        <v>4</v>
      </c>
      <c r="AW39" s="21">
        <v>1</v>
      </c>
      <c r="AX39" s="21">
        <v>50</v>
      </c>
      <c r="AY39" s="21">
        <v>0</v>
      </c>
      <c r="AZ39" s="21">
        <v>40</v>
      </c>
      <c r="BA39" s="21">
        <v>0</v>
      </c>
      <c r="BB39" s="21">
        <v>0</v>
      </c>
      <c r="BC39" s="21">
        <v>0</v>
      </c>
      <c r="BD39" s="21">
        <v>0</v>
      </c>
      <c r="BE39" s="21">
        <v>10</v>
      </c>
      <c r="BF39" s="15" t="str">
        <f t="shared" si="0"/>
        <v>http://mkweb.bcgsc.ca/color-summarizer/?url=https://i.ibb.co/VCwvRHc/Cambodia-Flag.png&amp;precision=low&amp;num_clusters=4</v>
      </c>
      <c r="BG39" s="15">
        <f t="shared" si="10"/>
        <v>101</v>
      </c>
      <c r="BH39" s="15" t="str">
        <f t="shared" si="11"/>
        <v>["pctBLA_1", "pctBLU_50", "pctGRE_0", "pctRED_40", "pctYEL_0", "pctORA_0", "pctBRO_0", "pctPUR_0", "pctWHI_10"]</v>
      </c>
      <c r="BI39" s="22">
        <v>181035</v>
      </c>
      <c r="BJ39" s="15" t="str">
        <f t="shared" si="12"/>
        <v>"area_181035",</v>
      </c>
      <c r="BK39" s="15" t="s">
        <v>2794</v>
      </c>
    </row>
    <row r="40" spans="1:63" ht="21.6" customHeight="1" x14ac:dyDescent="0.3">
      <c r="A40" s="10" t="s">
        <v>78</v>
      </c>
      <c r="B40" s="11" t="e" vm="39">
        <v>#VALUE!</v>
      </c>
      <c r="C40" s="24" t="s">
        <v>322</v>
      </c>
      <c r="D40" s="2" t="s">
        <v>792</v>
      </c>
      <c r="E40" s="12" t="s">
        <v>837</v>
      </c>
      <c r="F40" s="13" t="str" cm="1">
        <f t="array" ref="F40">SUBSTITUTE(CHAR(34) &amp; "capi_" &amp; AS40 &amp; CHAR(34) &amp; "," &amp; BZ40 &amp; IF(COUNTA(_xlfn._xlws.FILTER(I40:AB40, I40:AB40="y"))=0, "", _xlfn.TEXTJOIN(", ", TRUE, IF(I40:AB40="y", CHAR(34) &amp; I$1:AB$1 &amp; CHAR(34), "")) &amp; ","),",,",",")</f>
        <v>"capi_Yaoundé","ntGRYE",</v>
      </c>
      <c r="G40" s="14" t="str" cm="1">
        <f t="array" ref="G40">_xlfn.LET(
  _xlpm.textOutput, SUBSTITUTE(
    IF(COUNTA(_xlfn._xlws.FILTER(BH40:BU40, BH40:BU40="y"))=0, "", _xlfn.TEXTJOIN(",", TRUE, IF(AC40:AR40="y", CHAR(34) &amp; $AC$1:$AR$1 &amp; CHAR(34), "")) ) &amp; "," &amp; CHAR(34) &amp; AT40 &amp; CHAR(34),
    ",,", ","
  ),
  IF(LEFT(_xlpm.textOutput,1)=",", MID(_xlpm.textOutput,2,LEN(_xlpm.textOutput)-1), _xlpm.textOutput)
)</f>
        <v>"englis","french","rg2_Af_Mid"</v>
      </c>
      <c r="H40" s="15" t="str">
        <f>""</f>
        <v/>
      </c>
      <c r="I40" s="16"/>
      <c r="J40" s="16"/>
      <c r="K40" s="16"/>
      <c r="L40" s="16"/>
      <c r="M40" s="16"/>
      <c r="N40" s="16"/>
      <c r="O40" s="16"/>
      <c r="P40" s="16"/>
      <c r="Q40" s="16"/>
      <c r="R40" s="16"/>
      <c r="S40" s="16"/>
      <c r="T40" s="16"/>
      <c r="U40" s="16"/>
      <c r="V40" s="16"/>
      <c r="W40" s="16"/>
      <c r="X40" s="16"/>
      <c r="Y40" s="16"/>
      <c r="Z40" s="16" t="s">
        <v>529</v>
      </c>
      <c r="AA40" s="16"/>
      <c r="AB40" s="17"/>
      <c r="AC40" s="18"/>
      <c r="AD40" s="19"/>
      <c r="AE40" s="19"/>
      <c r="AF40" s="19"/>
      <c r="AG40" s="19"/>
      <c r="AH40" s="19"/>
      <c r="AI40" s="19"/>
      <c r="AJ40" s="19" t="str">
        <f t="shared" si="1"/>
        <v>y</v>
      </c>
      <c r="AK40" s="19" t="str">
        <f t="shared" si="2"/>
        <v>y</v>
      </c>
      <c r="AL40" s="19" t="str">
        <f t="shared" si="3"/>
        <v/>
      </c>
      <c r="AM40" s="19" t="str">
        <f t="shared" si="4"/>
        <v/>
      </c>
      <c r="AN40" s="19" t="str">
        <f t="shared" si="5"/>
        <v/>
      </c>
      <c r="AO40" s="19" t="str">
        <f t="shared" si="6"/>
        <v/>
      </c>
      <c r="AP40" s="19" t="str">
        <f t="shared" si="7"/>
        <v/>
      </c>
      <c r="AQ40" s="19" t="str">
        <f t="shared" si="8"/>
        <v/>
      </c>
      <c r="AR40" s="19" t="str">
        <f t="shared" si="9"/>
        <v/>
      </c>
      <c r="AS40" s="80" t="s">
        <v>585</v>
      </c>
      <c r="AT40" s="81" t="s">
        <v>542</v>
      </c>
      <c r="AU40" s="82" t="s">
        <v>3469</v>
      </c>
      <c r="AV40" s="20">
        <v>3</v>
      </c>
      <c r="AW40" s="21">
        <v>0</v>
      </c>
      <c r="AX40" s="21">
        <v>0</v>
      </c>
      <c r="AY40" s="21">
        <v>33</v>
      </c>
      <c r="AZ40" s="21">
        <v>32</v>
      </c>
      <c r="BA40" s="21">
        <v>34</v>
      </c>
      <c r="BB40" s="21">
        <v>0</v>
      </c>
      <c r="BC40" s="21">
        <v>0</v>
      </c>
      <c r="BD40" s="21">
        <v>0</v>
      </c>
      <c r="BE40" s="21">
        <v>0</v>
      </c>
      <c r="BF40" s="15" t="str">
        <f t="shared" si="0"/>
        <v>http://mkweb.bcgsc.ca/color-summarizer/?url=https://i.ibb.co/vjJbmfZ/Cameroon-Flag.png&amp;precision=low&amp;num_clusters=3</v>
      </c>
      <c r="BG40" s="15">
        <f t="shared" si="10"/>
        <v>99</v>
      </c>
      <c r="BH40" s="15" t="str">
        <f t="shared" si="11"/>
        <v>["pctBLA_0", "pctBLU_0", "pctGRE_33", "pctRED_32", "pctYEL_34", "pctORA_0", "pctBRO_0", "pctPUR_0", "pctWHI_0"]</v>
      </c>
      <c r="BI40" s="22">
        <v>475442</v>
      </c>
      <c r="BJ40" s="15" t="str">
        <f t="shared" si="12"/>
        <v>"area_475442",</v>
      </c>
      <c r="BK40" s="15" t="s">
        <v>2795</v>
      </c>
    </row>
    <row r="41" spans="1:63" ht="21.6" customHeight="1" x14ac:dyDescent="0.3">
      <c r="A41" s="10" t="s">
        <v>79</v>
      </c>
      <c r="B41" s="11" t="e" vm="40">
        <v>#VALUE!</v>
      </c>
      <c r="C41" s="24" t="s">
        <v>323</v>
      </c>
      <c r="D41" s="2" t="s">
        <v>794</v>
      </c>
      <c r="E41" s="12" t="s">
        <v>838</v>
      </c>
      <c r="F41" s="13" t="str" cm="1">
        <f t="array" ref="F41">SUBSTITUTE(CHAR(34) &amp; "capi_" &amp; AS41 &amp; CHAR(34) &amp; "," &amp; BZ41 &amp; IF(COUNTA(_xlfn._xlws.FILTER(I41:AB41, I41:AB41="y"))=0, "", _xlfn.TEXTJOIN(", ", TRUE, IF(I41:AB41="y", CHAR(34) &amp; I$1:AB$1 &amp; CHAR(34), "")) &amp; ","),",,",",")</f>
        <v>"capi_Ottawa","top10_reindeer", "md_acreed123", "pol_samesx", "md_tekken7",</v>
      </c>
      <c r="G41" s="14" t="str" cm="1">
        <f t="array" ref="G41">_xlfn.LET(
  _xlpm.textOutput, SUBSTITUTE(
    IF(COUNTA(_xlfn._xlws.FILTER(BH41:BU41, BH41:BU41="y"))=0, "", _xlfn.TEXTJOIN(",", TRUE, IF(AC41:AR41="y", CHAR(34) &amp; $AC$1:$AR$1 &amp; CHAR(34), "")) ) &amp; "," &amp; CHAR(34) &amp; AT41 &amp; CHAR(34),
    ",,", ","
  ),
  IF(LEFT(_xlpm.textOutput,1)=",", MID(_xlpm.textOutput,2,LEN(_xlpm.textOutput)-1), _xlpm.textOutput)
)</f>
        <v>"chopGB","monarchy","englis","french","rg2_AM_North"</v>
      </c>
      <c r="H41" s="15" t="str">
        <f>""</f>
        <v/>
      </c>
      <c r="I41" s="16"/>
      <c r="J41" s="16"/>
      <c r="K41" s="16"/>
      <c r="L41" s="16"/>
      <c r="M41" s="16"/>
      <c r="N41" s="16"/>
      <c r="O41" s="16"/>
      <c r="P41" s="16"/>
      <c r="Q41" s="16"/>
      <c r="R41" s="16" t="s">
        <v>529</v>
      </c>
      <c r="S41" s="16" t="s">
        <v>529</v>
      </c>
      <c r="T41" s="16" t="s">
        <v>529</v>
      </c>
      <c r="U41" s="16"/>
      <c r="V41" s="16"/>
      <c r="W41" s="16" t="s">
        <v>529</v>
      </c>
      <c r="X41" s="16"/>
      <c r="Y41" s="16"/>
      <c r="Z41" s="16"/>
      <c r="AA41" s="16"/>
      <c r="AB41" s="17"/>
      <c r="AC41" s="18"/>
      <c r="AD41" s="19" t="s">
        <v>529</v>
      </c>
      <c r="AE41" s="19"/>
      <c r="AF41" s="19"/>
      <c r="AG41" s="19"/>
      <c r="AH41" s="19"/>
      <c r="AI41" s="19" t="s">
        <v>529</v>
      </c>
      <c r="AJ41" s="19" t="str">
        <f t="shared" si="1"/>
        <v>y</v>
      </c>
      <c r="AK41" s="19" t="str">
        <f t="shared" si="2"/>
        <v>y</v>
      </c>
      <c r="AL41" s="19" t="str">
        <f t="shared" si="3"/>
        <v/>
      </c>
      <c r="AM41" s="19" t="str">
        <f t="shared" si="4"/>
        <v/>
      </c>
      <c r="AN41" s="19" t="str">
        <f t="shared" si="5"/>
        <v/>
      </c>
      <c r="AO41" s="19" t="str">
        <f t="shared" si="6"/>
        <v/>
      </c>
      <c r="AP41" s="19" t="str">
        <f t="shared" si="7"/>
        <v/>
      </c>
      <c r="AQ41" s="19" t="str">
        <f t="shared" si="8"/>
        <v/>
      </c>
      <c r="AR41" s="19" t="str">
        <f t="shared" si="9"/>
        <v/>
      </c>
      <c r="AS41" s="80" t="s">
        <v>586</v>
      </c>
      <c r="AT41" s="81" t="s">
        <v>568</v>
      </c>
      <c r="AU41" s="82" t="s">
        <v>3469</v>
      </c>
      <c r="AV41" s="20">
        <v>2</v>
      </c>
      <c r="AW41" s="21">
        <v>0</v>
      </c>
      <c r="AX41" s="21">
        <v>0</v>
      </c>
      <c r="AY41" s="21">
        <v>0</v>
      </c>
      <c r="AZ41" s="21">
        <v>64</v>
      </c>
      <c r="BA41" s="21">
        <v>0</v>
      </c>
      <c r="BB41" s="21">
        <v>0</v>
      </c>
      <c r="BC41" s="21">
        <v>0</v>
      </c>
      <c r="BD41" s="21">
        <v>0</v>
      </c>
      <c r="BE41" s="21">
        <v>36</v>
      </c>
      <c r="BF41" s="15" t="str">
        <f t="shared" si="0"/>
        <v>http://mkweb.bcgsc.ca/color-summarizer/?url=https://i.ibb.co/qnHkbh8/Canada-Flag.png&amp;precision=low&amp;num_clusters=2</v>
      </c>
      <c r="BG41" s="15">
        <f t="shared" si="10"/>
        <v>100</v>
      </c>
      <c r="BH41" s="15" t="str">
        <f t="shared" si="11"/>
        <v>["pctBLA_0", "pctBLU_0", "pctGRE_0", "pctRED_64", "pctYEL_0", "pctORA_0", "pctBRO_0", "pctPUR_0", "pctWHI_36"]</v>
      </c>
      <c r="BI41" s="22">
        <v>9984670</v>
      </c>
      <c r="BJ41" s="15" t="str">
        <f t="shared" si="12"/>
        <v>"area_9984670",</v>
      </c>
      <c r="BK41" s="15" t="s">
        <v>2796</v>
      </c>
    </row>
    <row r="42" spans="1:63" ht="21.6" customHeight="1" x14ac:dyDescent="0.3">
      <c r="A42" s="10" t="s">
        <v>80</v>
      </c>
      <c r="B42" s="11" t="e" vm="41">
        <v>#VALUE!</v>
      </c>
      <c r="C42" s="24" t="s">
        <v>324</v>
      </c>
      <c r="D42" s="2" t="s">
        <v>792</v>
      </c>
      <c r="E42" s="12" t="s">
        <v>839</v>
      </c>
      <c r="F42" s="13" t="str" cm="1">
        <f t="array" ref="F42">SUBSTITUTE(CHAR(34) &amp; "capi_" &amp; AS42 &amp; CHAR(34) &amp; "," &amp; BZ42 &amp; IF(COUNTA(_xlfn._xlws.FILTER(I42:AB42, I42:AB42="y"))=0, "", _xlfn.TEXTJOIN(", ", TRUE, IF(I42:AB42="y", CHAR(34) &amp; I$1:AB$1 &amp; CHAR(34), "")) &amp; ","),",,",",")</f>
        <v>"capi_Praia","island", "geo_CapiBeach",</v>
      </c>
      <c r="G42" s="14" t="str" cm="1">
        <f t="array" ref="G42">_xlfn.LET(
  _xlpm.textOutput, SUBSTITUTE(
    IF(COUNTA(_xlfn._xlws.FILTER(BH42:BU42, BH42:BU42="y"))=0, "", _xlfn.TEXTJOIN(",", TRUE, IF(AC42:AR42="y", CHAR(34) &amp; $AC$1:$AR$1 &amp; CHAR(34), "")) ) &amp; "," &amp; CHAR(34) &amp; AT42 &amp; CHAR(34),
    ",,", ","
  ),
  IF(LEFT(_xlpm.textOutput,1)=",", MID(_xlpm.textOutput,2,LEN(_xlpm.textOutput)-1), _xlpm.textOutput)
)</f>
        <v>"portug","rg2_AF_West"</v>
      </c>
      <c r="H42" s="15" t="str">
        <f>""</f>
        <v/>
      </c>
      <c r="I42" s="16" t="s">
        <v>529</v>
      </c>
      <c r="J42" s="16"/>
      <c r="K42" s="16"/>
      <c r="L42" s="16"/>
      <c r="M42" s="16"/>
      <c r="N42" s="16"/>
      <c r="O42" s="16"/>
      <c r="P42" s="16"/>
      <c r="Q42" s="16"/>
      <c r="R42" s="16"/>
      <c r="S42" s="16"/>
      <c r="T42" s="16"/>
      <c r="U42" s="16"/>
      <c r="V42" s="16" t="s">
        <v>529</v>
      </c>
      <c r="W42" s="16"/>
      <c r="X42" s="16"/>
      <c r="Y42" s="16"/>
      <c r="Z42" s="16"/>
      <c r="AA42" s="16"/>
      <c r="AB42" s="17"/>
      <c r="AC42" s="18"/>
      <c r="AD42" s="19"/>
      <c r="AE42" s="19"/>
      <c r="AF42" s="19"/>
      <c r="AG42" s="19"/>
      <c r="AH42" s="19"/>
      <c r="AI42" s="19"/>
      <c r="AJ42" s="19" t="str">
        <f t="shared" si="1"/>
        <v/>
      </c>
      <c r="AK42" s="19" t="str">
        <f t="shared" si="2"/>
        <v/>
      </c>
      <c r="AL42" s="19" t="str">
        <f t="shared" si="3"/>
        <v/>
      </c>
      <c r="AM42" s="19" t="str">
        <f t="shared" si="4"/>
        <v/>
      </c>
      <c r="AN42" s="19" t="str">
        <f t="shared" si="5"/>
        <v/>
      </c>
      <c r="AO42" s="19" t="str">
        <f t="shared" si="6"/>
        <v/>
      </c>
      <c r="AP42" s="19" t="str">
        <f t="shared" si="7"/>
        <v/>
      </c>
      <c r="AQ42" s="19" t="str">
        <f t="shared" si="8"/>
        <v/>
      </c>
      <c r="AR42" s="19" t="str">
        <f t="shared" si="9"/>
        <v>y</v>
      </c>
      <c r="AS42" s="80" t="s">
        <v>587</v>
      </c>
      <c r="AT42" s="81" t="s">
        <v>566</v>
      </c>
      <c r="AU42" s="82" t="s">
        <v>3449</v>
      </c>
      <c r="AV42" s="20">
        <v>4</v>
      </c>
      <c r="AW42" s="21">
        <v>0</v>
      </c>
      <c r="AX42" s="21">
        <v>74</v>
      </c>
      <c r="AY42" s="21">
        <v>0</v>
      </c>
      <c r="AZ42" s="21">
        <v>7</v>
      </c>
      <c r="BA42" s="21">
        <v>3</v>
      </c>
      <c r="BB42" s="21">
        <v>0</v>
      </c>
      <c r="BC42" s="21">
        <v>0</v>
      </c>
      <c r="BD42" s="21">
        <v>0</v>
      </c>
      <c r="BE42" s="21">
        <v>17</v>
      </c>
      <c r="BF42" s="15" t="str">
        <f t="shared" si="0"/>
        <v>http://mkweb.bcgsc.ca/color-summarizer/?url=https://i.ibb.co/gF5snpg/Cape-Verde-Flag.png&amp;precision=low&amp;num_clusters=4</v>
      </c>
      <c r="BG42" s="15">
        <f t="shared" si="10"/>
        <v>101</v>
      </c>
      <c r="BH42" s="15" t="str">
        <f t="shared" si="11"/>
        <v>["pctBLA_0", "pctBLU_74", "pctGRE_0", "pctRED_7", "pctYEL_3", "pctORA_0", "pctBRO_0", "pctPUR_0", "pctWHI_17"]</v>
      </c>
      <c r="BI42" s="22">
        <v>4033</v>
      </c>
      <c r="BJ42" s="15" t="str">
        <f t="shared" si="12"/>
        <v>"area_4033",</v>
      </c>
      <c r="BK42" s="15" t="s">
        <v>2797</v>
      </c>
    </row>
    <row r="43" spans="1:63" ht="21.6" customHeight="1" x14ac:dyDescent="0.3">
      <c r="A43" s="10" t="s">
        <v>81</v>
      </c>
      <c r="B43" s="11" t="e" vm="42">
        <v>#VALUE!</v>
      </c>
      <c r="C43" s="24" t="s">
        <v>325</v>
      </c>
      <c r="D43" s="2" t="s">
        <v>794</v>
      </c>
      <c r="E43" s="12" t="s">
        <v>840</v>
      </c>
      <c r="F43" s="13" t="str" cm="1">
        <f t="array" ref="F43">SUBSTITUTE(CHAR(34) &amp; "capi_" &amp; AS43 &amp; CHAR(34) &amp; "," &amp; BZ43 &amp; IF(COUNTA(_xlfn._xlws.FILTER(I43:AB43, I43:AB43="y"))=0, "", _xlfn.TEXTJOIN(", ", TRUE, IF(I43:AB43="y", CHAR(34) &amp; I$1:AB$1 &amp; CHAR(34), "")) &amp; ","),",,",",")</f>
        <v>"capi_George Town","island", "geo_CapiBeach", "ntGRRE", "ntBLYE",</v>
      </c>
      <c r="G43" s="14" t="str" cm="1">
        <f t="array" ref="G43">_xlfn.LET(
  _xlpm.textOutput, SUBSTITUTE(
    IF(COUNTA(_xlfn._xlws.FILTER(BH43:BU43, BH43:BU43="y"))=0, "", _xlfn.TEXTJOIN(",", TRUE, IF(AC43:AR43="y", CHAR(34) &amp; $AC$1:$AR$1 &amp; CHAR(34), "")) ) &amp; "," &amp; CHAR(34) &amp; AT43 &amp; CHAR(34),
    ",,", ","
  ),
  IF(LEFT(_xlpm.textOutput,1)=",", MID(_xlpm.textOutput,2,LEN(_xlpm.textOutput)-1), _xlpm.textOutput)
)</f>
        <v>"monarchy","englis","rg2_Na_Caribbean"</v>
      </c>
      <c r="H43" s="15" t="str">
        <f>""</f>
        <v/>
      </c>
      <c r="I43" s="16" t="s">
        <v>529</v>
      </c>
      <c r="J43" s="16"/>
      <c r="K43" s="16"/>
      <c r="L43" s="16"/>
      <c r="M43" s="16"/>
      <c r="N43" s="16"/>
      <c r="O43" s="16"/>
      <c r="P43" s="16"/>
      <c r="Q43" s="16"/>
      <c r="R43" s="16"/>
      <c r="S43" s="16"/>
      <c r="T43" s="16"/>
      <c r="U43" s="16"/>
      <c r="V43" s="16" t="s">
        <v>529</v>
      </c>
      <c r="W43" s="16"/>
      <c r="X43" s="16"/>
      <c r="Y43" s="16" t="s">
        <v>529</v>
      </c>
      <c r="Z43" s="16"/>
      <c r="AA43" s="16" t="s">
        <v>529</v>
      </c>
      <c r="AB43" s="17"/>
      <c r="AC43" s="18"/>
      <c r="AD43" s="19"/>
      <c r="AE43" s="19"/>
      <c r="AF43" s="19"/>
      <c r="AG43" s="19"/>
      <c r="AH43" s="19"/>
      <c r="AI43" s="19" t="s">
        <v>529</v>
      </c>
      <c r="AJ43" s="19" t="str">
        <f t="shared" si="1"/>
        <v>y</v>
      </c>
      <c r="AK43" s="19" t="str">
        <f t="shared" si="2"/>
        <v/>
      </c>
      <c r="AL43" s="19" t="str">
        <f t="shared" si="3"/>
        <v/>
      </c>
      <c r="AM43" s="19" t="str">
        <f t="shared" si="4"/>
        <v/>
      </c>
      <c r="AN43" s="19" t="str">
        <f t="shared" si="5"/>
        <v/>
      </c>
      <c r="AO43" s="19" t="str">
        <f t="shared" si="6"/>
        <v/>
      </c>
      <c r="AP43" s="19" t="str">
        <f t="shared" si="7"/>
        <v/>
      </c>
      <c r="AQ43" s="19" t="str">
        <f t="shared" si="8"/>
        <v/>
      </c>
      <c r="AR43" s="19" t="str">
        <f t="shared" si="9"/>
        <v/>
      </c>
      <c r="AS43" s="80" t="s">
        <v>588</v>
      </c>
      <c r="AT43" s="81" t="s">
        <v>544</v>
      </c>
      <c r="AU43" s="82" t="s">
        <v>3450</v>
      </c>
      <c r="AV43" s="20">
        <v>6</v>
      </c>
      <c r="AW43" s="21">
        <v>1</v>
      </c>
      <c r="AX43" s="21">
        <v>77</v>
      </c>
      <c r="AY43" s="21">
        <v>4</v>
      </c>
      <c r="AZ43" s="21">
        <v>9</v>
      </c>
      <c r="BA43" s="21">
        <v>2</v>
      </c>
      <c r="BB43" s="21">
        <v>0</v>
      </c>
      <c r="BC43" s="21">
        <v>0</v>
      </c>
      <c r="BD43" s="21">
        <v>0</v>
      </c>
      <c r="BE43" s="21">
        <v>7</v>
      </c>
      <c r="BF43" s="15" t="str">
        <f t="shared" si="0"/>
        <v>http://mkweb.bcgsc.ca/color-summarizer/?url=https://i.ibb.co/7JGtKyG/Cayman-Islands-Flag.png&amp;precision=low&amp;num_clusters=6</v>
      </c>
      <c r="BG43" s="15">
        <f t="shared" si="10"/>
        <v>100</v>
      </c>
      <c r="BH43" s="15" t="str">
        <f t="shared" si="11"/>
        <v>["pctBLA_1", "pctBLU_77", "pctGRE_4", "pctRED_9", "pctYEL_2", "pctORA_0", "pctBRO_0", "pctPUR_0", "pctWHI_7"]</v>
      </c>
      <c r="BI43" s="15">
        <v>264</v>
      </c>
      <c r="BJ43" s="15" t="str">
        <f t="shared" si="12"/>
        <v>"area_264",</v>
      </c>
      <c r="BK43" s="15" t="s">
        <v>2798</v>
      </c>
    </row>
    <row r="44" spans="1:63" ht="21.6" customHeight="1" x14ac:dyDescent="0.3">
      <c r="A44" s="10" t="s">
        <v>82</v>
      </c>
      <c r="B44" s="11" t="e" vm="43">
        <v>#VALUE!</v>
      </c>
      <c r="C44" s="24" t="s">
        <v>326</v>
      </c>
      <c r="D44" s="2" t="s">
        <v>792</v>
      </c>
      <c r="E44" s="12" t="s">
        <v>841</v>
      </c>
      <c r="F44" s="13" t="str" cm="1">
        <f t="array" ref="F44">SUBSTITUTE(CHAR(34) &amp; "capi_" &amp; AS44 &amp; CHAR(34) &amp; "," &amp; BZ44 &amp; IF(COUNTA(_xlfn._xlws.FILTER(I44:AB44, I44:AB44="y"))=0, "", _xlfn.TEXTJOIN(", ", TRUE, IF(I44:AB44="y", CHAR(34) &amp; I$1:AB$1 &amp; CHAR(34), "")) &amp; ","),",,",",")</f>
        <v>"capi_Bangui","landlo", "md_tekken7", "ntWHRE", "ntGRYE", "ntWHYE",</v>
      </c>
      <c r="G44" s="14" t="str" cm="1">
        <f t="array" ref="G44">_xlfn.LET(
  _xlpm.textOutput, SUBSTITUTE(
    IF(COUNTA(_xlfn._xlws.FILTER(BH44:BU44, BH44:BU44="y"))=0, "", _xlfn.TEXTJOIN(",", TRUE, IF(AC44:AR44="y", CHAR(34) &amp; $AC$1:$AR$1 &amp; CHAR(34), "")) ) &amp; "," &amp; CHAR(34) &amp; AT44 &amp; CHAR(34),
    ",,", ","
  ),
  IF(LEFT(_xlpm.textOutput,1)=",", MID(_xlpm.textOutput,2,LEN(_xlpm.textOutput)-1), _xlpm.textOutput)
)</f>
        <v>"french","rg2_Af_Mid"</v>
      </c>
      <c r="H44" s="15" t="str">
        <f>""</f>
        <v/>
      </c>
      <c r="I44" s="16"/>
      <c r="J44" s="16" t="s">
        <v>529</v>
      </c>
      <c r="K44" s="16"/>
      <c r="L44" s="16"/>
      <c r="M44" s="16"/>
      <c r="N44" s="16"/>
      <c r="O44" s="16"/>
      <c r="P44" s="16"/>
      <c r="Q44" s="16"/>
      <c r="R44" s="16"/>
      <c r="S44" s="16"/>
      <c r="T44" s="16"/>
      <c r="U44" s="16"/>
      <c r="V44" s="16"/>
      <c r="W44" s="16" t="s">
        <v>529</v>
      </c>
      <c r="X44" s="16" t="s">
        <v>529</v>
      </c>
      <c r="Y44" s="16"/>
      <c r="Z44" s="16" t="s">
        <v>529</v>
      </c>
      <c r="AA44" s="16"/>
      <c r="AB44" s="17" t="s">
        <v>529</v>
      </c>
      <c r="AC44" s="18"/>
      <c r="AD44" s="19"/>
      <c r="AE44" s="19"/>
      <c r="AF44" s="19"/>
      <c r="AG44" s="19"/>
      <c r="AH44" s="19"/>
      <c r="AI44" s="19"/>
      <c r="AJ44" s="19" t="str">
        <f t="shared" si="1"/>
        <v/>
      </c>
      <c r="AK44" s="19" t="str">
        <f t="shared" si="2"/>
        <v>y</v>
      </c>
      <c r="AL44" s="19" t="str">
        <f t="shared" si="3"/>
        <v/>
      </c>
      <c r="AM44" s="19" t="str">
        <f t="shared" si="4"/>
        <v/>
      </c>
      <c r="AN44" s="19" t="str">
        <f t="shared" si="5"/>
        <v/>
      </c>
      <c r="AO44" s="19" t="str">
        <f t="shared" si="6"/>
        <v/>
      </c>
      <c r="AP44" s="19" t="str">
        <f t="shared" si="7"/>
        <v/>
      </c>
      <c r="AQ44" s="19" t="str">
        <f t="shared" si="8"/>
        <v/>
      </c>
      <c r="AR44" s="19" t="str">
        <f t="shared" si="9"/>
        <v/>
      </c>
      <c r="AS44" s="80" t="s">
        <v>589</v>
      </c>
      <c r="AT44" s="81" t="s">
        <v>542</v>
      </c>
      <c r="AU44" s="82" t="s">
        <v>3470</v>
      </c>
      <c r="AV44" s="20">
        <v>5</v>
      </c>
      <c r="AW44" s="21">
        <v>0</v>
      </c>
      <c r="AX44" s="21">
        <v>18</v>
      </c>
      <c r="AY44" s="21">
        <v>21</v>
      </c>
      <c r="AZ44" s="21">
        <v>17</v>
      </c>
      <c r="BA44" s="21">
        <v>23</v>
      </c>
      <c r="BB44" s="21">
        <v>0</v>
      </c>
      <c r="BC44" s="21">
        <v>0</v>
      </c>
      <c r="BD44" s="21">
        <v>0</v>
      </c>
      <c r="BE44" s="21">
        <v>21</v>
      </c>
      <c r="BF44" s="15" t="str">
        <f t="shared" si="0"/>
        <v>http://mkweb.bcgsc.ca/color-summarizer/?url=https://i.ibb.co/98tpDQw/Central-African-Republic.png&amp;precision=low&amp;num_clusters=5</v>
      </c>
      <c r="BG44" s="15">
        <f t="shared" si="10"/>
        <v>100</v>
      </c>
      <c r="BH44" s="15" t="str">
        <f t="shared" si="11"/>
        <v>["pctBLA_0", "pctBLU_18", "pctGRE_21", "pctRED_17", "pctYEL_23", "pctORA_0", "pctBRO_0", "pctPUR_0", "pctWHI_21"]</v>
      </c>
      <c r="BI44" s="22">
        <v>622984</v>
      </c>
      <c r="BJ44" s="15" t="str">
        <f t="shared" si="12"/>
        <v>"area_622984",</v>
      </c>
      <c r="BK44" s="15" t="s">
        <v>2799</v>
      </c>
    </row>
    <row r="45" spans="1:63" ht="21.6" customHeight="1" x14ac:dyDescent="0.3">
      <c r="A45" s="10" t="s">
        <v>83</v>
      </c>
      <c r="B45" s="11" t="e" vm="44">
        <v>#VALUE!</v>
      </c>
      <c r="C45" s="24" t="s">
        <v>327</v>
      </c>
      <c r="D45" s="2" t="s">
        <v>792</v>
      </c>
      <c r="E45" s="12" t="s">
        <v>842</v>
      </c>
      <c r="F45" s="13" t="str" cm="1">
        <f t="array" ref="F45">SUBSTITUTE(CHAR(34) &amp; "capi_" &amp; AS45 &amp; CHAR(34) &amp; "," &amp; BZ45 &amp; IF(COUNTA(_xlfn._xlws.FILTER(I45:AB45, I45:AB45="y"))=0, "", _xlfn.TEXTJOIN(", ", TRUE, IF(I45:AB45="y", CHAR(34) &amp; I$1:AB$1 &amp; CHAR(34), "")) &amp; ","),",,",",")</f>
        <v>"capi_N'Djamena","landlo", "top30_camel",</v>
      </c>
      <c r="G45" s="14" t="str" cm="1">
        <f t="array" ref="G45">_xlfn.LET(
  _xlpm.textOutput, SUBSTITUTE(
    IF(COUNTA(_xlfn._xlws.FILTER(BH45:BU45, BH45:BU45="y"))=0, "", _xlfn.TEXTJOIN(",", TRUE, IF(AC45:AR45="y", CHAR(34) &amp; $AC$1:$AR$1 &amp; CHAR(34), "")) ) &amp; "," &amp; CHAR(34) &amp; AT45 &amp; CHAR(34),
    ",,", ","
  ),
  IF(LEFT(_xlpm.textOutput,1)=",", MID(_xlpm.textOutput,2,LEN(_xlpm.textOutput)-1), _xlpm.textOutput)
)</f>
        <v>"french","arabic","rg2_Af_Mid"</v>
      </c>
      <c r="H45" s="15" t="str">
        <f>""</f>
        <v/>
      </c>
      <c r="I45" s="16"/>
      <c r="J45" s="16" t="s">
        <v>529</v>
      </c>
      <c r="K45" s="16"/>
      <c r="L45" s="16"/>
      <c r="M45" s="16"/>
      <c r="N45" s="16"/>
      <c r="O45" s="16"/>
      <c r="P45" s="16" t="s">
        <v>529</v>
      </c>
      <c r="Q45" s="16"/>
      <c r="R45" s="16"/>
      <c r="S45" s="16"/>
      <c r="T45" s="16"/>
      <c r="U45" s="16"/>
      <c r="V45" s="16"/>
      <c r="W45" s="16"/>
      <c r="X45" s="16"/>
      <c r="Y45" s="16"/>
      <c r="Z45" s="16"/>
      <c r="AA45" s="16"/>
      <c r="AB45" s="17"/>
      <c r="AC45" s="18"/>
      <c r="AD45" s="19"/>
      <c r="AE45" s="19"/>
      <c r="AF45" s="19"/>
      <c r="AG45" s="19"/>
      <c r="AH45" s="19"/>
      <c r="AI45" s="19"/>
      <c r="AJ45" s="19" t="str">
        <f t="shared" si="1"/>
        <v/>
      </c>
      <c r="AK45" s="19" t="str">
        <f t="shared" si="2"/>
        <v>y</v>
      </c>
      <c r="AL45" s="19" t="str">
        <f t="shared" si="3"/>
        <v/>
      </c>
      <c r="AM45" s="19" t="str">
        <f t="shared" si="4"/>
        <v/>
      </c>
      <c r="AN45" s="19" t="str">
        <f t="shared" si="5"/>
        <v/>
      </c>
      <c r="AO45" s="19" t="str">
        <f t="shared" si="6"/>
        <v/>
      </c>
      <c r="AP45" s="19" t="str">
        <f t="shared" si="7"/>
        <v/>
      </c>
      <c r="AQ45" s="19" t="str">
        <f t="shared" si="8"/>
        <v>y</v>
      </c>
      <c r="AR45" s="19" t="str">
        <f t="shared" si="9"/>
        <v/>
      </c>
      <c r="AS45" s="80" t="s">
        <v>590</v>
      </c>
      <c r="AT45" s="81" t="s">
        <v>542</v>
      </c>
      <c r="AU45" s="82" t="s">
        <v>3471</v>
      </c>
      <c r="AV45" s="20">
        <v>3</v>
      </c>
      <c r="AW45" s="21">
        <v>0</v>
      </c>
      <c r="AX45" s="21">
        <v>33</v>
      </c>
      <c r="AY45" s="21">
        <v>0</v>
      </c>
      <c r="AZ45" s="21">
        <v>33</v>
      </c>
      <c r="BA45" s="21">
        <v>33</v>
      </c>
      <c r="BB45" s="21">
        <v>0</v>
      </c>
      <c r="BC45" s="21">
        <v>0</v>
      </c>
      <c r="BD45" s="21">
        <v>0</v>
      </c>
      <c r="BE45" s="21">
        <v>0</v>
      </c>
      <c r="BF45" s="15" t="str">
        <f t="shared" si="0"/>
        <v>http://mkweb.bcgsc.ca/color-summarizer/?url=https://upload.wikimedia.org/wikipedia/commons/thumb/4/4b/Flag_of_Chad.svg/2560px-Flag_of_Chad.svg.png&amp;precision=low&amp;num_clusters=3</v>
      </c>
      <c r="BG45" s="15">
        <f t="shared" si="10"/>
        <v>99</v>
      </c>
      <c r="BH45" s="15" t="str">
        <f t="shared" si="11"/>
        <v>["pctBLA_0", "pctBLU_33", "pctGRE_0", "pctRED_33", "pctYEL_33", "pctORA_0", "pctBRO_0", "pctPUR_0", "pctWHI_0"]</v>
      </c>
      <c r="BI45" s="22">
        <v>1284000</v>
      </c>
      <c r="BJ45" s="15" t="str">
        <f t="shared" si="12"/>
        <v>"area_1284000",</v>
      </c>
      <c r="BK45" s="15" t="s">
        <v>2800</v>
      </c>
    </row>
    <row r="46" spans="1:63" ht="21.6" customHeight="1" x14ac:dyDescent="0.3">
      <c r="A46" s="10" t="s">
        <v>84</v>
      </c>
      <c r="B46" s="11" t="e" vm="45">
        <v>#VALUE!</v>
      </c>
      <c r="C46" s="24" t="s">
        <v>328</v>
      </c>
      <c r="D46" s="2" t="s">
        <v>795</v>
      </c>
      <c r="E46" s="12" t="s">
        <v>843</v>
      </c>
      <c r="F46" s="13" t="str" cm="1">
        <f t="array" ref="F46">SUBSTITUTE(CHAR(34) &amp; "capi_" &amp; AS46 &amp; CHAR(34) &amp; "," &amp; BZ46 &amp; IF(COUNTA(_xlfn._xlws.FILTER(I46:AB46, I46:AB46="y"))=0, "", _xlfn.TEXTJOIN(", ", TRUE, IF(I46:AB46="y", CHAR(34) &amp; I$1:AB$1 &amp; CHAR(34), "")) &amp; ","),",,",",")</f>
        <v>"capi_Santiago","pol_samesx",</v>
      </c>
      <c r="G46" s="14" t="str" cm="1">
        <f t="array" ref="G46">_xlfn.LET(
  _xlpm.textOutput, SUBSTITUTE(
    IF(COUNTA(_xlfn._xlws.FILTER(BH46:BU46, BH46:BU46="y"))=0, "", _xlfn.TEXTJOIN(",", TRUE, IF(AC46:AR46="y", CHAR(34) &amp; $AC$1:$AR$1 &amp; CHAR(34), "")) ) &amp; "," &amp; CHAR(34) &amp; AT46 &amp; CHAR(34),
    ",,", ","
  ),
  IF(LEFT(_xlpm.textOutput,1)=",", MID(_xlpm.textOutput,2,LEN(_xlpm.textOutput)-1), _xlpm.textOutput)
)</f>
        <v>"spanis","rg2_AM_South"</v>
      </c>
      <c r="H46" s="15" t="str">
        <f>""</f>
        <v/>
      </c>
      <c r="I46" s="16"/>
      <c r="J46" s="16"/>
      <c r="K46" s="16"/>
      <c r="L46" s="16"/>
      <c r="M46" s="16"/>
      <c r="N46" s="16"/>
      <c r="O46" s="16"/>
      <c r="P46" s="16"/>
      <c r="Q46" s="16"/>
      <c r="R46" s="16"/>
      <c r="S46" s="16"/>
      <c r="T46" s="16" t="s">
        <v>529</v>
      </c>
      <c r="U46" s="16"/>
      <c r="V46" s="16"/>
      <c r="W46" s="16"/>
      <c r="X46" s="16"/>
      <c r="Y46" s="16"/>
      <c r="Z46" s="16"/>
      <c r="AA46" s="16"/>
      <c r="AB46" s="17"/>
      <c r="AC46" s="18"/>
      <c r="AD46" s="19"/>
      <c r="AE46" s="19"/>
      <c r="AF46" s="19"/>
      <c r="AG46" s="19"/>
      <c r="AH46" s="19"/>
      <c r="AI46" s="19"/>
      <c r="AJ46" s="19" t="str">
        <f t="shared" si="1"/>
        <v/>
      </c>
      <c r="AK46" s="19" t="str">
        <f t="shared" si="2"/>
        <v/>
      </c>
      <c r="AL46" s="19" t="str">
        <f t="shared" si="3"/>
        <v/>
      </c>
      <c r="AM46" s="19" t="str">
        <f t="shared" si="4"/>
        <v>y</v>
      </c>
      <c r="AN46" s="19" t="str">
        <f t="shared" si="5"/>
        <v/>
      </c>
      <c r="AO46" s="19" t="str">
        <f t="shared" si="6"/>
        <v/>
      </c>
      <c r="AP46" s="19" t="str">
        <f t="shared" si="7"/>
        <v/>
      </c>
      <c r="AQ46" s="19" t="str">
        <f t="shared" si="8"/>
        <v/>
      </c>
      <c r="AR46" s="19" t="str">
        <f t="shared" si="9"/>
        <v/>
      </c>
      <c r="AS46" s="80" t="s">
        <v>591</v>
      </c>
      <c r="AT46" s="81" t="s">
        <v>547</v>
      </c>
      <c r="AU46" s="82" t="s">
        <v>3451</v>
      </c>
      <c r="AV46" s="20">
        <v>3</v>
      </c>
      <c r="AW46" s="21">
        <v>0</v>
      </c>
      <c r="AX46" s="21">
        <v>15</v>
      </c>
      <c r="AY46" s="21">
        <v>0</v>
      </c>
      <c r="AZ46" s="21">
        <v>50</v>
      </c>
      <c r="BA46" s="21">
        <v>0</v>
      </c>
      <c r="BB46" s="21">
        <v>0</v>
      </c>
      <c r="BC46" s="21">
        <v>0</v>
      </c>
      <c r="BD46" s="21">
        <v>0</v>
      </c>
      <c r="BE46" s="21">
        <v>35</v>
      </c>
      <c r="BF46" s="15" t="str">
        <f t="shared" si="0"/>
        <v>http://mkweb.bcgsc.ca/color-summarizer/?url=https://i.ibb.co/YWTPJTk/Chile-Flag.png&amp;precision=low&amp;num_clusters=3</v>
      </c>
      <c r="BG46" s="15">
        <f t="shared" si="10"/>
        <v>100</v>
      </c>
      <c r="BH46" s="15" t="str">
        <f t="shared" si="11"/>
        <v>["pctBLA_0", "pctBLU_15", "pctGRE_0", "pctRED_50", "pctYEL_0", "pctORA_0", "pctBRO_0", "pctPUR_0", "pctWHI_35"]</v>
      </c>
      <c r="BI46" s="22">
        <v>756102</v>
      </c>
      <c r="BJ46" s="15" t="str">
        <f t="shared" si="12"/>
        <v>"area_756102",</v>
      </c>
      <c r="BK46" s="15" t="s">
        <v>2801</v>
      </c>
    </row>
    <row r="47" spans="1:63" ht="21.6" customHeight="1" x14ac:dyDescent="0.3">
      <c r="A47" s="10" t="s">
        <v>85</v>
      </c>
      <c r="B47" s="11" t="e" vm="46">
        <v>#VALUE!</v>
      </c>
      <c r="C47" s="24" t="s">
        <v>329</v>
      </c>
      <c r="D47" s="2" t="s">
        <v>790</v>
      </c>
      <c r="E47" s="12" t="s">
        <v>844</v>
      </c>
      <c r="F47" s="13" t="str" cm="1">
        <f t="array" ref="F47">SUBSTITUTE(CHAR(34) &amp; "capi_" &amp; AS47 &amp; CHAR(34) &amp; "," &amp; BZ47 &amp; IF(COUNTA(_xlfn._xlws.FILTER(I47:AB47, I47:AB47="y"))=0, "", _xlfn.TEXTJOIN(", ", TRUE, IF(I47:AB47="y", CHAR(34) &amp; I$1:AB$1 &amp; CHAR(34), "")) &amp; ","),",,",",")</f>
        <v>"capi_Beijing","locate_MI", "pol_Nuclear", "top10_airlines", "top10_ping", "top30_camel", "rg3_austrohungary", "top10_reindeer", "md_tekken7",</v>
      </c>
      <c r="G47" s="14" t="str" cm="1">
        <f t="array" ref="G47">_xlfn.LET(
  _xlpm.textOutput, SUBSTITUTE(
    IF(COUNTA(_xlfn._xlws.FILTER(BH47:BU47, BH47:BU47="y"))=0, "", _xlfn.TEXTJOIN(",", TRUE, IF(AC47:AR47="y", CHAR(34) &amp; $AC$1:$AR$1 &amp; CHAR(34), "")) ) &amp; "," &amp; CHAR(34) &amp; AT47 &amp; CHAR(34),
    ",,", ","
  ),
  IF(LEFT(_xlpm.textOutput,1)=",", MID(_xlpm.textOutput,2,LEN(_xlpm.textOutput)-1), _xlpm.textOutput)
)</f>
        <v>"bricss","chines","rg2_AS_East"</v>
      </c>
      <c r="H47" s="15" t="str">
        <f>""</f>
        <v/>
      </c>
      <c r="I47" s="16"/>
      <c r="J47" s="16"/>
      <c r="K47" s="16"/>
      <c r="L47" s="16" t="s">
        <v>529</v>
      </c>
      <c r="M47" s="16" t="s">
        <v>529</v>
      </c>
      <c r="N47" s="16" t="s">
        <v>529</v>
      </c>
      <c r="O47" s="16" t="s">
        <v>529</v>
      </c>
      <c r="P47" s="16" t="s">
        <v>529</v>
      </c>
      <c r="Q47" s="16" t="s">
        <v>529</v>
      </c>
      <c r="R47" s="16" t="s">
        <v>529</v>
      </c>
      <c r="S47" s="16"/>
      <c r="T47" s="16"/>
      <c r="U47" s="16"/>
      <c r="V47" s="16"/>
      <c r="W47" s="16" t="s">
        <v>529</v>
      </c>
      <c r="X47" s="16"/>
      <c r="Y47" s="16"/>
      <c r="Z47" s="16"/>
      <c r="AA47" s="16"/>
      <c r="AB47" s="17"/>
      <c r="AC47" s="18" t="s">
        <v>529</v>
      </c>
      <c r="AD47" s="19"/>
      <c r="AE47" s="19"/>
      <c r="AF47" s="19"/>
      <c r="AG47" s="19"/>
      <c r="AH47" s="19"/>
      <c r="AI47" s="19"/>
      <c r="AJ47" s="19" t="str">
        <f t="shared" si="1"/>
        <v/>
      </c>
      <c r="AK47" s="19" t="str">
        <f t="shared" si="2"/>
        <v/>
      </c>
      <c r="AL47" s="19" t="str">
        <f t="shared" si="3"/>
        <v/>
      </c>
      <c r="AM47" s="19" t="str">
        <f t="shared" si="4"/>
        <v/>
      </c>
      <c r="AN47" s="19" t="str">
        <f t="shared" si="5"/>
        <v/>
      </c>
      <c r="AO47" s="19" t="str">
        <f t="shared" si="6"/>
        <v>y</v>
      </c>
      <c r="AP47" s="19" t="str">
        <f t="shared" si="7"/>
        <v/>
      </c>
      <c r="AQ47" s="19" t="str">
        <f t="shared" si="8"/>
        <v/>
      </c>
      <c r="AR47" s="19" t="str">
        <f t="shared" si="9"/>
        <v/>
      </c>
      <c r="AS47" s="80" t="s">
        <v>592</v>
      </c>
      <c r="AT47" s="81" t="s">
        <v>593</v>
      </c>
      <c r="AU47" s="82" t="s">
        <v>3472</v>
      </c>
      <c r="AV47" s="20">
        <v>2</v>
      </c>
      <c r="AW47" s="21">
        <v>0</v>
      </c>
      <c r="AX47" s="21">
        <v>0</v>
      </c>
      <c r="AY47" s="21">
        <v>0</v>
      </c>
      <c r="AZ47" s="21">
        <v>97</v>
      </c>
      <c r="BA47" s="21">
        <v>3</v>
      </c>
      <c r="BB47" s="21">
        <v>0</v>
      </c>
      <c r="BC47" s="21">
        <v>0</v>
      </c>
      <c r="BD47" s="21">
        <v>0</v>
      </c>
      <c r="BE47" s="21">
        <v>0</v>
      </c>
      <c r="BF47" s="15" t="str">
        <f t="shared" si="0"/>
        <v>http://mkweb.bcgsc.ca/color-summarizer/?url=https://i.ibb.co/swgpdmf/China-Flag.png&amp;precision=low&amp;num_clusters=2</v>
      </c>
      <c r="BG47" s="15">
        <f t="shared" si="10"/>
        <v>100</v>
      </c>
      <c r="BH47" s="15" t="str">
        <f t="shared" si="11"/>
        <v>["pctBLA_0", "pctBLU_0", "pctGRE_0", "pctRED_97", "pctYEL_3", "pctORA_0", "pctBRO_0", "pctPUR_0", "pctWHI_0"]</v>
      </c>
      <c r="BI47" s="22">
        <v>9596961</v>
      </c>
      <c r="BJ47" s="15" t="str">
        <f t="shared" si="12"/>
        <v>"area_9596961",</v>
      </c>
      <c r="BK47" s="15" t="s">
        <v>2802</v>
      </c>
    </row>
    <row r="48" spans="1:63" ht="21.6" customHeight="1" x14ac:dyDescent="0.3">
      <c r="A48" s="10" t="s">
        <v>86</v>
      </c>
      <c r="B48" s="11" t="e" vm="47">
        <v>#VALUE!</v>
      </c>
      <c r="C48" s="24" t="s">
        <v>330</v>
      </c>
      <c r="D48" s="2" t="s">
        <v>797</v>
      </c>
      <c r="E48" s="12" t="s">
        <v>845</v>
      </c>
      <c r="F48" s="13" t="str" cm="1">
        <f t="array" ref="F48">SUBSTITUTE(CHAR(34) &amp; "capi_" &amp; AS48 &amp; CHAR(34) &amp; "," &amp; BZ48 &amp; IF(COUNTA(_xlfn._xlws.FILTER(I48:AB48, I48:AB48="y"))=0, "", _xlfn.TEXTJOIN(", ", TRUE, IF(I48:AB48="y", CHAR(34) &amp; I$1:AB$1 &amp; CHAR(34), "")) &amp; ","),",,",",")</f>
        <v>"capi_Flying Fish Cove","island", "geo_CapiBeach", "ntWHYE",</v>
      </c>
      <c r="G48" s="14" t="str" cm="1">
        <f t="array" ref="G48">_xlfn.LET(
  _xlpm.textOutput, SUBSTITUTE(
    IF(COUNTA(_xlfn._xlws.FILTER(BH48:BU48, BH48:BU48="y"))=0, "", _xlfn.TEXTJOIN(",", TRUE, IF(AC48:AR48="y", CHAR(34) &amp; $AC$1:$AR$1 &amp; CHAR(34), "")) ) &amp; "," &amp; CHAR(34) &amp; AT48 &amp; CHAR(34),
    ",,", ","
  ),
  IF(LEFT(_xlpm.textOutput,1)=",", MID(_xlpm.textOutput,2,LEN(_xlpm.textOutput)-1), _xlpm.textOutput)
)</f>
        <v>"monarchy","englis","chines","rg2_OC_AUNZ"</v>
      </c>
      <c r="H48" s="15" t="str">
        <f>""</f>
        <v/>
      </c>
      <c r="I48" s="16" t="s">
        <v>529</v>
      </c>
      <c r="J48" s="16"/>
      <c r="K48" s="16"/>
      <c r="L48" s="16"/>
      <c r="M48" s="16"/>
      <c r="N48" s="16"/>
      <c r="O48" s="16"/>
      <c r="P48" s="16"/>
      <c r="Q48" s="16"/>
      <c r="R48" s="16"/>
      <c r="S48" s="16"/>
      <c r="T48" s="16"/>
      <c r="U48" s="16"/>
      <c r="V48" s="16" t="s">
        <v>529</v>
      </c>
      <c r="W48" s="16"/>
      <c r="X48" s="16"/>
      <c r="Y48" s="16"/>
      <c r="Z48" s="16"/>
      <c r="AA48" s="16"/>
      <c r="AB48" s="17" t="s">
        <v>529</v>
      </c>
      <c r="AC48" s="18"/>
      <c r="AD48" s="19"/>
      <c r="AE48" s="19"/>
      <c r="AF48" s="19"/>
      <c r="AG48" s="19"/>
      <c r="AH48" s="19"/>
      <c r="AI48" s="19" t="s">
        <v>529</v>
      </c>
      <c r="AJ48" s="19" t="str">
        <f t="shared" si="1"/>
        <v>y</v>
      </c>
      <c r="AK48" s="19" t="str">
        <f t="shared" si="2"/>
        <v/>
      </c>
      <c r="AL48" s="19" t="str">
        <f t="shared" si="3"/>
        <v/>
      </c>
      <c r="AM48" s="19" t="str">
        <f t="shared" si="4"/>
        <v/>
      </c>
      <c r="AN48" s="19" t="str">
        <f t="shared" si="5"/>
        <v/>
      </c>
      <c r="AO48" s="19" t="str">
        <f t="shared" si="6"/>
        <v>y</v>
      </c>
      <c r="AP48" s="19" t="str">
        <f t="shared" si="7"/>
        <v/>
      </c>
      <c r="AQ48" s="19" t="str">
        <f t="shared" si="8"/>
        <v/>
      </c>
      <c r="AR48" s="19" t="str">
        <f t="shared" si="9"/>
        <v/>
      </c>
      <c r="AS48" s="80" t="s">
        <v>594</v>
      </c>
      <c r="AT48" s="81" t="s">
        <v>552</v>
      </c>
      <c r="AU48" s="82" t="s">
        <v>3473</v>
      </c>
      <c r="AV48" s="20">
        <v>4</v>
      </c>
      <c r="AW48" s="21">
        <v>0</v>
      </c>
      <c r="AX48" s="21">
        <v>45</v>
      </c>
      <c r="AY48" s="21">
        <v>46</v>
      </c>
      <c r="AZ48" s="21">
        <v>0</v>
      </c>
      <c r="BA48" s="21">
        <v>7</v>
      </c>
      <c r="BB48" s="21">
        <v>0</v>
      </c>
      <c r="BC48" s="21">
        <v>0</v>
      </c>
      <c r="BD48" s="21">
        <v>0</v>
      </c>
      <c r="BE48" s="21">
        <v>3</v>
      </c>
      <c r="BF48" s="15" t="str">
        <f t="shared" si="0"/>
        <v>http://mkweb.bcgsc.ca/color-summarizer/?url=https://upload.wikimedia.org/wikipedia/commons/thumb/6/67/Flag_of_Christmas_Island.svg/383px-Flag_of_Christmas_Island.svg.png&amp;precision=low&amp;num_clusters=4</v>
      </c>
      <c r="BG48" s="15">
        <f t="shared" si="10"/>
        <v>101</v>
      </c>
      <c r="BH48" s="15" t="str">
        <f t="shared" si="11"/>
        <v>["pctBLA_0", "pctBLU_45", "pctGRE_46", "pctRED_0", "pctYEL_7", "pctORA_0", "pctBRO_0", "pctPUR_0", "pctWHI_3"]</v>
      </c>
      <c r="BI48" s="15">
        <v>135</v>
      </c>
      <c r="BJ48" s="15" t="str">
        <f t="shared" si="12"/>
        <v>"area_135",</v>
      </c>
      <c r="BK48" s="15" t="s">
        <v>2803</v>
      </c>
    </row>
    <row r="49" spans="1:63" ht="21.6" customHeight="1" x14ac:dyDescent="0.3">
      <c r="A49" s="10" t="s">
        <v>87</v>
      </c>
      <c r="B49" s="11" t="e" vm="48">
        <v>#VALUE!</v>
      </c>
      <c r="C49" s="24" t="s">
        <v>331</v>
      </c>
      <c r="D49" s="2" t="s">
        <v>797</v>
      </c>
      <c r="E49" s="12" t="s">
        <v>846</v>
      </c>
      <c r="F49" s="13" t="str" cm="1">
        <f t="array" ref="F49">SUBSTITUTE(CHAR(34) &amp; "capi_" &amp; AS49 &amp; CHAR(34) &amp; "," &amp; BZ49 &amp; IF(COUNTA(_xlfn._xlws.FILTER(I49:AB49, I49:AB49="y"))=0, "", _xlfn.TEXTJOIN(", ", TRUE, IF(I49:AB49="y", CHAR(34) &amp; I$1:AB$1 &amp; CHAR(34), "")) &amp; ","),",,",",")</f>
        <v>"capi_West Island","island", "geo_CapiBeach",</v>
      </c>
      <c r="G49" s="14" t="str" cm="1">
        <f t="array" ref="G49">_xlfn.LET(
  _xlpm.textOutput, SUBSTITUTE(
    IF(COUNTA(_xlfn._xlws.FILTER(BH49:BU49, BH49:BU49="y"))=0, "", _xlfn.TEXTJOIN(",", TRUE, IF(AC49:AR49="y", CHAR(34) &amp; $AC$1:$AR$1 &amp; CHAR(34), "")) ) &amp; "," &amp; CHAR(34) &amp; AT49 &amp; CHAR(34),
    ",,", ","
  ),
  IF(LEFT(_xlpm.textOutput,1)=",", MID(_xlpm.textOutput,2,LEN(_xlpm.textOutput)-1), _xlpm.textOutput)
)</f>
        <v>"monarchy","englis","rg2_OC_AUNZ"</v>
      </c>
      <c r="H49" s="15" t="str">
        <f>""</f>
        <v/>
      </c>
      <c r="I49" s="16" t="s">
        <v>529</v>
      </c>
      <c r="J49" s="16"/>
      <c r="K49" s="16"/>
      <c r="L49" s="16"/>
      <c r="M49" s="16"/>
      <c r="N49" s="16"/>
      <c r="O49" s="16"/>
      <c r="P49" s="16"/>
      <c r="Q49" s="16"/>
      <c r="R49" s="16"/>
      <c r="S49" s="16"/>
      <c r="T49" s="16"/>
      <c r="U49" s="16"/>
      <c r="V49" s="16" t="s">
        <v>529</v>
      </c>
      <c r="W49" s="16"/>
      <c r="X49" s="16"/>
      <c r="Y49" s="16"/>
      <c r="Z49" s="16"/>
      <c r="AA49" s="16"/>
      <c r="AB49" s="17"/>
      <c r="AC49" s="18"/>
      <c r="AD49" s="19"/>
      <c r="AE49" s="19"/>
      <c r="AF49" s="19"/>
      <c r="AG49" s="19"/>
      <c r="AH49" s="19"/>
      <c r="AI49" s="19" t="s">
        <v>529</v>
      </c>
      <c r="AJ49" s="19" t="str">
        <f t="shared" si="1"/>
        <v>y</v>
      </c>
      <c r="AK49" s="19" t="str">
        <f t="shared" si="2"/>
        <v/>
      </c>
      <c r="AL49" s="19" t="str">
        <f t="shared" si="3"/>
        <v/>
      </c>
      <c r="AM49" s="19" t="str">
        <f t="shared" si="4"/>
        <v/>
      </c>
      <c r="AN49" s="19" t="str">
        <f t="shared" si="5"/>
        <v/>
      </c>
      <c r="AO49" s="19" t="str">
        <f t="shared" si="6"/>
        <v/>
      </c>
      <c r="AP49" s="19" t="str">
        <f t="shared" si="7"/>
        <v/>
      </c>
      <c r="AQ49" s="19" t="str">
        <f t="shared" si="8"/>
        <v/>
      </c>
      <c r="AR49" s="19" t="str">
        <f t="shared" si="9"/>
        <v/>
      </c>
      <c r="AS49" s="80" t="s">
        <v>595</v>
      </c>
      <c r="AT49" s="81" t="s">
        <v>552</v>
      </c>
      <c r="AU49" s="82" t="s">
        <v>3474</v>
      </c>
      <c r="AV49" s="20">
        <v>3</v>
      </c>
      <c r="AW49" s="21">
        <v>0</v>
      </c>
      <c r="AX49" s="21">
        <v>0</v>
      </c>
      <c r="AY49" s="21">
        <v>90</v>
      </c>
      <c r="AZ49" s="21">
        <v>0</v>
      </c>
      <c r="BA49" s="21">
        <v>8</v>
      </c>
      <c r="BB49" s="21">
        <v>0</v>
      </c>
      <c r="BC49" s="21">
        <v>2</v>
      </c>
      <c r="BD49" s="21">
        <v>0</v>
      </c>
      <c r="BE49" s="21">
        <v>0</v>
      </c>
      <c r="BF49" s="15" t="str">
        <f t="shared" si="0"/>
        <v>http://mkweb.bcgsc.ca/color-summarizer/?url=https://upload.wikimedia.org/wikipedia/commons/thumb/7/74/Flag_of_the_Cocos_%28Keeling%29_Islands.svg/1920px-Flag_of_the_Cocos_%28Keeling%29_Islands.svg.png&amp;precision=low&amp;num_clusters=3</v>
      </c>
      <c r="BG49" s="15">
        <f t="shared" si="10"/>
        <v>100</v>
      </c>
      <c r="BH49" s="15" t="str">
        <f t="shared" si="11"/>
        <v>["pctBLA_0", "pctBLU_0", "pctGRE_90", "pctRED_0", "pctYEL_8", "pctORA_0", "pctBRO_2", "pctPUR_0", "pctWHI_0"]</v>
      </c>
      <c r="BI49" s="15">
        <v>14</v>
      </c>
      <c r="BJ49" s="15" t="str">
        <f t="shared" si="12"/>
        <v>"area_14",</v>
      </c>
      <c r="BK49" s="15" t="s">
        <v>2804</v>
      </c>
    </row>
    <row r="50" spans="1:63" ht="21.6" customHeight="1" x14ac:dyDescent="0.3">
      <c r="A50" s="10" t="s">
        <v>88</v>
      </c>
      <c r="B50" s="11" t="e" vm="49">
        <v>#VALUE!</v>
      </c>
      <c r="C50" s="24" t="s">
        <v>332</v>
      </c>
      <c r="D50" s="2" t="s">
        <v>795</v>
      </c>
      <c r="E50" s="12" t="s">
        <v>847</v>
      </c>
      <c r="F50" s="13" t="str" cm="1">
        <f t="array" ref="F50">SUBSTITUTE(CHAR(34) &amp; "capi_" &amp; AS50 &amp; CHAR(34) &amp; "," &amp; BZ50 &amp; IF(COUNTA(_xlfn._xlws.FILTER(I50:AB50, I50:AB50="y"))=0, "", _xlfn.TEXTJOIN(", ", TRUE, IF(I50:AB50="y", CHAR(34) &amp; I$1:AB$1 &amp; CHAR(34), "")) &amp; ","),",,",",")</f>
        <v>"capi_Bogotá","pol_samesx",</v>
      </c>
      <c r="G50" s="14" t="str" cm="1">
        <f t="array" ref="G50">_xlfn.LET(
  _xlpm.textOutput, SUBSTITUTE(
    IF(COUNTA(_xlfn._xlws.FILTER(BH50:BU50, BH50:BU50="y"))=0, "", _xlfn.TEXTJOIN(",", TRUE, IF(AC50:AR50="y", CHAR(34) &amp; $AC$1:$AR$1 &amp; CHAR(34), "")) ) &amp; "," &amp; CHAR(34) &amp; AT50 &amp; CHAR(34),
    ",,", ","
  ),
  IF(LEFT(_xlpm.textOutput,1)=",", MID(_xlpm.textOutput,2,LEN(_xlpm.textOutput)-1), _xlpm.textOutput)
)</f>
        <v>"spanis","rg2_AM_South"</v>
      </c>
      <c r="H50" s="15" t="str">
        <f>""</f>
        <v/>
      </c>
      <c r="I50" s="16"/>
      <c r="J50" s="16"/>
      <c r="K50" s="16"/>
      <c r="L50" s="16"/>
      <c r="M50" s="16"/>
      <c r="N50" s="16"/>
      <c r="O50" s="16"/>
      <c r="P50" s="16"/>
      <c r="Q50" s="16"/>
      <c r="R50" s="16"/>
      <c r="S50" s="16"/>
      <c r="T50" s="16" t="s">
        <v>529</v>
      </c>
      <c r="U50" s="16"/>
      <c r="V50" s="16"/>
      <c r="W50" s="16"/>
      <c r="X50" s="16"/>
      <c r="Y50" s="16"/>
      <c r="Z50" s="16"/>
      <c r="AA50" s="16"/>
      <c r="AB50" s="17"/>
      <c r="AC50" s="18"/>
      <c r="AD50" s="19"/>
      <c r="AE50" s="19"/>
      <c r="AF50" s="19"/>
      <c r="AG50" s="19"/>
      <c r="AH50" s="19"/>
      <c r="AI50" s="19"/>
      <c r="AJ50" s="19" t="str">
        <f t="shared" si="1"/>
        <v/>
      </c>
      <c r="AK50" s="19" t="str">
        <f t="shared" si="2"/>
        <v/>
      </c>
      <c r="AL50" s="19" t="str">
        <f t="shared" si="3"/>
        <v/>
      </c>
      <c r="AM50" s="19" t="str">
        <f t="shared" si="4"/>
        <v>y</v>
      </c>
      <c r="AN50" s="19" t="str">
        <f t="shared" si="5"/>
        <v/>
      </c>
      <c r="AO50" s="19" t="str">
        <f t="shared" si="6"/>
        <v/>
      </c>
      <c r="AP50" s="19" t="str">
        <f t="shared" si="7"/>
        <v/>
      </c>
      <c r="AQ50" s="19" t="str">
        <f t="shared" si="8"/>
        <v/>
      </c>
      <c r="AR50" s="19" t="str">
        <f t="shared" si="9"/>
        <v/>
      </c>
      <c r="AS50" s="80" t="s">
        <v>596</v>
      </c>
      <c r="AT50" s="81" t="s">
        <v>547</v>
      </c>
      <c r="AU50" s="82" t="s">
        <v>3451</v>
      </c>
      <c r="AV50" s="20">
        <v>3</v>
      </c>
      <c r="AW50" s="21">
        <v>0</v>
      </c>
      <c r="AX50" s="21">
        <v>25</v>
      </c>
      <c r="AY50" s="21">
        <v>0</v>
      </c>
      <c r="AZ50" s="21">
        <v>25</v>
      </c>
      <c r="BA50" s="21">
        <v>50</v>
      </c>
      <c r="BB50" s="21">
        <v>0</v>
      </c>
      <c r="BC50" s="21">
        <v>0</v>
      </c>
      <c r="BD50" s="21">
        <v>0</v>
      </c>
      <c r="BE50" s="21">
        <v>0</v>
      </c>
      <c r="BF50" s="15" t="str">
        <f t="shared" si="0"/>
        <v>http://mkweb.bcgsc.ca/color-summarizer/?url=https://i.ibb.co/xj0RpQG/Colombia-Flag.png&amp;precision=low&amp;num_clusters=3</v>
      </c>
      <c r="BG50" s="15">
        <f t="shared" si="10"/>
        <v>100</v>
      </c>
      <c r="BH50" s="15" t="str">
        <f t="shared" si="11"/>
        <v>["pctBLA_0", "pctBLU_25", "pctGRE_0", "pctRED_25", "pctYEL_50", "pctORA_0", "pctBRO_0", "pctPUR_0", "pctWHI_0"]</v>
      </c>
      <c r="BI50" s="22">
        <v>1141748</v>
      </c>
      <c r="BJ50" s="15" t="str">
        <f t="shared" si="12"/>
        <v>"area_1141748",</v>
      </c>
      <c r="BK50" s="15" t="s">
        <v>2805</v>
      </c>
    </row>
    <row r="51" spans="1:63" ht="21.6" customHeight="1" x14ac:dyDescent="0.3">
      <c r="A51" s="10" t="s">
        <v>89</v>
      </c>
      <c r="B51" s="11" t="e" vm="50">
        <v>#VALUE!</v>
      </c>
      <c r="C51" s="24" t="s">
        <v>333</v>
      </c>
      <c r="D51" s="2" t="s">
        <v>792</v>
      </c>
      <c r="E51" s="12" t="s">
        <v>848</v>
      </c>
      <c r="F51" s="13" t="str" cm="1">
        <f t="array" ref="F51">SUBSTITUTE(CHAR(34) &amp; "capi_" &amp; AS51 &amp; CHAR(34) &amp; "," &amp; BZ51 &amp; IF(COUNTA(_xlfn._xlws.FILTER(I51:AB51, I51:AB51="y"))=0, "", _xlfn.TEXTJOIN(", ", TRUE, IF(I51:AB51="y", CHAR(34) &amp; I$1:AB$1 &amp; CHAR(34), "")) &amp; ","),",,",",")</f>
        <v>"capi_Moroni","island", "geo_CapiBeach",</v>
      </c>
      <c r="G51" s="14" t="str" cm="1">
        <f t="array" ref="G51">_xlfn.LET(
  _xlpm.textOutput, SUBSTITUTE(
    IF(COUNTA(_xlfn._xlws.FILTER(BH51:BU51, BH51:BU51="y"))=0, "", _xlfn.TEXTJOIN(",", TRUE, IF(AC51:AR51="y", CHAR(34) &amp; $AC$1:$AR$1 &amp; CHAR(34), "")) ) &amp; "," &amp; CHAR(34) &amp; AT51 &amp; CHAR(34),
    ",,", ","
  ),
  IF(LEFT(_xlpm.textOutput,1)=",", MID(_xlpm.textOutput,2,LEN(_xlpm.textOutput)-1), _xlpm.textOutput)
)</f>
        <v>"french","arabic","rg2_AF_East"</v>
      </c>
      <c r="H51" s="15" t="str">
        <f>""</f>
        <v/>
      </c>
      <c r="I51" s="16" t="s">
        <v>529</v>
      </c>
      <c r="J51" s="16"/>
      <c r="K51" s="16"/>
      <c r="L51" s="16"/>
      <c r="M51" s="16"/>
      <c r="N51" s="16"/>
      <c r="O51" s="16"/>
      <c r="P51" s="16"/>
      <c r="Q51" s="16"/>
      <c r="R51" s="16"/>
      <c r="S51" s="16"/>
      <c r="T51" s="16"/>
      <c r="U51" s="16"/>
      <c r="V51" s="16" t="s">
        <v>529</v>
      </c>
      <c r="W51" s="16"/>
      <c r="X51" s="16"/>
      <c r="Y51" s="16"/>
      <c r="Z51" s="16"/>
      <c r="AA51" s="16"/>
      <c r="AB51" s="17"/>
      <c r="AC51" s="18"/>
      <c r="AD51" s="19"/>
      <c r="AE51" s="19"/>
      <c r="AF51" s="19"/>
      <c r="AG51" s="19"/>
      <c r="AH51" s="19"/>
      <c r="AI51" s="19"/>
      <c r="AJ51" s="19" t="str">
        <f t="shared" si="1"/>
        <v/>
      </c>
      <c r="AK51" s="19" t="str">
        <f t="shared" si="2"/>
        <v>y</v>
      </c>
      <c r="AL51" s="19" t="str">
        <f t="shared" si="3"/>
        <v/>
      </c>
      <c r="AM51" s="19" t="str">
        <f t="shared" si="4"/>
        <v/>
      </c>
      <c r="AN51" s="19" t="str">
        <f t="shared" si="5"/>
        <v/>
      </c>
      <c r="AO51" s="19" t="str">
        <f t="shared" si="6"/>
        <v/>
      </c>
      <c r="AP51" s="19" t="str">
        <f t="shared" si="7"/>
        <v/>
      </c>
      <c r="AQ51" s="19" t="str">
        <f t="shared" si="8"/>
        <v>y</v>
      </c>
      <c r="AR51" s="19" t="str">
        <f t="shared" si="9"/>
        <v/>
      </c>
      <c r="AS51" s="80" t="s">
        <v>597</v>
      </c>
      <c r="AT51" s="81" t="s">
        <v>577</v>
      </c>
      <c r="AU51" s="82" t="s">
        <v>3475</v>
      </c>
      <c r="AV51" s="20">
        <v>5</v>
      </c>
      <c r="AW51" s="21">
        <v>0</v>
      </c>
      <c r="AX51" s="21">
        <v>21</v>
      </c>
      <c r="AY51" s="21">
        <v>22</v>
      </c>
      <c r="AZ51" s="21">
        <v>16</v>
      </c>
      <c r="BA51" s="21">
        <v>21</v>
      </c>
      <c r="BB51" s="21">
        <v>0</v>
      </c>
      <c r="BC51" s="21">
        <v>0</v>
      </c>
      <c r="BD51" s="21">
        <v>0</v>
      </c>
      <c r="BE51" s="21">
        <v>19</v>
      </c>
      <c r="BF51" s="15" t="str">
        <f t="shared" si="0"/>
        <v>http://mkweb.bcgsc.ca/color-summarizer/?url=https://i.ibb.co/WyjTJMx/Comoros-Flag.png&amp;precision=low&amp;num_clusters=5</v>
      </c>
      <c r="BG51" s="15">
        <f t="shared" si="10"/>
        <v>99</v>
      </c>
      <c r="BH51" s="15" t="str">
        <f t="shared" si="11"/>
        <v>["pctBLA_0", "pctBLU_21", "pctGRE_22", "pctRED_16", "pctYEL_21", "pctORA_0", "pctBRO_0", "pctPUR_0", "pctWHI_19"]</v>
      </c>
      <c r="BI51" s="22">
        <v>2235</v>
      </c>
      <c r="BJ51" s="15" t="str">
        <f t="shared" si="12"/>
        <v>"area_2235",</v>
      </c>
      <c r="BK51" s="15" t="s">
        <v>2806</v>
      </c>
    </row>
    <row r="52" spans="1:63" ht="21.6" customHeight="1" x14ac:dyDescent="0.3">
      <c r="A52" s="10" t="s">
        <v>90</v>
      </c>
      <c r="B52" s="11" t="e" vm="51">
        <v>#VALUE!</v>
      </c>
      <c r="C52" s="24" t="s">
        <v>334</v>
      </c>
      <c r="D52" s="2" t="s">
        <v>792</v>
      </c>
      <c r="E52" s="12" t="s">
        <v>849</v>
      </c>
      <c r="F52" s="13" t="str" cm="1">
        <f t="array" ref="F52">SUBSTITUTE(CHAR(34) &amp; "capi_" &amp; AS52 &amp; CHAR(34) &amp; "," &amp; BZ52 &amp; IF(COUNTA(_xlfn._xlws.FILTER(I52:AB52, I52:AB52="y"))=0, "", _xlfn.TEXTJOIN(", ", TRUE, IF(I52:AB52="y", CHAR(34) &amp; I$1:AB$1 &amp; CHAR(34), "")) &amp; ","),",,",",")</f>
        <v>"capi_Brazzaville","ntGRRE",</v>
      </c>
      <c r="G52" s="14" t="str" cm="1">
        <f t="array" ref="G52">_xlfn.LET(
  _xlpm.textOutput, SUBSTITUTE(
    IF(COUNTA(_xlfn._xlws.FILTER(BH52:BU52, BH52:BU52="y"))=0, "", _xlfn.TEXTJOIN(",", TRUE, IF(AC52:AR52="y", CHAR(34) &amp; $AC$1:$AR$1 &amp; CHAR(34), "")) ) &amp; "," &amp; CHAR(34) &amp; AT52 &amp; CHAR(34),
    ",,", ","
  ),
  IF(LEFT(_xlpm.textOutput,1)=",", MID(_xlpm.textOutput,2,LEN(_xlpm.textOutput)-1), _xlpm.textOutput)
)</f>
        <v>"french","rg2_Af_Mid"</v>
      </c>
      <c r="H52" s="15" t="str">
        <f>""</f>
        <v/>
      </c>
      <c r="I52" s="16"/>
      <c r="J52" s="16"/>
      <c r="K52" s="16"/>
      <c r="L52" s="16"/>
      <c r="M52" s="16"/>
      <c r="N52" s="16"/>
      <c r="O52" s="16"/>
      <c r="P52" s="16"/>
      <c r="Q52" s="16"/>
      <c r="R52" s="16"/>
      <c r="S52" s="16"/>
      <c r="T52" s="16"/>
      <c r="U52" s="16"/>
      <c r="V52" s="16"/>
      <c r="W52" s="16"/>
      <c r="X52" s="16"/>
      <c r="Y52" s="16" t="s">
        <v>529</v>
      </c>
      <c r="Z52" s="16"/>
      <c r="AA52" s="16"/>
      <c r="AB52" s="17"/>
      <c r="AC52" s="18"/>
      <c r="AD52" s="19"/>
      <c r="AE52" s="19"/>
      <c r="AF52" s="19"/>
      <c r="AG52" s="19"/>
      <c r="AH52" s="19"/>
      <c r="AI52" s="19"/>
      <c r="AJ52" s="19" t="str">
        <f t="shared" si="1"/>
        <v/>
      </c>
      <c r="AK52" s="19" t="str">
        <f t="shared" si="2"/>
        <v>y</v>
      </c>
      <c r="AL52" s="19" t="str">
        <f t="shared" si="3"/>
        <v/>
      </c>
      <c r="AM52" s="19" t="str">
        <f t="shared" si="4"/>
        <v/>
      </c>
      <c r="AN52" s="19" t="str">
        <f t="shared" si="5"/>
        <v/>
      </c>
      <c r="AO52" s="19" t="str">
        <f t="shared" si="6"/>
        <v/>
      </c>
      <c r="AP52" s="19" t="str">
        <f t="shared" si="7"/>
        <v/>
      </c>
      <c r="AQ52" s="19" t="str">
        <f t="shared" si="8"/>
        <v/>
      </c>
      <c r="AR52" s="19" t="str">
        <f t="shared" si="9"/>
        <v/>
      </c>
      <c r="AS52" s="80" t="s">
        <v>598</v>
      </c>
      <c r="AT52" s="81" t="s">
        <v>542</v>
      </c>
      <c r="AU52" s="82" t="s">
        <v>3460</v>
      </c>
      <c r="AV52" s="20">
        <v>3</v>
      </c>
      <c r="AW52" s="21">
        <v>0</v>
      </c>
      <c r="AX52" s="21">
        <v>0</v>
      </c>
      <c r="AY52" s="21">
        <v>34</v>
      </c>
      <c r="AZ52" s="21">
        <v>34</v>
      </c>
      <c r="BA52" s="21">
        <v>32</v>
      </c>
      <c r="BB52" s="21">
        <v>0</v>
      </c>
      <c r="BC52" s="21">
        <v>0</v>
      </c>
      <c r="BD52" s="21">
        <v>0</v>
      </c>
      <c r="BE52" s="21">
        <v>0</v>
      </c>
      <c r="BF52" s="15" t="str">
        <f t="shared" si="0"/>
        <v>http://mkweb.bcgsc.ca/color-summarizer/?url=https://i.ibb.co/P95t5MT/Congo-Flag.png&amp;precision=low&amp;num_clusters=3</v>
      </c>
      <c r="BG52" s="15">
        <f t="shared" si="10"/>
        <v>100</v>
      </c>
      <c r="BH52" s="15" t="str">
        <f t="shared" si="11"/>
        <v>["pctBLA_0", "pctBLU_0", "pctGRE_34", "pctRED_34", "pctYEL_32", "pctORA_0", "pctBRO_0", "pctPUR_0", "pctWHI_0"]</v>
      </c>
      <c r="BI52" s="22">
        <v>342000</v>
      </c>
      <c r="BJ52" s="15" t="str">
        <f t="shared" si="12"/>
        <v>"area_342000",</v>
      </c>
      <c r="BK52" s="15" t="s">
        <v>2807</v>
      </c>
    </row>
    <row r="53" spans="1:63" ht="21.6" customHeight="1" x14ac:dyDescent="0.3">
      <c r="A53" s="10" t="s">
        <v>91</v>
      </c>
      <c r="B53" s="11" t="e" vm="52">
        <v>#VALUE!</v>
      </c>
      <c r="C53" s="24" t="s">
        <v>335</v>
      </c>
      <c r="D53" s="2" t="s">
        <v>793</v>
      </c>
      <c r="E53" s="12" t="s">
        <v>850</v>
      </c>
      <c r="F53" s="13" t="str" cm="1">
        <f t="array" ref="F53">SUBSTITUTE(CHAR(34) &amp; "capi_" &amp; AS53 &amp; CHAR(34) &amp; "," &amp; BZ53 &amp; IF(COUNTA(_xlfn._xlws.FILTER(I53:AB53, I53:AB53="y"))=0, "", _xlfn.TEXTJOIN(", ", TRUE, IF(I53:AB53="y", CHAR(34) &amp; I$1:AB$1 &amp; CHAR(34), "")) &amp; ","),",,",",")</f>
        <v>"capi_Avarua","island", "geo_CapiBeach",</v>
      </c>
      <c r="G53" s="14" t="str" cm="1">
        <f t="array" ref="G53">_xlfn.LET(
  _xlpm.textOutput, SUBSTITUTE(
    IF(COUNTA(_xlfn._xlws.FILTER(BH53:BU53, BH53:BU53="y"))=0, "", _xlfn.TEXTJOIN(",", TRUE, IF(AC53:AR53="y", CHAR(34) &amp; $AC$1:$AR$1 &amp; CHAR(34), "")) ) &amp; "," &amp; CHAR(34) &amp; AT53 &amp; CHAR(34),
    ",,", ","
  ),
  IF(LEFT(_xlpm.textOutput,1)=",", MID(_xlpm.textOutput,2,LEN(_xlpm.textOutput)-1), _xlpm.textOutput)
)</f>
        <v>"monarchy","englis","rg2_Oc_Polynesia"</v>
      </c>
      <c r="H53" s="15" t="str">
        <f>""</f>
        <v/>
      </c>
      <c r="I53" s="16" t="s">
        <v>529</v>
      </c>
      <c r="J53" s="16"/>
      <c r="K53" s="16"/>
      <c r="L53" s="16"/>
      <c r="M53" s="16"/>
      <c r="N53" s="16"/>
      <c r="O53" s="16"/>
      <c r="P53" s="16"/>
      <c r="Q53" s="16"/>
      <c r="R53" s="16"/>
      <c r="S53" s="16"/>
      <c r="T53" s="16"/>
      <c r="U53" s="16"/>
      <c r="V53" s="16" t="s">
        <v>529</v>
      </c>
      <c r="W53" s="16"/>
      <c r="X53" s="16"/>
      <c r="Y53" s="16"/>
      <c r="Z53" s="16"/>
      <c r="AA53" s="16"/>
      <c r="AB53" s="17"/>
      <c r="AC53" s="18"/>
      <c r="AD53" s="19"/>
      <c r="AE53" s="19"/>
      <c r="AF53" s="19"/>
      <c r="AG53" s="19"/>
      <c r="AH53" s="19"/>
      <c r="AI53" s="19" t="s">
        <v>529</v>
      </c>
      <c r="AJ53" s="19" t="str">
        <f t="shared" si="1"/>
        <v>y</v>
      </c>
      <c r="AK53" s="19" t="str">
        <f t="shared" si="2"/>
        <v/>
      </c>
      <c r="AL53" s="19" t="str">
        <f t="shared" si="3"/>
        <v/>
      </c>
      <c r="AM53" s="19" t="str">
        <f t="shared" si="4"/>
        <v/>
      </c>
      <c r="AN53" s="19" t="str">
        <f t="shared" si="5"/>
        <v/>
      </c>
      <c r="AO53" s="19" t="str">
        <f t="shared" si="6"/>
        <v/>
      </c>
      <c r="AP53" s="19" t="str">
        <f t="shared" si="7"/>
        <v/>
      </c>
      <c r="AQ53" s="19" t="str">
        <f t="shared" si="8"/>
        <v/>
      </c>
      <c r="AR53" s="19" t="str">
        <f t="shared" si="9"/>
        <v/>
      </c>
      <c r="AS53" s="80" t="s">
        <v>599</v>
      </c>
      <c r="AT53" s="81" t="s">
        <v>539</v>
      </c>
      <c r="AU53" s="82" t="s">
        <v>3476</v>
      </c>
      <c r="AV53" s="20">
        <v>3</v>
      </c>
      <c r="AW53" s="21">
        <v>0</v>
      </c>
      <c r="AX53" s="21">
        <v>76</v>
      </c>
      <c r="AY53" s="21">
        <v>0</v>
      </c>
      <c r="AZ53" s="21">
        <v>16</v>
      </c>
      <c r="BA53" s="21">
        <v>0</v>
      </c>
      <c r="BB53" s="21">
        <v>0</v>
      </c>
      <c r="BC53" s="21">
        <v>0</v>
      </c>
      <c r="BD53" s="21">
        <v>0</v>
      </c>
      <c r="BE53" s="21">
        <v>8</v>
      </c>
      <c r="BF53" s="15" t="str">
        <f t="shared" si="0"/>
        <v>http://mkweb.bcgsc.ca/color-summarizer/?url=https://i.ibb.co/d23ftXX/Cook-Islands-Flag.png&amp;precision=low&amp;num_clusters=3</v>
      </c>
      <c r="BG53" s="15">
        <f t="shared" si="10"/>
        <v>100</v>
      </c>
      <c r="BH53" s="15" t="str">
        <f t="shared" si="11"/>
        <v>["pctBLA_0", "pctBLU_76", "pctGRE_0", "pctRED_16", "pctYEL_0", "pctORA_0", "pctBRO_0", "pctPUR_0", "pctWHI_8"]</v>
      </c>
      <c r="BI53" s="15">
        <v>236</v>
      </c>
      <c r="BJ53" s="15" t="str">
        <f t="shared" si="12"/>
        <v>"area_236",</v>
      </c>
      <c r="BK53" s="15" t="s">
        <v>2808</v>
      </c>
    </row>
    <row r="54" spans="1:63" ht="21.6" customHeight="1" x14ac:dyDescent="0.3">
      <c r="A54" s="10" t="s">
        <v>92</v>
      </c>
      <c r="B54" s="11" t="e" vm="53">
        <v>#VALUE!</v>
      </c>
      <c r="C54" s="24" t="s">
        <v>336</v>
      </c>
      <c r="D54" s="2" t="s">
        <v>794</v>
      </c>
      <c r="E54" s="12" t="s">
        <v>851</v>
      </c>
      <c r="F54" s="13" t="str" cm="1">
        <f t="array" ref="F54">SUBSTITUTE(CHAR(34) &amp; "capi_" &amp; AS54 &amp; CHAR(34) &amp; "," &amp; BZ54 &amp; IF(COUNTA(_xlfn._xlws.FILTER(I54:AB54, I54:AB54="y"))=0, "", _xlfn.TEXTJOIN(", ", TRUE, IF(I54:AB54="y", CHAR(34) &amp; I$1:AB$1 &amp; CHAR(34), "")) &amp; ","),",,",",")</f>
        <v>"capi_San José","pol_samesx",</v>
      </c>
      <c r="G54" s="14" t="str" cm="1">
        <f t="array" ref="G54">_xlfn.LET(
  _xlpm.textOutput, SUBSTITUTE(
    IF(COUNTA(_xlfn._xlws.FILTER(BH54:BU54, BH54:BU54="y"))=0, "", _xlfn.TEXTJOIN(",", TRUE, IF(AC54:AR54="y", CHAR(34) &amp; $AC$1:$AR$1 &amp; CHAR(34), "")) ) &amp; "," &amp; CHAR(34) &amp; AT54 &amp; CHAR(34),
    ",,", ","
  ),
  IF(LEFT(_xlpm.textOutput,1)=",", MID(_xlpm.textOutput,2,LEN(_xlpm.textOutput)-1), _xlpm.textOutput)
)</f>
        <v>"spanis","rg2_AM_Central"</v>
      </c>
      <c r="H54" s="15" t="str">
        <f>""</f>
        <v/>
      </c>
      <c r="I54" s="16"/>
      <c r="J54" s="16"/>
      <c r="K54" s="16"/>
      <c r="L54" s="16"/>
      <c r="M54" s="16"/>
      <c r="N54" s="16"/>
      <c r="O54" s="16"/>
      <c r="P54" s="16"/>
      <c r="Q54" s="16"/>
      <c r="R54" s="16"/>
      <c r="S54" s="16"/>
      <c r="T54" s="16" t="s">
        <v>529</v>
      </c>
      <c r="U54" s="16"/>
      <c r="V54" s="16"/>
      <c r="W54" s="16"/>
      <c r="X54" s="16"/>
      <c r="Y54" s="16"/>
      <c r="Z54" s="16"/>
      <c r="AA54" s="16"/>
      <c r="AB54" s="17"/>
      <c r="AC54" s="18"/>
      <c r="AD54" s="19"/>
      <c r="AE54" s="19"/>
      <c r="AF54" s="19"/>
      <c r="AG54" s="19"/>
      <c r="AH54" s="19"/>
      <c r="AI54" s="19"/>
      <c r="AJ54" s="19" t="str">
        <f t="shared" si="1"/>
        <v/>
      </c>
      <c r="AK54" s="19" t="str">
        <f t="shared" si="2"/>
        <v/>
      </c>
      <c r="AL54" s="19" t="str">
        <f t="shared" si="3"/>
        <v/>
      </c>
      <c r="AM54" s="19" t="str">
        <f t="shared" si="4"/>
        <v>y</v>
      </c>
      <c r="AN54" s="19" t="str">
        <f t="shared" si="5"/>
        <v/>
      </c>
      <c r="AO54" s="19" t="str">
        <f t="shared" si="6"/>
        <v/>
      </c>
      <c r="AP54" s="19" t="str">
        <f t="shared" si="7"/>
        <v/>
      </c>
      <c r="AQ54" s="19" t="str">
        <f t="shared" si="8"/>
        <v/>
      </c>
      <c r="AR54" s="19" t="str">
        <f t="shared" si="9"/>
        <v/>
      </c>
      <c r="AS54" s="80" t="s">
        <v>600</v>
      </c>
      <c r="AT54" s="81" t="s">
        <v>564</v>
      </c>
      <c r="AU54" s="82" t="s">
        <v>3451</v>
      </c>
      <c r="AV54" s="20">
        <v>3</v>
      </c>
      <c r="AW54" s="21">
        <v>0</v>
      </c>
      <c r="AX54" s="21">
        <v>34</v>
      </c>
      <c r="AY54" s="21">
        <v>0</v>
      </c>
      <c r="AZ54" s="21">
        <v>34</v>
      </c>
      <c r="BA54" s="21">
        <v>0</v>
      </c>
      <c r="BB54" s="21">
        <v>0</v>
      </c>
      <c r="BC54" s="21">
        <v>0</v>
      </c>
      <c r="BD54" s="21">
        <v>0</v>
      </c>
      <c r="BE54" s="21">
        <v>32</v>
      </c>
      <c r="BF54" s="15" t="str">
        <f t="shared" si="0"/>
        <v>http://mkweb.bcgsc.ca/color-summarizer/?url=https://i.ibb.co/GM89PDg/Costa-Rica-Flag.png&amp;precision=low&amp;num_clusters=3</v>
      </c>
      <c r="BG54" s="15">
        <f t="shared" si="10"/>
        <v>100</v>
      </c>
      <c r="BH54" s="15" t="str">
        <f t="shared" si="11"/>
        <v>["pctBLA_0", "pctBLU_34", "pctGRE_0", "pctRED_34", "pctYEL_0", "pctORA_0", "pctBRO_0", "pctPUR_0", "pctWHI_32"]</v>
      </c>
      <c r="BI54" s="22">
        <v>51100</v>
      </c>
      <c r="BJ54" s="15" t="str">
        <f t="shared" si="12"/>
        <v>"area_51100",</v>
      </c>
      <c r="BK54" s="15" t="s">
        <v>2809</v>
      </c>
    </row>
    <row r="55" spans="1:63" ht="21.6" customHeight="1" x14ac:dyDescent="0.3">
      <c r="A55" s="10" t="s">
        <v>93</v>
      </c>
      <c r="B55" s="11" t="e" vm="54">
        <v>#VALUE!</v>
      </c>
      <c r="C55" s="24" t="s">
        <v>337</v>
      </c>
      <c r="D55" s="2" t="s">
        <v>791</v>
      </c>
      <c r="E55" s="12" t="s">
        <v>852</v>
      </c>
      <c r="F55" s="13" t="str" cm="1">
        <f t="array" ref="F55">SUBSTITUTE(CHAR(34) &amp; "capi_" &amp; AS55 &amp; CHAR(34) &amp; "," &amp; BZ55 &amp; IF(COUNTA(_xlfn._xlws.FILTER(I55:AB55, I55:AB55="y"))=0, "", _xlfn.TEXTJOIN(", ", TRUE, IF(I55:AB55="y", CHAR(34) &amp; I$1:AB$1 &amp; CHAR(34), "")) &amp; ","),",,",",")</f>
        <v>"capi_Zagreb","rg3_austrohungary", "pol_pope", "ntBLYE", "ntWHYE",</v>
      </c>
      <c r="G55" s="14" t="str" cm="1">
        <f t="array" ref="G55">_xlfn.LET(
  _xlpm.textOutput, SUBSTITUTE(
    IF(COUNTA(_xlfn._xlws.FILTER(BH55:BU55, BH55:BU55="y"))=0, "", _xlfn.TEXTJOIN(",", TRUE, IF(AC55:AR55="y", CHAR(34) &amp; $AC$1:$AR$1 &amp; CHAR(34), "")) ) &amp; "," &amp; CHAR(34) &amp; AT55 &amp; CHAR(34),
    ",,", ","
  ),
  IF(LEFT(_xlpm.textOutput,1)=",", MID(_xlpm.textOutput,2,LEN(_xlpm.textOutput)-1), _xlpm.textOutput)
)</f>
        <v>"balkan","rg3_romanempire","eunion","rg2_Eu_South"</v>
      </c>
      <c r="H55" s="15" t="str">
        <f>""</f>
        <v/>
      </c>
      <c r="I55" s="16"/>
      <c r="J55" s="16"/>
      <c r="K55" s="16"/>
      <c r="L55" s="16"/>
      <c r="M55" s="16"/>
      <c r="N55" s="16"/>
      <c r="O55" s="16"/>
      <c r="P55" s="16"/>
      <c r="Q55" s="16" t="s">
        <v>529</v>
      </c>
      <c r="R55" s="16"/>
      <c r="S55" s="16"/>
      <c r="T55" s="16"/>
      <c r="U55" s="16" t="s">
        <v>529</v>
      </c>
      <c r="V55" s="16"/>
      <c r="W55" s="16"/>
      <c r="X55" s="16"/>
      <c r="Y55" s="16"/>
      <c r="Z55" s="16"/>
      <c r="AA55" s="16" t="s">
        <v>529</v>
      </c>
      <c r="AB55" s="17" t="s">
        <v>529</v>
      </c>
      <c r="AC55" s="18"/>
      <c r="AD55" s="19"/>
      <c r="AE55" s="19" t="s">
        <v>529</v>
      </c>
      <c r="AF55" s="19"/>
      <c r="AG55" s="19" t="s">
        <v>529</v>
      </c>
      <c r="AH55" s="19" t="s">
        <v>529</v>
      </c>
      <c r="AI55" s="19"/>
      <c r="AJ55" s="19" t="str">
        <f t="shared" si="1"/>
        <v/>
      </c>
      <c r="AK55" s="19" t="str">
        <f t="shared" si="2"/>
        <v/>
      </c>
      <c r="AL55" s="19" t="str">
        <f t="shared" si="3"/>
        <v/>
      </c>
      <c r="AM55" s="19" t="str">
        <f t="shared" si="4"/>
        <v/>
      </c>
      <c r="AN55" s="19" t="str">
        <f t="shared" si="5"/>
        <v/>
      </c>
      <c r="AO55" s="19" t="str">
        <f t="shared" si="6"/>
        <v/>
      </c>
      <c r="AP55" s="19" t="str">
        <f t="shared" si="7"/>
        <v/>
      </c>
      <c r="AQ55" s="19" t="str">
        <f t="shared" si="8"/>
        <v/>
      </c>
      <c r="AR55" s="19" t="str">
        <f t="shared" si="9"/>
        <v/>
      </c>
      <c r="AS55" s="80" t="s">
        <v>601</v>
      </c>
      <c r="AT55" s="81" t="s">
        <v>535</v>
      </c>
      <c r="AU55" s="82" t="s">
        <v>3477</v>
      </c>
      <c r="AV55" s="20">
        <v>5</v>
      </c>
      <c r="AW55" s="21">
        <v>1</v>
      </c>
      <c r="AX55" s="21">
        <v>32</v>
      </c>
      <c r="AY55" s="21">
        <v>0</v>
      </c>
      <c r="AZ55" s="21">
        <v>35</v>
      </c>
      <c r="BA55" s="21">
        <v>2</v>
      </c>
      <c r="BB55" s="21">
        <v>0</v>
      </c>
      <c r="BC55" s="21">
        <v>0</v>
      </c>
      <c r="BD55" s="21">
        <v>0</v>
      </c>
      <c r="BE55" s="21">
        <v>30</v>
      </c>
      <c r="BF55" s="15" t="str">
        <f t="shared" si="0"/>
        <v>http://mkweb.bcgsc.ca/color-summarizer/?url=https://i.ibb.co/hCDQMMX/Croatia-Flag.png&amp;precision=low&amp;num_clusters=5</v>
      </c>
      <c r="BG55" s="15">
        <f t="shared" si="10"/>
        <v>100</v>
      </c>
      <c r="BH55" s="15" t="str">
        <f t="shared" si="11"/>
        <v>["pctBLA_1", "pctBLU_32", "pctGRE_0", "pctRED_35", "pctYEL_2", "pctORA_0", "pctBRO_0", "pctPUR_0", "pctWHI_30"]</v>
      </c>
      <c r="BI55" s="22">
        <v>56594</v>
      </c>
      <c r="BJ55" s="15" t="str">
        <f t="shared" si="12"/>
        <v>"area_56594",</v>
      </c>
      <c r="BK55" s="15" t="s">
        <v>2810</v>
      </c>
    </row>
    <row r="56" spans="1:63" ht="21.6" customHeight="1" x14ac:dyDescent="0.3">
      <c r="A56" s="10" t="s">
        <v>94</v>
      </c>
      <c r="B56" s="11" t="e" vm="55">
        <v>#VALUE!</v>
      </c>
      <c r="C56" s="24" t="s">
        <v>338</v>
      </c>
      <c r="D56" s="2" t="s">
        <v>794</v>
      </c>
      <c r="E56" s="12" t="s">
        <v>853</v>
      </c>
      <c r="F56" s="13" t="str" cm="1">
        <f t="array" ref="F56">SUBSTITUTE(CHAR(34) &amp; "capi_" &amp; AS56 &amp; CHAR(34) &amp; "," &amp; BZ56 &amp; IF(COUNTA(_xlfn._xlws.FILTER(I56:AB56, I56:AB56="y"))=0, "", _xlfn.TEXTJOIN(", ", TRUE, IF(I56:AB56="y", CHAR(34) &amp; I$1:AB$1 &amp; CHAR(34), "")) &amp; ","),",,",",")</f>
        <v>"capi_Havana","island", "locate_MI", "pol_samesx", "geo_CapiBeach",</v>
      </c>
      <c r="G56" s="14" t="str" cm="1">
        <f t="array" ref="G56">_xlfn.LET(
  _xlpm.textOutput, SUBSTITUTE(
    IF(COUNTA(_xlfn._xlws.FILTER(BH56:BU56, BH56:BU56="y"))=0, "", _xlfn.TEXTJOIN(",", TRUE, IF(AC56:AR56="y", CHAR(34) &amp; $AC$1:$AR$1 &amp; CHAR(34), "")) ) &amp; "," &amp; CHAR(34) &amp; AT56 &amp; CHAR(34),
    ",,", ","
  ),
  IF(LEFT(_xlpm.textOutput,1)=",", MID(_xlpm.textOutput,2,LEN(_xlpm.textOutput)-1), _xlpm.textOutput)
)</f>
        <v>"spanis","rg2_Na_Caribbean"</v>
      </c>
      <c r="H56" s="15" t="str">
        <f>""</f>
        <v/>
      </c>
      <c r="I56" s="16" t="s">
        <v>529</v>
      </c>
      <c r="J56" s="16"/>
      <c r="K56" s="16"/>
      <c r="L56" s="16" t="s">
        <v>529</v>
      </c>
      <c r="M56" s="16"/>
      <c r="N56" s="16"/>
      <c r="O56" s="16"/>
      <c r="P56" s="16"/>
      <c r="Q56" s="16"/>
      <c r="R56" s="16"/>
      <c r="S56" s="16"/>
      <c r="T56" s="16" t="s">
        <v>529</v>
      </c>
      <c r="U56" s="16"/>
      <c r="V56" s="16" t="s">
        <v>529</v>
      </c>
      <c r="W56" s="16"/>
      <c r="X56" s="16"/>
      <c r="Y56" s="16"/>
      <c r="Z56" s="16"/>
      <c r="AA56" s="16"/>
      <c r="AB56" s="17"/>
      <c r="AC56" s="18"/>
      <c r="AD56" s="19"/>
      <c r="AE56" s="19"/>
      <c r="AF56" s="19"/>
      <c r="AG56" s="19"/>
      <c r="AH56" s="19"/>
      <c r="AI56" s="19"/>
      <c r="AJ56" s="19" t="str">
        <f t="shared" si="1"/>
        <v/>
      </c>
      <c r="AK56" s="19" t="str">
        <f t="shared" si="2"/>
        <v/>
      </c>
      <c r="AL56" s="19" t="str">
        <f t="shared" si="3"/>
        <v/>
      </c>
      <c r="AM56" s="19" t="str">
        <f t="shared" si="4"/>
        <v>y</v>
      </c>
      <c r="AN56" s="19" t="str">
        <f t="shared" si="5"/>
        <v/>
      </c>
      <c r="AO56" s="19" t="str">
        <f t="shared" si="6"/>
        <v/>
      </c>
      <c r="AP56" s="19" t="str">
        <f t="shared" si="7"/>
        <v/>
      </c>
      <c r="AQ56" s="19" t="str">
        <f t="shared" si="8"/>
        <v/>
      </c>
      <c r="AR56" s="19" t="str">
        <f t="shared" si="9"/>
        <v/>
      </c>
      <c r="AS56" s="80" t="s">
        <v>602</v>
      </c>
      <c r="AT56" s="81" t="s">
        <v>544</v>
      </c>
      <c r="AU56" s="82" t="s">
        <v>3451</v>
      </c>
      <c r="AV56" s="20">
        <v>3</v>
      </c>
      <c r="AW56" s="21">
        <v>0</v>
      </c>
      <c r="AX56" s="21">
        <v>51</v>
      </c>
      <c r="AY56" s="21">
        <v>0</v>
      </c>
      <c r="AZ56" s="21">
        <v>20</v>
      </c>
      <c r="BA56" s="21">
        <v>0</v>
      </c>
      <c r="BB56" s="21">
        <v>0</v>
      </c>
      <c r="BC56" s="21">
        <v>0</v>
      </c>
      <c r="BD56" s="21">
        <v>0</v>
      </c>
      <c r="BE56" s="21">
        <v>29</v>
      </c>
      <c r="BF56" s="15" t="str">
        <f t="shared" si="0"/>
        <v>http://mkweb.bcgsc.ca/color-summarizer/?url=https://i.ibb.co/3WB8QRg/Cuba-Flag.png&amp;precision=low&amp;num_clusters=3</v>
      </c>
      <c r="BG56" s="15">
        <f t="shared" si="10"/>
        <v>100</v>
      </c>
      <c r="BH56" s="15" t="str">
        <f t="shared" si="11"/>
        <v>["pctBLA_0", "pctBLU_51", "pctGRE_0", "pctRED_20", "pctYEL_0", "pctORA_0", "pctBRO_0", "pctPUR_0", "pctWHI_29"]</v>
      </c>
      <c r="BI56" s="22">
        <v>109884</v>
      </c>
      <c r="BJ56" s="15" t="str">
        <f t="shared" si="12"/>
        <v>"area_109884",</v>
      </c>
      <c r="BK56" s="15" t="s">
        <v>2811</v>
      </c>
    </row>
    <row r="57" spans="1:63" ht="21.6" customHeight="1" x14ac:dyDescent="0.3">
      <c r="A57" s="10" t="s">
        <v>95</v>
      </c>
      <c r="B57" s="11" t="e" vm="56">
        <v>#VALUE!</v>
      </c>
      <c r="C57" s="24" t="s">
        <v>339</v>
      </c>
      <c r="D57" s="2" t="s">
        <v>794</v>
      </c>
      <c r="E57" s="12" t="s">
        <v>854</v>
      </c>
      <c r="F57" s="13" t="str" cm="1">
        <f t="array" ref="F57">SUBSTITUTE(CHAR(34) &amp; "capi_" &amp; AS57 &amp; CHAR(34) &amp; "," &amp; BZ57 &amp; IF(COUNTA(_xlfn._xlws.FILTER(I57:AB57, I57:AB57="y"))=0, "", _xlfn.TEXTJOIN(", ", TRUE, IF(I57:AB57="y", CHAR(34) &amp; I$1:AB$1 &amp; CHAR(34), "")) &amp; ","),",,",",")</f>
        <v>"capi_Willemstad","island", "geo_CapiBeach", "ntWHYE",</v>
      </c>
      <c r="G57" s="14" t="str" cm="1">
        <f t="array" ref="G57">_xlfn.LET(
  _xlpm.textOutput, SUBSTITUTE(
    IF(COUNTA(_xlfn._xlws.FILTER(BH57:BU57, BH57:BU57="y"))=0, "", _xlfn.TEXTJOIN(",", TRUE, IF(AC57:AR57="y", CHAR(34) &amp; $AC$1:$AR$1 &amp; CHAR(34), "")) ) &amp; "," &amp; CHAR(34) &amp; AT57 &amp; CHAR(34),
    ",,", ","
  ),
  IF(LEFT(_xlpm.textOutput,1)=",", MID(_xlpm.textOutput,2,LEN(_xlpm.textOutput)-1), _xlpm.textOutput)
)</f>
        <v>"monarchy","englis","dutchs","rg2_Na_Caribbean"</v>
      </c>
      <c r="H57" s="15" t="str">
        <f>""</f>
        <v/>
      </c>
      <c r="I57" s="16" t="s">
        <v>529</v>
      </c>
      <c r="J57" s="16"/>
      <c r="K57" s="16"/>
      <c r="L57" s="16"/>
      <c r="M57" s="16"/>
      <c r="N57" s="16"/>
      <c r="O57" s="16"/>
      <c r="P57" s="16"/>
      <c r="Q57" s="16"/>
      <c r="R57" s="16"/>
      <c r="S57" s="16"/>
      <c r="T57" s="16"/>
      <c r="U57" s="16"/>
      <c r="V57" s="16" t="s">
        <v>529</v>
      </c>
      <c r="W57" s="16"/>
      <c r="X57" s="16"/>
      <c r="Y57" s="16"/>
      <c r="Z57" s="16"/>
      <c r="AA57" s="16"/>
      <c r="AB57" s="17" t="s">
        <v>529</v>
      </c>
      <c r="AC57" s="18"/>
      <c r="AD57" s="19"/>
      <c r="AE57" s="19"/>
      <c r="AF57" s="19"/>
      <c r="AG57" s="19"/>
      <c r="AH57" s="19"/>
      <c r="AI57" s="19" t="s">
        <v>529</v>
      </c>
      <c r="AJ57" s="19" t="str">
        <f t="shared" si="1"/>
        <v>y</v>
      </c>
      <c r="AK57" s="19" t="str">
        <f t="shared" si="2"/>
        <v/>
      </c>
      <c r="AL57" s="19" t="str">
        <f t="shared" si="3"/>
        <v/>
      </c>
      <c r="AM57" s="19" t="str">
        <f t="shared" si="4"/>
        <v/>
      </c>
      <c r="AN57" s="19" t="str">
        <f t="shared" si="5"/>
        <v>y</v>
      </c>
      <c r="AO57" s="19" t="str">
        <f t="shared" si="6"/>
        <v/>
      </c>
      <c r="AP57" s="19" t="str">
        <f t="shared" si="7"/>
        <v/>
      </c>
      <c r="AQ57" s="19" t="str">
        <f t="shared" si="8"/>
        <v/>
      </c>
      <c r="AR57" s="19" t="str">
        <f t="shared" si="9"/>
        <v/>
      </c>
      <c r="AS57" s="80" t="s">
        <v>603</v>
      </c>
      <c r="AT57" s="81" t="s">
        <v>544</v>
      </c>
      <c r="AU57" s="82" t="s">
        <v>3478</v>
      </c>
      <c r="AV57" s="20">
        <v>3</v>
      </c>
      <c r="AW57" s="21">
        <v>0</v>
      </c>
      <c r="AX57" s="21">
        <v>85</v>
      </c>
      <c r="AY57" s="21">
        <v>0</v>
      </c>
      <c r="AZ57" s="21">
        <v>0</v>
      </c>
      <c r="BA57" s="21">
        <v>12</v>
      </c>
      <c r="BB57" s="21">
        <v>0</v>
      </c>
      <c r="BC57" s="21">
        <v>0</v>
      </c>
      <c r="BD57" s="21">
        <v>0</v>
      </c>
      <c r="BE57" s="21">
        <v>3</v>
      </c>
      <c r="BF57" s="15" t="str">
        <f t="shared" si="0"/>
        <v>http://mkweb.bcgsc.ca/color-summarizer/?url=https://i.ibb.co/4wkgVtk/Curacao-Flag.png&amp;precision=low&amp;num_clusters=3</v>
      </c>
      <c r="BG57" s="15">
        <f t="shared" si="10"/>
        <v>100</v>
      </c>
      <c r="BH57" s="15" t="str">
        <f t="shared" si="11"/>
        <v>["pctBLA_0", "pctBLU_85", "pctGRE_0", "pctRED_0", "pctYEL_12", "pctORA_0", "pctBRO_0", "pctPUR_0", "pctWHI_3"]</v>
      </c>
      <c r="BI57" s="15">
        <v>444</v>
      </c>
      <c r="BJ57" s="15" t="str">
        <f t="shared" si="12"/>
        <v>"area_444",</v>
      </c>
      <c r="BK57" s="15" t="s">
        <v>2812</v>
      </c>
    </row>
    <row r="58" spans="1:63" ht="21.6" customHeight="1" x14ac:dyDescent="0.3">
      <c r="A58" s="10" t="s">
        <v>96</v>
      </c>
      <c r="B58" s="11" t="e" vm="57">
        <v>#VALUE!</v>
      </c>
      <c r="C58" s="24" t="s">
        <v>340</v>
      </c>
      <c r="D58" s="2" t="s">
        <v>791</v>
      </c>
      <c r="E58" s="12" t="s">
        <v>855</v>
      </c>
      <c r="F58" s="13" t="str" cm="1">
        <f t="array" ref="F58">SUBSTITUTE(CHAR(34) &amp; "capi_" &amp; AS58 &amp; CHAR(34) &amp; "," &amp; BZ58 &amp; IF(COUNTA(_xlfn._xlws.FILTER(I58:AB58, I58:AB58="y"))=0, "", _xlfn.TEXTJOIN(", ", TRUE, IF(I58:AB58="y", CHAR(34) &amp; I$1:AB$1 &amp; CHAR(34), "")) &amp; ","),",,",",")</f>
        <v>"capi_Nicosia","island",</v>
      </c>
      <c r="G58" s="14" t="str" cm="1">
        <f t="array" ref="G58">_xlfn.LET(
  _xlpm.textOutput, SUBSTITUTE(
    IF(COUNTA(_xlfn._xlws.FILTER(BH58:BU58, BH58:BU58="y"))=0, "", _xlfn.TEXTJOIN(",", TRUE, IF(AC58:AR58="y", CHAR(34) &amp; $AC$1:$AR$1 &amp; CHAR(34), "")) ) &amp; "," &amp; CHAR(34) &amp; AT58 &amp; CHAR(34),
    ",,", ","
  ),
  IF(LEFT(_xlpm.textOutput,1)=",", MID(_xlpm.textOutput,2,LEN(_xlpm.textOutput)-1), _xlpm.textOutput)
)</f>
        <v>"chopGB","rg3_romanempire","eunion","rg2_AS_West"</v>
      </c>
      <c r="H58" s="15" t="str">
        <f>""</f>
        <v/>
      </c>
      <c r="I58" s="16" t="s">
        <v>529</v>
      </c>
      <c r="J58" s="16"/>
      <c r="K58" s="16"/>
      <c r="L58" s="16"/>
      <c r="M58" s="16"/>
      <c r="N58" s="16"/>
      <c r="O58" s="16"/>
      <c r="P58" s="16"/>
      <c r="Q58" s="16"/>
      <c r="R58" s="16"/>
      <c r="S58" s="16"/>
      <c r="T58" s="16"/>
      <c r="U58" s="16"/>
      <c r="V58" s="16"/>
      <c r="W58" s="16"/>
      <c r="X58" s="16"/>
      <c r="Y58" s="16"/>
      <c r="Z58" s="16"/>
      <c r="AA58" s="16"/>
      <c r="AB58" s="17"/>
      <c r="AC58" s="18"/>
      <c r="AD58" s="19" t="s">
        <v>529</v>
      </c>
      <c r="AE58" s="19"/>
      <c r="AF58" s="19"/>
      <c r="AG58" s="19" t="s">
        <v>529</v>
      </c>
      <c r="AH58" s="19" t="s">
        <v>529</v>
      </c>
      <c r="AI58" s="19"/>
      <c r="AJ58" s="19" t="str">
        <f t="shared" si="1"/>
        <v/>
      </c>
      <c r="AK58" s="19" t="str">
        <f t="shared" si="2"/>
        <v/>
      </c>
      <c r="AL58" s="19" t="str">
        <f t="shared" si="3"/>
        <v/>
      </c>
      <c r="AM58" s="19" t="str">
        <f t="shared" si="4"/>
        <v/>
      </c>
      <c r="AN58" s="19" t="str">
        <f t="shared" si="5"/>
        <v/>
      </c>
      <c r="AO58" s="19" t="str">
        <f t="shared" si="6"/>
        <v/>
      </c>
      <c r="AP58" s="19" t="str">
        <f t="shared" si="7"/>
        <v/>
      </c>
      <c r="AQ58" s="19" t="str">
        <f t="shared" si="8"/>
        <v/>
      </c>
      <c r="AR58" s="19" t="str">
        <f t="shared" si="9"/>
        <v/>
      </c>
      <c r="AS58" s="80" t="s">
        <v>604</v>
      </c>
      <c r="AT58" s="81" t="s">
        <v>549</v>
      </c>
      <c r="AU58" s="82" t="s">
        <v>3479</v>
      </c>
      <c r="AV58" s="20">
        <v>3</v>
      </c>
      <c r="AW58" s="21">
        <v>0</v>
      </c>
      <c r="AX58" s="21">
        <v>0</v>
      </c>
      <c r="AY58" s="21">
        <v>5</v>
      </c>
      <c r="AZ58" s="21">
        <v>0</v>
      </c>
      <c r="BA58" s="21">
        <v>0</v>
      </c>
      <c r="BB58" s="21">
        <v>10</v>
      </c>
      <c r="BC58" s="21">
        <v>0</v>
      </c>
      <c r="BD58" s="21">
        <v>0</v>
      </c>
      <c r="BE58" s="21">
        <v>85</v>
      </c>
      <c r="BF58" s="15" t="str">
        <f t="shared" si="0"/>
        <v>http://mkweb.bcgsc.ca/color-summarizer/?url=https://i.ibb.co/MnMwLmG/Cyprus-Flag.png&amp;precision=low&amp;num_clusters=3</v>
      </c>
      <c r="BG58" s="15">
        <f t="shared" si="10"/>
        <v>100</v>
      </c>
      <c r="BH58" s="15" t="str">
        <f t="shared" si="11"/>
        <v>["pctBLA_0", "pctBLU_0", "pctGRE_5", "pctRED_0", "pctYEL_0", "pctORA_10", "pctBRO_0", "pctPUR_0", "pctWHI_85"]</v>
      </c>
      <c r="BI58" s="22">
        <v>9251</v>
      </c>
      <c r="BJ58" s="15" t="str">
        <f t="shared" si="12"/>
        <v>"area_9251",</v>
      </c>
      <c r="BK58" s="15" t="s">
        <v>2813</v>
      </c>
    </row>
    <row r="59" spans="1:63" ht="21.6" customHeight="1" x14ac:dyDescent="0.3">
      <c r="A59" s="10" t="s">
        <v>97</v>
      </c>
      <c r="B59" s="11" t="e" vm="58">
        <v>#VALUE!</v>
      </c>
      <c r="C59" s="24" t="s">
        <v>341</v>
      </c>
      <c r="D59" s="2" t="s">
        <v>791</v>
      </c>
      <c r="E59" s="12" t="s">
        <v>856</v>
      </c>
      <c r="F59" s="13" t="str" cm="1">
        <f t="array" ref="F59">SUBSTITUTE(CHAR(34) &amp; "capi_" &amp; AS59 &amp; CHAR(34) &amp; "," &amp; BZ59 &amp; IF(COUNTA(_xlfn._xlws.FILTER(I59:AB59, I59:AB59="y"))=0, "", _xlfn.TEXTJOIN(", ", TRUE, IF(I59:AB59="y", CHAR(34) &amp; I$1:AB$1 &amp; CHAR(34), "")) &amp; ","),",,",",")</f>
        <v>"capi_Prague","landlo", "locate_MI", "rg3_austrohungary",</v>
      </c>
      <c r="G59" s="14" t="str" cm="1">
        <f t="array" ref="G59">_xlfn.LET(
  _xlpm.textOutput, SUBSTITUTE(
    IF(COUNTA(_xlfn._xlws.FILTER(BH59:BU59, BH59:BU59="y"))=0, "", _xlfn.TEXTJOIN(",", TRUE, IF(AC59:AR59="y", CHAR(34) &amp; $AC$1:$AR$1 &amp; CHAR(34), "")) ) &amp; "," &amp; CHAR(34) &amp; AT59 &amp; CHAR(34),
    ",,", ","
  ),
  IF(LEFT(_xlpm.textOutput,1)=",", MID(_xlpm.textOutput,2,LEN(_xlpm.textOutput)-1), _xlpm.textOutput)
)</f>
        <v>"eunion","rg2_EU_East"</v>
      </c>
      <c r="H59" s="15" t="str">
        <f>""</f>
        <v/>
      </c>
      <c r="I59" s="16"/>
      <c r="J59" s="16" t="s">
        <v>529</v>
      </c>
      <c r="K59" s="16"/>
      <c r="L59" s="16" t="s">
        <v>529</v>
      </c>
      <c r="M59" s="16"/>
      <c r="N59" s="16"/>
      <c r="O59" s="16"/>
      <c r="P59" s="16"/>
      <c r="Q59" s="16" t="s">
        <v>529</v>
      </c>
      <c r="R59" s="16"/>
      <c r="S59" s="16"/>
      <c r="T59" s="16"/>
      <c r="U59" s="16"/>
      <c r="V59" s="16"/>
      <c r="W59" s="16"/>
      <c r="X59" s="16"/>
      <c r="Y59" s="16"/>
      <c r="Z59" s="16"/>
      <c r="AA59" s="16"/>
      <c r="AB59" s="17"/>
      <c r="AC59" s="18"/>
      <c r="AD59" s="19"/>
      <c r="AE59" s="19"/>
      <c r="AF59" s="19"/>
      <c r="AG59" s="19"/>
      <c r="AH59" s="19" t="s">
        <v>529</v>
      </c>
      <c r="AI59" s="19"/>
      <c r="AJ59" s="19" t="str">
        <f t="shared" si="1"/>
        <v/>
      </c>
      <c r="AK59" s="19" t="str">
        <f t="shared" si="2"/>
        <v/>
      </c>
      <c r="AL59" s="19" t="str">
        <f t="shared" si="3"/>
        <v/>
      </c>
      <c r="AM59" s="19" t="str">
        <f t="shared" si="4"/>
        <v/>
      </c>
      <c r="AN59" s="19" t="str">
        <f t="shared" si="5"/>
        <v/>
      </c>
      <c r="AO59" s="19" t="str">
        <f t="shared" si="6"/>
        <v/>
      </c>
      <c r="AP59" s="19" t="str">
        <f t="shared" si="7"/>
        <v/>
      </c>
      <c r="AQ59" s="19" t="str">
        <f t="shared" si="8"/>
        <v/>
      </c>
      <c r="AR59" s="19" t="str">
        <f t="shared" si="9"/>
        <v/>
      </c>
      <c r="AS59" s="80" t="s">
        <v>605</v>
      </c>
      <c r="AT59" s="81" t="s">
        <v>561</v>
      </c>
      <c r="AU59" s="82" t="s">
        <v>3480</v>
      </c>
      <c r="AV59" s="20">
        <v>3</v>
      </c>
      <c r="AW59" s="21">
        <v>0</v>
      </c>
      <c r="AX59" s="21">
        <v>25</v>
      </c>
      <c r="AY59" s="21">
        <v>0</v>
      </c>
      <c r="AZ59" s="21">
        <v>38</v>
      </c>
      <c r="BA59" s="21">
        <v>0</v>
      </c>
      <c r="BB59" s="21">
        <v>0</v>
      </c>
      <c r="BC59" s="21">
        <v>0</v>
      </c>
      <c r="BD59" s="21">
        <v>0</v>
      </c>
      <c r="BE59" s="21">
        <v>38</v>
      </c>
      <c r="BF59" s="15" t="str">
        <f t="shared" si="0"/>
        <v>http://mkweb.bcgsc.ca/color-summarizer/?url=https://i.ibb.co/FHHd9hP/Czech-Republic-Flag.png&amp;precision=low&amp;num_clusters=3</v>
      </c>
      <c r="BG59" s="15">
        <f t="shared" si="10"/>
        <v>101</v>
      </c>
      <c r="BH59" s="15" t="str">
        <f t="shared" si="11"/>
        <v>["pctBLA_0", "pctBLU_25", "pctGRE_0", "pctRED_38", "pctYEL_0", "pctORA_0", "pctBRO_0", "pctPUR_0", "pctWHI_38"]</v>
      </c>
      <c r="BI59" s="22">
        <v>78867</v>
      </c>
      <c r="BJ59" s="15" t="str">
        <f t="shared" si="12"/>
        <v>"area_78867",</v>
      </c>
      <c r="BK59" s="15" t="s">
        <v>2814</v>
      </c>
    </row>
    <row r="60" spans="1:63" ht="21.6" customHeight="1" x14ac:dyDescent="0.3">
      <c r="A60" s="10" t="s">
        <v>98</v>
      </c>
      <c r="B60" s="11" t="e" vm="59">
        <v>#VALUE!</v>
      </c>
      <c r="C60" s="24" t="s">
        <v>342</v>
      </c>
      <c r="D60" s="2" t="s">
        <v>791</v>
      </c>
      <c r="E60" s="12" t="s">
        <v>857</v>
      </c>
      <c r="F60" s="13" t="str" cm="1">
        <f t="array" ref="F60">SUBSTITUTE(CHAR(34) &amp; "capi_" &amp; AS60 &amp; CHAR(34) &amp; "," &amp; BZ60 &amp; IF(COUNTA(_xlfn._xlws.FILTER(I60:AB60, I60:AB60="y"))=0, "", _xlfn.TEXTJOIN(", ", TRUE, IF(I60:AB60="y", CHAR(34) &amp; I$1:AB$1 &amp; CHAR(34), "")) &amp; ","),",,",",")</f>
        <v>"capi_Copenhagen","pol_samesx", "geo_CapiBeach",</v>
      </c>
      <c r="G60" s="14" t="str" cm="1">
        <f t="array" ref="G60">_xlfn.LET(
  _xlpm.textOutput, SUBSTITUTE(
    IF(COUNTA(_xlfn._xlws.FILTER(BH60:BU60, BH60:BU60="y"))=0, "", _xlfn.TEXTJOIN(",", TRUE, IF(AC60:AR60="y", CHAR(34) &amp; $AC$1:$AR$1 &amp; CHAR(34), "")) ) &amp; "," &amp; CHAR(34) &amp; AT60 &amp; CHAR(34),
    ",,", ","
  ),
  IF(LEFT(_xlpm.textOutput,1)=",", MID(_xlpm.textOutput,2,LEN(_xlpm.textOutput)-1), _xlpm.textOutput)
)</f>
        <v>"eunion","monarchy","rg2_Eu_North"</v>
      </c>
      <c r="H60" s="15" t="str">
        <f>""</f>
        <v/>
      </c>
      <c r="I60" s="16"/>
      <c r="J60" s="16"/>
      <c r="K60" s="16"/>
      <c r="L60" s="16"/>
      <c r="M60" s="16"/>
      <c r="N60" s="16"/>
      <c r="O60" s="16"/>
      <c r="P60" s="16"/>
      <c r="Q60" s="16"/>
      <c r="R60" s="16"/>
      <c r="S60" s="16"/>
      <c r="T60" s="16" t="s">
        <v>529</v>
      </c>
      <c r="U60" s="16"/>
      <c r="V60" s="16" t="s">
        <v>529</v>
      </c>
      <c r="W60" s="16"/>
      <c r="X60" s="16"/>
      <c r="Y60" s="16"/>
      <c r="Z60" s="16"/>
      <c r="AA60" s="16"/>
      <c r="AB60" s="17"/>
      <c r="AC60" s="18"/>
      <c r="AD60" s="19"/>
      <c r="AE60" s="19"/>
      <c r="AF60" s="19"/>
      <c r="AG60" s="19"/>
      <c r="AH60" s="19" t="s">
        <v>529</v>
      </c>
      <c r="AI60" s="19" t="s">
        <v>529</v>
      </c>
      <c r="AJ60" s="19" t="str">
        <f t="shared" si="1"/>
        <v/>
      </c>
      <c r="AK60" s="19" t="str">
        <f t="shared" si="2"/>
        <v/>
      </c>
      <c r="AL60" s="19" t="str">
        <f t="shared" si="3"/>
        <v/>
      </c>
      <c r="AM60" s="19" t="str">
        <f t="shared" si="4"/>
        <v/>
      </c>
      <c r="AN60" s="19" t="str">
        <f t="shared" si="5"/>
        <v/>
      </c>
      <c r="AO60" s="19" t="str">
        <f t="shared" si="6"/>
        <v/>
      </c>
      <c r="AP60" s="19" t="str">
        <f t="shared" si="7"/>
        <v/>
      </c>
      <c r="AQ60" s="19" t="str">
        <f t="shared" si="8"/>
        <v/>
      </c>
      <c r="AR60" s="19" t="str">
        <f t="shared" si="9"/>
        <v/>
      </c>
      <c r="AS60" s="80" t="s">
        <v>606</v>
      </c>
      <c r="AT60" s="81" t="s">
        <v>533</v>
      </c>
      <c r="AU60" s="82" t="s">
        <v>3481</v>
      </c>
      <c r="AV60" s="20">
        <v>2</v>
      </c>
      <c r="AW60" s="21">
        <v>0</v>
      </c>
      <c r="AX60" s="21">
        <v>0</v>
      </c>
      <c r="AY60" s="21">
        <v>0</v>
      </c>
      <c r="AZ60" s="21">
        <v>75</v>
      </c>
      <c r="BA60" s="21">
        <v>0</v>
      </c>
      <c r="BB60" s="21">
        <v>0</v>
      </c>
      <c r="BC60" s="21">
        <v>0</v>
      </c>
      <c r="BD60" s="21">
        <v>0</v>
      </c>
      <c r="BE60" s="21">
        <v>25</v>
      </c>
      <c r="BF60" s="15" t="str">
        <f t="shared" si="0"/>
        <v>http://mkweb.bcgsc.ca/color-summarizer/?url=https://i.ibb.co/0mKvkHs/Denmark-Flag.png&amp;precision=low&amp;num_clusters=2</v>
      </c>
      <c r="BG60" s="15">
        <f t="shared" si="10"/>
        <v>100</v>
      </c>
      <c r="BH60" s="15" t="str">
        <f t="shared" si="11"/>
        <v>["pctBLA_0", "pctBLU_0", "pctGRE_0", "pctRED_75", "pctYEL_0", "pctORA_0", "pctBRO_0", "pctPUR_0", "pctWHI_25"]</v>
      </c>
      <c r="BI60" s="22">
        <v>43094</v>
      </c>
      <c r="BJ60" s="15" t="str">
        <f t="shared" si="12"/>
        <v>"area_43094",</v>
      </c>
      <c r="BK60" s="15" t="s">
        <v>2815</v>
      </c>
    </row>
    <row r="61" spans="1:63" ht="21.6" customHeight="1" x14ac:dyDescent="0.3">
      <c r="A61" s="10" t="s">
        <v>99</v>
      </c>
      <c r="B61" s="11" t="e" vm="60">
        <v>#VALUE!</v>
      </c>
      <c r="C61" s="24" t="s">
        <v>343</v>
      </c>
      <c r="D61" s="2" t="s">
        <v>792</v>
      </c>
      <c r="E61" s="12" t="s">
        <v>858</v>
      </c>
      <c r="F61" s="13" t="str" cm="1">
        <f t="array" ref="F61">SUBSTITUTE(CHAR(34) &amp; "capi_" &amp; AS61 &amp; CHAR(34) &amp; "," &amp; BZ61 &amp; IF(COUNTA(_xlfn._xlws.FILTER(I61:AB61, I61:AB61="y"))=0, "", _xlfn.TEXTJOIN(", ", TRUE, IF(I61:AB61="y", CHAR(34) &amp; I$1:AB$1 &amp; CHAR(34), "")) &amp; ","),",,",",")</f>
        <v>"capi_Djibouti City","top30_camel", "geo_CapiBeach", "ntGRRE",</v>
      </c>
      <c r="G61" s="14" t="str" cm="1">
        <f t="array" ref="G61">_xlfn.LET(
  _xlpm.textOutput, SUBSTITUTE(
    IF(COUNTA(_xlfn._xlws.FILTER(BH61:BU61, BH61:BU61="y"))=0, "", _xlfn.TEXTJOIN(",", TRUE, IF(AC61:AR61="y", CHAR(34) &amp; $AC$1:$AR$1 &amp; CHAR(34), "")) ) &amp; "," &amp; CHAR(34) &amp; AT61 &amp; CHAR(34),
    ",,", ","
  ),
  IF(LEFT(_xlpm.textOutput,1)=",", MID(_xlpm.textOutput,2,LEN(_xlpm.textOutput)-1), _xlpm.textOutput)
)</f>
        <v>"french","arabic","rg2_AF_East"</v>
      </c>
      <c r="H61" s="15" t="str">
        <f>""</f>
        <v/>
      </c>
      <c r="I61" s="16"/>
      <c r="J61" s="16"/>
      <c r="K61" s="16"/>
      <c r="L61" s="16"/>
      <c r="M61" s="16"/>
      <c r="N61" s="16"/>
      <c r="O61" s="16"/>
      <c r="P61" s="16" t="s">
        <v>529</v>
      </c>
      <c r="Q61" s="16"/>
      <c r="R61" s="16"/>
      <c r="S61" s="16"/>
      <c r="T61" s="16"/>
      <c r="U61" s="16"/>
      <c r="V61" s="16" t="s">
        <v>529</v>
      </c>
      <c r="W61" s="16"/>
      <c r="X61" s="16"/>
      <c r="Y61" s="16" t="s">
        <v>529</v>
      </c>
      <c r="Z61" s="16"/>
      <c r="AA61" s="16"/>
      <c r="AB61" s="17"/>
      <c r="AC61" s="18"/>
      <c r="AD61" s="19"/>
      <c r="AE61" s="19"/>
      <c r="AF61" s="19"/>
      <c r="AG61" s="19"/>
      <c r="AH61" s="19"/>
      <c r="AI61" s="19"/>
      <c r="AJ61" s="19" t="str">
        <f t="shared" si="1"/>
        <v/>
      </c>
      <c r="AK61" s="19" t="str">
        <f t="shared" si="2"/>
        <v>y</v>
      </c>
      <c r="AL61" s="19" t="str">
        <f t="shared" si="3"/>
        <v/>
      </c>
      <c r="AM61" s="19" t="str">
        <f t="shared" si="4"/>
        <v/>
      </c>
      <c r="AN61" s="19" t="str">
        <f t="shared" si="5"/>
        <v/>
      </c>
      <c r="AO61" s="19" t="str">
        <f t="shared" si="6"/>
        <v/>
      </c>
      <c r="AP61" s="19" t="str">
        <f t="shared" si="7"/>
        <v/>
      </c>
      <c r="AQ61" s="19" t="str">
        <f t="shared" si="8"/>
        <v>y</v>
      </c>
      <c r="AR61" s="19" t="str">
        <f t="shared" si="9"/>
        <v/>
      </c>
      <c r="AS61" s="80" t="s">
        <v>607</v>
      </c>
      <c r="AT61" s="81" t="s">
        <v>577</v>
      </c>
      <c r="AU61" s="82" t="s">
        <v>3471</v>
      </c>
      <c r="AV61" s="20">
        <v>4</v>
      </c>
      <c r="AW61" s="21">
        <v>0</v>
      </c>
      <c r="AX61" s="21">
        <v>35</v>
      </c>
      <c r="AY61" s="21">
        <v>35</v>
      </c>
      <c r="AZ61" s="21">
        <v>2</v>
      </c>
      <c r="BA61" s="21">
        <v>0</v>
      </c>
      <c r="BB61" s="21">
        <v>0</v>
      </c>
      <c r="BC61" s="21">
        <v>0</v>
      </c>
      <c r="BD61" s="21">
        <v>0</v>
      </c>
      <c r="BE61" s="21">
        <v>27</v>
      </c>
      <c r="BF61" s="15" t="str">
        <f t="shared" si="0"/>
        <v>http://mkweb.bcgsc.ca/color-summarizer/?url=https://i.ibb.co/6rL67nK/Djibouti-Flag.png&amp;precision=low&amp;num_clusters=4</v>
      </c>
      <c r="BG61" s="15">
        <f t="shared" si="10"/>
        <v>99</v>
      </c>
      <c r="BH61" s="15" t="str">
        <f t="shared" si="11"/>
        <v>["pctBLA_0", "pctBLU_35", "pctGRE_35", "pctRED_2", "pctYEL_0", "pctORA_0", "pctBRO_0", "pctPUR_0", "pctWHI_27"]</v>
      </c>
      <c r="BI61" s="22">
        <v>23200</v>
      </c>
      <c r="BJ61" s="15" t="str">
        <f t="shared" si="12"/>
        <v>"area_23200",</v>
      </c>
      <c r="BK61" s="15" t="s">
        <v>2816</v>
      </c>
    </row>
    <row r="62" spans="1:63" ht="21.6" customHeight="1" x14ac:dyDescent="0.3">
      <c r="A62" s="10" t="s">
        <v>100</v>
      </c>
      <c r="B62" s="11" t="e" vm="61">
        <v>#VALUE!</v>
      </c>
      <c r="C62" s="24" t="s">
        <v>344</v>
      </c>
      <c r="D62" s="2" t="s">
        <v>794</v>
      </c>
      <c r="E62" s="12" t="s">
        <v>859</v>
      </c>
      <c r="F62" s="13" t="str" cm="1">
        <f t="array" ref="F62">SUBSTITUTE(CHAR(34) &amp; "capi_" &amp; AS62 &amp; CHAR(34) &amp; "," &amp; BZ62 &amp; IF(COUNTA(_xlfn._xlws.FILTER(I62:AB62, I62:AB62="y"))=0, "", _xlfn.TEXTJOIN(", ", TRUE, IF(I62:AB62="y", CHAR(34) &amp; I$1:AB$1 &amp; CHAR(34), "")) &amp; ","),",,",",")</f>
        <v>"capi_Roseau","island", "geo_CapiBeach", "ntWHYE",</v>
      </c>
      <c r="G62" s="14" t="str" cm="1">
        <f t="array" ref="G62">_xlfn.LET(
  _xlpm.textOutput, SUBSTITUTE(
    IF(COUNTA(_xlfn._xlws.FILTER(BH62:BU62, BH62:BU62="y"))=0, "", _xlfn.TEXTJOIN(",", TRUE, IF(AC62:AR62="y", CHAR(34) &amp; $AC$1:$AR$1 &amp; CHAR(34), "")) ) &amp; "," &amp; CHAR(34) &amp; AT62 &amp; CHAR(34),
    ",,", ","
  ),
  IF(LEFT(_xlpm.textOutput,1)=",", MID(_xlpm.textOutput,2,LEN(_xlpm.textOutput)-1), _xlpm.textOutput)
)</f>
        <v>"chopGB","englis","rg2_Na_Caribbean"</v>
      </c>
      <c r="H62" s="15" t="str">
        <f>""</f>
        <v/>
      </c>
      <c r="I62" s="16" t="s">
        <v>529</v>
      </c>
      <c r="J62" s="16"/>
      <c r="K62" s="16"/>
      <c r="L62" s="16"/>
      <c r="M62" s="16"/>
      <c r="N62" s="16"/>
      <c r="O62" s="16"/>
      <c r="P62" s="16"/>
      <c r="Q62" s="16"/>
      <c r="R62" s="16"/>
      <c r="S62" s="16"/>
      <c r="T62" s="16"/>
      <c r="U62" s="16"/>
      <c r="V62" s="16" t="s">
        <v>529</v>
      </c>
      <c r="W62" s="16"/>
      <c r="X62" s="16"/>
      <c r="Y62" s="16"/>
      <c r="Z62" s="16"/>
      <c r="AA62" s="16"/>
      <c r="AB62" s="17" t="s">
        <v>529</v>
      </c>
      <c r="AC62" s="18"/>
      <c r="AD62" s="19" t="s">
        <v>529</v>
      </c>
      <c r="AE62" s="19"/>
      <c r="AF62" s="19"/>
      <c r="AG62" s="19"/>
      <c r="AH62" s="19"/>
      <c r="AI62" s="19"/>
      <c r="AJ62" s="19" t="str">
        <f t="shared" si="1"/>
        <v>y</v>
      </c>
      <c r="AK62" s="19" t="str">
        <f t="shared" si="2"/>
        <v/>
      </c>
      <c r="AL62" s="19" t="str">
        <f t="shared" si="3"/>
        <v/>
      </c>
      <c r="AM62" s="19" t="str">
        <f t="shared" si="4"/>
        <v/>
      </c>
      <c r="AN62" s="19" t="str">
        <f t="shared" si="5"/>
        <v/>
      </c>
      <c r="AO62" s="19" t="str">
        <f t="shared" si="6"/>
        <v/>
      </c>
      <c r="AP62" s="19" t="str">
        <f t="shared" si="7"/>
        <v/>
      </c>
      <c r="AQ62" s="19" t="str">
        <f t="shared" si="8"/>
        <v/>
      </c>
      <c r="AR62" s="19" t="str">
        <f t="shared" si="9"/>
        <v/>
      </c>
      <c r="AS62" s="80" t="s">
        <v>608</v>
      </c>
      <c r="AT62" s="81" t="s">
        <v>544</v>
      </c>
      <c r="AU62" s="82" t="s">
        <v>3450</v>
      </c>
      <c r="AV62" s="20">
        <v>6</v>
      </c>
      <c r="AW62" s="21">
        <v>8</v>
      </c>
      <c r="AX62" s="21">
        <v>0</v>
      </c>
      <c r="AY62" s="21">
        <v>65</v>
      </c>
      <c r="AZ62" s="21">
        <v>9</v>
      </c>
      <c r="BA62" s="21">
        <v>8</v>
      </c>
      <c r="BB62" s="21">
        <v>0</v>
      </c>
      <c r="BC62" s="21">
        <v>0</v>
      </c>
      <c r="BD62" s="21">
        <v>2</v>
      </c>
      <c r="BE62" s="21">
        <v>8</v>
      </c>
      <c r="BF62" s="15" t="str">
        <f t="shared" si="0"/>
        <v>http://mkweb.bcgsc.ca/color-summarizer/?url=https://i.ibb.co/zSKKPQc/Dominica-Flag.png&amp;precision=low&amp;num_clusters=6</v>
      </c>
      <c r="BG62" s="15">
        <f t="shared" si="10"/>
        <v>100</v>
      </c>
      <c r="BH62" s="15" t="str">
        <f t="shared" si="11"/>
        <v>["pctBLA_8", "pctBLU_0", "pctGRE_65", "pctRED_9", "pctYEL_8", "pctORA_0", "pctBRO_0", "pctPUR_2", "pctWHI_8"]</v>
      </c>
      <c r="BI62" s="15">
        <v>751</v>
      </c>
      <c r="BJ62" s="15" t="str">
        <f t="shared" si="12"/>
        <v>"area_751",</v>
      </c>
      <c r="BK62" s="15" t="s">
        <v>2817</v>
      </c>
    </row>
    <row r="63" spans="1:63" ht="21.6" customHeight="1" x14ac:dyDescent="0.3">
      <c r="A63" s="10" t="s">
        <v>101</v>
      </c>
      <c r="B63" s="11" t="e" vm="62">
        <v>#VALUE!</v>
      </c>
      <c r="C63" s="24" t="s">
        <v>345</v>
      </c>
      <c r="D63" s="2" t="s">
        <v>794</v>
      </c>
      <c r="E63" s="12" t="s">
        <v>860</v>
      </c>
      <c r="F63" s="13" t="str" cm="1">
        <f t="array" ref="F63">SUBSTITUTE(CHAR(34) &amp; "capi_" &amp; AS63 &amp; CHAR(34) &amp; "," &amp; BZ63 &amp; IF(COUNTA(_xlfn._xlws.FILTER(I63:AB63, I63:AB63="y"))=0, "", _xlfn.TEXTJOIN(", ", TRUE, IF(I63:AB63="y", CHAR(34) &amp; I$1:AB$1 &amp; CHAR(34), "")) &amp; ","),",,",",")</f>
        <v>"capi_Santo Domingo","island", "geo_CapiBeach", "ntGRRE", "ntGRYE", "ntBLYE",</v>
      </c>
      <c r="G63" s="14" t="str" cm="1">
        <f t="array" ref="G63">_xlfn.LET(
  _xlpm.textOutput, SUBSTITUTE(
    IF(COUNTA(_xlfn._xlws.FILTER(BH63:BU63, BH63:BU63="y"))=0, "", _xlfn.TEXTJOIN(",", TRUE, IF(AC63:AR63="y", CHAR(34) &amp; $AC$1:$AR$1 &amp; CHAR(34), "")) ) &amp; "," &amp; CHAR(34) &amp; AT63 &amp; CHAR(34),
    ",,", ","
  ),
  IF(LEFT(_xlpm.textOutput,1)=",", MID(_xlpm.textOutput,2,LEN(_xlpm.textOutput)-1), _xlpm.textOutput)
)</f>
        <v>"spanis","rg2_Na_Caribbean"</v>
      </c>
      <c r="H63" s="15" t="str">
        <f>""</f>
        <v/>
      </c>
      <c r="I63" s="16" t="s">
        <v>529</v>
      </c>
      <c r="J63" s="16"/>
      <c r="K63" s="16"/>
      <c r="L63" s="16"/>
      <c r="M63" s="16"/>
      <c r="N63" s="16"/>
      <c r="O63" s="16"/>
      <c r="P63" s="16"/>
      <c r="Q63" s="16"/>
      <c r="R63" s="16"/>
      <c r="S63" s="16"/>
      <c r="T63" s="16"/>
      <c r="U63" s="16"/>
      <c r="V63" s="16" t="s">
        <v>529</v>
      </c>
      <c r="W63" s="16"/>
      <c r="X63" s="16"/>
      <c r="Y63" s="16" t="s">
        <v>529</v>
      </c>
      <c r="Z63" s="16" t="s">
        <v>529</v>
      </c>
      <c r="AA63" s="16" t="s">
        <v>529</v>
      </c>
      <c r="AB63" s="17"/>
      <c r="AC63" s="18"/>
      <c r="AD63" s="19"/>
      <c r="AE63" s="19"/>
      <c r="AF63" s="19"/>
      <c r="AG63" s="19"/>
      <c r="AH63" s="19"/>
      <c r="AI63" s="19"/>
      <c r="AJ63" s="19" t="str">
        <f t="shared" si="1"/>
        <v/>
      </c>
      <c r="AK63" s="19" t="str">
        <f t="shared" si="2"/>
        <v/>
      </c>
      <c r="AL63" s="19" t="str">
        <f t="shared" si="3"/>
        <v/>
      </c>
      <c r="AM63" s="19" t="str">
        <f t="shared" si="4"/>
        <v>y</v>
      </c>
      <c r="AN63" s="19" t="str">
        <f t="shared" si="5"/>
        <v/>
      </c>
      <c r="AO63" s="19" t="str">
        <f t="shared" si="6"/>
        <v/>
      </c>
      <c r="AP63" s="19" t="str">
        <f t="shared" si="7"/>
        <v/>
      </c>
      <c r="AQ63" s="19" t="str">
        <f t="shared" si="8"/>
        <v/>
      </c>
      <c r="AR63" s="19" t="str">
        <f t="shared" si="9"/>
        <v/>
      </c>
      <c r="AS63" s="80" t="s">
        <v>609</v>
      </c>
      <c r="AT63" s="81" t="s">
        <v>544</v>
      </c>
      <c r="AU63" s="82" t="s">
        <v>3451</v>
      </c>
      <c r="AV63" s="20">
        <v>5</v>
      </c>
      <c r="AW63" s="21">
        <v>1</v>
      </c>
      <c r="AX63" s="21">
        <v>34</v>
      </c>
      <c r="AY63" s="21">
        <v>2</v>
      </c>
      <c r="AZ63" s="21">
        <v>34</v>
      </c>
      <c r="BA63" s="21">
        <v>2</v>
      </c>
      <c r="BB63" s="21">
        <v>0</v>
      </c>
      <c r="BC63" s="21">
        <v>0</v>
      </c>
      <c r="BD63" s="21">
        <v>0</v>
      </c>
      <c r="BE63" s="21">
        <v>28</v>
      </c>
      <c r="BF63" s="15" t="str">
        <f t="shared" si="0"/>
        <v>http://mkweb.bcgsc.ca/color-summarizer/?url=https://i.ibb.co/vdMS6bk/Dominican-Republic-Flag.png&amp;precision=low&amp;num_clusters=5</v>
      </c>
      <c r="BG63" s="15">
        <f t="shared" si="10"/>
        <v>101</v>
      </c>
      <c r="BH63" s="15" t="str">
        <f t="shared" si="11"/>
        <v>["pctBLA_1", "pctBLU_34", "pctGRE_2", "pctRED_34", "pctYEL_2", "pctORA_0", "pctBRO_0", "pctPUR_0", "pctWHI_28"]</v>
      </c>
      <c r="BI63" s="22">
        <v>48670</v>
      </c>
      <c r="BJ63" s="15" t="str">
        <f t="shared" si="12"/>
        <v>"area_48670",</v>
      </c>
      <c r="BK63" s="15" t="s">
        <v>2818</v>
      </c>
    </row>
    <row r="64" spans="1:63" ht="21.6" customHeight="1" x14ac:dyDescent="0.3">
      <c r="A64" s="10" t="s">
        <v>102</v>
      </c>
      <c r="B64" s="11" t="e" vm="63">
        <v>#VALUE!</v>
      </c>
      <c r="C64" s="24" t="s">
        <v>346</v>
      </c>
      <c r="D64" s="2" t="s">
        <v>792</v>
      </c>
      <c r="E64" s="12" t="s">
        <v>861</v>
      </c>
      <c r="F64" s="13" t="str" cm="1">
        <f t="array" ref="F64">SUBSTITUTE(CHAR(34) &amp; "capi_" &amp; AS64 &amp; CHAR(34) &amp; "," &amp; BZ64 &amp; IF(COUNTA(_xlfn._xlws.FILTER(I64:AB64, I64:AB64="y"))=0, "", _xlfn.TEXTJOIN(", ", TRUE, IF(I64:AB64="y", CHAR(34) &amp; I$1:AB$1 &amp; CHAR(34), "")) &amp; ","),",,",",")</f>
        <v>"capi_Kinshasa",</v>
      </c>
      <c r="G64" s="14" t="str" cm="1">
        <f t="array" ref="G64">_xlfn.LET(
  _xlpm.textOutput, SUBSTITUTE(
    IF(COUNTA(_xlfn._xlws.FILTER(BH64:BU64, BH64:BU64="y"))=0, "", _xlfn.TEXTJOIN(",", TRUE, IF(AC64:AR64="y", CHAR(34) &amp; $AC$1:$AR$1 &amp; CHAR(34), "")) ) &amp; "," &amp; CHAR(34) &amp; AT64 &amp; CHAR(34),
    ",,", ","
  ),
  IF(LEFT(_xlpm.textOutput,1)=",", MID(_xlpm.textOutput,2,LEN(_xlpm.textOutput)-1), _xlpm.textOutput)
)</f>
        <v>"french","rg2_Af_Mid"</v>
      </c>
      <c r="H64" s="15" t="str">
        <f>""</f>
        <v/>
      </c>
      <c r="I64" s="16"/>
      <c r="J64" s="16"/>
      <c r="K64" s="16"/>
      <c r="L64" s="16"/>
      <c r="M64" s="16"/>
      <c r="N64" s="16"/>
      <c r="O64" s="16"/>
      <c r="P64" s="16"/>
      <c r="Q64" s="16"/>
      <c r="R64" s="16"/>
      <c r="S64" s="16"/>
      <c r="T64" s="16"/>
      <c r="U64" s="16"/>
      <c r="V64" s="16"/>
      <c r="W64" s="16"/>
      <c r="X64" s="16"/>
      <c r="Y64" s="16"/>
      <c r="Z64" s="16"/>
      <c r="AA64" s="16"/>
      <c r="AB64" s="17"/>
      <c r="AC64" s="18"/>
      <c r="AD64" s="19"/>
      <c r="AE64" s="19"/>
      <c r="AF64" s="19"/>
      <c r="AG64" s="19"/>
      <c r="AH64" s="19"/>
      <c r="AI64" s="19"/>
      <c r="AJ64" s="19" t="str">
        <f t="shared" si="1"/>
        <v/>
      </c>
      <c r="AK64" s="19" t="str">
        <f t="shared" si="2"/>
        <v>y</v>
      </c>
      <c r="AL64" s="19" t="str">
        <f t="shared" si="3"/>
        <v/>
      </c>
      <c r="AM64" s="19" t="str">
        <f t="shared" si="4"/>
        <v/>
      </c>
      <c r="AN64" s="19" t="str">
        <f t="shared" si="5"/>
        <v/>
      </c>
      <c r="AO64" s="19" t="str">
        <f t="shared" si="6"/>
        <v/>
      </c>
      <c r="AP64" s="19" t="str">
        <f t="shared" si="7"/>
        <v/>
      </c>
      <c r="AQ64" s="19" t="str">
        <f t="shared" si="8"/>
        <v/>
      </c>
      <c r="AR64" s="19" t="str">
        <f t="shared" si="9"/>
        <v/>
      </c>
      <c r="AS64" s="80" t="s">
        <v>610</v>
      </c>
      <c r="AT64" s="81" t="s">
        <v>542</v>
      </c>
      <c r="AU64" s="82" t="s">
        <v>3460</v>
      </c>
      <c r="AV64" s="20">
        <v>3</v>
      </c>
      <c r="AW64" s="21">
        <v>0</v>
      </c>
      <c r="AX64" s="21">
        <v>67</v>
      </c>
      <c r="AY64" s="21">
        <v>0</v>
      </c>
      <c r="AZ64" s="21">
        <v>20</v>
      </c>
      <c r="BA64" s="21">
        <v>13</v>
      </c>
      <c r="BB64" s="21">
        <v>0</v>
      </c>
      <c r="BC64" s="21">
        <v>0</v>
      </c>
      <c r="BD64" s="21">
        <v>0</v>
      </c>
      <c r="BE64" s="21">
        <v>0</v>
      </c>
      <c r="BF64" s="15" t="str">
        <f t="shared" si="0"/>
        <v>http://mkweb.bcgsc.ca/color-summarizer/?url=https://i.ibb.co/4f8px2k/DR-Congo-Flag.png&amp;precision=low&amp;num_clusters=3</v>
      </c>
      <c r="BG64" s="15">
        <f t="shared" si="10"/>
        <v>100</v>
      </c>
      <c r="BH64" s="15" t="str">
        <f t="shared" si="11"/>
        <v>["pctBLA_0", "pctBLU_67", "pctGRE_0", "pctRED_20", "pctYEL_13", "pctORA_0", "pctBRO_0", "pctPUR_0", "pctWHI_0"]</v>
      </c>
      <c r="BI64" s="22">
        <v>2344858</v>
      </c>
      <c r="BJ64" s="15" t="str">
        <f t="shared" si="12"/>
        <v>"area_2344858",</v>
      </c>
      <c r="BK64" s="15" t="s">
        <v>2819</v>
      </c>
    </row>
    <row r="65" spans="1:63" ht="21.6" customHeight="1" x14ac:dyDescent="0.3">
      <c r="A65" s="10" t="s">
        <v>103</v>
      </c>
      <c r="B65" s="11" t="e" vm="64">
        <v>#VALUE!</v>
      </c>
      <c r="C65" s="24" t="s">
        <v>347</v>
      </c>
      <c r="D65" s="2" t="s">
        <v>795</v>
      </c>
      <c r="E65" s="12" t="s">
        <v>862</v>
      </c>
      <c r="F65" s="13" t="str" cm="1">
        <f t="array" ref="F65">SUBSTITUTE(CHAR(34) &amp; "capi_" &amp; AS65 &amp; CHAR(34) &amp; "," &amp; BZ65 &amp; IF(COUNTA(_xlfn._xlws.FILTER(I65:AB65, I65:AB65="y"))=0, "", _xlfn.TEXTJOIN(", ", TRUE, IF(I65:AB65="y", CHAR(34) &amp; I$1:AB$1 &amp; CHAR(34), "")) &amp; ","),",,",",")</f>
        <v>"capi_Quito","pol_samesx", "ntWHRE", "ntGRRE", "ntGRYE", "ntBLYE", "ntWHYE",</v>
      </c>
      <c r="G65" s="14" t="str" cm="1">
        <f t="array" ref="G65">_xlfn.LET(
  _xlpm.textOutput, SUBSTITUTE(
    IF(COUNTA(_xlfn._xlws.FILTER(BH65:BU65, BH65:BU65="y"))=0, "", _xlfn.TEXTJOIN(",", TRUE, IF(AC65:AR65="y", CHAR(34) &amp; $AC$1:$AR$1 &amp; CHAR(34), "")) ) &amp; "," &amp; CHAR(34) &amp; AT65 &amp; CHAR(34),
    ",,", ","
  ),
  IF(LEFT(_xlpm.textOutput,1)=",", MID(_xlpm.textOutput,2,LEN(_xlpm.textOutput)-1), _xlpm.textOutput)
)</f>
        <v>"spanis","rg2_AM_South"</v>
      </c>
      <c r="H65" s="15" t="str">
        <f>""</f>
        <v/>
      </c>
      <c r="I65" s="16"/>
      <c r="J65" s="16"/>
      <c r="K65" s="16"/>
      <c r="L65" s="16"/>
      <c r="M65" s="16"/>
      <c r="N65" s="16"/>
      <c r="O65" s="16"/>
      <c r="P65" s="16"/>
      <c r="Q65" s="16"/>
      <c r="R65" s="16"/>
      <c r="S65" s="16"/>
      <c r="T65" s="16" t="s">
        <v>529</v>
      </c>
      <c r="U65" s="16"/>
      <c r="V65" s="16"/>
      <c r="W65" s="16"/>
      <c r="X65" s="16" t="s">
        <v>529</v>
      </c>
      <c r="Y65" s="16" t="s">
        <v>529</v>
      </c>
      <c r="Z65" s="16" t="s">
        <v>529</v>
      </c>
      <c r="AA65" s="16" t="s">
        <v>529</v>
      </c>
      <c r="AB65" s="17" t="s">
        <v>529</v>
      </c>
      <c r="AC65" s="18"/>
      <c r="AD65" s="19"/>
      <c r="AE65" s="19"/>
      <c r="AF65" s="19"/>
      <c r="AG65" s="19"/>
      <c r="AH65" s="19"/>
      <c r="AI65" s="19"/>
      <c r="AJ65" s="19" t="str">
        <f t="shared" si="1"/>
        <v/>
      </c>
      <c r="AK65" s="19" t="str">
        <f t="shared" si="2"/>
        <v/>
      </c>
      <c r="AL65" s="19" t="str">
        <f t="shared" si="3"/>
        <v/>
      </c>
      <c r="AM65" s="19" t="str">
        <f t="shared" si="4"/>
        <v>y</v>
      </c>
      <c r="AN65" s="19" t="str">
        <f t="shared" si="5"/>
        <v/>
      </c>
      <c r="AO65" s="19" t="str">
        <f t="shared" si="6"/>
        <v/>
      </c>
      <c r="AP65" s="19" t="str">
        <f t="shared" si="7"/>
        <v/>
      </c>
      <c r="AQ65" s="19" t="str">
        <f t="shared" si="8"/>
        <v/>
      </c>
      <c r="AR65" s="19" t="str">
        <f t="shared" si="9"/>
        <v/>
      </c>
      <c r="AS65" s="80" t="s">
        <v>611</v>
      </c>
      <c r="AT65" s="81" t="s">
        <v>547</v>
      </c>
      <c r="AU65" s="82" t="s">
        <v>3451</v>
      </c>
      <c r="AV65" s="20">
        <v>7</v>
      </c>
      <c r="AW65" s="21">
        <v>1</v>
      </c>
      <c r="AX65" s="21">
        <v>24</v>
      </c>
      <c r="AY65" s="21">
        <v>2</v>
      </c>
      <c r="AZ65" s="21">
        <v>26</v>
      </c>
      <c r="BA65" s="21">
        <v>45</v>
      </c>
      <c r="BB65" s="21">
        <v>0</v>
      </c>
      <c r="BC65" s="21">
        <v>2</v>
      </c>
      <c r="BD65" s="21">
        <v>0</v>
      </c>
      <c r="BE65" s="21">
        <v>1</v>
      </c>
      <c r="BF65" s="15" t="str">
        <f t="shared" si="0"/>
        <v>http://mkweb.bcgsc.ca/color-summarizer/?url=https://i.ibb.co/TbYwmWF/Ecuador-Flag.png&amp;precision=low&amp;num_clusters=7</v>
      </c>
      <c r="BG65" s="15">
        <f t="shared" si="10"/>
        <v>101</v>
      </c>
      <c r="BH65" s="15" t="str">
        <f t="shared" si="11"/>
        <v>["pctBLA_1", "pctBLU_24", "pctGRE_2", "pctRED_26", "pctYEL_45", "pctORA_0", "pctBRO_2", "pctPUR_0", "pctWHI_1"]</v>
      </c>
      <c r="BI65" s="22">
        <v>283561</v>
      </c>
      <c r="BJ65" s="15" t="str">
        <f t="shared" si="12"/>
        <v>"area_283561",</v>
      </c>
      <c r="BK65" s="15" t="s">
        <v>2820</v>
      </c>
    </row>
    <row r="66" spans="1:63" ht="21.6" customHeight="1" x14ac:dyDescent="0.3">
      <c r="A66" s="10" t="s">
        <v>104</v>
      </c>
      <c r="B66" s="11" t="e" vm="65">
        <v>#VALUE!</v>
      </c>
      <c r="C66" s="24" t="s">
        <v>348</v>
      </c>
      <c r="D66" s="2" t="s">
        <v>792</v>
      </c>
      <c r="E66" s="12" t="s">
        <v>863</v>
      </c>
      <c r="F66" s="13" t="str" cm="1">
        <f t="array" ref="F66">SUBSTITUTE(CHAR(34) &amp; "capi_" &amp; AS66 &amp; CHAR(34) &amp; "," &amp; BZ66 &amp; IF(COUNTA(_xlfn._xlws.FILTER(I66:AB66, I66:AB66="y"))=0, "", _xlfn.TEXTJOIN(", ", TRUE, IF(I66:AB66="y", CHAR(34) &amp; I$1:AB$1 &amp; CHAR(34), "")) &amp; ","),",,",",")</f>
        <v>"capi_Cairo","top30_camel", "md_tekken7",</v>
      </c>
      <c r="G66" s="14" t="str" cm="1">
        <f t="array" ref="G66">_xlfn.LET(
  _xlpm.textOutput, SUBSTITUTE(
    IF(COUNTA(_xlfn._xlws.FILTER(BH66:BU66, BH66:BU66="y"))=0, "", _xlfn.TEXTJOIN(",", TRUE, IF(AC66:AR66="y", CHAR(34) &amp; $AC$1:$AR$1 &amp; CHAR(34), "")) ) &amp; "," &amp; CHAR(34) &amp; AT66 &amp; CHAR(34),
    ",,", ","
  ),
  IF(LEFT(_xlpm.textOutput,1)=",", MID(_xlpm.textOutput,2,LEN(_xlpm.textOutput)-1), _xlpm.textOutput)
)</f>
        <v>"bricss","chopGB","arabic","rg2_Af_North"</v>
      </c>
      <c r="H66" s="15" t="str">
        <f>""</f>
        <v/>
      </c>
      <c r="I66" s="16"/>
      <c r="J66" s="16"/>
      <c r="K66" s="16"/>
      <c r="L66" s="16"/>
      <c r="M66" s="16"/>
      <c r="N66" s="16"/>
      <c r="O66" s="16"/>
      <c r="P66" s="16" t="s">
        <v>529</v>
      </c>
      <c r="Q66" s="16"/>
      <c r="R66" s="16"/>
      <c r="S66" s="16"/>
      <c r="T66" s="16"/>
      <c r="U66" s="16"/>
      <c r="V66" s="16"/>
      <c r="W66" s="16" t="s">
        <v>529</v>
      </c>
      <c r="X66" s="16"/>
      <c r="Y66" s="16"/>
      <c r="Z66" s="16"/>
      <c r="AA66" s="16"/>
      <c r="AB66" s="17"/>
      <c r="AC66" s="18" t="s">
        <v>529</v>
      </c>
      <c r="AD66" s="19" t="s">
        <v>529</v>
      </c>
      <c r="AE66" s="19"/>
      <c r="AF66" s="19"/>
      <c r="AG66" s="19"/>
      <c r="AH66" s="19"/>
      <c r="AI66" s="19"/>
      <c r="AJ66" s="19" t="str">
        <f t="shared" si="1"/>
        <v/>
      </c>
      <c r="AK66" s="19" t="str">
        <f t="shared" si="2"/>
        <v/>
      </c>
      <c r="AL66" s="19" t="str">
        <f t="shared" si="3"/>
        <v/>
      </c>
      <c r="AM66" s="19" t="str">
        <f t="shared" si="4"/>
        <v/>
      </c>
      <c r="AN66" s="19" t="str">
        <f t="shared" si="5"/>
        <v/>
      </c>
      <c r="AO66" s="19" t="str">
        <f t="shared" si="6"/>
        <v/>
      </c>
      <c r="AP66" s="19" t="str">
        <f t="shared" si="7"/>
        <v/>
      </c>
      <c r="AQ66" s="19" t="str">
        <f t="shared" si="8"/>
        <v>y</v>
      </c>
      <c r="AR66" s="19" t="str">
        <f t="shared" si="9"/>
        <v/>
      </c>
      <c r="AS66" s="80" t="s">
        <v>612</v>
      </c>
      <c r="AT66" s="81" t="s">
        <v>537</v>
      </c>
      <c r="AU66" s="82" t="s">
        <v>3456</v>
      </c>
      <c r="AV66" s="20">
        <v>4</v>
      </c>
      <c r="AW66" s="21">
        <v>33</v>
      </c>
      <c r="AX66" s="21">
        <v>0</v>
      </c>
      <c r="AY66" s="21">
        <v>0</v>
      </c>
      <c r="AZ66" s="21">
        <v>33</v>
      </c>
      <c r="BA66" s="21">
        <v>3</v>
      </c>
      <c r="BB66" s="21">
        <v>0</v>
      </c>
      <c r="BC66" s="21">
        <v>0</v>
      </c>
      <c r="BD66" s="21">
        <v>0</v>
      </c>
      <c r="BE66" s="21">
        <v>30</v>
      </c>
      <c r="BF66" s="15" t="str">
        <f t="shared" ref="BF66:BF129" si="13">"http://mkweb.bcgsc.ca/color-summarizer/?url="&amp;E66&amp;"&amp;precision=low&amp;num_clusters="&amp;AV66</f>
        <v>http://mkweb.bcgsc.ca/color-summarizer/?url=https://i.ibb.co/grvKyVf/Egypt-Flag.png&amp;precision=low&amp;num_clusters=4</v>
      </c>
      <c r="BG66" s="15">
        <f t="shared" si="10"/>
        <v>99</v>
      </c>
      <c r="BH66" s="15" t="str">
        <f t="shared" si="11"/>
        <v>["pctBLA_33", "pctBLU_0", "pctGRE_0", "pctRED_33", "pctYEL_3", "pctORA_0", "pctBRO_0", "pctPUR_0", "pctWHI_30"]</v>
      </c>
      <c r="BI66" s="22">
        <v>1010408</v>
      </c>
      <c r="BJ66" s="15" t="str">
        <f t="shared" si="12"/>
        <v>"area_1010408",</v>
      </c>
      <c r="BK66" s="15" t="s">
        <v>2821</v>
      </c>
    </row>
    <row r="67" spans="1:63" ht="21.6" customHeight="1" x14ac:dyDescent="0.3">
      <c r="A67" s="10" t="s">
        <v>105</v>
      </c>
      <c r="B67" s="11" t="e" vm="66">
        <v>#VALUE!</v>
      </c>
      <c r="C67" s="24" t="s">
        <v>349</v>
      </c>
      <c r="D67" s="2" t="s">
        <v>794</v>
      </c>
      <c r="E67" s="12" t="s">
        <v>864</v>
      </c>
      <c r="F67" s="13" t="str" cm="1">
        <f t="array" ref="F67">SUBSTITUTE(CHAR(34) &amp; "capi_" &amp; AS67 &amp; CHAR(34) &amp; "," &amp; BZ67 &amp; IF(COUNTA(_xlfn._xlws.FILTER(I67:AB67, I67:AB67="y"))=0, "", _xlfn.TEXTJOIN(", ", TRUE, IF(I67:AB67="y", CHAR(34) &amp; I$1:AB$1 &amp; CHAR(34), "")) &amp; ","),",,",",")</f>
        <v>"capi_San Salvador","ntWHRE", "ntGRRE", "ntGRYE", "ntBLYE",</v>
      </c>
      <c r="G67" s="14" t="str" cm="1">
        <f t="array" ref="G67">_xlfn.LET(
  _xlpm.textOutput, SUBSTITUTE(
    IF(COUNTA(_xlfn._xlws.FILTER(BH67:BU67, BH67:BU67="y"))=0, "", _xlfn.TEXTJOIN(",", TRUE, IF(AC67:AR67="y", CHAR(34) &amp; $AC$1:$AR$1 &amp; CHAR(34), "")) ) &amp; "," &amp; CHAR(34) &amp; AT67 &amp; CHAR(34),
    ",,", ","
  ),
  IF(LEFT(_xlpm.textOutput,1)=",", MID(_xlpm.textOutput,2,LEN(_xlpm.textOutput)-1), _xlpm.textOutput)
)</f>
        <v>"spanis","rg2_AM_Central"</v>
      </c>
      <c r="H67" s="15" t="str">
        <f>""</f>
        <v/>
      </c>
      <c r="I67" s="16"/>
      <c r="J67" s="16"/>
      <c r="K67" s="16"/>
      <c r="L67" s="16"/>
      <c r="M67" s="16"/>
      <c r="N67" s="16"/>
      <c r="O67" s="16"/>
      <c r="P67" s="16"/>
      <c r="Q67" s="16"/>
      <c r="R67" s="16"/>
      <c r="S67" s="16"/>
      <c r="T67" s="16"/>
      <c r="U67" s="16"/>
      <c r="V67" s="16"/>
      <c r="W67" s="16"/>
      <c r="X67" s="16" t="s">
        <v>529</v>
      </c>
      <c r="Y67" s="16" t="s">
        <v>529</v>
      </c>
      <c r="Z67" s="16" t="s">
        <v>529</v>
      </c>
      <c r="AA67" s="16" t="s">
        <v>529</v>
      </c>
      <c r="AB67" s="17"/>
      <c r="AC67" s="18"/>
      <c r="AD67" s="19"/>
      <c r="AE67" s="19"/>
      <c r="AF67" s="19"/>
      <c r="AG67" s="19"/>
      <c r="AH67" s="19"/>
      <c r="AI67" s="19"/>
      <c r="AJ67" s="19" t="str">
        <f t="shared" ref="AJ67:AJ130" si="14">IFERROR(IF(SEARCH("English",AU67)&gt;0,"y",""),"")</f>
        <v/>
      </c>
      <c r="AK67" s="19" t="str">
        <f t="shared" ref="AK67:AK130" si="15">IFERROR(IF(SEARCH("French",AU67)&gt;0,"y",""),"")</f>
        <v/>
      </c>
      <c r="AL67" s="19" t="str">
        <f t="shared" ref="AL67:AL130" si="16">IFERROR(IF(SEARCH("Italian",AU67)&gt;0,"y",""),"")</f>
        <v/>
      </c>
      <c r="AM67" s="19" t="str">
        <f t="shared" ref="AM67:AM130" si="17">IFERROR(IF(SEARCH("Spanish",AU67)&gt;0,"y",""),"")</f>
        <v>y</v>
      </c>
      <c r="AN67" s="19" t="str">
        <f t="shared" ref="AN67:AN130" si="18">IFERROR(IF(SEARCH("Dutch",AU67)&gt;0,"y",""),"")</f>
        <v/>
      </c>
      <c r="AO67" s="19" t="str">
        <f t="shared" ref="AO67:AO130" si="19">IFERROR(IF(SEARCH("Chinese",AU67)&gt;0,"y",""),"")</f>
        <v/>
      </c>
      <c r="AP67" s="19" t="str">
        <f t="shared" ref="AP67:AP130" si="20">IFERROR(IF(SEARCH("German",AU67)&gt;0,"y",""),"")</f>
        <v/>
      </c>
      <c r="AQ67" s="19" t="str">
        <f t="shared" ref="AQ67:AQ130" si="21">IFERROR(IF(SEARCH("Arabic",AU67)&gt;0,"y",""),"")</f>
        <v/>
      </c>
      <c r="AR67" s="19" t="str">
        <f t="shared" ref="AR67:AR130" si="22">IFERROR(IF(SEARCH("Portuguese",AU67)&gt;0,"y",""),"")</f>
        <v/>
      </c>
      <c r="AS67" s="80" t="s">
        <v>613</v>
      </c>
      <c r="AT67" s="81" t="s">
        <v>564</v>
      </c>
      <c r="AU67" s="82" t="s">
        <v>3451</v>
      </c>
      <c r="AV67" s="20">
        <v>7</v>
      </c>
      <c r="AW67" s="21">
        <v>0</v>
      </c>
      <c r="AX67" s="21">
        <v>64</v>
      </c>
      <c r="AY67" s="21">
        <v>2</v>
      </c>
      <c r="AZ67" s="21">
        <v>1</v>
      </c>
      <c r="BA67" s="21">
        <v>1</v>
      </c>
      <c r="BB67" s="21">
        <v>0</v>
      </c>
      <c r="BC67" s="21">
        <v>1</v>
      </c>
      <c r="BD67" s="21">
        <v>1</v>
      </c>
      <c r="BE67" s="21">
        <v>30</v>
      </c>
      <c r="BF67" s="15" t="str">
        <f t="shared" si="13"/>
        <v>http://mkweb.bcgsc.ca/color-summarizer/?url=https://i.ibb.co/GtNvwZD/El-Salvador-Flag.png&amp;precision=low&amp;num_clusters=7</v>
      </c>
      <c r="BG67" s="15">
        <f t="shared" ref="BG67:BG130" si="23">SUM(AW67:BE67)</f>
        <v>100</v>
      </c>
      <c r="BH67" s="15" t="str">
        <f t="shared" ref="BH67:BH130" si="24">"["&amp;CHAR(34)&amp;$AW$1&amp;AW67&amp;CHAR(34)&amp;", "&amp;CHAR(34)&amp;$AX$1&amp;AX67&amp;CHAR(34)&amp;", "&amp;CHAR(34)&amp;$AY$1&amp;AY67&amp;CHAR(34)&amp;", "&amp;CHAR(34)&amp;$AZ$1&amp;AZ67&amp;CHAR(34)&amp;", "&amp;CHAR(34)&amp;$BA$1&amp;BA67&amp;CHAR(34)&amp;", "&amp;CHAR(34)&amp;$BB$1&amp;BB67&amp;CHAR(34)&amp;", "&amp;CHAR(34)&amp;$BC$1&amp;BC67&amp;CHAR(34)&amp;", "&amp;CHAR(34)&amp;$BD$1&amp;BD67&amp;CHAR(34)&amp;", "&amp;CHAR(34)&amp;$BE$1&amp;BE67
&amp;CHAR(34)&amp;"]"</f>
        <v>["pctBLA_0", "pctBLU_64", "pctGRE_2", "pctRED_1", "pctYEL_1", "pctORA_0", "pctBRO_1", "pctPUR_1", "pctWHI_30"]</v>
      </c>
      <c r="BI67" s="22">
        <v>21041</v>
      </c>
      <c r="BJ67" s="15" t="str">
        <f t="shared" si="12"/>
        <v>"area_21041",</v>
      </c>
      <c r="BK67" s="15" t="s">
        <v>2822</v>
      </c>
    </row>
    <row r="68" spans="1:63" ht="21.6" customHeight="1" x14ac:dyDescent="0.3">
      <c r="A68" s="10" t="s">
        <v>106</v>
      </c>
      <c r="B68" s="11" t="e" vm="67">
        <v>#VALUE!</v>
      </c>
      <c r="C68" s="24" t="s">
        <v>350</v>
      </c>
      <c r="D68" s="2" t="s">
        <v>791</v>
      </c>
      <c r="E68" s="12" t="s">
        <v>865</v>
      </c>
      <c r="F68" s="13" t="str" cm="1">
        <f t="array" ref="F68">SUBSTITUTE(CHAR(34) &amp; "capi_" &amp; AS68 &amp; CHAR(34) &amp; "," &amp; BZ68 &amp; IF(COUNTA(_xlfn._xlws.FILTER(I68:AB68, I68:AB68="y"))=0, "", _xlfn.TEXTJOIN(", ", TRUE, IF(I68:AB68="y", CHAR(34) &amp; I$1:AB$1 &amp; CHAR(34), "")) &amp; ","),",,",",")</f>
        <v>"capi_London","island", "locate_MI", "pol_pope",</v>
      </c>
      <c r="G68" s="14" t="str" cm="1">
        <f t="array" ref="G68">_xlfn.LET(
  _xlpm.textOutput, SUBSTITUTE(
    IF(COUNTA(_xlfn._xlws.FILTER(BH68:BU68, BH68:BU68="y"))=0, "", _xlfn.TEXTJOIN(",", TRUE, IF(AC68:AR68="y", CHAR(34) &amp; $AC$1:$AR$1 &amp; CHAR(34), "")) ) &amp; "," &amp; CHAR(34) &amp; AT68 &amp; CHAR(34),
    ",,", ","
  ),
  IF(LEFT(_xlpm.textOutput,1)=",", MID(_xlpm.textOutput,2,LEN(_xlpm.textOutput)-1), _xlpm.textOutput)
)</f>
        <v>"monarchy","englis","rg2_Eu_North"</v>
      </c>
      <c r="H68" s="15" t="str">
        <f>""</f>
        <v/>
      </c>
      <c r="I68" s="16" t="s">
        <v>529</v>
      </c>
      <c r="J68" s="16"/>
      <c r="K68" s="16"/>
      <c r="L68" s="16" t="s">
        <v>529</v>
      </c>
      <c r="M68" s="16"/>
      <c r="N68" s="16"/>
      <c r="O68" s="16"/>
      <c r="P68" s="16"/>
      <c r="Q68" s="16"/>
      <c r="R68" s="16"/>
      <c r="S68" s="16"/>
      <c r="T68" s="16"/>
      <c r="U68" s="16" t="s">
        <v>529</v>
      </c>
      <c r="V68" s="16"/>
      <c r="W68" s="16"/>
      <c r="X68" s="16"/>
      <c r="Y68" s="16"/>
      <c r="Z68" s="16"/>
      <c r="AA68" s="16"/>
      <c r="AB68" s="17"/>
      <c r="AC68" s="18"/>
      <c r="AD68" s="19"/>
      <c r="AE68" s="19"/>
      <c r="AF68" s="19"/>
      <c r="AG68" s="19"/>
      <c r="AH68" s="19"/>
      <c r="AI68" s="19" t="s">
        <v>529</v>
      </c>
      <c r="AJ68" s="19" t="str">
        <f t="shared" si="14"/>
        <v>y</v>
      </c>
      <c r="AK68" s="19" t="str">
        <f t="shared" si="15"/>
        <v/>
      </c>
      <c r="AL68" s="19" t="str">
        <f t="shared" si="16"/>
        <v/>
      </c>
      <c r="AM68" s="19" t="str">
        <f t="shared" si="17"/>
        <v/>
      </c>
      <c r="AN68" s="19" t="str">
        <f t="shared" si="18"/>
        <v/>
      </c>
      <c r="AO68" s="19" t="str">
        <f t="shared" si="19"/>
        <v/>
      </c>
      <c r="AP68" s="19" t="str">
        <f t="shared" si="20"/>
        <v/>
      </c>
      <c r="AQ68" s="19" t="str">
        <f t="shared" si="21"/>
        <v/>
      </c>
      <c r="AR68" s="19" t="str">
        <f t="shared" si="22"/>
        <v/>
      </c>
      <c r="AS68" s="80" t="s">
        <v>614</v>
      </c>
      <c r="AT68" s="81" t="s">
        <v>533</v>
      </c>
      <c r="AU68" s="82" t="s">
        <v>3450</v>
      </c>
      <c r="AV68" s="20">
        <v>2</v>
      </c>
      <c r="AW68" s="21">
        <v>0</v>
      </c>
      <c r="AX68" s="21">
        <v>0</v>
      </c>
      <c r="AY68" s="21">
        <v>0</v>
      </c>
      <c r="AZ68" s="21">
        <v>30</v>
      </c>
      <c r="BA68" s="21">
        <v>0</v>
      </c>
      <c r="BB68" s="21">
        <v>0</v>
      </c>
      <c r="BC68" s="21">
        <v>0</v>
      </c>
      <c r="BD68" s="21">
        <v>0</v>
      </c>
      <c r="BE68" s="21">
        <v>70</v>
      </c>
      <c r="BF68" s="15" t="str">
        <f t="shared" si="13"/>
        <v>http://mkweb.bcgsc.ca/color-summarizer/?url=https://i.ibb.co/J502hJX/England-Flag.png&amp;precision=low&amp;num_clusters=2</v>
      </c>
      <c r="BG68" s="15">
        <f t="shared" si="23"/>
        <v>100</v>
      </c>
      <c r="BH68" s="15" t="str">
        <f t="shared" si="24"/>
        <v>["pctBLA_0", "pctBLU_0", "pctGRE_0", "pctRED_30", "pctYEL_0", "pctORA_0", "pctBRO_0", "pctPUR_0", "pctWHI_70"]</v>
      </c>
      <c r="BI68" s="22">
        <v>130279</v>
      </c>
      <c r="BJ68" s="15" t="str">
        <f t="shared" ref="BJ68:BJ131" si="25">CHAR(34)&amp;"area_"&amp;BI68&amp;CHAR(34)&amp;","</f>
        <v>"area_130279",</v>
      </c>
      <c r="BK68" s="15" t="s">
        <v>2823</v>
      </c>
    </row>
    <row r="69" spans="1:63" ht="21.6" customHeight="1" x14ac:dyDescent="0.3">
      <c r="A69" s="10" t="s">
        <v>107</v>
      </c>
      <c r="B69" s="11" t="e" vm="68">
        <v>#VALUE!</v>
      </c>
      <c r="C69" s="24" t="s">
        <v>351</v>
      </c>
      <c r="D69" s="2" t="s">
        <v>792</v>
      </c>
      <c r="E69" s="12" t="s">
        <v>866</v>
      </c>
      <c r="F69" s="13" t="str" cm="1">
        <f t="array" ref="F69">SUBSTITUTE(CHAR(34) &amp; "capi_" &amp; AS69 &amp; CHAR(34) &amp; "," &amp; BZ69 &amp; IF(COUNTA(_xlfn._xlws.FILTER(I69:AB69, I69:AB69="y"))=0, "", _xlfn.TEXTJOIN(", ", TRUE, IF(I69:AB69="y", CHAR(34) &amp; I$1:AB$1 &amp; CHAR(34), "")) &amp; ","),",,",",")</f>
        <v>"capi_Malabo","geo_CapiBeach", "ntGRRE", "ntGRYE", "ntBLYE", "ntWHYE",</v>
      </c>
      <c r="G69" s="14" t="str" cm="1">
        <f t="array" ref="G69">_xlfn.LET(
  _xlpm.textOutput, SUBSTITUTE(
    IF(COUNTA(_xlfn._xlws.FILTER(BH69:BU69, BH69:BU69="y"))=0, "", _xlfn.TEXTJOIN(",", TRUE, IF(AC69:AR69="y", CHAR(34) &amp; $AC$1:$AR$1 &amp; CHAR(34), "")) ) &amp; "," &amp; CHAR(34) &amp; AT69 &amp; CHAR(34),
    ",,", ","
  ),
  IF(LEFT(_xlpm.textOutput,1)=",", MID(_xlpm.textOutput,2,LEN(_xlpm.textOutput)-1), _xlpm.textOutput)
)</f>
        <v>"french","spanis","portug","rg2_Af_Mid"</v>
      </c>
      <c r="H69" s="15" t="str">
        <f>""</f>
        <v/>
      </c>
      <c r="I69" s="16"/>
      <c r="J69" s="16"/>
      <c r="K69" s="16"/>
      <c r="L69" s="16"/>
      <c r="M69" s="16"/>
      <c r="N69" s="16"/>
      <c r="O69" s="16"/>
      <c r="P69" s="16"/>
      <c r="Q69" s="16"/>
      <c r="R69" s="16"/>
      <c r="S69" s="16"/>
      <c r="T69" s="16"/>
      <c r="U69" s="16"/>
      <c r="V69" s="16" t="s">
        <v>529</v>
      </c>
      <c r="W69" s="16"/>
      <c r="X69" s="16"/>
      <c r="Y69" s="16" t="s">
        <v>529</v>
      </c>
      <c r="Z69" s="16" t="s">
        <v>529</v>
      </c>
      <c r="AA69" s="16" t="s">
        <v>529</v>
      </c>
      <c r="AB69" s="17" t="s">
        <v>529</v>
      </c>
      <c r="AC69" s="18"/>
      <c r="AD69" s="19"/>
      <c r="AE69" s="19"/>
      <c r="AF69" s="19"/>
      <c r="AG69" s="19"/>
      <c r="AH69" s="19"/>
      <c r="AI69" s="19"/>
      <c r="AJ69" s="19" t="str">
        <f t="shared" si="14"/>
        <v/>
      </c>
      <c r="AK69" s="19" t="str">
        <f t="shared" si="15"/>
        <v>y</v>
      </c>
      <c r="AL69" s="19" t="str">
        <f t="shared" si="16"/>
        <v/>
      </c>
      <c r="AM69" s="19" t="str">
        <f t="shared" si="17"/>
        <v>y</v>
      </c>
      <c r="AN69" s="19" t="str">
        <f t="shared" si="18"/>
        <v/>
      </c>
      <c r="AO69" s="19" t="str">
        <f t="shared" si="19"/>
        <v/>
      </c>
      <c r="AP69" s="19" t="str">
        <f t="shared" si="20"/>
        <v/>
      </c>
      <c r="AQ69" s="19" t="str">
        <f t="shared" si="21"/>
        <v/>
      </c>
      <c r="AR69" s="19" t="str">
        <f t="shared" si="22"/>
        <v>y</v>
      </c>
      <c r="AS69" s="80" t="s">
        <v>615</v>
      </c>
      <c r="AT69" s="81" t="s">
        <v>542</v>
      </c>
      <c r="AU69" s="82" t="s">
        <v>3482</v>
      </c>
      <c r="AV69" s="20">
        <v>7</v>
      </c>
      <c r="AW69" s="21">
        <v>2</v>
      </c>
      <c r="AX69" s="21">
        <v>12</v>
      </c>
      <c r="AY69" s="21">
        <v>30</v>
      </c>
      <c r="AZ69" s="21">
        <v>29</v>
      </c>
      <c r="BA69" s="21">
        <v>2</v>
      </c>
      <c r="BB69" s="21">
        <v>0</v>
      </c>
      <c r="BC69" s="21">
        <v>2</v>
      </c>
      <c r="BD69" s="21">
        <v>0</v>
      </c>
      <c r="BE69" s="21">
        <v>23</v>
      </c>
      <c r="BF69" s="15" t="str">
        <f t="shared" si="13"/>
        <v>http://mkweb.bcgsc.ca/color-summarizer/?url=https://i.ibb.co/jH6h4M3/Equatorial-Guinea-Flag.png&amp;precision=low&amp;num_clusters=7</v>
      </c>
      <c r="BG69" s="15">
        <f t="shared" si="23"/>
        <v>100</v>
      </c>
      <c r="BH69" s="15" t="str">
        <f t="shared" si="24"/>
        <v>["pctBLA_2", "pctBLU_12", "pctGRE_30", "pctRED_29", "pctYEL_2", "pctORA_0", "pctBRO_2", "pctPUR_0", "pctWHI_23"]</v>
      </c>
      <c r="BI69" s="22">
        <v>28051</v>
      </c>
      <c r="BJ69" s="15" t="str">
        <f t="shared" si="25"/>
        <v>"area_28051",</v>
      </c>
      <c r="BK69" s="15" t="s">
        <v>2824</v>
      </c>
    </row>
    <row r="70" spans="1:63" ht="21.6" customHeight="1" x14ac:dyDescent="0.3">
      <c r="A70" s="10" t="s">
        <v>108</v>
      </c>
      <c r="B70" s="11" t="e" vm="69">
        <v>#VALUE!</v>
      </c>
      <c r="C70" s="24" t="s">
        <v>352</v>
      </c>
      <c r="D70" s="2" t="s">
        <v>792</v>
      </c>
      <c r="E70" s="12" t="s">
        <v>867</v>
      </c>
      <c r="F70" s="13" t="str" cm="1">
        <f t="array" ref="F70">SUBSTITUTE(CHAR(34) &amp; "capi_" &amp; AS70 &amp; CHAR(34) &amp; "," &amp; BZ70 &amp; IF(COUNTA(_xlfn._xlws.FILTER(I70:AB70, I70:AB70="y"))=0, "", _xlfn.TEXTJOIN(", ", TRUE, IF(I70:AB70="y", CHAR(34) &amp; I$1:AB$1 &amp; CHAR(34), "")) &amp; ","),",,",",")</f>
        <v>"capi_Asmara","top30_camel", "ntGRYE", "ntBLYE",</v>
      </c>
      <c r="G70" s="14" t="str" cm="1">
        <f t="array" ref="G70">_xlfn.LET(
  _xlpm.textOutput, SUBSTITUTE(
    IF(COUNTA(_xlfn._xlws.FILTER(BH70:BU70, BH70:BU70="y"))=0, "", _xlfn.TEXTJOIN(",", TRUE, IF(AC70:AR70="y", CHAR(34) &amp; $AC$1:$AR$1 &amp; CHAR(34), "")) ) &amp; "," &amp; CHAR(34) &amp; AT70 &amp; CHAR(34),
    ",,", ","
  ),
  IF(LEFT(_xlpm.textOutput,1)=",", MID(_xlpm.textOutput,2,LEN(_xlpm.textOutput)-1), _xlpm.textOutput)
)</f>
        <v>"rg2_AF_East"</v>
      </c>
      <c r="H70" s="15" t="str">
        <f>""</f>
        <v/>
      </c>
      <c r="I70" s="16"/>
      <c r="J70" s="16"/>
      <c r="K70" s="16"/>
      <c r="L70" s="16"/>
      <c r="M70" s="16"/>
      <c r="N70" s="16"/>
      <c r="O70" s="16"/>
      <c r="P70" s="16" t="s">
        <v>529</v>
      </c>
      <c r="Q70" s="16"/>
      <c r="R70" s="16"/>
      <c r="S70" s="16"/>
      <c r="T70" s="16"/>
      <c r="U70" s="16"/>
      <c r="V70" s="16"/>
      <c r="W70" s="16"/>
      <c r="X70" s="16"/>
      <c r="Y70" s="16"/>
      <c r="Z70" s="16" t="s">
        <v>529</v>
      </c>
      <c r="AA70" s="16" t="s">
        <v>529</v>
      </c>
      <c r="AB70" s="17"/>
      <c r="AC70" s="18"/>
      <c r="AD70" s="19"/>
      <c r="AE70" s="19"/>
      <c r="AF70" s="19"/>
      <c r="AG70" s="19"/>
      <c r="AH70" s="19"/>
      <c r="AI70" s="19"/>
      <c r="AJ70" s="19" t="str">
        <f t="shared" si="14"/>
        <v/>
      </c>
      <c r="AK70" s="19" t="str">
        <f t="shared" si="15"/>
        <v/>
      </c>
      <c r="AL70" s="19" t="str">
        <f t="shared" si="16"/>
        <v/>
      </c>
      <c r="AM70" s="19" t="str">
        <f t="shared" si="17"/>
        <v/>
      </c>
      <c r="AN70" s="19" t="str">
        <f t="shared" si="18"/>
        <v/>
      </c>
      <c r="AO70" s="19" t="str">
        <f t="shared" si="19"/>
        <v/>
      </c>
      <c r="AP70" s="19" t="str">
        <f t="shared" si="20"/>
        <v/>
      </c>
      <c r="AQ70" s="19" t="str">
        <f t="shared" si="21"/>
        <v/>
      </c>
      <c r="AR70" s="19" t="str">
        <f t="shared" si="22"/>
        <v/>
      </c>
      <c r="AS70" s="80" t="s">
        <v>616</v>
      </c>
      <c r="AT70" s="81" t="s">
        <v>577</v>
      </c>
      <c r="AU70" s="82" t="s">
        <v>3483</v>
      </c>
      <c r="AV70" s="20">
        <v>4</v>
      </c>
      <c r="AW70" s="21">
        <v>0</v>
      </c>
      <c r="AX70" s="21">
        <v>25</v>
      </c>
      <c r="AY70" s="21">
        <v>25</v>
      </c>
      <c r="AZ70" s="21">
        <v>44</v>
      </c>
      <c r="BA70" s="21">
        <v>6</v>
      </c>
      <c r="BB70" s="21">
        <v>0</v>
      </c>
      <c r="BC70" s="21">
        <v>0</v>
      </c>
      <c r="BD70" s="21">
        <v>0</v>
      </c>
      <c r="BE70" s="21">
        <v>0</v>
      </c>
      <c r="BF70" s="15" t="str">
        <f t="shared" si="13"/>
        <v>http://mkweb.bcgsc.ca/color-summarizer/?url=https://i.ibb.co/2jC2Wxc/Eritrea-Flag.png&amp;precision=low&amp;num_clusters=4</v>
      </c>
      <c r="BG70" s="15">
        <f t="shared" si="23"/>
        <v>100</v>
      </c>
      <c r="BH70" s="15" t="str">
        <f t="shared" si="24"/>
        <v>["pctBLA_0", "pctBLU_25", "pctGRE_25", "pctRED_44", "pctYEL_6", "pctORA_0", "pctBRO_0", "pctPUR_0", "pctWHI_0"]</v>
      </c>
      <c r="BI70" s="22">
        <v>117600</v>
      </c>
      <c r="BJ70" s="15" t="str">
        <f t="shared" si="25"/>
        <v>"area_117600",</v>
      </c>
      <c r="BK70" s="15" t="s">
        <v>2825</v>
      </c>
    </row>
    <row r="71" spans="1:63" ht="21.6" customHeight="1" x14ac:dyDescent="0.3">
      <c r="A71" s="10" t="s">
        <v>109</v>
      </c>
      <c r="B71" s="11" t="e" vm="70">
        <v>#VALUE!</v>
      </c>
      <c r="C71" s="24" t="s">
        <v>353</v>
      </c>
      <c r="D71" s="2" t="s">
        <v>791</v>
      </c>
      <c r="E71" s="12" t="s">
        <v>868</v>
      </c>
      <c r="F71" s="13" t="str" cm="1">
        <f t="array" ref="F71">SUBSTITUTE(CHAR(34) &amp; "capi_" &amp; AS71 &amp; CHAR(34) &amp; "," &amp; BZ71 &amp; IF(COUNTA(_xlfn._xlws.FILTER(I71:AB71, I71:AB71="y"))=0, "", _xlfn.TEXTJOIN(", ", TRUE, IF(I71:AB71="y", CHAR(34) &amp; I$1:AB$1 &amp; CHAR(34), "")) &amp; ","),",,",",")</f>
        <v>"capi_Tallinn","pol_samesx", "geo_CapiBeach",</v>
      </c>
      <c r="G71" s="14" t="str" cm="1">
        <f t="array" ref="G71">_xlfn.LET(
  _xlpm.textOutput, SUBSTITUTE(
    IF(COUNTA(_xlfn._xlws.FILTER(BH71:BU71, BH71:BU71="y"))=0, "", _xlfn.TEXTJOIN(",", TRUE, IF(AC71:AR71="y", CHAR(34) &amp; $AC$1:$AR$1 &amp; CHAR(34), "")) ) &amp; "," &amp; CHAR(34) &amp; AT71 &amp; CHAR(34),
    ",,", ","
  ),
  IF(LEFT(_xlpm.textOutput,1)=",", MID(_xlpm.textOutput,2,LEN(_xlpm.textOutput)-1), _xlpm.textOutput)
)</f>
        <v>"soviet","eunion","rg2_Eu_North"</v>
      </c>
      <c r="H71" s="15" t="str">
        <f>""</f>
        <v/>
      </c>
      <c r="I71" s="16"/>
      <c r="J71" s="16"/>
      <c r="K71" s="16"/>
      <c r="L71" s="16"/>
      <c r="M71" s="16"/>
      <c r="N71" s="16"/>
      <c r="O71" s="16"/>
      <c r="P71" s="16"/>
      <c r="Q71" s="16"/>
      <c r="R71" s="16"/>
      <c r="S71" s="16"/>
      <c r="T71" s="16" t="s">
        <v>529</v>
      </c>
      <c r="U71" s="16"/>
      <c r="V71" s="16" t="s">
        <v>529</v>
      </c>
      <c r="W71" s="16"/>
      <c r="X71" s="16"/>
      <c r="Y71" s="16"/>
      <c r="Z71" s="16"/>
      <c r="AA71" s="16"/>
      <c r="AB71" s="17"/>
      <c r="AC71" s="18"/>
      <c r="AD71" s="19"/>
      <c r="AE71" s="19"/>
      <c r="AF71" s="19" t="s">
        <v>529</v>
      </c>
      <c r="AG71" s="19"/>
      <c r="AH71" s="19" t="s">
        <v>529</v>
      </c>
      <c r="AI71" s="19"/>
      <c r="AJ71" s="19" t="str">
        <f t="shared" si="14"/>
        <v/>
      </c>
      <c r="AK71" s="19" t="str">
        <f t="shared" si="15"/>
        <v/>
      </c>
      <c r="AL71" s="19" t="str">
        <f t="shared" si="16"/>
        <v/>
      </c>
      <c r="AM71" s="19" t="str">
        <f t="shared" si="17"/>
        <v/>
      </c>
      <c r="AN71" s="19" t="str">
        <f t="shared" si="18"/>
        <v/>
      </c>
      <c r="AO71" s="19" t="str">
        <f t="shared" si="19"/>
        <v/>
      </c>
      <c r="AP71" s="19" t="str">
        <f t="shared" si="20"/>
        <v/>
      </c>
      <c r="AQ71" s="19" t="str">
        <f t="shared" si="21"/>
        <v/>
      </c>
      <c r="AR71" s="19" t="str">
        <f t="shared" si="22"/>
        <v/>
      </c>
      <c r="AS71" s="80" t="s">
        <v>617</v>
      </c>
      <c r="AT71" s="81" t="s">
        <v>533</v>
      </c>
      <c r="AU71" s="82" t="s">
        <v>3484</v>
      </c>
      <c r="AV71" s="20">
        <v>3</v>
      </c>
      <c r="AW71" s="21">
        <v>33</v>
      </c>
      <c r="AX71" s="21">
        <v>33</v>
      </c>
      <c r="AY71" s="21">
        <v>0</v>
      </c>
      <c r="AZ71" s="21">
        <v>0</v>
      </c>
      <c r="BA71" s="21">
        <v>0</v>
      </c>
      <c r="BB71" s="21">
        <v>0</v>
      </c>
      <c r="BC71" s="21">
        <v>0</v>
      </c>
      <c r="BD71" s="21">
        <v>0</v>
      </c>
      <c r="BE71" s="21">
        <v>33</v>
      </c>
      <c r="BF71" s="15" t="str">
        <f t="shared" si="13"/>
        <v>http://mkweb.bcgsc.ca/color-summarizer/?url=https://i.ibb.co/NLq4VGw/Estonia-Flag.png&amp;precision=low&amp;num_clusters=3</v>
      </c>
      <c r="BG71" s="15">
        <f t="shared" si="23"/>
        <v>99</v>
      </c>
      <c r="BH71" s="15" t="str">
        <f t="shared" si="24"/>
        <v>["pctBLA_33", "pctBLU_33", "pctGRE_0", "pctRED_0", "pctYEL_0", "pctORA_0", "pctBRO_0", "pctPUR_0", "pctWHI_33"]</v>
      </c>
      <c r="BI71" s="22">
        <v>45227</v>
      </c>
      <c r="BJ71" s="15" t="str">
        <f t="shared" si="25"/>
        <v>"area_45227",</v>
      </c>
      <c r="BK71" s="15" t="s">
        <v>2826</v>
      </c>
    </row>
    <row r="72" spans="1:63" ht="21.6" customHeight="1" x14ac:dyDescent="0.3">
      <c r="A72" s="10" t="s">
        <v>110</v>
      </c>
      <c r="B72" s="11" t="e" vm="71">
        <v>#VALUE!</v>
      </c>
      <c r="C72" s="24" t="s">
        <v>354</v>
      </c>
      <c r="D72" s="2" t="s">
        <v>792</v>
      </c>
      <c r="E72" s="12" t="s">
        <v>869</v>
      </c>
      <c r="F72" s="13" t="str" cm="1">
        <f t="array" ref="F72">SUBSTITUTE(CHAR(34) &amp; "capi_" &amp; AS72 &amp; CHAR(34) &amp; "," &amp; BZ72 &amp; IF(COUNTA(_xlfn._xlws.FILTER(I72:AB72, I72:AB72="y"))=0, "", _xlfn.TEXTJOIN(", ", TRUE, IF(I72:AB72="y", CHAR(34) &amp; I$1:AB$1 &amp; CHAR(34), "")) &amp; ","),",,",",")</f>
        <v>"capi_Mbabane","landlo", "ntWHRE", "ntWHYE",</v>
      </c>
      <c r="G72" s="14" t="str" cm="1">
        <f t="array" ref="G72">_xlfn.LET(
  _xlpm.textOutput, SUBSTITUTE(
    IF(COUNTA(_xlfn._xlws.FILTER(BH72:BU72, BH72:BU72="y"))=0, "", _xlfn.TEXTJOIN(",", TRUE, IF(AC72:AR72="y", CHAR(34) &amp; $AC$1:$AR$1 &amp; CHAR(34), "")) ) &amp; "," &amp; CHAR(34) &amp; AT72 &amp; CHAR(34),
    ",,", ","
  ),
  IF(LEFT(_xlpm.textOutput,1)=",", MID(_xlpm.textOutput,2,LEN(_xlpm.textOutput)-1), _xlpm.textOutput)
)</f>
        <v>"chopGB","monarchy","englis","rg2_AF_South"</v>
      </c>
      <c r="H72" s="15" t="str">
        <f>""</f>
        <v/>
      </c>
      <c r="I72" s="16"/>
      <c r="J72" s="16" t="s">
        <v>529</v>
      </c>
      <c r="K72" s="16"/>
      <c r="L72" s="16"/>
      <c r="M72" s="16"/>
      <c r="N72" s="16"/>
      <c r="O72" s="16"/>
      <c r="P72" s="16"/>
      <c r="Q72" s="16"/>
      <c r="R72" s="16"/>
      <c r="S72" s="16"/>
      <c r="T72" s="16"/>
      <c r="U72" s="16"/>
      <c r="V72" s="16"/>
      <c r="W72" s="16"/>
      <c r="X72" s="16" t="s">
        <v>529</v>
      </c>
      <c r="Y72" s="16"/>
      <c r="Z72" s="16"/>
      <c r="AA72" s="16"/>
      <c r="AB72" s="17" t="s">
        <v>529</v>
      </c>
      <c r="AC72" s="18"/>
      <c r="AD72" s="19" t="s">
        <v>529</v>
      </c>
      <c r="AE72" s="19"/>
      <c r="AF72" s="19"/>
      <c r="AG72" s="19"/>
      <c r="AH72" s="19"/>
      <c r="AI72" s="19" t="s">
        <v>529</v>
      </c>
      <c r="AJ72" s="19" t="str">
        <f t="shared" si="14"/>
        <v>y</v>
      </c>
      <c r="AK72" s="19" t="str">
        <f t="shared" si="15"/>
        <v/>
      </c>
      <c r="AL72" s="19" t="str">
        <f t="shared" si="16"/>
        <v/>
      </c>
      <c r="AM72" s="19" t="str">
        <f t="shared" si="17"/>
        <v/>
      </c>
      <c r="AN72" s="19" t="str">
        <f t="shared" si="18"/>
        <v/>
      </c>
      <c r="AO72" s="19" t="str">
        <f t="shared" si="19"/>
        <v/>
      </c>
      <c r="AP72" s="19" t="str">
        <f t="shared" si="20"/>
        <v/>
      </c>
      <c r="AQ72" s="19" t="str">
        <f t="shared" si="21"/>
        <v/>
      </c>
      <c r="AR72" s="19" t="str">
        <f t="shared" si="22"/>
        <v/>
      </c>
      <c r="AS72" s="80" t="s">
        <v>618</v>
      </c>
      <c r="AT72" s="81" t="s">
        <v>574</v>
      </c>
      <c r="AU72" s="82" t="s">
        <v>3485</v>
      </c>
      <c r="AV72" s="20">
        <v>5</v>
      </c>
      <c r="AW72" s="21">
        <v>7</v>
      </c>
      <c r="AX72" s="21">
        <v>38</v>
      </c>
      <c r="AY72" s="21">
        <v>0</v>
      </c>
      <c r="AZ72" s="21">
        <v>35</v>
      </c>
      <c r="BA72" s="21">
        <v>12</v>
      </c>
      <c r="BB72" s="21">
        <v>0</v>
      </c>
      <c r="BC72" s="21">
        <v>0</v>
      </c>
      <c r="BD72" s="21">
        <v>0</v>
      </c>
      <c r="BE72" s="21">
        <v>7</v>
      </c>
      <c r="BF72" s="15" t="str">
        <f t="shared" si="13"/>
        <v>http://mkweb.bcgsc.ca/color-summarizer/?url=https://upload.wikimedia.org/wikipedia/commons/thumb/f/fb/Flag_of_Eswatini.svg/383px-Flag_of_Eswatini.svg.png&amp;precision=low&amp;num_clusters=5</v>
      </c>
      <c r="BG72" s="15">
        <f t="shared" si="23"/>
        <v>99</v>
      </c>
      <c r="BH72" s="15" t="str">
        <f t="shared" si="24"/>
        <v>["pctBLA_7", "pctBLU_38", "pctGRE_0", "pctRED_35", "pctYEL_12", "pctORA_0", "pctBRO_0", "pctPUR_0", "pctWHI_7"]</v>
      </c>
      <c r="BI72" s="22">
        <v>17364</v>
      </c>
      <c r="BJ72" s="15" t="str">
        <f t="shared" si="25"/>
        <v>"area_17364",</v>
      </c>
      <c r="BK72" s="15" t="s">
        <v>2827</v>
      </c>
    </row>
    <row r="73" spans="1:63" ht="21.6" customHeight="1" x14ac:dyDescent="0.3">
      <c r="A73" s="10" t="s">
        <v>111</v>
      </c>
      <c r="B73" s="11" t="e" vm="72">
        <v>#VALUE!</v>
      </c>
      <c r="C73" s="24" t="s">
        <v>355</v>
      </c>
      <c r="D73" s="2" t="s">
        <v>792</v>
      </c>
      <c r="E73" s="12" t="s">
        <v>870</v>
      </c>
      <c r="F73" s="13" t="str" cm="1">
        <f t="array" ref="F73">SUBSTITUTE(CHAR(34) &amp; "capi_" &amp; AS73 &amp; CHAR(34) &amp; "," &amp; BZ73 &amp; IF(COUNTA(_xlfn._xlws.FILTER(I73:AB73, I73:AB73="y"))=0, "", _xlfn.TEXTJOIN(", ", TRUE, IF(I73:AB73="y", CHAR(34) &amp; I$1:AB$1 &amp; CHAR(34), "")) &amp; ","),",,",",")</f>
        <v>"capi_Addis Ababa","landlo", "top30_camel", "ntGRRE",</v>
      </c>
      <c r="G73" s="14" t="str" cm="1">
        <f t="array" ref="G73">_xlfn.LET(
  _xlpm.textOutput, SUBSTITUTE(
    IF(COUNTA(_xlfn._xlws.FILTER(BH73:BU73, BH73:BU73="y"))=0, "", _xlfn.TEXTJOIN(",", TRUE, IF(AC73:AR73="y", CHAR(34) &amp; $AC$1:$AR$1 &amp; CHAR(34), "")) ) &amp; "," &amp; CHAR(34) &amp; AT73 &amp; CHAR(34),
    ",,", ","
  ),
  IF(LEFT(_xlpm.textOutput,1)=",", MID(_xlpm.textOutput,2,LEN(_xlpm.textOutput)-1), _xlpm.textOutput)
)</f>
        <v>"bricss","rg2_AF_East"</v>
      </c>
      <c r="H73" s="15" t="str">
        <f>""</f>
        <v/>
      </c>
      <c r="I73" s="16"/>
      <c r="J73" s="16" t="s">
        <v>529</v>
      </c>
      <c r="K73" s="16"/>
      <c r="L73" s="16"/>
      <c r="M73" s="16"/>
      <c r="N73" s="16"/>
      <c r="O73" s="16"/>
      <c r="P73" s="16" t="s">
        <v>529</v>
      </c>
      <c r="Q73" s="16"/>
      <c r="R73" s="16"/>
      <c r="S73" s="16"/>
      <c r="T73" s="16"/>
      <c r="U73" s="16"/>
      <c r="V73" s="16"/>
      <c r="W73" s="16"/>
      <c r="X73" s="16"/>
      <c r="Y73" s="16" t="s">
        <v>529</v>
      </c>
      <c r="Z73" s="16"/>
      <c r="AA73" s="16"/>
      <c r="AB73" s="17"/>
      <c r="AC73" s="18" t="s">
        <v>529</v>
      </c>
      <c r="AD73" s="19"/>
      <c r="AE73" s="19"/>
      <c r="AF73" s="19"/>
      <c r="AG73" s="19"/>
      <c r="AH73" s="19"/>
      <c r="AI73" s="19"/>
      <c r="AJ73" s="19" t="str">
        <f t="shared" si="14"/>
        <v/>
      </c>
      <c r="AK73" s="19" t="str">
        <f t="shared" si="15"/>
        <v/>
      </c>
      <c r="AL73" s="19" t="str">
        <f t="shared" si="16"/>
        <v/>
      </c>
      <c r="AM73" s="19" t="str">
        <f t="shared" si="17"/>
        <v/>
      </c>
      <c r="AN73" s="19" t="str">
        <f t="shared" si="18"/>
        <v/>
      </c>
      <c r="AO73" s="19" t="str">
        <f t="shared" si="19"/>
        <v/>
      </c>
      <c r="AP73" s="19" t="str">
        <f t="shared" si="20"/>
        <v/>
      </c>
      <c r="AQ73" s="19" t="str">
        <f t="shared" si="21"/>
        <v/>
      </c>
      <c r="AR73" s="19" t="str">
        <f t="shared" si="22"/>
        <v/>
      </c>
      <c r="AS73" s="80" t="s">
        <v>619</v>
      </c>
      <c r="AT73" s="81" t="s">
        <v>577</v>
      </c>
      <c r="AU73" s="82" t="s">
        <v>3486</v>
      </c>
      <c r="AV73" s="20">
        <v>4</v>
      </c>
      <c r="AW73" s="21">
        <v>0</v>
      </c>
      <c r="AX73" s="21">
        <v>14</v>
      </c>
      <c r="AY73" s="21">
        <v>32</v>
      </c>
      <c r="AZ73" s="21">
        <v>32</v>
      </c>
      <c r="BA73" s="21">
        <v>23</v>
      </c>
      <c r="BB73" s="21">
        <v>0</v>
      </c>
      <c r="BC73" s="21">
        <v>0</v>
      </c>
      <c r="BD73" s="21">
        <v>0</v>
      </c>
      <c r="BE73" s="21">
        <v>0</v>
      </c>
      <c r="BF73" s="15" t="str">
        <f t="shared" si="13"/>
        <v>http://mkweb.bcgsc.ca/color-summarizer/?url=https://i.ibb.co/BB0ZyxG/Ethiopia-Flag.png&amp;precision=low&amp;num_clusters=4</v>
      </c>
      <c r="BG73" s="15">
        <f t="shared" si="23"/>
        <v>101</v>
      </c>
      <c r="BH73" s="15" t="str">
        <f t="shared" si="24"/>
        <v>["pctBLA_0", "pctBLU_14", "pctGRE_32", "pctRED_32", "pctYEL_23", "pctORA_0", "pctBRO_0", "pctPUR_0", "pctWHI_0"]</v>
      </c>
      <c r="BI73" s="22">
        <v>1104300</v>
      </c>
      <c r="BJ73" s="15" t="str">
        <f t="shared" si="25"/>
        <v>"area_1104300",</v>
      </c>
      <c r="BK73" s="15" t="s">
        <v>2828</v>
      </c>
    </row>
    <row r="74" spans="1:63" ht="21.6" customHeight="1" x14ac:dyDescent="0.3">
      <c r="A74" s="10" t="s">
        <v>112</v>
      </c>
      <c r="B74" s="11" t="e" vm="73">
        <v>#VALUE!</v>
      </c>
      <c r="C74" s="24" t="s">
        <v>356</v>
      </c>
      <c r="D74" s="2" t="s">
        <v>795</v>
      </c>
      <c r="E74" s="12" t="s">
        <v>871</v>
      </c>
      <c r="F74" s="13" t="str" cm="1">
        <f t="array" ref="F74">SUBSTITUTE(CHAR(34) &amp; "capi_" &amp; AS74 &amp; CHAR(34) &amp; "," &amp; BZ74 &amp; IF(COUNTA(_xlfn._xlws.FILTER(I74:AB74, I74:AB74="y"))=0, "", _xlfn.TEXTJOIN(", ", TRUE, IF(I74:AB74="y", CHAR(34) &amp; I$1:AB$1 &amp; CHAR(34), "")) &amp; ","),",,",",")</f>
        <v>"capi_Stanley","island", "geo_CapiBeach", "ntGRRE", "ntGRYE", "ntBLYE", "ntWHYE",</v>
      </c>
      <c r="G74" s="14" t="str" cm="1">
        <f t="array" ref="G74">_xlfn.LET(
  _xlpm.textOutput, SUBSTITUTE(
    IF(COUNTA(_xlfn._xlws.FILTER(BH74:BU74, BH74:BU74="y"))=0, "", _xlfn.TEXTJOIN(",", TRUE, IF(AC74:AR74="y", CHAR(34) &amp; $AC$1:$AR$1 &amp; CHAR(34), "")) ) &amp; "," &amp; CHAR(34) &amp; AT74 &amp; CHAR(34),
    ",,", ","
  ),
  IF(LEFT(_xlpm.textOutput,1)=",", MID(_xlpm.textOutput,2,LEN(_xlpm.textOutput)-1), _xlpm.textOutput)
)</f>
        <v>"monarchy","englis","rg2_AM_South"</v>
      </c>
      <c r="H74" s="15" t="str">
        <f>""</f>
        <v/>
      </c>
      <c r="I74" s="16" t="s">
        <v>529</v>
      </c>
      <c r="J74" s="16"/>
      <c r="K74" s="16"/>
      <c r="L74" s="16"/>
      <c r="M74" s="16"/>
      <c r="N74" s="16"/>
      <c r="O74" s="16"/>
      <c r="P74" s="16"/>
      <c r="Q74" s="16"/>
      <c r="R74" s="16"/>
      <c r="S74" s="16"/>
      <c r="T74" s="16"/>
      <c r="U74" s="16"/>
      <c r="V74" s="16" t="s">
        <v>529</v>
      </c>
      <c r="W74" s="16"/>
      <c r="X74" s="16"/>
      <c r="Y74" s="16" t="s">
        <v>529</v>
      </c>
      <c r="Z74" s="16" t="s">
        <v>529</v>
      </c>
      <c r="AA74" s="16" t="s">
        <v>529</v>
      </c>
      <c r="AB74" s="17" t="s">
        <v>529</v>
      </c>
      <c r="AC74" s="18"/>
      <c r="AD74" s="19"/>
      <c r="AE74" s="19"/>
      <c r="AF74" s="19"/>
      <c r="AG74" s="19"/>
      <c r="AH74" s="19"/>
      <c r="AI74" s="19" t="s">
        <v>529</v>
      </c>
      <c r="AJ74" s="19" t="str">
        <f t="shared" si="14"/>
        <v>y</v>
      </c>
      <c r="AK74" s="19" t="str">
        <f t="shared" si="15"/>
        <v/>
      </c>
      <c r="AL74" s="19" t="str">
        <f t="shared" si="16"/>
        <v/>
      </c>
      <c r="AM74" s="19" t="str">
        <f t="shared" si="17"/>
        <v/>
      </c>
      <c r="AN74" s="19" t="str">
        <f t="shared" si="18"/>
        <v/>
      </c>
      <c r="AO74" s="19" t="str">
        <f t="shared" si="19"/>
        <v/>
      </c>
      <c r="AP74" s="19" t="str">
        <f t="shared" si="20"/>
        <v/>
      </c>
      <c r="AQ74" s="19" t="str">
        <f t="shared" si="21"/>
        <v/>
      </c>
      <c r="AR74" s="19" t="str">
        <f t="shared" si="22"/>
        <v/>
      </c>
      <c r="AS74" s="80" t="s">
        <v>620</v>
      </c>
      <c r="AT74" s="81" t="s">
        <v>547</v>
      </c>
      <c r="AU74" s="82" t="s">
        <v>3450</v>
      </c>
      <c r="AV74" s="20">
        <v>6</v>
      </c>
      <c r="AW74" s="21">
        <v>1</v>
      </c>
      <c r="AX74" s="21">
        <v>72</v>
      </c>
      <c r="AY74" s="21">
        <v>1</v>
      </c>
      <c r="AZ74" s="21">
        <v>11</v>
      </c>
      <c r="BA74" s="21">
        <v>5</v>
      </c>
      <c r="BB74" s="21">
        <v>0</v>
      </c>
      <c r="BC74" s="21">
        <v>0</v>
      </c>
      <c r="BD74" s="21">
        <v>0</v>
      </c>
      <c r="BE74" s="21">
        <v>11</v>
      </c>
      <c r="BF74" s="15" t="str">
        <f t="shared" si="13"/>
        <v>http://mkweb.bcgsc.ca/color-summarizer/?url=https://upload.wikimedia.org/wikipedia/commons/thumb/8/83/Flag_of_the_Falkland_Islands.svg/383px-Flag_of_the_Falkland_Islands.svg.png&amp;precision=low&amp;num_clusters=6</v>
      </c>
      <c r="BG74" s="15">
        <f t="shared" si="23"/>
        <v>101</v>
      </c>
      <c r="BH74" s="15" t="str">
        <f t="shared" si="24"/>
        <v>["pctBLA_1", "pctBLU_72", "pctGRE_1", "pctRED_11", "pctYEL_5", "pctORA_0", "pctBRO_0", "pctPUR_0", "pctWHI_11"]</v>
      </c>
      <c r="BI74" s="22">
        <v>12173</v>
      </c>
      <c r="BJ74" s="15" t="str">
        <f t="shared" si="25"/>
        <v>"area_12173",</v>
      </c>
      <c r="BK74" s="15" t="s">
        <v>2829</v>
      </c>
    </row>
    <row r="75" spans="1:63" ht="21.6" customHeight="1" x14ac:dyDescent="0.3">
      <c r="A75" s="10" t="s">
        <v>113</v>
      </c>
      <c r="B75" s="11" t="e" vm="74">
        <v>#VALUE!</v>
      </c>
      <c r="C75" s="24" t="s">
        <v>357</v>
      </c>
      <c r="D75" s="2" t="s">
        <v>791</v>
      </c>
      <c r="E75" s="12" t="s">
        <v>872</v>
      </c>
      <c r="F75" s="13" t="str" cm="1">
        <f t="array" ref="F75">SUBSTITUTE(CHAR(34) &amp; "capi_" &amp; AS75 &amp; CHAR(34) &amp; "," &amp; BZ75 &amp; IF(COUNTA(_xlfn._xlws.FILTER(I75:AB75, I75:AB75="y"))=0, "", _xlfn.TEXTJOIN(", ", TRUE, IF(I75:AB75="y", CHAR(34) &amp; I$1:AB$1 &amp; CHAR(34), "")) &amp; ","),",,",",")</f>
        <v>"capi_Tórshavn","island", "geo_CapiBeach", "ntWHRE",</v>
      </c>
      <c r="G75" s="14" t="str" cm="1">
        <f t="array" ref="G75">_xlfn.LET(
  _xlpm.textOutput, SUBSTITUTE(
    IF(COUNTA(_xlfn._xlws.FILTER(BH75:BU75, BH75:BU75="y"))=0, "", _xlfn.TEXTJOIN(",", TRUE, IF(AC75:AR75="y", CHAR(34) &amp; $AC$1:$AR$1 &amp; CHAR(34), "")) ) &amp; "," &amp; CHAR(34) &amp; AT75 &amp; CHAR(34),
    ",,", ","
  ),
  IF(LEFT(_xlpm.textOutput,1)=",", MID(_xlpm.textOutput,2,LEN(_xlpm.textOutput)-1), _xlpm.textOutput)
)</f>
        <v>"monarchy","rg2_Eu_North"</v>
      </c>
      <c r="H75" s="15" t="str">
        <f>""</f>
        <v/>
      </c>
      <c r="I75" s="16" t="s">
        <v>529</v>
      </c>
      <c r="J75" s="16"/>
      <c r="K75" s="16"/>
      <c r="L75" s="16"/>
      <c r="M75" s="16"/>
      <c r="N75" s="16"/>
      <c r="O75" s="16"/>
      <c r="P75" s="16"/>
      <c r="Q75" s="16"/>
      <c r="R75" s="16"/>
      <c r="S75" s="16"/>
      <c r="T75" s="16"/>
      <c r="U75" s="16"/>
      <c r="V75" s="16" t="s">
        <v>529</v>
      </c>
      <c r="W75" s="16"/>
      <c r="X75" s="16" t="s">
        <v>529</v>
      </c>
      <c r="Y75" s="16"/>
      <c r="Z75" s="16"/>
      <c r="AA75" s="16"/>
      <c r="AB75" s="17"/>
      <c r="AC75" s="18"/>
      <c r="AD75" s="19"/>
      <c r="AE75" s="19"/>
      <c r="AF75" s="19"/>
      <c r="AG75" s="19"/>
      <c r="AH75" s="19"/>
      <c r="AI75" s="19" t="s">
        <v>529</v>
      </c>
      <c r="AJ75" s="19" t="str">
        <f t="shared" si="14"/>
        <v/>
      </c>
      <c r="AK75" s="19" t="str">
        <f t="shared" si="15"/>
        <v/>
      </c>
      <c r="AL75" s="19" t="str">
        <f t="shared" si="16"/>
        <v/>
      </c>
      <c r="AM75" s="19" t="str">
        <f t="shared" si="17"/>
        <v/>
      </c>
      <c r="AN75" s="19" t="str">
        <f t="shared" si="18"/>
        <v/>
      </c>
      <c r="AO75" s="19" t="str">
        <f t="shared" si="19"/>
        <v/>
      </c>
      <c r="AP75" s="19" t="str">
        <f t="shared" si="20"/>
        <v/>
      </c>
      <c r="AQ75" s="19" t="str">
        <f t="shared" si="21"/>
        <v/>
      </c>
      <c r="AR75" s="19" t="str">
        <f t="shared" si="22"/>
        <v/>
      </c>
      <c r="AS75" s="80" t="s">
        <v>621</v>
      </c>
      <c r="AT75" s="81" t="s">
        <v>533</v>
      </c>
      <c r="AU75" s="82" t="s">
        <v>3487</v>
      </c>
      <c r="AV75" s="20">
        <v>3</v>
      </c>
      <c r="AW75" s="21">
        <v>0</v>
      </c>
      <c r="AX75" s="21">
        <v>17</v>
      </c>
      <c r="AY75" s="21">
        <v>0</v>
      </c>
      <c r="AZ75" s="21">
        <v>21</v>
      </c>
      <c r="BA75" s="21">
        <v>0</v>
      </c>
      <c r="BB75" s="21">
        <v>0</v>
      </c>
      <c r="BC75" s="21">
        <v>0</v>
      </c>
      <c r="BD75" s="21">
        <v>0</v>
      </c>
      <c r="BE75" s="21">
        <v>62</v>
      </c>
      <c r="BF75" s="15" t="str">
        <f t="shared" si="13"/>
        <v>http://mkweb.bcgsc.ca/color-summarizer/?url=https://i.ibb.co/5MzRPLz/Faroe-Flag.png&amp;precision=low&amp;num_clusters=3</v>
      </c>
      <c r="BG75" s="15">
        <f t="shared" si="23"/>
        <v>100</v>
      </c>
      <c r="BH75" s="15" t="str">
        <f t="shared" si="24"/>
        <v>["pctBLA_0", "pctBLU_17", "pctGRE_0", "pctRED_21", "pctYEL_0", "pctORA_0", "pctBRO_0", "pctPUR_0", "pctWHI_62"]</v>
      </c>
      <c r="BI75" s="22">
        <v>1393</v>
      </c>
      <c r="BJ75" s="15" t="str">
        <f t="shared" si="25"/>
        <v>"area_1393",</v>
      </c>
      <c r="BK75" s="15" t="s">
        <v>2830</v>
      </c>
    </row>
    <row r="76" spans="1:63" ht="21.6" customHeight="1" x14ac:dyDescent="0.3">
      <c r="A76" s="10" t="s">
        <v>114</v>
      </c>
      <c r="B76" s="11" t="e" vm="75">
        <v>#VALUE!</v>
      </c>
      <c r="C76" s="24" t="s">
        <v>358</v>
      </c>
      <c r="D76" s="2" t="s">
        <v>793</v>
      </c>
      <c r="E76" s="12" t="s">
        <v>873</v>
      </c>
      <c r="F76" s="13" t="str" cm="1">
        <f t="array" ref="F76">SUBSTITUTE(CHAR(34) &amp; "capi_" &amp; AS76 &amp; CHAR(34) &amp; "," &amp; BZ76 &amp; IF(COUNTA(_xlfn._xlws.FILTER(I76:AB76, I76:AB76="y"))=0, "", _xlfn.TEXTJOIN(", ", TRUE, IF(I76:AB76="y", CHAR(34) &amp; I$1:AB$1 &amp; CHAR(34), "")) &amp; ","),",,",",")</f>
        <v>"capi_Suva","island", "geo_CapiBeach", "ntGRRE", "ntGRYE", "ntBLYE", "ntWHYE",</v>
      </c>
      <c r="G76" s="14" t="str" cm="1">
        <f t="array" ref="G76">_xlfn.LET(
  _xlpm.textOutput, SUBSTITUTE(
    IF(COUNTA(_xlfn._xlws.FILTER(BH76:BU76, BH76:BU76="y"))=0, "", _xlfn.TEXTJOIN(",", TRUE, IF(AC76:AR76="y", CHAR(34) &amp; $AC$1:$AR$1 &amp; CHAR(34), "")) ) &amp; "," &amp; CHAR(34) &amp; AT76 &amp; CHAR(34),
    ",,", ","
  ),
  IF(LEFT(_xlpm.textOutput,1)=",", MID(_xlpm.textOutput,2,LEN(_xlpm.textOutput)-1), _xlpm.textOutput)
)</f>
        <v>"chopGB","englis","rg2_OC_Melanesia"</v>
      </c>
      <c r="H76" s="15" t="str">
        <f>""</f>
        <v/>
      </c>
      <c r="I76" s="16" t="s">
        <v>529</v>
      </c>
      <c r="J76" s="16"/>
      <c r="K76" s="16"/>
      <c r="L76" s="16"/>
      <c r="M76" s="16"/>
      <c r="N76" s="16"/>
      <c r="O76" s="16"/>
      <c r="P76" s="16"/>
      <c r="Q76" s="16"/>
      <c r="R76" s="16"/>
      <c r="S76" s="16"/>
      <c r="T76" s="16"/>
      <c r="U76" s="16"/>
      <c r="V76" s="16" t="s">
        <v>529</v>
      </c>
      <c r="W76" s="16"/>
      <c r="X76" s="16"/>
      <c r="Y76" s="16" t="s">
        <v>529</v>
      </c>
      <c r="Z76" s="16" t="s">
        <v>529</v>
      </c>
      <c r="AA76" s="16" t="s">
        <v>529</v>
      </c>
      <c r="AB76" s="17" t="s">
        <v>529</v>
      </c>
      <c r="AC76" s="18"/>
      <c r="AD76" s="19" t="s">
        <v>529</v>
      </c>
      <c r="AE76" s="19"/>
      <c r="AF76" s="19"/>
      <c r="AG76" s="19"/>
      <c r="AH76" s="19"/>
      <c r="AI76" s="19"/>
      <c r="AJ76" s="19" t="str">
        <f t="shared" si="14"/>
        <v>y</v>
      </c>
      <c r="AK76" s="19" t="str">
        <f t="shared" si="15"/>
        <v/>
      </c>
      <c r="AL76" s="19" t="str">
        <f t="shared" si="16"/>
        <v/>
      </c>
      <c r="AM76" s="19" t="str">
        <f t="shared" si="17"/>
        <v/>
      </c>
      <c r="AN76" s="19" t="str">
        <f t="shared" si="18"/>
        <v/>
      </c>
      <c r="AO76" s="19" t="str">
        <f t="shared" si="19"/>
        <v/>
      </c>
      <c r="AP76" s="19" t="str">
        <f t="shared" si="20"/>
        <v/>
      </c>
      <c r="AQ76" s="19" t="str">
        <f t="shared" si="21"/>
        <v/>
      </c>
      <c r="AR76" s="19" t="str">
        <f t="shared" si="22"/>
        <v/>
      </c>
      <c r="AS76" s="80" t="s">
        <v>622</v>
      </c>
      <c r="AT76" s="81" t="s">
        <v>623</v>
      </c>
      <c r="AU76" s="82" t="s">
        <v>3488</v>
      </c>
      <c r="AV76" s="20">
        <v>5</v>
      </c>
      <c r="AW76" s="21">
        <v>1</v>
      </c>
      <c r="AX76" s="21">
        <v>73</v>
      </c>
      <c r="AY76" s="21">
        <v>2</v>
      </c>
      <c r="AZ76" s="21">
        <v>13</v>
      </c>
      <c r="BA76" s="21">
        <v>2</v>
      </c>
      <c r="BB76" s="21">
        <v>0</v>
      </c>
      <c r="BC76" s="21">
        <v>0</v>
      </c>
      <c r="BD76" s="21">
        <v>0</v>
      </c>
      <c r="BE76" s="21">
        <v>10</v>
      </c>
      <c r="BF76" s="15" t="str">
        <f t="shared" si="13"/>
        <v>http://mkweb.bcgsc.ca/color-summarizer/?url=https://i.ibb.co/WK7Cyyh/Fiji-Flag.png&amp;precision=low&amp;num_clusters=5</v>
      </c>
      <c r="BG76" s="15">
        <f t="shared" si="23"/>
        <v>101</v>
      </c>
      <c r="BH76" s="15" t="str">
        <f t="shared" si="24"/>
        <v>["pctBLA_1", "pctBLU_73", "pctGRE_2", "pctRED_13", "pctYEL_2", "pctORA_0", "pctBRO_0", "pctPUR_0", "pctWHI_10"]</v>
      </c>
      <c r="BI76" s="22">
        <v>18274</v>
      </c>
      <c r="BJ76" s="15" t="str">
        <f t="shared" si="25"/>
        <v>"area_18274",</v>
      </c>
      <c r="BK76" s="15" t="s">
        <v>2831</v>
      </c>
    </row>
    <row r="77" spans="1:63" ht="21.6" customHeight="1" x14ac:dyDescent="0.3">
      <c r="A77" s="10" t="s">
        <v>115</v>
      </c>
      <c r="B77" s="11" t="e" vm="76">
        <v>#VALUE!</v>
      </c>
      <c r="C77" s="24" t="s">
        <v>359</v>
      </c>
      <c r="D77" s="2" t="s">
        <v>791</v>
      </c>
      <c r="E77" s="12" t="s">
        <v>874</v>
      </c>
      <c r="F77" s="13" t="str" cm="1">
        <f t="array" ref="F77">SUBSTITUTE(CHAR(34) &amp; "capi_" &amp; AS77 &amp; CHAR(34) &amp; "," &amp; BZ77 &amp; IF(COUNTA(_xlfn._xlws.FILTER(I77:AB77, I77:AB77="y"))=0, "", _xlfn.TEXTJOIN(", ", TRUE, IF(I77:AB77="y", CHAR(34) &amp; I$1:AB$1 &amp; CHAR(34), "")) &amp; ","),",,",",")</f>
        <v>"capi_Helsinki","top10_reindeer", "pol_samesx", "geo_CapiBeach",</v>
      </c>
      <c r="G77" s="14" t="str" cm="1">
        <f t="array" ref="G77">_xlfn.LET(
  _xlpm.textOutput, SUBSTITUTE(
    IF(COUNTA(_xlfn._xlws.FILTER(BH77:BU77, BH77:BU77="y"))=0, "", _xlfn.TEXTJOIN(",", TRUE, IF(AC77:AR77="y", CHAR(34) &amp; $AC$1:$AR$1 &amp; CHAR(34), "")) ) &amp; "," &amp; CHAR(34) &amp; AT77 &amp; CHAR(34),
    ",,", ","
  ),
  IF(LEFT(_xlpm.textOutput,1)=",", MID(_xlpm.textOutput,2,LEN(_xlpm.textOutput)-1), _xlpm.textOutput)
)</f>
        <v>"eunion","rg2_Eu_North"</v>
      </c>
      <c r="H77" s="15" t="str">
        <f>""</f>
        <v/>
      </c>
      <c r="I77" s="16"/>
      <c r="J77" s="16"/>
      <c r="K77" s="16"/>
      <c r="L77" s="16"/>
      <c r="M77" s="16"/>
      <c r="N77" s="16"/>
      <c r="O77" s="16"/>
      <c r="P77" s="16"/>
      <c r="Q77" s="16"/>
      <c r="R77" s="16" t="s">
        <v>529</v>
      </c>
      <c r="S77" s="16"/>
      <c r="T77" s="16" t="s">
        <v>529</v>
      </c>
      <c r="U77" s="16"/>
      <c r="V77" s="16" t="s">
        <v>529</v>
      </c>
      <c r="W77" s="16"/>
      <c r="X77" s="16"/>
      <c r="Y77" s="16"/>
      <c r="Z77" s="16"/>
      <c r="AA77" s="16"/>
      <c r="AB77" s="17"/>
      <c r="AC77" s="18"/>
      <c r="AD77" s="19"/>
      <c r="AE77" s="19"/>
      <c r="AF77" s="19"/>
      <c r="AG77" s="19"/>
      <c r="AH77" s="19" t="s">
        <v>529</v>
      </c>
      <c r="AI77" s="19"/>
      <c r="AJ77" s="19" t="str">
        <f t="shared" si="14"/>
        <v/>
      </c>
      <c r="AK77" s="19" t="str">
        <f t="shared" si="15"/>
        <v/>
      </c>
      <c r="AL77" s="19" t="str">
        <f t="shared" si="16"/>
        <v/>
      </c>
      <c r="AM77" s="19" t="str">
        <f t="shared" si="17"/>
        <v/>
      </c>
      <c r="AN77" s="19" t="str">
        <f t="shared" si="18"/>
        <v/>
      </c>
      <c r="AO77" s="19" t="str">
        <f t="shared" si="19"/>
        <v/>
      </c>
      <c r="AP77" s="19" t="str">
        <f t="shared" si="20"/>
        <v/>
      </c>
      <c r="AQ77" s="19" t="str">
        <f t="shared" si="21"/>
        <v/>
      </c>
      <c r="AR77" s="19" t="str">
        <f t="shared" si="22"/>
        <v/>
      </c>
      <c r="AS77" s="80" t="s">
        <v>624</v>
      </c>
      <c r="AT77" s="81" t="s">
        <v>533</v>
      </c>
      <c r="AU77" s="82" t="s">
        <v>3489</v>
      </c>
      <c r="AV77" s="20">
        <v>2</v>
      </c>
      <c r="AW77" s="21">
        <v>0</v>
      </c>
      <c r="AX77" s="21">
        <v>38</v>
      </c>
      <c r="AY77" s="21">
        <v>0</v>
      </c>
      <c r="AZ77" s="21">
        <v>0</v>
      </c>
      <c r="BA77" s="21">
        <v>0</v>
      </c>
      <c r="BB77" s="21">
        <v>0</v>
      </c>
      <c r="BC77" s="21">
        <v>0</v>
      </c>
      <c r="BD77" s="21">
        <v>0</v>
      </c>
      <c r="BE77" s="21">
        <v>62</v>
      </c>
      <c r="BF77" s="15" t="str">
        <f t="shared" si="13"/>
        <v>http://mkweb.bcgsc.ca/color-summarizer/?url=https://i.ibb.co/BnxYY0X/Finland-Flag.png&amp;precision=low&amp;num_clusters=2</v>
      </c>
      <c r="BG77" s="15">
        <f t="shared" si="23"/>
        <v>100</v>
      </c>
      <c r="BH77" s="15" t="str">
        <f t="shared" si="24"/>
        <v>["pctBLA_0", "pctBLU_38", "pctGRE_0", "pctRED_0", "pctYEL_0", "pctORA_0", "pctBRO_0", "pctPUR_0", "pctWHI_62"]</v>
      </c>
      <c r="BI77" s="22">
        <v>338145</v>
      </c>
      <c r="BJ77" s="15" t="str">
        <f t="shared" si="25"/>
        <v>"area_338145",</v>
      </c>
      <c r="BK77" s="15" t="s">
        <v>2832</v>
      </c>
    </row>
    <row r="78" spans="1:63" ht="21.6" customHeight="1" x14ac:dyDescent="0.3">
      <c r="A78" s="10" t="s">
        <v>116</v>
      </c>
      <c r="B78" s="11" t="e" vm="77">
        <v>#VALUE!</v>
      </c>
      <c r="C78" s="24" t="s">
        <v>360</v>
      </c>
      <c r="D78" s="2" t="s">
        <v>791</v>
      </c>
      <c r="E78" s="12" t="s">
        <v>875</v>
      </c>
      <c r="F78" s="13" t="str" cm="1">
        <f t="array" ref="F78">SUBSTITUTE(CHAR(34) &amp; "capi_" &amp; AS78 &amp; CHAR(34) &amp; "," &amp; BZ78 &amp; IF(COUNTA(_xlfn._xlws.FILTER(I78:AB78, I78:AB78="y"))=0, "", _xlfn.TEXTJOIN(", ", TRUE, IF(I78:AB78="y", CHAR(34) &amp; I$1:AB$1 &amp; CHAR(34), "")) &amp; ","),",,",",")</f>
        <v>"capi_Paris","locate_MI", "pol_Nuclear", "top10_airlines", "top10_ping", "md_acreed123", "pol_samesx", "pol_pope",</v>
      </c>
      <c r="G78" s="14" t="str" cm="1">
        <f t="array" ref="G78">_xlfn.LET(
  _xlpm.textOutput, SUBSTITUTE(
    IF(COUNTA(_xlfn._xlws.FILTER(BH78:BU78, BH78:BU78="y"))=0, "", _xlfn.TEXTJOIN(",", TRUE, IF(AC78:AR78="y", CHAR(34) &amp; $AC$1:$AR$1 &amp; CHAR(34), "")) ) &amp; "," &amp; CHAR(34) &amp; AT78 &amp; CHAR(34),
    ",,", ","
  ),
  IF(LEFT(_xlpm.textOutput,1)=",", MID(_xlpm.textOutput,2,LEN(_xlpm.textOutput)-1), _xlpm.textOutput)
)</f>
        <v>"rg3_romanempire","eunion","french","rg2_EU_West"</v>
      </c>
      <c r="H78" s="15" t="str">
        <f>""</f>
        <v/>
      </c>
      <c r="I78" s="16"/>
      <c r="J78" s="16"/>
      <c r="K78" s="16"/>
      <c r="L78" s="16" t="s">
        <v>529</v>
      </c>
      <c r="M78" s="16" t="s">
        <v>529</v>
      </c>
      <c r="N78" s="16" t="s">
        <v>529</v>
      </c>
      <c r="O78" s="16" t="s">
        <v>529</v>
      </c>
      <c r="P78" s="16"/>
      <c r="Q78" s="16"/>
      <c r="R78" s="16"/>
      <c r="S78" s="16" t="s">
        <v>529</v>
      </c>
      <c r="T78" s="16" t="s">
        <v>529</v>
      </c>
      <c r="U78" s="16" t="s">
        <v>529</v>
      </c>
      <c r="V78" s="16"/>
      <c r="W78" s="16"/>
      <c r="X78" s="16"/>
      <c r="Y78" s="16"/>
      <c r="Z78" s="16"/>
      <c r="AA78" s="16"/>
      <c r="AB78" s="17"/>
      <c r="AC78" s="18"/>
      <c r="AD78" s="19"/>
      <c r="AE78" s="19"/>
      <c r="AF78" s="19"/>
      <c r="AG78" s="19" t="s">
        <v>529</v>
      </c>
      <c r="AH78" s="19" t="s">
        <v>529</v>
      </c>
      <c r="AI78" s="19"/>
      <c r="AJ78" s="19" t="str">
        <f t="shared" si="14"/>
        <v/>
      </c>
      <c r="AK78" s="19" t="str">
        <f t="shared" si="15"/>
        <v>y</v>
      </c>
      <c r="AL78" s="19" t="str">
        <f t="shared" si="16"/>
        <v/>
      </c>
      <c r="AM78" s="19" t="str">
        <f t="shared" si="17"/>
        <v/>
      </c>
      <c r="AN78" s="19" t="str">
        <f t="shared" si="18"/>
        <v/>
      </c>
      <c r="AO78" s="19" t="str">
        <f t="shared" si="19"/>
        <v/>
      </c>
      <c r="AP78" s="19" t="str">
        <f t="shared" si="20"/>
        <v/>
      </c>
      <c r="AQ78" s="19" t="str">
        <f t="shared" si="21"/>
        <v/>
      </c>
      <c r="AR78" s="19" t="str">
        <f t="shared" si="22"/>
        <v/>
      </c>
      <c r="AS78" s="80" t="s">
        <v>625</v>
      </c>
      <c r="AT78" s="81" t="s">
        <v>554</v>
      </c>
      <c r="AU78" s="82" t="s">
        <v>3460</v>
      </c>
      <c r="AV78" s="20">
        <v>3</v>
      </c>
      <c r="AW78" s="21">
        <v>0</v>
      </c>
      <c r="AX78" s="21">
        <v>33</v>
      </c>
      <c r="AY78" s="21">
        <v>0</v>
      </c>
      <c r="AZ78" s="21">
        <v>33</v>
      </c>
      <c r="BA78" s="21">
        <v>0</v>
      </c>
      <c r="BB78" s="21">
        <v>0</v>
      </c>
      <c r="BC78" s="21">
        <v>0</v>
      </c>
      <c r="BD78" s="21">
        <v>0</v>
      </c>
      <c r="BE78" s="21">
        <v>33</v>
      </c>
      <c r="BF78" s="15" t="str">
        <f t="shared" si="13"/>
        <v>http://mkweb.bcgsc.ca/color-summarizer/?url=https://i.ibb.co/vk2Grzy/France-Flag.png&amp;precision=low&amp;num_clusters=3</v>
      </c>
      <c r="BG78" s="15">
        <f t="shared" si="23"/>
        <v>99</v>
      </c>
      <c r="BH78" s="15" t="str">
        <f t="shared" si="24"/>
        <v>["pctBLA_0", "pctBLU_33", "pctGRE_0", "pctRED_33", "pctYEL_0", "pctORA_0", "pctBRO_0", "pctPUR_0", "pctWHI_33"]</v>
      </c>
      <c r="BI78" s="22">
        <v>551695</v>
      </c>
      <c r="BJ78" s="15" t="str">
        <f t="shared" si="25"/>
        <v>"area_551695",</v>
      </c>
      <c r="BK78" s="15" t="s">
        <v>2833</v>
      </c>
    </row>
    <row r="79" spans="1:63" ht="21.6" customHeight="1" x14ac:dyDescent="0.3">
      <c r="A79" s="10" t="s">
        <v>117</v>
      </c>
      <c r="B79" s="11" t="e" vm="78">
        <v>#VALUE!</v>
      </c>
      <c r="C79" s="24" t="s">
        <v>361</v>
      </c>
      <c r="D79" s="2" t="s">
        <v>795</v>
      </c>
      <c r="E79" s="12" t="s">
        <v>876</v>
      </c>
      <c r="F79" s="13" t="str" cm="1">
        <f t="array" ref="F79">SUBSTITUTE(CHAR(34) &amp; "capi_" &amp; AS79 &amp; CHAR(34) &amp; "," &amp; BZ79 &amp; IF(COUNTA(_xlfn._xlws.FILTER(I79:AB79, I79:AB79="y"))=0, "", _xlfn.TEXTJOIN(", ", TRUE, IF(I79:AB79="y", CHAR(34) &amp; I$1:AB$1 &amp; CHAR(34), "")) &amp; ","),",,",",")</f>
        <v>"capi_Cayenne","geo_CapiBeach",</v>
      </c>
      <c r="G79" s="14" t="str" cm="1">
        <f t="array" ref="G79">_xlfn.LET(
  _xlpm.textOutput, SUBSTITUTE(
    IF(COUNTA(_xlfn._xlws.FILTER(BH79:BU79, BH79:BU79="y"))=0, "", _xlfn.TEXTJOIN(",", TRUE, IF(AC79:AR79="y", CHAR(34) &amp; $AC$1:$AR$1 &amp; CHAR(34), "")) ) &amp; "," &amp; CHAR(34) &amp; AT79 &amp; CHAR(34),
    ",,", ","
  ),
  IF(LEFT(_xlpm.textOutput,1)=",", MID(_xlpm.textOutput,2,LEN(_xlpm.textOutput)-1), _xlpm.textOutput)
)</f>
        <v>"french","rg2_AM_South"</v>
      </c>
      <c r="H79" s="15" t="str">
        <f>""</f>
        <v/>
      </c>
      <c r="I79" s="16"/>
      <c r="J79" s="16"/>
      <c r="K79" s="16"/>
      <c r="L79" s="16"/>
      <c r="M79" s="16"/>
      <c r="N79" s="16"/>
      <c r="O79" s="16"/>
      <c r="P79" s="16"/>
      <c r="Q79" s="16"/>
      <c r="R79" s="16"/>
      <c r="S79" s="16"/>
      <c r="T79" s="16"/>
      <c r="U79" s="16"/>
      <c r="V79" s="16" t="s">
        <v>529</v>
      </c>
      <c r="W79" s="16"/>
      <c r="X79" s="16"/>
      <c r="Y79" s="16"/>
      <c r="Z79" s="16"/>
      <c r="AA79" s="16"/>
      <c r="AB79" s="17"/>
      <c r="AC79" s="18"/>
      <c r="AD79" s="19"/>
      <c r="AE79" s="19"/>
      <c r="AF79" s="19"/>
      <c r="AG79" s="19"/>
      <c r="AH79" s="19"/>
      <c r="AI79" s="19"/>
      <c r="AJ79" s="19" t="str">
        <f t="shared" si="14"/>
        <v/>
      </c>
      <c r="AK79" s="19" t="str">
        <f t="shared" si="15"/>
        <v>y</v>
      </c>
      <c r="AL79" s="19" t="str">
        <f t="shared" si="16"/>
        <v/>
      </c>
      <c r="AM79" s="19" t="str">
        <f t="shared" si="17"/>
        <v/>
      </c>
      <c r="AN79" s="19" t="str">
        <f t="shared" si="18"/>
        <v/>
      </c>
      <c r="AO79" s="19" t="str">
        <f t="shared" si="19"/>
        <v/>
      </c>
      <c r="AP79" s="19" t="str">
        <f t="shared" si="20"/>
        <v/>
      </c>
      <c r="AQ79" s="19" t="str">
        <f t="shared" si="21"/>
        <v/>
      </c>
      <c r="AR79" s="19" t="str">
        <f t="shared" si="22"/>
        <v/>
      </c>
      <c r="AS79" s="80" t="s">
        <v>626</v>
      </c>
      <c r="AT79" s="81" t="s">
        <v>547</v>
      </c>
      <c r="AU79" s="82" t="s">
        <v>3460</v>
      </c>
      <c r="AV79" s="20">
        <v>3</v>
      </c>
      <c r="AW79" s="21">
        <v>0</v>
      </c>
      <c r="AX79" s="21">
        <v>0</v>
      </c>
      <c r="AY79" s="21">
        <v>49</v>
      </c>
      <c r="AZ79" s="21">
        <v>2</v>
      </c>
      <c r="BA79" s="21">
        <v>48</v>
      </c>
      <c r="BB79" s="21">
        <v>0</v>
      </c>
      <c r="BC79" s="21">
        <v>0</v>
      </c>
      <c r="BD79" s="21">
        <v>0</v>
      </c>
      <c r="BE79" s="21">
        <v>0</v>
      </c>
      <c r="BF79" s="15" t="str">
        <f t="shared" si="13"/>
        <v>http://mkweb.bcgsc.ca/color-summarizer/?url=https://upload.wikimedia.org/wikipedia/commons/thumb/2/29/Flag_of_French_Guiana.svg/375px-Flag_of_French_Guiana.svg.png&amp;precision=low&amp;num_clusters=3</v>
      </c>
      <c r="BG79" s="15">
        <f t="shared" si="23"/>
        <v>99</v>
      </c>
      <c r="BH79" s="15" t="str">
        <f t="shared" si="24"/>
        <v>["pctBLA_0", "pctBLU_0", "pctGRE_49", "pctRED_2", "pctYEL_48", "pctORA_0", "pctBRO_0", "pctPUR_0", "pctWHI_0"]</v>
      </c>
      <c r="BI79" s="22">
        <v>83534</v>
      </c>
      <c r="BJ79" s="15" t="str">
        <f t="shared" si="25"/>
        <v>"area_83534",</v>
      </c>
      <c r="BK79" s="15" t="s">
        <v>2834</v>
      </c>
    </row>
    <row r="80" spans="1:63" ht="21.6" customHeight="1" x14ac:dyDescent="0.3">
      <c r="A80" s="10" t="s">
        <v>118</v>
      </c>
      <c r="B80" s="11" t="e" vm="79">
        <v>#VALUE!</v>
      </c>
      <c r="C80" s="24" t="s">
        <v>362</v>
      </c>
      <c r="D80" s="2" t="s">
        <v>793</v>
      </c>
      <c r="E80" s="12" t="s">
        <v>877</v>
      </c>
      <c r="F80" s="13" t="str" cm="1">
        <f t="array" ref="F80">SUBSTITUTE(CHAR(34) &amp; "capi_" &amp; AS80 &amp; CHAR(34) &amp; "," &amp; BZ80 &amp; IF(COUNTA(_xlfn._xlws.FILTER(I80:AB80, I80:AB80="y"))=0, "", _xlfn.TEXTJOIN(", ", TRUE, IF(I80:AB80="y", CHAR(34) &amp; I$1:AB$1 &amp; CHAR(34), "")) &amp; ","),",,",",")</f>
        <v>"capi_Papeete","island", "geo_CapiBeach",</v>
      </c>
      <c r="G80" s="14" t="str" cm="1">
        <f t="array" ref="G80">_xlfn.LET(
  _xlpm.textOutput, SUBSTITUTE(
    IF(COUNTA(_xlfn._xlws.FILTER(BH80:BU80, BH80:BU80="y"))=0, "", _xlfn.TEXTJOIN(",", TRUE, IF(AC80:AR80="y", CHAR(34) &amp; $AC$1:$AR$1 &amp; CHAR(34), "")) ) &amp; "," &amp; CHAR(34) &amp; AT80 &amp; CHAR(34),
    ",,", ","
  ),
  IF(LEFT(_xlpm.textOutput,1)=",", MID(_xlpm.textOutput,2,LEN(_xlpm.textOutput)-1), _xlpm.textOutput)
)</f>
        <v>"french","rg2_Oc_Polynesia"</v>
      </c>
      <c r="H80" s="15" t="str">
        <f>""</f>
        <v/>
      </c>
      <c r="I80" s="16" t="s">
        <v>529</v>
      </c>
      <c r="J80" s="16"/>
      <c r="K80" s="16"/>
      <c r="L80" s="16"/>
      <c r="M80" s="16"/>
      <c r="N80" s="16"/>
      <c r="O80" s="16"/>
      <c r="P80" s="16"/>
      <c r="Q80" s="16"/>
      <c r="R80" s="16"/>
      <c r="S80" s="16"/>
      <c r="T80" s="16"/>
      <c r="U80" s="16"/>
      <c r="V80" s="16" t="s">
        <v>529</v>
      </c>
      <c r="W80" s="16"/>
      <c r="X80" s="16"/>
      <c r="Y80" s="16"/>
      <c r="Z80" s="16"/>
      <c r="AA80" s="16"/>
      <c r="AB80" s="17"/>
      <c r="AC80" s="18"/>
      <c r="AD80" s="19"/>
      <c r="AE80" s="19"/>
      <c r="AF80" s="19"/>
      <c r="AG80" s="19"/>
      <c r="AH80" s="19"/>
      <c r="AI80" s="19"/>
      <c r="AJ80" s="19" t="str">
        <f t="shared" si="14"/>
        <v/>
      </c>
      <c r="AK80" s="19" t="str">
        <f t="shared" si="15"/>
        <v>y</v>
      </c>
      <c r="AL80" s="19" t="str">
        <f t="shared" si="16"/>
        <v/>
      </c>
      <c r="AM80" s="19" t="str">
        <f t="shared" si="17"/>
        <v/>
      </c>
      <c r="AN80" s="19" t="str">
        <f t="shared" si="18"/>
        <v/>
      </c>
      <c r="AO80" s="19" t="str">
        <f t="shared" si="19"/>
        <v/>
      </c>
      <c r="AP80" s="19" t="str">
        <f t="shared" si="20"/>
        <v/>
      </c>
      <c r="AQ80" s="19" t="str">
        <f t="shared" si="21"/>
        <v/>
      </c>
      <c r="AR80" s="19" t="str">
        <f t="shared" si="22"/>
        <v/>
      </c>
      <c r="AS80" s="80" t="s">
        <v>627</v>
      </c>
      <c r="AT80" s="81" t="s">
        <v>539</v>
      </c>
      <c r="AU80" s="82" t="s">
        <v>3460</v>
      </c>
      <c r="AV80" s="20">
        <v>4</v>
      </c>
      <c r="AW80" s="21">
        <v>0</v>
      </c>
      <c r="AX80" s="21">
        <v>5</v>
      </c>
      <c r="AY80" s="21">
        <v>0</v>
      </c>
      <c r="AZ80" s="21">
        <v>53</v>
      </c>
      <c r="BA80" s="21">
        <v>0</v>
      </c>
      <c r="BB80" s="21">
        <v>5</v>
      </c>
      <c r="BC80" s="21">
        <v>0</v>
      </c>
      <c r="BD80" s="21">
        <v>0</v>
      </c>
      <c r="BE80" s="21">
        <v>38</v>
      </c>
      <c r="BF80" s="15" t="str">
        <f t="shared" si="13"/>
        <v>http://mkweb.bcgsc.ca/color-summarizer/?url=https://i.ibb.co/jZ2wfRj/Tahiti-Flag.png&amp;precision=low&amp;num_clusters=4</v>
      </c>
      <c r="BG80" s="15">
        <f t="shared" si="23"/>
        <v>101</v>
      </c>
      <c r="BH80" s="15" t="str">
        <f t="shared" si="24"/>
        <v>["pctBLA_0", "pctBLU_5", "pctGRE_0", "pctRED_53", "pctYEL_0", "pctORA_5", "pctBRO_0", "pctPUR_0", "pctWHI_38"]</v>
      </c>
      <c r="BI80" s="22">
        <v>4167</v>
      </c>
      <c r="BJ80" s="15" t="str">
        <f t="shared" si="25"/>
        <v>"area_4167",</v>
      </c>
      <c r="BK80" s="15" t="s">
        <v>2835</v>
      </c>
    </row>
    <row r="81" spans="1:63" ht="21.6" customHeight="1" x14ac:dyDescent="0.3">
      <c r="A81" s="10" t="s">
        <v>119</v>
      </c>
      <c r="B81" s="11" t="e" vm="80">
        <v>#VALUE!</v>
      </c>
      <c r="C81" s="24" t="s">
        <v>363</v>
      </c>
      <c r="D81" s="2" t="s">
        <v>792</v>
      </c>
      <c r="E81" s="12" t="s">
        <v>878</v>
      </c>
      <c r="F81" s="13" t="str" cm="1">
        <f t="array" ref="F81">SUBSTITUTE(CHAR(34) &amp; "capi_" &amp; AS81 &amp; CHAR(34) &amp; "," &amp; BZ81 &amp; IF(COUNTA(_xlfn._xlws.FILTER(I81:AB81, I81:AB81="y"))=0, "", _xlfn.TEXTJOIN(", ", TRUE, IF(I81:AB81="y", CHAR(34) &amp; I$1:AB$1 &amp; CHAR(34), "")) &amp; ","),",,",",")</f>
        <v>"capi_Libreville","geo_CapiBeach",</v>
      </c>
      <c r="G81" s="14" t="str" cm="1">
        <f t="array" ref="G81">_xlfn.LET(
  _xlpm.textOutput, SUBSTITUTE(
    IF(COUNTA(_xlfn._xlws.FILTER(BH81:BU81, BH81:BU81="y"))=0, "", _xlfn.TEXTJOIN(",", TRUE, IF(AC81:AR81="y", CHAR(34) &amp; $AC$1:$AR$1 &amp; CHAR(34), "")) ) &amp; "," &amp; CHAR(34) &amp; AT81 &amp; CHAR(34),
    ",,", ","
  ),
  IF(LEFT(_xlpm.textOutput,1)=",", MID(_xlpm.textOutput,2,LEN(_xlpm.textOutput)-1), _xlpm.textOutput)
)</f>
        <v>"french","rg2_Af_Mid"</v>
      </c>
      <c r="H81" s="15" t="str">
        <f>""</f>
        <v/>
      </c>
      <c r="I81" s="16"/>
      <c r="J81" s="16"/>
      <c r="K81" s="16"/>
      <c r="L81" s="16"/>
      <c r="M81" s="16"/>
      <c r="N81" s="16"/>
      <c r="O81" s="16"/>
      <c r="P81" s="16"/>
      <c r="Q81" s="16"/>
      <c r="R81" s="16"/>
      <c r="S81" s="16"/>
      <c r="T81" s="16"/>
      <c r="U81" s="16"/>
      <c r="V81" s="16" t="s">
        <v>529</v>
      </c>
      <c r="W81" s="16"/>
      <c r="X81" s="16"/>
      <c r="Y81" s="16"/>
      <c r="Z81" s="16"/>
      <c r="AA81" s="16"/>
      <c r="AB81" s="17"/>
      <c r="AC81" s="18"/>
      <c r="AD81" s="19"/>
      <c r="AE81" s="19"/>
      <c r="AF81" s="19"/>
      <c r="AG81" s="19"/>
      <c r="AH81" s="19"/>
      <c r="AI81" s="19"/>
      <c r="AJ81" s="19" t="str">
        <f t="shared" si="14"/>
        <v/>
      </c>
      <c r="AK81" s="19" t="str">
        <f t="shared" si="15"/>
        <v>y</v>
      </c>
      <c r="AL81" s="19" t="str">
        <f t="shared" si="16"/>
        <v/>
      </c>
      <c r="AM81" s="19" t="str">
        <f t="shared" si="17"/>
        <v/>
      </c>
      <c r="AN81" s="19" t="str">
        <f t="shared" si="18"/>
        <v/>
      </c>
      <c r="AO81" s="19" t="str">
        <f t="shared" si="19"/>
        <v/>
      </c>
      <c r="AP81" s="19" t="str">
        <f t="shared" si="20"/>
        <v/>
      </c>
      <c r="AQ81" s="19" t="str">
        <f t="shared" si="21"/>
        <v/>
      </c>
      <c r="AR81" s="19" t="str">
        <f t="shared" si="22"/>
        <v/>
      </c>
      <c r="AS81" s="80" t="s">
        <v>628</v>
      </c>
      <c r="AT81" s="81" t="s">
        <v>542</v>
      </c>
      <c r="AU81" s="82" t="s">
        <v>3460</v>
      </c>
      <c r="AV81" s="20">
        <v>3</v>
      </c>
      <c r="AW81" s="21">
        <v>0</v>
      </c>
      <c r="AX81" s="21">
        <v>33</v>
      </c>
      <c r="AY81" s="21">
        <v>33</v>
      </c>
      <c r="AZ81" s="21">
        <v>0</v>
      </c>
      <c r="BA81" s="21">
        <v>33</v>
      </c>
      <c r="BB81" s="21">
        <v>0</v>
      </c>
      <c r="BC81" s="21">
        <v>0</v>
      </c>
      <c r="BD81" s="21">
        <v>0</v>
      </c>
      <c r="BE81" s="21">
        <v>0</v>
      </c>
      <c r="BF81" s="15" t="str">
        <f t="shared" si="13"/>
        <v>http://mkweb.bcgsc.ca/color-summarizer/?url=https://i.ibb.co/0V5HtgH/Gabon-Flag.png&amp;precision=low&amp;num_clusters=3</v>
      </c>
      <c r="BG81" s="15">
        <f t="shared" si="23"/>
        <v>99</v>
      </c>
      <c r="BH81" s="15" t="str">
        <f t="shared" si="24"/>
        <v>["pctBLA_0", "pctBLU_33", "pctGRE_33", "pctRED_0", "pctYEL_33", "pctORA_0", "pctBRO_0", "pctPUR_0", "pctWHI_0"]</v>
      </c>
      <c r="BI81" s="22">
        <v>267668</v>
      </c>
      <c r="BJ81" s="15" t="str">
        <f t="shared" si="25"/>
        <v>"area_267668",</v>
      </c>
      <c r="BK81" s="15" t="s">
        <v>2836</v>
      </c>
    </row>
    <row r="82" spans="1:63" ht="21.6" customHeight="1" x14ac:dyDescent="0.3">
      <c r="A82" s="10" t="s">
        <v>120</v>
      </c>
      <c r="B82" s="11" t="e" vm="81">
        <v>#VALUE!</v>
      </c>
      <c r="C82" s="24" t="s">
        <v>364</v>
      </c>
      <c r="D82" s="2" t="s">
        <v>792</v>
      </c>
      <c r="E82" s="12" t="s">
        <v>879</v>
      </c>
      <c r="F82" s="13" t="str" cm="1">
        <f t="array" ref="F82">SUBSTITUTE(CHAR(34) &amp; "capi_" &amp; AS82 &amp; CHAR(34) &amp; "," &amp; BZ82 &amp; IF(COUNTA(_xlfn._xlws.FILTER(I82:AB82, I82:AB82="y"))=0, "", _xlfn.TEXTJOIN(", ", TRUE, IF(I82:AB82="y", CHAR(34) &amp; I$1:AB$1 &amp; CHAR(34), "")) &amp; ","),",,",",")</f>
        <v>"capi_Banjul","geo_CapiBeach", "ntGRRE",</v>
      </c>
      <c r="G82" s="14" t="str" cm="1">
        <f t="array" ref="G82">_xlfn.LET(
  _xlpm.textOutput, SUBSTITUTE(
    IF(COUNTA(_xlfn._xlws.FILTER(BH82:BU82, BH82:BU82="y"))=0, "", _xlfn.TEXTJOIN(",", TRUE, IF(AC82:AR82="y", CHAR(34) &amp; $AC$1:$AR$1 &amp; CHAR(34), "")) ) &amp; "," &amp; CHAR(34) &amp; AT82 &amp; CHAR(34),
    ",,", ","
  ),
  IF(LEFT(_xlpm.textOutput,1)=",", MID(_xlpm.textOutput,2,LEN(_xlpm.textOutput)-1), _xlpm.textOutput)
)</f>
        <v>"chopGB","englis","rg2_AF_West"</v>
      </c>
      <c r="H82" s="15" t="str">
        <f>""</f>
        <v/>
      </c>
      <c r="I82" s="16"/>
      <c r="J82" s="16"/>
      <c r="K82" s="16"/>
      <c r="L82" s="16"/>
      <c r="M82" s="16"/>
      <c r="N82" s="16"/>
      <c r="O82" s="16"/>
      <c r="P82" s="16"/>
      <c r="Q82" s="16"/>
      <c r="R82" s="16"/>
      <c r="S82" s="16"/>
      <c r="T82" s="16"/>
      <c r="U82" s="16"/>
      <c r="V82" s="16" t="s">
        <v>529</v>
      </c>
      <c r="W82" s="16"/>
      <c r="X82" s="16"/>
      <c r="Y82" s="16" t="s">
        <v>529</v>
      </c>
      <c r="Z82" s="16"/>
      <c r="AA82" s="16"/>
      <c r="AB82" s="17"/>
      <c r="AC82" s="18"/>
      <c r="AD82" s="19" t="s">
        <v>529</v>
      </c>
      <c r="AE82" s="19"/>
      <c r="AF82" s="19"/>
      <c r="AG82" s="19"/>
      <c r="AH82" s="19"/>
      <c r="AI82" s="19"/>
      <c r="AJ82" s="19" t="str">
        <f t="shared" si="14"/>
        <v>y</v>
      </c>
      <c r="AK82" s="19" t="str">
        <f t="shared" si="15"/>
        <v/>
      </c>
      <c r="AL82" s="19" t="str">
        <f t="shared" si="16"/>
        <v/>
      </c>
      <c r="AM82" s="19" t="str">
        <f t="shared" si="17"/>
        <v/>
      </c>
      <c r="AN82" s="19" t="str">
        <f t="shared" si="18"/>
        <v/>
      </c>
      <c r="AO82" s="19" t="str">
        <f t="shared" si="19"/>
        <v/>
      </c>
      <c r="AP82" s="19" t="str">
        <f t="shared" si="20"/>
        <v/>
      </c>
      <c r="AQ82" s="19" t="str">
        <f t="shared" si="21"/>
        <v/>
      </c>
      <c r="AR82" s="19" t="str">
        <f t="shared" si="22"/>
        <v/>
      </c>
      <c r="AS82" s="80" t="s">
        <v>629</v>
      </c>
      <c r="AT82" s="81" t="s">
        <v>566</v>
      </c>
      <c r="AU82" s="82" t="s">
        <v>3450</v>
      </c>
      <c r="AV82" s="20">
        <v>4</v>
      </c>
      <c r="AW82" s="21">
        <v>0</v>
      </c>
      <c r="AX82" s="21">
        <v>20</v>
      </c>
      <c r="AY82" s="21">
        <v>34</v>
      </c>
      <c r="AZ82" s="21">
        <v>34</v>
      </c>
      <c r="BA82" s="21">
        <v>0</v>
      </c>
      <c r="BB82" s="21">
        <v>0</v>
      </c>
      <c r="BC82" s="21">
        <v>0</v>
      </c>
      <c r="BD82" s="21">
        <v>0</v>
      </c>
      <c r="BE82" s="21">
        <v>12</v>
      </c>
      <c r="BF82" s="15" t="str">
        <f t="shared" si="13"/>
        <v>http://mkweb.bcgsc.ca/color-summarizer/?url=https://i.ibb.co/ZYxLrKh/Gambia-Flag.png&amp;precision=low&amp;num_clusters=4</v>
      </c>
      <c r="BG82" s="15">
        <f t="shared" si="23"/>
        <v>100</v>
      </c>
      <c r="BH82" s="15" t="str">
        <f t="shared" si="24"/>
        <v>["pctBLA_0", "pctBLU_20", "pctGRE_34", "pctRED_34", "pctYEL_0", "pctORA_0", "pctBRO_0", "pctPUR_0", "pctWHI_12"]</v>
      </c>
      <c r="BI82" s="22">
        <v>11295</v>
      </c>
      <c r="BJ82" s="15" t="str">
        <f t="shared" si="25"/>
        <v>"area_11295",</v>
      </c>
      <c r="BK82" s="15" t="s">
        <v>2837</v>
      </c>
    </row>
    <row r="83" spans="1:63" ht="21.6" customHeight="1" x14ac:dyDescent="0.3">
      <c r="A83" s="10" t="s">
        <v>121</v>
      </c>
      <c r="B83" s="11" t="e" vm="82">
        <v>#VALUE!</v>
      </c>
      <c r="C83" s="24" t="s">
        <v>365</v>
      </c>
      <c r="D83" s="2" t="s">
        <v>796</v>
      </c>
      <c r="E83" s="12" t="s">
        <v>880</v>
      </c>
      <c r="F83" s="13" t="str" cm="1">
        <f t="array" ref="F83">SUBSTITUTE(CHAR(34) &amp; "capi_" &amp; AS83 &amp; CHAR(34) &amp; "," &amp; BZ83 &amp; IF(COUNTA(_xlfn._xlws.FILTER(I83:AB83, I83:AB83="y"))=0, "", _xlfn.TEXTJOIN(", ", TRUE, IF(I83:AB83="y", CHAR(34) &amp; I$1:AB$1 &amp; CHAR(34), "")) &amp; ","),",,",",")</f>
        <v>"capi_Tbilisi",</v>
      </c>
      <c r="G83" s="14" t="str" cm="1">
        <f t="array" ref="G83">_xlfn.LET(
  _xlpm.textOutput, SUBSTITUTE(
    IF(COUNTA(_xlfn._xlws.FILTER(BH83:BU83, BH83:BU83="y"))=0, "", _xlfn.TEXTJOIN(",", TRUE, IF(AC83:AR83="y", CHAR(34) &amp; $AC$1:$AR$1 &amp; CHAR(34), "")) ) &amp; "," &amp; CHAR(34) &amp; AT83 &amp; CHAR(34),
    ",,", ","
  ),
  IF(LEFT(_xlpm.textOutput,1)=",", MID(_xlpm.textOutput,2,LEN(_xlpm.textOutput)-1), _xlpm.textOutput)
)</f>
        <v>"soviet","rg2_AS_West"</v>
      </c>
      <c r="H83" s="15" t="str">
        <f>""</f>
        <v/>
      </c>
      <c r="I83" s="16"/>
      <c r="J83" s="16"/>
      <c r="K83" s="16"/>
      <c r="L83" s="16"/>
      <c r="M83" s="16"/>
      <c r="N83" s="16"/>
      <c r="O83" s="16"/>
      <c r="P83" s="16"/>
      <c r="Q83" s="16"/>
      <c r="R83" s="16"/>
      <c r="S83" s="16"/>
      <c r="T83" s="16"/>
      <c r="U83" s="16"/>
      <c r="V83" s="16"/>
      <c r="W83" s="16"/>
      <c r="X83" s="16"/>
      <c r="Y83" s="16"/>
      <c r="Z83" s="16"/>
      <c r="AA83" s="16"/>
      <c r="AB83" s="17"/>
      <c r="AC83" s="18"/>
      <c r="AD83" s="19"/>
      <c r="AE83" s="19"/>
      <c r="AF83" s="19" t="s">
        <v>529</v>
      </c>
      <c r="AG83" s="19"/>
      <c r="AH83" s="19"/>
      <c r="AI83" s="19"/>
      <c r="AJ83" s="19" t="str">
        <f t="shared" si="14"/>
        <v/>
      </c>
      <c r="AK83" s="19" t="str">
        <f t="shared" si="15"/>
        <v/>
      </c>
      <c r="AL83" s="19" t="str">
        <f t="shared" si="16"/>
        <v/>
      </c>
      <c r="AM83" s="19" t="str">
        <f t="shared" si="17"/>
        <v/>
      </c>
      <c r="AN83" s="19" t="str">
        <f t="shared" si="18"/>
        <v/>
      </c>
      <c r="AO83" s="19" t="str">
        <f t="shared" si="19"/>
        <v/>
      </c>
      <c r="AP83" s="19" t="str">
        <f t="shared" si="20"/>
        <v/>
      </c>
      <c r="AQ83" s="19" t="str">
        <f t="shared" si="21"/>
        <v/>
      </c>
      <c r="AR83" s="19" t="str">
        <f t="shared" si="22"/>
        <v/>
      </c>
      <c r="AS83" s="80" t="s">
        <v>630</v>
      </c>
      <c r="AT83" s="81" t="s">
        <v>549</v>
      </c>
      <c r="AU83" s="82" t="s">
        <v>3490</v>
      </c>
      <c r="AV83" s="20">
        <v>2</v>
      </c>
      <c r="AW83" s="21">
        <v>0</v>
      </c>
      <c r="AX83" s="21">
        <v>0</v>
      </c>
      <c r="AY83" s="21">
        <v>0</v>
      </c>
      <c r="AZ83" s="21">
        <v>37</v>
      </c>
      <c r="BA83" s="21">
        <v>0</v>
      </c>
      <c r="BB83" s="21">
        <v>0</v>
      </c>
      <c r="BC83" s="21">
        <v>0</v>
      </c>
      <c r="BD83" s="21">
        <v>0</v>
      </c>
      <c r="BE83" s="21">
        <v>63</v>
      </c>
      <c r="BF83" s="15" t="str">
        <f t="shared" si="13"/>
        <v>http://mkweb.bcgsc.ca/color-summarizer/?url=https://i.ibb.co/1QHJzFd/Georgia-Flag.png&amp;precision=low&amp;num_clusters=2</v>
      </c>
      <c r="BG83" s="15">
        <f t="shared" si="23"/>
        <v>100</v>
      </c>
      <c r="BH83" s="15" t="str">
        <f t="shared" si="24"/>
        <v>["pctBLA_0", "pctBLU_0", "pctGRE_0", "pctRED_37", "pctYEL_0", "pctORA_0", "pctBRO_0", "pctPUR_0", "pctWHI_63"]</v>
      </c>
      <c r="BI83" s="22">
        <v>69700</v>
      </c>
      <c r="BJ83" s="15" t="str">
        <f t="shared" si="25"/>
        <v>"area_69700",</v>
      </c>
      <c r="BK83" s="15" t="s">
        <v>2838</v>
      </c>
    </row>
    <row r="84" spans="1:63" ht="21.6" customHeight="1" x14ac:dyDescent="0.3">
      <c r="A84" s="10" t="s">
        <v>122</v>
      </c>
      <c r="B84" s="11" t="e" vm="83">
        <v>#VALUE!</v>
      </c>
      <c r="C84" s="24" t="s">
        <v>366</v>
      </c>
      <c r="D84" s="2" t="s">
        <v>791</v>
      </c>
      <c r="E84" s="12" t="s">
        <v>881</v>
      </c>
      <c r="F84" s="13" t="str" cm="1">
        <f t="array" ref="F84">SUBSTITUTE(CHAR(34) &amp; "capi_" &amp; AS84 &amp; CHAR(34) &amp; "," &amp; BZ84 &amp; IF(COUNTA(_xlfn._xlws.FILTER(I84:AB84, I84:AB84="y"))=0, "", _xlfn.TEXTJOIN(", ", TRUE, IF(I84:AB84="y", CHAR(34) &amp; I$1:AB$1 &amp; CHAR(34), "")) &amp; ","),",,",",")</f>
        <v>"capi_Berlin","locate_MI", "top10_ping", "pol_samesx", "pol_pope", "md_tekken7",</v>
      </c>
      <c r="G84" s="14" t="str" cm="1">
        <f t="array" ref="G84">_xlfn.LET(
  _xlpm.textOutput, SUBSTITUTE(
    IF(COUNTA(_xlfn._xlws.FILTER(BH84:BU84, BH84:BU84="y"))=0, "", _xlfn.TEXTJOIN(",", TRUE, IF(AC84:AR84="y", CHAR(34) &amp; $AC$1:$AR$1 &amp; CHAR(34), "")) ) &amp; "," &amp; CHAR(34) &amp; AT84 &amp; CHAR(34),
    ",,", ","
  ),
  IF(LEFT(_xlpm.textOutput,1)=",", MID(_xlpm.textOutput,2,LEN(_xlpm.textOutput)-1), _xlpm.textOutput)
)</f>
        <v>"eunion","german","rg2_EU_West"</v>
      </c>
      <c r="H84" s="15" t="str">
        <f>""</f>
        <v/>
      </c>
      <c r="I84" s="16"/>
      <c r="J84" s="16"/>
      <c r="K84" s="16"/>
      <c r="L84" s="16" t="s">
        <v>529</v>
      </c>
      <c r="M84" s="16"/>
      <c r="N84" s="16"/>
      <c r="O84" s="16" t="s">
        <v>529</v>
      </c>
      <c r="P84" s="16"/>
      <c r="Q84" s="16"/>
      <c r="R84" s="16"/>
      <c r="S84" s="16"/>
      <c r="T84" s="16" t="s">
        <v>529</v>
      </c>
      <c r="U84" s="16" t="s">
        <v>529</v>
      </c>
      <c r="V84" s="16"/>
      <c r="W84" s="16" t="s">
        <v>529</v>
      </c>
      <c r="X84" s="16"/>
      <c r="Y84" s="16"/>
      <c r="Z84" s="16"/>
      <c r="AA84" s="16"/>
      <c r="AB84" s="17"/>
      <c r="AC84" s="18"/>
      <c r="AD84" s="19"/>
      <c r="AE84" s="19"/>
      <c r="AF84" s="19"/>
      <c r="AG84" s="19"/>
      <c r="AH84" s="19" t="s">
        <v>529</v>
      </c>
      <c r="AI84" s="19"/>
      <c r="AJ84" s="19" t="str">
        <f t="shared" si="14"/>
        <v/>
      </c>
      <c r="AK84" s="19" t="str">
        <f t="shared" si="15"/>
        <v/>
      </c>
      <c r="AL84" s="19" t="str">
        <f t="shared" si="16"/>
        <v/>
      </c>
      <c r="AM84" s="19" t="str">
        <f t="shared" si="17"/>
        <v/>
      </c>
      <c r="AN84" s="19" t="str">
        <f t="shared" si="18"/>
        <v/>
      </c>
      <c r="AO84" s="19" t="str">
        <f t="shared" si="19"/>
        <v/>
      </c>
      <c r="AP84" s="19" t="str">
        <f t="shared" si="20"/>
        <v>y</v>
      </c>
      <c r="AQ84" s="19" t="str">
        <f t="shared" si="21"/>
        <v/>
      </c>
      <c r="AR84" s="19" t="str">
        <f t="shared" si="22"/>
        <v/>
      </c>
      <c r="AS84" s="80" t="s">
        <v>631</v>
      </c>
      <c r="AT84" s="81" t="s">
        <v>554</v>
      </c>
      <c r="AU84" s="82" t="s">
        <v>3454</v>
      </c>
      <c r="AV84" s="20">
        <v>3</v>
      </c>
      <c r="AW84" s="21">
        <v>33</v>
      </c>
      <c r="AX84" s="21">
        <v>0</v>
      </c>
      <c r="AY84" s="21">
        <v>0</v>
      </c>
      <c r="AZ84" s="21">
        <v>33</v>
      </c>
      <c r="BA84" s="21">
        <v>33</v>
      </c>
      <c r="BB84" s="21">
        <v>0</v>
      </c>
      <c r="BC84" s="21">
        <v>0</v>
      </c>
      <c r="BD84" s="21">
        <v>0</v>
      </c>
      <c r="BE84" s="21">
        <v>0</v>
      </c>
      <c r="BF84" s="15" t="str">
        <f t="shared" si="13"/>
        <v>http://mkweb.bcgsc.ca/color-summarizer/?url=https://i.ibb.co/GQp6cw9/Germany-Flag.png&amp;precision=low&amp;num_clusters=3</v>
      </c>
      <c r="BG84" s="15">
        <f t="shared" si="23"/>
        <v>99</v>
      </c>
      <c r="BH84" s="15" t="str">
        <f t="shared" si="24"/>
        <v>["pctBLA_33", "pctBLU_0", "pctGRE_0", "pctRED_33", "pctYEL_33", "pctORA_0", "pctBRO_0", "pctPUR_0", "pctWHI_0"]</v>
      </c>
      <c r="BI84" s="22">
        <v>357022</v>
      </c>
      <c r="BJ84" s="15" t="str">
        <f t="shared" si="25"/>
        <v>"area_357022",</v>
      </c>
      <c r="BK84" s="15" t="s">
        <v>2839</v>
      </c>
    </row>
    <row r="85" spans="1:63" ht="21.6" customHeight="1" x14ac:dyDescent="0.3">
      <c r="A85" s="10" t="s">
        <v>123</v>
      </c>
      <c r="B85" s="11" t="e" vm="84">
        <v>#VALUE!</v>
      </c>
      <c r="C85" s="24" t="s">
        <v>367</v>
      </c>
      <c r="D85" s="2" t="s">
        <v>792</v>
      </c>
      <c r="E85" s="12" t="s">
        <v>882</v>
      </c>
      <c r="F85" s="13" t="str" cm="1">
        <f t="array" ref="F85">SUBSTITUTE(CHAR(34) &amp; "capi_" &amp; AS85 &amp; CHAR(34) &amp; "," &amp; BZ85 &amp; IF(COUNTA(_xlfn._xlws.FILTER(I85:AB85, I85:AB85="y"))=0, "", _xlfn.TEXTJOIN(", ", TRUE, IF(I85:AB85="y", CHAR(34) &amp; I$1:AB$1 &amp; CHAR(34), "")) &amp; ","),",,",",")</f>
        <v>"capi_Accra","geo_CapiBeach", "ntGRRE",</v>
      </c>
      <c r="G85" s="14" t="str" cm="1">
        <f t="array" ref="G85">_xlfn.LET(
  _xlpm.textOutput, SUBSTITUTE(
    IF(COUNTA(_xlfn._xlws.FILTER(BH85:BU85, BH85:BU85="y"))=0, "", _xlfn.TEXTJOIN(",", TRUE, IF(AC85:AR85="y", CHAR(34) &amp; $AC$1:$AR$1 &amp; CHAR(34), "")) ) &amp; "," &amp; CHAR(34) &amp; AT85 &amp; CHAR(34),
    ",,", ","
  ),
  IF(LEFT(_xlpm.textOutput,1)=",", MID(_xlpm.textOutput,2,LEN(_xlpm.textOutput)-1), _xlpm.textOutput)
)</f>
        <v>"chopGB","englis","rg2_AF_West"</v>
      </c>
      <c r="H85" s="15" t="str">
        <f>""</f>
        <v/>
      </c>
      <c r="I85" s="16"/>
      <c r="J85" s="16"/>
      <c r="K85" s="16"/>
      <c r="L85" s="16"/>
      <c r="M85" s="16"/>
      <c r="N85" s="16"/>
      <c r="O85" s="16"/>
      <c r="P85" s="16"/>
      <c r="Q85" s="16"/>
      <c r="R85" s="16"/>
      <c r="S85" s="16"/>
      <c r="T85" s="16"/>
      <c r="U85" s="16"/>
      <c r="V85" s="16" t="s">
        <v>529</v>
      </c>
      <c r="W85" s="16"/>
      <c r="X85" s="16"/>
      <c r="Y85" s="16" t="s">
        <v>529</v>
      </c>
      <c r="Z85" s="16"/>
      <c r="AA85" s="16"/>
      <c r="AB85" s="17"/>
      <c r="AC85" s="18"/>
      <c r="AD85" s="19" t="s">
        <v>529</v>
      </c>
      <c r="AE85" s="19"/>
      <c r="AF85" s="19"/>
      <c r="AG85" s="19"/>
      <c r="AH85" s="19"/>
      <c r="AI85" s="19"/>
      <c r="AJ85" s="19" t="str">
        <f t="shared" si="14"/>
        <v>y</v>
      </c>
      <c r="AK85" s="19" t="str">
        <f t="shared" si="15"/>
        <v/>
      </c>
      <c r="AL85" s="19" t="str">
        <f t="shared" si="16"/>
        <v/>
      </c>
      <c r="AM85" s="19" t="str">
        <f t="shared" si="17"/>
        <v/>
      </c>
      <c r="AN85" s="19" t="str">
        <f t="shared" si="18"/>
        <v/>
      </c>
      <c r="AO85" s="19" t="str">
        <f t="shared" si="19"/>
        <v/>
      </c>
      <c r="AP85" s="19" t="str">
        <f t="shared" si="20"/>
        <v/>
      </c>
      <c r="AQ85" s="19" t="str">
        <f t="shared" si="21"/>
        <v/>
      </c>
      <c r="AR85" s="19" t="str">
        <f t="shared" si="22"/>
        <v/>
      </c>
      <c r="AS85" s="80" t="s">
        <v>632</v>
      </c>
      <c r="AT85" s="81" t="s">
        <v>566</v>
      </c>
      <c r="AU85" s="82" t="s">
        <v>3450</v>
      </c>
      <c r="AV85" s="20">
        <v>4</v>
      </c>
      <c r="AW85" s="21">
        <v>4</v>
      </c>
      <c r="AX85" s="21">
        <v>0</v>
      </c>
      <c r="AY85" s="21">
        <v>33</v>
      </c>
      <c r="AZ85" s="21">
        <v>33</v>
      </c>
      <c r="BA85" s="21">
        <v>30</v>
      </c>
      <c r="BB85" s="21">
        <v>0</v>
      </c>
      <c r="BC85" s="21">
        <v>0</v>
      </c>
      <c r="BD85" s="21">
        <v>0</v>
      </c>
      <c r="BE85" s="21">
        <v>0</v>
      </c>
      <c r="BF85" s="15" t="str">
        <f t="shared" si="13"/>
        <v>http://mkweb.bcgsc.ca/color-summarizer/?url=https://i.ibb.co/tcvq1Vn/Ghana-Flag.png&amp;precision=low&amp;num_clusters=4</v>
      </c>
      <c r="BG85" s="15">
        <f t="shared" si="23"/>
        <v>100</v>
      </c>
      <c r="BH85" s="15" t="str">
        <f t="shared" si="24"/>
        <v>["pctBLA_4", "pctBLU_0", "pctGRE_33", "pctRED_33", "pctYEL_30", "pctORA_0", "pctBRO_0", "pctPUR_0", "pctWHI_0"]</v>
      </c>
      <c r="BI85" s="22">
        <v>238533</v>
      </c>
      <c r="BJ85" s="15" t="str">
        <f t="shared" si="25"/>
        <v>"area_238533",</v>
      </c>
      <c r="BK85" s="15" t="s">
        <v>2840</v>
      </c>
    </row>
    <row r="86" spans="1:63" ht="21.6" customHeight="1" x14ac:dyDescent="0.3">
      <c r="A86" s="10" t="s">
        <v>124</v>
      </c>
      <c r="B86" s="11" t="e" vm="85">
        <v>#VALUE!</v>
      </c>
      <c r="C86" s="24" t="s">
        <v>368</v>
      </c>
      <c r="D86" s="2" t="s">
        <v>791</v>
      </c>
      <c r="E86" s="12" t="s">
        <v>883</v>
      </c>
      <c r="F86" s="13" t="str" cm="1">
        <f t="array" ref="F86">SUBSTITUTE(CHAR(34) &amp; "capi_" &amp; AS86 &amp; CHAR(34) &amp; "," &amp; BZ86 &amp; IF(COUNTA(_xlfn._xlws.FILTER(I86:AB86, I86:AB86="y"))=0, "", _xlfn.TEXTJOIN(", ", TRUE, IF(I86:AB86="y", CHAR(34) &amp; I$1:AB$1 &amp; CHAR(34), "")) &amp; ","),",,",",")</f>
        <v>"capi_Gibraltar","geo_CapiBeach", "ntWHYE",</v>
      </c>
      <c r="G86" s="14" t="str" cm="1">
        <f t="array" ref="G86">_xlfn.LET(
  _xlpm.textOutput, SUBSTITUTE(
    IF(COUNTA(_xlfn._xlws.FILTER(BH86:BU86, BH86:BU86="y"))=0, "", _xlfn.TEXTJOIN(",", TRUE, IF(AC86:AR86="y", CHAR(34) &amp; $AC$1:$AR$1 &amp; CHAR(34), "")) ) &amp; "," &amp; CHAR(34) &amp; AT86 &amp; CHAR(34),
    ",,", ","
  ),
  IF(LEFT(_xlpm.textOutput,1)=",", MID(_xlpm.textOutput,2,LEN(_xlpm.textOutput)-1), _xlpm.textOutput)
)</f>
        <v>"monarchy","englis","rg2_Eu_South"</v>
      </c>
      <c r="H86" s="15" t="str">
        <f>""</f>
        <v/>
      </c>
      <c r="I86" s="16"/>
      <c r="J86" s="16"/>
      <c r="K86" s="16"/>
      <c r="L86" s="16"/>
      <c r="M86" s="16"/>
      <c r="N86" s="16"/>
      <c r="O86" s="16"/>
      <c r="P86" s="16"/>
      <c r="Q86" s="16"/>
      <c r="R86" s="16"/>
      <c r="S86" s="16"/>
      <c r="T86" s="16"/>
      <c r="U86" s="16"/>
      <c r="V86" s="16" t="s">
        <v>529</v>
      </c>
      <c r="W86" s="16"/>
      <c r="X86" s="16"/>
      <c r="Y86" s="16"/>
      <c r="Z86" s="16"/>
      <c r="AA86" s="16"/>
      <c r="AB86" s="17" t="s">
        <v>529</v>
      </c>
      <c r="AC86" s="18"/>
      <c r="AD86" s="19"/>
      <c r="AE86" s="19"/>
      <c r="AF86" s="19"/>
      <c r="AG86" s="19"/>
      <c r="AH86" s="19"/>
      <c r="AI86" s="19" t="s">
        <v>529</v>
      </c>
      <c r="AJ86" s="19" t="str">
        <f t="shared" si="14"/>
        <v>y</v>
      </c>
      <c r="AK86" s="19" t="str">
        <f t="shared" si="15"/>
        <v/>
      </c>
      <c r="AL86" s="19" t="str">
        <f t="shared" si="16"/>
        <v/>
      </c>
      <c r="AM86" s="19" t="str">
        <f t="shared" si="17"/>
        <v/>
      </c>
      <c r="AN86" s="19" t="str">
        <f t="shared" si="18"/>
        <v/>
      </c>
      <c r="AO86" s="19" t="str">
        <f t="shared" si="19"/>
        <v/>
      </c>
      <c r="AP86" s="19" t="str">
        <f t="shared" si="20"/>
        <v/>
      </c>
      <c r="AQ86" s="19" t="str">
        <f t="shared" si="21"/>
        <v/>
      </c>
      <c r="AR86" s="19" t="str">
        <f t="shared" si="22"/>
        <v/>
      </c>
      <c r="AS86" s="80" t="s">
        <v>124</v>
      </c>
      <c r="AT86" s="81" t="s">
        <v>535</v>
      </c>
      <c r="AU86" s="82" t="s">
        <v>3450</v>
      </c>
      <c r="AV86" s="20">
        <v>4</v>
      </c>
      <c r="AW86" s="21">
        <v>2</v>
      </c>
      <c r="AX86" s="21">
        <v>0</v>
      </c>
      <c r="AY86" s="21">
        <v>0</v>
      </c>
      <c r="AZ86" s="21">
        <v>40</v>
      </c>
      <c r="BA86" s="21">
        <v>4</v>
      </c>
      <c r="BB86" s="21">
        <v>0</v>
      </c>
      <c r="BC86" s="21">
        <v>0</v>
      </c>
      <c r="BD86" s="21">
        <v>0</v>
      </c>
      <c r="BE86" s="21">
        <v>53</v>
      </c>
      <c r="BF86" s="15" t="str">
        <f t="shared" si="13"/>
        <v>http://mkweb.bcgsc.ca/color-summarizer/?url=https://i.ibb.co/G0GmXzF/Gibraltar-Flag.png&amp;precision=low&amp;num_clusters=4</v>
      </c>
      <c r="BG86" s="15">
        <f t="shared" si="23"/>
        <v>99</v>
      </c>
      <c r="BH86" s="15" t="str">
        <f t="shared" si="24"/>
        <v>["pctBLA_2", "pctBLU_0", "pctGRE_0", "pctRED_40", "pctYEL_4", "pctORA_0", "pctBRO_0", "pctPUR_0", "pctWHI_53"]</v>
      </c>
      <c r="BI86" s="15">
        <v>6.8</v>
      </c>
      <c r="BJ86" s="15" t="str">
        <f t="shared" si="25"/>
        <v>"area_6.8",</v>
      </c>
      <c r="BK86" s="15" t="s">
        <v>2841</v>
      </c>
    </row>
    <row r="87" spans="1:63" ht="21.6" customHeight="1" x14ac:dyDescent="0.3">
      <c r="A87" s="10" t="s">
        <v>125</v>
      </c>
      <c r="B87" s="11" t="e" vm="86">
        <v>#VALUE!</v>
      </c>
      <c r="C87" s="24" t="s">
        <v>369</v>
      </c>
      <c r="D87" s="2" t="s">
        <v>791</v>
      </c>
      <c r="E87" s="12" t="s">
        <v>884</v>
      </c>
      <c r="F87" s="13" t="str" cm="1">
        <f t="array" ref="F87">SUBSTITUTE(CHAR(34) &amp; "capi_" &amp; AS87 &amp; CHAR(34) &amp; "," &amp; BZ87 &amp; IF(COUNTA(_xlfn._xlws.FILTER(I87:AB87, I87:AB87="y"))=0, "", _xlfn.TEXTJOIN(", ", TRUE, IF(I87:AB87="y", CHAR(34) &amp; I$1:AB$1 &amp; CHAR(34), "")) &amp; ","),",,",",")</f>
        <v>"capi_Athens","md_acreed123", "pol_samesx", "pol_pope", "geo_CapiBeach",</v>
      </c>
      <c r="G87" s="14" t="str" cm="1">
        <f t="array" ref="G87">_xlfn.LET(
  _xlpm.textOutput, SUBSTITUTE(
    IF(COUNTA(_xlfn._xlws.FILTER(BH87:BU87, BH87:BU87="y"))=0, "", _xlfn.TEXTJOIN(",", TRUE, IF(AC87:AR87="y", CHAR(34) &amp; $AC$1:$AR$1 &amp; CHAR(34), "")) ) &amp; "," &amp; CHAR(34) &amp; AT87 &amp; CHAR(34),
    ",,", ","
  ),
  IF(LEFT(_xlpm.textOutput,1)=",", MID(_xlpm.textOutput,2,LEN(_xlpm.textOutput)-1), _xlpm.textOutput)
)</f>
        <v>"balkan","rg3_romanempire","eunion","rg2_Eu_South"</v>
      </c>
      <c r="H87" s="15" t="str">
        <f>""</f>
        <v/>
      </c>
      <c r="I87" s="16"/>
      <c r="J87" s="16"/>
      <c r="K87" s="16"/>
      <c r="L87" s="16"/>
      <c r="M87" s="16"/>
      <c r="N87" s="16"/>
      <c r="O87" s="16"/>
      <c r="P87" s="16"/>
      <c r="Q87" s="16"/>
      <c r="R87" s="16"/>
      <c r="S87" s="16" t="s">
        <v>529</v>
      </c>
      <c r="T87" s="16" t="s">
        <v>529</v>
      </c>
      <c r="U87" s="16" t="s">
        <v>529</v>
      </c>
      <c r="V87" s="16" t="s">
        <v>529</v>
      </c>
      <c r="W87" s="16"/>
      <c r="X87" s="16"/>
      <c r="Y87" s="16"/>
      <c r="Z87" s="16"/>
      <c r="AA87" s="16"/>
      <c r="AB87" s="17"/>
      <c r="AC87" s="18"/>
      <c r="AD87" s="19"/>
      <c r="AE87" s="19" t="s">
        <v>529</v>
      </c>
      <c r="AF87" s="19"/>
      <c r="AG87" s="19" t="s">
        <v>529</v>
      </c>
      <c r="AH87" s="19" t="s">
        <v>529</v>
      </c>
      <c r="AI87" s="19"/>
      <c r="AJ87" s="19" t="str">
        <f t="shared" si="14"/>
        <v/>
      </c>
      <c r="AK87" s="19" t="str">
        <f t="shared" si="15"/>
        <v/>
      </c>
      <c r="AL87" s="19" t="str">
        <f t="shared" si="16"/>
        <v/>
      </c>
      <c r="AM87" s="19" t="str">
        <f t="shared" si="17"/>
        <v/>
      </c>
      <c r="AN87" s="19" t="str">
        <f t="shared" si="18"/>
        <v/>
      </c>
      <c r="AO87" s="19" t="str">
        <f t="shared" si="19"/>
        <v/>
      </c>
      <c r="AP87" s="19" t="str">
        <f t="shared" si="20"/>
        <v/>
      </c>
      <c r="AQ87" s="19" t="str">
        <f t="shared" si="21"/>
        <v/>
      </c>
      <c r="AR87" s="19" t="str">
        <f t="shared" si="22"/>
        <v/>
      </c>
      <c r="AS87" s="80" t="s">
        <v>633</v>
      </c>
      <c r="AT87" s="81" t="s">
        <v>535</v>
      </c>
      <c r="AU87" s="82" t="s">
        <v>3491</v>
      </c>
      <c r="AV87" s="20">
        <v>2</v>
      </c>
      <c r="AW87" s="21">
        <v>0</v>
      </c>
      <c r="AX87" s="21">
        <v>60</v>
      </c>
      <c r="AY87" s="21">
        <v>0</v>
      </c>
      <c r="AZ87" s="21">
        <v>0</v>
      </c>
      <c r="BA87" s="21">
        <v>0</v>
      </c>
      <c r="BB87" s="21">
        <v>0</v>
      </c>
      <c r="BC87" s="21">
        <v>0</v>
      </c>
      <c r="BD87" s="21">
        <v>0</v>
      </c>
      <c r="BE87" s="21">
        <v>40</v>
      </c>
      <c r="BF87" s="15" t="str">
        <f t="shared" si="13"/>
        <v>http://mkweb.bcgsc.ca/color-summarizer/?url=https://i.ibb.co/B4TWLN5/Greece-Flag.png&amp;precision=low&amp;num_clusters=2</v>
      </c>
      <c r="BG87" s="15">
        <f t="shared" si="23"/>
        <v>100</v>
      </c>
      <c r="BH87" s="15" t="str">
        <f t="shared" si="24"/>
        <v>["pctBLA_0", "pctBLU_60", "pctGRE_0", "pctRED_0", "pctYEL_0", "pctORA_0", "pctBRO_0", "pctPUR_0", "pctWHI_40"]</v>
      </c>
      <c r="BI87" s="22">
        <v>131957</v>
      </c>
      <c r="BJ87" s="15" t="str">
        <f t="shared" si="25"/>
        <v>"area_131957",</v>
      </c>
      <c r="BK87" s="15" t="s">
        <v>2842</v>
      </c>
    </row>
    <row r="88" spans="1:63" ht="21.6" customHeight="1" x14ac:dyDescent="0.3">
      <c r="A88" s="10" t="s">
        <v>126</v>
      </c>
      <c r="B88" s="11" t="e" vm="87">
        <v>#VALUE!</v>
      </c>
      <c r="C88" s="24" t="s">
        <v>370</v>
      </c>
      <c r="D88" s="2" t="s">
        <v>794</v>
      </c>
      <c r="E88" s="12" t="s">
        <v>885</v>
      </c>
      <c r="F88" s="13" t="str" cm="1">
        <f t="array" ref="F88">SUBSTITUTE(CHAR(34) &amp; "capi_" &amp; AS88 &amp; CHAR(34) &amp; "," &amp; BZ88 &amp; IF(COUNTA(_xlfn._xlws.FILTER(I88:AB88, I88:AB88="y"))=0, "", _xlfn.TEXTJOIN(", ", TRUE, IF(I88:AB88="y", CHAR(34) &amp; I$1:AB$1 &amp; CHAR(34), "")) &amp; ","),",,",",")</f>
        <v>"capi_Nuuk","island", "top10_reindeer", "geo_CapiBeach",</v>
      </c>
      <c r="G88" s="14" t="str" cm="1">
        <f t="array" ref="G88">_xlfn.LET(
  _xlpm.textOutput, SUBSTITUTE(
    IF(COUNTA(_xlfn._xlws.FILTER(BH88:BU88, BH88:BU88="y"))=0, "", _xlfn.TEXTJOIN(",", TRUE, IF(AC88:AR88="y", CHAR(34) &amp; $AC$1:$AR$1 &amp; CHAR(34), "")) ) &amp; "," &amp; CHAR(34) &amp; AT88 &amp; CHAR(34),
    ",,", ","
  ),
  IF(LEFT(_xlpm.textOutput,1)=",", MID(_xlpm.textOutput,2,LEN(_xlpm.textOutput)-1), _xlpm.textOutput)
)</f>
        <v>"monarchy","rg2_AM_North"</v>
      </c>
      <c r="H88" s="15" t="str">
        <f>""</f>
        <v/>
      </c>
      <c r="I88" s="16" t="s">
        <v>529</v>
      </c>
      <c r="J88" s="16"/>
      <c r="K88" s="16"/>
      <c r="L88" s="16"/>
      <c r="M88" s="16"/>
      <c r="N88" s="16"/>
      <c r="O88" s="16"/>
      <c r="P88" s="16"/>
      <c r="Q88" s="16"/>
      <c r="R88" s="16" t="s">
        <v>529</v>
      </c>
      <c r="S88" s="16"/>
      <c r="T88" s="16"/>
      <c r="U88" s="16"/>
      <c r="V88" s="16" t="s">
        <v>529</v>
      </c>
      <c r="W88" s="16"/>
      <c r="X88" s="16"/>
      <c r="Y88" s="16"/>
      <c r="Z88" s="16"/>
      <c r="AA88" s="16"/>
      <c r="AB88" s="17"/>
      <c r="AC88" s="18"/>
      <c r="AD88" s="19"/>
      <c r="AE88" s="19"/>
      <c r="AF88" s="19"/>
      <c r="AG88" s="19"/>
      <c r="AH88" s="19"/>
      <c r="AI88" s="19" t="s">
        <v>529</v>
      </c>
      <c r="AJ88" s="19" t="str">
        <f t="shared" si="14"/>
        <v/>
      </c>
      <c r="AK88" s="19" t="str">
        <f t="shared" si="15"/>
        <v/>
      </c>
      <c r="AL88" s="19" t="str">
        <f t="shared" si="16"/>
        <v/>
      </c>
      <c r="AM88" s="19" t="str">
        <f t="shared" si="17"/>
        <v/>
      </c>
      <c r="AN88" s="19" t="str">
        <f t="shared" si="18"/>
        <v/>
      </c>
      <c r="AO88" s="19" t="str">
        <f t="shared" si="19"/>
        <v/>
      </c>
      <c r="AP88" s="19" t="str">
        <f t="shared" si="20"/>
        <v/>
      </c>
      <c r="AQ88" s="19" t="str">
        <f t="shared" si="21"/>
        <v/>
      </c>
      <c r="AR88" s="19" t="str">
        <f t="shared" si="22"/>
        <v/>
      </c>
      <c r="AS88" s="80" t="s">
        <v>634</v>
      </c>
      <c r="AT88" s="81" t="s">
        <v>568</v>
      </c>
      <c r="AU88" s="82" t="s">
        <v>3492</v>
      </c>
      <c r="AV88" s="20">
        <v>2</v>
      </c>
      <c r="AW88" s="21">
        <v>0</v>
      </c>
      <c r="AX88" s="21">
        <v>0</v>
      </c>
      <c r="AY88" s="21">
        <v>0</v>
      </c>
      <c r="AZ88" s="21">
        <v>50</v>
      </c>
      <c r="BA88" s="21">
        <v>0</v>
      </c>
      <c r="BB88" s="21">
        <v>0</v>
      </c>
      <c r="BC88" s="21">
        <v>0</v>
      </c>
      <c r="BD88" s="21">
        <v>0</v>
      </c>
      <c r="BE88" s="21">
        <v>50</v>
      </c>
      <c r="BF88" s="15" t="str">
        <f t="shared" si="13"/>
        <v>http://mkweb.bcgsc.ca/color-summarizer/?url=https://i.ibb.co/zhdqqNh/Greenland-Flag.png&amp;precision=low&amp;num_clusters=2</v>
      </c>
      <c r="BG88" s="15">
        <f t="shared" si="23"/>
        <v>100</v>
      </c>
      <c r="BH88" s="15" t="str">
        <f t="shared" si="24"/>
        <v>["pctBLA_0", "pctBLU_0", "pctGRE_0", "pctRED_50", "pctYEL_0", "pctORA_0", "pctBRO_0", "pctPUR_0", "pctWHI_50"]</v>
      </c>
      <c r="BI88" s="22">
        <v>2166086</v>
      </c>
      <c r="BJ88" s="15" t="str">
        <f t="shared" si="25"/>
        <v>"area_2166086",</v>
      </c>
      <c r="BK88" s="15" t="s">
        <v>2843</v>
      </c>
    </row>
    <row r="89" spans="1:63" ht="21.6" customHeight="1" x14ac:dyDescent="0.3">
      <c r="A89" s="10" t="s">
        <v>127</v>
      </c>
      <c r="B89" s="11" t="e" vm="88">
        <v>#VALUE!</v>
      </c>
      <c r="C89" s="24" t="s">
        <v>371</v>
      </c>
      <c r="D89" s="2" t="s">
        <v>794</v>
      </c>
      <c r="E89" s="12" t="s">
        <v>886</v>
      </c>
      <c r="F89" s="13" t="str" cm="1">
        <f t="array" ref="F89">SUBSTITUTE(CHAR(34) &amp; "capi_" &amp; AS89 &amp; CHAR(34) &amp; "," &amp; BZ89 &amp; IF(COUNTA(_xlfn._xlws.FILTER(I89:AB89, I89:AB89="y"))=0, "", _xlfn.TEXTJOIN(", ", TRUE, IF(I89:AB89="y", CHAR(34) &amp; I$1:AB$1 &amp; CHAR(34), "")) &amp; ","),",,",",")</f>
        <v>"capi_St. George's","island", "geo_CapiBeach",</v>
      </c>
      <c r="G89" s="14" t="str" cm="1">
        <f t="array" ref="G89">_xlfn.LET(
  _xlpm.textOutput, SUBSTITUTE(
    IF(COUNTA(_xlfn._xlws.FILTER(BH89:BU89, BH89:BU89="y"))=0, "", _xlfn.TEXTJOIN(",", TRUE, IF(AC89:AR89="y", CHAR(34) &amp; $AC$1:$AR$1 &amp; CHAR(34), "")) ) &amp; "," &amp; CHAR(34) &amp; AT89 &amp; CHAR(34),
    ",,", ","
  ),
  IF(LEFT(_xlpm.textOutput,1)=",", MID(_xlpm.textOutput,2,LEN(_xlpm.textOutput)-1), _xlpm.textOutput)
)</f>
        <v>"chopGB","monarchy","englis","rg2_Na_Caribbean"</v>
      </c>
      <c r="H89" s="15" t="str">
        <f>""</f>
        <v/>
      </c>
      <c r="I89" s="16" t="s">
        <v>529</v>
      </c>
      <c r="J89" s="16"/>
      <c r="K89" s="16"/>
      <c r="L89" s="16"/>
      <c r="M89" s="16"/>
      <c r="N89" s="16"/>
      <c r="O89" s="16"/>
      <c r="P89" s="16"/>
      <c r="Q89" s="16"/>
      <c r="R89" s="16"/>
      <c r="S89" s="16"/>
      <c r="T89" s="16"/>
      <c r="U89" s="16"/>
      <c r="V89" s="16" t="s">
        <v>529</v>
      </c>
      <c r="W89" s="16"/>
      <c r="X89" s="16"/>
      <c r="Y89" s="16"/>
      <c r="Z89" s="16"/>
      <c r="AA89" s="16"/>
      <c r="AB89" s="17"/>
      <c r="AC89" s="18"/>
      <c r="AD89" s="19" t="s">
        <v>529</v>
      </c>
      <c r="AE89" s="19"/>
      <c r="AF89" s="19"/>
      <c r="AG89" s="19"/>
      <c r="AH89" s="19"/>
      <c r="AI89" s="19" t="s">
        <v>529</v>
      </c>
      <c r="AJ89" s="19" t="str">
        <f t="shared" si="14"/>
        <v>y</v>
      </c>
      <c r="AK89" s="19" t="str">
        <f t="shared" si="15"/>
        <v/>
      </c>
      <c r="AL89" s="19" t="str">
        <f t="shared" si="16"/>
        <v/>
      </c>
      <c r="AM89" s="19" t="str">
        <f t="shared" si="17"/>
        <v/>
      </c>
      <c r="AN89" s="19" t="str">
        <f t="shared" si="18"/>
        <v/>
      </c>
      <c r="AO89" s="19" t="str">
        <f t="shared" si="19"/>
        <v/>
      </c>
      <c r="AP89" s="19" t="str">
        <f t="shared" si="20"/>
        <v/>
      </c>
      <c r="AQ89" s="19" t="str">
        <f t="shared" si="21"/>
        <v/>
      </c>
      <c r="AR89" s="19" t="str">
        <f t="shared" si="22"/>
        <v/>
      </c>
      <c r="AS89" s="80" t="s">
        <v>635</v>
      </c>
      <c r="AT89" s="81" t="s">
        <v>544</v>
      </c>
      <c r="AU89" s="82" t="s">
        <v>3450</v>
      </c>
      <c r="AV89" s="20">
        <v>3</v>
      </c>
      <c r="AW89" s="21">
        <v>0</v>
      </c>
      <c r="AX89" s="21">
        <v>0</v>
      </c>
      <c r="AY89" s="21">
        <v>29</v>
      </c>
      <c r="AZ89" s="21">
        <v>39</v>
      </c>
      <c r="BA89" s="21">
        <v>32</v>
      </c>
      <c r="BB89" s="21">
        <v>0</v>
      </c>
      <c r="BC89" s="21">
        <v>0</v>
      </c>
      <c r="BD89" s="21">
        <v>0</v>
      </c>
      <c r="BE89" s="21">
        <v>0</v>
      </c>
      <c r="BF89" s="15" t="str">
        <f t="shared" si="13"/>
        <v>http://mkweb.bcgsc.ca/color-summarizer/?url=https://i.ibb.co/kyVq14y/Grenada-Flag.png&amp;precision=low&amp;num_clusters=3</v>
      </c>
      <c r="BG89" s="15">
        <f t="shared" si="23"/>
        <v>100</v>
      </c>
      <c r="BH89" s="15" t="str">
        <f t="shared" si="24"/>
        <v>["pctBLA_0", "pctBLU_0", "pctGRE_29", "pctRED_39", "pctYEL_32", "pctORA_0", "pctBRO_0", "pctPUR_0", "pctWHI_0"]</v>
      </c>
      <c r="BI89" s="15">
        <v>344</v>
      </c>
      <c r="BJ89" s="15" t="str">
        <f t="shared" si="25"/>
        <v>"area_344",</v>
      </c>
      <c r="BK89" s="15" t="s">
        <v>2844</v>
      </c>
    </row>
    <row r="90" spans="1:63" ht="21.6" customHeight="1" x14ac:dyDescent="0.3">
      <c r="A90" s="10" t="s">
        <v>128</v>
      </c>
      <c r="B90" s="11" t="e" vm="89">
        <v>#VALUE!</v>
      </c>
      <c r="C90" s="24" t="s">
        <v>372</v>
      </c>
      <c r="D90" s="2" t="s">
        <v>794</v>
      </c>
      <c r="E90" s="12" t="s">
        <v>887</v>
      </c>
      <c r="F90" s="13" t="str" cm="1">
        <f t="array" ref="F90">SUBSTITUTE(CHAR(34) &amp; "capi_" &amp; AS90 &amp; CHAR(34) &amp; "," &amp; BZ90 &amp; IF(COUNTA(_xlfn._xlws.FILTER(I90:AB90, I90:AB90="y"))=0, "", _xlfn.TEXTJOIN(", ", TRUE, IF(I90:AB90="y", CHAR(34) &amp; I$1:AB$1 &amp; CHAR(34), "")) &amp; ","),",,",",")</f>
        <v>"capi_Basse-Terre","island", "geo_CapiBeach",</v>
      </c>
      <c r="G90" s="14" t="str" cm="1">
        <f t="array" ref="G90">_xlfn.LET(
  _xlpm.textOutput, SUBSTITUTE(
    IF(COUNTA(_xlfn._xlws.FILTER(BH90:BU90, BH90:BU90="y"))=0, "", _xlfn.TEXTJOIN(",", TRUE, IF(AC90:AR90="y", CHAR(34) &amp; $AC$1:$AR$1 &amp; CHAR(34), "")) ) &amp; "," &amp; CHAR(34) &amp; AT90 &amp; CHAR(34),
    ",,", ","
  ),
  IF(LEFT(_xlpm.textOutput,1)=",", MID(_xlpm.textOutput,2,LEN(_xlpm.textOutput)-1), _xlpm.textOutput)
)</f>
        <v>"french","rg2_Na_Caribbean"</v>
      </c>
      <c r="H90" s="15" t="str">
        <f>""</f>
        <v/>
      </c>
      <c r="I90" s="16" t="s">
        <v>529</v>
      </c>
      <c r="J90" s="16"/>
      <c r="K90" s="16"/>
      <c r="L90" s="16"/>
      <c r="M90" s="16"/>
      <c r="N90" s="16"/>
      <c r="O90" s="16"/>
      <c r="P90" s="16"/>
      <c r="Q90" s="16"/>
      <c r="R90" s="16"/>
      <c r="S90" s="16"/>
      <c r="T90" s="16"/>
      <c r="U90" s="16"/>
      <c r="V90" s="16" t="s">
        <v>529</v>
      </c>
      <c r="W90" s="16"/>
      <c r="X90" s="16"/>
      <c r="Y90" s="16"/>
      <c r="Z90" s="16"/>
      <c r="AA90" s="16"/>
      <c r="AB90" s="17"/>
      <c r="AC90" s="18"/>
      <c r="AD90" s="19"/>
      <c r="AE90" s="19"/>
      <c r="AF90" s="19"/>
      <c r="AG90" s="19"/>
      <c r="AH90" s="19"/>
      <c r="AI90" s="19"/>
      <c r="AJ90" s="19" t="str">
        <f t="shared" si="14"/>
        <v/>
      </c>
      <c r="AK90" s="19" t="str">
        <f t="shared" si="15"/>
        <v>y</v>
      </c>
      <c r="AL90" s="19" t="str">
        <f t="shared" si="16"/>
        <v/>
      </c>
      <c r="AM90" s="19" t="str">
        <f t="shared" si="17"/>
        <v/>
      </c>
      <c r="AN90" s="19" t="str">
        <f t="shared" si="18"/>
        <v/>
      </c>
      <c r="AO90" s="19" t="str">
        <f t="shared" si="19"/>
        <v/>
      </c>
      <c r="AP90" s="19" t="str">
        <f t="shared" si="20"/>
        <v/>
      </c>
      <c r="AQ90" s="19" t="str">
        <f t="shared" si="21"/>
        <v/>
      </c>
      <c r="AR90" s="19" t="str">
        <f t="shared" si="22"/>
        <v/>
      </c>
      <c r="AS90" s="80" t="s">
        <v>636</v>
      </c>
      <c r="AT90" s="81" t="s">
        <v>544</v>
      </c>
      <c r="AU90" s="82" t="s">
        <v>3460</v>
      </c>
      <c r="AV90" s="20">
        <v>4</v>
      </c>
      <c r="AW90" s="21">
        <v>46</v>
      </c>
      <c r="AX90" s="21">
        <v>27</v>
      </c>
      <c r="AY90" s="21">
        <v>7</v>
      </c>
      <c r="AZ90" s="21">
        <v>0</v>
      </c>
      <c r="BA90" s="21">
        <v>20</v>
      </c>
      <c r="BB90" s="21">
        <v>0</v>
      </c>
      <c r="BC90" s="21">
        <v>0</v>
      </c>
      <c r="BD90" s="21">
        <v>0</v>
      </c>
      <c r="BE90" s="21">
        <v>0</v>
      </c>
      <c r="BF90" s="15" t="str">
        <f t="shared" si="13"/>
        <v>http://mkweb.bcgsc.ca/color-summarizer/?url=https://upload.wikimedia.org/wikipedia/commons/thumb/e/e7/Unofficial_flag_of_Guadeloupe_%28local%29.svg/640px-Unofficial_flag_of_Guadeloupe_%28local%29.svg.png&amp;precision=low&amp;num_clusters=4</v>
      </c>
      <c r="BG90" s="15">
        <f t="shared" si="23"/>
        <v>100</v>
      </c>
      <c r="BH90" s="15" t="str">
        <f t="shared" si="24"/>
        <v>["pctBLA_46", "pctBLU_27", "pctGRE_7", "pctRED_0", "pctYEL_20", "pctORA_0", "pctBRO_0", "pctPUR_0", "pctWHI_0"]</v>
      </c>
      <c r="BI90" s="22">
        <v>1628</v>
      </c>
      <c r="BJ90" s="15" t="str">
        <f t="shared" si="25"/>
        <v>"area_1628",</v>
      </c>
      <c r="BK90" s="15" t="s">
        <v>2845</v>
      </c>
    </row>
    <row r="91" spans="1:63" ht="21.6" customHeight="1" x14ac:dyDescent="0.3">
      <c r="A91" s="10" t="s">
        <v>129</v>
      </c>
      <c r="B91" s="11" t="e" vm="90">
        <v>#VALUE!</v>
      </c>
      <c r="C91" s="24" t="s">
        <v>373</v>
      </c>
      <c r="D91" s="2" t="s">
        <v>798</v>
      </c>
      <c r="E91" s="12" t="s">
        <v>888</v>
      </c>
      <c r="F91" s="13" t="str" cm="1">
        <f t="array" ref="F91">SUBSTITUTE(CHAR(34) &amp; "capi_" &amp; AS91 &amp; CHAR(34) &amp; "," &amp; BZ91 &amp; IF(COUNTA(_xlfn._xlws.FILTER(I91:AB91, I91:AB91="y"))=0, "", _xlfn.TEXTJOIN(", ", TRUE, IF(I91:AB91="y", CHAR(34) &amp; I$1:AB$1 &amp; CHAR(34), "")) &amp; ","),",,",",")</f>
        <v>"capi_Hagåtña","island", "geo_CapiBeach", "ntWHRE", "ntGRRE", "ntGRYE", "ntWHYE",</v>
      </c>
      <c r="G91" s="14" t="str" cm="1">
        <f t="array" ref="G91">_xlfn.LET(
  _xlpm.textOutput, SUBSTITUTE(
    IF(COUNTA(_xlfn._xlws.FILTER(BH91:BU91, BH91:BU91="y"))=0, "", _xlfn.TEXTJOIN(",", TRUE, IF(AC91:AR91="y", CHAR(34) &amp; $AC$1:$AR$1 &amp; CHAR(34), "")) ) &amp; "," &amp; CHAR(34) &amp; AT91 &amp; CHAR(34),
    ",,", ","
  ),
  IF(LEFT(_xlpm.textOutput,1)=",", MID(_xlpm.textOutput,2,LEN(_xlpm.textOutput)-1), _xlpm.textOutput)
)</f>
        <v>"englis","rg2_OC_Micronesia"</v>
      </c>
      <c r="H91" s="15" t="str">
        <f>""</f>
        <v/>
      </c>
      <c r="I91" s="16" t="s">
        <v>529</v>
      </c>
      <c r="J91" s="16"/>
      <c r="K91" s="16"/>
      <c r="L91" s="16"/>
      <c r="M91" s="16"/>
      <c r="N91" s="16"/>
      <c r="O91" s="16"/>
      <c r="P91" s="16"/>
      <c r="Q91" s="16"/>
      <c r="R91" s="16"/>
      <c r="S91" s="16"/>
      <c r="T91" s="16"/>
      <c r="U91" s="16"/>
      <c r="V91" s="16" t="s">
        <v>529</v>
      </c>
      <c r="W91" s="16"/>
      <c r="X91" s="16" t="s">
        <v>529</v>
      </c>
      <c r="Y91" s="16" t="s">
        <v>529</v>
      </c>
      <c r="Z91" s="16" t="s">
        <v>529</v>
      </c>
      <c r="AA91" s="16"/>
      <c r="AB91" s="17" t="s">
        <v>529</v>
      </c>
      <c r="AC91" s="18"/>
      <c r="AD91" s="19"/>
      <c r="AE91" s="19"/>
      <c r="AF91" s="19"/>
      <c r="AG91" s="19"/>
      <c r="AH91" s="19"/>
      <c r="AI91" s="19"/>
      <c r="AJ91" s="19" t="str">
        <f t="shared" si="14"/>
        <v>y</v>
      </c>
      <c r="AK91" s="19" t="str">
        <f t="shared" si="15"/>
        <v/>
      </c>
      <c r="AL91" s="19" t="str">
        <f t="shared" si="16"/>
        <v/>
      </c>
      <c r="AM91" s="19" t="str">
        <f t="shared" si="17"/>
        <v/>
      </c>
      <c r="AN91" s="19" t="str">
        <f t="shared" si="18"/>
        <v/>
      </c>
      <c r="AO91" s="19" t="str">
        <f t="shared" si="19"/>
        <v/>
      </c>
      <c r="AP91" s="19" t="str">
        <f t="shared" si="20"/>
        <v/>
      </c>
      <c r="AQ91" s="19" t="str">
        <f t="shared" si="21"/>
        <v/>
      </c>
      <c r="AR91" s="19" t="str">
        <f t="shared" si="22"/>
        <v/>
      </c>
      <c r="AS91" s="80" t="s">
        <v>637</v>
      </c>
      <c r="AT91" s="81" t="s">
        <v>638</v>
      </c>
      <c r="AU91" s="82" t="s">
        <v>3493</v>
      </c>
      <c r="AV91" s="20">
        <v>5</v>
      </c>
      <c r="AW91" s="21">
        <v>0</v>
      </c>
      <c r="AX91" s="21">
        <v>82</v>
      </c>
      <c r="AY91" s="21">
        <v>4</v>
      </c>
      <c r="AZ91" s="21">
        <v>11</v>
      </c>
      <c r="BA91" s="21">
        <v>1</v>
      </c>
      <c r="BB91" s="21">
        <v>0</v>
      </c>
      <c r="BC91" s="21">
        <v>1</v>
      </c>
      <c r="BD91" s="21">
        <v>0</v>
      </c>
      <c r="BE91" s="21">
        <v>1</v>
      </c>
      <c r="BF91" s="15" t="str">
        <f t="shared" si="13"/>
        <v>http://mkweb.bcgsc.ca/color-summarizer/?url=https://upload.wikimedia.org/wikipedia/commons/thumb/0/07/Flag_of_Guam.svg/2560px-Flag_of_Guam.svg.png&amp;precision=low&amp;num_clusters=5</v>
      </c>
      <c r="BG91" s="15">
        <f t="shared" si="23"/>
        <v>100</v>
      </c>
      <c r="BH91" s="15" t="str">
        <f t="shared" si="24"/>
        <v>["pctBLA_0", "pctBLU_82", "pctGRE_4", "pctRED_11", "pctYEL_1", "pctORA_0", "pctBRO_1", "pctPUR_0", "pctWHI_1"]</v>
      </c>
      <c r="BI91" s="15">
        <v>549</v>
      </c>
      <c r="BJ91" s="15" t="str">
        <f t="shared" si="25"/>
        <v>"area_549",</v>
      </c>
      <c r="BK91" s="15" t="s">
        <v>2846</v>
      </c>
    </row>
    <row r="92" spans="1:63" ht="21.6" customHeight="1" x14ac:dyDescent="0.3">
      <c r="A92" s="10" t="s">
        <v>130</v>
      </c>
      <c r="B92" s="11" t="e" vm="91">
        <v>#VALUE!</v>
      </c>
      <c r="C92" s="24" t="s">
        <v>374</v>
      </c>
      <c r="D92" s="2" t="s">
        <v>794</v>
      </c>
      <c r="E92" s="12" t="s">
        <v>889</v>
      </c>
      <c r="F92" s="13" t="str" cm="1">
        <f t="array" ref="F92">SUBSTITUTE(CHAR(34) &amp; "capi_" &amp; AS92 &amp; CHAR(34) &amp; "," &amp; BZ92 &amp; IF(COUNTA(_xlfn._xlws.FILTER(I92:AB92, I92:AB92="y"))=0, "", _xlfn.TEXTJOIN(", ", TRUE, IF(I92:AB92="y", CHAR(34) &amp; I$1:AB$1 &amp; CHAR(34), "")) &amp; ","),",,",",")</f>
        <v>"capi_Guatemala City","ntGRYE", "ntBLYE", "ntWHYE",</v>
      </c>
      <c r="G92" s="14" t="str" cm="1">
        <f t="array" ref="G92">_xlfn.LET(
  _xlpm.textOutput, SUBSTITUTE(
    IF(COUNTA(_xlfn._xlws.FILTER(BH92:BU92, BH92:BU92="y"))=0, "", _xlfn.TEXTJOIN(",", TRUE, IF(AC92:AR92="y", CHAR(34) &amp; $AC$1:$AR$1 &amp; CHAR(34), "")) ) &amp; "," &amp; CHAR(34) &amp; AT92 &amp; CHAR(34),
    ",,", ","
  ),
  IF(LEFT(_xlpm.textOutput,1)=",", MID(_xlpm.textOutput,2,LEN(_xlpm.textOutput)-1), _xlpm.textOutput)
)</f>
        <v>"spanis","rg2_AM_Central"</v>
      </c>
      <c r="H92" s="15" t="str">
        <f>""</f>
        <v/>
      </c>
      <c r="I92" s="16"/>
      <c r="J92" s="16"/>
      <c r="K92" s="16"/>
      <c r="L92" s="16"/>
      <c r="M92" s="16"/>
      <c r="N92" s="16"/>
      <c r="O92" s="16"/>
      <c r="P92" s="16"/>
      <c r="Q92" s="16"/>
      <c r="R92" s="16"/>
      <c r="S92" s="16"/>
      <c r="T92" s="16"/>
      <c r="U92" s="16"/>
      <c r="V92" s="16"/>
      <c r="W92" s="16"/>
      <c r="X92" s="16"/>
      <c r="Y92" s="16"/>
      <c r="Z92" s="16" t="s">
        <v>529</v>
      </c>
      <c r="AA92" s="16" t="s">
        <v>529</v>
      </c>
      <c r="AB92" s="17" t="s">
        <v>529</v>
      </c>
      <c r="AC92" s="18"/>
      <c r="AD92" s="19"/>
      <c r="AE92" s="19"/>
      <c r="AF92" s="19"/>
      <c r="AG92" s="19"/>
      <c r="AH92" s="19"/>
      <c r="AI92" s="19"/>
      <c r="AJ92" s="19" t="str">
        <f t="shared" si="14"/>
        <v/>
      </c>
      <c r="AK92" s="19" t="str">
        <f t="shared" si="15"/>
        <v/>
      </c>
      <c r="AL92" s="19" t="str">
        <f t="shared" si="16"/>
        <v/>
      </c>
      <c r="AM92" s="19" t="str">
        <f t="shared" si="17"/>
        <v>y</v>
      </c>
      <c r="AN92" s="19" t="str">
        <f t="shared" si="18"/>
        <v/>
      </c>
      <c r="AO92" s="19" t="str">
        <f t="shared" si="19"/>
        <v/>
      </c>
      <c r="AP92" s="19" t="str">
        <f t="shared" si="20"/>
        <v/>
      </c>
      <c r="AQ92" s="19" t="str">
        <f t="shared" si="21"/>
        <v/>
      </c>
      <c r="AR92" s="19" t="str">
        <f t="shared" si="22"/>
        <v/>
      </c>
      <c r="AS92" s="80" t="s">
        <v>639</v>
      </c>
      <c r="AT92" s="81" t="s">
        <v>564</v>
      </c>
      <c r="AU92" s="82" t="s">
        <v>3451</v>
      </c>
      <c r="AV92" s="20">
        <v>5</v>
      </c>
      <c r="AW92" s="21">
        <v>0</v>
      </c>
      <c r="AX92" s="21">
        <v>66</v>
      </c>
      <c r="AY92" s="21">
        <v>3</v>
      </c>
      <c r="AZ92" s="21">
        <v>0</v>
      </c>
      <c r="BA92" s="21">
        <v>2</v>
      </c>
      <c r="BB92" s="21">
        <v>0</v>
      </c>
      <c r="BC92" s="21">
        <v>1</v>
      </c>
      <c r="BD92" s="21">
        <v>0</v>
      </c>
      <c r="BE92" s="21">
        <v>29</v>
      </c>
      <c r="BF92" s="15" t="str">
        <f t="shared" si="13"/>
        <v>http://mkweb.bcgsc.ca/color-summarizer/?url=https://i.ibb.co/cNXCLGP/Guatemala-Flag.png&amp;precision=low&amp;num_clusters=5</v>
      </c>
      <c r="BG92" s="15">
        <f t="shared" si="23"/>
        <v>101</v>
      </c>
      <c r="BH92" s="15" t="str">
        <f t="shared" si="24"/>
        <v>["pctBLA_0", "pctBLU_66", "pctGRE_3", "pctRED_0", "pctYEL_2", "pctORA_0", "pctBRO_1", "pctPUR_0", "pctWHI_29"]</v>
      </c>
      <c r="BI92" s="22">
        <v>108889</v>
      </c>
      <c r="BJ92" s="15" t="str">
        <f t="shared" si="25"/>
        <v>"area_108889",</v>
      </c>
      <c r="BK92" s="15" t="s">
        <v>2847</v>
      </c>
    </row>
    <row r="93" spans="1:63" ht="21.6" customHeight="1" x14ac:dyDescent="0.3">
      <c r="A93" s="10" t="s">
        <v>131</v>
      </c>
      <c r="B93" s="11" t="e" vm="92">
        <v>#VALUE!</v>
      </c>
      <c r="C93" s="24" t="s">
        <v>375</v>
      </c>
      <c r="D93" s="2" t="s">
        <v>791</v>
      </c>
      <c r="E93" s="12" t="s">
        <v>890</v>
      </c>
      <c r="F93" s="13" t="str" cm="1">
        <f t="array" ref="F93">SUBSTITUTE(CHAR(34) &amp; "capi_" &amp; AS93 &amp; CHAR(34) &amp; "," &amp; BZ93 &amp; IF(COUNTA(_xlfn._xlws.FILTER(I93:AB93, I93:AB93="y"))=0, "", _xlfn.TEXTJOIN(", ", TRUE, IF(I93:AB93="y", CHAR(34) &amp; I$1:AB$1 &amp; CHAR(34), "")) &amp; ","),",,",",")</f>
        <v>"capi_St. Peter Port","island", "geo_CapiBeach", "ntWHYE",</v>
      </c>
      <c r="G93" s="14" t="str" cm="1">
        <f t="array" ref="G93">_xlfn.LET(
  _xlpm.textOutput, SUBSTITUTE(
    IF(COUNTA(_xlfn._xlws.FILTER(BH93:BU93, BH93:BU93="y"))=0, "", _xlfn.TEXTJOIN(",", TRUE, IF(AC93:AR93="y", CHAR(34) &amp; $AC$1:$AR$1 &amp; CHAR(34), "")) ) &amp; "," &amp; CHAR(34) &amp; AT93 &amp; CHAR(34),
    ",,", ","
  ),
  IF(LEFT(_xlpm.textOutput,1)=",", MID(_xlpm.textOutput,2,LEN(_xlpm.textOutput)-1), _xlpm.textOutput)
)</f>
        <v>"monarchy","englis","french","rg2_Eu_North"</v>
      </c>
      <c r="H93" s="15" t="str">
        <f>""</f>
        <v/>
      </c>
      <c r="I93" s="16" t="s">
        <v>529</v>
      </c>
      <c r="J93" s="16"/>
      <c r="K93" s="16"/>
      <c r="L93" s="16"/>
      <c r="M93" s="16"/>
      <c r="N93" s="16"/>
      <c r="O93" s="16"/>
      <c r="P93" s="16"/>
      <c r="Q93" s="16"/>
      <c r="R93" s="16"/>
      <c r="S93" s="16"/>
      <c r="T93" s="16"/>
      <c r="U93" s="16"/>
      <c r="V93" s="16" t="s">
        <v>529</v>
      </c>
      <c r="W93" s="16"/>
      <c r="X93" s="16"/>
      <c r="Y93" s="16"/>
      <c r="Z93" s="16"/>
      <c r="AA93" s="16"/>
      <c r="AB93" s="17" t="s">
        <v>529</v>
      </c>
      <c r="AC93" s="18"/>
      <c r="AD93" s="19"/>
      <c r="AE93" s="19"/>
      <c r="AF93" s="19"/>
      <c r="AG93" s="19"/>
      <c r="AH93" s="19"/>
      <c r="AI93" s="19" t="s">
        <v>529</v>
      </c>
      <c r="AJ93" s="19" t="str">
        <f t="shared" si="14"/>
        <v>y</v>
      </c>
      <c r="AK93" s="19" t="str">
        <f t="shared" si="15"/>
        <v>y</v>
      </c>
      <c r="AL93" s="19" t="str">
        <f t="shared" si="16"/>
        <v/>
      </c>
      <c r="AM93" s="19" t="str">
        <f t="shared" si="17"/>
        <v/>
      </c>
      <c r="AN93" s="19" t="str">
        <f t="shared" si="18"/>
        <v/>
      </c>
      <c r="AO93" s="19" t="str">
        <f t="shared" si="19"/>
        <v/>
      </c>
      <c r="AP93" s="19" t="str">
        <f t="shared" si="20"/>
        <v/>
      </c>
      <c r="AQ93" s="19" t="str">
        <f t="shared" si="21"/>
        <v/>
      </c>
      <c r="AR93" s="19" t="str">
        <f t="shared" si="22"/>
        <v/>
      </c>
      <c r="AS93" s="80" t="s">
        <v>640</v>
      </c>
      <c r="AT93" s="81" t="s">
        <v>533</v>
      </c>
      <c r="AU93" s="82" t="s">
        <v>3469</v>
      </c>
      <c r="AV93" s="20">
        <v>3</v>
      </c>
      <c r="AW93" s="21">
        <v>0</v>
      </c>
      <c r="AX93" s="21">
        <v>0</v>
      </c>
      <c r="AY93" s="21">
        <v>0</v>
      </c>
      <c r="AZ93" s="21">
        <v>28</v>
      </c>
      <c r="BA93" s="21">
        <v>9</v>
      </c>
      <c r="BB93" s="21">
        <v>0</v>
      </c>
      <c r="BC93" s="21">
        <v>0</v>
      </c>
      <c r="BD93" s="21">
        <v>0</v>
      </c>
      <c r="BE93" s="21">
        <v>63</v>
      </c>
      <c r="BF93" s="15" t="str">
        <f t="shared" si="13"/>
        <v>http://mkweb.bcgsc.ca/color-summarizer/?url=https://upload.wikimedia.org/wikipedia/commons/thumb/f/fa/Flag_of_Guernsey.svg/383px-Flag_of_Guernsey.svg.png&amp;precision=low&amp;num_clusters=3</v>
      </c>
      <c r="BG93" s="15">
        <f t="shared" si="23"/>
        <v>100</v>
      </c>
      <c r="BH93" s="15" t="str">
        <f t="shared" si="24"/>
        <v>["pctBLA_0", "pctBLU_0", "pctGRE_0", "pctRED_28", "pctYEL_9", "pctORA_0", "pctBRO_0", "pctPUR_0", "pctWHI_63"]</v>
      </c>
      <c r="BI93" s="15">
        <v>78</v>
      </c>
      <c r="BJ93" s="15" t="str">
        <f t="shared" si="25"/>
        <v>"area_78",</v>
      </c>
      <c r="BK93" s="15" t="s">
        <v>2848</v>
      </c>
    </row>
    <row r="94" spans="1:63" ht="21.6" customHeight="1" x14ac:dyDescent="0.3">
      <c r="A94" s="10" t="s">
        <v>132</v>
      </c>
      <c r="B94" s="11" t="e" vm="93">
        <v>#VALUE!</v>
      </c>
      <c r="C94" s="24" t="s">
        <v>376</v>
      </c>
      <c r="D94" s="2" t="s">
        <v>792</v>
      </c>
      <c r="E94" s="12" t="s">
        <v>891</v>
      </c>
      <c r="F94" s="13" t="str" cm="1">
        <f t="array" ref="F94">SUBSTITUTE(CHAR(34) &amp; "capi_" &amp; AS94 &amp; CHAR(34) &amp; "," &amp; BZ94 &amp; IF(COUNTA(_xlfn._xlws.FILTER(I94:AB94, I94:AB94="y"))=0, "", _xlfn.TEXTJOIN(", ", TRUE, IF(I94:AB94="y", CHAR(34) &amp; I$1:AB$1 &amp; CHAR(34), "")) &amp; ","),",,",",")</f>
        <v>"capi_Conakry","geo_CapiBeach", "ntGRRE",</v>
      </c>
      <c r="G94" s="14" t="str" cm="1">
        <f t="array" ref="G94">_xlfn.LET(
  _xlpm.textOutput, SUBSTITUTE(
    IF(COUNTA(_xlfn._xlws.FILTER(BH94:BU94, BH94:BU94="y"))=0, "", _xlfn.TEXTJOIN(",", TRUE, IF(AC94:AR94="y", CHAR(34) &amp; $AC$1:$AR$1 &amp; CHAR(34), "")) ) &amp; "," &amp; CHAR(34) &amp; AT94 &amp; CHAR(34),
    ",,", ","
  ),
  IF(LEFT(_xlpm.textOutput,1)=",", MID(_xlpm.textOutput,2,LEN(_xlpm.textOutput)-1), _xlpm.textOutput)
)</f>
        <v>"french","rg2_AF_West"</v>
      </c>
      <c r="H94" s="15" t="str">
        <f>""</f>
        <v/>
      </c>
      <c r="I94" s="16"/>
      <c r="J94" s="16"/>
      <c r="K94" s="16"/>
      <c r="L94" s="16"/>
      <c r="M94" s="16"/>
      <c r="N94" s="16"/>
      <c r="O94" s="16"/>
      <c r="P94" s="16"/>
      <c r="Q94" s="16"/>
      <c r="R94" s="16"/>
      <c r="S94" s="16"/>
      <c r="T94" s="16"/>
      <c r="U94" s="16"/>
      <c r="V94" s="16" t="s">
        <v>529</v>
      </c>
      <c r="W94" s="16"/>
      <c r="X94" s="16"/>
      <c r="Y94" s="16" t="s">
        <v>529</v>
      </c>
      <c r="Z94" s="16"/>
      <c r="AA94" s="16"/>
      <c r="AB94" s="17"/>
      <c r="AC94" s="18"/>
      <c r="AD94" s="19"/>
      <c r="AE94" s="19"/>
      <c r="AF94" s="19"/>
      <c r="AG94" s="19"/>
      <c r="AH94" s="19"/>
      <c r="AI94" s="19"/>
      <c r="AJ94" s="19" t="str">
        <f t="shared" si="14"/>
        <v/>
      </c>
      <c r="AK94" s="19" t="str">
        <f t="shared" si="15"/>
        <v>y</v>
      </c>
      <c r="AL94" s="19" t="str">
        <f t="shared" si="16"/>
        <v/>
      </c>
      <c r="AM94" s="19" t="str">
        <f t="shared" si="17"/>
        <v/>
      </c>
      <c r="AN94" s="19" t="str">
        <f t="shared" si="18"/>
        <v/>
      </c>
      <c r="AO94" s="19" t="str">
        <f t="shared" si="19"/>
        <v/>
      </c>
      <c r="AP94" s="19" t="str">
        <f t="shared" si="20"/>
        <v/>
      </c>
      <c r="AQ94" s="19" t="str">
        <f t="shared" si="21"/>
        <v/>
      </c>
      <c r="AR94" s="19" t="str">
        <f t="shared" si="22"/>
        <v/>
      </c>
      <c r="AS94" s="80" t="s">
        <v>641</v>
      </c>
      <c r="AT94" s="81" t="s">
        <v>566</v>
      </c>
      <c r="AU94" s="82" t="s">
        <v>3460</v>
      </c>
      <c r="AV94" s="20">
        <v>3</v>
      </c>
      <c r="AW94" s="21">
        <v>0</v>
      </c>
      <c r="AX94" s="21">
        <v>0</v>
      </c>
      <c r="AY94" s="21">
        <v>33</v>
      </c>
      <c r="AZ94" s="21">
        <v>33</v>
      </c>
      <c r="BA94" s="21">
        <v>33</v>
      </c>
      <c r="BB94" s="21">
        <v>0</v>
      </c>
      <c r="BC94" s="21">
        <v>0</v>
      </c>
      <c r="BD94" s="21">
        <v>0</v>
      </c>
      <c r="BE94" s="21">
        <v>0</v>
      </c>
      <c r="BF94" s="15" t="str">
        <f t="shared" si="13"/>
        <v>http://mkweb.bcgsc.ca/color-summarizer/?url=https://i.ibb.co/NmRXjj0/Guinea-Flag.png&amp;precision=low&amp;num_clusters=3</v>
      </c>
      <c r="BG94" s="15">
        <f t="shared" si="23"/>
        <v>99</v>
      </c>
      <c r="BH94" s="15" t="str">
        <f t="shared" si="24"/>
        <v>["pctBLA_0", "pctBLU_0", "pctGRE_33", "pctRED_33", "pctYEL_33", "pctORA_0", "pctBRO_0", "pctPUR_0", "pctWHI_0"]</v>
      </c>
      <c r="BI94" s="22">
        <v>245857</v>
      </c>
      <c r="BJ94" s="15" t="str">
        <f t="shared" si="25"/>
        <v>"area_245857",</v>
      </c>
      <c r="BK94" s="15" t="s">
        <v>2849</v>
      </c>
    </row>
    <row r="95" spans="1:63" ht="21.6" customHeight="1" x14ac:dyDescent="0.3">
      <c r="A95" s="10" t="s">
        <v>133</v>
      </c>
      <c r="B95" s="11" t="e" vm="94">
        <v>#VALUE!</v>
      </c>
      <c r="C95" s="24" t="s">
        <v>377</v>
      </c>
      <c r="D95" s="2" t="s">
        <v>792</v>
      </c>
      <c r="E95" s="12" t="s">
        <v>892</v>
      </c>
      <c r="F95" s="13" t="str" cm="1">
        <f t="array" ref="F95">SUBSTITUTE(CHAR(34) &amp; "capi_" &amp; AS95 &amp; CHAR(34) &amp; "," &amp; BZ95 &amp; IF(COUNTA(_xlfn._xlws.FILTER(I95:AB95, I95:AB95="y"))=0, "", _xlfn.TEXTJOIN(", ", TRUE, IF(I95:AB95="y", CHAR(34) &amp; I$1:AB$1 &amp; CHAR(34), "")) &amp; ","),",,",",")</f>
        <v>"capi_Bissau","geo_CapiBeach",</v>
      </c>
      <c r="G95" s="14" t="str" cm="1">
        <f t="array" ref="G95">_xlfn.LET(
  _xlpm.textOutput, SUBSTITUTE(
    IF(COUNTA(_xlfn._xlws.FILTER(BH95:BU95, BH95:BU95="y"))=0, "", _xlfn.TEXTJOIN(",", TRUE, IF(AC95:AR95="y", CHAR(34) &amp; $AC$1:$AR$1 &amp; CHAR(34), "")) ) &amp; "," &amp; CHAR(34) &amp; AT95 &amp; CHAR(34),
    ",,", ","
  ),
  IF(LEFT(_xlpm.textOutput,1)=",", MID(_xlpm.textOutput,2,LEN(_xlpm.textOutput)-1), _xlpm.textOutput)
)</f>
        <v>"portug","rg2_AF_West"</v>
      </c>
      <c r="H95" s="15" t="str">
        <f>""</f>
        <v/>
      </c>
      <c r="I95" s="16"/>
      <c r="J95" s="16"/>
      <c r="K95" s="16"/>
      <c r="L95" s="16"/>
      <c r="M95" s="16"/>
      <c r="N95" s="16"/>
      <c r="O95" s="16"/>
      <c r="P95" s="16"/>
      <c r="Q95" s="16"/>
      <c r="R95" s="16"/>
      <c r="S95" s="16"/>
      <c r="T95" s="16"/>
      <c r="U95" s="16"/>
      <c r="V95" s="16" t="s">
        <v>529</v>
      </c>
      <c r="W95" s="16"/>
      <c r="X95" s="16"/>
      <c r="Y95" s="16"/>
      <c r="Z95" s="16"/>
      <c r="AA95" s="16"/>
      <c r="AB95" s="17"/>
      <c r="AC95" s="18"/>
      <c r="AD95" s="19"/>
      <c r="AE95" s="19"/>
      <c r="AF95" s="19"/>
      <c r="AG95" s="19"/>
      <c r="AH95" s="19"/>
      <c r="AI95" s="19"/>
      <c r="AJ95" s="19" t="str">
        <f t="shared" si="14"/>
        <v/>
      </c>
      <c r="AK95" s="19" t="str">
        <f t="shared" si="15"/>
        <v/>
      </c>
      <c r="AL95" s="19" t="str">
        <f t="shared" si="16"/>
        <v/>
      </c>
      <c r="AM95" s="19" t="str">
        <f t="shared" si="17"/>
        <v/>
      </c>
      <c r="AN95" s="19" t="str">
        <f t="shared" si="18"/>
        <v/>
      </c>
      <c r="AO95" s="19" t="str">
        <f t="shared" si="19"/>
        <v/>
      </c>
      <c r="AP95" s="19" t="str">
        <f t="shared" si="20"/>
        <v/>
      </c>
      <c r="AQ95" s="19" t="str">
        <f t="shared" si="21"/>
        <v/>
      </c>
      <c r="AR95" s="19" t="str">
        <f t="shared" si="22"/>
        <v>y</v>
      </c>
      <c r="AS95" s="80" t="s">
        <v>642</v>
      </c>
      <c r="AT95" s="81" t="s">
        <v>566</v>
      </c>
      <c r="AU95" s="82" t="s">
        <v>3449</v>
      </c>
      <c r="AV95" s="20">
        <v>4</v>
      </c>
      <c r="AW95" s="21">
        <v>2</v>
      </c>
      <c r="AX95" s="21">
        <v>0</v>
      </c>
      <c r="AY95" s="21">
        <v>33</v>
      </c>
      <c r="AZ95" s="21">
        <v>31</v>
      </c>
      <c r="BA95" s="21">
        <v>33</v>
      </c>
      <c r="BB95" s="21">
        <v>0</v>
      </c>
      <c r="BC95" s="21">
        <v>0</v>
      </c>
      <c r="BD95" s="21">
        <v>0</v>
      </c>
      <c r="BE95" s="21">
        <v>0</v>
      </c>
      <c r="BF95" s="15" t="str">
        <f t="shared" si="13"/>
        <v>http://mkweb.bcgsc.ca/color-summarizer/?url=https://i.ibb.co/mRR3dJL/Guinea-Bissau-Flag.png&amp;precision=low&amp;num_clusters=4</v>
      </c>
      <c r="BG95" s="15">
        <f t="shared" si="23"/>
        <v>99</v>
      </c>
      <c r="BH95" s="15" t="str">
        <f t="shared" si="24"/>
        <v>["pctBLA_2", "pctBLU_0", "pctGRE_33", "pctRED_31", "pctYEL_33", "pctORA_0", "pctBRO_0", "pctPUR_0", "pctWHI_0"]</v>
      </c>
      <c r="BI95" s="22">
        <v>36125</v>
      </c>
      <c r="BJ95" s="15" t="str">
        <f t="shared" si="25"/>
        <v>"area_36125",</v>
      </c>
      <c r="BK95" s="15" t="s">
        <v>2850</v>
      </c>
    </row>
    <row r="96" spans="1:63" ht="21.6" customHeight="1" x14ac:dyDescent="0.3">
      <c r="A96" s="10" t="s">
        <v>134</v>
      </c>
      <c r="B96" s="11" t="e" vm="95">
        <v>#VALUE!</v>
      </c>
      <c r="C96" s="24" t="s">
        <v>378</v>
      </c>
      <c r="D96" s="2" t="s">
        <v>795</v>
      </c>
      <c r="E96" s="12" t="s">
        <v>893</v>
      </c>
      <c r="F96" s="13" t="str" cm="1">
        <f t="array" ref="F96">SUBSTITUTE(CHAR(34) &amp; "capi_" &amp; AS96 &amp; CHAR(34) &amp; "," &amp; BZ96 &amp; IF(COUNTA(_xlfn._xlws.FILTER(I96:AB96, I96:AB96="y"))=0, "", _xlfn.TEXTJOIN(", ", TRUE, IF(I96:AB96="y", CHAR(34) &amp; I$1:AB$1 &amp; CHAR(34), "")) &amp; ","),",,",",")</f>
        <v>"capi_Georgetown","geo_CapiBeach", "ntWHRE", "ntGRRE", "ntGRYE",</v>
      </c>
      <c r="G96" s="14" t="str" cm="1">
        <f t="array" ref="G96">_xlfn.LET(
  _xlpm.textOutput, SUBSTITUTE(
    IF(COUNTA(_xlfn._xlws.FILTER(BH96:BU96, BH96:BU96="y"))=0, "", _xlfn.TEXTJOIN(",", TRUE, IF(AC96:AR96="y", CHAR(34) &amp; $AC$1:$AR$1 &amp; CHAR(34), "")) ) &amp; "," &amp; CHAR(34) &amp; AT96 &amp; CHAR(34),
    ",,", ","
  ),
  IF(LEFT(_xlpm.textOutput,1)=",", MID(_xlpm.textOutput,2,LEN(_xlpm.textOutput)-1), _xlpm.textOutput)
)</f>
        <v>"chopGB","englis","rg2_AM_South"</v>
      </c>
      <c r="H96" s="15" t="str">
        <f>""</f>
        <v/>
      </c>
      <c r="I96" s="16"/>
      <c r="J96" s="16"/>
      <c r="K96" s="16"/>
      <c r="L96" s="16"/>
      <c r="M96" s="16"/>
      <c r="N96" s="16"/>
      <c r="O96" s="16"/>
      <c r="P96" s="16"/>
      <c r="Q96" s="16"/>
      <c r="R96" s="16"/>
      <c r="S96" s="16"/>
      <c r="T96" s="16"/>
      <c r="U96" s="16"/>
      <c r="V96" s="16" t="s">
        <v>529</v>
      </c>
      <c r="W96" s="16"/>
      <c r="X96" s="16" t="s">
        <v>529</v>
      </c>
      <c r="Y96" s="16" t="s">
        <v>529</v>
      </c>
      <c r="Z96" s="16" t="s">
        <v>529</v>
      </c>
      <c r="AA96" s="16"/>
      <c r="AB96" s="17"/>
      <c r="AC96" s="18"/>
      <c r="AD96" s="19" t="s">
        <v>529</v>
      </c>
      <c r="AE96" s="19"/>
      <c r="AF96" s="19"/>
      <c r="AG96" s="19"/>
      <c r="AH96" s="19"/>
      <c r="AI96" s="19"/>
      <c r="AJ96" s="19" t="str">
        <f t="shared" si="14"/>
        <v>y</v>
      </c>
      <c r="AK96" s="19" t="str">
        <f t="shared" si="15"/>
        <v/>
      </c>
      <c r="AL96" s="19" t="str">
        <f t="shared" si="16"/>
        <v/>
      </c>
      <c r="AM96" s="19" t="str">
        <f t="shared" si="17"/>
        <v/>
      </c>
      <c r="AN96" s="19" t="str">
        <f t="shared" si="18"/>
        <v/>
      </c>
      <c r="AO96" s="19" t="str">
        <f t="shared" si="19"/>
        <v/>
      </c>
      <c r="AP96" s="19" t="str">
        <f t="shared" si="20"/>
        <v/>
      </c>
      <c r="AQ96" s="19" t="str">
        <f t="shared" si="21"/>
        <v/>
      </c>
      <c r="AR96" s="19" t="str">
        <f t="shared" si="22"/>
        <v/>
      </c>
      <c r="AS96" s="80" t="s">
        <v>643</v>
      </c>
      <c r="AT96" s="81" t="s">
        <v>547</v>
      </c>
      <c r="AU96" s="82" t="s">
        <v>3450</v>
      </c>
      <c r="AV96" s="20">
        <v>5</v>
      </c>
      <c r="AW96" s="21">
        <v>3</v>
      </c>
      <c r="AX96" s="21">
        <v>0</v>
      </c>
      <c r="AY96" s="21">
        <v>50</v>
      </c>
      <c r="AZ96" s="21">
        <v>21</v>
      </c>
      <c r="BA96" s="21">
        <v>18</v>
      </c>
      <c r="BB96" s="21">
        <v>0</v>
      </c>
      <c r="BC96" s="21">
        <v>0</v>
      </c>
      <c r="BD96" s="21">
        <v>0</v>
      </c>
      <c r="BE96" s="21">
        <v>7</v>
      </c>
      <c r="BF96" s="15" t="str">
        <f t="shared" si="13"/>
        <v>http://mkweb.bcgsc.ca/color-summarizer/?url=https://i.ibb.co/XY6jnk1/Guyana-Flag.png&amp;precision=low&amp;num_clusters=5</v>
      </c>
      <c r="BG96" s="15">
        <f t="shared" si="23"/>
        <v>99</v>
      </c>
      <c r="BH96" s="15" t="str">
        <f t="shared" si="24"/>
        <v>["pctBLA_3", "pctBLU_0", "pctGRE_50", "pctRED_21", "pctYEL_18", "pctORA_0", "pctBRO_0", "pctPUR_0", "pctWHI_7"]</v>
      </c>
      <c r="BI96" s="22">
        <v>214969</v>
      </c>
      <c r="BJ96" s="15" t="str">
        <f t="shared" si="25"/>
        <v>"area_214969",</v>
      </c>
      <c r="BK96" s="15" t="s">
        <v>2851</v>
      </c>
    </row>
    <row r="97" spans="1:63" ht="21.6" customHeight="1" x14ac:dyDescent="0.3">
      <c r="A97" s="10" t="s">
        <v>135</v>
      </c>
      <c r="B97" s="11" t="e" vm="96">
        <v>#VALUE!</v>
      </c>
      <c r="C97" s="24" t="s">
        <v>379</v>
      </c>
      <c r="D97" s="2" t="s">
        <v>794</v>
      </c>
      <c r="E97" s="12" t="s">
        <v>894</v>
      </c>
      <c r="F97" s="13" t="str" cm="1">
        <f t="array" ref="F97">SUBSTITUTE(CHAR(34) &amp; "capi_" &amp; AS97 &amp; CHAR(34) &amp; "," &amp; BZ97 &amp; IF(COUNTA(_xlfn._xlws.FILTER(I97:AB97, I97:AB97="y"))=0, "", _xlfn.TEXTJOIN(", ", TRUE, IF(I97:AB97="y", CHAR(34) &amp; I$1:AB$1 &amp; CHAR(34), "")) &amp; ","),",,",",")</f>
        <v>"capi_Port-au-Prince","island", "kokomo", "geo_CapiBeach", "ntGRRE", "ntGRYE", "ntBLYE",</v>
      </c>
      <c r="G97" s="14" t="str" cm="1">
        <f t="array" ref="G97">_xlfn.LET(
  _xlpm.textOutput, SUBSTITUTE(
    IF(COUNTA(_xlfn._xlws.FILTER(BH97:BU97, BH97:BU97="y"))=0, "", _xlfn.TEXTJOIN(",", TRUE, IF(AC97:AR97="y", CHAR(34) &amp; $AC$1:$AR$1 &amp; CHAR(34), "")) ) &amp; "," &amp; CHAR(34) &amp; AT97 &amp; CHAR(34),
    ",,", ","
  ),
  IF(LEFT(_xlpm.textOutput,1)=",", MID(_xlpm.textOutput,2,LEN(_xlpm.textOutput)-1), _xlpm.textOutput)
)</f>
        <v>"french","rg2_Na_Caribbean"</v>
      </c>
      <c r="H97" s="15" t="str">
        <f>""</f>
        <v/>
      </c>
      <c r="I97" s="16" t="s">
        <v>529</v>
      </c>
      <c r="J97" s="16"/>
      <c r="K97" s="16" t="s">
        <v>529</v>
      </c>
      <c r="L97" s="16"/>
      <c r="M97" s="16"/>
      <c r="N97" s="16"/>
      <c r="O97" s="16"/>
      <c r="P97" s="16"/>
      <c r="Q97" s="16"/>
      <c r="R97" s="16"/>
      <c r="S97" s="16"/>
      <c r="T97" s="16"/>
      <c r="U97" s="16"/>
      <c r="V97" s="16" t="s">
        <v>529</v>
      </c>
      <c r="W97" s="16"/>
      <c r="X97" s="16"/>
      <c r="Y97" s="16" t="s">
        <v>529</v>
      </c>
      <c r="Z97" s="16" t="s">
        <v>529</v>
      </c>
      <c r="AA97" s="16" t="s">
        <v>529</v>
      </c>
      <c r="AB97" s="17"/>
      <c r="AC97" s="18"/>
      <c r="AD97" s="19"/>
      <c r="AE97" s="19"/>
      <c r="AF97" s="19"/>
      <c r="AG97" s="19"/>
      <c r="AH97" s="19"/>
      <c r="AI97" s="19"/>
      <c r="AJ97" s="19" t="str">
        <f t="shared" si="14"/>
        <v/>
      </c>
      <c r="AK97" s="19" t="str">
        <f t="shared" si="15"/>
        <v>y</v>
      </c>
      <c r="AL97" s="19" t="str">
        <f t="shared" si="16"/>
        <v/>
      </c>
      <c r="AM97" s="19" t="str">
        <f t="shared" si="17"/>
        <v/>
      </c>
      <c r="AN97" s="19" t="str">
        <f t="shared" si="18"/>
        <v/>
      </c>
      <c r="AO97" s="19" t="str">
        <f t="shared" si="19"/>
        <v/>
      </c>
      <c r="AP97" s="19" t="str">
        <f t="shared" si="20"/>
        <v/>
      </c>
      <c r="AQ97" s="19" t="str">
        <f t="shared" si="21"/>
        <v/>
      </c>
      <c r="AR97" s="19" t="str">
        <f t="shared" si="22"/>
        <v/>
      </c>
      <c r="AS97" s="80" t="s">
        <v>644</v>
      </c>
      <c r="AT97" s="81" t="s">
        <v>544</v>
      </c>
      <c r="AU97" s="82" t="s">
        <v>3494</v>
      </c>
      <c r="AV97" s="20">
        <v>6</v>
      </c>
      <c r="AW97" s="21">
        <v>1</v>
      </c>
      <c r="AX97" s="21">
        <v>42</v>
      </c>
      <c r="AY97" s="21">
        <v>3</v>
      </c>
      <c r="AZ97" s="21">
        <v>42</v>
      </c>
      <c r="BA97" s="21">
        <v>3</v>
      </c>
      <c r="BB97" s="21">
        <v>0</v>
      </c>
      <c r="BC97" s="21">
        <v>0</v>
      </c>
      <c r="BD97" s="21">
        <v>0</v>
      </c>
      <c r="BE97" s="21">
        <v>9</v>
      </c>
      <c r="BF97" s="15" t="str">
        <f t="shared" si="13"/>
        <v>http://mkweb.bcgsc.ca/color-summarizer/?url=https://i.ibb.co/M596JFL/Haiti-Flag.png&amp;precision=low&amp;num_clusters=6</v>
      </c>
      <c r="BG97" s="15">
        <f t="shared" si="23"/>
        <v>100</v>
      </c>
      <c r="BH97" s="15" t="str">
        <f t="shared" si="24"/>
        <v>["pctBLA_1", "pctBLU_42", "pctGRE_3", "pctRED_42", "pctYEL_3", "pctORA_0", "pctBRO_0", "pctPUR_0", "pctWHI_9"]</v>
      </c>
      <c r="BI97" s="22">
        <v>27750</v>
      </c>
      <c r="BJ97" s="15" t="str">
        <f t="shared" si="25"/>
        <v>"area_27750",</v>
      </c>
      <c r="BK97" s="15" t="s">
        <v>2852</v>
      </c>
    </row>
    <row r="98" spans="1:63" ht="21.6" customHeight="1" x14ac:dyDescent="0.3">
      <c r="A98" s="10" t="s">
        <v>136</v>
      </c>
      <c r="B98" s="11" t="e" vm="97">
        <v>#VALUE!</v>
      </c>
      <c r="C98" s="24" t="s">
        <v>380</v>
      </c>
      <c r="D98" s="2" t="s">
        <v>794</v>
      </c>
      <c r="E98" s="12" t="s">
        <v>895</v>
      </c>
      <c r="F98" s="13" t="str" cm="1">
        <f t="array" ref="F98">SUBSTITUTE(CHAR(34) &amp; "capi_" &amp; AS98 &amp; CHAR(34) &amp; "," &amp; BZ98 &amp; IF(COUNTA(_xlfn._xlws.FILTER(I98:AB98, I98:AB98="y"))=0, "", _xlfn.TEXTJOIN(", ", TRUE, IF(I98:AB98="y", CHAR(34) &amp; I$1:AB$1 &amp; CHAR(34), "")) &amp; ","),",,",",")</f>
        <v>"capi_Tegucigalpa",</v>
      </c>
      <c r="G98" s="14" t="str" cm="1">
        <f t="array" ref="G98">_xlfn.LET(
  _xlpm.textOutput, SUBSTITUTE(
    IF(COUNTA(_xlfn._xlws.FILTER(BH98:BU98, BH98:BU98="y"))=0, "", _xlfn.TEXTJOIN(",", TRUE, IF(AC98:AR98="y", CHAR(34) &amp; $AC$1:$AR$1 &amp; CHAR(34), "")) ) &amp; "," &amp; CHAR(34) &amp; AT98 &amp; CHAR(34),
    ",,", ","
  ),
  IF(LEFT(_xlpm.textOutput,1)=",", MID(_xlpm.textOutput,2,LEN(_xlpm.textOutput)-1), _xlpm.textOutput)
)</f>
        <v>"spanis","rg2_AM_Central"</v>
      </c>
      <c r="H98" s="15" t="str">
        <f>""</f>
        <v/>
      </c>
      <c r="I98" s="16"/>
      <c r="J98" s="16"/>
      <c r="K98" s="16"/>
      <c r="L98" s="16"/>
      <c r="M98" s="16"/>
      <c r="N98" s="16"/>
      <c r="O98" s="16"/>
      <c r="P98" s="16"/>
      <c r="Q98" s="16"/>
      <c r="R98" s="16"/>
      <c r="S98" s="16"/>
      <c r="T98" s="16"/>
      <c r="U98" s="16"/>
      <c r="V98" s="16"/>
      <c r="W98" s="16"/>
      <c r="X98" s="16"/>
      <c r="Y98" s="16"/>
      <c r="Z98" s="16"/>
      <c r="AA98" s="16"/>
      <c r="AB98" s="17"/>
      <c r="AC98" s="18"/>
      <c r="AD98" s="19"/>
      <c r="AE98" s="19"/>
      <c r="AF98" s="19"/>
      <c r="AG98" s="19"/>
      <c r="AH98" s="19"/>
      <c r="AI98" s="19"/>
      <c r="AJ98" s="19" t="str">
        <f t="shared" si="14"/>
        <v/>
      </c>
      <c r="AK98" s="19" t="str">
        <f t="shared" si="15"/>
        <v/>
      </c>
      <c r="AL98" s="19" t="str">
        <f t="shared" si="16"/>
        <v/>
      </c>
      <c r="AM98" s="19" t="str">
        <f t="shared" si="17"/>
        <v>y</v>
      </c>
      <c r="AN98" s="19" t="str">
        <f t="shared" si="18"/>
        <v/>
      </c>
      <c r="AO98" s="19" t="str">
        <f t="shared" si="19"/>
        <v/>
      </c>
      <c r="AP98" s="19" t="str">
        <f t="shared" si="20"/>
        <v/>
      </c>
      <c r="AQ98" s="19" t="str">
        <f t="shared" si="21"/>
        <v/>
      </c>
      <c r="AR98" s="19" t="str">
        <f t="shared" si="22"/>
        <v/>
      </c>
      <c r="AS98" s="80" t="s">
        <v>645</v>
      </c>
      <c r="AT98" s="81" t="s">
        <v>564</v>
      </c>
      <c r="AU98" s="82" t="s">
        <v>3451</v>
      </c>
      <c r="AV98" s="20">
        <v>2</v>
      </c>
      <c r="AW98" s="21">
        <v>0</v>
      </c>
      <c r="AX98" s="21">
        <v>70</v>
      </c>
      <c r="AY98" s="21">
        <v>0</v>
      </c>
      <c r="AZ98" s="21">
        <v>0</v>
      </c>
      <c r="BA98" s="21">
        <v>0</v>
      </c>
      <c r="BB98" s="21">
        <v>0</v>
      </c>
      <c r="BC98" s="21">
        <v>0</v>
      </c>
      <c r="BD98" s="21">
        <v>0</v>
      </c>
      <c r="BE98" s="21">
        <v>30</v>
      </c>
      <c r="BF98" s="15" t="str">
        <f t="shared" si="13"/>
        <v>http://mkweb.bcgsc.ca/color-summarizer/?url=https://i.ibb.co/tYTg9DF/Honduras-Flag.png&amp;precision=low&amp;num_clusters=2</v>
      </c>
      <c r="BG98" s="15">
        <f t="shared" si="23"/>
        <v>100</v>
      </c>
      <c r="BH98" s="15" t="str">
        <f t="shared" si="24"/>
        <v>["pctBLA_0", "pctBLU_70", "pctGRE_0", "pctRED_0", "pctYEL_0", "pctORA_0", "pctBRO_0", "pctPUR_0", "pctWHI_30"]</v>
      </c>
      <c r="BI98" s="22">
        <v>112492</v>
      </c>
      <c r="BJ98" s="15" t="str">
        <f t="shared" si="25"/>
        <v>"area_112492",</v>
      </c>
      <c r="BK98" s="15" t="s">
        <v>2853</v>
      </c>
    </row>
    <row r="99" spans="1:63" ht="21.6" customHeight="1" x14ac:dyDescent="0.3">
      <c r="A99" s="10" t="s">
        <v>137</v>
      </c>
      <c r="B99" s="11" t="e" vm="98">
        <v>#VALUE!</v>
      </c>
      <c r="C99" s="24" t="s">
        <v>381</v>
      </c>
      <c r="D99" s="2" t="s">
        <v>791</v>
      </c>
      <c r="E99" s="12" t="s">
        <v>896</v>
      </c>
      <c r="F99" s="13" t="str" cm="1">
        <f t="array" ref="F99">SUBSTITUTE(CHAR(34) &amp; "capi_" &amp; AS99 &amp; CHAR(34) &amp; "," &amp; BZ99 &amp; IF(COUNTA(_xlfn._xlws.FILTER(I99:AB99, I99:AB99="y"))=0, "", _xlfn.TEXTJOIN(", ", TRUE, IF(I99:AB99="y", CHAR(34) &amp; I$1:AB$1 &amp; CHAR(34), "")) &amp; ","),",,",",")</f>
        <v>"capi_Budapest","landlo", "locate_MI", "top10_ping", "rg3_austrohungary", "ntGRRE",</v>
      </c>
      <c r="G99" s="14" t="str" cm="1">
        <f t="array" ref="G99">_xlfn.LET(
  _xlpm.textOutput, SUBSTITUTE(
    IF(COUNTA(_xlfn._xlws.FILTER(BH99:BU99, BH99:BU99="y"))=0, "", _xlfn.TEXTJOIN(",", TRUE, IF(AC99:AR99="y", CHAR(34) &amp; $AC$1:$AR$1 &amp; CHAR(34), "")) ) &amp; "," &amp; CHAR(34) &amp; AT99 &amp; CHAR(34),
    ",,", ","
  ),
  IF(LEFT(_xlpm.textOutput,1)=",", MID(_xlpm.textOutput,2,LEN(_xlpm.textOutput)-1), _xlpm.textOutput)
)</f>
        <v>"eunion","rg2_EU_East"</v>
      </c>
      <c r="H99" s="15" t="str">
        <f>""</f>
        <v/>
      </c>
      <c r="I99" s="16"/>
      <c r="J99" s="16" t="s">
        <v>529</v>
      </c>
      <c r="K99" s="16"/>
      <c r="L99" s="16" t="s">
        <v>529</v>
      </c>
      <c r="M99" s="16"/>
      <c r="N99" s="16"/>
      <c r="O99" s="16" t="s">
        <v>529</v>
      </c>
      <c r="P99" s="16"/>
      <c r="Q99" s="16" t="s">
        <v>529</v>
      </c>
      <c r="R99" s="16"/>
      <c r="S99" s="16"/>
      <c r="T99" s="16"/>
      <c r="U99" s="16"/>
      <c r="V99" s="16"/>
      <c r="W99" s="16"/>
      <c r="X99" s="16"/>
      <c r="Y99" s="16" t="s">
        <v>529</v>
      </c>
      <c r="Z99" s="16"/>
      <c r="AA99" s="16"/>
      <c r="AB99" s="17"/>
      <c r="AC99" s="18"/>
      <c r="AD99" s="19"/>
      <c r="AE99" s="19"/>
      <c r="AF99" s="19"/>
      <c r="AG99" s="19"/>
      <c r="AH99" s="19" t="s">
        <v>529</v>
      </c>
      <c r="AI99" s="19"/>
      <c r="AJ99" s="19" t="str">
        <f t="shared" si="14"/>
        <v/>
      </c>
      <c r="AK99" s="19" t="str">
        <f t="shared" si="15"/>
        <v/>
      </c>
      <c r="AL99" s="19" t="str">
        <f t="shared" si="16"/>
        <v/>
      </c>
      <c r="AM99" s="19" t="str">
        <f t="shared" si="17"/>
        <v/>
      </c>
      <c r="AN99" s="19" t="str">
        <f t="shared" si="18"/>
        <v/>
      </c>
      <c r="AO99" s="19" t="str">
        <f t="shared" si="19"/>
        <v/>
      </c>
      <c r="AP99" s="19" t="str">
        <f t="shared" si="20"/>
        <v/>
      </c>
      <c r="AQ99" s="19" t="str">
        <f t="shared" si="21"/>
        <v/>
      </c>
      <c r="AR99" s="19" t="str">
        <f t="shared" si="22"/>
        <v/>
      </c>
      <c r="AS99" s="80" t="s">
        <v>646</v>
      </c>
      <c r="AT99" s="81" t="s">
        <v>561</v>
      </c>
      <c r="AU99" s="82" t="s">
        <v>3495</v>
      </c>
      <c r="AV99" s="20">
        <v>3</v>
      </c>
      <c r="AW99" s="21">
        <v>0</v>
      </c>
      <c r="AX99" s="21">
        <v>0</v>
      </c>
      <c r="AY99" s="21">
        <v>33</v>
      </c>
      <c r="AZ99" s="21">
        <v>33</v>
      </c>
      <c r="BA99" s="21">
        <v>0</v>
      </c>
      <c r="BB99" s="21">
        <v>0</v>
      </c>
      <c r="BC99" s="21">
        <v>0</v>
      </c>
      <c r="BD99" s="21">
        <v>0</v>
      </c>
      <c r="BE99" s="21">
        <v>33</v>
      </c>
      <c r="BF99" s="15" t="str">
        <f t="shared" si="13"/>
        <v>http://mkweb.bcgsc.ca/color-summarizer/?url=https://i.ibb.co/r6N9c52/Hungary-Flag.png&amp;precision=low&amp;num_clusters=3</v>
      </c>
      <c r="BG99" s="15">
        <f t="shared" si="23"/>
        <v>99</v>
      </c>
      <c r="BH99" s="15" t="str">
        <f t="shared" si="24"/>
        <v>["pctBLA_0", "pctBLU_0", "pctGRE_33", "pctRED_33", "pctYEL_0", "pctORA_0", "pctBRO_0", "pctPUR_0", "pctWHI_33"]</v>
      </c>
      <c r="BI99" s="22">
        <v>93028</v>
      </c>
      <c r="BJ99" s="15" t="str">
        <f t="shared" si="25"/>
        <v>"area_93028",</v>
      </c>
      <c r="BK99" s="15" t="s">
        <v>2854</v>
      </c>
    </row>
    <row r="100" spans="1:63" ht="21.6" customHeight="1" x14ac:dyDescent="0.3">
      <c r="A100" s="10" t="s">
        <v>138</v>
      </c>
      <c r="B100" s="11" t="e" vm="99">
        <v>#VALUE!</v>
      </c>
      <c r="C100" s="24" t="s">
        <v>382</v>
      </c>
      <c r="D100" s="2" t="s">
        <v>791</v>
      </c>
      <c r="E100" s="12" t="s">
        <v>897</v>
      </c>
      <c r="F100" s="13" t="str" cm="1">
        <f t="array" ref="F100">SUBSTITUTE(CHAR(34) &amp; "capi_" &amp; AS100 &amp; CHAR(34) &amp; "," &amp; BZ100 &amp; IF(COUNTA(_xlfn._xlws.FILTER(I100:AB100, I100:AB100="y"))=0, "", _xlfn.TEXTJOIN(", ", TRUE, IF(I100:AB100="y", CHAR(34) &amp; I$1:AB$1 &amp; CHAR(34), "")) &amp; ","),",,",",")</f>
        <v>"capi_Reykjavik","island", "top10_reindeer", "pol_samesx", "geo_CapiBeach",</v>
      </c>
      <c r="G100" s="14" t="str" cm="1">
        <f t="array" ref="G100">_xlfn.LET(
  _xlpm.textOutput, SUBSTITUTE(
    IF(COUNTA(_xlfn._xlws.FILTER(BH100:BU100, BH100:BU100="y"))=0, "", _xlfn.TEXTJOIN(",", TRUE, IF(AC100:AR100="y", CHAR(34) &amp; $AC$1:$AR$1 &amp; CHAR(34), "")) ) &amp; "," &amp; CHAR(34) &amp; AT100 &amp; CHAR(34),
    ",,", ","
  ),
  IF(LEFT(_xlpm.textOutput,1)=",", MID(_xlpm.textOutput,2,LEN(_xlpm.textOutput)-1), _xlpm.textOutput)
)</f>
        <v>"rg2_Eu_North"</v>
      </c>
      <c r="H100" s="15" t="str">
        <f>""</f>
        <v/>
      </c>
      <c r="I100" s="16" t="s">
        <v>529</v>
      </c>
      <c r="J100" s="16"/>
      <c r="K100" s="16"/>
      <c r="L100" s="16"/>
      <c r="M100" s="16"/>
      <c r="N100" s="16"/>
      <c r="O100" s="16"/>
      <c r="P100" s="16"/>
      <c r="Q100" s="16"/>
      <c r="R100" s="16" t="s">
        <v>529</v>
      </c>
      <c r="S100" s="16"/>
      <c r="T100" s="16" t="s">
        <v>529</v>
      </c>
      <c r="U100" s="16"/>
      <c r="V100" s="16" t="s">
        <v>529</v>
      </c>
      <c r="W100" s="16"/>
      <c r="X100" s="16"/>
      <c r="Y100" s="16"/>
      <c r="Z100" s="16"/>
      <c r="AA100" s="16"/>
      <c r="AB100" s="17"/>
      <c r="AC100" s="18"/>
      <c r="AD100" s="19"/>
      <c r="AE100" s="19"/>
      <c r="AF100" s="19"/>
      <c r="AG100" s="19"/>
      <c r="AH100" s="19"/>
      <c r="AI100" s="19"/>
      <c r="AJ100" s="19" t="str">
        <f t="shared" si="14"/>
        <v/>
      </c>
      <c r="AK100" s="19" t="str">
        <f t="shared" si="15"/>
        <v/>
      </c>
      <c r="AL100" s="19" t="str">
        <f t="shared" si="16"/>
        <v/>
      </c>
      <c r="AM100" s="19" t="str">
        <f t="shared" si="17"/>
        <v/>
      </c>
      <c r="AN100" s="19" t="str">
        <f t="shared" si="18"/>
        <v/>
      </c>
      <c r="AO100" s="19" t="str">
        <f t="shared" si="19"/>
        <v/>
      </c>
      <c r="AP100" s="19" t="str">
        <f t="shared" si="20"/>
        <v/>
      </c>
      <c r="AQ100" s="19" t="str">
        <f t="shared" si="21"/>
        <v/>
      </c>
      <c r="AR100" s="19" t="str">
        <f t="shared" si="22"/>
        <v/>
      </c>
      <c r="AS100" s="80" t="s">
        <v>647</v>
      </c>
      <c r="AT100" s="81" t="s">
        <v>533</v>
      </c>
      <c r="AU100" s="82" t="s">
        <v>3496</v>
      </c>
      <c r="AV100" s="20">
        <v>3</v>
      </c>
      <c r="AW100" s="21">
        <v>0</v>
      </c>
      <c r="AX100" s="21">
        <v>65</v>
      </c>
      <c r="AY100" s="21">
        <v>0</v>
      </c>
      <c r="AZ100" s="21">
        <v>16</v>
      </c>
      <c r="BA100" s="21">
        <v>0</v>
      </c>
      <c r="BB100" s="21">
        <v>0</v>
      </c>
      <c r="BC100" s="21">
        <v>0</v>
      </c>
      <c r="BD100" s="21">
        <v>0</v>
      </c>
      <c r="BE100" s="21">
        <v>18</v>
      </c>
      <c r="BF100" s="15" t="str">
        <f t="shared" si="13"/>
        <v>http://mkweb.bcgsc.ca/color-summarizer/?url=https://i.ibb.co/sQPHkDb/Iceland-Flag.png&amp;precision=low&amp;num_clusters=3</v>
      </c>
      <c r="BG100" s="15">
        <f t="shared" si="23"/>
        <v>99</v>
      </c>
      <c r="BH100" s="15" t="str">
        <f t="shared" si="24"/>
        <v>["pctBLA_0", "pctBLU_65", "pctGRE_0", "pctRED_16", "pctYEL_0", "pctORA_0", "pctBRO_0", "pctPUR_0", "pctWHI_18"]</v>
      </c>
      <c r="BI100" s="22">
        <v>103000</v>
      </c>
      <c r="BJ100" s="15" t="str">
        <f t="shared" si="25"/>
        <v>"area_103000",</v>
      </c>
      <c r="BK100" s="15" t="s">
        <v>2855</v>
      </c>
    </row>
    <row r="101" spans="1:63" ht="21.6" customHeight="1" x14ac:dyDescent="0.3">
      <c r="A101" s="10" t="s">
        <v>139</v>
      </c>
      <c r="B101" s="11" t="e" vm="100">
        <v>#VALUE!</v>
      </c>
      <c r="C101" s="24" t="s">
        <v>383</v>
      </c>
      <c r="D101" s="2" t="s">
        <v>790</v>
      </c>
      <c r="E101" s="12" t="s">
        <v>898</v>
      </c>
      <c r="F101" s="13" t="str" cm="1">
        <f t="array" ref="F101">SUBSTITUTE(CHAR(34) &amp; "capi_" &amp; AS101 &amp; CHAR(34) &amp; "," &amp; BZ101 &amp; IF(COUNTA(_xlfn._xlws.FILTER(I101:AB101, I101:AB101="y"))=0, "", _xlfn.TEXTJOIN(", ", TRUE, IF(I101:AB101="y", CHAR(34) &amp; I$1:AB$1 &amp; CHAR(34), "")) &amp; ","),",,",",")</f>
        <v>"capi_New Delhi","locate_MI", "pol_Nuclear", "top30_camel",</v>
      </c>
      <c r="G101" s="14" t="str" cm="1">
        <f t="array" ref="G101">_xlfn.LET(
  _xlpm.textOutput, SUBSTITUTE(
    IF(COUNTA(_xlfn._xlws.FILTER(BH101:BU101, BH101:BU101="y"))=0, "", _xlfn.TEXTJOIN(",", TRUE, IF(AC101:AR101="y", CHAR(34) &amp; $AC$1:$AR$1 &amp; CHAR(34), "")) ) &amp; "," &amp; CHAR(34) &amp; AT101 &amp; CHAR(34),
    ",,", ","
  ),
  IF(LEFT(_xlpm.textOutput,1)=",", MID(_xlpm.textOutput,2,LEN(_xlpm.textOutput)-1), _xlpm.textOutput)
)</f>
        <v>"bricss","chopGB","englis","rg2_As_SouthOnly"</v>
      </c>
      <c r="H101" s="15" t="str">
        <f>""</f>
        <v/>
      </c>
      <c r="I101" s="16"/>
      <c r="J101" s="16"/>
      <c r="K101" s="16"/>
      <c r="L101" s="16" t="s">
        <v>529</v>
      </c>
      <c r="M101" s="16" t="s">
        <v>529</v>
      </c>
      <c r="N101" s="16"/>
      <c r="O101" s="16"/>
      <c r="P101" s="16" t="s">
        <v>529</v>
      </c>
      <c r="Q101" s="16"/>
      <c r="R101" s="16"/>
      <c r="S101" s="16"/>
      <c r="T101" s="16"/>
      <c r="U101" s="16"/>
      <c r="V101" s="16"/>
      <c r="W101" s="16"/>
      <c r="X101" s="16"/>
      <c r="Y101" s="16"/>
      <c r="Z101" s="16"/>
      <c r="AA101" s="16"/>
      <c r="AB101" s="17"/>
      <c r="AC101" s="18" t="s">
        <v>529</v>
      </c>
      <c r="AD101" s="19" t="s">
        <v>529</v>
      </c>
      <c r="AE101" s="19"/>
      <c r="AF101" s="19"/>
      <c r="AG101" s="19"/>
      <c r="AH101" s="19"/>
      <c r="AI101" s="19"/>
      <c r="AJ101" s="19" t="str">
        <f t="shared" si="14"/>
        <v>y</v>
      </c>
      <c r="AK101" s="19" t="str">
        <f t="shared" si="15"/>
        <v/>
      </c>
      <c r="AL101" s="19" t="str">
        <f t="shared" si="16"/>
        <v/>
      </c>
      <c r="AM101" s="19" t="str">
        <f t="shared" si="17"/>
        <v/>
      </c>
      <c r="AN101" s="19" t="str">
        <f t="shared" si="18"/>
        <v/>
      </c>
      <c r="AO101" s="19" t="str">
        <f t="shared" si="19"/>
        <v/>
      </c>
      <c r="AP101" s="19" t="str">
        <f t="shared" si="20"/>
        <v/>
      </c>
      <c r="AQ101" s="19" t="str">
        <f t="shared" si="21"/>
        <v/>
      </c>
      <c r="AR101" s="19" t="str">
        <f t="shared" si="22"/>
        <v/>
      </c>
      <c r="AS101" s="80" t="s">
        <v>648</v>
      </c>
      <c r="AT101" s="81" t="s">
        <v>531</v>
      </c>
      <c r="AU101" s="82" t="s">
        <v>3497</v>
      </c>
      <c r="AV101" s="20">
        <v>4</v>
      </c>
      <c r="AW101" s="21">
        <v>0</v>
      </c>
      <c r="AX101" s="21">
        <v>3</v>
      </c>
      <c r="AY101" s="21">
        <v>33</v>
      </c>
      <c r="AZ101" s="21">
        <v>0</v>
      </c>
      <c r="BA101" s="21">
        <v>0</v>
      </c>
      <c r="BB101" s="21">
        <v>33</v>
      </c>
      <c r="BC101" s="21">
        <v>0</v>
      </c>
      <c r="BD101" s="21">
        <v>0</v>
      </c>
      <c r="BE101" s="21">
        <v>27</v>
      </c>
      <c r="BF101" s="15" t="str">
        <f t="shared" si="13"/>
        <v>http://mkweb.bcgsc.ca/color-summarizer/?url=https://i.ibb.co/C96gvnD/India-Flag.png&amp;precision=low&amp;num_clusters=4</v>
      </c>
      <c r="BG101" s="15">
        <f t="shared" si="23"/>
        <v>96</v>
      </c>
      <c r="BH101" s="15" t="str">
        <f t="shared" si="24"/>
        <v>["pctBLA_0", "pctBLU_3", "pctGRE_33", "pctRED_0", "pctYEL_0", "pctORA_33", "pctBRO_0", "pctPUR_0", "pctWHI_27"]</v>
      </c>
      <c r="BI101" s="22">
        <v>3287263</v>
      </c>
      <c r="BJ101" s="15" t="str">
        <f t="shared" si="25"/>
        <v>"area_3287263",</v>
      </c>
      <c r="BK101" s="15" t="s">
        <v>2856</v>
      </c>
    </row>
    <row r="102" spans="1:63" ht="21.6" customHeight="1" x14ac:dyDescent="0.3">
      <c r="A102" s="10" t="s">
        <v>140</v>
      </c>
      <c r="B102" s="11" t="e" vm="101">
        <v>#VALUE!</v>
      </c>
      <c r="C102" s="24" t="s">
        <v>384</v>
      </c>
      <c r="D102" s="2" t="s">
        <v>790</v>
      </c>
      <c r="E102" s="12" t="s">
        <v>899</v>
      </c>
      <c r="F102" s="13" t="str" cm="1">
        <f t="array" ref="F102">SUBSTITUTE(CHAR(34) &amp; "capi_" &amp; AS102 &amp; CHAR(34) &amp; "," &amp; BZ102 &amp; IF(COUNTA(_xlfn._xlws.FILTER(I102:AB102, I102:AB102="y"))=0, "", _xlfn.TEXTJOIN(", ", TRUE, IF(I102:AB102="y", CHAR(34) &amp; I$1:AB$1 &amp; CHAR(34), "")) &amp; ","),",,",",")</f>
        <v>"capi_Jakarta","island", "geo_CapiBeach",</v>
      </c>
      <c r="G102" s="14" t="str" cm="1">
        <f t="array" ref="G102">_xlfn.LET(
  _xlpm.textOutput, SUBSTITUTE(
    IF(COUNTA(_xlfn._xlws.FILTER(BH102:BU102, BH102:BU102="y"))=0, "", _xlfn.TEXTJOIN(",", TRUE, IF(AC102:AR102="y", CHAR(34) &amp; $AC$1:$AR$1 &amp; CHAR(34), "")) ) &amp; "," &amp; CHAR(34) &amp; AT102 &amp; CHAR(34),
    ",,", ","
  ),
  IF(LEFT(_xlpm.textOutput,1)=",", MID(_xlpm.textOutput,2,LEN(_xlpm.textOutput)-1), _xlpm.textOutput)
)</f>
        <v>"bricss","rg2_AS_SouthEast"</v>
      </c>
      <c r="H102" s="15" t="str">
        <f>""</f>
        <v/>
      </c>
      <c r="I102" s="16" t="s">
        <v>529</v>
      </c>
      <c r="J102" s="16"/>
      <c r="K102" s="16"/>
      <c r="L102" s="16"/>
      <c r="M102" s="16"/>
      <c r="N102" s="16"/>
      <c r="O102" s="16"/>
      <c r="P102" s="16"/>
      <c r="Q102" s="16"/>
      <c r="R102" s="16"/>
      <c r="S102" s="16"/>
      <c r="T102" s="16"/>
      <c r="U102" s="16"/>
      <c r="V102" s="16" t="s">
        <v>529</v>
      </c>
      <c r="W102" s="16"/>
      <c r="X102" s="16"/>
      <c r="Y102" s="16"/>
      <c r="Z102" s="16"/>
      <c r="AA102" s="16"/>
      <c r="AB102" s="17"/>
      <c r="AC102" s="18" t="s">
        <v>529</v>
      </c>
      <c r="AD102" s="19"/>
      <c r="AE102" s="19"/>
      <c r="AF102" s="19"/>
      <c r="AG102" s="19"/>
      <c r="AH102" s="19"/>
      <c r="AI102" s="19"/>
      <c r="AJ102" s="19" t="str">
        <f t="shared" si="14"/>
        <v/>
      </c>
      <c r="AK102" s="19" t="str">
        <f t="shared" si="15"/>
        <v/>
      </c>
      <c r="AL102" s="19" t="str">
        <f t="shared" si="16"/>
        <v/>
      </c>
      <c r="AM102" s="19" t="str">
        <f t="shared" si="17"/>
        <v/>
      </c>
      <c r="AN102" s="19" t="str">
        <f t="shared" si="18"/>
        <v/>
      </c>
      <c r="AO102" s="19" t="str">
        <f t="shared" si="19"/>
        <v/>
      </c>
      <c r="AP102" s="19" t="str">
        <f t="shared" si="20"/>
        <v/>
      </c>
      <c r="AQ102" s="19" t="str">
        <f t="shared" si="21"/>
        <v/>
      </c>
      <c r="AR102" s="19" t="str">
        <f t="shared" si="22"/>
        <v/>
      </c>
      <c r="AS102" s="80" t="s">
        <v>649</v>
      </c>
      <c r="AT102" s="81" t="s">
        <v>580</v>
      </c>
      <c r="AU102" s="82" t="s">
        <v>3498</v>
      </c>
      <c r="AV102" s="20">
        <v>2</v>
      </c>
      <c r="AW102" s="21">
        <v>0</v>
      </c>
      <c r="AX102" s="21">
        <v>0</v>
      </c>
      <c r="AY102" s="21">
        <v>0</v>
      </c>
      <c r="AZ102" s="21">
        <v>50</v>
      </c>
      <c r="BA102" s="21">
        <v>0</v>
      </c>
      <c r="BB102" s="21">
        <v>0</v>
      </c>
      <c r="BC102" s="21">
        <v>0</v>
      </c>
      <c r="BD102" s="21">
        <v>0</v>
      </c>
      <c r="BE102" s="21">
        <v>50</v>
      </c>
      <c r="BF102" s="15" t="str">
        <f t="shared" si="13"/>
        <v>http://mkweb.bcgsc.ca/color-summarizer/?url=https://i.ibb.co/QdKzn00/Indonesia-Flag.png&amp;precision=low&amp;num_clusters=2</v>
      </c>
      <c r="BG102" s="15">
        <f t="shared" si="23"/>
        <v>100</v>
      </c>
      <c r="BH102" s="15" t="str">
        <f t="shared" si="24"/>
        <v>["pctBLA_0", "pctBLU_0", "pctGRE_0", "pctRED_50", "pctYEL_0", "pctORA_0", "pctBRO_0", "pctPUR_0", "pctWHI_50"]</v>
      </c>
      <c r="BI102" s="22">
        <v>1904569</v>
      </c>
      <c r="BJ102" s="15" t="str">
        <f t="shared" si="25"/>
        <v>"area_1904569",</v>
      </c>
      <c r="BK102" s="15" t="s">
        <v>2857</v>
      </c>
    </row>
    <row r="103" spans="1:63" ht="21.6" customHeight="1" x14ac:dyDescent="0.3">
      <c r="A103" s="10" t="s">
        <v>141</v>
      </c>
      <c r="B103" s="11" t="e" vm="102">
        <v>#VALUE!</v>
      </c>
      <c r="C103" s="24" t="s">
        <v>385</v>
      </c>
      <c r="D103" s="2" t="s">
        <v>790</v>
      </c>
      <c r="E103" s="12" t="s">
        <v>900</v>
      </c>
      <c r="F103" s="13" t="str" cm="1">
        <f t="array" ref="F103">SUBSTITUTE(CHAR(34) &amp; "capi_" &amp; AS103 &amp; CHAR(34) &amp; "," &amp; BZ103 &amp; IF(COUNTA(_xlfn._xlws.FILTER(I103:AB103, I103:AB103="y"))=0, "", _xlfn.TEXTJOIN(", ", TRUE, IF(I103:AB103="y", CHAR(34) &amp; I$1:AB$1 &amp; CHAR(34), "")) &amp; ","),",,",",")</f>
        <v>"capi_Tehran","top30_camel", "ntGRRE",</v>
      </c>
      <c r="G103" s="14" t="str" cm="1">
        <f t="array" ref="G103">_xlfn.LET(
  _xlpm.textOutput, SUBSTITUTE(
    IF(COUNTA(_xlfn._xlws.FILTER(BH103:BU103, BH103:BU103="y"))=0, "", _xlfn.TEXTJOIN(",", TRUE, IF(AC103:AR103="y", CHAR(34) &amp; $AC$1:$AR$1 &amp; CHAR(34), "")) ) &amp; "," &amp; CHAR(34) &amp; AT103 &amp; CHAR(34),
    ",,", ","
  ),
  IF(LEFT(_xlpm.textOutput,1)=",", MID(_xlpm.textOutput,2,LEN(_xlpm.textOutput)-1), _xlpm.textOutput)
)</f>
        <v>"bricss","rg2_As_SouthOnly"</v>
      </c>
      <c r="H103" s="15" t="str">
        <f>""</f>
        <v/>
      </c>
      <c r="I103" s="16"/>
      <c r="J103" s="16"/>
      <c r="K103" s="16"/>
      <c r="L103" s="16"/>
      <c r="M103" s="16"/>
      <c r="N103" s="16"/>
      <c r="O103" s="16"/>
      <c r="P103" s="16" t="s">
        <v>529</v>
      </c>
      <c r="Q103" s="16"/>
      <c r="R103" s="16"/>
      <c r="S103" s="16"/>
      <c r="T103" s="16"/>
      <c r="U103" s="16"/>
      <c r="V103" s="16"/>
      <c r="W103" s="16"/>
      <c r="X103" s="16"/>
      <c r="Y103" s="16" t="s">
        <v>529</v>
      </c>
      <c r="Z103" s="16"/>
      <c r="AA103" s="16"/>
      <c r="AB103" s="17"/>
      <c r="AC103" s="18" t="s">
        <v>529</v>
      </c>
      <c r="AD103" s="19"/>
      <c r="AE103" s="19"/>
      <c r="AF103" s="19"/>
      <c r="AG103" s="19"/>
      <c r="AH103" s="19"/>
      <c r="AI103" s="19"/>
      <c r="AJ103" s="19" t="str">
        <f t="shared" si="14"/>
        <v/>
      </c>
      <c r="AK103" s="19" t="str">
        <f t="shared" si="15"/>
        <v/>
      </c>
      <c r="AL103" s="19" t="str">
        <f t="shared" si="16"/>
        <v/>
      </c>
      <c r="AM103" s="19" t="str">
        <f t="shared" si="17"/>
        <v/>
      </c>
      <c r="AN103" s="19" t="str">
        <f t="shared" si="18"/>
        <v/>
      </c>
      <c r="AO103" s="19" t="str">
        <f t="shared" si="19"/>
        <v/>
      </c>
      <c r="AP103" s="19" t="str">
        <f t="shared" si="20"/>
        <v/>
      </c>
      <c r="AQ103" s="19" t="str">
        <f t="shared" si="21"/>
        <v/>
      </c>
      <c r="AR103" s="19" t="str">
        <f t="shared" si="22"/>
        <v/>
      </c>
      <c r="AS103" s="80" t="s">
        <v>650</v>
      </c>
      <c r="AT103" s="81" t="s">
        <v>531</v>
      </c>
      <c r="AU103" s="82" t="s">
        <v>3499</v>
      </c>
      <c r="AV103" s="20">
        <v>3</v>
      </c>
      <c r="AW103" s="21">
        <v>0</v>
      </c>
      <c r="AX103" s="21">
        <v>0</v>
      </c>
      <c r="AY103" s="21">
        <v>30</v>
      </c>
      <c r="AZ103" s="21">
        <v>32</v>
      </c>
      <c r="BA103" s="21">
        <v>0</v>
      </c>
      <c r="BB103" s="21">
        <v>0</v>
      </c>
      <c r="BC103" s="21">
        <v>0</v>
      </c>
      <c r="BD103" s="21">
        <v>0</v>
      </c>
      <c r="BE103" s="21">
        <v>38</v>
      </c>
      <c r="BF103" s="15" t="str">
        <f t="shared" si="13"/>
        <v>http://mkweb.bcgsc.ca/color-summarizer/?url=https://i.ibb.co/GPz0Lx6/Iran-Flag.png&amp;precision=low&amp;num_clusters=3</v>
      </c>
      <c r="BG103" s="15">
        <f t="shared" si="23"/>
        <v>100</v>
      </c>
      <c r="BH103" s="15" t="str">
        <f t="shared" si="24"/>
        <v>["pctBLA_0", "pctBLU_0", "pctGRE_30", "pctRED_32", "pctYEL_0", "pctORA_0", "pctBRO_0", "pctPUR_0", "pctWHI_38"]</v>
      </c>
      <c r="BI103" s="22">
        <v>1648195</v>
      </c>
      <c r="BJ103" s="15" t="str">
        <f t="shared" si="25"/>
        <v>"area_1648195",</v>
      </c>
      <c r="BK103" s="15" t="s">
        <v>2858</v>
      </c>
    </row>
    <row r="104" spans="1:63" ht="21.6" customHeight="1" x14ac:dyDescent="0.3">
      <c r="A104" s="10" t="s">
        <v>142</v>
      </c>
      <c r="B104" s="11" t="e" vm="103">
        <v>#VALUE!</v>
      </c>
      <c r="C104" s="24" t="s">
        <v>386</v>
      </c>
      <c r="D104" s="2" t="s">
        <v>790</v>
      </c>
      <c r="E104" s="12" t="s">
        <v>901</v>
      </c>
      <c r="F104" s="13" t="str" cm="1">
        <f t="array" ref="F104">SUBSTITUTE(CHAR(34) &amp; "capi_" &amp; AS104 &amp; CHAR(34) &amp; "," &amp; BZ104 &amp; IF(COUNTA(_xlfn._xlws.FILTER(I104:AB104, I104:AB104="y"))=0, "", _xlfn.TEXTJOIN(", ", TRUE, IF(I104:AB104="y", CHAR(34) &amp; I$1:AB$1 &amp; CHAR(34), "")) &amp; ","),",,",",")</f>
        <v>"capi_Baghdad","ntGRRE",</v>
      </c>
      <c r="G104" s="14" t="str" cm="1">
        <f t="array" ref="G104">_xlfn.LET(
  _xlpm.textOutput, SUBSTITUTE(
    IF(COUNTA(_xlfn._xlws.FILTER(BH104:BU104, BH104:BU104="y"))=0, "", _xlfn.TEXTJOIN(",", TRUE, IF(AC104:AR104="y", CHAR(34) &amp; $AC$1:$AR$1 &amp; CHAR(34), "")) ) &amp; "," &amp; CHAR(34) &amp; AT104 &amp; CHAR(34),
    ",,", ","
  ),
  IF(LEFT(_xlpm.textOutput,1)=",", MID(_xlpm.textOutput,2,LEN(_xlpm.textOutput)-1), _xlpm.textOutput)
)</f>
        <v>"chopGB","arabic","rg2_AS_West"</v>
      </c>
      <c r="H104" s="15" t="str">
        <f>""</f>
        <v/>
      </c>
      <c r="I104" s="16"/>
      <c r="J104" s="16"/>
      <c r="K104" s="16"/>
      <c r="L104" s="16"/>
      <c r="M104" s="16"/>
      <c r="N104" s="16"/>
      <c r="O104" s="16"/>
      <c r="P104" s="16"/>
      <c r="Q104" s="16"/>
      <c r="R104" s="16"/>
      <c r="S104" s="16"/>
      <c r="T104" s="16"/>
      <c r="U104" s="16"/>
      <c r="V104" s="16"/>
      <c r="W104" s="16"/>
      <c r="X104" s="16"/>
      <c r="Y104" s="16" t="s">
        <v>529</v>
      </c>
      <c r="Z104" s="16"/>
      <c r="AA104" s="16"/>
      <c r="AB104" s="17"/>
      <c r="AC104" s="18"/>
      <c r="AD104" s="19" t="s">
        <v>529</v>
      </c>
      <c r="AE104" s="19"/>
      <c r="AF104" s="19"/>
      <c r="AG104" s="19"/>
      <c r="AH104" s="19"/>
      <c r="AI104" s="19"/>
      <c r="AJ104" s="19" t="str">
        <f t="shared" si="14"/>
        <v/>
      </c>
      <c r="AK104" s="19" t="str">
        <f t="shared" si="15"/>
        <v/>
      </c>
      <c r="AL104" s="19" t="str">
        <f t="shared" si="16"/>
        <v/>
      </c>
      <c r="AM104" s="19" t="str">
        <f t="shared" si="17"/>
        <v/>
      </c>
      <c r="AN104" s="19" t="str">
        <f t="shared" si="18"/>
        <v/>
      </c>
      <c r="AO104" s="19" t="str">
        <f t="shared" si="19"/>
        <v/>
      </c>
      <c r="AP104" s="19" t="str">
        <f t="shared" si="20"/>
        <v/>
      </c>
      <c r="AQ104" s="19" t="str">
        <f t="shared" si="21"/>
        <v>y</v>
      </c>
      <c r="AR104" s="19" t="str">
        <f t="shared" si="22"/>
        <v/>
      </c>
      <c r="AS104" s="80" t="s">
        <v>651</v>
      </c>
      <c r="AT104" s="81" t="s">
        <v>549</v>
      </c>
      <c r="AU104" s="82" t="s">
        <v>3500</v>
      </c>
      <c r="AV104" s="20">
        <v>4</v>
      </c>
      <c r="AW104" s="21">
        <v>33</v>
      </c>
      <c r="AX104" s="21">
        <v>0</v>
      </c>
      <c r="AY104" s="21">
        <v>2</v>
      </c>
      <c r="AZ104" s="21">
        <v>33</v>
      </c>
      <c r="BA104" s="21">
        <v>0</v>
      </c>
      <c r="BB104" s="21">
        <v>0</v>
      </c>
      <c r="BC104" s="21">
        <v>0</v>
      </c>
      <c r="BD104" s="21">
        <v>0</v>
      </c>
      <c r="BE104" s="21">
        <v>31</v>
      </c>
      <c r="BF104" s="15" t="str">
        <f t="shared" si="13"/>
        <v>http://mkweb.bcgsc.ca/color-summarizer/?url=https://i.ibb.co/HNKZqmB/Iraq-Flag.png&amp;precision=low&amp;num_clusters=4</v>
      </c>
      <c r="BG104" s="15">
        <f t="shared" si="23"/>
        <v>99</v>
      </c>
      <c r="BH104" s="15" t="str">
        <f t="shared" si="24"/>
        <v>["pctBLA_33", "pctBLU_0", "pctGRE_2", "pctRED_33", "pctYEL_0", "pctORA_0", "pctBRO_0", "pctPUR_0", "pctWHI_31"]</v>
      </c>
      <c r="BI104" s="22">
        <v>438317</v>
      </c>
      <c r="BJ104" s="15" t="str">
        <f t="shared" si="25"/>
        <v>"area_438317",</v>
      </c>
      <c r="BK104" s="15" t="s">
        <v>2859</v>
      </c>
    </row>
    <row r="105" spans="1:63" ht="21.6" customHeight="1" x14ac:dyDescent="0.3">
      <c r="A105" s="10" t="s">
        <v>143</v>
      </c>
      <c r="B105" s="11" t="e" vm="104">
        <v>#VALUE!</v>
      </c>
      <c r="C105" s="24" t="s">
        <v>387</v>
      </c>
      <c r="D105" s="2" t="s">
        <v>791</v>
      </c>
      <c r="E105" s="12" t="s">
        <v>902</v>
      </c>
      <c r="F105" s="13" t="str" cm="1">
        <f t="array" ref="F105">SUBSTITUTE(CHAR(34) &amp; "capi_" &amp; AS105 &amp; CHAR(34) &amp; "," &amp; BZ105 &amp; IF(COUNTA(_xlfn._xlws.FILTER(I105:AB105, I105:AB105="y"))=0, "", _xlfn.TEXTJOIN(", ", TRUE, IF(I105:AB105="y", CHAR(34) &amp; I$1:AB$1 &amp; CHAR(34), "")) &amp; ","),",,",",")</f>
        <v>"capi_Dublin","island", "pol_samesx", "geo_CapiBeach", "md_tekken7",</v>
      </c>
      <c r="G105" s="14" t="str" cm="1">
        <f t="array" ref="G105">_xlfn.LET(
  _xlpm.textOutput, SUBSTITUTE(
    IF(COUNTA(_xlfn._xlws.FILTER(BH105:BU105, BH105:BU105="y"))=0, "", _xlfn.TEXTJOIN(",", TRUE, IF(AC105:AR105="y", CHAR(34) &amp; $AC$1:$AR$1 &amp; CHAR(34), "")) ) &amp; "," &amp; CHAR(34) &amp; AT105 &amp; CHAR(34),
    ",,", ","
  ),
  IF(LEFT(_xlpm.textOutput,1)=",", MID(_xlpm.textOutput,2,LEN(_xlpm.textOutput)-1), _xlpm.textOutput)
)</f>
        <v>"chopGB","eunion","englis","rg2_Eu_North"</v>
      </c>
      <c r="H105" s="15" t="str">
        <f>""</f>
        <v/>
      </c>
      <c r="I105" s="16" t="s">
        <v>529</v>
      </c>
      <c r="J105" s="16"/>
      <c r="K105" s="16"/>
      <c r="L105" s="16"/>
      <c r="M105" s="16"/>
      <c r="N105" s="16"/>
      <c r="O105" s="16"/>
      <c r="P105" s="16"/>
      <c r="Q105" s="16"/>
      <c r="R105" s="16"/>
      <c r="S105" s="16"/>
      <c r="T105" s="16" t="s">
        <v>529</v>
      </c>
      <c r="U105" s="16"/>
      <c r="V105" s="16" t="s">
        <v>529</v>
      </c>
      <c r="W105" s="16" t="s">
        <v>529</v>
      </c>
      <c r="X105" s="16"/>
      <c r="Y105" s="16"/>
      <c r="Z105" s="16"/>
      <c r="AA105" s="16"/>
      <c r="AB105" s="17"/>
      <c r="AC105" s="18"/>
      <c r="AD105" s="19" t="s">
        <v>529</v>
      </c>
      <c r="AE105" s="19"/>
      <c r="AF105" s="19"/>
      <c r="AG105" s="19"/>
      <c r="AH105" s="19" t="s">
        <v>529</v>
      </c>
      <c r="AI105" s="19"/>
      <c r="AJ105" s="19" t="str">
        <f t="shared" si="14"/>
        <v>y</v>
      </c>
      <c r="AK105" s="19" t="str">
        <f t="shared" si="15"/>
        <v/>
      </c>
      <c r="AL105" s="19" t="str">
        <f t="shared" si="16"/>
        <v/>
      </c>
      <c r="AM105" s="19" t="str">
        <f t="shared" si="17"/>
        <v/>
      </c>
      <c r="AN105" s="19" t="str">
        <f t="shared" si="18"/>
        <v/>
      </c>
      <c r="AO105" s="19" t="str">
        <f t="shared" si="19"/>
        <v/>
      </c>
      <c r="AP105" s="19" t="str">
        <f t="shared" si="20"/>
        <v/>
      </c>
      <c r="AQ105" s="19" t="str">
        <f t="shared" si="21"/>
        <v/>
      </c>
      <c r="AR105" s="19" t="str">
        <f t="shared" si="22"/>
        <v/>
      </c>
      <c r="AS105" s="80" t="s">
        <v>652</v>
      </c>
      <c r="AT105" s="81" t="s">
        <v>533</v>
      </c>
      <c r="AU105" s="82" t="s">
        <v>3501</v>
      </c>
      <c r="AV105" s="20">
        <v>3</v>
      </c>
      <c r="AW105" s="21">
        <v>0</v>
      </c>
      <c r="AX105" s="21">
        <v>0</v>
      </c>
      <c r="AY105" s="21">
        <v>33</v>
      </c>
      <c r="AZ105" s="21">
        <v>0</v>
      </c>
      <c r="BA105" s="21">
        <v>0</v>
      </c>
      <c r="BB105" s="21">
        <v>33</v>
      </c>
      <c r="BC105" s="21">
        <v>0</v>
      </c>
      <c r="BD105" s="21">
        <v>0</v>
      </c>
      <c r="BE105" s="21">
        <v>33</v>
      </c>
      <c r="BF105" s="15" t="str">
        <f t="shared" si="13"/>
        <v>http://mkweb.bcgsc.ca/color-summarizer/?url=https://i.ibb.co/mDGt3FL/Ireland-Flag.png&amp;precision=low&amp;num_clusters=3</v>
      </c>
      <c r="BG105" s="15">
        <f t="shared" si="23"/>
        <v>99</v>
      </c>
      <c r="BH105" s="15" t="str">
        <f t="shared" si="24"/>
        <v>["pctBLA_0", "pctBLU_0", "pctGRE_33", "pctRED_0", "pctYEL_0", "pctORA_33", "pctBRO_0", "pctPUR_0", "pctWHI_33"]</v>
      </c>
      <c r="BI105" s="22">
        <v>70273</v>
      </c>
      <c r="BJ105" s="15" t="str">
        <f t="shared" si="25"/>
        <v>"area_70273",</v>
      </c>
      <c r="BK105" s="15" t="s">
        <v>2860</v>
      </c>
    </row>
    <row r="106" spans="1:63" ht="21.6" customHeight="1" x14ac:dyDescent="0.3">
      <c r="A106" s="10" t="s">
        <v>144</v>
      </c>
      <c r="B106" s="11" t="e" vm="105">
        <v>#VALUE!</v>
      </c>
      <c r="C106" s="24" t="s">
        <v>388</v>
      </c>
      <c r="D106" s="2" t="s">
        <v>791</v>
      </c>
      <c r="E106" s="12" t="s">
        <v>903</v>
      </c>
      <c r="F106" s="13" t="str" cm="1">
        <f t="array" ref="F106">SUBSTITUTE(CHAR(34) &amp; "capi_" &amp; AS106 &amp; CHAR(34) &amp; "," &amp; BZ106 &amp; IF(COUNTA(_xlfn._xlws.FILTER(I106:AB106, I106:AB106="y"))=0, "", _xlfn.TEXTJOIN(", ", TRUE, IF(I106:AB106="y", CHAR(34) &amp; I$1:AB$1 &amp; CHAR(34), "")) &amp; ","),",,",",")</f>
        <v>"capi_Douglas","island", "geo_CapiBeach", "ntWHRE", "ntWHYE",</v>
      </c>
      <c r="G106" s="14" t="str" cm="1">
        <f t="array" ref="G106">_xlfn.LET(
  _xlpm.textOutput, SUBSTITUTE(
    IF(COUNTA(_xlfn._xlws.FILTER(BH106:BU106, BH106:BU106="y"))=0, "", _xlfn.TEXTJOIN(",", TRUE, IF(AC106:AR106="y", CHAR(34) &amp; $AC$1:$AR$1 &amp; CHAR(34), "")) ) &amp; "," &amp; CHAR(34) &amp; AT106 &amp; CHAR(34),
    ",,", ","
  ),
  IF(LEFT(_xlpm.textOutput,1)=",", MID(_xlpm.textOutput,2,LEN(_xlpm.textOutput)-1), _xlpm.textOutput)
)</f>
        <v>"monarchy","englis","rg2_Eu_North"</v>
      </c>
      <c r="H106" s="15" t="str">
        <f>""</f>
        <v/>
      </c>
      <c r="I106" s="16" t="s">
        <v>529</v>
      </c>
      <c r="J106" s="16"/>
      <c r="K106" s="16"/>
      <c r="L106" s="16"/>
      <c r="M106" s="16"/>
      <c r="N106" s="16"/>
      <c r="O106" s="16"/>
      <c r="P106" s="16"/>
      <c r="Q106" s="16"/>
      <c r="R106" s="16"/>
      <c r="S106" s="16"/>
      <c r="T106" s="16"/>
      <c r="U106" s="16"/>
      <c r="V106" s="16" t="s">
        <v>529</v>
      </c>
      <c r="W106" s="16"/>
      <c r="X106" s="16" t="s">
        <v>529</v>
      </c>
      <c r="Y106" s="16"/>
      <c r="Z106" s="16"/>
      <c r="AA106" s="16"/>
      <c r="AB106" s="17" t="s">
        <v>529</v>
      </c>
      <c r="AC106" s="18"/>
      <c r="AD106" s="19"/>
      <c r="AE106" s="19"/>
      <c r="AF106" s="19"/>
      <c r="AG106" s="19"/>
      <c r="AH106" s="19"/>
      <c r="AI106" s="19" t="s">
        <v>529</v>
      </c>
      <c r="AJ106" s="19" t="str">
        <f t="shared" si="14"/>
        <v>y</v>
      </c>
      <c r="AK106" s="19" t="str">
        <f t="shared" si="15"/>
        <v/>
      </c>
      <c r="AL106" s="19" t="str">
        <f t="shared" si="16"/>
        <v/>
      </c>
      <c r="AM106" s="19" t="str">
        <f t="shared" si="17"/>
        <v/>
      </c>
      <c r="AN106" s="19" t="str">
        <f t="shared" si="18"/>
        <v/>
      </c>
      <c r="AO106" s="19" t="str">
        <f t="shared" si="19"/>
        <v/>
      </c>
      <c r="AP106" s="19" t="str">
        <f t="shared" si="20"/>
        <v/>
      </c>
      <c r="AQ106" s="19" t="str">
        <f t="shared" si="21"/>
        <v/>
      </c>
      <c r="AR106" s="19" t="str">
        <f t="shared" si="22"/>
        <v/>
      </c>
      <c r="AS106" s="80" t="s">
        <v>653</v>
      </c>
      <c r="AT106" s="81" t="s">
        <v>533</v>
      </c>
      <c r="AU106" s="82" t="s">
        <v>3502</v>
      </c>
      <c r="AV106" s="20">
        <v>4</v>
      </c>
      <c r="AW106" s="21">
        <v>1</v>
      </c>
      <c r="AX106" s="21">
        <v>0</v>
      </c>
      <c r="AY106" s="21">
        <v>0</v>
      </c>
      <c r="AZ106" s="21">
        <v>94</v>
      </c>
      <c r="BA106" s="21">
        <v>2</v>
      </c>
      <c r="BB106" s="21">
        <v>0</v>
      </c>
      <c r="BC106" s="21">
        <v>0</v>
      </c>
      <c r="BD106" s="21">
        <v>0</v>
      </c>
      <c r="BE106" s="21">
        <v>4</v>
      </c>
      <c r="BF106" s="15" t="str">
        <f t="shared" si="13"/>
        <v>http://mkweb.bcgsc.ca/color-summarizer/?url=https://upload.wikimedia.org/wikipedia/commons/thumb/5/5d/Flag_of_the_Isle_of_Mann.svg/383px-Flag_of_the_Isle_of_Mann.svg.png&amp;precision=low&amp;num_clusters=4</v>
      </c>
      <c r="BG106" s="15">
        <f t="shared" si="23"/>
        <v>101</v>
      </c>
      <c r="BH106" s="15" t="str">
        <f t="shared" si="24"/>
        <v>["pctBLA_1", "pctBLU_0", "pctGRE_0", "pctRED_94", "pctYEL_2", "pctORA_0", "pctBRO_0", "pctPUR_0", "pctWHI_4"]</v>
      </c>
      <c r="BI106" s="15">
        <v>572</v>
      </c>
      <c r="BJ106" s="15" t="str">
        <f t="shared" si="25"/>
        <v>"area_572",</v>
      </c>
      <c r="BK106" s="15" t="s">
        <v>2861</v>
      </c>
    </row>
    <row r="107" spans="1:63" ht="21.6" customHeight="1" x14ac:dyDescent="0.3">
      <c r="A107" s="10" t="s">
        <v>145</v>
      </c>
      <c r="B107" s="11" t="e" vm="106">
        <v>#VALUE!</v>
      </c>
      <c r="C107" s="24" t="s">
        <v>389</v>
      </c>
      <c r="D107" s="2" t="s">
        <v>790</v>
      </c>
      <c r="E107" s="12" t="s">
        <v>904</v>
      </c>
      <c r="F107" s="13" t="str" cm="1">
        <f t="array" ref="F107">SUBSTITUTE(CHAR(34) &amp; "capi_" &amp; AS107 &amp; CHAR(34) &amp; "," &amp; BZ107 &amp; IF(COUNTA(_xlfn._xlws.FILTER(I107:AB107, I107:AB107="y"))=0, "", _xlfn.TEXTJOIN(", ", TRUE, IF(I107:AB107="y", CHAR(34) &amp; I$1:AB$1 &amp; CHAR(34), "")) &amp; ","),",,",",")</f>
        <v>"capi_Jerusalem","pol_Nuclear", "md_acreed123", "pol_pope",</v>
      </c>
      <c r="G107" s="14" t="str" cm="1">
        <f t="array" ref="G107">_xlfn.LET(
  _xlpm.textOutput, SUBSTITUTE(
    IF(COUNTA(_xlfn._xlws.FILTER(BH107:BU107, BH107:BU107="y"))=0, "", _xlfn.TEXTJOIN(",", TRUE, IF(AC107:AR107="y", CHAR(34) &amp; $AC$1:$AR$1 &amp; CHAR(34), "")) ) &amp; "," &amp; CHAR(34) &amp; AT107 &amp; CHAR(34),
    ",,", ","
  ),
  IF(LEFT(_xlpm.textOutput,1)=",", MID(_xlpm.textOutput,2,LEN(_xlpm.textOutput)-1), _xlpm.textOutput)
)</f>
        <v>"chopGB","rg2_AS_West"</v>
      </c>
      <c r="H107" s="15" t="str">
        <f>""</f>
        <v/>
      </c>
      <c r="I107" s="16"/>
      <c r="J107" s="16"/>
      <c r="K107" s="16"/>
      <c r="L107" s="16"/>
      <c r="M107" s="16" t="s">
        <v>529</v>
      </c>
      <c r="N107" s="16"/>
      <c r="O107" s="16"/>
      <c r="P107" s="16"/>
      <c r="Q107" s="16"/>
      <c r="R107" s="16"/>
      <c r="S107" s="16" t="s">
        <v>529</v>
      </c>
      <c r="T107" s="16"/>
      <c r="U107" s="16" t="s">
        <v>529</v>
      </c>
      <c r="V107" s="16"/>
      <c r="W107" s="16"/>
      <c r="X107" s="16"/>
      <c r="Y107" s="16"/>
      <c r="Z107" s="16"/>
      <c r="AA107" s="16"/>
      <c r="AB107" s="17"/>
      <c r="AC107" s="18"/>
      <c r="AD107" s="19" t="s">
        <v>529</v>
      </c>
      <c r="AE107" s="19"/>
      <c r="AF107" s="19"/>
      <c r="AG107" s="19"/>
      <c r="AH107" s="19"/>
      <c r="AI107" s="19"/>
      <c r="AJ107" s="19" t="str">
        <f t="shared" si="14"/>
        <v/>
      </c>
      <c r="AK107" s="19" t="str">
        <f t="shared" si="15"/>
        <v/>
      </c>
      <c r="AL107" s="19" t="str">
        <f t="shared" si="16"/>
        <v/>
      </c>
      <c r="AM107" s="19" t="str">
        <f t="shared" si="17"/>
        <v/>
      </c>
      <c r="AN107" s="19" t="str">
        <f t="shared" si="18"/>
        <v/>
      </c>
      <c r="AO107" s="19" t="str">
        <f t="shared" si="19"/>
        <v/>
      </c>
      <c r="AP107" s="19" t="str">
        <f t="shared" si="20"/>
        <v/>
      </c>
      <c r="AQ107" s="19" t="str">
        <f t="shared" si="21"/>
        <v/>
      </c>
      <c r="AR107" s="19" t="str">
        <f t="shared" si="22"/>
        <v/>
      </c>
      <c r="AS107" s="80" t="s">
        <v>654</v>
      </c>
      <c r="AT107" s="81" t="s">
        <v>549</v>
      </c>
      <c r="AU107" s="82" t="s">
        <v>3503</v>
      </c>
      <c r="AV107" s="20">
        <v>2</v>
      </c>
      <c r="AW107" s="21">
        <v>0</v>
      </c>
      <c r="AX107" s="21">
        <v>36</v>
      </c>
      <c r="AY107" s="21">
        <v>0</v>
      </c>
      <c r="AZ107" s="21">
        <v>0</v>
      </c>
      <c r="BA107" s="21">
        <v>0</v>
      </c>
      <c r="BB107" s="21">
        <v>0</v>
      </c>
      <c r="BC107" s="21">
        <v>0</v>
      </c>
      <c r="BD107" s="21">
        <v>0</v>
      </c>
      <c r="BE107" s="21">
        <v>64</v>
      </c>
      <c r="BF107" s="15" t="str">
        <f t="shared" si="13"/>
        <v>http://mkweb.bcgsc.ca/color-summarizer/?url=https://i.ibb.co/2scT6tj/Israel-Flag.png&amp;precision=low&amp;num_clusters=2</v>
      </c>
      <c r="BG107" s="15">
        <f t="shared" si="23"/>
        <v>100</v>
      </c>
      <c r="BH107" s="15" t="str">
        <f t="shared" si="24"/>
        <v>["pctBLA_0", "pctBLU_36", "pctGRE_0", "pctRED_0", "pctYEL_0", "pctORA_0", "pctBRO_0", "pctPUR_0", "pctWHI_64"]</v>
      </c>
      <c r="BI107" s="22">
        <v>22072</v>
      </c>
      <c r="BJ107" s="15" t="str">
        <f t="shared" si="25"/>
        <v>"area_22072",</v>
      </c>
      <c r="BK107" s="15" t="s">
        <v>2862</v>
      </c>
    </row>
    <row r="108" spans="1:63" ht="21.6" customHeight="1" x14ac:dyDescent="0.3">
      <c r="A108" s="10" t="s">
        <v>146</v>
      </c>
      <c r="B108" s="11" t="e" vm="107">
        <v>#VALUE!</v>
      </c>
      <c r="C108" s="24" t="s">
        <v>390</v>
      </c>
      <c r="D108" s="2" t="s">
        <v>791</v>
      </c>
      <c r="E108" s="12" t="s">
        <v>905</v>
      </c>
      <c r="F108" s="13" t="str" cm="1">
        <f t="array" ref="F108">SUBSTITUTE(CHAR(34) &amp; "capi_" &amp; AS108 &amp; CHAR(34) &amp; "," &amp; BZ108 &amp; IF(COUNTA(_xlfn._xlws.FILTER(I108:AB108, I108:AB108="y"))=0, "", _xlfn.TEXTJOIN(", ", TRUE, IF(I108:AB108="y", CHAR(34) &amp; I$1:AB$1 &amp; CHAR(34), "")) &amp; ","),",,",",")</f>
        <v>"capi_Rome","locate_MI", "rg3_austrohungary", "md_acreed123", "pol_pope", "md_tekken7", "ntGRRE",</v>
      </c>
      <c r="G108" s="14" t="str" cm="1">
        <f t="array" ref="G108">_xlfn.LET(
  _xlpm.textOutput, SUBSTITUTE(
    IF(COUNTA(_xlfn._xlws.FILTER(BH108:BU108, BH108:BU108="y"))=0, "", _xlfn.TEXTJOIN(",", TRUE, IF(AC108:AR108="y", CHAR(34) &amp; $AC$1:$AR$1 &amp; CHAR(34), "")) ) &amp; "," &amp; CHAR(34) &amp; AT108 &amp; CHAR(34),
    ",,", ","
  ),
  IF(LEFT(_xlpm.textOutput,1)=",", MID(_xlpm.textOutput,2,LEN(_xlpm.textOutput)-1), _xlpm.textOutput)
)</f>
        <v>"rg3_romanempire","eunion","italia","rg2_Eu_South"</v>
      </c>
      <c r="H108" s="15" t="str">
        <f>""</f>
        <v/>
      </c>
      <c r="I108" s="16"/>
      <c r="J108" s="16"/>
      <c r="K108" s="16"/>
      <c r="L108" s="16" t="s">
        <v>529</v>
      </c>
      <c r="M108" s="16"/>
      <c r="N108" s="16"/>
      <c r="O108" s="16"/>
      <c r="P108" s="16"/>
      <c r="Q108" s="16" t="s">
        <v>529</v>
      </c>
      <c r="R108" s="16"/>
      <c r="S108" s="16" t="s">
        <v>529</v>
      </c>
      <c r="T108" s="16"/>
      <c r="U108" s="16" t="s">
        <v>529</v>
      </c>
      <c r="V108" s="16"/>
      <c r="W108" s="16" t="s">
        <v>529</v>
      </c>
      <c r="X108" s="16"/>
      <c r="Y108" s="16" t="s">
        <v>529</v>
      </c>
      <c r="Z108" s="16"/>
      <c r="AA108" s="16"/>
      <c r="AB108" s="17"/>
      <c r="AC108" s="18"/>
      <c r="AD108" s="19"/>
      <c r="AE108" s="19"/>
      <c r="AF108" s="19"/>
      <c r="AG108" s="19" t="s">
        <v>529</v>
      </c>
      <c r="AH108" s="19" t="s">
        <v>529</v>
      </c>
      <c r="AI108" s="19"/>
      <c r="AJ108" s="19" t="str">
        <f t="shared" si="14"/>
        <v/>
      </c>
      <c r="AK108" s="19" t="str">
        <f t="shared" si="15"/>
        <v/>
      </c>
      <c r="AL108" s="19" t="str">
        <f t="shared" si="16"/>
        <v>y</v>
      </c>
      <c r="AM108" s="19" t="str">
        <f t="shared" si="17"/>
        <v/>
      </c>
      <c r="AN108" s="19" t="str">
        <f t="shared" si="18"/>
        <v/>
      </c>
      <c r="AO108" s="19" t="str">
        <f t="shared" si="19"/>
        <v/>
      </c>
      <c r="AP108" s="19" t="str">
        <f t="shared" si="20"/>
        <v/>
      </c>
      <c r="AQ108" s="19" t="str">
        <f t="shared" si="21"/>
        <v/>
      </c>
      <c r="AR108" s="19" t="str">
        <f t="shared" si="22"/>
        <v/>
      </c>
      <c r="AS108" s="80" t="s">
        <v>655</v>
      </c>
      <c r="AT108" s="81" t="s">
        <v>535</v>
      </c>
      <c r="AU108" s="82" t="s">
        <v>3504</v>
      </c>
      <c r="AV108" s="20">
        <v>3</v>
      </c>
      <c r="AW108" s="21">
        <v>0</v>
      </c>
      <c r="AX108" s="21">
        <v>0</v>
      </c>
      <c r="AY108" s="21">
        <v>33</v>
      </c>
      <c r="AZ108" s="21">
        <v>33</v>
      </c>
      <c r="BA108" s="21">
        <v>0</v>
      </c>
      <c r="BB108" s="21">
        <v>0</v>
      </c>
      <c r="BC108" s="21">
        <v>0</v>
      </c>
      <c r="BD108" s="21">
        <v>0</v>
      </c>
      <c r="BE108" s="21">
        <v>33</v>
      </c>
      <c r="BF108" s="15" t="str">
        <f t="shared" si="13"/>
        <v>http://mkweb.bcgsc.ca/color-summarizer/?url=https://i.ibb.co/hHDk1rr/Italy-Flag.png&amp;precision=low&amp;num_clusters=3</v>
      </c>
      <c r="BG108" s="15">
        <f t="shared" si="23"/>
        <v>99</v>
      </c>
      <c r="BH108" s="15" t="str">
        <f t="shared" si="24"/>
        <v>["pctBLA_0", "pctBLU_0", "pctGRE_33", "pctRED_33", "pctYEL_0", "pctORA_0", "pctBRO_0", "pctPUR_0", "pctWHI_33"]</v>
      </c>
      <c r="BI108" s="22">
        <v>301340</v>
      </c>
      <c r="BJ108" s="15" t="str">
        <f t="shared" si="25"/>
        <v>"area_301340",</v>
      </c>
      <c r="BK108" s="15" t="s">
        <v>2863</v>
      </c>
    </row>
    <row r="109" spans="1:63" ht="21.6" customHeight="1" x14ac:dyDescent="0.3">
      <c r="A109" s="10" t="s">
        <v>147</v>
      </c>
      <c r="B109" s="11" t="e" vm="108">
        <v>#VALUE!</v>
      </c>
      <c r="C109" s="24" t="s">
        <v>391</v>
      </c>
      <c r="D109" s="2" t="s">
        <v>792</v>
      </c>
      <c r="E109" s="12" t="s">
        <v>906</v>
      </c>
      <c r="F109" s="13" t="str" cm="1">
        <f t="array" ref="F109">SUBSTITUTE(CHAR(34) &amp; "capi_" &amp; AS109 &amp; CHAR(34) &amp; "," &amp; BZ109 &amp; IF(COUNTA(_xlfn._xlws.FILTER(I109:AB109, I109:AB109="y"))=0, "", _xlfn.TEXTJOIN(", ", TRUE, IF(I109:AB109="y", CHAR(34) &amp; I$1:AB$1 &amp; CHAR(34), "")) &amp; ","),",,",",")</f>
        <v>"capi_Yamoussoukro",</v>
      </c>
      <c r="G109" s="14" t="str" cm="1">
        <f t="array" ref="G109">_xlfn.LET(
  _xlpm.textOutput, SUBSTITUTE(
    IF(COUNTA(_xlfn._xlws.FILTER(BH109:BU109, BH109:BU109="y"))=0, "", _xlfn.TEXTJOIN(",", TRUE, IF(AC109:AR109="y", CHAR(34) &amp; $AC$1:$AR$1 &amp; CHAR(34), "")) ) &amp; "," &amp; CHAR(34) &amp; AT109 &amp; CHAR(34),
    ",,", ","
  ),
  IF(LEFT(_xlpm.textOutput,1)=",", MID(_xlpm.textOutput,2,LEN(_xlpm.textOutput)-1), _xlpm.textOutput)
)</f>
        <v>"french","rg2_AF_West"</v>
      </c>
      <c r="H109" s="15" t="str">
        <f>""</f>
        <v/>
      </c>
      <c r="I109" s="16"/>
      <c r="J109" s="16"/>
      <c r="K109" s="16"/>
      <c r="L109" s="16"/>
      <c r="M109" s="16"/>
      <c r="N109" s="16"/>
      <c r="O109" s="16"/>
      <c r="P109" s="16"/>
      <c r="Q109" s="16"/>
      <c r="R109" s="16"/>
      <c r="S109" s="16"/>
      <c r="T109" s="16"/>
      <c r="U109" s="16"/>
      <c r="V109" s="16"/>
      <c r="W109" s="16"/>
      <c r="X109" s="16"/>
      <c r="Y109" s="16"/>
      <c r="Z109" s="16"/>
      <c r="AA109" s="16"/>
      <c r="AB109" s="17"/>
      <c r="AC109" s="18"/>
      <c r="AD109" s="19"/>
      <c r="AE109" s="19"/>
      <c r="AF109" s="19"/>
      <c r="AG109" s="19"/>
      <c r="AH109" s="19"/>
      <c r="AI109" s="19"/>
      <c r="AJ109" s="19" t="str">
        <f t="shared" si="14"/>
        <v/>
      </c>
      <c r="AK109" s="19" t="str">
        <f t="shared" si="15"/>
        <v>y</v>
      </c>
      <c r="AL109" s="19" t="str">
        <f t="shared" si="16"/>
        <v/>
      </c>
      <c r="AM109" s="19" t="str">
        <f t="shared" si="17"/>
        <v/>
      </c>
      <c r="AN109" s="19" t="str">
        <f t="shared" si="18"/>
        <v/>
      </c>
      <c r="AO109" s="19" t="str">
        <f t="shared" si="19"/>
        <v/>
      </c>
      <c r="AP109" s="19" t="str">
        <f t="shared" si="20"/>
        <v/>
      </c>
      <c r="AQ109" s="19" t="str">
        <f t="shared" si="21"/>
        <v/>
      </c>
      <c r="AR109" s="19" t="str">
        <f t="shared" si="22"/>
        <v/>
      </c>
      <c r="AS109" s="80" t="s">
        <v>656</v>
      </c>
      <c r="AT109" s="81" t="s">
        <v>566</v>
      </c>
      <c r="AU109" s="82" t="s">
        <v>3460</v>
      </c>
      <c r="AV109" s="20">
        <v>3</v>
      </c>
      <c r="AW109" s="21">
        <v>0</v>
      </c>
      <c r="AX109" s="21">
        <v>0</v>
      </c>
      <c r="AY109" s="21">
        <v>33</v>
      </c>
      <c r="AZ109" s="21">
        <v>0</v>
      </c>
      <c r="BA109" s="21">
        <v>0</v>
      </c>
      <c r="BB109" s="21">
        <v>33</v>
      </c>
      <c r="BC109" s="21">
        <v>0</v>
      </c>
      <c r="BD109" s="21">
        <v>0</v>
      </c>
      <c r="BE109" s="21">
        <v>33</v>
      </c>
      <c r="BF109" s="15" t="str">
        <f t="shared" si="13"/>
        <v>http://mkweb.bcgsc.ca/color-summarizer/?url=https://i.ibb.co/YWGTcsw/Ivory-Coast-Flag.png&amp;precision=low&amp;num_clusters=3</v>
      </c>
      <c r="BG109" s="15">
        <f t="shared" si="23"/>
        <v>99</v>
      </c>
      <c r="BH109" s="15" t="str">
        <f t="shared" si="24"/>
        <v>["pctBLA_0", "pctBLU_0", "pctGRE_33", "pctRED_0", "pctYEL_0", "pctORA_33", "pctBRO_0", "pctPUR_0", "pctWHI_33"]</v>
      </c>
      <c r="BI109" s="22">
        <v>322463</v>
      </c>
      <c r="BJ109" s="15" t="str">
        <f t="shared" si="25"/>
        <v>"area_322463",</v>
      </c>
      <c r="BK109" s="15" t="s">
        <v>2864</v>
      </c>
    </row>
    <row r="110" spans="1:63" ht="21.6" customHeight="1" x14ac:dyDescent="0.3">
      <c r="A110" s="10" t="s">
        <v>148</v>
      </c>
      <c r="B110" s="11" t="e" vm="109">
        <v>#VALUE!</v>
      </c>
      <c r="C110" s="24" t="s">
        <v>392</v>
      </c>
      <c r="D110" s="2" t="s">
        <v>794</v>
      </c>
      <c r="E110" s="12" t="s">
        <v>907</v>
      </c>
      <c r="F110" s="13" t="str" cm="1">
        <f t="array" ref="F110">SUBSTITUTE(CHAR(34) &amp; "capi_" &amp; AS110 &amp; CHAR(34) &amp; "," &amp; BZ110 &amp; IF(COUNTA(_xlfn._xlws.FILTER(I110:AB110, I110:AB110="y"))=0, "", _xlfn.TEXTJOIN(", ", TRUE, IF(I110:AB110="y", CHAR(34) &amp; I$1:AB$1 &amp; CHAR(34), "")) &amp; ","),",,",",")</f>
        <v>"capi_Kingston","island", "kokomo", "md_acreed123", "geo_CapiBeach",</v>
      </c>
      <c r="G110" s="14" t="str" cm="1">
        <f t="array" ref="G110">_xlfn.LET(
  _xlpm.textOutput, SUBSTITUTE(
    IF(COUNTA(_xlfn._xlws.FILTER(BH110:BU110, BH110:BU110="y"))=0, "", _xlfn.TEXTJOIN(",", TRUE, IF(AC110:AR110="y", CHAR(34) &amp; $AC$1:$AR$1 &amp; CHAR(34), "")) ) &amp; "," &amp; CHAR(34) &amp; AT110 &amp; CHAR(34),
    ",,", ","
  ),
  IF(LEFT(_xlpm.textOutput,1)=",", MID(_xlpm.textOutput,2,LEN(_xlpm.textOutput)-1), _xlpm.textOutput)
)</f>
        <v>"chopGB","monarchy","englis","rg2_Na_Caribbean"</v>
      </c>
      <c r="H110" s="15" t="str">
        <f>""</f>
        <v/>
      </c>
      <c r="I110" s="16" t="s">
        <v>529</v>
      </c>
      <c r="J110" s="16"/>
      <c r="K110" s="16" t="s">
        <v>529</v>
      </c>
      <c r="L110" s="16"/>
      <c r="M110" s="16"/>
      <c r="N110" s="16"/>
      <c r="O110" s="16"/>
      <c r="P110" s="16"/>
      <c r="Q110" s="16"/>
      <c r="R110" s="16"/>
      <c r="S110" s="16" t="s">
        <v>529</v>
      </c>
      <c r="T110" s="16"/>
      <c r="U110" s="16"/>
      <c r="V110" s="16" t="s">
        <v>529</v>
      </c>
      <c r="W110" s="16"/>
      <c r="X110" s="16"/>
      <c r="Y110" s="16"/>
      <c r="Z110" s="16"/>
      <c r="AA110" s="16"/>
      <c r="AB110" s="17"/>
      <c r="AC110" s="18"/>
      <c r="AD110" s="19" t="s">
        <v>529</v>
      </c>
      <c r="AE110" s="19"/>
      <c r="AF110" s="19"/>
      <c r="AG110" s="19"/>
      <c r="AH110" s="19"/>
      <c r="AI110" s="19" t="s">
        <v>529</v>
      </c>
      <c r="AJ110" s="19" t="str">
        <f t="shared" si="14"/>
        <v>y</v>
      </c>
      <c r="AK110" s="19" t="str">
        <f t="shared" si="15"/>
        <v/>
      </c>
      <c r="AL110" s="19" t="str">
        <f t="shared" si="16"/>
        <v/>
      </c>
      <c r="AM110" s="19" t="str">
        <f t="shared" si="17"/>
        <v/>
      </c>
      <c r="AN110" s="19" t="str">
        <f t="shared" si="18"/>
        <v/>
      </c>
      <c r="AO110" s="19" t="str">
        <f t="shared" si="19"/>
        <v/>
      </c>
      <c r="AP110" s="19" t="str">
        <f t="shared" si="20"/>
        <v/>
      </c>
      <c r="AQ110" s="19" t="str">
        <f t="shared" si="21"/>
        <v/>
      </c>
      <c r="AR110" s="19" t="str">
        <f t="shared" si="22"/>
        <v/>
      </c>
      <c r="AS110" s="80" t="s">
        <v>657</v>
      </c>
      <c r="AT110" s="81" t="s">
        <v>544</v>
      </c>
      <c r="AU110" s="82" t="s">
        <v>3450</v>
      </c>
      <c r="AV110" s="20">
        <v>3</v>
      </c>
      <c r="AW110" s="21">
        <v>33</v>
      </c>
      <c r="AX110" s="21">
        <v>0</v>
      </c>
      <c r="AY110" s="21">
        <v>33</v>
      </c>
      <c r="AZ110" s="21">
        <v>0</v>
      </c>
      <c r="BA110" s="21">
        <v>34</v>
      </c>
      <c r="BB110" s="21">
        <v>0</v>
      </c>
      <c r="BC110" s="21">
        <v>0</v>
      </c>
      <c r="BD110" s="21">
        <v>0</v>
      </c>
      <c r="BE110" s="21">
        <v>0</v>
      </c>
      <c r="BF110" s="15" t="str">
        <f t="shared" si="13"/>
        <v>http://mkweb.bcgsc.ca/color-summarizer/?url=https://i.ibb.co/dQKdSD4/Jamaica-Flag.png&amp;precision=low&amp;num_clusters=3</v>
      </c>
      <c r="BG110" s="15">
        <f t="shared" si="23"/>
        <v>100</v>
      </c>
      <c r="BH110" s="15" t="str">
        <f t="shared" si="24"/>
        <v>["pctBLA_33", "pctBLU_0", "pctGRE_33", "pctRED_0", "pctYEL_34", "pctORA_0", "pctBRO_0", "pctPUR_0", "pctWHI_0"]</v>
      </c>
      <c r="BI110" s="22">
        <v>10991</v>
      </c>
      <c r="BJ110" s="15" t="str">
        <f t="shared" si="25"/>
        <v>"area_10991",</v>
      </c>
      <c r="BK110" s="15" t="s">
        <v>2865</v>
      </c>
    </row>
    <row r="111" spans="1:63" ht="21.6" customHeight="1" x14ac:dyDescent="0.3">
      <c r="A111" s="10" t="s">
        <v>149</v>
      </c>
      <c r="B111" s="11" t="e" vm="110">
        <v>#VALUE!</v>
      </c>
      <c r="C111" s="24" t="s">
        <v>393</v>
      </c>
      <c r="D111" s="2" t="s">
        <v>790</v>
      </c>
      <c r="E111" s="12" t="s">
        <v>908</v>
      </c>
      <c r="F111" s="13" t="str" cm="1">
        <f t="array" ref="F111">SUBSTITUTE(CHAR(34) &amp; "capi_" &amp; AS111 &amp; CHAR(34) &amp; "," &amp; BZ111 &amp; IF(COUNTA(_xlfn._xlws.FILTER(I111:AB111, I111:AB111="y"))=0, "", _xlfn.TEXTJOIN(", ", TRUE, IF(I111:AB111="y", CHAR(34) &amp; I$1:AB$1 &amp; CHAR(34), "")) &amp; ","),",,",",")</f>
        <v>"capi_Tokyo","island", "top10_airlines", "top10_ping", "geo_CapiBeach", "md_tekken7",</v>
      </c>
      <c r="G111" s="14" t="str" cm="1">
        <f t="array" ref="G111">_xlfn.LET(
  _xlpm.textOutput, SUBSTITUTE(
    IF(COUNTA(_xlfn._xlws.FILTER(BH111:BU111, BH111:BU111="y"))=0, "", _xlfn.TEXTJOIN(",", TRUE, IF(AC111:AR111="y", CHAR(34) &amp; $AC$1:$AR$1 &amp; CHAR(34), "")) ) &amp; "," &amp; CHAR(34) &amp; AT111 &amp; CHAR(34),
    ",,", ","
  ),
  IF(LEFT(_xlpm.textOutput,1)=",", MID(_xlpm.textOutput,2,LEN(_xlpm.textOutput)-1), _xlpm.textOutput)
)</f>
        <v>"monarchy","rg2_AS_East"</v>
      </c>
      <c r="H111" s="15" t="str">
        <f>""</f>
        <v/>
      </c>
      <c r="I111" s="16" t="s">
        <v>529</v>
      </c>
      <c r="J111" s="16"/>
      <c r="K111" s="16"/>
      <c r="L111" s="16"/>
      <c r="M111" s="16"/>
      <c r="N111" s="16" t="s">
        <v>529</v>
      </c>
      <c r="O111" s="16" t="s">
        <v>529</v>
      </c>
      <c r="P111" s="16"/>
      <c r="Q111" s="16"/>
      <c r="R111" s="16"/>
      <c r="S111" s="16"/>
      <c r="T111" s="16"/>
      <c r="U111" s="16"/>
      <c r="V111" s="16" t="s">
        <v>529</v>
      </c>
      <c r="W111" s="16" t="s">
        <v>529</v>
      </c>
      <c r="X111" s="16"/>
      <c r="Y111" s="16"/>
      <c r="Z111" s="16"/>
      <c r="AA111" s="16"/>
      <c r="AB111" s="17"/>
      <c r="AC111" s="18"/>
      <c r="AD111" s="19"/>
      <c r="AE111" s="19"/>
      <c r="AF111" s="19"/>
      <c r="AG111" s="19"/>
      <c r="AH111" s="19"/>
      <c r="AI111" s="19" t="s">
        <v>529</v>
      </c>
      <c r="AJ111" s="19" t="str">
        <f t="shared" si="14"/>
        <v/>
      </c>
      <c r="AK111" s="19" t="str">
        <f t="shared" si="15"/>
        <v/>
      </c>
      <c r="AL111" s="19" t="str">
        <f t="shared" si="16"/>
        <v/>
      </c>
      <c r="AM111" s="19" t="str">
        <f t="shared" si="17"/>
        <v/>
      </c>
      <c r="AN111" s="19" t="str">
        <f t="shared" si="18"/>
        <v/>
      </c>
      <c r="AO111" s="19" t="str">
        <f t="shared" si="19"/>
        <v/>
      </c>
      <c r="AP111" s="19" t="str">
        <f t="shared" si="20"/>
        <v/>
      </c>
      <c r="AQ111" s="19" t="str">
        <f t="shared" si="21"/>
        <v/>
      </c>
      <c r="AR111" s="19" t="str">
        <f t="shared" si="22"/>
        <v/>
      </c>
      <c r="AS111" s="80" t="s">
        <v>658</v>
      </c>
      <c r="AT111" s="81" t="s">
        <v>593</v>
      </c>
      <c r="AU111" s="82" t="s">
        <v>3505</v>
      </c>
      <c r="AV111" s="20">
        <v>2</v>
      </c>
      <c r="AW111" s="21">
        <v>0</v>
      </c>
      <c r="AX111" s="21">
        <v>0</v>
      </c>
      <c r="AY111" s="21">
        <v>0</v>
      </c>
      <c r="AZ111" s="21">
        <v>19</v>
      </c>
      <c r="BA111" s="21">
        <v>0</v>
      </c>
      <c r="BB111" s="21">
        <v>0</v>
      </c>
      <c r="BC111" s="21">
        <v>0</v>
      </c>
      <c r="BD111" s="21">
        <v>0</v>
      </c>
      <c r="BE111" s="21">
        <v>81</v>
      </c>
      <c r="BF111" s="15" t="str">
        <f t="shared" si="13"/>
        <v>http://mkweb.bcgsc.ca/color-summarizer/?url=https://i.ibb.co/09G1Gwt/Japan-Flag.png&amp;precision=low&amp;num_clusters=2</v>
      </c>
      <c r="BG111" s="15">
        <f t="shared" si="23"/>
        <v>100</v>
      </c>
      <c r="BH111" s="15" t="str">
        <f t="shared" si="24"/>
        <v>["pctBLA_0", "pctBLU_0", "pctGRE_0", "pctRED_19", "pctYEL_0", "pctORA_0", "pctBRO_0", "pctPUR_0", "pctWHI_81"]</v>
      </c>
      <c r="BI111" s="22">
        <v>377975</v>
      </c>
      <c r="BJ111" s="15" t="str">
        <f t="shared" si="25"/>
        <v>"area_377975",</v>
      </c>
      <c r="BK111" s="15" t="s">
        <v>2866</v>
      </c>
    </row>
    <row r="112" spans="1:63" ht="21.6" customHeight="1" x14ac:dyDescent="0.3">
      <c r="A112" s="10" t="s">
        <v>150</v>
      </c>
      <c r="B112" s="11" t="e" vm="111">
        <v>#VALUE!</v>
      </c>
      <c r="C112" s="24" t="s">
        <v>394</v>
      </c>
      <c r="D112" s="2" t="s">
        <v>791</v>
      </c>
      <c r="E112" s="12" t="s">
        <v>909</v>
      </c>
      <c r="F112" s="13" t="str" cm="1">
        <f t="array" ref="F112">SUBSTITUTE(CHAR(34) &amp; "capi_" &amp; AS112 &amp; CHAR(34) &amp; "," &amp; BZ112 &amp; IF(COUNTA(_xlfn._xlws.FILTER(I112:AB112, I112:AB112="y"))=0, "", _xlfn.TEXTJOIN(", ", TRUE, IF(I112:AB112="y", CHAR(34) &amp; I$1:AB$1 &amp; CHAR(34), "")) &amp; ","),",,",",")</f>
        <v>"capi_St. Helier","island", "geo_CapiBeach", "ntBLYE",</v>
      </c>
      <c r="G112" s="14" t="str" cm="1">
        <f t="array" ref="G112">_xlfn.LET(
  _xlpm.textOutput, SUBSTITUTE(
    IF(COUNTA(_xlfn._xlws.FILTER(BH112:BU112, BH112:BU112="y"))=0, "", _xlfn.TEXTJOIN(",", TRUE, IF(AC112:AR112="y", CHAR(34) &amp; $AC$1:$AR$1 &amp; CHAR(34), "")) ) &amp; "," &amp; CHAR(34) &amp; AT112 &amp; CHAR(34),
    ",,", ","
  ),
  IF(LEFT(_xlpm.textOutput,1)=",", MID(_xlpm.textOutput,2,LEN(_xlpm.textOutput)-1), _xlpm.textOutput)
)</f>
        <v>"monarchy","englis","french","rg2_Eu_North"</v>
      </c>
      <c r="H112" s="15" t="str">
        <f>""</f>
        <v/>
      </c>
      <c r="I112" s="16" t="s">
        <v>529</v>
      </c>
      <c r="J112" s="16"/>
      <c r="K112" s="16"/>
      <c r="L112" s="16"/>
      <c r="M112" s="16"/>
      <c r="N112" s="16"/>
      <c r="O112" s="16"/>
      <c r="P112" s="16"/>
      <c r="Q112" s="16"/>
      <c r="R112" s="16"/>
      <c r="S112" s="16"/>
      <c r="T112" s="16"/>
      <c r="U112" s="16"/>
      <c r="V112" s="16" t="s">
        <v>529</v>
      </c>
      <c r="W112" s="16"/>
      <c r="X112" s="16"/>
      <c r="Y112" s="16"/>
      <c r="Z112" s="16"/>
      <c r="AA112" s="16" t="s">
        <v>529</v>
      </c>
      <c r="AB112" s="17"/>
      <c r="AC112" s="18"/>
      <c r="AD112" s="19"/>
      <c r="AE112" s="19"/>
      <c r="AF112" s="19"/>
      <c r="AG112" s="19"/>
      <c r="AH112" s="19"/>
      <c r="AI112" s="19" t="s">
        <v>529</v>
      </c>
      <c r="AJ112" s="19" t="str">
        <f t="shared" si="14"/>
        <v>y</v>
      </c>
      <c r="AK112" s="19" t="str">
        <f t="shared" si="15"/>
        <v>y</v>
      </c>
      <c r="AL112" s="19" t="str">
        <f t="shared" si="16"/>
        <v/>
      </c>
      <c r="AM112" s="19" t="str">
        <f t="shared" si="17"/>
        <v/>
      </c>
      <c r="AN112" s="19" t="str">
        <f t="shared" si="18"/>
        <v/>
      </c>
      <c r="AO112" s="19" t="str">
        <f t="shared" si="19"/>
        <v/>
      </c>
      <c r="AP112" s="19" t="str">
        <f t="shared" si="20"/>
        <v/>
      </c>
      <c r="AQ112" s="19" t="str">
        <f t="shared" si="21"/>
        <v/>
      </c>
      <c r="AR112" s="19" t="str">
        <f t="shared" si="22"/>
        <v/>
      </c>
      <c r="AS112" s="80" t="s">
        <v>659</v>
      </c>
      <c r="AT112" s="81" t="s">
        <v>533</v>
      </c>
      <c r="AU112" s="82" t="s">
        <v>3506</v>
      </c>
      <c r="AV112" s="20">
        <v>4</v>
      </c>
      <c r="AW112" s="21">
        <v>0</v>
      </c>
      <c r="AX112" s="21">
        <v>1</v>
      </c>
      <c r="AY112" s="21">
        <v>0</v>
      </c>
      <c r="AZ112" s="21">
        <v>26</v>
      </c>
      <c r="BA112" s="21">
        <v>3</v>
      </c>
      <c r="BB112" s="21">
        <v>0</v>
      </c>
      <c r="BC112" s="21">
        <v>0</v>
      </c>
      <c r="BD112" s="21">
        <v>0</v>
      </c>
      <c r="BE112" s="21">
        <v>70</v>
      </c>
      <c r="BF112" s="15" t="str">
        <f t="shared" si="13"/>
        <v>http://mkweb.bcgsc.ca/color-summarizer/?url=https://upload.wikimedia.org/wikipedia/commons/thumb/1/1c/Flag_of_Jersey.svg/383px-Flag_of_Jersey.svg.png&amp;precision=low&amp;num_clusters=4</v>
      </c>
      <c r="BG112" s="15">
        <f t="shared" si="23"/>
        <v>100</v>
      </c>
      <c r="BH112" s="15" t="str">
        <f t="shared" si="24"/>
        <v>["pctBLA_0", "pctBLU_1", "pctGRE_0", "pctRED_26", "pctYEL_3", "pctORA_0", "pctBRO_0", "pctPUR_0", "pctWHI_70"]</v>
      </c>
      <c r="BI112" s="15">
        <v>116</v>
      </c>
      <c r="BJ112" s="15" t="str">
        <f t="shared" si="25"/>
        <v>"area_116",</v>
      </c>
      <c r="BK112" s="15" t="s">
        <v>2867</v>
      </c>
    </row>
    <row r="113" spans="1:63" ht="21.6" customHeight="1" x14ac:dyDescent="0.3">
      <c r="A113" s="10" t="s">
        <v>151</v>
      </c>
      <c r="B113" s="11" t="e" vm="112">
        <v>#VALUE!</v>
      </c>
      <c r="C113" s="24" t="s">
        <v>395</v>
      </c>
      <c r="D113" s="2" t="s">
        <v>790</v>
      </c>
      <c r="E113" s="12" t="s">
        <v>910</v>
      </c>
      <c r="F113" s="13" t="str" cm="1">
        <f t="array" ref="F113">SUBSTITUTE(CHAR(34) &amp; "capi_" &amp; AS113 &amp; CHAR(34) &amp; "," &amp; BZ113 &amp; IF(COUNTA(_xlfn._xlws.FILTER(I113:AB113, I113:AB113="y"))=0, "", _xlfn.TEXTJOIN(", ", TRUE, IF(I113:AB113="y", CHAR(34) &amp; I$1:AB$1 &amp; CHAR(34), "")) &amp; ","),",,",",")</f>
        <v>"capi_Amman",</v>
      </c>
      <c r="G113" s="14" t="str" cm="1">
        <f t="array" ref="G113">_xlfn.LET(
  _xlpm.textOutput, SUBSTITUTE(
    IF(COUNTA(_xlfn._xlws.FILTER(BH113:BU113, BH113:BU113="y"))=0, "", _xlfn.TEXTJOIN(",", TRUE, IF(AC113:AR113="y", CHAR(34) &amp; $AC$1:$AR$1 &amp; CHAR(34), "")) ) &amp; "," &amp; CHAR(34) &amp; AT113 &amp; CHAR(34),
    ",,", ","
  ),
  IF(LEFT(_xlpm.textOutput,1)=",", MID(_xlpm.textOutput,2,LEN(_xlpm.textOutput)-1), _xlpm.textOutput)
)</f>
        <v>"chopGB","monarchy","arabic","rg2_AS_West"</v>
      </c>
      <c r="H113" s="15" t="str">
        <f>""</f>
        <v/>
      </c>
      <c r="I113" s="16"/>
      <c r="J113" s="16"/>
      <c r="K113" s="16"/>
      <c r="L113" s="16"/>
      <c r="M113" s="16"/>
      <c r="N113" s="16"/>
      <c r="O113" s="16"/>
      <c r="P113" s="16"/>
      <c r="Q113" s="16"/>
      <c r="R113" s="16"/>
      <c r="S113" s="16"/>
      <c r="T113" s="16"/>
      <c r="U113" s="16"/>
      <c r="V113" s="16"/>
      <c r="W113" s="16"/>
      <c r="X113" s="16"/>
      <c r="Y113" s="16"/>
      <c r="Z113" s="16"/>
      <c r="AA113" s="16"/>
      <c r="AB113" s="17"/>
      <c r="AC113" s="18"/>
      <c r="AD113" s="19" t="s">
        <v>529</v>
      </c>
      <c r="AE113" s="19"/>
      <c r="AF113" s="19"/>
      <c r="AG113" s="19"/>
      <c r="AH113" s="19"/>
      <c r="AI113" s="19" t="s">
        <v>529</v>
      </c>
      <c r="AJ113" s="19" t="str">
        <f t="shared" si="14"/>
        <v/>
      </c>
      <c r="AK113" s="19" t="str">
        <f t="shared" si="15"/>
        <v/>
      </c>
      <c r="AL113" s="19" t="str">
        <f t="shared" si="16"/>
        <v/>
      </c>
      <c r="AM113" s="19" t="str">
        <f t="shared" si="17"/>
        <v/>
      </c>
      <c r="AN113" s="19" t="str">
        <f t="shared" si="18"/>
        <v/>
      </c>
      <c r="AO113" s="19" t="str">
        <f t="shared" si="19"/>
        <v/>
      </c>
      <c r="AP113" s="19" t="str">
        <f t="shared" si="20"/>
        <v/>
      </c>
      <c r="AQ113" s="19" t="str">
        <f t="shared" si="21"/>
        <v>y</v>
      </c>
      <c r="AR113" s="19" t="str">
        <f t="shared" si="22"/>
        <v/>
      </c>
      <c r="AS113" s="80" t="s">
        <v>660</v>
      </c>
      <c r="AT113" s="81" t="s">
        <v>549</v>
      </c>
      <c r="AU113" s="82" t="s">
        <v>3456</v>
      </c>
      <c r="AV113" s="20">
        <v>4</v>
      </c>
      <c r="AW113" s="21">
        <v>28</v>
      </c>
      <c r="AX113" s="21">
        <v>0</v>
      </c>
      <c r="AY113" s="21">
        <v>28</v>
      </c>
      <c r="AZ113" s="21">
        <v>25</v>
      </c>
      <c r="BA113" s="21">
        <v>0</v>
      </c>
      <c r="BB113" s="21">
        <v>0</v>
      </c>
      <c r="BC113" s="21">
        <v>0</v>
      </c>
      <c r="BD113" s="21">
        <v>0</v>
      </c>
      <c r="BE113" s="21">
        <v>19</v>
      </c>
      <c r="BF113" s="15" t="str">
        <f t="shared" si="13"/>
        <v>http://mkweb.bcgsc.ca/color-summarizer/?url=https://i.ibb.co/qYWxkwn/Jordan-Flag.png&amp;precision=low&amp;num_clusters=4</v>
      </c>
      <c r="BG113" s="15">
        <f t="shared" si="23"/>
        <v>100</v>
      </c>
      <c r="BH113" s="15" t="str">
        <f t="shared" si="24"/>
        <v>["pctBLA_28", "pctBLU_0", "pctGRE_28", "pctRED_25", "pctYEL_0", "pctORA_0", "pctBRO_0", "pctPUR_0", "pctWHI_19"]</v>
      </c>
      <c r="BI113" s="22">
        <v>89342</v>
      </c>
      <c r="BJ113" s="15" t="str">
        <f t="shared" si="25"/>
        <v>"area_89342",</v>
      </c>
      <c r="BK113" s="15" t="s">
        <v>2868</v>
      </c>
    </row>
    <row r="114" spans="1:63" ht="21.6" customHeight="1" x14ac:dyDescent="0.3">
      <c r="A114" s="10" t="s">
        <v>152</v>
      </c>
      <c r="B114" s="11" t="e" vm="113">
        <v>#VALUE!</v>
      </c>
      <c r="C114" s="24" t="s">
        <v>396</v>
      </c>
      <c r="D114" s="2" t="s">
        <v>790</v>
      </c>
      <c r="E114" s="12" t="s">
        <v>911</v>
      </c>
      <c r="F114" s="13" t="str" cm="1">
        <f t="array" ref="F114">SUBSTITUTE(CHAR(34) &amp; "capi_" &amp; AS114 &amp; CHAR(34) &amp; "," &amp; BZ114 &amp; IF(COUNTA(_xlfn._xlws.FILTER(I114:AB114, I114:AB114="y"))=0, "", _xlfn.TEXTJOIN(", ", TRUE, IF(I114:AB114="y", CHAR(34) &amp; I$1:AB$1 &amp; CHAR(34), "")) &amp; ","),",,",",")</f>
        <v>"capi_Astana","landlo", "top30_camel",</v>
      </c>
      <c r="G114" s="14" t="str" cm="1">
        <f t="array" ref="G114">_xlfn.LET(
  _xlpm.textOutput, SUBSTITUTE(
    IF(COUNTA(_xlfn._xlws.FILTER(BH114:BU114, BH114:BU114="y"))=0, "", _xlfn.TEXTJOIN(",", TRUE, IF(AC114:AR114="y", CHAR(34) &amp; $AC$1:$AR$1 &amp; CHAR(34), "")) ) &amp; "," &amp; CHAR(34) &amp; AT114 &amp; CHAR(34),
    ",,", ","
  ),
  IF(LEFT(_xlpm.textOutput,1)=",", MID(_xlpm.textOutput,2,LEN(_xlpm.textOutput)-1), _xlpm.textOutput)
)</f>
        <v>"soviet","rg2_AS_Central"</v>
      </c>
      <c r="H114" s="15" t="str">
        <f>""</f>
        <v/>
      </c>
      <c r="I114" s="16"/>
      <c r="J114" s="16" t="s">
        <v>529</v>
      </c>
      <c r="K114" s="16"/>
      <c r="L114" s="16"/>
      <c r="M114" s="16"/>
      <c r="N114" s="16"/>
      <c r="O114" s="16"/>
      <c r="P114" s="16" t="s">
        <v>529</v>
      </c>
      <c r="Q114" s="16"/>
      <c r="R114" s="16"/>
      <c r="S114" s="16"/>
      <c r="T114" s="16"/>
      <c r="U114" s="16"/>
      <c r="V114" s="16"/>
      <c r="W114" s="16"/>
      <c r="X114" s="16"/>
      <c r="Y114" s="16"/>
      <c r="Z114" s="16"/>
      <c r="AA114" s="16"/>
      <c r="AB114" s="17"/>
      <c r="AC114" s="18"/>
      <c r="AD114" s="19"/>
      <c r="AE114" s="19"/>
      <c r="AF114" s="19" t="s">
        <v>529</v>
      </c>
      <c r="AG114" s="19"/>
      <c r="AH114" s="19"/>
      <c r="AI114" s="19"/>
      <c r="AJ114" s="19" t="str">
        <f t="shared" si="14"/>
        <v/>
      </c>
      <c r="AK114" s="19" t="str">
        <f t="shared" si="15"/>
        <v/>
      </c>
      <c r="AL114" s="19" t="str">
        <f t="shared" si="16"/>
        <v/>
      </c>
      <c r="AM114" s="19" t="str">
        <f t="shared" si="17"/>
        <v/>
      </c>
      <c r="AN114" s="19" t="str">
        <f t="shared" si="18"/>
        <v/>
      </c>
      <c r="AO114" s="19" t="str">
        <f t="shared" si="19"/>
        <v/>
      </c>
      <c r="AP114" s="19" t="str">
        <f t="shared" si="20"/>
        <v/>
      </c>
      <c r="AQ114" s="19" t="str">
        <f t="shared" si="21"/>
        <v/>
      </c>
      <c r="AR114" s="19" t="str">
        <f t="shared" si="22"/>
        <v/>
      </c>
      <c r="AS114" s="80" t="s">
        <v>661</v>
      </c>
      <c r="AT114" s="81" t="s">
        <v>662</v>
      </c>
      <c r="AU114" s="82" t="s">
        <v>3507</v>
      </c>
      <c r="AV114" s="20">
        <v>2</v>
      </c>
      <c r="AW114" s="21">
        <v>0</v>
      </c>
      <c r="AX114" s="21">
        <v>88</v>
      </c>
      <c r="AY114" s="21">
        <v>0</v>
      </c>
      <c r="AZ114" s="21">
        <v>0</v>
      </c>
      <c r="BA114" s="21">
        <v>12</v>
      </c>
      <c r="BB114" s="21">
        <v>0</v>
      </c>
      <c r="BC114" s="21">
        <v>0</v>
      </c>
      <c r="BD114" s="21">
        <v>0</v>
      </c>
      <c r="BE114" s="21">
        <v>0</v>
      </c>
      <c r="BF114" s="15" t="str">
        <f t="shared" si="13"/>
        <v>http://mkweb.bcgsc.ca/color-summarizer/?url=https://i.ibb.co/yFvzZXv/Kazakhstan-Flag.png&amp;precision=low&amp;num_clusters=2</v>
      </c>
      <c r="BG114" s="15">
        <f t="shared" si="23"/>
        <v>100</v>
      </c>
      <c r="BH114" s="15" t="str">
        <f t="shared" si="24"/>
        <v>["pctBLA_0", "pctBLU_88", "pctGRE_0", "pctRED_0", "pctYEL_12", "pctORA_0", "pctBRO_0", "pctPUR_0", "pctWHI_0"]</v>
      </c>
      <c r="BI114" s="22">
        <v>2724900</v>
      </c>
      <c r="BJ114" s="15" t="str">
        <f t="shared" si="25"/>
        <v>"area_2724900",</v>
      </c>
      <c r="BK114" s="15" t="s">
        <v>2869</v>
      </c>
    </row>
    <row r="115" spans="1:63" ht="21.6" customHeight="1" x14ac:dyDescent="0.3">
      <c r="A115" s="10" t="s">
        <v>153</v>
      </c>
      <c r="B115" s="11" t="e" vm="114">
        <v>#VALUE!</v>
      </c>
      <c r="C115" s="24" t="s">
        <v>397</v>
      </c>
      <c r="D115" s="2" t="s">
        <v>792</v>
      </c>
      <c r="E115" s="12" t="s">
        <v>912</v>
      </c>
      <c r="F115" s="13" t="str" cm="1">
        <f t="array" ref="F115">SUBSTITUTE(CHAR(34) &amp; "capi_" &amp; AS115 &amp; CHAR(34) &amp; "," &amp; BZ115 &amp; IF(COUNTA(_xlfn._xlws.FILTER(I115:AB115, I115:AB115="y"))=0, "", _xlfn.TEXTJOIN(", ", TRUE, IF(I115:AB115="y", CHAR(34) &amp; I$1:AB$1 &amp; CHAR(34), "")) &amp; ","),",,",",")</f>
        <v>"capi_Nairobi","top30_camel", "ntGRRE",</v>
      </c>
      <c r="G115" s="14" t="str" cm="1">
        <f t="array" ref="G115">_xlfn.LET(
  _xlpm.textOutput, SUBSTITUTE(
    IF(COUNTA(_xlfn._xlws.FILTER(BH115:BU115, BH115:BU115="y"))=0, "", _xlfn.TEXTJOIN(",", TRUE, IF(AC115:AR115="y", CHAR(34) &amp; $AC$1:$AR$1 &amp; CHAR(34), "")) ) &amp; "," &amp; CHAR(34) &amp; AT115 &amp; CHAR(34),
    ",,", ","
  ),
  IF(LEFT(_xlpm.textOutput,1)=",", MID(_xlpm.textOutput,2,LEN(_xlpm.textOutput)-1), _xlpm.textOutput)
)</f>
        <v>"chopGB","englis","rg2_AF_East"</v>
      </c>
      <c r="H115" s="15" t="str">
        <f>""</f>
        <v/>
      </c>
      <c r="I115" s="16"/>
      <c r="J115" s="16"/>
      <c r="K115" s="16"/>
      <c r="L115" s="16"/>
      <c r="M115" s="16"/>
      <c r="N115" s="16"/>
      <c r="O115" s="16"/>
      <c r="P115" s="16" t="s">
        <v>529</v>
      </c>
      <c r="Q115" s="16"/>
      <c r="R115" s="16"/>
      <c r="S115" s="16"/>
      <c r="T115" s="16"/>
      <c r="U115" s="16"/>
      <c r="V115" s="16"/>
      <c r="W115" s="16"/>
      <c r="X115" s="16"/>
      <c r="Y115" s="16" t="s">
        <v>529</v>
      </c>
      <c r="Z115" s="16"/>
      <c r="AA115" s="16"/>
      <c r="AB115" s="17"/>
      <c r="AC115" s="18"/>
      <c r="AD115" s="19" t="s">
        <v>529</v>
      </c>
      <c r="AE115" s="19"/>
      <c r="AF115" s="19"/>
      <c r="AG115" s="19"/>
      <c r="AH115" s="19"/>
      <c r="AI115" s="19"/>
      <c r="AJ115" s="19" t="str">
        <f t="shared" si="14"/>
        <v>y</v>
      </c>
      <c r="AK115" s="19" t="str">
        <f t="shared" si="15"/>
        <v/>
      </c>
      <c r="AL115" s="19" t="str">
        <f t="shared" si="16"/>
        <v/>
      </c>
      <c r="AM115" s="19" t="str">
        <f t="shared" si="17"/>
        <v/>
      </c>
      <c r="AN115" s="19" t="str">
        <f t="shared" si="18"/>
        <v/>
      </c>
      <c r="AO115" s="19" t="str">
        <f t="shared" si="19"/>
        <v/>
      </c>
      <c r="AP115" s="19" t="str">
        <f t="shared" si="20"/>
        <v/>
      </c>
      <c r="AQ115" s="19" t="str">
        <f t="shared" si="21"/>
        <v/>
      </c>
      <c r="AR115" s="19" t="str">
        <f t="shared" si="22"/>
        <v/>
      </c>
      <c r="AS115" s="80" t="s">
        <v>663</v>
      </c>
      <c r="AT115" s="81" t="s">
        <v>577</v>
      </c>
      <c r="AU115" s="82" t="s">
        <v>3508</v>
      </c>
      <c r="AV115" s="20">
        <v>4</v>
      </c>
      <c r="AW115" s="21">
        <v>30</v>
      </c>
      <c r="AX115" s="21">
        <v>0</v>
      </c>
      <c r="AY115" s="21">
        <v>29</v>
      </c>
      <c r="AZ115" s="21">
        <v>32</v>
      </c>
      <c r="BA115" s="21">
        <v>0</v>
      </c>
      <c r="BB115" s="21">
        <v>0</v>
      </c>
      <c r="BC115" s="21">
        <v>0</v>
      </c>
      <c r="BD115" s="21">
        <v>0</v>
      </c>
      <c r="BE115" s="21">
        <v>10</v>
      </c>
      <c r="BF115" s="15" t="str">
        <f t="shared" si="13"/>
        <v>http://mkweb.bcgsc.ca/color-summarizer/?url=https://i.ibb.co/r4rysg4/Kenya-Flag.png&amp;precision=low&amp;num_clusters=4</v>
      </c>
      <c r="BG115" s="15">
        <f t="shared" si="23"/>
        <v>101</v>
      </c>
      <c r="BH115" s="15" t="str">
        <f t="shared" si="24"/>
        <v>["pctBLA_30", "pctBLU_0", "pctGRE_29", "pctRED_32", "pctYEL_0", "pctORA_0", "pctBRO_0", "pctPUR_0", "pctWHI_10"]</v>
      </c>
      <c r="BI115" s="22">
        <v>580367</v>
      </c>
      <c r="BJ115" s="15" t="str">
        <f t="shared" si="25"/>
        <v>"area_580367",</v>
      </c>
      <c r="BK115" s="15" t="s">
        <v>2870</v>
      </c>
    </row>
    <row r="116" spans="1:63" ht="21.6" customHeight="1" x14ac:dyDescent="0.3">
      <c r="A116" s="10" t="s">
        <v>154</v>
      </c>
      <c r="B116" s="11" t="e" vm="115">
        <v>#VALUE!</v>
      </c>
      <c r="C116" s="24" t="s">
        <v>398</v>
      </c>
      <c r="D116" s="2" t="s">
        <v>793</v>
      </c>
      <c r="E116" s="12" t="s">
        <v>913</v>
      </c>
      <c r="F116" s="13" t="str" cm="1">
        <f t="array" ref="F116">SUBSTITUTE(CHAR(34) &amp; "capi_" &amp; AS116 &amp; CHAR(34) &amp; "," &amp; BZ116 &amp; IF(COUNTA(_xlfn._xlws.FILTER(I116:AB116, I116:AB116="y"))=0, "", _xlfn.TEXTJOIN(", ", TRUE, IF(I116:AB116="y", CHAR(34) &amp; I$1:AB$1 &amp; CHAR(34), "")) &amp; ","),",,",",")</f>
        <v>"capi_Tarawa","island", "geo_CapiBeach", "ntBLYE",</v>
      </c>
      <c r="G116" s="14" t="str" cm="1">
        <f t="array" ref="G116">_xlfn.LET(
  _xlpm.textOutput, SUBSTITUTE(
    IF(COUNTA(_xlfn._xlws.FILTER(BH116:BU116, BH116:BU116="y"))=0, "", _xlfn.TEXTJOIN(",", TRUE, IF(AC116:AR116="y", CHAR(34) &amp; $AC$1:$AR$1 &amp; CHAR(34), "")) ) &amp; "," &amp; CHAR(34) &amp; AT116 &amp; CHAR(34),
    ",,", ","
  ),
  IF(LEFT(_xlpm.textOutput,1)=",", MID(_xlpm.textOutput,2,LEN(_xlpm.textOutput)-1), _xlpm.textOutput)
)</f>
        <v>"chopGB","englis","rg2_OC_Micronesia"</v>
      </c>
      <c r="H116" s="15" t="str">
        <f>""</f>
        <v/>
      </c>
      <c r="I116" s="16" t="s">
        <v>529</v>
      </c>
      <c r="J116" s="16"/>
      <c r="K116" s="16"/>
      <c r="L116" s="16"/>
      <c r="M116" s="16"/>
      <c r="N116" s="16"/>
      <c r="O116" s="16"/>
      <c r="P116" s="16"/>
      <c r="Q116" s="16"/>
      <c r="R116" s="16"/>
      <c r="S116" s="16"/>
      <c r="T116" s="16"/>
      <c r="U116" s="16"/>
      <c r="V116" s="16" t="s">
        <v>529</v>
      </c>
      <c r="W116" s="16"/>
      <c r="X116" s="16"/>
      <c r="Y116" s="16"/>
      <c r="Z116" s="16"/>
      <c r="AA116" s="16" t="s">
        <v>529</v>
      </c>
      <c r="AB116" s="17"/>
      <c r="AC116" s="18"/>
      <c r="AD116" s="19" t="s">
        <v>529</v>
      </c>
      <c r="AE116" s="19"/>
      <c r="AF116" s="19"/>
      <c r="AG116" s="19"/>
      <c r="AH116" s="19"/>
      <c r="AI116" s="19"/>
      <c r="AJ116" s="19" t="str">
        <f t="shared" si="14"/>
        <v>y</v>
      </c>
      <c r="AK116" s="19" t="str">
        <f t="shared" si="15"/>
        <v/>
      </c>
      <c r="AL116" s="19" t="str">
        <f t="shared" si="16"/>
        <v/>
      </c>
      <c r="AM116" s="19" t="str">
        <f t="shared" si="17"/>
        <v/>
      </c>
      <c r="AN116" s="19" t="str">
        <f t="shared" si="18"/>
        <v/>
      </c>
      <c r="AO116" s="19" t="str">
        <f t="shared" si="19"/>
        <v/>
      </c>
      <c r="AP116" s="19" t="str">
        <f t="shared" si="20"/>
        <v/>
      </c>
      <c r="AQ116" s="19" t="str">
        <f t="shared" si="21"/>
        <v/>
      </c>
      <c r="AR116" s="19" t="str">
        <f t="shared" si="22"/>
        <v/>
      </c>
      <c r="AS116" s="80" t="s">
        <v>664</v>
      </c>
      <c r="AT116" s="81" t="s">
        <v>638</v>
      </c>
      <c r="AU116" s="82" t="s">
        <v>3509</v>
      </c>
      <c r="AV116" s="20">
        <v>5</v>
      </c>
      <c r="AW116" s="21">
        <v>1</v>
      </c>
      <c r="AX116" s="21">
        <v>22</v>
      </c>
      <c r="AY116" s="21">
        <v>0</v>
      </c>
      <c r="AZ116" s="21">
        <v>46</v>
      </c>
      <c r="BA116" s="21">
        <v>8</v>
      </c>
      <c r="BB116" s="21">
        <v>0</v>
      </c>
      <c r="BC116" s="21">
        <v>0</v>
      </c>
      <c r="BD116" s="21">
        <v>0</v>
      </c>
      <c r="BE116" s="21">
        <v>22</v>
      </c>
      <c r="BF116" s="15" t="str">
        <f t="shared" si="13"/>
        <v>http://mkweb.bcgsc.ca/color-summarizer/?url=https://i.ibb.co/zJCR6VG/Kiribati-Flag.png&amp;precision=low&amp;num_clusters=5</v>
      </c>
      <c r="BG116" s="15">
        <f t="shared" si="23"/>
        <v>99</v>
      </c>
      <c r="BH116" s="15" t="str">
        <f t="shared" si="24"/>
        <v>["pctBLA_1", "pctBLU_22", "pctGRE_0", "pctRED_46", "pctYEL_8", "pctORA_0", "pctBRO_0", "pctPUR_0", "pctWHI_22"]</v>
      </c>
      <c r="BI116" s="15">
        <v>811</v>
      </c>
      <c r="BJ116" s="15" t="str">
        <f t="shared" si="25"/>
        <v>"area_811",</v>
      </c>
      <c r="BK116" s="15" t="s">
        <v>2871</v>
      </c>
    </row>
    <row r="117" spans="1:63" ht="21.6" customHeight="1" x14ac:dyDescent="0.3">
      <c r="A117" s="10" t="s">
        <v>155</v>
      </c>
      <c r="B117" s="11" t="e" vm="116">
        <v>#VALUE!</v>
      </c>
      <c r="C117" s="24" t="s">
        <v>399</v>
      </c>
      <c r="D117" s="2" t="s">
        <v>791</v>
      </c>
      <c r="E117" s="12" t="s">
        <v>914</v>
      </c>
      <c r="F117" s="13" t="str" cm="1">
        <f t="array" ref="F117">SUBSTITUTE(CHAR(34) &amp; "capi_" &amp; AS117 &amp; CHAR(34) &amp; "," &amp; BZ117 &amp; IF(COUNTA(_xlfn._xlws.FILTER(I117:AB117, I117:AB117="y"))=0, "", _xlfn.TEXTJOIN(", ", TRUE, IF(I117:AB117="y", CHAR(34) &amp; I$1:AB$1 &amp; CHAR(34), "")) &amp; ","),",,",",")</f>
        <v>"capi_Pristina","landlo", "rg3_austrohungary", "ntWHYE",</v>
      </c>
      <c r="G117" s="14" t="str" cm="1">
        <f t="array" ref="G117">_xlfn.LET(
  _xlpm.textOutput, SUBSTITUTE(
    IF(COUNTA(_xlfn._xlws.FILTER(BH117:BU117, BH117:BU117="y"))=0, "", _xlfn.TEXTJOIN(",", TRUE, IF(AC117:AR117="y", CHAR(34) &amp; $AC$1:$AR$1 &amp; CHAR(34), "")) ) &amp; "," &amp; CHAR(34) &amp; AT117 &amp; CHAR(34),
    ",,", ","
  ),
  IF(LEFT(_xlpm.textOutput,1)=",", MID(_xlpm.textOutput,2,LEN(_xlpm.textOutput)-1), _xlpm.textOutput)
)</f>
        <v>"balkan","rg3_romanempire","rg2_Eu_South"</v>
      </c>
      <c r="H117" s="15" t="str">
        <f>""</f>
        <v/>
      </c>
      <c r="I117" s="16"/>
      <c r="J117" s="16" t="s">
        <v>529</v>
      </c>
      <c r="K117" s="16"/>
      <c r="L117" s="16"/>
      <c r="M117" s="16"/>
      <c r="N117" s="16"/>
      <c r="O117" s="16"/>
      <c r="P117" s="16"/>
      <c r="Q117" s="16" t="s">
        <v>529</v>
      </c>
      <c r="R117" s="16"/>
      <c r="S117" s="16"/>
      <c r="T117" s="16"/>
      <c r="U117" s="16"/>
      <c r="V117" s="16"/>
      <c r="W117" s="16"/>
      <c r="X117" s="16"/>
      <c r="Y117" s="16"/>
      <c r="Z117" s="16"/>
      <c r="AA117" s="16"/>
      <c r="AB117" s="17" t="s">
        <v>529</v>
      </c>
      <c r="AC117" s="18"/>
      <c r="AD117" s="19"/>
      <c r="AE117" s="19" t="s">
        <v>529</v>
      </c>
      <c r="AF117" s="19"/>
      <c r="AG117" s="19" t="s">
        <v>529</v>
      </c>
      <c r="AH117" s="19"/>
      <c r="AI117" s="19"/>
      <c r="AJ117" s="19" t="str">
        <f t="shared" si="14"/>
        <v/>
      </c>
      <c r="AK117" s="19" t="str">
        <f t="shared" si="15"/>
        <v/>
      </c>
      <c r="AL117" s="19" t="str">
        <f t="shared" si="16"/>
        <v/>
      </c>
      <c r="AM117" s="19" t="str">
        <f t="shared" si="17"/>
        <v/>
      </c>
      <c r="AN117" s="19" t="str">
        <f t="shared" si="18"/>
        <v/>
      </c>
      <c r="AO117" s="19" t="str">
        <f t="shared" si="19"/>
        <v/>
      </c>
      <c r="AP117" s="19" t="str">
        <f t="shared" si="20"/>
        <v/>
      </c>
      <c r="AQ117" s="19" t="str">
        <f t="shared" si="21"/>
        <v/>
      </c>
      <c r="AR117" s="19" t="str">
        <f t="shared" si="22"/>
        <v/>
      </c>
      <c r="AS117" s="80" t="s">
        <v>665</v>
      </c>
      <c r="AT117" s="81" t="s">
        <v>535</v>
      </c>
      <c r="AU117" s="82" t="s">
        <v>3510</v>
      </c>
      <c r="AV117" s="20">
        <v>3</v>
      </c>
      <c r="AW117" s="21">
        <v>0</v>
      </c>
      <c r="AX117" s="21">
        <v>87</v>
      </c>
      <c r="AY117" s="21">
        <v>0</v>
      </c>
      <c r="AZ117" s="21">
        <v>0</v>
      </c>
      <c r="BA117" s="21">
        <v>10</v>
      </c>
      <c r="BB117" s="21">
        <v>0</v>
      </c>
      <c r="BC117" s="21">
        <v>0</v>
      </c>
      <c r="BD117" s="21">
        <v>0</v>
      </c>
      <c r="BE117" s="21">
        <v>2</v>
      </c>
      <c r="BF117" s="15" t="str">
        <f t="shared" si="13"/>
        <v>http://mkweb.bcgsc.ca/color-summarizer/?url=https://i.ibb.co/GFC3F9X/Kosovo-Flag.png&amp;precision=low&amp;num_clusters=3</v>
      </c>
      <c r="BG117" s="15">
        <f t="shared" si="23"/>
        <v>99</v>
      </c>
      <c r="BH117" s="15" t="str">
        <f t="shared" si="24"/>
        <v>["pctBLA_0", "pctBLU_87", "pctGRE_0", "pctRED_0", "pctYEL_10", "pctORA_0", "pctBRO_0", "pctPUR_0", "pctWHI_2"]</v>
      </c>
      <c r="BI117" s="22">
        <v>10887</v>
      </c>
      <c r="BJ117" s="15" t="str">
        <f t="shared" si="25"/>
        <v>"area_10887",</v>
      </c>
      <c r="BK117" s="15" t="s">
        <v>2872</v>
      </c>
    </row>
    <row r="118" spans="1:63" ht="21.6" customHeight="1" x14ac:dyDescent="0.3">
      <c r="A118" s="10" t="s">
        <v>156</v>
      </c>
      <c r="B118" s="11" t="e" vm="117">
        <v>#VALUE!</v>
      </c>
      <c r="C118" s="24" t="s">
        <v>400</v>
      </c>
      <c r="D118" s="2" t="s">
        <v>790</v>
      </c>
      <c r="E118" s="12" t="s">
        <v>915</v>
      </c>
      <c r="F118" s="13" t="str" cm="1">
        <f t="array" ref="F118">SUBSTITUTE(CHAR(34) &amp; "capi_" &amp; AS118 &amp; CHAR(34) &amp; "," &amp; BZ118 &amp; IF(COUNTA(_xlfn._xlws.FILTER(I118:AB118, I118:AB118="y"))=0, "", _xlfn.TEXTJOIN(", ", TRUE, IF(I118:AB118="y", CHAR(34) &amp; I$1:AB$1 &amp; CHAR(34), "")) &amp; ","),",,",",")</f>
        <v>"capi_Kuwait City","top30_camel", "geo_CapiBeach", "ntGRRE",</v>
      </c>
      <c r="G118" s="14" t="str" cm="1">
        <f t="array" ref="G118">_xlfn.LET(
  _xlpm.textOutput, SUBSTITUTE(
    IF(COUNTA(_xlfn._xlws.FILTER(BH118:BU118, BH118:BU118="y"))=0, "", _xlfn.TEXTJOIN(",", TRUE, IF(AC118:AR118="y", CHAR(34) &amp; $AC$1:$AR$1 &amp; CHAR(34), "")) ) &amp; "," &amp; CHAR(34) &amp; AT118 &amp; CHAR(34),
    ",,", ","
  ),
  IF(LEFT(_xlpm.textOutput,1)=",", MID(_xlpm.textOutput,2,LEN(_xlpm.textOutput)-1), _xlpm.textOutput)
)</f>
        <v>"chopGB","monarchy","arabic","rg2_AS_West"</v>
      </c>
      <c r="H118" s="15" t="str">
        <f>""</f>
        <v/>
      </c>
      <c r="I118" s="16"/>
      <c r="J118" s="16"/>
      <c r="K118" s="16"/>
      <c r="L118" s="16"/>
      <c r="M118" s="16"/>
      <c r="N118" s="16"/>
      <c r="O118" s="16"/>
      <c r="P118" s="16" t="s">
        <v>529</v>
      </c>
      <c r="Q118" s="16"/>
      <c r="R118" s="16"/>
      <c r="S118" s="16"/>
      <c r="T118" s="16"/>
      <c r="U118" s="16"/>
      <c r="V118" s="16" t="s">
        <v>529</v>
      </c>
      <c r="W118" s="16"/>
      <c r="X118" s="16"/>
      <c r="Y118" s="16" t="s">
        <v>529</v>
      </c>
      <c r="Z118" s="16"/>
      <c r="AA118" s="16"/>
      <c r="AB118" s="17"/>
      <c r="AC118" s="18"/>
      <c r="AD118" s="19" t="s">
        <v>529</v>
      </c>
      <c r="AE118" s="19"/>
      <c r="AF118" s="19"/>
      <c r="AG118" s="19"/>
      <c r="AH118" s="19"/>
      <c r="AI118" s="19" t="s">
        <v>529</v>
      </c>
      <c r="AJ118" s="19" t="str">
        <f t="shared" si="14"/>
        <v/>
      </c>
      <c r="AK118" s="19" t="str">
        <f t="shared" si="15"/>
        <v/>
      </c>
      <c r="AL118" s="19" t="str">
        <f t="shared" si="16"/>
        <v/>
      </c>
      <c r="AM118" s="19" t="str">
        <f t="shared" si="17"/>
        <v/>
      </c>
      <c r="AN118" s="19" t="str">
        <f t="shared" si="18"/>
        <v/>
      </c>
      <c r="AO118" s="19" t="str">
        <f t="shared" si="19"/>
        <v/>
      </c>
      <c r="AP118" s="19" t="str">
        <f t="shared" si="20"/>
        <v/>
      </c>
      <c r="AQ118" s="19" t="str">
        <f t="shared" si="21"/>
        <v>y</v>
      </c>
      <c r="AR118" s="19" t="str">
        <f t="shared" si="22"/>
        <v/>
      </c>
      <c r="AS118" s="80" t="s">
        <v>666</v>
      </c>
      <c r="AT118" s="81" t="s">
        <v>549</v>
      </c>
      <c r="AU118" s="82" t="s">
        <v>3456</v>
      </c>
      <c r="AV118" s="20">
        <v>4</v>
      </c>
      <c r="AW118" s="21">
        <v>17</v>
      </c>
      <c r="AX118" s="21">
        <v>0</v>
      </c>
      <c r="AY118" s="21">
        <v>30</v>
      </c>
      <c r="AZ118" s="21">
        <v>30</v>
      </c>
      <c r="BA118" s="21">
        <v>0</v>
      </c>
      <c r="BB118" s="21">
        <v>0</v>
      </c>
      <c r="BC118" s="21">
        <v>0</v>
      </c>
      <c r="BD118" s="21">
        <v>0</v>
      </c>
      <c r="BE118" s="21">
        <v>24</v>
      </c>
      <c r="BF118" s="15" t="str">
        <f t="shared" si="13"/>
        <v>http://mkweb.bcgsc.ca/color-summarizer/?url=https://i.ibb.co/smLg6W4/Kuwait-Flag.png&amp;precision=low&amp;num_clusters=4</v>
      </c>
      <c r="BG118" s="15">
        <f t="shared" si="23"/>
        <v>101</v>
      </c>
      <c r="BH118" s="15" t="str">
        <f t="shared" si="24"/>
        <v>["pctBLA_17", "pctBLU_0", "pctGRE_30", "pctRED_30", "pctYEL_0", "pctORA_0", "pctBRO_0", "pctPUR_0", "pctWHI_24"]</v>
      </c>
      <c r="BI118" s="22">
        <v>17818</v>
      </c>
      <c r="BJ118" s="15" t="str">
        <f t="shared" si="25"/>
        <v>"area_17818",</v>
      </c>
      <c r="BK118" s="15" t="s">
        <v>2873</v>
      </c>
    </row>
    <row r="119" spans="1:63" ht="21.6" customHeight="1" x14ac:dyDescent="0.3">
      <c r="A119" s="10" t="s">
        <v>157</v>
      </c>
      <c r="B119" s="11" t="e" vm="118">
        <v>#VALUE!</v>
      </c>
      <c r="C119" s="24" t="s">
        <v>401</v>
      </c>
      <c r="D119" s="2" t="s">
        <v>790</v>
      </c>
      <c r="E119" s="12" t="s">
        <v>916</v>
      </c>
      <c r="F119" s="13" t="str" cm="1">
        <f t="array" ref="F119">SUBSTITUTE(CHAR(34) &amp; "capi_" &amp; AS119 &amp; CHAR(34) &amp; "," &amp; BZ119 &amp; IF(COUNTA(_xlfn._xlws.FILTER(I119:AB119, I119:AB119="y"))=0, "", _xlfn.TEXTJOIN(", ", TRUE, IF(I119:AB119="y", CHAR(34) &amp; I$1:AB$1 &amp; CHAR(34), "")) &amp; ","),",,",",")</f>
        <v>"capi_Bishkek","landlo",</v>
      </c>
      <c r="G119" s="14" t="str" cm="1">
        <f t="array" ref="G119">_xlfn.LET(
  _xlpm.textOutput, SUBSTITUTE(
    IF(COUNTA(_xlfn._xlws.FILTER(BH119:BU119, BH119:BU119="y"))=0, "", _xlfn.TEXTJOIN(",", TRUE, IF(AC119:AR119="y", CHAR(34) &amp; $AC$1:$AR$1 &amp; CHAR(34), "")) ) &amp; "," &amp; CHAR(34) &amp; AT119 &amp; CHAR(34),
    ",,", ","
  ),
  IF(LEFT(_xlpm.textOutput,1)=",", MID(_xlpm.textOutput,2,LEN(_xlpm.textOutput)-1), _xlpm.textOutput)
)</f>
        <v>"soviet","rg2_AS_Central"</v>
      </c>
      <c r="H119" s="15" t="str">
        <f>""</f>
        <v/>
      </c>
      <c r="I119" s="16"/>
      <c r="J119" s="16" t="s">
        <v>529</v>
      </c>
      <c r="K119" s="16"/>
      <c r="L119" s="16"/>
      <c r="M119" s="16"/>
      <c r="N119" s="16"/>
      <c r="O119" s="16"/>
      <c r="P119" s="16"/>
      <c r="Q119" s="16"/>
      <c r="R119" s="16"/>
      <c r="S119" s="16"/>
      <c r="T119" s="16"/>
      <c r="U119" s="16"/>
      <c r="V119" s="16"/>
      <c r="W119" s="16"/>
      <c r="X119" s="16"/>
      <c r="Y119" s="16"/>
      <c r="Z119" s="16"/>
      <c r="AA119" s="16"/>
      <c r="AB119" s="17"/>
      <c r="AC119" s="18"/>
      <c r="AD119" s="19"/>
      <c r="AE119" s="19"/>
      <c r="AF119" s="19" t="s">
        <v>529</v>
      </c>
      <c r="AG119" s="19"/>
      <c r="AH119" s="19"/>
      <c r="AI119" s="19"/>
      <c r="AJ119" s="19" t="str">
        <f t="shared" si="14"/>
        <v/>
      </c>
      <c r="AK119" s="19" t="str">
        <f t="shared" si="15"/>
        <v/>
      </c>
      <c r="AL119" s="19" t="str">
        <f t="shared" si="16"/>
        <v/>
      </c>
      <c r="AM119" s="19" t="str">
        <f t="shared" si="17"/>
        <v/>
      </c>
      <c r="AN119" s="19" t="str">
        <f t="shared" si="18"/>
        <v/>
      </c>
      <c r="AO119" s="19" t="str">
        <f t="shared" si="19"/>
        <v/>
      </c>
      <c r="AP119" s="19" t="str">
        <f t="shared" si="20"/>
        <v/>
      </c>
      <c r="AQ119" s="19" t="str">
        <f t="shared" si="21"/>
        <v/>
      </c>
      <c r="AR119" s="19" t="str">
        <f t="shared" si="22"/>
        <v/>
      </c>
      <c r="AS119" s="80" t="s">
        <v>667</v>
      </c>
      <c r="AT119" s="81" t="s">
        <v>662</v>
      </c>
      <c r="AU119" s="82" t="s">
        <v>3511</v>
      </c>
      <c r="AV119" s="20">
        <v>2</v>
      </c>
      <c r="AW119" s="21">
        <v>0</v>
      </c>
      <c r="AX119" s="21">
        <v>0</v>
      </c>
      <c r="AY119" s="21">
        <v>0</v>
      </c>
      <c r="AZ119" s="21">
        <v>93</v>
      </c>
      <c r="BA119" s="21">
        <v>7</v>
      </c>
      <c r="BB119" s="21">
        <v>0</v>
      </c>
      <c r="BC119" s="21">
        <v>0</v>
      </c>
      <c r="BD119" s="21">
        <v>0</v>
      </c>
      <c r="BE119" s="21">
        <v>0</v>
      </c>
      <c r="BF119" s="15" t="str">
        <f t="shared" si="13"/>
        <v>http://mkweb.bcgsc.ca/color-summarizer/?url=https://i.ibb.co/f4TkJ69/Kygyzstan-Flag.png&amp;precision=low&amp;num_clusters=2</v>
      </c>
      <c r="BG119" s="15">
        <f t="shared" si="23"/>
        <v>100</v>
      </c>
      <c r="BH119" s="15" t="str">
        <f t="shared" si="24"/>
        <v>["pctBLA_0", "pctBLU_0", "pctGRE_0", "pctRED_93", "pctYEL_7", "pctORA_0", "pctBRO_0", "pctPUR_0", "pctWHI_0"]</v>
      </c>
      <c r="BI119" s="22">
        <v>199951</v>
      </c>
      <c r="BJ119" s="15" t="str">
        <f t="shared" si="25"/>
        <v>"area_199951",</v>
      </c>
      <c r="BK119" s="15" t="s">
        <v>2874</v>
      </c>
    </row>
    <row r="120" spans="1:63" ht="21.6" customHeight="1" x14ac:dyDescent="0.3">
      <c r="A120" s="10" t="s">
        <v>158</v>
      </c>
      <c r="B120" s="11" t="e" vm="119">
        <v>#VALUE!</v>
      </c>
      <c r="C120" s="24" t="s">
        <v>402</v>
      </c>
      <c r="D120" s="2" t="s">
        <v>790</v>
      </c>
      <c r="E120" s="12" t="s">
        <v>917</v>
      </c>
      <c r="F120" s="13" t="str" cm="1">
        <f t="array" ref="F120">SUBSTITUTE(CHAR(34) &amp; "capi_" &amp; AS120 &amp; CHAR(34) &amp; "," &amp; BZ120 &amp; IF(COUNTA(_xlfn._xlws.FILTER(I120:AB120, I120:AB120="y"))=0, "", _xlfn.TEXTJOIN(", ", TRUE, IF(I120:AB120="y", CHAR(34) &amp; I$1:AB$1 &amp; CHAR(34), "")) &amp; ","),",,",",")</f>
        <v>"capi_Vientiane","landlo", "ntWHRE",</v>
      </c>
      <c r="G120" s="14" t="str" cm="1">
        <f t="array" ref="G120">_xlfn.LET(
  _xlpm.textOutput, SUBSTITUTE(
    IF(COUNTA(_xlfn._xlws.FILTER(BH120:BU120, BH120:BU120="y"))=0, "", _xlfn.TEXTJOIN(",", TRUE, IF(AC120:AR120="y", CHAR(34) &amp; $AC$1:$AR$1 &amp; CHAR(34), "")) ) &amp; "," &amp; CHAR(34) &amp; AT120 &amp; CHAR(34),
    ",,", ","
  ),
  IF(LEFT(_xlpm.textOutput,1)=",", MID(_xlpm.textOutput,2,LEN(_xlpm.textOutput)-1), _xlpm.textOutput)
)</f>
        <v>"rg2_AS_SouthEast"</v>
      </c>
      <c r="H120" s="15" t="str">
        <f>""</f>
        <v/>
      </c>
      <c r="I120" s="16"/>
      <c r="J120" s="16" t="s">
        <v>529</v>
      </c>
      <c r="K120" s="16"/>
      <c r="L120" s="16"/>
      <c r="M120" s="16"/>
      <c r="N120" s="16"/>
      <c r="O120" s="16"/>
      <c r="P120" s="16"/>
      <c r="Q120" s="16"/>
      <c r="R120" s="16"/>
      <c r="S120" s="16"/>
      <c r="T120" s="16"/>
      <c r="U120" s="16"/>
      <c r="V120" s="16"/>
      <c r="W120" s="16"/>
      <c r="X120" s="16" t="s">
        <v>529</v>
      </c>
      <c r="Y120" s="16"/>
      <c r="Z120" s="16"/>
      <c r="AA120" s="16"/>
      <c r="AB120" s="17"/>
      <c r="AC120" s="18"/>
      <c r="AD120" s="19"/>
      <c r="AE120" s="19"/>
      <c r="AF120" s="19"/>
      <c r="AG120" s="19"/>
      <c r="AH120" s="19"/>
      <c r="AI120" s="19"/>
      <c r="AJ120" s="19" t="str">
        <f t="shared" si="14"/>
        <v/>
      </c>
      <c r="AK120" s="19" t="str">
        <f t="shared" si="15"/>
        <v/>
      </c>
      <c r="AL120" s="19" t="str">
        <f t="shared" si="16"/>
        <v/>
      </c>
      <c r="AM120" s="19" t="str">
        <f t="shared" si="17"/>
        <v/>
      </c>
      <c r="AN120" s="19" t="str">
        <f t="shared" si="18"/>
        <v/>
      </c>
      <c r="AO120" s="19" t="str">
        <f t="shared" si="19"/>
        <v/>
      </c>
      <c r="AP120" s="19" t="str">
        <f t="shared" si="20"/>
        <v/>
      </c>
      <c r="AQ120" s="19" t="str">
        <f t="shared" si="21"/>
        <v/>
      </c>
      <c r="AR120" s="19" t="str">
        <f t="shared" si="22"/>
        <v/>
      </c>
      <c r="AS120" s="80" t="s">
        <v>668</v>
      </c>
      <c r="AT120" s="81" t="s">
        <v>580</v>
      </c>
      <c r="AU120" s="82" t="s">
        <v>3512</v>
      </c>
      <c r="AV120" s="20">
        <v>3</v>
      </c>
      <c r="AW120" s="21">
        <v>0</v>
      </c>
      <c r="AX120" s="21">
        <v>44</v>
      </c>
      <c r="AY120" s="21">
        <v>0</v>
      </c>
      <c r="AZ120" s="21">
        <v>48</v>
      </c>
      <c r="BA120" s="21">
        <v>0</v>
      </c>
      <c r="BB120" s="21">
        <v>0</v>
      </c>
      <c r="BC120" s="21">
        <v>0</v>
      </c>
      <c r="BD120" s="21">
        <v>0</v>
      </c>
      <c r="BE120" s="21">
        <v>8</v>
      </c>
      <c r="BF120" s="15" t="str">
        <f t="shared" si="13"/>
        <v>http://mkweb.bcgsc.ca/color-summarizer/?url=https://i.ibb.co/4TvGkJQ/Laos-Flag.png&amp;precision=low&amp;num_clusters=3</v>
      </c>
      <c r="BG120" s="15">
        <f t="shared" si="23"/>
        <v>100</v>
      </c>
      <c r="BH120" s="15" t="str">
        <f t="shared" si="24"/>
        <v>["pctBLA_0", "pctBLU_44", "pctGRE_0", "pctRED_48", "pctYEL_0", "pctORA_0", "pctBRO_0", "pctPUR_0", "pctWHI_8"]</v>
      </c>
      <c r="BI120" s="22">
        <v>236800</v>
      </c>
      <c r="BJ120" s="15" t="str">
        <f t="shared" si="25"/>
        <v>"area_236800",</v>
      </c>
      <c r="BK120" s="15" t="s">
        <v>2875</v>
      </c>
    </row>
    <row r="121" spans="1:63" ht="21.6" customHeight="1" x14ac:dyDescent="0.3">
      <c r="A121" s="10" t="s">
        <v>159</v>
      </c>
      <c r="B121" s="11" t="e" vm="120">
        <v>#VALUE!</v>
      </c>
      <c r="C121" s="24" t="s">
        <v>403</v>
      </c>
      <c r="D121" s="2" t="s">
        <v>791</v>
      </c>
      <c r="E121" s="12" t="s">
        <v>918</v>
      </c>
      <c r="F121" s="13" t="str" cm="1">
        <f t="array" ref="F121">SUBSTITUTE(CHAR(34) &amp; "capi_" &amp; AS121 &amp; CHAR(34) &amp; "," &amp; BZ121 &amp; IF(COUNTA(_xlfn._xlws.FILTER(I121:AB121, I121:AB121="y"))=0, "", _xlfn.TEXTJOIN(", ", TRUE, IF(I121:AB121="y", CHAR(34) &amp; I$1:AB$1 &amp; CHAR(34), "")) &amp; ","),",,",",")</f>
        <v>"capi_Riga","geo_CapiBeach",</v>
      </c>
      <c r="G121" s="14" t="str" cm="1">
        <f t="array" ref="G121">_xlfn.LET(
  _xlpm.textOutput, SUBSTITUTE(
    IF(COUNTA(_xlfn._xlws.FILTER(BH121:BU121, BH121:BU121="y"))=0, "", _xlfn.TEXTJOIN(",", TRUE, IF(AC121:AR121="y", CHAR(34) &amp; $AC$1:$AR$1 &amp; CHAR(34), "")) ) &amp; "," &amp; CHAR(34) &amp; AT121 &amp; CHAR(34),
    ",,", ","
  ),
  IF(LEFT(_xlpm.textOutput,1)=",", MID(_xlpm.textOutput,2,LEN(_xlpm.textOutput)-1), _xlpm.textOutput)
)</f>
        <v>"soviet","eunion","rg2_Eu_North"</v>
      </c>
      <c r="H121" s="15" t="str">
        <f>""</f>
        <v/>
      </c>
      <c r="I121" s="16"/>
      <c r="J121" s="16"/>
      <c r="K121" s="16"/>
      <c r="L121" s="16"/>
      <c r="M121" s="16"/>
      <c r="N121" s="16"/>
      <c r="O121" s="16"/>
      <c r="P121" s="16"/>
      <c r="Q121" s="16"/>
      <c r="R121" s="16"/>
      <c r="S121" s="16"/>
      <c r="T121" s="16"/>
      <c r="U121" s="16"/>
      <c r="V121" s="16" t="s">
        <v>529</v>
      </c>
      <c r="W121" s="16"/>
      <c r="X121" s="16"/>
      <c r="Y121" s="16"/>
      <c r="Z121" s="16"/>
      <c r="AA121" s="16"/>
      <c r="AB121" s="17"/>
      <c r="AC121" s="18"/>
      <c r="AD121" s="19"/>
      <c r="AE121" s="19"/>
      <c r="AF121" s="19" t="s">
        <v>529</v>
      </c>
      <c r="AG121" s="19"/>
      <c r="AH121" s="19" t="s">
        <v>529</v>
      </c>
      <c r="AI121" s="19"/>
      <c r="AJ121" s="19" t="str">
        <f t="shared" si="14"/>
        <v/>
      </c>
      <c r="AK121" s="19" t="str">
        <f t="shared" si="15"/>
        <v/>
      </c>
      <c r="AL121" s="19" t="str">
        <f t="shared" si="16"/>
        <v/>
      </c>
      <c r="AM121" s="19" t="str">
        <f t="shared" si="17"/>
        <v/>
      </c>
      <c r="AN121" s="19" t="str">
        <f t="shared" si="18"/>
        <v/>
      </c>
      <c r="AO121" s="19" t="str">
        <f t="shared" si="19"/>
        <v/>
      </c>
      <c r="AP121" s="19" t="str">
        <f t="shared" si="20"/>
        <v/>
      </c>
      <c r="AQ121" s="19" t="str">
        <f t="shared" si="21"/>
        <v/>
      </c>
      <c r="AR121" s="19" t="str">
        <f t="shared" si="22"/>
        <v/>
      </c>
      <c r="AS121" s="80" t="s">
        <v>669</v>
      </c>
      <c r="AT121" s="81" t="s">
        <v>533</v>
      </c>
      <c r="AU121" s="82" t="s">
        <v>3513</v>
      </c>
      <c r="AV121" s="20">
        <v>2</v>
      </c>
      <c r="AW121" s="21">
        <v>0</v>
      </c>
      <c r="AX121" s="21">
        <v>0</v>
      </c>
      <c r="AY121" s="21">
        <v>0</v>
      </c>
      <c r="AZ121" s="21">
        <v>78</v>
      </c>
      <c r="BA121" s="21">
        <v>0</v>
      </c>
      <c r="BB121" s="21">
        <v>0</v>
      </c>
      <c r="BC121" s="21">
        <v>0</v>
      </c>
      <c r="BD121" s="21">
        <v>0</v>
      </c>
      <c r="BE121" s="21">
        <v>22</v>
      </c>
      <c r="BF121" s="15" t="str">
        <f t="shared" si="13"/>
        <v>http://mkweb.bcgsc.ca/color-summarizer/?url=https://i.ibb.co/fHFqFWN/Latvia-Flag.png&amp;precision=low&amp;num_clusters=2</v>
      </c>
      <c r="BG121" s="15">
        <f t="shared" si="23"/>
        <v>100</v>
      </c>
      <c r="BH121" s="15" t="str">
        <f t="shared" si="24"/>
        <v>["pctBLA_0", "pctBLU_0", "pctGRE_0", "pctRED_78", "pctYEL_0", "pctORA_0", "pctBRO_0", "pctPUR_0", "pctWHI_22"]</v>
      </c>
      <c r="BI121" s="22">
        <v>64589</v>
      </c>
      <c r="BJ121" s="15" t="str">
        <f t="shared" si="25"/>
        <v>"area_64589",</v>
      </c>
      <c r="BK121" s="15" t="s">
        <v>2876</v>
      </c>
    </row>
    <row r="122" spans="1:63" ht="21.6" customHeight="1" x14ac:dyDescent="0.3">
      <c r="A122" s="10" t="s">
        <v>160</v>
      </c>
      <c r="B122" s="11" t="e" vm="121">
        <v>#VALUE!</v>
      </c>
      <c r="C122" s="24" t="s">
        <v>404</v>
      </c>
      <c r="D122" s="2" t="s">
        <v>790</v>
      </c>
      <c r="E122" s="12" t="s">
        <v>919</v>
      </c>
      <c r="F122" s="13" t="str" cm="1">
        <f t="array" ref="F122">SUBSTITUTE(CHAR(34) &amp; "capi_" &amp; AS122 &amp; CHAR(34) &amp; "," &amp; BZ122 &amp; IF(COUNTA(_xlfn._xlws.FILTER(I122:AB122, I122:AB122="y"))=0, "", _xlfn.TEXTJOIN(", ", TRUE, IF(I122:AB122="y", CHAR(34) &amp; I$1:AB$1 &amp; CHAR(34), "")) &amp; ","),",,",",")</f>
        <v>"capi_Beirut","geo_CapiBeach", "ntGRRE",</v>
      </c>
      <c r="G122" s="14" t="str" cm="1">
        <f t="array" ref="G122">_xlfn.LET(
  _xlpm.textOutput, SUBSTITUTE(
    IF(COUNTA(_xlfn._xlws.FILTER(BH122:BU122, BH122:BU122="y"))=0, "", _xlfn.TEXTJOIN(",", TRUE, IF(AC122:AR122="y", CHAR(34) &amp; $AC$1:$AR$1 &amp; CHAR(34), "")) ) &amp; "," &amp; CHAR(34) &amp; AT122 &amp; CHAR(34),
    ",,", ","
  ),
  IF(LEFT(_xlpm.textOutput,1)=",", MID(_xlpm.textOutput,2,LEN(_xlpm.textOutput)-1), _xlpm.textOutput)
)</f>
        <v>"arabic","rg2_AS_West"</v>
      </c>
      <c r="H122" s="15" t="str">
        <f>""</f>
        <v/>
      </c>
      <c r="I122" s="16"/>
      <c r="J122" s="16"/>
      <c r="K122" s="16"/>
      <c r="L122" s="16"/>
      <c r="M122" s="16"/>
      <c r="N122" s="16"/>
      <c r="O122" s="16"/>
      <c r="P122" s="16"/>
      <c r="Q122" s="16"/>
      <c r="R122" s="16"/>
      <c r="S122" s="16"/>
      <c r="T122" s="16"/>
      <c r="U122" s="16"/>
      <c r="V122" s="16" t="s">
        <v>529</v>
      </c>
      <c r="W122" s="16"/>
      <c r="X122" s="16"/>
      <c r="Y122" s="16" t="s">
        <v>529</v>
      </c>
      <c r="Z122" s="16"/>
      <c r="AA122" s="16"/>
      <c r="AB122" s="17"/>
      <c r="AC122" s="18"/>
      <c r="AD122" s="19"/>
      <c r="AE122" s="19"/>
      <c r="AF122" s="19"/>
      <c r="AG122" s="19"/>
      <c r="AH122" s="19"/>
      <c r="AI122" s="19"/>
      <c r="AJ122" s="19" t="str">
        <f t="shared" si="14"/>
        <v/>
      </c>
      <c r="AK122" s="19" t="str">
        <f t="shared" si="15"/>
        <v/>
      </c>
      <c r="AL122" s="19" t="str">
        <f t="shared" si="16"/>
        <v/>
      </c>
      <c r="AM122" s="19" t="str">
        <f t="shared" si="17"/>
        <v/>
      </c>
      <c r="AN122" s="19" t="str">
        <f t="shared" si="18"/>
        <v/>
      </c>
      <c r="AO122" s="19" t="str">
        <f t="shared" si="19"/>
        <v/>
      </c>
      <c r="AP122" s="19" t="str">
        <f t="shared" si="20"/>
        <v/>
      </c>
      <c r="AQ122" s="19" t="str">
        <f t="shared" si="21"/>
        <v>y</v>
      </c>
      <c r="AR122" s="19" t="str">
        <f t="shared" si="22"/>
        <v/>
      </c>
      <c r="AS122" s="80" t="s">
        <v>670</v>
      </c>
      <c r="AT122" s="81" t="s">
        <v>549</v>
      </c>
      <c r="AU122" s="82" t="s">
        <v>3456</v>
      </c>
      <c r="AV122" s="20">
        <v>3</v>
      </c>
      <c r="AW122" s="21">
        <v>0</v>
      </c>
      <c r="AX122" s="21">
        <v>0</v>
      </c>
      <c r="AY122" s="21">
        <v>7</v>
      </c>
      <c r="AZ122" s="21">
        <v>52</v>
      </c>
      <c r="BA122" s="21">
        <v>0</v>
      </c>
      <c r="BB122" s="21">
        <v>0</v>
      </c>
      <c r="BC122" s="21">
        <v>0</v>
      </c>
      <c r="BD122" s="21">
        <v>0</v>
      </c>
      <c r="BE122" s="21">
        <v>41</v>
      </c>
      <c r="BF122" s="15" t="str">
        <f t="shared" si="13"/>
        <v>http://mkweb.bcgsc.ca/color-summarizer/?url=https://i.ibb.co/Dp5ZVJb/Lebanon-Flag.png&amp;precision=low&amp;num_clusters=3</v>
      </c>
      <c r="BG122" s="15">
        <f t="shared" si="23"/>
        <v>100</v>
      </c>
      <c r="BH122" s="15" t="str">
        <f t="shared" si="24"/>
        <v>["pctBLA_0", "pctBLU_0", "pctGRE_7", "pctRED_52", "pctYEL_0", "pctORA_0", "pctBRO_0", "pctPUR_0", "pctWHI_41"]</v>
      </c>
      <c r="BI122" s="22">
        <v>10452</v>
      </c>
      <c r="BJ122" s="15" t="str">
        <f t="shared" si="25"/>
        <v>"area_10452",</v>
      </c>
      <c r="BK122" s="15" t="s">
        <v>2877</v>
      </c>
    </row>
    <row r="123" spans="1:63" ht="21.6" customHeight="1" x14ac:dyDescent="0.3">
      <c r="A123" s="10" t="s">
        <v>161</v>
      </c>
      <c r="B123" s="11" t="e" vm="122">
        <v>#VALUE!</v>
      </c>
      <c r="C123" s="24" t="s">
        <v>405</v>
      </c>
      <c r="D123" s="2" t="s">
        <v>792</v>
      </c>
      <c r="E123" s="12" t="s">
        <v>920</v>
      </c>
      <c r="F123" s="13" t="str" cm="1">
        <f t="array" ref="F123">SUBSTITUTE(CHAR(34) &amp; "capi_" &amp; AS123 &amp; CHAR(34) &amp; "," &amp; BZ123 &amp; IF(COUNTA(_xlfn._xlws.FILTER(I123:AB123, I123:AB123="y"))=0, "", _xlfn.TEXTJOIN(", ", TRUE, IF(I123:AB123="y", CHAR(34) &amp; I$1:AB$1 &amp; CHAR(34), "")) &amp; ","),",,",",")</f>
        <v>"capi_Maseru","landlo",</v>
      </c>
      <c r="G123" s="14" t="str" cm="1">
        <f t="array" ref="G123">_xlfn.LET(
  _xlpm.textOutput, SUBSTITUTE(
    IF(COUNTA(_xlfn._xlws.FILTER(BH123:BU123, BH123:BU123="y"))=0, "", _xlfn.TEXTJOIN(",", TRUE, IF(AC123:AR123="y", CHAR(34) &amp; $AC$1:$AR$1 &amp; CHAR(34), "")) ) &amp; "," &amp; CHAR(34) &amp; AT123 &amp; CHAR(34),
    ",,", ","
  ),
  IF(LEFT(_xlpm.textOutput,1)=",", MID(_xlpm.textOutput,2,LEN(_xlpm.textOutput)-1), _xlpm.textOutput)
)</f>
        <v>"chopGB","monarchy","englis","rg2_AF_South"</v>
      </c>
      <c r="H123" s="15" t="str">
        <f>""</f>
        <v/>
      </c>
      <c r="I123" s="16"/>
      <c r="J123" s="16" t="s">
        <v>529</v>
      </c>
      <c r="K123" s="16"/>
      <c r="L123" s="16"/>
      <c r="M123" s="16"/>
      <c r="N123" s="16"/>
      <c r="O123" s="16"/>
      <c r="P123" s="16"/>
      <c r="Q123" s="16"/>
      <c r="R123" s="16"/>
      <c r="S123" s="16"/>
      <c r="T123" s="16"/>
      <c r="U123" s="16"/>
      <c r="V123" s="16"/>
      <c r="W123" s="16"/>
      <c r="X123" s="16"/>
      <c r="Y123" s="16"/>
      <c r="Z123" s="16"/>
      <c r="AA123" s="16"/>
      <c r="AB123" s="17"/>
      <c r="AC123" s="18"/>
      <c r="AD123" s="19" t="s">
        <v>529</v>
      </c>
      <c r="AE123" s="19"/>
      <c r="AF123" s="19"/>
      <c r="AG123" s="19"/>
      <c r="AH123" s="19"/>
      <c r="AI123" s="19" t="s">
        <v>529</v>
      </c>
      <c r="AJ123" s="19" t="str">
        <f t="shared" si="14"/>
        <v>y</v>
      </c>
      <c r="AK123" s="19" t="str">
        <f t="shared" si="15"/>
        <v/>
      </c>
      <c r="AL123" s="19" t="str">
        <f t="shared" si="16"/>
        <v/>
      </c>
      <c r="AM123" s="19" t="str">
        <f t="shared" si="17"/>
        <v/>
      </c>
      <c r="AN123" s="19" t="str">
        <f t="shared" si="18"/>
        <v/>
      </c>
      <c r="AO123" s="19" t="str">
        <f t="shared" si="19"/>
        <v/>
      </c>
      <c r="AP123" s="19" t="str">
        <f t="shared" si="20"/>
        <v/>
      </c>
      <c r="AQ123" s="19" t="str">
        <f t="shared" si="21"/>
        <v/>
      </c>
      <c r="AR123" s="19" t="str">
        <f t="shared" si="22"/>
        <v/>
      </c>
      <c r="AS123" s="80" t="s">
        <v>671</v>
      </c>
      <c r="AT123" s="81" t="s">
        <v>574</v>
      </c>
      <c r="AU123" s="82" t="s">
        <v>3514</v>
      </c>
      <c r="AV123" s="20">
        <v>4</v>
      </c>
      <c r="AW123" s="21">
        <v>4</v>
      </c>
      <c r="AX123" s="21">
        <v>30</v>
      </c>
      <c r="AY123" s="21">
        <v>30</v>
      </c>
      <c r="AZ123" s="21">
        <v>0</v>
      </c>
      <c r="BA123" s="21">
        <v>0</v>
      </c>
      <c r="BB123" s="21">
        <v>0</v>
      </c>
      <c r="BC123" s="21">
        <v>0</v>
      </c>
      <c r="BD123" s="21">
        <v>0</v>
      </c>
      <c r="BE123" s="21">
        <v>36</v>
      </c>
      <c r="BF123" s="15" t="str">
        <f t="shared" si="13"/>
        <v>http://mkweb.bcgsc.ca/color-summarizer/?url=https://i.ibb.co/prd3xKW/Lesotho-Flag.png&amp;precision=low&amp;num_clusters=4</v>
      </c>
      <c r="BG123" s="15">
        <f t="shared" si="23"/>
        <v>100</v>
      </c>
      <c r="BH123" s="15" t="str">
        <f t="shared" si="24"/>
        <v>["pctBLA_4", "pctBLU_30", "pctGRE_30", "pctRED_0", "pctYEL_0", "pctORA_0", "pctBRO_0", "pctPUR_0", "pctWHI_36"]</v>
      </c>
      <c r="BI123" s="22">
        <v>30355</v>
      </c>
      <c r="BJ123" s="15" t="str">
        <f t="shared" si="25"/>
        <v>"area_30355",</v>
      </c>
      <c r="BK123" s="15" t="s">
        <v>2878</v>
      </c>
    </row>
    <row r="124" spans="1:63" ht="21.6" customHeight="1" x14ac:dyDescent="0.3">
      <c r="A124" s="10" t="s">
        <v>162</v>
      </c>
      <c r="B124" s="11" t="e" vm="123">
        <v>#VALUE!</v>
      </c>
      <c r="C124" s="24" t="s">
        <v>406</v>
      </c>
      <c r="D124" s="2" t="s">
        <v>792</v>
      </c>
      <c r="E124" s="12" t="s">
        <v>921</v>
      </c>
      <c r="F124" s="13" t="str" cm="1">
        <f t="array" ref="F124">SUBSTITUTE(CHAR(34) &amp; "capi_" &amp; AS124 &amp; CHAR(34) &amp; "," &amp; BZ124 &amp; IF(COUNTA(_xlfn._xlws.FILTER(I124:AB124, I124:AB124="y"))=0, "", _xlfn.TEXTJOIN(", ", TRUE, IF(I124:AB124="y", CHAR(34) &amp; I$1:AB$1 &amp; CHAR(34), "")) &amp; ","),",,",",")</f>
        <v>"capi_Monrovia","geo_CapiBeach",</v>
      </c>
      <c r="G124" s="14" t="str" cm="1">
        <f t="array" ref="G124">_xlfn.LET(
  _xlpm.textOutput, SUBSTITUTE(
    IF(COUNTA(_xlfn._xlws.FILTER(BH124:BU124, BH124:BU124="y"))=0, "", _xlfn.TEXTJOIN(",", TRUE, IF(AC124:AR124="y", CHAR(34) &amp; $AC$1:$AR$1 &amp; CHAR(34), "")) ) &amp; "," &amp; CHAR(34) &amp; AT124 &amp; CHAR(34),
    ",,", ","
  ),
  IF(LEFT(_xlpm.textOutput,1)=",", MID(_xlpm.textOutput,2,LEN(_xlpm.textOutput)-1), _xlpm.textOutput)
)</f>
        <v>"englis","rg2_AF_West"</v>
      </c>
      <c r="H124" s="15" t="str">
        <f>""</f>
        <v/>
      </c>
      <c r="I124" s="16"/>
      <c r="J124" s="16"/>
      <c r="K124" s="16"/>
      <c r="L124" s="16"/>
      <c r="M124" s="16"/>
      <c r="N124" s="16"/>
      <c r="O124" s="16"/>
      <c r="P124" s="16"/>
      <c r="Q124" s="16"/>
      <c r="R124" s="16"/>
      <c r="S124" s="16"/>
      <c r="T124" s="16"/>
      <c r="U124" s="16"/>
      <c r="V124" s="16" t="s">
        <v>529</v>
      </c>
      <c r="W124" s="16"/>
      <c r="X124" s="16"/>
      <c r="Y124" s="16"/>
      <c r="Z124" s="16"/>
      <c r="AA124" s="16"/>
      <c r="AB124" s="17"/>
      <c r="AC124" s="18"/>
      <c r="AD124" s="19"/>
      <c r="AE124" s="19"/>
      <c r="AF124" s="19"/>
      <c r="AG124" s="19"/>
      <c r="AH124" s="19"/>
      <c r="AI124" s="19"/>
      <c r="AJ124" s="19" t="str">
        <f t="shared" si="14"/>
        <v>y</v>
      </c>
      <c r="AK124" s="19" t="str">
        <f t="shared" si="15"/>
        <v/>
      </c>
      <c r="AL124" s="19" t="str">
        <f t="shared" si="16"/>
        <v/>
      </c>
      <c r="AM124" s="19" t="str">
        <f t="shared" si="17"/>
        <v/>
      </c>
      <c r="AN124" s="19" t="str">
        <f t="shared" si="18"/>
        <v/>
      </c>
      <c r="AO124" s="19" t="str">
        <f t="shared" si="19"/>
        <v/>
      </c>
      <c r="AP124" s="19" t="str">
        <f t="shared" si="20"/>
        <v/>
      </c>
      <c r="AQ124" s="19" t="str">
        <f t="shared" si="21"/>
        <v/>
      </c>
      <c r="AR124" s="19" t="str">
        <f t="shared" si="22"/>
        <v/>
      </c>
      <c r="AS124" s="80" t="s">
        <v>672</v>
      </c>
      <c r="AT124" s="81" t="s">
        <v>566</v>
      </c>
      <c r="AU124" s="82" t="s">
        <v>3450</v>
      </c>
      <c r="AV124" s="20">
        <v>3</v>
      </c>
      <c r="AW124" s="21">
        <v>0</v>
      </c>
      <c r="AX124" s="21">
        <v>10</v>
      </c>
      <c r="AY124" s="21">
        <v>0</v>
      </c>
      <c r="AZ124" s="21">
        <v>54</v>
      </c>
      <c r="BA124" s="21">
        <v>0</v>
      </c>
      <c r="BB124" s="21">
        <v>0</v>
      </c>
      <c r="BC124" s="21">
        <v>0</v>
      </c>
      <c r="BD124" s="21">
        <v>0</v>
      </c>
      <c r="BE124" s="21">
        <v>36</v>
      </c>
      <c r="BF124" s="15" t="str">
        <f t="shared" si="13"/>
        <v>http://mkweb.bcgsc.ca/color-summarizer/?url=https://upload.wikimedia.org/wikipedia/commons/thumb/b/b8/Flag_of_Liberia.svg/640px-Flag_of_Liberia.svg.png&amp;precision=low&amp;num_clusters=3</v>
      </c>
      <c r="BG124" s="15">
        <f t="shared" si="23"/>
        <v>100</v>
      </c>
      <c r="BH124" s="15" t="str">
        <f t="shared" si="24"/>
        <v>["pctBLA_0", "pctBLU_10", "pctGRE_0", "pctRED_54", "pctYEL_0", "pctORA_0", "pctBRO_0", "pctPUR_0", "pctWHI_36"]</v>
      </c>
      <c r="BI124" s="22">
        <v>111369</v>
      </c>
      <c r="BJ124" s="15" t="str">
        <f t="shared" si="25"/>
        <v>"area_111369",</v>
      </c>
      <c r="BK124" s="15" t="s">
        <v>2879</v>
      </c>
    </row>
    <row r="125" spans="1:63" ht="21.6" customHeight="1" x14ac:dyDescent="0.3">
      <c r="A125" s="10" t="s">
        <v>163</v>
      </c>
      <c r="B125" s="11" t="e" vm="124">
        <v>#VALUE!</v>
      </c>
      <c r="C125" s="24" t="s">
        <v>407</v>
      </c>
      <c r="D125" s="2" t="s">
        <v>792</v>
      </c>
      <c r="E125" s="12" t="s">
        <v>922</v>
      </c>
      <c r="F125" s="13" t="str" cm="1">
        <f t="array" ref="F125">SUBSTITUTE(CHAR(34) &amp; "capi_" &amp; AS125 &amp; CHAR(34) &amp; "," &amp; BZ125 &amp; IF(COUNTA(_xlfn._xlws.FILTER(I125:AB125, I125:AB125="y"))=0, "", _xlfn.TEXTJOIN(", ", TRUE, IF(I125:AB125="y", CHAR(34) &amp; I$1:AB$1 &amp; CHAR(34), "")) &amp; ","),",,",",")</f>
        <v>"capi_Tripoli","top30_camel", "pol_pope", "geo_CapiBeach", "ntWHRE", "ntGRRE",</v>
      </c>
      <c r="G125" s="14" t="str" cm="1">
        <f t="array" ref="G125">_xlfn.LET(
  _xlpm.textOutput, SUBSTITUTE(
    IF(COUNTA(_xlfn._xlws.FILTER(BH125:BU125, BH125:BU125="y"))=0, "", _xlfn.TEXTJOIN(",", TRUE, IF(AC125:AR125="y", CHAR(34) &amp; $AC$1:$AR$1 &amp; CHAR(34), "")) ) &amp; "," &amp; CHAR(34) &amp; AT125 &amp; CHAR(34),
    ",,", ","
  ),
  IF(LEFT(_xlpm.textOutput,1)=",", MID(_xlpm.textOutput,2,LEN(_xlpm.textOutput)-1), _xlpm.textOutput)
)</f>
        <v>"chopGB","arabic","rg2_Af_North"</v>
      </c>
      <c r="H125" s="15" t="str">
        <f>""</f>
        <v/>
      </c>
      <c r="I125" s="16"/>
      <c r="J125" s="16"/>
      <c r="K125" s="16"/>
      <c r="L125" s="16"/>
      <c r="M125" s="16"/>
      <c r="N125" s="16"/>
      <c r="O125" s="16"/>
      <c r="P125" s="16" t="s">
        <v>529</v>
      </c>
      <c r="Q125" s="16"/>
      <c r="R125" s="16"/>
      <c r="S125" s="16"/>
      <c r="T125" s="16"/>
      <c r="U125" s="16" t="s">
        <v>529</v>
      </c>
      <c r="V125" s="16" t="s">
        <v>529</v>
      </c>
      <c r="W125" s="16"/>
      <c r="X125" s="16" t="s">
        <v>529</v>
      </c>
      <c r="Y125" s="16" t="s">
        <v>529</v>
      </c>
      <c r="Z125" s="16"/>
      <c r="AA125" s="16"/>
      <c r="AB125" s="17"/>
      <c r="AC125" s="18"/>
      <c r="AD125" s="19" t="s">
        <v>529</v>
      </c>
      <c r="AE125" s="19"/>
      <c r="AF125" s="19"/>
      <c r="AG125" s="19"/>
      <c r="AH125" s="19"/>
      <c r="AI125" s="19"/>
      <c r="AJ125" s="19" t="str">
        <f t="shared" si="14"/>
        <v/>
      </c>
      <c r="AK125" s="19" t="str">
        <f t="shared" si="15"/>
        <v/>
      </c>
      <c r="AL125" s="19" t="str">
        <f t="shared" si="16"/>
        <v/>
      </c>
      <c r="AM125" s="19" t="str">
        <f t="shared" si="17"/>
        <v/>
      </c>
      <c r="AN125" s="19" t="str">
        <f t="shared" si="18"/>
        <v/>
      </c>
      <c r="AO125" s="19" t="str">
        <f t="shared" si="19"/>
        <v/>
      </c>
      <c r="AP125" s="19" t="str">
        <f t="shared" si="20"/>
        <v/>
      </c>
      <c r="AQ125" s="19" t="str">
        <f t="shared" si="21"/>
        <v>y</v>
      </c>
      <c r="AR125" s="19" t="str">
        <f t="shared" si="22"/>
        <v/>
      </c>
      <c r="AS125" s="80" t="s">
        <v>673</v>
      </c>
      <c r="AT125" s="81" t="s">
        <v>537</v>
      </c>
      <c r="AU125" s="82" t="s">
        <v>3456</v>
      </c>
      <c r="AV125" s="20">
        <v>4</v>
      </c>
      <c r="AW125" s="21">
        <v>45</v>
      </c>
      <c r="AX125" s="21">
        <v>0</v>
      </c>
      <c r="AY125" s="21">
        <v>24</v>
      </c>
      <c r="AZ125" s="21">
        <v>24</v>
      </c>
      <c r="BA125" s="21">
        <v>0</v>
      </c>
      <c r="BB125" s="21">
        <v>0</v>
      </c>
      <c r="BC125" s="21">
        <v>0</v>
      </c>
      <c r="BD125" s="21">
        <v>0</v>
      </c>
      <c r="BE125" s="21">
        <v>7</v>
      </c>
      <c r="BF125" s="15" t="str">
        <f t="shared" si="13"/>
        <v>http://mkweb.bcgsc.ca/color-summarizer/?url=https://i.ibb.co/FKNdrfC/Libya-Flag.png&amp;precision=low&amp;num_clusters=4</v>
      </c>
      <c r="BG125" s="15">
        <f t="shared" si="23"/>
        <v>100</v>
      </c>
      <c r="BH125" s="15" t="str">
        <f t="shared" si="24"/>
        <v>["pctBLA_45", "pctBLU_0", "pctGRE_24", "pctRED_24", "pctYEL_0", "pctORA_0", "pctBRO_0", "pctPUR_0", "pctWHI_7"]</v>
      </c>
      <c r="BI125" s="22">
        <v>1759541</v>
      </c>
      <c r="BJ125" s="15" t="str">
        <f t="shared" si="25"/>
        <v>"area_1759541",</v>
      </c>
      <c r="BK125" s="15" t="s">
        <v>2880</v>
      </c>
    </row>
    <row r="126" spans="1:63" ht="21.6" customHeight="1" x14ac:dyDescent="0.3">
      <c r="A126" s="10" t="s">
        <v>164</v>
      </c>
      <c r="B126" s="11" t="e" vm="125">
        <v>#VALUE!</v>
      </c>
      <c r="C126" s="24" t="s">
        <v>408</v>
      </c>
      <c r="D126" s="2" t="s">
        <v>791</v>
      </c>
      <c r="E126" s="12" t="s">
        <v>923</v>
      </c>
      <c r="F126" s="13" t="str" cm="1">
        <f t="array" ref="F126">SUBSTITUTE(CHAR(34) &amp; "capi_" &amp; AS126 &amp; CHAR(34) &amp; "," &amp; BZ126 &amp; IF(COUNTA(_xlfn._xlws.FILTER(I126:AB126, I126:AB126="y"))=0, "", _xlfn.TEXTJOIN(", ", TRUE, IF(I126:AB126="y", CHAR(34) &amp; I$1:AB$1 &amp; CHAR(34), "")) &amp; ","),",,",",")</f>
        <v>"capi_Vaduz","landlo", "pol_samesx", "ntBLYE",</v>
      </c>
      <c r="G126" s="14" t="str" cm="1">
        <f t="array" ref="G126">_xlfn.LET(
  _xlpm.textOutput, SUBSTITUTE(
    IF(COUNTA(_xlfn._xlws.FILTER(BH126:BU126, BH126:BU126="y"))=0, "", _xlfn.TEXTJOIN(",", TRUE, IF(AC126:AR126="y", CHAR(34) &amp; $AC$1:$AR$1 &amp; CHAR(34), "")) ) &amp; "," &amp; CHAR(34) &amp; AT126 &amp; CHAR(34),
    ",,", ","
  ),
  IF(LEFT(_xlpm.textOutput,1)=",", MID(_xlpm.textOutput,2,LEN(_xlpm.textOutput)-1), _xlpm.textOutput)
)</f>
        <v>"monarchy","german","rg2_EU_West"</v>
      </c>
      <c r="H126" s="15" t="str">
        <f>""</f>
        <v/>
      </c>
      <c r="I126" s="16"/>
      <c r="J126" s="16" t="s">
        <v>529</v>
      </c>
      <c r="K126" s="16"/>
      <c r="L126" s="16"/>
      <c r="M126" s="16"/>
      <c r="N126" s="16"/>
      <c r="O126" s="16"/>
      <c r="P126" s="16"/>
      <c r="Q126" s="16"/>
      <c r="R126" s="16"/>
      <c r="S126" s="16"/>
      <c r="T126" s="16" t="s">
        <v>529</v>
      </c>
      <c r="U126" s="16"/>
      <c r="V126" s="16"/>
      <c r="W126" s="16"/>
      <c r="X126" s="16"/>
      <c r="Y126" s="16"/>
      <c r="Z126" s="16"/>
      <c r="AA126" s="16" t="s">
        <v>529</v>
      </c>
      <c r="AB126" s="17"/>
      <c r="AC126" s="18"/>
      <c r="AD126" s="19"/>
      <c r="AE126" s="19"/>
      <c r="AF126" s="19"/>
      <c r="AG126" s="19"/>
      <c r="AH126" s="19"/>
      <c r="AI126" s="19" t="s">
        <v>529</v>
      </c>
      <c r="AJ126" s="19" t="str">
        <f t="shared" si="14"/>
        <v/>
      </c>
      <c r="AK126" s="19" t="str">
        <f t="shared" si="15"/>
        <v/>
      </c>
      <c r="AL126" s="19" t="str">
        <f t="shared" si="16"/>
        <v/>
      </c>
      <c r="AM126" s="19" t="str">
        <f t="shared" si="17"/>
        <v/>
      </c>
      <c r="AN126" s="19" t="str">
        <f t="shared" si="18"/>
        <v/>
      </c>
      <c r="AO126" s="19" t="str">
        <f t="shared" si="19"/>
        <v/>
      </c>
      <c r="AP126" s="19" t="str">
        <f t="shared" si="20"/>
        <v>y</v>
      </c>
      <c r="AQ126" s="19" t="str">
        <f t="shared" si="21"/>
        <v/>
      </c>
      <c r="AR126" s="19" t="str">
        <f t="shared" si="22"/>
        <v/>
      </c>
      <c r="AS126" s="80" t="s">
        <v>674</v>
      </c>
      <c r="AT126" s="81" t="s">
        <v>554</v>
      </c>
      <c r="AU126" s="82" t="s">
        <v>3454</v>
      </c>
      <c r="AV126" s="20">
        <v>4</v>
      </c>
      <c r="AW126" s="21">
        <v>1</v>
      </c>
      <c r="AX126" s="21">
        <v>45</v>
      </c>
      <c r="AY126" s="21">
        <v>0</v>
      </c>
      <c r="AZ126" s="21">
        <v>50</v>
      </c>
      <c r="BA126" s="21">
        <v>4</v>
      </c>
      <c r="BB126" s="21">
        <v>0</v>
      </c>
      <c r="BC126" s="21">
        <v>0</v>
      </c>
      <c r="BD126" s="21">
        <v>0</v>
      </c>
      <c r="BE126" s="21">
        <v>0</v>
      </c>
      <c r="BF126" s="15" t="str">
        <f t="shared" si="13"/>
        <v>http://mkweb.bcgsc.ca/color-summarizer/?url=https://i.ibb.co/C9Jm72m/Liechtenstein-Flag.png&amp;precision=low&amp;num_clusters=4</v>
      </c>
      <c r="BG126" s="15">
        <f t="shared" si="23"/>
        <v>100</v>
      </c>
      <c r="BH126" s="15" t="str">
        <f t="shared" si="24"/>
        <v>["pctBLA_1", "pctBLU_45", "pctGRE_0", "pctRED_50", "pctYEL_4", "pctORA_0", "pctBRO_0", "pctPUR_0", "pctWHI_0"]</v>
      </c>
      <c r="BI126" s="15">
        <v>160</v>
      </c>
      <c r="BJ126" s="15" t="str">
        <f t="shared" si="25"/>
        <v>"area_160",</v>
      </c>
      <c r="BK126" s="15" t="s">
        <v>2881</v>
      </c>
    </row>
    <row r="127" spans="1:63" ht="21.6" customHeight="1" x14ac:dyDescent="0.3">
      <c r="A127" s="10" t="s">
        <v>165</v>
      </c>
      <c r="B127" s="11" t="e" vm="126">
        <v>#VALUE!</v>
      </c>
      <c r="C127" s="24" t="s">
        <v>409</v>
      </c>
      <c r="D127" s="2" t="s">
        <v>791</v>
      </c>
      <c r="E127" s="12" t="s">
        <v>924</v>
      </c>
      <c r="F127" s="13" t="str" cm="1">
        <f t="array" ref="F127">SUBSTITUTE(CHAR(34) &amp; "capi_" &amp; AS127 &amp; CHAR(34) &amp; "," &amp; BZ127 &amp; IF(COUNTA(_xlfn._xlws.FILTER(I127:AB127, I127:AB127="y"))=0, "", _xlfn.TEXTJOIN(", ", TRUE, IF(I127:AB127="y", CHAR(34) &amp; I$1:AB$1 &amp; CHAR(34), "")) &amp; ","),",,",",")</f>
        <v>"capi_Vilnius",</v>
      </c>
      <c r="G127" s="14" t="str" cm="1">
        <f t="array" ref="G127">_xlfn.LET(
  _xlpm.textOutput, SUBSTITUTE(
    IF(COUNTA(_xlfn._xlws.FILTER(BH127:BU127, BH127:BU127="y"))=0, "", _xlfn.TEXTJOIN(",", TRUE, IF(AC127:AR127="y", CHAR(34) &amp; $AC$1:$AR$1 &amp; CHAR(34), "")) ) &amp; "," &amp; CHAR(34) &amp; AT127 &amp; CHAR(34),
    ",,", ","
  ),
  IF(LEFT(_xlpm.textOutput,1)=",", MID(_xlpm.textOutput,2,LEN(_xlpm.textOutput)-1), _xlpm.textOutput)
)</f>
        <v>"soviet","eunion","rg2_Eu_North"</v>
      </c>
      <c r="H127" s="15" t="str">
        <f>""</f>
        <v/>
      </c>
      <c r="I127" s="16"/>
      <c r="J127" s="16"/>
      <c r="K127" s="16"/>
      <c r="L127" s="16"/>
      <c r="M127" s="16"/>
      <c r="N127" s="16"/>
      <c r="O127" s="16"/>
      <c r="P127" s="16"/>
      <c r="Q127" s="16"/>
      <c r="R127" s="16"/>
      <c r="S127" s="16"/>
      <c r="T127" s="16"/>
      <c r="U127" s="16"/>
      <c r="V127" s="16"/>
      <c r="W127" s="16"/>
      <c r="X127" s="16"/>
      <c r="Y127" s="16"/>
      <c r="Z127" s="16"/>
      <c r="AA127" s="16"/>
      <c r="AB127" s="17"/>
      <c r="AC127" s="18"/>
      <c r="AD127" s="19"/>
      <c r="AE127" s="19"/>
      <c r="AF127" s="19" t="s">
        <v>529</v>
      </c>
      <c r="AG127" s="19"/>
      <c r="AH127" s="19" t="s">
        <v>529</v>
      </c>
      <c r="AI127" s="19"/>
      <c r="AJ127" s="19" t="str">
        <f t="shared" si="14"/>
        <v/>
      </c>
      <c r="AK127" s="19" t="str">
        <f t="shared" si="15"/>
        <v/>
      </c>
      <c r="AL127" s="19" t="str">
        <f t="shared" si="16"/>
        <v/>
      </c>
      <c r="AM127" s="19" t="str">
        <f t="shared" si="17"/>
        <v/>
      </c>
      <c r="AN127" s="19" t="str">
        <f t="shared" si="18"/>
        <v/>
      </c>
      <c r="AO127" s="19" t="str">
        <f t="shared" si="19"/>
        <v/>
      </c>
      <c r="AP127" s="19" t="str">
        <f t="shared" si="20"/>
        <v/>
      </c>
      <c r="AQ127" s="19" t="str">
        <f t="shared" si="21"/>
        <v/>
      </c>
      <c r="AR127" s="19" t="str">
        <f t="shared" si="22"/>
        <v/>
      </c>
      <c r="AS127" s="80" t="s">
        <v>675</v>
      </c>
      <c r="AT127" s="81" t="s">
        <v>533</v>
      </c>
      <c r="AU127" s="82" t="s">
        <v>3515</v>
      </c>
      <c r="AV127" s="20">
        <v>3</v>
      </c>
      <c r="AW127" s="21">
        <v>0</v>
      </c>
      <c r="AX127" s="21">
        <v>0</v>
      </c>
      <c r="AY127" s="21">
        <v>33</v>
      </c>
      <c r="AZ127" s="21">
        <v>33</v>
      </c>
      <c r="BA127" s="21">
        <v>33</v>
      </c>
      <c r="BB127" s="21">
        <v>0</v>
      </c>
      <c r="BC127" s="21">
        <v>0</v>
      </c>
      <c r="BD127" s="21">
        <v>0</v>
      </c>
      <c r="BE127" s="21">
        <v>0</v>
      </c>
      <c r="BF127" s="15" t="str">
        <f t="shared" si="13"/>
        <v>http://mkweb.bcgsc.ca/color-summarizer/?url=https://i.ibb.co/2hHzWv6/Lithuania-Flag.png&amp;precision=low&amp;num_clusters=3</v>
      </c>
      <c r="BG127" s="15">
        <f t="shared" si="23"/>
        <v>99</v>
      </c>
      <c r="BH127" s="15" t="str">
        <f t="shared" si="24"/>
        <v>["pctBLA_0", "pctBLU_0", "pctGRE_33", "pctRED_33", "pctYEL_33", "pctORA_0", "pctBRO_0", "pctPUR_0", "pctWHI_0"]</v>
      </c>
      <c r="BI127" s="22">
        <v>65300</v>
      </c>
      <c r="BJ127" s="15" t="str">
        <f t="shared" si="25"/>
        <v>"area_65300",</v>
      </c>
      <c r="BK127" s="15" t="s">
        <v>2882</v>
      </c>
    </row>
    <row r="128" spans="1:63" ht="21.6" customHeight="1" x14ac:dyDescent="0.3">
      <c r="A128" s="10" t="s">
        <v>166</v>
      </c>
      <c r="B128" s="11" t="e" vm="127">
        <v>#VALUE!</v>
      </c>
      <c r="C128" s="24" t="s">
        <v>410</v>
      </c>
      <c r="D128" s="2" t="s">
        <v>791</v>
      </c>
      <c r="E128" s="12" t="s">
        <v>925</v>
      </c>
      <c r="F128" s="13" t="str" cm="1">
        <f t="array" ref="F128">SUBSTITUTE(CHAR(34) &amp; "capi_" &amp; AS128 &amp; CHAR(34) &amp; "," &amp; BZ128 &amp; IF(COUNTA(_xlfn._xlws.FILTER(I128:AB128, I128:AB128="y"))=0, "", _xlfn.TEXTJOIN(", ", TRUE, IF(I128:AB128="y", CHAR(34) &amp; I$1:AB$1 &amp; CHAR(34), "")) &amp; ","),",,",",")</f>
        <v>"capi_Luxembourg City","landlo", "pol_samesx",</v>
      </c>
      <c r="G128" s="14" t="str" cm="1">
        <f t="array" ref="G128">_xlfn.LET(
  _xlpm.textOutput, SUBSTITUTE(
    IF(COUNTA(_xlfn._xlws.FILTER(BH128:BU128, BH128:BU128="y"))=0, "", _xlfn.TEXTJOIN(",", TRUE, IF(AC128:AR128="y", CHAR(34) &amp; $AC$1:$AR$1 &amp; CHAR(34), "")) ) &amp; "," &amp; CHAR(34) &amp; AT128 &amp; CHAR(34),
    ",,", ","
  ),
  IF(LEFT(_xlpm.textOutput,1)=",", MID(_xlpm.textOutput,2,LEN(_xlpm.textOutput)-1), _xlpm.textOutput)
)</f>
        <v>"rg3_romanempire","eunion","monarchy","french","german","rg2_EU_West"</v>
      </c>
      <c r="H128" s="15" t="str">
        <f>""</f>
        <v/>
      </c>
      <c r="I128" s="16"/>
      <c r="J128" s="16" t="s">
        <v>529</v>
      </c>
      <c r="K128" s="16"/>
      <c r="L128" s="16"/>
      <c r="M128" s="16"/>
      <c r="N128" s="16"/>
      <c r="O128" s="16"/>
      <c r="P128" s="16"/>
      <c r="Q128" s="16"/>
      <c r="R128" s="16"/>
      <c r="S128" s="16"/>
      <c r="T128" s="16" t="s">
        <v>529</v>
      </c>
      <c r="U128" s="16"/>
      <c r="V128" s="16"/>
      <c r="W128" s="16"/>
      <c r="X128" s="16"/>
      <c r="Y128" s="16"/>
      <c r="Z128" s="16"/>
      <c r="AA128" s="16"/>
      <c r="AB128" s="17"/>
      <c r="AC128" s="18"/>
      <c r="AD128" s="19"/>
      <c r="AE128" s="19"/>
      <c r="AF128" s="19"/>
      <c r="AG128" s="19" t="s">
        <v>529</v>
      </c>
      <c r="AH128" s="19" t="s">
        <v>529</v>
      </c>
      <c r="AI128" s="19" t="s">
        <v>529</v>
      </c>
      <c r="AJ128" s="19" t="str">
        <f t="shared" si="14"/>
        <v/>
      </c>
      <c r="AK128" s="19" t="str">
        <f t="shared" si="15"/>
        <v>y</v>
      </c>
      <c r="AL128" s="19" t="str">
        <f t="shared" si="16"/>
        <v/>
      </c>
      <c r="AM128" s="19" t="str">
        <f t="shared" si="17"/>
        <v/>
      </c>
      <c r="AN128" s="19" t="str">
        <f t="shared" si="18"/>
        <v/>
      </c>
      <c r="AO128" s="19" t="str">
        <f t="shared" si="19"/>
        <v/>
      </c>
      <c r="AP128" s="19" t="str">
        <f t="shared" si="20"/>
        <v>y</v>
      </c>
      <c r="AQ128" s="19" t="str">
        <f t="shared" si="21"/>
        <v/>
      </c>
      <c r="AR128" s="19" t="str">
        <f t="shared" si="22"/>
        <v/>
      </c>
      <c r="AS128" s="80" t="s">
        <v>676</v>
      </c>
      <c r="AT128" s="81" t="s">
        <v>554</v>
      </c>
      <c r="AU128" s="82" t="s">
        <v>3516</v>
      </c>
      <c r="AV128" s="20">
        <v>3</v>
      </c>
      <c r="AW128" s="21">
        <v>0</v>
      </c>
      <c r="AX128" s="21">
        <v>33</v>
      </c>
      <c r="AY128" s="21">
        <v>0</v>
      </c>
      <c r="AZ128" s="21">
        <v>33</v>
      </c>
      <c r="BA128" s="21">
        <v>0</v>
      </c>
      <c r="BB128" s="21">
        <v>0</v>
      </c>
      <c r="BC128" s="21">
        <v>0</v>
      </c>
      <c r="BD128" s="21">
        <v>0</v>
      </c>
      <c r="BE128" s="21">
        <v>33</v>
      </c>
      <c r="BF128" s="15" t="str">
        <f t="shared" si="13"/>
        <v>http://mkweb.bcgsc.ca/color-summarizer/?url=https://i.ibb.co/h1D1STC/Luxembourg-Flag.png&amp;precision=low&amp;num_clusters=3</v>
      </c>
      <c r="BG128" s="15">
        <f t="shared" si="23"/>
        <v>99</v>
      </c>
      <c r="BH128" s="15" t="str">
        <f t="shared" si="24"/>
        <v>["pctBLA_0", "pctBLU_33", "pctGRE_0", "pctRED_33", "pctYEL_0", "pctORA_0", "pctBRO_0", "pctPUR_0", "pctWHI_33"]</v>
      </c>
      <c r="BI128" s="22">
        <v>2586</v>
      </c>
      <c r="BJ128" s="15" t="str">
        <f t="shared" si="25"/>
        <v>"area_2586",</v>
      </c>
      <c r="BK128" s="15" t="s">
        <v>2883</v>
      </c>
    </row>
    <row r="129" spans="1:63" ht="21.6" customHeight="1" x14ac:dyDescent="0.3">
      <c r="A129" s="10" t="s">
        <v>167</v>
      </c>
      <c r="B129" s="11" t="e" vm="128">
        <v>#VALUE!</v>
      </c>
      <c r="C129" s="24" t="s">
        <v>411</v>
      </c>
      <c r="D129" s="2" t="s">
        <v>792</v>
      </c>
      <c r="E129" s="12" t="s">
        <v>926</v>
      </c>
      <c r="F129" s="13" t="str" cm="1">
        <f t="array" ref="F129">SUBSTITUTE(CHAR(34) &amp; "capi_" &amp; AS129 &amp; CHAR(34) &amp; "," &amp; BZ129 &amp; IF(COUNTA(_xlfn._xlws.FILTER(I129:AB129, I129:AB129="y"))=0, "", _xlfn.TEXTJOIN(", ", TRUE, IF(I129:AB129="y", CHAR(34) &amp; I$1:AB$1 &amp; CHAR(34), "")) &amp; ","),",,",",")</f>
        <v>"capi_Antananarivo","island",</v>
      </c>
      <c r="G129" s="14" t="str" cm="1">
        <f t="array" ref="G129">_xlfn.LET(
  _xlpm.textOutput, SUBSTITUTE(
    IF(COUNTA(_xlfn._xlws.FILTER(BH129:BU129, BH129:BU129="y"))=0, "", _xlfn.TEXTJOIN(",", TRUE, IF(AC129:AR129="y", CHAR(34) &amp; $AC$1:$AR$1 &amp; CHAR(34), "")) ) &amp; "," &amp; CHAR(34) &amp; AT129 &amp; CHAR(34),
    ",,", ","
  ),
  IF(LEFT(_xlpm.textOutput,1)=",", MID(_xlpm.textOutput,2,LEN(_xlpm.textOutput)-1), _xlpm.textOutput)
)</f>
        <v>"french","rg2_AF_East"</v>
      </c>
      <c r="H129" s="15" t="str">
        <f>""</f>
        <v/>
      </c>
      <c r="I129" s="16" t="s">
        <v>529</v>
      </c>
      <c r="J129" s="16"/>
      <c r="K129" s="16"/>
      <c r="L129" s="16"/>
      <c r="M129" s="16"/>
      <c r="N129" s="16"/>
      <c r="O129" s="16"/>
      <c r="P129" s="16"/>
      <c r="Q129" s="16"/>
      <c r="R129" s="16"/>
      <c r="S129" s="16"/>
      <c r="T129" s="16"/>
      <c r="U129" s="16"/>
      <c r="V129" s="16"/>
      <c r="W129" s="16"/>
      <c r="X129" s="16"/>
      <c r="Y129" s="16"/>
      <c r="Z129" s="16"/>
      <c r="AA129" s="16"/>
      <c r="AB129" s="17"/>
      <c r="AC129" s="18"/>
      <c r="AD129" s="19"/>
      <c r="AE129" s="19"/>
      <c r="AF129" s="19"/>
      <c r="AG129" s="19"/>
      <c r="AH129" s="19"/>
      <c r="AI129" s="19"/>
      <c r="AJ129" s="19" t="str">
        <f t="shared" si="14"/>
        <v/>
      </c>
      <c r="AK129" s="19" t="str">
        <f t="shared" si="15"/>
        <v>y</v>
      </c>
      <c r="AL129" s="19" t="str">
        <f t="shared" si="16"/>
        <v/>
      </c>
      <c r="AM129" s="19" t="str">
        <f t="shared" si="17"/>
        <v/>
      </c>
      <c r="AN129" s="19" t="str">
        <f t="shared" si="18"/>
        <v/>
      </c>
      <c r="AO129" s="19" t="str">
        <f t="shared" si="19"/>
        <v/>
      </c>
      <c r="AP129" s="19" t="str">
        <f t="shared" si="20"/>
        <v/>
      </c>
      <c r="AQ129" s="19" t="str">
        <f t="shared" si="21"/>
        <v/>
      </c>
      <c r="AR129" s="19" t="str">
        <f t="shared" si="22"/>
        <v/>
      </c>
      <c r="AS129" s="80" t="s">
        <v>677</v>
      </c>
      <c r="AT129" s="81" t="s">
        <v>577</v>
      </c>
      <c r="AU129" s="82" t="s">
        <v>3517</v>
      </c>
      <c r="AV129" s="20">
        <v>3</v>
      </c>
      <c r="AW129" s="21">
        <v>0</v>
      </c>
      <c r="AX129" s="21">
        <v>0</v>
      </c>
      <c r="AY129" s="21">
        <v>33</v>
      </c>
      <c r="AZ129" s="21">
        <v>33</v>
      </c>
      <c r="BA129" s="21">
        <v>0</v>
      </c>
      <c r="BB129" s="21">
        <v>0</v>
      </c>
      <c r="BC129" s="21">
        <v>0</v>
      </c>
      <c r="BD129" s="21">
        <v>0</v>
      </c>
      <c r="BE129" s="21">
        <v>33</v>
      </c>
      <c r="BF129" s="15" t="str">
        <f t="shared" si="13"/>
        <v>http://mkweb.bcgsc.ca/color-summarizer/?url=https://i.ibb.co/D9W1mLD/Madagascar-Flag.png&amp;precision=low&amp;num_clusters=3</v>
      </c>
      <c r="BG129" s="15">
        <f t="shared" si="23"/>
        <v>99</v>
      </c>
      <c r="BH129" s="15" t="str">
        <f t="shared" si="24"/>
        <v>["pctBLA_0", "pctBLU_0", "pctGRE_33", "pctRED_33", "pctYEL_0", "pctORA_0", "pctBRO_0", "pctPUR_0", "pctWHI_33"]</v>
      </c>
      <c r="BI129" s="22">
        <v>587041</v>
      </c>
      <c r="BJ129" s="15" t="str">
        <f t="shared" si="25"/>
        <v>"area_587041",</v>
      </c>
      <c r="BK129" s="15" t="s">
        <v>2884</v>
      </c>
    </row>
    <row r="130" spans="1:63" ht="21.6" customHeight="1" x14ac:dyDescent="0.3">
      <c r="A130" s="10" t="s">
        <v>168</v>
      </c>
      <c r="B130" s="11" t="e" vm="129">
        <v>#VALUE!</v>
      </c>
      <c r="C130" s="24" t="s">
        <v>412</v>
      </c>
      <c r="D130" s="2" t="s">
        <v>792</v>
      </c>
      <c r="E130" s="12" t="s">
        <v>927</v>
      </c>
      <c r="F130" s="13" t="str" cm="1">
        <f t="array" ref="F130">SUBSTITUTE(CHAR(34) &amp; "capi_" &amp; AS130 &amp; CHAR(34) &amp; "," &amp; BZ130 &amp; IF(COUNTA(_xlfn._xlws.FILTER(I130:AB130, I130:AB130="y"))=0, "", _xlfn.TEXTJOIN(", ", TRUE, IF(I130:AB130="y", CHAR(34) &amp; I$1:AB$1 &amp; CHAR(34), "")) &amp; ","),",,",",")</f>
        <v>"capi_Lilongwe","landlo",</v>
      </c>
      <c r="G130" s="14" t="str" cm="1">
        <f t="array" ref="G130">_xlfn.LET(
  _xlpm.textOutput, SUBSTITUTE(
    IF(COUNTA(_xlfn._xlws.FILTER(BH130:BU130, BH130:BU130="y"))=0, "", _xlfn.TEXTJOIN(",", TRUE, IF(AC130:AR130="y", CHAR(34) &amp; $AC$1:$AR$1 &amp; CHAR(34), "")) ) &amp; "," &amp; CHAR(34) &amp; AT130 &amp; CHAR(34),
    ",,", ","
  ),
  IF(LEFT(_xlpm.textOutput,1)=",", MID(_xlpm.textOutput,2,LEN(_xlpm.textOutput)-1), _xlpm.textOutput)
)</f>
        <v>"chopGB","englis","rg2_AF_East"</v>
      </c>
      <c r="H130" s="15" t="str">
        <f>""</f>
        <v/>
      </c>
      <c r="I130" s="16"/>
      <c r="J130" s="16" t="s">
        <v>529</v>
      </c>
      <c r="K130" s="16"/>
      <c r="L130" s="16"/>
      <c r="M130" s="16"/>
      <c r="N130" s="16"/>
      <c r="O130" s="16"/>
      <c r="P130" s="16"/>
      <c r="Q130" s="16"/>
      <c r="R130" s="16"/>
      <c r="S130" s="16"/>
      <c r="T130" s="16"/>
      <c r="U130" s="16"/>
      <c r="V130" s="16"/>
      <c r="W130" s="16"/>
      <c r="X130" s="16"/>
      <c r="Y130" s="16"/>
      <c r="Z130" s="16"/>
      <c r="AA130" s="16"/>
      <c r="AB130" s="17"/>
      <c r="AC130" s="18"/>
      <c r="AD130" s="19" t="s">
        <v>529</v>
      </c>
      <c r="AE130" s="19"/>
      <c r="AF130" s="19"/>
      <c r="AG130" s="19"/>
      <c r="AH130" s="19"/>
      <c r="AI130" s="19"/>
      <c r="AJ130" s="19" t="str">
        <f t="shared" si="14"/>
        <v>y</v>
      </c>
      <c r="AK130" s="19" t="str">
        <f t="shared" si="15"/>
        <v/>
      </c>
      <c r="AL130" s="19" t="str">
        <f t="shared" si="16"/>
        <v/>
      </c>
      <c r="AM130" s="19" t="str">
        <f t="shared" si="17"/>
        <v/>
      </c>
      <c r="AN130" s="19" t="str">
        <f t="shared" si="18"/>
        <v/>
      </c>
      <c r="AO130" s="19" t="str">
        <f t="shared" si="19"/>
        <v/>
      </c>
      <c r="AP130" s="19" t="str">
        <f t="shared" si="20"/>
        <v/>
      </c>
      <c r="AQ130" s="19" t="str">
        <f t="shared" si="21"/>
        <v/>
      </c>
      <c r="AR130" s="19" t="str">
        <f t="shared" si="22"/>
        <v/>
      </c>
      <c r="AS130" s="80" t="s">
        <v>678</v>
      </c>
      <c r="AT130" s="81" t="s">
        <v>577</v>
      </c>
      <c r="AU130" s="82" t="s">
        <v>3518</v>
      </c>
      <c r="AV130" s="20">
        <v>3</v>
      </c>
      <c r="AW130" s="21">
        <v>28</v>
      </c>
      <c r="AX130" s="21">
        <v>0</v>
      </c>
      <c r="AY130" s="21">
        <v>33</v>
      </c>
      <c r="AZ130" s="21">
        <v>38</v>
      </c>
      <c r="BA130" s="21">
        <v>0</v>
      </c>
      <c r="BB130" s="21">
        <v>0</v>
      </c>
      <c r="BC130" s="21">
        <v>0</v>
      </c>
      <c r="BD130" s="21">
        <v>0</v>
      </c>
      <c r="BE130" s="21">
        <v>0</v>
      </c>
      <c r="BF130" s="15" t="str">
        <f t="shared" ref="BF130:BF193" si="26">"http://mkweb.bcgsc.ca/color-summarizer/?url="&amp;E130&amp;"&amp;precision=low&amp;num_clusters="&amp;AV130</f>
        <v>http://mkweb.bcgsc.ca/color-summarizer/?url=https://i.ibb.co/X5bJGgr/Malawi-Flag.png&amp;precision=low&amp;num_clusters=3</v>
      </c>
      <c r="BG130" s="15">
        <f t="shared" si="23"/>
        <v>99</v>
      </c>
      <c r="BH130" s="15" t="str">
        <f t="shared" si="24"/>
        <v>["pctBLA_28", "pctBLU_0", "pctGRE_33", "pctRED_38", "pctYEL_0", "pctORA_0", "pctBRO_0", "pctPUR_0", "pctWHI_0"]</v>
      </c>
      <c r="BI130" s="22">
        <v>118484</v>
      </c>
      <c r="BJ130" s="15" t="str">
        <f t="shared" si="25"/>
        <v>"area_118484",</v>
      </c>
      <c r="BK130" s="15" t="s">
        <v>2885</v>
      </c>
    </row>
    <row r="131" spans="1:63" ht="21.6" customHeight="1" x14ac:dyDescent="0.3">
      <c r="A131" s="10" t="s">
        <v>169</v>
      </c>
      <c r="B131" s="11" t="e" vm="130">
        <v>#VALUE!</v>
      </c>
      <c r="C131" s="24" t="s">
        <v>413</v>
      </c>
      <c r="D131" s="2" t="s">
        <v>790</v>
      </c>
      <c r="E131" s="12" t="s">
        <v>928</v>
      </c>
      <c r="F131" s="13" t="str" cm="1">
        <f t="array" ref="F131">SUBSTITUTE(CHAR(34) &amp; "capi_" &amp; AS131 &amp; CHAR(34) &amp; "," &amp; BZ131 &amp; IF(COUNTA(_xlfn._xlws.FILTER(I131:AB131, I131:AB131="y"))=0, "", _xlfn.TEXTJOIN(", ", TRUE, IF(I131:AB131="y", CHAR(34) &amp; I$1:AB$1 &amp; CHAR(34), "")) &amp; ","),",,",",")</f>
        <v>"capi_Kuala Lumpur","ntWHYE",</v>
      </c>
      <c r="G131" s="14" t="str" cm="1">
        <f t="array" ref="G131">_xlfn.LET(
  _xlpm.textOutput, SUBSTITUTE(
    IF(COUNTA(_xlfn._xlws.FILTER(BH131:BU131, BH131:BU131="y"))=0, "", _xlfn.TEXTJOIN(",", TRUE, IF(AC131:AR131="y", CHAR(34) &amp; $AC$1:$AR$1 &amp; CHAR(34), "")) ) &amp; "," &amp; CHAR(34) &amp; AT131 &amp; CHAR(34),
    ",,", ","
  ),
  IF(LEFT(_xlpm.textOutput,1)=",", MID(_xlpm.textOutput,2,LEN(_xlpm.textOutput)-1), _xlpm.textOutput)
)</f>
        <v>"chopGB","monarchy","rg2_AS_SouthEast"</v>
      </c>
      <c r="H131" s="15" t="str">
        <f>""</f>
        <v/>
      </c>
      <c r="I131" s="16"/>
      <c r="J131" s="16"/>
      <c r="K131" s="16"/>
      <c r="L131" s="16"/>
      <c r="M131" s="16"/>
      <c r="N131" s="16"/>
      <c r="O131" s="16"/>
      <c r="P131" s="16"/>
      <c r="Q131" s="16"/>
      <c r="R131" s="16"/>
      <c r="S131" s="16"/>
      <c r="T131" s="16"/>
      <c r="U131" s="16"/>
      <c r="V131" s="16"/>
      <c r="W131" s="16"/>
      <c r="X131" s="16"/>
      <c r="Y131" s="16"/>
      <c r="Z131" s="16"/>
      <c r="AA131" s="16"/>
      <c r="AB131" s="17" t="s">
        <v>529</v>
      </c>
      <c r="AC131" s="18"/>
      <c r="AD131" s="19" t="s">
        <v>529</v>
      </c>
      <c r="AE131" s="19"/>
      <c r="AF131" s="19"/>
      <c r="AG131" s="19"/>
      <c r="AH131" s="19"/>
      <c r="AI131" s="19" t="s">
        <v>529</v>
      </c>
      <c r="AJ131" s="19" t="str">
        <f t="shared" ref="AJ131:AJ194" si="27">IFERROR(IF(SEARCH("English",AU131)&gt;0,"y",""),"")</f>
        <v/>
      </c>
      <c r="AK131" s="19" t="str">
        <f t="shared" ref="AK131:AK194" si="28">IFERROR(IF(SEARCH("French",AU131)&gt;0,"y",""),"")</f>
        <v/>
      </c>
      <c r="AL131" s="19" t="str">
        <f t="shared" ref="AL131:AL194" si="29">IFERROR(IF(SEARCH("Italian",AU131)&gt;0,"y",""),"")</f>
        <v/>
      </c>
      <c r="AM131" s="19" t="str">
        <f t="shared" ref="AM131:AM194" si="30">IFERROR(IF(SEARCH("Spanish",AU131)&gt;0,"y",""),"")</f>
        <v/>
      </c>
      <c r="AN131" s="19" t="str">
        <f t="shared" ref="AN131:AN194" si="31">IFERROR(IF(SEARCH("Dutch",AU131)&gt;0,"y",""),"")</f>
        <v/>
      </c>
      <c r="AO131" s="19" t="str">
        <f t="shared" ref="AO131:AO194" si="32">IFERROR(IF(SEARCH("Chinese",AU131)&gt;0,"y",""),"")</f>
        <v/>
      </c>
      <c r="AP131" s="19" t="str">
        <f t="shared" ref="AP131:AP194" si="33">IFERROR(IF(SEARCH("German",AU131)&gt;0,"y",""),"")</f>
        <v/>
      </c>
      <c r="AQ131" s="19" t="str">
        <f t="shared" ref="AQ131:AQ194" si="34">IFERROR(IF(SEARCH("Arabic",AU131)&gt;0,"y",""),"")</f>
        <v/>
      </c>
      <c r="AR131" s="19" t="str">
        <f t="shared" ref="AR131:AR194" si="35">IFERROR(IF(SEARCH("Portuguese",AU131)&gt;0,"y",""),"")</f>
        <v/>
      </c>
      <c r="AS131" s="80" t="s">
        <v>679</v>
      </c>
      <c r="AT131" s="81" t="s">
        <v>580</v>
      </c>
      <c r="AU131" s="82" t="s">
        <v>3464</v>
      </c>
      <c r="AV131" s="20">
        <v>4</v>
      </c>
      <c r="AW131" s="21">
        <v>0</v>
      </c>
      <c r="AX131" s="21">
        <v>24</v>
      </c>
      <c r="AY131" s="21">
        <v>0</v>
      </c>
      <c r="AZ131" s="21">
        <v>40</v>
      </c>
      <c r="BA131" s="21">
        <v>4</v>
      </c>
      <c r="BB131" s="21">
        <v>0</v>
      </c>
      <c r="BC131" s="21">
        <v>0</v>
      </c>
      <c r="BD131" s="21">
        <v>0</v>
      </c>
      <c r="BE131" s="21">
        <v>32</v>
      </c>
      <c r="BF131" s="15" t="str">
        <f t="shared" si="26"/>
        <v>http://mkweb.bcgsc.ca/color-summarizer/?url=https://i.ibb.co/XWRbQkY/Malaysia-Flag.png&amp;precision=low&amp;num_clusters=4</v>
      </c>
      <c r="BG131" s="15">
        <f t="shared" ref="BG131:BG194" si="36">SUM(AW131:BE131)</f>
        <v>100</v>
      </c>
      <c r="BH131" s="15" t="str">
        <f t="shared" ref="BH131:BH194" si="37">"["&amp;CHAR(34)&amp;$AW$1&amp;AW131&amp;CHAR(34)&amp;", "&amp;CHAR(34)&amp;$AX$1&amp;AX131&amp;CHAR(34)&amp;", "&amp;CHAR(34)&amp;$AY$1&amp;AY131&amp;CHAR(34)&amp;", "&amp;CHAR(34)&amp;$AZ$1&amp;AZ131&amp;CHAR(34)&amp;", "&amp;CHAR(34)&amp;$BA$1&amp;BA131&amp;CHAR(34)&amp;", "&amp;CHAR(34)&amp;$BB$1&amp;BB131&amp;CHAR(34)&amp;", "&amp;CHAR(34)&amp;$BC$1&amp;BC131&amp;CHAR(34)&amp;", "&amp;CHAR(34)&amp;$BD$1&amp;BD131&amp;CHAR(34)&amp;", "&amp;CHAR(34)&amp;$BE$1&amp;BE131
&amp;CHAR(34)&amp;"]"</f>
        <v>["pctBLA_0", "pctBLU_24", "pctGRE_0", "pctRED_40", "pctYEL_4", "pctORA_0", "pctBRO_0", "pctPUR_0", "pctWHI_32"]</v>
      </c>
      <c r="BI131" s="22">
        <v>330803</v>
      </c>
      <c r="BJ131" s="15" t="str">
        <f t="shared" si="25"/>
        <v>"area_330803",</v>
      </c>
      <c r="BK131" s="15" t="s">
        <v>2886</v>
      </c>
    </row>
    <row r="132" spans="1:63" ht="21.6" customHeight="1" x14ac:dyDescent="0.3">
      <c r="A132" s="10" t="s">
        <v>170</v>
      </c>
      <c r="B132" s="11" t="e" vm="131">
        <v>#VALUE!</v>
      </c>
      <c r="C132" s="24" t="s">
        <v>414</v>
      </c>
      <c r="D132" s="2" t="s">
        <v>790</v>
      </c>
      <c r="E132" s="12" t="s">
        <v>929</v>
      </c>
      <c r="F132" s="13" t="str" cm="1">
        <f t="array" ref="F132">SUBSTITUTE(CHAR(34) &amp; "capi_" &amp; AS132 &amp; CHAR(34) &amp; "," &amp; BZ132 &amp; IF(COUNTA(_xlfn._xlws.FILTER(I132:AB132, I132:AB132="y"))=0, "", _xlfn.TEXTJOIN(", ", TRUE, IF(I132:AB132="y", CHAR(34) &amp; I$1:AB$1 &amp; CHAR(34), "")) &amp; ","),",,",",")</f>
        <v>"capi_Malé","island", "geo_CapiBeach", "ntWHRE",</v>
      </c>
      <c r="G132" s="14" t="str" cm="1">
        <f t="array" ref="G132">_xlfn.LET(
  _xlpm.textOutput, SUBSTITUTE(
    IF(COUNTA(_xlfn._xlws.FILTER(BH132:BU132, BH132:BU132="y"))=0, "", _xlfn.TEXTJOIN(",", TRUE, IF(AC132:AR132="y", CHAR(34) &amp; $AC$1:$AR$1 &amp; CHAR(34), "")) ) &amp; "," &amp; CHAR(34) &amp; AT132 &amp; CHAR(34),
    ",,", ","
  ),
  IF(LEFT(_xlpm.textOutput,1)=",", MID(_xlpm.textOutput,2,LEN(_xlpm.textOutput)-1), _xlpm.textOutput)
)</f>
        <v>"chopGB","rg2_As_SouthOnly"</v>
      </c>
      <c r="H132" s="15" t="str">
        <f>""</f>
        <v/>
      </c>
      <c r="I132" s="16" t="s">
        <v>529</v>
      </c>
      <c r="J132" s="16"/>
      <c r="K132" s="16"/>
      <c r="L132" s="16"/>
      <c r="M132" s="16"/>
      <c r="N132" s="16"/>
      <c r="O132" s="16"/>
      <c r="P132" s="16"/>
      <c r="Q132" s="16"/>
      <c r="R132" s="16"/>
      <c r="S132" s="16"/>
      <c r="T132" s="16"/>
      <c r="U132" s="16"/>
      <c r="V132" s="16" t="s">
        <v>529</v>
      </c>
      <c r="W132" s="16"/>
      <c r="X132" s="16" t="s">
        <v>529</v>
      </c>
      <c r="Y132" s="16"/>
      <c r="Z132" s="16"/>
      <c r="AA132" s="16"/>
      <c r="AB132" s="17"/>
      <c r="AC132" s="18"/>
      <c r="AD132" s="19" t="s">
        <v>529</v>
      </c>
      <c r="AE132" s="19"/>
      <c r="AF132" s="19"/>
      <c r="AG132" s="19"/>
      <c r="AH132" s="19"/>
      <c r="AI132" s="19"/>
      <c r="AJ132" s="19" t="str">
        <f t="shared" si="27"/>
        <v/>
      </c>
      <c r="AK132" s="19" t="str">
        <f t="shared" si="28"/>
        <v/>
      </c>
      <c r="AL132" s="19" t="str">
        <f t="shared" si="29"/>
        <v/>
      </c>
      <c r="AM132" s="19" t="str">
        <f t="shared" si="30"/>
        <v/>
      </c>
      <c r="AN132" s="19" t="str">
        <f t="shared" si="31"/>
        <v/>
      </c>
      <c r="AO132" s="19" t="str">
        <f t="shared" si="32"/>
        <v/>
      </c>
      <c r="AP132" s="19" t="str">
        <f t="shared" si="33"/>
        <v/>
      </c>
      <c r="AQ132" s="19" t="str">
        <f t="shared" si="34"/>
        <v/>
      </c>
      <c r="AR132" s="19" t="str">
        <f t="shared" si="35"/>
        <v/>
      </c>
      <c r="AS132" s="80" t="s">
        <v>680</v>
      </c>
      <c r="AT132" s="81" t="s">
        <v>531</v>
      </c>
      <c r="AU132" s="82" t="s">
        <v>3519</v>
      </c>
      <c r="AV132" s="20">
        <v>3</v>
      </c>
      <c r="AW132" s="21">
        <v>0</v>
      </c>
      <c r="AX132" s="21">
        <v>0</v>
      </c>
      <c r="AY132" s="21">
        <v>30</v>
      </c>
      <c r="AZ132" s="21">
        <v>65</v>
      </c>
      <c r="BA132" s="21">
        <v>0</v>
      </c>
      <c r="BB132" s="21">
        <v>0</v>
      </c>
      <c r="BC132" s="21">
        <v>0</v>
      </c>
      <c r="BD132" s="21">
        <v>0</v>
      </c>
      <c r="BE132" s="21">
        <v>5</v>
      </c>
      <c r="BF132" s="15" t="str">
        <f t="shared" si="26"/>
        <v>http://mkweb.bcgsc.ca/color-summarizer/?url=https://i.ibb.co/z7dgMYz/Maldives-Flag.png&amp;precision=low&amp;num_clusters=3</v>
      </c>
      <c r="BG132" s="15">
        <f t="shared" si="36"/>
        <v>100</v>
      </c>
      <c r="BH132" s="15" t="str">
        <f t="shared" si="37"/>
        <v>["pctBLA_0", "pctBLU_0", "pctGRE_30", "pctRED_65", "pctYEL_0", "pctORA_0", "pctBRO_0", "pctPUR_0", "pctWHI_5"]</v>
      </c>
      <c r="BI132" s="15">
        <v>298</v>
      </c>
      <c r="BJ132" s="15" t="str">
        <f t="shared" ref="BJ132:BJ195" si="38">CHAR(34)&amp;"area_"&amp;BI132&amp;CHAR(34)&amp;","</f>
        <v>"area_298",</v>
      </c>
      <c r="BK132" s="15" t="s">
        <v>2887</v>
      </c>
    </row>
    <row r="133" spans="1:63" ht="21.6" customHeight="1" x14ac:dyDescent="0.3">
      <c r="A133" s="10" t="s">
        <v>171</v>
      </c>
      <c r="B133" s="11" t="e" vm="132">
        <v>#VALUE!</v>
      </c>
      <c r="C133" s="24" t="s">
        <v>415</v>
      </c>
      <c r="D133" s="2" t="s">
        <v>792</v>
      </c>
      <c r="E133" s="12" t="s">
        <v>930</v>
      </c>
      <c r="F133" s="13" t="str" cm="1">
        <f t="array" ref="F133">SUBSTITUTE(CHAR(34) &amp; "capi_" &amp; AS133 &amp; CHAR(34) &amp; "," &amp; BZ133 &amp; IF(COUNTA(_xlfn._xlws.FILTER(I133:AB133, I133:AB133="y"))=0, "", _xlfn.TEXTJOIN(", ", TRUE, IF(I133:AB133="y", CHAR(34) &amp; I$1:AB$1 &amp; CHAR(34), "")) &amp; ","),",,",",")</f>
        <v>"capi_Bamako","landlo", "top30_camel", "ntGRRE",</v>
      </c>
      <c r="G133" s="14" t="str" cm="1">
        <f t="array" ref="G133">_xlfn.LET(
  _xlpm.textOutput, SUBSTITUTE(
    IF(COUNTA(_xlfn._xlws.FILTER(BH133:BU133, BH133:BU133="y"))=0, "", _xlfn.TEXTJOIN(",", TRUE, IF(AC133:AR133="y", CHAR(34) &amp; $AC$1:$AR$1 &amp; CHAR(34), "")) ) &amp; "," &amp; CHAR(34) &amp; AT133 &amp; CHAR(34),
    ",,", ","
  ),
  IF(LEFT(_xlpm.textOutput,1)=",", MID(_xlpm.textOutput,2,LEN(_xlpm.textOutput)-1), _xlpm.textOutput)
)</f>
        <v>"rg2_AF_West"</v>
      </c>
      <c r="H133" s="15" t="str">
        <f>""</f>
        <v/>
      </c>
      <c r="I133" s="16"/>
      <c r="J133" s="16" t="s">
        <v>529</v>
      </c>
      <c r="K133" s="16"/>
      <c r="L133" s="16"/>
      <c r="M133" s="16"/>
      <c r="N133" s="16"/>
      <c r="O133" s="16"/>
      <c r="P133" s="16" t="s">
        <v>529</v>
      </c>
      <c r="Q133" s="16"/>
      <c r="R133" s="16"/>
      <c r="S133" s="16"/>
      <c r="T133" s="16"/>
      <c r="U133" s="16"/>
      <c r="V133" s="16"/>
      <c r="W133" s="16"/>
      <c r="X133" s="16"/>
      <c r="Y133" s="16" t="s">
        <v>529</v>
      </c>
      <c r="Z133" s="16"/>
      <c r="AA133" s="16"/>
      <c r="AB133" s="17"/>
      <c r="AC133" s="18"/>
      <c r="AD133" s="19"/>
      <c r="AE133" s="19"/>
      <c r="AF133" s="19"/>
      <c r="AG133" s="19"/>
      <c r="AH133" s="19"/>
      <c r="AI133" s="19"/>
      <c r="AJ133" s="19" t="str">
        <f t="shared" si="27"/>
        <v/>
      </c>
      <c r="AK133" s="19" t="str">
        <f t="shared" si="28"/>
        <v/>
      </c>
      <c r="AL133" s="19" t="str">
        <f t="shared" si="29"/>
        <v/>
      </c>
      <c r="AM133" s="19" t="str">
        <f t="shared" si="30"/>
        <v/>
      </c>
      <c r="AN133" s="19" t="str">
        <f t="shared" si="31"/>
        <v/>
      </c>
      <c r="AO133" s="19" t="str">
        <f t="shared" si="32"/>
        <v/>
      </c>
      <c r="AP133" s="19" t="str">
        <f t="shared" si="33"/>
        <v/>
      </c>
      <c r="AQ133" s="19" t="str">
        <f t="shared" si="34"/>
        <v/>
      </c>
      <c r="AR133" s="19" t="str">
        <f t="shared" si="35"/>
        <v/>
      </c>
      <c r="AS133" s="80" t="s">
        <v>681</v>
      </c>
      <c r="AT133" s="81" t="s">
        <v>566</v>
      </c>
      <c r="AU133" s="82" t="s">
        <v>3520</v>
      </c>
      <c r="AV133" s="20">
        <v>3</v>
      </c>
      <c r="AW133" s="21">
        <v>0</v>
      </c>
      <c r="AX133" s="21">
        <v>0</v>
      </c>
      <c r="AY133" s="21">
        <v>33</v>
      </c>
      <c r="AZ133" s="21">
        <v>33</v>
      </c>
      <c r="BA133" s="21">
        <v>33</v>
      </c>
      <c r="BB133" s="21">
        <v>0</v>
      </c>
      <c r="BC133" s="21">
        <v>0</v>
      </c>
      <c r="BD133" s="21">
        <v>0</v>
      </c>
      <c r="BE133" s="21">
        <v>0</v>
      </c>
      <c r="BF133" s="15" t="str">
        <f t="shared" si="26"/>
        <v>http://mkweb.bcgsc.ca/color-summarizer/?url=https://i.ibb.co/0QjM3wg/Mali-Flag.png&amp;precision=low&amp;num_clusters=3</v>
      </c>
      <c r="BG133" s="15">
        <f t="shared" si="36"/>
        <v>99</v>
      </c>
      <c r="BH133" s="15" t="str">
        <f t="shared" si="37"/>
        <v>["pctBLA_0", "pctBLU_0", "pctGRE_33", "pctRED_33", "pctYEL_33", "pctORA_0", "pctBRO_0", "pctPUR_0", "pctWHI_0"]</v>
      </c>
      <c r="BI133" s="22">
        <v>1240192</v>
      </c>
      <c r="BJ133" s="15" t="str">
        <f t="shared" si="38"/>
        <v>"area_1240192",</v>
      </c>
      <c r="BK133" s="15" t="s">
        <v>2888</v>
      </c>
    </row>
    <row r="134" spans="1:63" ht="21.6" customHeight="1" x14ac:dyDescent="0.3">
      <c r="A134" s="10" t="s">
        <v>172</v>
      </c>
      <c r="B134" s="11" t="e" vm="133">
        <v>#VALUE!</v>
      </c>
      <c r="C134" s="24" t="s">
        <v>416</v>
      </c>
      <c r="D134" s="2" t="s">
        <v>791</v>
      </c>
      <c r="E134" s="12" t="s">
        <v>931</v>
      </c>
      <c r="F134" s="13" t="str" cm="1">
        <f t="array" ref="F134">SUBSTITUTE(CHAR(34) &amp; "capi_" &amp; AS134 &amp; CHAR(34) &amp; "," &amp; BZ134 &amp; IF(COUNTA(_xlfn._xlws.FILTER(I134:AB134, I134:AB134="y"))=0, "", _xlfn.TEXTJOIN(", ", TRUE, IF(I134:AB134="y", CHAR(34) &amp; I$1:AB$1 &amp; CHAR(34), "")) &amp; ","),",,",",")</f>
        <v>"capi_Valletta","island", "pol_samesx", "geo_CapiBeach",</v>
      </c>
      <c r="G134" s="14" t="str" cm="1">
        <f t="array" ref="G134">_xlfn.LET(
  _xlpm.textOutput, SUBSTITUTE(
    IF(COUNTA(_xlfn._xlws.FILTER(BH134:BU134, BH134:BU134="y"))=0, "", _xlfn.TEXTJOIN(",", TRUE, IF(AC134:AR134="y", CHAR(34) &amp; $AC$1:$AR$1 &amp; CHAR(34), "")) ) &amp; "," &amp; CHAR(34) &amp; AT134 &amp; CHAR(34),
    ",,", ","
  ),
  IF(LEFT(_xlpm.textOutput,1)=",", MID(_xlpm.textOutput,2,LEN(_xlpm.textOutput)-1), _xlpm.textOutput)
)</f>
        <v>"chopGB","rg3_romanempire","eunion","englis","rg2_Eu_South"</v>
      </c>
      <c r="H134" s="15" t="str">
        <f>""</f>
        <v/>
      </c>
      <c r="I134" s="16" t="s">
        <v>529</v>
      </c>
      <c r="J134" s="16"/>
      <c r="K134" s="16"/>
      <c r="L134" s="16"/>
      <c r="M134" s="16"/>
      <c r="N134" s="16"/>
      <c r="O134" s="16"/>
      <c r="P134" s="16"/>
      <c r="Q134" s="16"/>
      <c r="R134" s="16"/>
      <c r="S134" s="16"/>
      <c r="T134" s="16" t="s">
        <v>529</v>
      </c>
      <c r="U134" s="16"/>
      <c r="V134" s="16" t="s">
        <v>529</v>
      </c>
      <c r="W134" s="16"/>
      <c r="X134" s="16"/>
      <c r="Y134" s="16"/>
      <c r="Z134" s="16"/>
      <c r="AA134" s="16"/>
      <c r="AB134" s="17"/>
      <c r="AC134" s="18"/>
      <c r="AD134" s="19" t="s">
        <v>529</v>
      </c>
      <c r="AE134" s="19"/>
      <c r="AF134" s="19"/>
      <c r="AG134" s="19" t="s">
        <v>529</v>
      </c>
      <c r="AH134" s="19" t="s">
        <v>529</v>
      </c>
      <c r="AI134" s="19"/>
      <c r="AJ134" s="19" t="str">
        <f t="shared" si="27"/>
        <v>y</v>
      </c>
      <c r="AK134" s="19" t="str">
        <f t="shared" si="28"/>
        <v/>
      </c>
      <c r="AL134" s="19" t="str">
        <f t="shared" si="29"/>
        <v/>
      </c>
      <c r="AM134" s="19" t="str">
        <f t="shared" si="30"/>
        <v/>
      </c>
      <c r="AN134" s="19" t="str">
        <f t="shared" si="31"/>
        <v/>
      </c>
      <c r="AO134" s="19" t="str">
        <f t="shared" si="32"/>
        <v/>
      </c>
      <c r="AP134" s="19" t="str">
        <f t="shared" si="33"/>
        <v/>
      </c>
      <c r="AQ134" s="19" t="str">
        <f t="shared" si="34"/>
        <v/>
      </c>
      <c r="AR134" s="19" t="str">
        <f t="shared" si="35"/>
        <v/>
      </c>
      <c r="AS134" s="80" t="s">
        <v>682</v>
      </c>
      <c r="AT134" s="81" t="s">
        <v>535</v>
      </c>
      <c r="AU134" s="82" t="s">
        <v>3521</v>
      </c>
      <c r="AV134" s="20">
        <v>3</v>
      </c>
      <c r="AW134" s="21">
        <v>2</v>
      </c>
      <c r="AX134" s="21">
        <v>0</v>
      </c>
      <c r="AY134" s="21">
        <v>0</v>
      </c>
      <c r="AZ134" s="21">
        <v>51</v>
      </c>
      <c r="BA134" s="21">
        <v>0</v>
      </c>
      <c r="BB134" s="21">
        <v>0</v>
      </c>
      <c r="BC134" s="21">
        <v>0</v>
      </c>
      <c r="BD134" s="21">
        <v>0</v>
      </c>
      <c r="BE134" s="21">
        <v>48</v>
      </c>
      <c r="BF134" s="15" t="str">
        <f t="shared" si="26"/>
        <v>http://mkweb.bcgsc.ca/color-summarizer/?url=https://i.ibb.co/gJbcWFD/Malta-Flag.png&amp;precision=low&amp;num_clusters=3</v>
      </c>
      <c r="BG134" s="15">
        <f t="shared" si="36"/>
        <v>101</v>
      </c>
      <c r="BH134" s="15" t="str">
        <f t="shared" si="37"/>
        <v>["pctBLA_2", "pctBLU_0", "pctGRE_0", "pctRED_51", "pctYEL_0", "pctORA_0", "pctBRO_0", "pctPUR_0", "pctWHI_48"]</v>
      </c>
      <c r="BI134" s="15">
        <v>316</v>
      </c>
      <c r="BJ134" s="15" t="str">
        <f t="shared" si="38"/>
        <v>"area_316",</v>
      </c>
      <c r="BK134" s="15" t="s">
        <v>2889</v>
      </c>
    </row>
    <row r="135" spans="1:63" ht="21.6" customHeight="1" x14ac:dyDescent="0.3">
      <c r="A135" s="10" t="s">
        <v>173</v>
      </c>
      <c r="B135" s="11" t="e" vm="134">
        <v>#VALUE!</v>
      </c>
      <c r="C135" s="24" t="s">
        <v>417</v>
      </c>
      <c r="D135" s="2" t="s">
        <v>793</v>
      </c>
      <c r="E135" s="12" t="s">
        <v>932</v>
      </c>
      <c r="F135" s="13" t="str" cm="1">
        <f t="array" ref="F135">SUBSTITUTE(CHAR(34) &amp; "capi_" &amp; AS135 &amp; CHAR(34) &amp; "," &amp; BZ135 &amp; IF(COUNTA(_xlfn._xlws.FILTER(I135:AB135, I135:AB135="y"))=0, "", _xlfn.TEXTJOIN(", ", TRUE, IF(I135:AB135="y", CHAR(34) &amp; I$1:AB$1 &amp; CHAR(34), "")) &amp; ","),",,",",")</f>
        <v>"capi_Majuro","island", "geo_CapiBeach",</v>
      </c>
      <c r="G135" s="14" t="str" cm="1">
        <f t="array" ref="G135">_xlfn.LET(
  _xlpm.textOutput, SUBSTITUTE(
    IF(COUNTA(_xlfn._xlws.FILTER(BH135:BU135, BH135:BU135="y"))=0, "", _xlfn.TEXTJOIN(",", TRUE, IF(AC135:AR135="y", CHAR(34) &amp; $AC$1:$AR$1 &amp; CHAR(34), "")) ) &amp; "," &amp; CHAR(34) &amp; AT135 &amp; CHAR(34),
    ",,", ","
  ),
  IF(LEFT(_xlpm.textOutput,1)=",", MID(_xlpm.textOutput,2,LEN(_xlpm.textOutput)-1), _xlpm.textOutput)
)</f>
        <v>"englis","rg2_OC_Micronesia"</v>
      </c>
      <c r="H135" s="15" t="str">
        <f>""</f>
        <v/>
      </c>
      <c r="I135" s="16" t="s">
        <v>529</v>
      </c>
      <c r="J135" s="16"/>
      <c r="K135" s="16"/>
      <c r="L135" s="16"/>
      <c r="M135" s="16"/>
      <c r="N135" s="16"/>
      <c r="O135" s="16"/>
      <c r="P135" s="16"/>
      <c r="Q135" s="16"/>
      <c r="R135" s="16"/>
      <c r="S135" s="16"/>
      <c r="T135" s="16"/>
      <c r="U135" s="16"/>
      <c r="V135" s="16" t="s">
        <v>529</v>
      </c>
      <c r="W135" s="16"/>
      <c r="X135" s="16"/>
      <c r="Y135" s="16"/>
      <c r="Z135" s="16"/>
      <c r="AA135" s="16"/>
      <c r="AB135" s="17"/>
      <c r="AC135" s="18"/>
      <c r="AD135" s="19"/>
      <c r="AE135" s="19"/>
      <c r="AF135" s="19"/>
      <c r="AG135" s="19"/>
      <c r="AH135" s="19"/>
      <c r="AI135" s="19"/>
      <c r="AJ135" s="19" t="str">
        <f t="shared" si="27"/>
        <v>y</v>
      </c>
      <c r="AK135" s="19" t="str">
        <f t="shared" si="28"/>
        <v/>
      </c>
      <c r="AL135" s="19" t="str">
        <f t="shared" si="29"/>
        <v/>
      </c>
      <c r="AM135" s="19" t="str">
        <f t="shared" si="30"/>
        <v/>
      </c>
      <c r="AN135" s="19" t="str">
        <f t="shared" si="31"/>
        <v/>
      </c>
      <c r="AO135" s="19" t="str">
        <f t="shared" si="32"/>
        <v/>
      </c>
      <c r="AP135" s="19" t="str">
        <f t="shared" si="33"/>
        <v/>
      </c>
      <c r="AQ135" s="19" t="str">
        <f t="shared" si="34"/>
        <v/>
      </c>
      <c r="AR135" s="19" t="str">
        <f t="shared" si="35"/>
        <v/>
      </c>
      <c r="AS135" s="80" t="s">
        <v>683</v>
      </c>
      <c r="AT135" s="81" t="s">
        <v>638</v>
      </c>
      <c r="AU135" s="82" t="s">
        <v>3522</v>
      </c>
      <c r="AV135" s="20">
        <v>3</v>
      </c>
      <c r="AW135" s="21">
        <v>0</v>
      </c>
      <c r="AX135" s="21">
        <v>75</v>
      </c>
      <c r="AY135" s="21">
        <v>0</v>
      </c>
      <c r="AZ135" s="21">
        <v>0</v>
      </c>
      <c r="BA135" s="21">
        <v>0</v>
      </c>
      <c r="BB135" s="21">
        <v>10</v>
      </c>
      <c r="BC135" s="21">
        <v>0</v>
      </c>
      <c r="BD135" s="21">
        <v>0</v>
      </c>
      <c r="BE135" s="21">
        <v>15</v>
      </c>
      <c r="BF135" s="15" t="str">
        <f t="shared" si="26"/>
        <v>http://mkweb.bcgsc.ca/color-summarizer/?url=https://i.ibb.co/98FvLgw/Marshall-Islands-Flag.png&amp;precision=low&amp;num_clusters=3</v>
      </c>
      <c r="BG135" s="15">
        <f t="shared" si="36"/>
        <v>100</v>
      </c>
      <c r="BH135" s="15" t="str">
        <f t="shared" si="37"/>
        <v>["pctBLA_0", "pctBLU_75", "pctGRE_0", "pctRED_0", "pctYEL_0", "pctORA_10", "pctBRO_0", "pctPUR_0", "pctWHI_15"]</v>
      </c>
      <c r="BI135" s="15">
        <v>181</v>
      </c>
      <c r="BJ135" s="15" t="str">
        <f t="shared" si="38"/>
        <v>"area_181",</v>
      </c>
      <c r="BK135" s="15" t="s">
        <v>2890</v>
      </c>
    </row>
    <row r="136" spans="1:63" ht="21.6" customHeight="1" x14ac:dyDescent="0.3">
      <c r="A136" s="10" t="s">
        <v>174</v>
      </c>
      <c r="B136" s="11" t="e" vm="135">
        <v>#VALUE!</v>
      </c>
      <c r="C136" s="24" t="s">
        <v>418</v>
      </c>
      <c r="D136" s="2" t="s">
        <v>794</v>
      </c>
      <c r="E136" s="12" t="s">
        <v>933</v>
      </c>
      <c r="F136" s="13" t="str" cm="1">
        <f t="array" ref="F136">SUBSTITUTE(CHAR(34) &amp; "capi_" &amp; AS136 &amp; CHAR(34) &amp; "," &amp; BZ136 &amp; IF(COUNTA(_xlfn._xlws.FILTER(I136:AB136, I136:AB136="y"))=0, "", _xlfn.TEXTJOIN(", ", TRUE, IF(I136:AB136="y", CHAR(34) &amp; I$1:AB$1 &amp; CHAR(34), "")) &amp; ","),",,",",")</f>
        <v>"capi_Fort-de-France","island", "kokomo", "md_acreed123", "geo_CapiBeach",</v>
      </c>
      <c r="G136" s="14" t="str" cm="1">
        <f t="array" ref="G136">_xlfn.LET(
  _xlpm.textOutput, SUBSTITUTE(
    IF(COUNTA(_xlfn._xlws.FILTER(BH136:BU136, BH136:BU136="y"))=0, "", _xlfn.TEXTJOIN(",", TRUE, IF(AC136:AR136="y", CHAR(34) &amp; $AC$1:$AR$1 &amp; CHAR(34), "")) ) &amp; "," &amp; CHAR(34) &amp; AT136 &amp; CHAR(34),
    ",,", ","
  ),
  IF(LEFT(_xlpm.textOutput,1)=",", MID(_xlpm.textOutput,2,LEN(_xlpm.textOutput)-1), _xlpm.textOutput)
)</f>
        <v>"french","rg2_Na_Caribbean"</v>
      </c>
      <c r="H136" s="15" t="str">
        <f>""</f>
        <v/>
      </c>
      <c r="I136" s="16" t="s">
        <v>529</v>
      </c>
      <c r="J136" s="16"/>
      <c r="K136" s="16" t="s">
        <v>529</v>
      </c>
      <c r="L136" s="16"/>
      <c r="M136" s="16"/>
      <c r="N136" s="16"/>
      <c r="O136" s="16"/>
      <c r="P136" s="16"/>
      <c r="Q136" s="16"/>
      <c r="R136" s="16"/>
      <c r="S136" s="16" t="s">
        <v>529</v>
      </c>
      <c r="T136" s="16"/>
      <c r="U136" s="16"/>
      <c r="V136" s="16" t="s">
        <v>529</v>
      </c>
      <c r="W136" s="16"/>
      <c r="X136" s="16"/>
      <c r="Y136" s="16"/>
      <c r="Z136" s="16"/>
      <c r="AA136" s="16"/>
      <c r="AB136" s="17"/>
      <c r="AC136" s="18"/>
      <c r="AD136" s="19"/>
      <c r="AE136" s="19"/>
      <c r="AF136" s="19"/>
      <c r="AG136" s="19"/>
      <c r="AH136" s="19"/>
      <c r="AI136" s="19"/>
      <c r="AJ136" s="19" t="str">
        <f t="shared" si="27"/>
        <v/>
      </c>
      <c r="AK136" s="19" t="str">
        <f t="shared" si="28"/>
        <v>y</v>
      </c>
      <c r="AL136" s="19" t="str">
        <f t="shared" si="29"/>
        <v/>
      </c>
      <c r="AM136" s="19" t="str">
        <f t="shared" si="30"/>
        <v/>
      </c>
      <c r="AN136" s="19" t="str">
        <f t="shared" si="31"/>
        <v/>
      </c>
      <c r="AO136" s="19" t="str">
        <f t="shared" si="32"/>
        <v/>
      </c>
      <c r="AP136" s="19" t="str">
        <f t="shared" si="33"/>
        <v/>
      </c>
      <c r="AQ136" s="19" t="str">
        <f t="shared" si="34"/>
        <v/>
      </c>
      <c r="AR136" s="19" t="str">
        <f t="shared" si="35"/>
        <v/>
      </c>
      <c r="AS136" s="80" t="s">
        <v>684</v>
      </c>
      <c r="AT136" s="81" t="s">
        <v>544</v>
      </c>
      <c r="AU136" s="82" t="s">
        <v>3460</v>
      </c>
      <c r="AV136" s="20">
        <v>3</v>
      </c>
      <c r="AW136" s="21">
        <v>38</v>
      </c>
      <c r="AX136" s="21">
        <v>0</v>
      </c>
      <c r="AY136" s="21">
        <v>38</v>
      </c>
      <c r="AZ136" s="21">
        <v>25</v>
      </c>
      <c r="BA136" s="21">
        <v>0</v>
      </c>
      <c r="BB136" s="21">
        <v>0</v>
      </c>
      <c r="BC136" s="21">
        <v>0</v>
      </c>
      <c r="BD136" s="21">
        <v>0</v>
      </c>
      <c r="BE136" s="21">
        <v>0</v>
      </c>
      <c r="BF136" s="15" t="str">
        <f t="shared" si="26"/>
        <v>http://mkweb.bcgsc.ca/color-summarizer/?url=https://upload.wikimedia.org/wikipedia/commons/thumb/2/27/Flag-of-Martinique.svg/2560px-Flag-of-Martinique.svg.png&amp;precision=low&amp;num_clusters=3</v>
      </c>
      <c r="BG136" s="15">
        <f t="shared" si="36"/>
        <v>101</v>
      </c>
      <c r="BH136" s="15" t="str">
        <f t="shared" si="37"/>
        <v>["pctBLA_38", "pctBLU_0", "pctGRE_38", "pctRED_25", "pctYEL_0", "pctORA_0", "pctBRO_0", "pctPUR_0", "pctWHI_0"]</v>
      </c>
      <c r="BI136" s="22">
        <v>1128</v>
      </c>
      <c r="BJ136" s="15" t="str">
        <f t="shared" si="38"/>
        <v>"area_1128",</v>
      </c>
      <c r="BK136" s="15" t="s">
        <v>2891</v>
      </c>
    </row>
    <row r="137" spans="1:63" ht="21.6" customHeight="1" x14ac:dyDescent="0.3">
      <c r="A137" s="10" t="s">
        <v>175</v>
      </c>
      <c r="B137" s="11" t="e" vm="136">
        <v>#VALUE!</v>
      </c>
      <c r="C137" s="24" t="s">
        <v>419</v>
      </c>
      <c r="D137" s="2" t="s">
        <v>792</v>
      </c>
      <c r="E137" s="12" t="s">
        <v>934</v>
      </c>
      <c r="F137" s="13" t="str" cm="1">
        <f t="array" ref="F137">SUBSTITUTE(CHAR(34) &amp; "capi_" &amp; AS137 &amp; CHAR(34) &amp; "," &amp; BZ137 &amp; IF(COUNTA(_xlfn._xlws.FILTER(I137:AB137, I137:AB137="y"))=0, "", _xlfn.TEXTJOIN(", ", TRUE, IF(I137:AB137="y", CHAR(34) &amp; I$1:AB$1 &amp; CHAR(34), "")) &amp; ","),",,",",")</f>
        <v>"capi_Nouakchott","top30_camel", "geo_CapiBeach",</v>
      </c>
      <c r="G137" s="14" t="str" cm="1">
        <f t="array" ref="G137">_xlfn.LET(
  _xlpm.textOutput, SUBSTITUTE(
    IF(COUNTA(_xlfn._xlws.FILTER(BH137:BU137, BH137:BU137="y"))=0, "", _xlfn.TEXTJOIN(",", TRUE, IF(AC137:AR137="y", CHAR(34) &amp; $AC$1:$AR$1 &amp; CHAR(34), "")) ) &amp; "," &amp; CHAR(34) &amp; AT137 &amp; CHAR(34),
    ",,", ","
  ),
  IF(LEFT(_xlpm.textOutput,1)=",", MID(_xlpm.textOutput,2,LEN(_xlpm.textOutput)-1), _xlpm.textOutput)
)</f>
        <v>"arabic","rg2_AF_West"</v>
      </c>
      <c r="H137" s="15" t="str">
        <f>""</f>
        <v/>
      </c>
      <c r="I137" s="16"/>
      <c r="J137" s="16"/>
      <c r="K137" s="16"/>
      <c r="L137" s="16"/>
      <c r="M137" s="16"/>
      <c r="N137" s="16"/>
      <c r="O137" s="16"/>
      <c r="P137" s="16" t="s">
        <v>529</v>
      </c>
      <c r="Q137" s="16"/>
      <c r="R137" s="16"/>
      <c r="S137" s="16"/>
      <c r="T137" s="16"/>
      <c r="U137" s="16"/>
      <c r="V137" s="16" t="s">
        <v>529</v>
      </c>
      <c r="W137" s="16"/>
      <c r="X137" s="16"/>
      <c r="Y137" s="16"/>
      <c r="Z137" s="16"/>
      <c r="AA137" s="16"/>
      <c r="AB137" s="17"/>
      <c r="AC137" s="18"/>
      <c r="AD137" s="19"/>
      <c r="AE137" s="19"/>
      <c r="AF137" s="19"/>
      <c r="AG137" s="19"/>
      <c r="AH137" s="19"/>
      <c r="AI137" s="19"/>
      <c r="AJ137" s="19" t="str">
        <f t="shared" si="27"/>
        <v/>
      </c>
      <c r="AK137" s="19" t="str">
        <f t="shared" si="28"/>
        <v/>
      </c>
      <c r="AL137" s="19" t="str">
        <f t="shared" si="29"/>
        <v/>
      </c>
      <c r="AM137" s="19" t="str">
        <f t="shared" si="30"/>
        <v/>
      </c>
      <c r="AN137" s="19" t="str">
        <f t="shared" si="31"/>
        <v/>
      </c>
      <c r="AO137" s="19" t="str">
        <f t="shared" si="32"/>
        <v/>
      </c>
      <c r="AP137" s="19" t="str">
        <f t="shared" si="33"/>
        <v/>
      </c>
      <c r="AQ137" s="19" t="str">
        <f t="shared" si="34"/>
        <v>y</v>
      </c>
      <c r="AR137" s="19" t="str">
        <f t="shared" si="35"/>
        <v/>
      </c>
      <c r="AS137" s="80" t="s">
        <v>685</v>
      </c>
      <c r="AT137" s="81" t="s">
        <v>566</v>
      </c>
      <c r="AU137" s="82" t="s">
        <v>3456</v>
      </c>
      <c r="AV137" s="20">
        <v>3</v>
      </c>
      <c r="AW137" s="21">
        <v>0</v>
      </c>
      <c r="AX137" s="21">
        <v>0</v>
      </c>
      <c r="AY137" s="21">
        <v>55</v>
      </c>
      <c r="AZ137" s="21">
        <v>40</v>
      </c>
      <c r="BA137" s="21">
        <v>5</v>
      </c>
      <c r="BB137" s="21">
        <v>0</v>
      </c>
      <c r="BC137" s="21">
        <v>0</v>
      </c>
      <c r="BD137" s="21">
        <v>0</v>
      </c>
      <c r="BE137" s="21">
        <v>0</v>
      </c>
      <c r="BF137" s="15" t="str">
        <f t="shared" si="26"/>
        <v>http://mkweb.bcgsc.ca/color-summarizer/?url=https://i.ibb.co/r3r0Q0s/Mauritania-Flag.png&amp;precision=low&amp;num_clusters=3</v>
      </c>
      <c r="BG137" s="15">
        <f t="shared" si="36"/>
        <v>100</v>
      </c>
      <c r="BH137" s="15" t="str">
        <f t="shared" si="37"/>
        <v>["pctBLA_0", "pctBLU_0", "pctGRE_55", "pctRED_40", "pctYEL_5", "pctORA_0", "pctBRO_0", "pctPUR_0", "pctWHI_0"]</v>
      </c>
      <c r="BI137" s="22">
        <v>1030700</v>
      </c>
      <c r="BJ137" s="15" t="str">
        <f t="shared" si="38"/>
        <v>"area_1030700",</v>
      </c>
      <c r="BK137" s="15" t="s">
        <v>2892</v>
      </c>
    </row>
    <row r="138" spans="1:63" ht="21.6" customHeight="1" x14ac:dyDescent="0.3">
      <c r="A138" s="10" t="s">
        <v>176</v>
      </c>
      <c r="B138" s="11" t="e" vm="137">
        <v>#VALUE!</v>
      </c>
      <c r="C138" s="24" t="s">
        <v>420</v>
      </c>
      <c r="D138" s="2" t="s">
        <v>792</v>
      </c>
      <c r="E138" s="12" t="s">
        <v>935</v>
      </c>
      <c r="F138" s="13" t="str" cm="1">
        <f t="array" ref="F138">SUBSTITUTE(CHAR(34) &amp; "capi_" &amp; AS138 &amp; CHAR(34) &amp; "," &amp; BZ138 &amp; IF(COUNTA(_xlfn._xlws.FILTER(I138:AB138, I138:AB138="y"))=0, "", _xlfn.TEXTJOIN(", ", TRUE, IF(I138:AB138="y", CHAR(34) &amp; I$1:AB$1 &amp; CHAR(34), "")) &amp; ","),",,",",")</f>
        <v>"capi_Port Louis","island", "geo_CapiBeach", "ntGRRE",</v>
      </c>
      <c r="G138" s="14" t="str" cm="1">
        <f t="array" ref="G138">_xlfn.LET(
  _xlpm.textOutput, SUBSTITUTE(
    IF(COUNTA(_xlfn._xlws.FILTER(BH138:BU138, BH138:BU138="y"))=0, "", _xlfn.TEXTJOIN(",", TRUE, IF(AC138:AR138="y", CHAR(34) &amp; $AC$1:$AR$1 &amp; CHAR(34), "")) ) &amp; "," &amp; CHAR(34) &amp; AT138 &amp; CHAR(34),
    ",,", ","
  ),
  IF(LEFT(_xlpm.textOutput,1)=",", MID(_xlpm.textOutput,2,LEN(_xlpm.textOutput)-1), _xlpm.textOutput)
)</f>
        <v>"chopGB","englis","rg2_AF_East"</v>
      </c>
      <c r="H138" s="15" t="str">
        <f>""</f>
        <v/>
      </c>
      <c r="I138" s="16" t="s">
        <v>529</v>
      </c>
      <c r="J138" s="16"/>
      <c r="K138" s="16"/>
      <c r="L138" s="16"/>
      <c r="M138" s="16"/>
      <c r="N138" s="16"/>
      <c r="O138" s="16"/>
      <c r="P138" s="16"/>
      <c r="Q138" s="16"/>
      <c r="R138" s="16"/>
      <c r="S138" s="16"/>
      <c r="T138" s="16"/>
      <c r="U138" s="16"/>
      <c r="V138" s="16" t="s">
        <v>529</v>
      </c>
      <c r="W138" s="16"/>
      <c r="X138" s="16"/>
      <c r="Y138" s="16" t="s">
        <v>529</v>
      </c>
      <c r="Z138" s="16"/>
      <c r="AA138" s="16"/>
      <c r="AB138" s="17"/>
      <c r="AC138" s="18"/>
      <c r="AD138" s="19" t="s">
        <v>529</v>
      </c>
      <c r="AE138" s="19"/>
      <c r="AF138" s="19"/>
      <c r="AG138" s="19"/>
      <c r="AH138" s="19"/>
      <c r="AI138" s="19"/>
      <c r="AJ138" s="19" t="str">
        <f t="shared" si="27"/>
        <v>y</v>
      </c>
      <c r="AK138" s="19" t="str">
        <f t="shared" si="28"/>
        <v/>
      </c>
      <c r="AL138" s="19" t="str">
        <f t="shared" si="29"/>
        <v/>
      </c>
      <c r="AM138" s="19" t="str">
        <f t="shared" si="30"/>
        <v/>
      </c>
      <c r="AN138" s="19" t="str">
        <f t="shared" si="31"/>
        <v/>
      </c>
      <c r="AO138" s="19" t="str">
        <f t="shared" si="32"/>
        <v/>
      </c>
      <c r="AP138" s="19" t="str">
        <f t="shared" si="33"/>
        <v/>
      </c>
      <c r="AQ138" s="19" t="str">
        <f t="shared" si="34"/>
        <v/>
      </c>
      <c r="AR138" s="19" t="str">
        <f t="shared" si="35"/>
        <v/>
      </c>
      <c r="AS138" s="80" t="s">
        <v>686</v>
      </c>
      <c r="AT138" s="81" t="s">
        <v>577</v>
      </c>
      <c r="AU138" s="82" t="s">
        <v>3523</v>
      </c>
      <c r="AV138" s="20">
        <v>4</v>
      </c>
      <c r="AW138" s="21">
        <v>0</v>
      </c>
      <c r="AX138" s="21">
        <v>25</v>
      </c>
      <c r="AY138" s="21">
        <v>25</v>
      </c>
      <c r="AZ138" s="21">
        <v>25</v>
      </c>
      <c r="BA138" s="21">
        <v>25</v>
      </c>
      <c r="BB138" s="21">
        <v>0</v>
      </c>
      <c r="BC138" s="21">
        <v>0</v>
      </c>
      <c r="BD138" s="21">
        <v>0</v>
      </c>
      <c r="BE138" s="21">
        <v>0</v>
      </c>
      <c r="BF138" s="15" t="str">
        <f t="shared" si="26"/>
        <v>http://mkweb.bcgsc.ca/color-summarizer/?url=https://i.ibb.co/ZXvX95X/Mauritius-Flag.png&amp;precision=low&amp;num_clusters=4</v>
      </c>
      <c r="BG138" s="15">
        <f t="shared" si="36"/>
        <v>100</v>
      </c>
      <c r="BH138" s="15" t="str">
        <f t="shared" si="37"/>
        <v>["pctBLA_0", "pctBLU_25", "pctGRE_25", "pctRED_25", "pctYEL_25", "pctORA_0", "pctBRO_0", "pctPUR_0", "pctWHI_0"]</v>
      </c>
      <c r="BI138" s="22">
        <v>2040</v>
      </c>
      <c r="BJ138" s="15" t="str">
        <f t="shared" si="38"/>
        <v>"area_2040",</v>
      </c>
      <c r="BK138" s="15" t="s">
        <v>2893</v>
      </c>
    </row>
    <row r="139" spans="1:63" ht="21.6" customHeight="1" x14ac:dyDescent="0.3">
      <c r="A139" s="10" t="s">
        <v>177</v>
      </c>
      <c r="B139" s="11" t="e" vm="138">
        <v>#VALUE!</v>
      </c>
      <c r="C139" s="24" t="s">
        <v>421</v>
      </c>
      <c r="D139" s="2" t="s">
        <v>792</v>
      </c>
      <c r="E139" s="12" t="s">
        <v>936</v>
      </c>
      <c r="F139" s="13" t="str" cm="1">
        <f t="array" ref="F139">SUBSTITUTE(CHAR(34) &amp; "capi_" &amp; AS139 &amp; CHAR(34) &amp; "," &amp; BZ139 &amp; IF(COUNTA(_xlfn._xlws.FILTER(I139:AB139, I139:AB139="y"))=0, "", _xlfn.TEXTJOIN(", ", TRUE, IF(I139:AB139="y", CHAR(34) &amp; I$1:AB$1 &amp; CHAR(34), "")) &amp; ","),",,",",")</f>
        <v>"capi_Mamoudzou","island", "geo_CapiBeach",</v>
      </c>
      <c r="G139" s="14" t="str" cm="1">
        <f t="array" ref="G139">_xlfn.LET(
  _xlpm.textOutput, SUBSTITUTE(
    IF(COUNTA(_xlfn._xlws.FILTER(BH139:BU139, BH139:BU139="y"))=0, "", _xlfn.TEXTJOIN(",", TRUE, IF(AC139:AR139="y", CHAR(34) &amp; $AC$1:$AR$1 &amp; CHAR(34), "")) ) &amp; "," &amp; CHAR(34) &amp; AT139 &amp; CHAR(34),
    ",,", ","
  ),
  IF(LEFT(_xlpm.textOutput,1)=",", MID(_xlpm.textOutput,2,LEN(_xlpm.textOutput)-1), _xlpm.textOutput)
)</f>
        <v>"french","rg2_AF_East"</v>
      </c>
      <c r="H139" s="15" t="str">
        <f>""</f>
        <v/>
      </c>
      <c r="I139" s="16" t="s">
        <v>529</v>
      </c>
      <c r="J139" s="16"/>
      <c r="K139" s="16"/>
      <c r="L139" s="16"/>
      <c r="M139" s="16"/>
      <c r="N139" s="16"/>
      <c r="O139" s="16"/>
      <c r="P139" s="16"/>
      <c r="Q139" s="16"/>
      <c r="R139" s="16"/>
      <c r="S139" s="16"/>
      <c r="T139" s="16"/>
      <c r="U139" s="16"/>
      <c r="V139" s="16" t="s">
        <v>529</v>
      </c>
      <c r="W139" s="16"/>
      <c r="X139" s="16"/>
      <c r="Y139" s="16"/>
      <c r="Z139" s="16"/>
      <c r="AA139" s="16"/>
      <c r="AB139" s="17"/>
      <c r="AC139" s="18"/>
      <c r="AD139" s="19"/>
      <c r="AE139" s="19"/>
      <c r="AF139" s="19"/>
      <c r="AG139" s="19"/>
      <c r="AH139" s="19"/>
      <c r="AI139" s="19"/>
      <c r="AJ139" s="19" t="str">
        <f t="shared" si="27"/>
        <v/>
      </c>
      <c r="AK139" s="19" t="str">
        <f t="shared" si="28"/>
        <v>y</v>
      </c>
      <c r="AL139" s="19" t="str">
        <f t="shared" si="29"/>
        <v/>
      </c>
      <c r="AM139" s="19" t="str">
        <f t="shared" si="30"/>
        <v/>
      </c>
      <c r="AN139" s="19" t="str">
        <f t="shared" si="31"/>
        <v/>
      </c>
      <c r="AO139" s="19" t="str">
        <f t="shared" si="32"/>
        <v/>
      </c>
      <c r="AP139" s="19" t="str">
        <f t="shared" si="33"/>
        <v/>
      </c>
      <c r="AQ139" s="19" t="str">
        <f t="shared" si="34"/>
        <v/>
      </c>
      <c r="AR139" s="19" t="str">
        <f t="shared" si="35"/>
        <v/>
      </c>
      <c r="AS139" s="80" t="s">
        <v>687</v>
      </c>
      <c r="AT139" s="81" t="s">
        <v>577</v>
      </c>
      <c r="AU139" s="82" t="s">
        <v>3460</v>
      </c>
      <c r="AV139" s="20">
        <v>5</v>
      </c>
      <c r="AW139" s="21">
        <v>7</v>
      </c>
      <c r="AX139" s="21">
        <v>3</v>
      </c>
      <c r="AY139" s="21">
        <v>0</v>
      </c>
      <c r="AZ139" s="21">
        <v>3</v>
      </c>
      <c r="BA139" s="21">
        <v>2</v>
      </c>
      <c r="BB139" s="21">
        <v>0</v>
      </c>
      <c r="BC139" s="21">
        <v>0</v>
      </c>
      <c r="BD139" s="21">
        <v>0</v>
      </c>
      <c r="BE139" s="21">
        <v>85</v>
      </c>
      <c r="BF139" s="15" t="str">
        <f t="shared" si="26"/>
        <v>http://mkweb.bcgsc.ca/color-summarizer/?url=https://upload.wikimedia.org/wikipedia/commons/thumb/4/4f/Flag_of_Mayotte_%28Local%29.svg/640px-Flag_of_Mayotte_%28Local%29.svg.png&amp;precision=low&amp;num_clusters=5</v>
      </c>
      <c r="BG139" s="15">
        <f t="shared" si="36"/>
        <v>100</v>
      </c>
      <c r="BH139" s="15" t="str">
        <f t="shared" si="37"/>
        <v>["pctBLA_7", "pctBLU_3", "pctGRE_0", "pctRED_3", "pctYEL_2", "pctORA_0", "pctBRO_0", "pctPUR_0", "pctWHI_85"]</v>
      </c>
      <c r="BI139" s="15">
        <v>374</v>
      </c>
      <c r="BJ139" s="15" t="str">
        <f t="shared" si="38"/>
        <v>"area_374",</v>
      </c>
      <c r="BK139" s="15" t="s">
        <v>2894</v>
      </c>
    </row>
    <row r="140" spans="1:63" ht="21.6" customHeight="1" x14ac:dyDescent="0.3">
      <c r="A140" s="10" t="s">
        <v>178</v>
      </c>
      <c r="B140" s="11" t="e" vm="139">
        <v>#VALUE!</v>
      </c>
      <c r="C140" s="24" t="s">
        <v>422</v>
      </c>
      <c r="D140" s="2" t="s">
        <v>794</v>
      </c>
      <c r="E140" s="12" t="s">
        <v>937</v>
      </c>
      <c r="F140" s="13" t="str" cm="1">
        <f t="array" ref="F140">SUBSTITUTE(CHAR(34) &amp; "capi_" &amp; AS140 &amp; CHAR(34) &amp; "," &amp; BZ140 &amp; IF(COUNTA(_xlfn._xlws.FILTER(I140:AB140, I140:AB140="y"))=0, "", _xlfn.TEXTJOIN(", ", TRUE, IF(I140:AB140="y", CHAR(34) &amp; I$1:AB$1 &amp; CHAR(34), "")) &amp; ","),",,",",")</f>
        <v>"capi_Mexico City","md_acreed123", "pol_samesx", "md_tekken7", "ntGRRE", "ntGRYE", "ntBLYE",</v>
      </c>
      <c r="G140" s="14" t="str" cm="1">
        <f t="array" ref="G140">_xlfn.LET(
  _xlpm.textOutput, SUBSTITUTE(
    IF(COUNTA(_xlfn._xlws.FILTER(BH140:BU140, BH140:BU140="y"))=0, "", _xlfn.TEXTJOIN(",", TRUE, IF(AC140:AR140="y", CHAR(34) &amp; $AC$1:$AR$1 &amp; CHAR(34), "")) ) &amp; "," &amp; CHAR(34) &amp; AT140 &amp; CHAR(34),
    ",,", ","
  ),
  IF(LEFT(_xlpm.textOutput,1)=",", MID(_xlpm.textOutput,2,LEN(_xlpm.textOutput)-1), _xlpm.textOutput)
)</f>
        <v>"spanis","rg2_AM_Central"</v>
      </c>
      <c r="H140" s="15" t="str">
        <f>""</f>
        <v/>
      </c>
      <c r="I140" s="16"/>
      <c r="J140" s="16"/>
      <c r="K140" s="16"/>
      <c r="L140" s="16"/>
      <c r="M140" s="16"/>
      <c r="N140" s="16"/>
      <c r="O140" s="16"/>
      <c r="P140" s="16"/>
      <c r="Q140" s="16"/>
      <c r="R140" s="16"/>
      <c r="S140" s="16" t="s">
        <v>529</v>
      </c>
      <c r="T140" s="16" t="s">
        <v>529</v>
      </c>
      <c r="U140" s="16"/>
      <c r="V140" s="16"/>
      <c r="W140" s="16" t="s">
        <v>529</v>
      </c>
      <c r="X140" s="16"/>
      <c r="Y140" s="16" t="s">
        <v>529</v>
      </c>
      <c r="Z140" s="16" t="s">
        <v>529</v>
      </c>
      <c r="AA140" s="16" t="s">
        <v>529</v>
      </c>
      <c r="AB140" s="17"/>
      <c r="AC140" s="18"/>
      <c r="AD140" s="19"/>
      <c r="AE140" s="19"/>
      <c r="AF140" s="19"/>
      <c r="AG140" s="19"/>
      <c r="AH140" s="19"/>
      <c r="AI140" s="19"/>
      <c r="AJ140" s="19" t="str">
        <f t="shared" si="27"/>
        <v/>
      </c>
      <c r="AK140" s="19" t="str">
        <f t="shared" si="28"/>
        <v/>
      </c>
      <c r="AL140" s="19" t="str">
        <f t="shared" si="29"/>
        <v/>
      </c>
      <c r="AM140" s="19" t="str">
        <f t="shared" si="30"/>
        <v>y</v>
      </c>
      <c r="AN140" s="19" t="str">
        <f t="shared" si="31"/>
        <v/>
      </c>
      <c r="AO140" s="19" t="str">
        <f t="shared" si="32"/>
        <v/>
      </c>
      <c r="AP140" s="19" t="str">
        <f t="shared" si="33"/>
        <v/>
      </c>
      <c r="AQ140" s="19" t="str">
        <f t="shared" si="34"/>
        <v/>
      </c>
      <c r="AR140" s="19" t="str">
        <f t="shared" si="35"/>
        <v/>
      </c>
      <c r="AS140" s="80" t="s">
        <v>688</v>
      </c>
      <c r="AT140" s="81" t="s">
        <v>564</v>
      </c>
      <c r="AU140" s="82" t="s">
        <v>3451</v>
      </c>
      <c r="AV140" s="20">
        <v>8</v>
      </c>
      <c r="AW140" s="21">
        <v>1</v>
      </c>
      <c r="AX140" s="21">
        <v>1</v>
      </c>
      <c r="AY140" s="21">
        <v>35</v>
      </c>
      <c r="AZ140" s="21">
        <v>33</v>
      </c>
      <c r="BA140" s="21">
        <v>1</v>
      </c>
      <c r="BB140" s="21">
        <v>0</v>
      </c>
      <c r="BC140" s="21">
        <v>2</v>
      </c>
      <c r="BD140" s="21">
        <v>1</v>
      </c>
      <c r="BE140" s="21">
        <v>27</v>
      </c>
      <c r="BF140" s="15" t="str">
        <f t="shared" si="26"/>
        <v>http://mkweb.bcgsc.ca/color-summarizer/?url=https://upload.wikimedia.org/wikipedia/commons/thumb/f/fc/Flag_of_Mexico.svg/2560px-Flag_of_Mexico.svg.png&amp;precision=low&amp;num_clusters=8</v>
      </c>
      <c r="BG140" s="15">
        <f t="shared" si="36"/>
        <v>101</v>
      </c>
      <c r="BH140" s="15" t="str">
        <f t="shared" si="37"/>
        <v>["pctBLA_1", "pctBLU_1", "pctGRE_35", "pctRED_33", "pctYEL_1", "pctORA_0", "pctBRO_2", "pctPUR_1", "pctWHI_27"]</v>
      </c>
      <c r="BI140" s="22">
        <v>1964375</v>
      </c>
      <c r="BJ140" s="15" t="str">
        <f t="shared" si="38"/>
        <v>"area_1964375",</v>
      </c>
      <c r="BK140" s="15" t="s">
        <v>2895</v>
      </c>
    </row>
    <row r="141" spans="1:63" ht="21.6" customHeight="1" x14ac:dyDescent="0.3">
      <c r="A141" s="10" t="s">
        <v>179</v>
      </c>
      <c r="B141" s="11" t="e" vm="140">
        <v>#VALUE!</v>
      </c>
      <c r="C141" s="24" t="s">
        <v>423</v>
      </c>
      <c r="D141" s="2" t="s">
        <v>793</v>
      </c>
      <c r="E141" s="12" t="s">
        <v>938</v>
      </c>
      <c r="F141" s="13" t="str" cm="1">
        <f t="array" ref="F141">SUBSTITUTE(CHAR(34) &amp; "capi_" &amp; AS141 &amp; CHAR(34) &amp; "," &amp; BZ141 &amp; IF(COUNTA(_xlfn._xlws.FILTER(I141:AB141, I141:AB141="y"))=0, "", _xlfn.TEXTJOIN(", ", TRUE, IF(I141:AB141="y", CHAR(34) &amp; I$1:AB$1 &amp; CHAR(34), "")) &amp; ","),",,",",")</f>
        <v>"capi_Palikir","island",</v>
      </c>
      <c r="G141" s="14" t="str" cm="1">
        <f t="array" ref="G141">_xlfn.LET(
  _xlpm.textOutput, SUBSTITUTE(
    IF(COUNTA(_xlfn._xlws.FILTER(BH141:BU141, BH141:BU141="y"))=0, "", _xlfn.TEXTJOIN(",", TRUE, IF(AC141:AR141="y", CHAR(34) &amp; $AC$1:$AR$1 &amp; CHAR(34), "")) ) &amp; "," &amp; CHAR(34) &amp; AT141 &amp; CHAR(34),
    ",,", ","
  ),
  IF(LEFT(_xlpm.textOutput,1)=",", MID(_xlpm.textOutput,2,LEN(_xlpm.textOutput)-1), _xlpm.textOutput)
)</f>
        <v>"rg3_romanempire","englis","rg2_OC_Micronesia"</v>
      </c>
      <c r="H141" s="15" t="str">
        <f>""</f>
        <v/>
      </c>
      <c r="I141" s="16" t="s">
        <v>529</v>
      </c>
      <c r="J141" s="16"/>
      <c r="K141" s="16"/>
      <c r="L141" s="16"/>
      <c r="M141" s="16"/>
      <c r="N141" s="16"/>
      <c r="O141" s="16"/>
      <c r="P141" s="16"/>
      <c r="Q141" s="16"/>
      <c r="R141" s="16"/>
      <c r="S141" s="16"/>
      <c r="T141" s="16"/>
      <c r="U141" s="16"/>
      <c r="V141" s="16"/>
      <c r="W141" s="16"/>
      <c r="X141" s="16"/>
      <c r="Y141" s="16"/>
      <c r="Z141" s="16"/>
      <c r="AA141" s="16"/>
      <c r="AB141" s="17"/>
      <c r="AC141" s="18"/>
      <c r="AD141" s="19"/>
      <c r="AE141" s="19"/>
      <c r="AF141" s="19"/>
      <c r="AG141" s="19" t="s">
        <v>529</v>
      </c>
      <c r="AH141" s="19"/>
      <c r="AI141" s="19"/>
      <c r="AJ141" s="19" t="str">
        <f t="shared" si="27"/>
        <v>y</v>
      </c>
      <c r="AK141" s="19" t="str">
        <f t="shared" si="28"/>
        <v/>
      </c>
      <c r="AL141" s="19" t="str">
        <f t="shared" si="29"/>
        <v/>
      </c>
      <c r="AM141" s="19" t="str">
        <f t="shared" si="30"/>
        <v/>
      </c>
      <c r="AN141" s="19" t="str">
        <f t="shared" si="31"/>
        <v/>
      </c>
      <c r="AO141" s="19" t="str">
        <f t="shared" si="32"/>
        <v/>
      </c>
      <c r="AP141" s="19" t="str">
        <f t="shared" si="33"/>
        <v/>
      </c>
      <c r="AQ141" s="19" t="str">
        <f t="shared" si="34"/>
        <v/>
      </c>
      <c r="AR141" s="19" t="str">
        <f t="shared" si="35"/>
        <v/>
      </c>
      <c r="AS141" s="80" t="s">
        <v>689</v>
      </c>
      <c r="AT141" s="81" t="s">
        <v>638</v>
      </c>
      <c r="AU141" s="82" t="s">
        <v>3450</v>
      </c>
      <c r="AV141" s="20">
        <v>2</v>
      </c>
      <c r="AW141" s="21">
        <v>0</v>
      </c>
      <c r="AX141" s="21">
        <v>97</v>
      </c>
      <c r="AY141" s="21">
        <v>0</v>
      </c>
      <c r="AZ141" s="21">
        <v>0</v>
      </c>
      <c r="BA141" s="21">
        <v>0</v>
      </c>
      <c r="BB141" s="21">
        <v>0</v>
      </c>
      <c r="BC141" s="21">
        <v>0</v>
      </c>
      <c r="BD141" s="21">
        <v>0</v>
      </c>
      <c r="BE141" s="21">
        <v>3</v>
      </c>
      <c r="BF141" s="15" t="str">
        <f t="shared" si="26"/>
        <v>http://mkweb.bcgsc.ca/color-summarizer/?url=https://i.ibb.co/j4nBMmd/Micronesia-Flag.png&amp;precision=low&amp;num_clusters=2</v>
      </c>
      <c r="BG141" s="15">
        <f t="shared" si="36"/>
        <v>100</v>
      </c>
      <c r="BH141" s="15" t="str">
        <f t="shared" si="37"/>
        <v>["pctBLA_0", "pctBLU_97", "pctGRE_0", "pctRED_0", "pctYEL_0", "pctORA_0", "pctBRO_0", "pctPUR_0", "pctWHI_3"]</v>
      </c>
      <c r="BI141" s="15">
        <v>702</v>
      </c>
      <c r="BJ141" s="15" t="str">
        <f t="shared" si="38"/>
        <v>"area_702",</v>
      </c>
      <c r="BK141" s="15" t="s">
        <v>2896</v>
      </c>
    </row>
    <row r="142" spans="1:63" ht="21.6" customHeight="1" x14ac:dyDescent="0.3">
      <c r="A142" s="10" t="s">
        <v>180</v>
      </c>
      <c r="B142" s="11" t="e" vm="141">
        <v>#VALUE!</v>
      </c>
      <c r="C142" s="24" t="s">
        <v>424</v>
      </c>
      <c r="D142" s="2" t="s">
        <v>791</v>
      </c>
      <c r="E142" s="12" t="s">
        <v>939</v>
      </c>
      <c r="F142" s="13" t="str" cm="1">
        <f t="array" ref="F142">SUBSTITUTE(CHAR(34) &amp; "capi_" &amp; AS142 &amp; CHAR(34) &amp; "," &amp; BZ142 &amp; IF(COUNTA(_xlfn._xlws.FILTER(I142:AB142, I142:AB142="y"))=0, "", _xlfn.TEXTJOIN(", ", TRUE, IF(I142:AB142="y", CHAR(34) &amp; I$1:AB$1 &amp; CHAR(34), "")) &amp; ","),",,",",")</f>
        <v>"capi_Chișinău","landlo", "rg3_austrohungary", "ntGRRE", "ntGRYE",</v>
      </c>
      <c r="G142" s="14" t="str" cm="1">
        <f t="array" ref="G142">_xlfn.LET(
  _xlpm.textOutput, SUBSTITUTE(
    IF(COUNTA(_xlfn._xlws.FILTER(BH142:BU142, BH142:BU142="y"))=0, "", _xlfn.TEXTJOIN(",", TRUE, IF(AC142:AR142="y", CHAR(34) &amp; $AC$1:$AR$1 &amp; CHAR(34), "")) ) &amp; "," &amp; CHAR(34) &amp; AT142 &amp; CHAR(34),
    ",,", ","
  ),
  IF(LEFT(_xlpm.textOutput,1)=",", MID(_xlpm.textOutput,2,LEN(_xlpm.textOutput)-1), _xlpm.textOutput)
)</f>
        <v>"soviet","rg2_EU_East"</v>
      </c>
      <c r="H142" s="15" t="str">
        <f>""</f>
        <v/>
      </c>
      <c r="I142" s="16"/>
      <c r="J142" s="16" t="s">
        <v>529</v>
      </c>
      <c r="K142" s="16"/>
      <c r="L142" s="16"/>
      <c r="M142" s="16"/>
      <c r="N142" s="16"/>
      <c r="O142" s="16"/>
      <c r="P142" s="16"/>
      <c r="Q142" s="16" t="s">
        <v>529</v>
      </c>
      <c r="R142" s="16"/>
      <c r="S142" s="16"/>
      <c r="T142" s="16"/>
      <c r="U142" s="16"/>
      <c r="V142" s="16"/>
      <c r="W142" s="16"/>
      <c r="X142" s="16"/>
      <c r="Y142" s="16" t="s">
        <v>529</v>
      </c>
      <c r="Z142" s="16" t="s">
        <v>529</v>
      </c>
      <c r="AA142" s="16"/>
      <c r="AB142" s="17"/>
      <c r="AC142" s="18"/>
      <c r="AD142" s="19"/>
      <c r="AE142" s="19"/>
      <c r="AF142" s="19" t="s">
        <v>529</v>
      </c>
      <c r="AG142" s="19"/>
      <c r="AH142" s="19"/>
      <c r="AI142" s="19"/>
      <c r="AJ142" s="19" t="str">
        <f t="shared" si="27"/>
        <v/>
      </c>
      <c r="AK142" s="19" t="str">
        <f t="shared" si="28"/>
        <v/>
      </c>
      <c r="AL142" s="19" t="str">
        <f t="shared" si="29"/>
        <v/>
      </c>
      <c r="AM142" s="19" t="str">
        <f t="shared" si="30"/>
        <v/>
      </c>
      <c r="AN142" s="19" t="str">
        <f t="shared" si="31"/>
        <v/>
      </c>
      <c r="AO142" s="19" t="str">
        <f t="shared" si="32"/>
        <v/>
      </c>
      <c r="AP142" s="19" t="str">
        <f t="shared" si="33"/>
        <v/>
      </c>
      <c r="AQ142" s="19" t="str">
        <f t="shared" si="34"/>
        <v/>
      </c>
      <c r="AR142" s="19" t="str">
        <f t="shared" si="35"/>
        <v/>
      </c>
      <c r="AS142" s="80" t="s">
        <v>690</v>
      </c>
      <c r="AT142" s="81" t="s">
        <v>561</v>
      </c>
      <c r="AU142" s="82" t="s">
        <v>3524</v>
      </c>
      <c r="AV142" s="20">
        <v>6</v>
      </c>
      <c r="AW142" s="21">
        <v>2</v>
      </c>
      <c r="AX142" s="21">
        <v>34</v>
      </c>
      <c r="AY142" s="21">
        <v>1</v>
      </c>
      <c r="AZ142" s="21">
        <v>34</v>
      </c>
      <c r="BA142" s="21">
        <v>26</v>
      </c>
      <c r="BB142" s="21">
        <v>0</v>
      </c>
      <c r="BC142" s="21">
        <v>4</v>
      </c>
      <c r="BD142" s="21">
        <v>0</v>
      </c>
      <c r="BE142" s="21">
        <v>0</v>
      </c>
      <c r="BF142" s="15" t="str">
        <f t="shared" si="26"/>
        <v>http://mkweb.bcgsc.ca/color-summarizer/?url=https://i.ibb.co/VLrfN3P/Moldova-Flag.png&amp;precision=low&amp;num_clusters=6</v>
      </c>
      <c r="BG142" s="15">
        <f t="shared" si="36"/>
        <v>101</v>
      </c>
      <c r="BH142" s="15" t="str">
        <f t="shared" si="37"/>
        <v>["pctBLA_2", "pctBLU_34", "pctGRE_1", "pctRED_34", "pctYEL_26", "pctORA_0", "pctBRO_4", "pctPUR_0", "pctWHI_0"]</v>
      </c>
      <c r="BI142" s="22">
        <v>33846</v>
      </c>
      <c r="BJ142" s="15" t="str">
        <f t="shared" si="38"/>
        <v>"area_33846",</v>
      </c>
      <c r="BK142" s="15" t="s">
        <v>2897</v>
      </c>
    </row>
    <row r="143" spans="1:63" ht="21.6" customHeight="1" x14ac:dyDescent="0.3">
      <c r="A143" s="10" t="s">
        <v>181</v>
      </c>
      <c r="B143" s="11" t="e" vm="142">
        <v>#VALUE!</v>
      </c>
      <c r="C143" s="24" t="s">
        <v>425</v>
      </c>
      <c r="D143" s="2" t="s">
        <v>791</v>
      </c>
      <c r="E143" s="12" t="s">
        <v>940</v>
      </c>
      <c r="F143" s="13" t="str" cm="1">
        <f t="array" ref="F143">SUBSTITUTE(CHAR(34) &amp; "capi_" &amp; AS143 &amp; CHAR(34) &amp; "," &amp; BZ143 &amp; IF(COUNTA(_xlfn._xlws.FILTER(I143:AB143, I143:AB143="y"))=0, "", _xlfn.TEXTJOIN(", ", TRUE, IF(I143:AB143="y", CHAR(34) &amp; I$1:AB$1 &amp; CHAR(34), "")) &amp; ","),",,",",")</f>
        <v>"capi_Monaco","geo_CapiBeach", "md_tekken7",</v>
      </c>
      <c r="G143" s="14" t="str" cm="1">
        <f t="array" ref="G143">_xlfn.LET(
  _xlpm.textOutput, SUBSTITUTE(
    IF(COUNTA(_xlfn._xlws.FILTER(BH143:BU143, BH143:BU143="y"))=0, "", _xlfn.TEXTJOIN(",", TRUE, IF(AC143:AR143="y", CHAR(34) &amp; $AC$1:$AR$1 &amp; CHAR(34), "")) ) &amp; "," &amp; CHAR(34) &amp; AT143 &amp; CHAR(34),
    ",,", ","
  ),
  IF(LEFT(_xlpm.textOutput,1)=",", MID(_xlpm.textOutput,2,LEN(_xlpm.textOutput)-1), _xlpm.textOutput)
)</f>
        <v>"rg3_romanempire","monarchy","french","rg2_EU_West"</v>
      </c>
      <c r="H143" s="15" t="str">
        <f>""</f>
        <v/>
      </c>
      <c r="I143" s="16"/>
      <c r="J143" s="16"/>
      <c r="K143" s="16"/>
      <c r="L143" s="16"/>
      <c r="M143" s="16"/>
      <c r="N143" s="16"/>
      <c r="O143" s="16"/>
      <c r="P143" s="16"/>
      <c r="Q143" s="16"/>
      <c r="R143" s="16"/>
      <c r="S143" s="16"/>
      <c r="T143" s="16"/>
      <c r="U143" s="16"/>
      <c r="V143" s="16" t="s">
        <v>529</v>
      </c>
      <c r="W143" s="16" t="s">
        <v>529</v>
      </c>
      <c r="X143" s="16"/>
      <c r="Y143" s="16"/>
      <c r="Z143" s="16"/>
      <c r="AA143" s="16"/>
      <c r="AB143" s="17"/>
      <c r="AC143" s="18"/>
      <c r="AD143" s="19"/>
      <c r="AE143" s="19"/>
      <c r="AF143" s="19"/>
      <c r="AG143" s="19" t="s">
        <v>529</v>
      </c>
      <c r="AH143" s="19"/>
      <c r="AI143" s="19" t="s">
        <v>529</v>
      </c>
      <c r="AJ143" s="19" t="str">
        <f t="shared" si="27"/>
        <v/>
      </c>
      <c r="AK143" s="19" t="str">
        <f t="shared" si="28"/>
        <v>y</v>
      </c>
      <c r="AL143" s="19" t="str">
        <f t="shared" si="29"/>
        <v/>
      </c>
      <c r="AM143" s="19" t="str">
        <f t="shared" si="30"/>
        <v/>
      </c>
      <c r="AN143" s="19" t="str">
        <f t="shared" si="31"/>
        <v/>
      </c>
      <c r="AO143" s="19" t="str">
        <f t="shared" si="32"/>
        <v/>
      </c>
      <c r="AP143" s="19" t="str">
        <f t="shared" si="33"/>
        <v/>
      </c>
      <c r="AQ143" s="19" t="str">
        <f t="shared" si="34"/>
        <v/>
      </c>
      <c r="AR143" s="19" t="str">
        <f t="shared" si="35"/>
        <v/>
      </c>
      <c r="AS143" s="80" t="s">
        <v>181</v>
      </c>
      <c r="AT143" s="81" t="s">
        <v>554</v>
      </c>
      <c r="AU143" s="82" t="s">
        <v>3460</v>
      </c>
      <c r="AV143" s="20">
        <v>2</v>
      </c>
      <c r="AW143" s="21">
        <v>0</v>
      </c>
      <c r="AX143" s="21">
        <v>0</v>
      </c>
      <c r="AY143" s="21">
        <v>0</v>
      </c>
      <c r="AZ143" s="21">
        <v>50</v>
      </c>
      <c r="BA143" s="21">
        <v>0</v>
      </c>
      <c r="BB143" s="21">
        <v>0</v>
      </c>
      <c r="BC143" s="21">
        <v>0</v>
      </c>
      <c r="BD143" s="21">
        <v>0</v>
      </c>
      <c r="BE143" s="21">
        <v>50</v>
      </c>
      <c r="BF143" s="15" t="str">
        <f t="shared" si="26"/>
        <v>http://mkweb.bcgsc.ca/color-summarizer/?url=https://upload.wikimedia.org/wikipedia/commons/thumb/e/ea/Flag_of_Monaco.svg/319px-Flag_of_Monaco.svg.png&amp;precision=low&amp;num_clusters=2</v>
      </c>
      <c r="BG143" s="15">
        <f t="shared" si="36"/>
        <v>100</v>
      </c>
      <c r="BH143" s="15" t="str">
        <f t="shared" si="37"/>
        <v>["pctBLA_0", "pctBLU_0", "pctGRE_0", "pctRED_50", "pctYEL_0", "pctORA_0", "pctBRO_0", "pctPUR_0", "pctWHI_50"]</v>
      </c>
      <c r="BI143" s="15">
        <v>2.02</v>
      </c>
      <c r="BJ143" s="15" t="str">
        <f t="shared" si="38"/>
        <v>"area_2.02",</v>
      </c>
      <c r="BK143" s="15" t="s">
        <v>2898</v>
      </c>
    </row>
    <row r="144" spans="1:63" ht="21.6" customHeight="1" x14ac:dyDescent="0.3">
      <c r="A144" s="10" t="s">
        <v>182</v>
      </c>
      <c r="B144" s="11" t="e" vm="143">
        <v>#VALUE!</v>
      </c>
      <c r="C144" s="24" t="s">
        <v>426</v>
      </c>
      <c r="D144" s="2" t="s">
        <v>790</v>
      </c>
      <c r="E144" s="12" t="s">
        <v>941</v>
      </c>
      <c r="F144" s="13" t="str" cm="1">
        <f t="array" ref="F144">SUBSTITUTE(CHAR(34) &amp; "capi_" &amp; AS144 &amp; CHAR(34) &amp; "," &amp; BZ144 &amp; IF(COUNTA(_xlfn._xlws.FILTER(I144:AB144, I144:AB144="y"))=0, "", _xlfn.TEXTJOIN(", ", TRUE, IF(I144:AB144="y", CHAR(34) &amp; I$1:AB$1 &amp; CHAR(34), "")) &amp; ","),",,",",")</f>
        <v>"capi_Ulaanbaatar","landlo", "top30_camel", "top10_reindeer", "ntBLYE",</v>
      </c>
      <c r="G144" s="14" t="str" cm="1">
        <f t="array" ref="G144">_xlfn.LET(
  _xlpm.textOutput, SUBSTITUTE(
    IF(COUNTA(_xlfn._xlws.FILTER(BH144:BU144, BH144:BU144="y"))=0, "", _xlfn.TEXTJOIN(",", TRUE, IF(AC144:AR144="y", CHAR(34) &amp; $AC$1:$AR$1 &amp; CHAR(34), "")) ) &amp; "," &amp; CHAR(34) &amp; AT144 &amp; CHAR(34),
    ",,", ","
  ),
  IF(LEFT(_xlpm.textOutput,1)=",", MID(_xlpm.textOutput,2,LEN(_xlpm.textOutput)-1), _xlpm.textOutput)
)</f>
        <v>"rg2_AS_East"</v>
      </c>
      <c r="H144" s="15" t="str">
        <f>""</f>
        <v/>
      </c>
      <c r="I144" s="16"/>
      <c r="J144" s="16" t="s">
        <v>529</v>
      </c>
      <c r="K144" s="16"/>
      <c r="L144" s="16"/>
      <c r="M144" s="16"/>
      <c r="N144" s="16"/>
      <c r="O144" s="16"/>
      <c r="P144" s="16" t="s">
        <v>529</v>
      </c>
      <c r="Q144" s="16"/>
      <c r="R144" s="16" t="s">
        <v>529</v>
      </c>
      <c r="S144" s="16"/>
      <c r="T144" s="16"/>
      <c r="U144" s="16"/>
      <c r="V144" s="16"/>
      <c r="W144" s="16"/>
      <c r="X144" s="16"/>
      <c r="Y144" s="16"/>
      <c r="Z144" s="16"/>
      <c r="AA144" s="16" t="s">
        <v>529</v>
      </c>
      <c r="AB144" s="17"/>
      <c r="AC144" s="18"/>
      <c r="AD144" s="19"/>
      <c r="AE144" s="19"/>
      <c r="AF144" s="19"/>
      <c r="AG144" s="19"/>
      <c r="AH144" s="19"/>
      <c r="AI144" s="19"/>
      <c r="AJ144" s="19" t="str">
        <f t="shared" si="27"/>
        <v/>
      </c>
      <c r="AK144" s="19" t="str">
        <f t="shared" si="28"/>
        <v/>
      </c>
      <c r="AL144" s="19" t="str">
        <f t="shared" si="29"/>
        <v/>
      </c>
      <c r="AM144" s="19" t="str">
        <f t="shared" si="30"/>
        <v/>
      </c>
      <c r="AN144" s="19" t="str">
        <f t="shared" si="31"/>
        <v/>
      </c>
      <c r="AO144" s="19" t="str">
        <f t="shared" si="32"/>
        <v/>
      </c>
      <c r="AP144" s="19" t="str">
        <f t="shared" si="33"/>
        <v/>
      </c>
      <c r="AQ144" s="19" t="str">
        <f t="shared" si="34"/>
        <v/>
      </c>
      <c r="AR144" s="19" t="str">
        <f t="shared" si="35"/>
        <v/>
      </c>
      <c r="AS144" s="80" t="s">
        <v>691</v>
      </c>
      <c r="AT144" s="81" t="s">
        <v>593</v>
      </c>
      <c r="AU144" s="82" t="s">
        <v>3525</v>
      </c>
      <c r="AV144" s="20">
        <v>3</v>
      </c>
      <c r="AW144" s="21">
        <v>0</v>
      </c>
      <c r="AX144" s="21">
        <v>33</v>
      </c>
      <c r="AY144" s="21">
        <v>0</v>
      </c>
      <c r="AZ144" s="21">
        <v>60</v>
      </c>
      <c r="BA144" s="21">
        <v>7</v>
      </c>
      <c r="BB144" s="21">
        <v>0</v>
      </c>
      <c r="BC144" s="21">
        <v>0</v>
      </c>
      <c r="BD144" s="21">
        <v>0</v>
      </c>
      <c r="BE144" s="21">
        <v>0</v>
      </c>
      <c r="BF144" s="15" t="str">
        <f t="shared" si="26"/>
        <v>http://mkweb.bcgsc.ca/color-summarizer/?url=https://i.ibb.co/J3fk97q/Mongolia-Flag.png&amp;precision=low&amp;num_clusters=3</v>
      </c>
      <c r="BG144" s="15">
        <f t="shared" si="36"/>
        <v>100</v>
      </c>
      <c r="BH144" s="15" t="str">
        <f t="shared" si="37"/>
        <v>["pctBLA_0", "pctBLU_33", "pctGRE_0", "pctRED_60", "pctYEL_7", "pctORA_0", "pctBRO_0", "pctPUR_0", "pctWHI_0"]</v>
      </c>
      <c r="BI144" s="22">
        <v>1564116</v>
      </c>
      <c r="BJ144" s="15" t="str">
        <f t="shared" si="38"/>
        <v>"area_1564116",</v>
      </c>
      <c r="BK144" s="15" t="s">
        <v>2899</v>
      </c>
    </row>
    <row r="145" spans="1:63" ht="21.6" customHeight="1" x14ac:dyDescent="0.3">
      <c r="A145" s="10" t="s">
        <v>183</v>
      </c>
      <c r="B145" s="11" t="e" vm="144">
        <v>#VALUE!</v>
      </c>
      <c r="C145" s="24" t="s">
        <v>427</v>
      </c>
      <c r="D145" s="2" t="s">
        <v>791</v>
      </c>
      <c r="E145" s="12" t="s">
        <v>942</v>
      </c>
      <c r="F145" s="13" t="str" cm="1">
        <f t="array" ref="F145">SUBSTITUTE(CHAR(34) &amp; "capi_" &amp; AS145 &amp; CHAR(34) &amp; "," &amp; BZ145 &amp; IF(COUNTA(_xlfn._xlws.FILTER(I145:AB145, I145:AB145="y"))=0, "", _xlfn.TEXTJOIN(", ", TRUE, IF(I145:AB145="y", CHAR(34) &amp; I$1:AB$1 &amp; CHAR(34), "")) &amp; ","),",,",",")</f>
        <v>"capi_Podgorica","rg3_austrohungary", "ntGRRE",</v>
      </c>
      <c r="G145" s="14" t="str" cm="1">
        <f t="array" ref="G145">_xlfn.LET(
  _xlpm.textOutput, SUBSTITUTE(
    IF(COUNTA(_xlfn._xlws.FILTER(BH145:BU145, BH145:BU145="y"))=0, "", _xlfn.TEXTJOIN(",", TRUE, IF(AC145:AR145="y", CHAR(34) &amp; $AC$1:$AR$1 &amp; CHAR(34), "")) ) &amp; "," &amp; CHAR(34) &amp; AT145 &amp; CHAR(34),
    ",,", ","
  ),
  IF(LEFT(_xlpm.textOutput,1)=",", MID(_xlpm.textOutput,2,LEN(_xlpm.textOutput)-1), _xlpm.textOutput)
)</f>
        <v>"balkan","rg3_romanempire","rg2_Eu_South"</v>
      </c>
      <c r="H145" s="15" t="str">
        <f>""</f>
        <v/>
      </c>
      <c r="I145" s="16"/>
      <c r="J145" s="16"/>
      <c r="K145" s="16"/>
      <c r="L145" s="16"/>
      <c r="M145" s="16"/>
      <c r="N145" s="16"/>
      <c r="O145" s="16"/>
      <c r="P145" s="16"/>
      <c r="Q145" s="16" t="s">
        <v>529</v>
      </c>
      <c r="R145" s="16"/>
      <c r="S145" s="16"/>
      <c r="T145" s="16"/>
      <c r="U145" s="16"/>
      <c r="V145" s="16"/>
      <c r="W145" s="16"/>
      <c r="X145" s="16"/>
      <c r="Y145" s="16" t="s">
        <v>529</v>
      </c>
      <c r="Z145" s="16"/>
      <c r="AA145" s="16"/>
      <c r="AB145" s="17"/>
      <c r="AC145" s="18"/>
      <c r="AD145" s="19"/>
      <c r="AE145" s="19" t="s">
        <v>529</v>
      </c>
      <c r="AF145" s="19"/>
      <c r="AG145" s="19" t="s">
        <v>529</v>
      </c>
      <c r="AH145" s="19"/>
      <c r="AI145" s="19"/>
      <c r="AJ145" s="19" t="str">
        <f t="shared" si="27"/>
        <v/>
      </c>
      <c r="AK145" s="19" t="str">
        <f t="shared" si="28"/>
        <v/>
      </c>
      <c r="AL145" s="19" t="str">
        <f t="shared" si="29"/>
        <v/>
      </c>
      <c r="AM145" s="19" t="str">
        <f t="shared" si="30"/>
        <v/>
      </c>
      <c r="AN145" s="19" t="str">
        <f t="shared" si="31"/>
        <v/>
      </c>
      <c r="AO145" s="19" t="str">
        <f t="shared" si="32"/>
        <v/>
      </c>
      <c r="AP145" s="19" t="str">
        <f t="shared" si="33"/>
        <v/>
      </c>
      <c r="AQ145" s="19" t="str">
        <f t="shared" si="34"/>
        <v/>
      </c>
      <c r="AR145" s="19" t="str">
        <f t="shared" si="35"/>
        <v/>
      </c>
      <c r="AS145" s="80" t="s">
        <v>692</v>
      </c>
      <c r="AT145" s="81" t="s">
        <v>535</v>
      </c>
      <c r="AU145" s="82" t="s">
        <v>3526</v>
      </c>
      <c r="AV145" s="20">
        <v>4</v>
      </c>
      <c r="AW145" s="21">
        <v>0</v>
      </c>
      <c r="AX145" s="21">
        <v>1</v>
      </c>
      <c r="AY145" s="21">
        <v>1</v>
      </c>
      <c r="AZ145" s="21">
        <v>74</v>
      </c>
      <c r="BA145" s="21">
        <v>24</v>
      </c>
      <c r="BB145" s="21">
        <v>0</v>
      </c>
      <c r="BC145" s="21">
        <v>0</v>
      </c>
      <c r="BD145" s="21">
        <v>0</v>
      </c>
      <c r="BE145" s="21">
        <v>0</v>
      </c>
      <c r="BF145" s="15" t="str">
        <f t="shared" si="26"/>
        <v>http://mkweb.bcgsc.ca/color-summarizer/?url=https://i.ibb.co/kMKBgP1/Montenegro-Flag.png&amp;precision=low&amp;num_clusters=4</v>
      </c>
      <c r="BG145" s="15">
        <f t="shared" si="36"/>
        <v>100</v>
      </c>
      <c r="BH145" s="15" t="str">
        <f t="shared" si="37"/>
        <v>["pctBLA_0", "pctBLU_1", "pctGRE_1", "pctRED_74", "pctYEL_24", "pctORA_0", "pctBRO_0", "pctPUR_0", "pctWHI_0"]</v>
      </c>
      <c r="BI145" s="22">
        <v>13812</v>
      </c>
      <c r="BJ145" s="15" t="str">
        <f t="shared" si="38"/>
        <v>"area_13812",</v>
      </c>
      <c r="BK145" s="15" t="s">
        <v>2900</v>
      </c>
    </row>
    <row r="146" spans="1:63" ht="21.6" customHeight="1" x14ac:dyDescent="0.3">
      <c r="A146" s="10" t="s">
        <v>184</v>
      </c>
      <c r="B146" s="11" t="e" vm="145">
        <v>#VALUE!</v>
      </c>
      <c r="C146" s="24" t="s">
        <v>428</v>
      </c>
      <c r="D146" s="2" t="s">
        <v>794</v>
      </c>
      <c r="E146" s="12" t="s">
        <v>943</v>
      </c>
      <c r="F146" s="13" t="str" cm="1">
        <f t="array" ref="F146">SUBSTITUTE(CHAR(34) &amp; "capi_" &amp; AS146 &amp; CHAR(34) &amp; "," &amp; BZ146 &amp; IF(COUNTA(_xlfn._xlws.FILTER(I146:AB146, I146:AB146="y"))=0, "", _xlfn.TEXTJOIN(", ", TRUE, IF(I146:AB146="y", CHAR(34) &amp; I$1:AB$1 &amp; CHAR(34), "")) &amp; ","),",,",",")</f>
        <v>"capi_Plymouth","island", "kokomo", "geo_CapiBeach", "ntGRRE", "ntGRYE", "ntWHYE",</v>
      </c>
      <c r="G146" s="14" t="str" cm="1">
        <f t="array" ref="G146">_xlfn.LET(
  _xlpm.textOutput, SUBSTITUTE(
    IF(COUNTA(_xlfn._xlws.FILTER(BH146:BU146, BH146:BU146="y"))=0, "", _xlfn.TEXTJOIN(",", TRUE, IF(AC146:AR146="y", CHAR(34) &amp; $AC$1:$AR$1 &amp; CHAR(34), "")) ) &amp; "," &amp; CHAR(34) &amp; AT146 &amp; CHAR(34),
    ",,", ","
  ),
  IF(LEFT(_xlpm.textOutput,1)=",", MID(_xlpm.textOutput,2,LEN(_xlpm.textOutput)-1), _xlpm.textOutput)
)</f>
        <v>"monarchy","englis","rg2_Na_Caribbean"</v>
      </c>
      <c r="H146" s="15" t="str">
        <f>""</f>
        <v/>
      </c>
      <c r="I146" s="16" t="s">
        <v>529</v>
      </c>
      <c r="J146" s="16"/>
      <c r="K146" s="16" t="s">
        <v>529</v>
      </c>
      <c r="L146" s="16"/>
      <c r="M146" s="16"/>
      <c r="N146" s="16"/>
      <c r="O146" s="16"/>
      <c r="P146" s="16"/>
      <c r="Q146" s="16"/>
      <c r="R146" s="16"/>
      <c r="S146" s="16"/>
      <c r="T146" s="16"/>
      <c r="U146" s="16"/>
      <c r="V146" s="16" t="s">
        <v>529</v>
      </c>
      <c r="W146" s="16"/>
      <c r="X146" s="16"/>
      <c r="Y146" s="16" t="s">
        <v>529</v>
      </c>
      <c r="Z146" s="16" t="s">
        <v>529</v>
      </c>
      <c r="AA146" s="16"/>
      <c r="AB146" s="17" t="s">
        <v>529</v>
      </c>
      <c r="AC146" s="18"/>
      <c r="AD146" s="19"/>
      <c r="AE146" s="19"/>
      <c r="AF146" s="19"/>
      <c r="AG146" s="19"/>
      <c r="AH146" s="19"/>
      <c r="AI146" s="19" t="s">
        <v>529</v>
      </c>
      <c r="AJ146" s="19" t="str">
        <f t="shared" si="27"/>
        <v>y</v>
      </c>
      <c r="AK146" s="19" t="str">
        <f t="shared" si="28"/>
        <v/>
      </c>
      <c r="AL146" s="19" t="str">
        <f t="shared" si="29"/>
        <v/>
      </c>
      <c r="AM146" s="19" t="str">
        <f t="shared" si="30"/>
        <v/>
      </c>
      <c r="AN146" s="19" t="str">
        <f t="shared" si="31"/>
        <v/>
      </c>
      <c r="AO146" s="19" t="str">
        <f t="shared" si="32"/>
        <v/>
      </c>
      <c r="AP146" s="19" t="str">
        <f t="shared" si="33"/>
        <v/>
      </c>
      <c r="AQ146" s="19" t="str">
        <f t="shared" si="34"/>
        <v/>
      </c>
      <c r="AR146" s="19" t="str">
        <f t="shared" si="35"/>
        <v/>
      </c>
      <c r="AS146" s="80" t="s">
        <v>693</v>
      </c>
      <c r="AT146" s="81" t="s">
        <v>544</v>
      </c>
      <c r="AU146" s="82" t="s">
        <v>3450</v>
      </c>
      <c r="AV146" s="20">
        <v>7</v>
      </c>
      <c r="AW146" s="21">
        <v>1</v>
      </c>
      <c r="AX146" s="21">
        <v>71</v>
      </c>
      <c r="AY146" s="21">
        <v>2</v>
      </c>
      <c r="AZ146" s="21">
        <v>13</v>
      </c>
      <c r="BA146" s="21">
        <v>1</v>
      </c>
      <c r="BB146" s="21">
        <v>0</v>
      </c>
      <c r="BC146" s="21">
        <v>2</v>
      </c>
      <c r="BD146" s="21">
        <v>0</v>
      </c>
      <c r="BE146" s="21">
        <v>9</v>
      </c>
      <c r="BF146" s="15" t="str">
        <f t="shared" si="26"/>
        <v>http://mkweb.bcgsc.ca/color-summarizer/?url=https://i.ibb.co/ZBbgCMb/Montserrat-Flag.png&amp;precision=low&amp;num_clusters=7</v>
      </c>
      <c r="BG146" s="15">
        <f t="shared" si="36"/>
        <v>99</v>
      </c>
      <c r="BH146" s="15" t="str">
        <f t="shared" si="37"/>
        <v>["pctBLA_1", "pctBLU_71", "pctGRE_2", "pctRED_13", "pctYEL_1", "pctORA_0", "pctBRO_2", "pctPUR_0", "pctWHI_9"]</v>
      </c>
      <c r="BI146" s="15">
        <v>102</v>
      </c>
      <c r="BJ146" s="15" t="str">
        <f t="shared" si="38"/>
        <v>"area_102",</v>
      </c>
      <c r="BK146" s="15" t="s">
        <v>2901</v>
      </c>
    </row>
    <row r="147" spans="1:63" ht="21.6" customHeight="1" x14ac:dyDescent="0.3">
      <c r="A147" s="10" t="s">
        <v>185</v>
      </c>
      <c r="B147" s="11" t="e" vm="146">
        <v>#VALUE!</v>
      </c>
      <c r="C147" s="24" t="s">
        <v>429</v>
      </c>
      <c r="D147" s="2" t="s">
        <v>792</v>
      </c>
      <c r="E147" s="12" t="s">
        <v>944</v>
      </c>
      <c r="F147" s="13" t="str" cm="1">
        <f t="array" ref="F147">SUBSTITUTE(CHAR(34) &amp; "capi_" &amp; AS147 &amp; CHAR(34) &amp; "," &amp; BZ147 &amp; IF(COUNTA(_xlfn._xlws.FILTER(I147:AB147, I147:AB147="y"))=0, "", _xlfn.TEXTJOIN(", ", TRUE, IF(I147:AB147="y", CHAR(34) &amp; I$1:AB$1 &amp; CHAR(34), "")) &amp; ","),",,",",")</f>
        <v>"capi_Rabat","locate_MI", "geo_CapiBeach",</v>
      </c>
      <c r="G147" s="14" t="str" cm="1">
        <f t="array" ref="G147">_xlfn.LET(
  _xlpm.textOutput, SUBSTITUTE(
    IF(COUNTA(_xlfn._xlws.FILTER(BH147:BU147, BH147:BU147="y"))=0, "", _xlfn.TEXTJOIN(",", TRUE, IF(AC147:AR147="y", CHAR(34) &amp; $AC$1:$AR$1 &amp; CHAR(34), "")) ) &amp; "," &amp; CHAR(34) &amp; AT147 &amp; CHAR(34),
    ",,", ","
  ),
  IF(LEFT(_xlpm.textOutput,1)=",", MID(_xlpm.textOutput,2,LEN(_xlpm.textOutput)-1), _xlpm.textOutput)
)</f>
        <v>"monarchy","arabic","rg2_Af_North"</v>
      </c>
      <c r="H147" s="15" t="str">
        <f>""</f>
        <v/>
      </c>
      <c r="I147" s="16"/>
      <c r="J147" s="16"/>
      <c r="K147" s="16"/>
      <c r="L147" s="16" t="s">
        <v>529</v>
      </c>
      <c r="M147" s="16"/>
      <c r="N147" s="16"/>
      <c r="O147" s="16"/>
      <c r="P147" s="16"/>
      <c r="Q147" s="16"/>
      <c r="R147" s="16"/>
      <c r="S147" s="16"/>
      <c r="T147" s="16"/>
      <c r="U147" s="16"/>
      <c r="V147" s="16" t="s">
        <v>529</v>
      </c>
      <c r="W147" s="16"/>
      <c r="X147" s="16"/>
      <c r="Y147" s="16"/>
      <c r="Z147" s="16"/>
      <c r="AA147" s="16"/>
      <c r="AB147" s="17"/>
      <c r="AC147" s="18"/>
      <c r="AD147" s="19"/>
      <c r="AE147" s="19"/>
      <c r="AF147" s="19"/>
      <c r="AG147" s="19"/>
      <c r="AH147" s="19"/>
      <c r="AI147" s="19" t="s">
        <v>529</v>
      </c>
      <c r="AJ147" s="19" t="str">
        <f t="shared" si="27"/>
        <v/>
      </c>
      <c r="AK147" s="19" t="str">
        <f t="shared" si="28"/>
        <v/>
      </c>
      <c r="AL147" s="19" t="str">
        <f t="shared" si="29"/>
        <v/>
      </c>
      <c r="AM147" s="19" t="str">
        <f t="shared" si="30"/>
        <v/>
      </c>
      <c r="AN147" s="19" t="str">
        <f t="shared" si="31"/>
        <v/>
      </c>
      <c r="AO147" s="19" t="str">
        <f t="shared" si="32"/>
        <v/>
      </c>
      <c r="AP147" s="19" t="str">
        <f t="shared" si="33"/>
        <v/>
      </c>
      <c r="AQ147" s="19" t="str">
        <f t="shared" si="34"/>
        <v>y</v>
      </c>
      <c r="AR147" s="19" t="str">
        <f t="shared" si="35"/>
        <v/>
      </c>
      <c r="AS147" s="80" t="s">
        <v>694</v>
      </c>
      <c r="AT147" s="81" t="s">
        <v>537</v>
      </c>
      <c r="AU147" s="82" t="s">
        <v>3446</v>
      </c>
      <c r="AV147" s="20">
        <v>2</v>
      </c>
      <c r="AW147" s="21">
        <v>0</v>
      </c>
      <c r="AX147" s="21">
        <v>0</v>
      </c>
      <c r="AY147" s="21">
        <v>3</v>
      </c>
      <c r="AZ147" s="21">
        <v>97</v>
      </c>
      <c r="BA147" s="21">
        <v>0</v>
      </c>
      <c r="BB147" s="21">
        <v>0</v>
      </c>
      <c r="BC147" s="21">
        <v>0</v>
      </c>
      <c r="BD147" s="21">
        <v>0</v>
      </c>
      <c r="BE147" s="21">
        <v>0</v>
      </c>
      <c r="BF147" s="15" t="str">
        <f t="shared" si="26"/>
        <v>http://mkweb.bcgsc.ca/color-summarizer/?url=https://i.ibb.co/4MPL9Pt/Morocco-Flag.png&amp;precision=low&amp;num_clusters=2</v>
      </c>
      <c r="BG147" s="15">
        <f t="shared" si="36"/>
        <v>100</v>
      </c>
      <c r="BH147" s="15" t="str">
        <f t="shared" si="37"/>
        <v>["pctBLA_0", "pctBLU_0", "pctGRE_3", "pctRED_97", "pctYEL_0", "pctORA_0", "pctBRO_0", "pctPUR_0", "pctWHI_0"]</v>
      </c>
      <c r="BI147" s="22">
        <v>446550</v>
      </c>
      <c r="BJ147" s="15" t="str">
        <f t="shared" si="38"/>
        <v>"area_446550",</v>
      </c>
      <c r="BK147" s="15" t="s">
        <v>2902</v>
      </c>
    </row>
    <row r="148" spans="1:63" ht="21.6" customHeight="1" x14ac:dyDescent="0.3">
      <c r="A148" s="10" t="s">
        <v>186</v>
      </c>
      <c r="B148" s="11" t="e" vm="147">
        <v>#VALUE!</v>
      </c>
      <c r="C148" s="24" t="s">
        <v>430</v>
      </c>
      <c r="D148" s="2" t="s">
        <v>792</v>
      </c>
      <c r="E148" s="12" t="s">
        <v>945</v>
      </c>
      <c r="F148" s="13" t="str" cm="1">
        <f t="array" ref="F148">SUBSTITUTE(CHAR(34) &amp; "capi_" &amp; AS148 &amp; CHAR(34) &amp; "," &amp; BZ148 &amp; IF(COUNTA(_xlfn._xlws.FILTER(I148:AB148, I148:AB148="y"))=0, "", _xlfn.TEXTJOIN(", ", TRUE, IF(I148:AB148="y", CHAR(34) &amp; I$1:AB$1 &amp; CHAR(34), "")) &amp; ","),",,",",")</f>
        <v>"capi_Maputo","geo_CapiBeach",</v>
      </c>
      <c r="G148" s="14" t="str" cm="1">
        <f t="array" ref="G148">_xlfn.LET(
  _xlpm.textOutput, SUBSTITUTE(
    IF(COUNTA(_xlfn._xlws.FILTER(BH148:BU148, BH148:BU148="y"))=0, "", _xlfn.TEXTJOIN(",", TRUE, IF(AC148:AR148="y", CHAR(34) &amp; $AC$1:$AR$1 &amp; CHAR(34), "")) ) &amp; "," &amp; CHAR(34) &amp; AT148 &amp; CHAR(34),
    ",,", ","
  ),
  IF(LEFT(_xlpm.textOutput,1)=",", MID(_xlpm.textOutput,2,LEN(_xlpm.textOutput)-1), _xlpm.textOutput)
)</f>
        <v>"portug","rg2_AF_East"</v>
      </c>
      <c r="H148" s="15" t="str">
        <f>""</f>
        <v/>
      </c>
      <c r="I148" s="16"/>
      <c r="J148" s="16"/>
      <c r="K148" s="16"/>
      <c r="L148" s="16"/>
      <c r="M148" s="16"/>
      <c r="N148" s="16"/>
      <c r="O148" s="16"/>
      <c r="P148" s="16"/>
      <c r="Q148" s="16"/>
      <c r="R148" s="16"/>
      <c r="S148" s="16"/>
      <c r="T148" s="16"/>
      <c r="U148" s="16"/>
      <c r="V148" s="16" t="s">
        <v>529</v>
      </c>
      <c r="W148" s="16"/>
      <c r="X148" s="16"/>
      <c r="Y148" s="16"/>
      <c r="Z148" s="16"/>
      <c r="AA148" s="16"/>
      <c r="AB148" s="17"/>
      <c r="AC148" s="18"/>
      <c r="AD148" s="19"/>
      <c r="AE148" s="19"/>
      <c r="AF148" s="19"/>
      <c r="AG148" s="19"/>
      <c r="AH148" s="19"/>
      <c r="AI148" s="19"/>
      <c r="AJ148" s="19" t="str">
        <f t="shared" si="27"/>
        <v/>
      </c>
      <c r="AK148" s="19" t="str">
        <f t="shared" si="28"/>
        <v/>
      </c>
      <c r="AL148" s="19" t="str">
        <f t="shared" si="29"/>
        <v/>
      </c>
      <c r="AM148" s="19" t="str">
        <f t="shared" si="30"/>
        <v/>
      </c>
      <c r="AN148" s="19" t="str">
        <f t="shared" si="31"/>
        <v/>
      </c>
      <c r="AO148" s="19" t="str">
        <f t="shared" si="32"/>
        <v/>
      </c>
      <c r="AP148" s="19" t="str">
        <f t="shared" si="33"/>
        <v/>
      </c>
      <c r="AQ148" s="19" t="str">
        <f t="shared" si="34"/>
        <v/>
      </c>
      <c r="AR148" s="19" t="str">
        <f t="shared" si="35"/>
        <v>y</v>
      </c>
      <c r="AS148" s="80" t="s">
        <v>695</v>
      </c>
      <c r="AT148" s="81" t="s">
        <v>577</v>
      </c>
      <c r="AU148" s="82" t="s">
        <v>3449</v>
      </c>
      <c r="AV148" s="20">
        <v>5</v>
      </c>
      <c r="AW148" s="21">
        <v>22</v>
      </c>
      <c r="AX148" s="21">
        <v>0</v>
      </c>
      <c r="AY148" s="21">
        <v>28</v>
      </c>
      <c r="AZ148" s="21">
        <v>18</v>
      </c>
      <c r="BA148" s="21">
        <v>30</v>
      </c>
      <c r="BB148" s="21">
        <v>0</v>
      </c>
      <c r="BC148" s="21">
        <v>0</v>
      </c>
      <c r="BD148" s="21">
        <v>0</v>
      </c>
      <c r="BE148" s="21">
        <v>3</v>
      </c>
      <c r="BF148" s="15" t="str">
        <f t="shared" si="26"/>
        <v>http://mkweb.bcgsc.ca/color-summarizer/?url=https://i.ibb.co/CHx2Jxm/Mozambique-Flag.png&amp;precision=low&amp;num_clusters=5</v>
      </c>
      <c r="BG148" s="15">
        <f t="shared" si="36"/>
        <v>101</v>
      </c>
      <c r="BH148" s="15" t="str">
        <f t="shared" si="37"/>
        <v>["pctBLA_22", "pctBLU_0", "pctGRE_28", "pctRED_18", "pctYEL_30", "pctORA_0", "pctBRO_0", "pctPUR_0", "pctWHI_3"]</v>
      </c>
      <c r="BI148" s="22">
        <v>801590</v>
      </c>
      <c r="BJ148" s="15" t="str">
        <f t="shared" si="38"/>
        <v>"area_801590",</v>
      </c>
      <c r="BK148" s="15" t="s">
        <v>2903</v>
      </c>
    </row>
    <row r="149" spans="1:63" ht="21.6" customHeight="1" x14ac:dyDescent="0.3">
      <c r="A149" s="10" t="s">
        <v>187</v>
      </c>
      <c r="B149" s="11" t="e" vm="148">
        <v>#VALUE!</v>
      </c>
      <c r="C149" s="24" t="s">
        <v>431</v>
      </c>
      <c r="D149" s="2" t="s">
        <v>790</v>
      </c>
      <c r="E149" s="12" t="s">
        <v>946</v>
      </c>
      <c r="F149" s="13" t="str" cm="1">
        <f t="array" ref="F149">SUBSTITUTE(CHAR(34) &amp; "capi_" &amp; AS149 &amp; CHAR(34) &amp; "," &amp; BZ149 &amp; IF(COUNTA(_xlfn._xlws.FILTER(I149:AB149, I149:AB149="y"))=0, "", _xlfn.TEXTJOIN(", ", TRUE, IF(I149:AB149="y", CHAR(34) &amp; I$1:AB$1 &amp; CHAR(34), "")) &amp; ","),",,",",")</f>
        <v>"capi_Naypyidaw",</v>
      </c>
      <c r="G149" s="14" t="str" cm="1">
        <f t="array" ref="G149">_xlfn.LET(
  _xlpm.textOutput, SUBSTITUTE(
    IF(COUNTA(_xlfn._xlws.FILTER(BH149:BU149, BH149:BU149="y"))=0, "", _xlfn.TEXTJOIN(",", TRUE, IF(AC149:AR149="y", CHAR(34) &amp; $AC$1:$AR$1 &amp; CHAR(34), "")) ) &amp; "," &amp; CHAR(34) &amp; AT149 &amp; CHAR(34),
    ",,", ","
  ),
  IF(LEFT(_xlpm.textOutput,1)=",", MID(_xlpm.textOutput,2,LEN(_xlpm.textOutput)-1), _xlpm.textOutput)
)</f>
        <v>"chopGB","rg2_AS_SouthEast"</v>
      </c>
      <c r="H149" s="15" t="str">
        <f>""</f>
        <v/>
      </c>
      <c r="I149" s="16"/>
      <c r="J149" s="16"/>
      <c r="K149" s="16"/>
      <c r="L149" s="16"/>
      <c r="M149" s="16"/>
      <c r="N149" s="16"/>
      <c r="O149" s="16"/>
      <c r="P149" s="16"/>
      <c r="Q149" s="16"/>
      <c r="R149" s="16"/>
      <c r="S149" s="16"/>
      <c r="T149" s="16"/>
      <c r="U149" s="16"/>
      <c r="V149" s="16"/>
      <c r="W149" s="16"/>
      <c r="X149" s="16"/>
      <c r="Y149" s="16"/>
      <c r="Z149" s="16"/>
      <c r="AA149" s="16"/>
      <c r="AB149" s="17"/>
      <c r="AC149" s="18"/>
      <c r="AD149" s="19" t="s">
        <v>529</v>
      </c>
      <c r="AE149" s="19"/>
      <c r="AF149" s="19"/>
      <c r="AG149" s="19"/>
      <c r="AH149" s="19"/>
      <c r="AI149" s="19"/>
      <c r="AJ149" s="19" t="str">
        <f t="shared" si="27"/>
        <v/>
      </c>
      <c r="AK149" s="19" t="str">
        <f t="shared" si="28"/>
        <v/>
      </c>
      <c r="AL149" s="19" t="str">
        <f t="shared" si="29"/>
        <v/>
      </c>
      <c r="AM149" s="19" t="str">
        <f t="shared" si="30"/>
        <v/>
      </c>
      <c r="AN149" s="19" t="str">
        <f t="shared" si="31"/>
        <v/>
      </c>
      <c r="AO149" s="19" t="str">
        <f t="shared" si="32"/>
        <v/>
      </c>
      <c r="AP149" s="19" t="str">
        <f t="shared" si="33"/>
        <v/>
      </c>
      <c r="AQ149" s="19" t="str">
        <f t="shared" si="34"/>
        <v/>
      </c>
      <c r="AR149" s="19" t="str">
        <f t="shared" si="35"/>
        <v/>
      </c>
      <c r="AS149" s="80" t="s">
        <v>696</v>
      </c>
      <c r="AT149" s="81" t="s">
        <v>580</v>
      </c>
      <c r="AU149" s="82" t="s">
        <v>3527</v>
      </c>
      <c r="AV149" s="20">
        <v>4</v>
      </c>
      <c r="AW149" s="21">
        <v>0</v>
      </c>
      <c r="AX149" s="21">
        <v>0</v>
      </c>
      <c r="AY149" s="21">
        <v>25</v>
      </c>
      <c r="AZ149" s="21">
        <v>32</v>
      </c>
      <c r="BA149" s="21">
        <v>33</v>
      </c>
      <c r="BB149" s="21">
        <v>0</v>
      </c>
      <c r="BC149" s="21">
        <v>0</v>
      </c>
      <c r="BD149" s="21">
        <v>0</v>
      </c>
      <c r="BE149" s="21">
        <v>10</v>
      </c>
      <c r="BF149" s="15" t="str">
        <f t="shared" si="26"/>
        <v>http://mkweb.bcgsc.ca/color-summarizer/?url=https://i.ibb.co/Bt0d9qQ/Myanmar-Flag.png&amp;precision=low&amp;num_clusters=4</v>
      </c>
      <c r="BG149" s="15">
        <f t="shared" si="36"/>
        <v>100</v>
      </c>
      <c r="BH149" s="15" t="str">
        <f t="shared" si="37"/>
        <v>["pctBLA_0", "pctBLU_0", "pctGRE_25", "pctRED_32", "pctYEL_33", "pctORA_0", "pctBRO_0", "pctPUR_0", "pctWHI_10"]</v>
      </c>
      <c r="BI149" s="22">
        <v>676578</v>
      </c>
      <c r="BJ149" s="15" t="str">
        <f t="shared" si="38"/>
        <v>"area_676578",</v>
      </c>
      <c r="BK149" s="15" t="s">
        <v>2904</v>
      </c>
    </row>
    <row r="150" spans="1:63" ht="21.6" customHeight="1" x14ac:dyDescent="0.3">
      <c r="A150" s="10" t="s">
        <v>188</v>
      </c>
      <c r="B150" s="11" t="e" vm="149">
        <v>#VALUE!</v>
      </c>
      <c r="C150" s="24" t="s">
        <v>432</v>
      </c>
      <c r="D150" s="2" t="s">
        <v>792</v>
      </c>
      <c r="E150" s="12" t="s">
        <v>947</v>
      </c>
      <c r="F150" s="13" t="str" cm="1">
        <f t="array" ref="F150">SUBSTITUTE(CHAR(34) &amp; "capi_" &amp; AS150 &amp; CHAR(34) &amp; "," &amp; BZ150 &amp; IF(COUNTA(_xlfn._xlws.FILTER(I150:AB150, I150:AB150="y"))=0, "", _xlfn.TEXTJOIN(", ", TRUE, IF(I150:AB150="y", CHAR(34) &amp; I$1:AB$1 &amp; CHAR(34), "")) &amp; ","),",,",",")</f>
        <v>"capi_Windhoek","ntGRRE", "ntGRYE", "ntWHYE",</v>
      </c>
      <c r="G150" s="14" t="str" cm="1">
        <f t="array" ref="G150">_xlfn.LET(
  _xlpm.textOutput, SUBSTITUTE(
    IF(COUNTA(_xlfn._xlws.FILTER(BH150:BU150, BH150:BU150="y"))=0, "", _xlfn.TEXTJOIN(",", TRUE, IF(AC150:AR150="y", CHAR(34) &amp; $AC$1:$AR$1 &amp; CHAR(34), "")) ) &amp; "," &amp; CHAR(34) &amp; AT150 &amp; CHAR(34),
    ",,", ","
  ),
  IF(LEFT(_xlpm.textOutput,1)=",", MID(_xlpm.textOutput,2,LEN(_xlpm.textOutput)-1), _xlpm.textOutput)
)</f>
        <v>"englis","rg2_AF_South"</v>
      </c>
      <c r="H150" s="15" t="str">
        <f>""</f>
        <v/>
      </c>
      <c r="I150" s="16"/>
      <c r="J150" s="16"/>
      <c r="K150" s="16"/>
      <c r="L150" s="16"/>
      <c r="M150" s="16"/>
      <c r="N150" s="16"/>
      <c r="O150" s="16"/>
      <c r="P150" s="16"/>
      <c r="Q150" s="16"/>
      <c r="R150" s="16"/>
      <c r="S150" s="16"/>
      <c r="T150" s="16"/>
      <c r="U150" s="16"/>
      <c r="V150" s="16"/>
      <c r="W150" s="16"/>
      <c r="X150" s="16"/>
      <c r="Y150" s="16" t="s">
        <v>529</v>
      </c>
      <c r="Z150" s="16" t="s">
        <v>529</v>
      </c>
      <c r="AA150" s="16"/>
      <c r="AB150" s="17" t="s">
        <v>529</v>
      </c>
      <c r="AC150" s="18"/>
      <c r="AD150" s="19"/>
      <c r="AE150" s="19"/>
      <c r="AF150" s="19"/>
      <c r="AG150" s="19"/>
      <c r="AH150" s="19"/>
      <c r="AI150" s="19"/>
      <c r="AJ150" s="19" t="str">
        <f t="shared" si="27"/>
        <v>y</v>
      </c>
      <c r="AK150" s="19" t="str">
        <f t="shared" si="28"/>
        <v/>
      </c>
      <c r="AL150" s="19" t="str">
        <f t="shared" si="29"/>
        <v/>
      </c>
      <c r="AM150" s="19" t="str">
        <f t="shared" si="30"/>
        <v/>
      </c>
      <c r="AN150" s="19" t="str">
        <f t="shared" si="31"/>
        <v/>
      </c>
      <c r="AO150" s="19" t="str">
        <f t="shared" si="32"/>
        <v/>
      </c>
      <c r="AP150" s="19" t="str">
        <f t="shared" si="33"/>
        <v/>
      </c>
      <c r="AQ150" s="19" t="str">
        <f t="shared" si="34"/>
        <v/>
      </c>
      <c r="AR150" s="19" t="str">
        <f t="shared" si="35"/>
        <v/>
      </c>
      <c r="AS150" s="80" t="s">
        <v>697</v>
      </c>
      <c r="AT150" s="81" t="s">
        <v>574</v>
      </c>
      <c r="AU150" s="82" t="s">
        <v>3450</v>
      </c>
      <c r="AV150" s="20">
        <v>5</v>
      </c>
      <c r="AW150" s="21">
        <v>0</v>
      </c>
      <c r="AX150" s="21">
        <v>28</v>
      </c>
      <c r="AY150" s="21">
        <v>33</v>
      </c>
      <c r="AZ150" s="21">
        <v>28</v>
      </c>
      <c r="BA150" s="21">
        <v>3</v>
      </c>
      <c r="BB150" s="21">
        <v>0</v>
      </c>
      <c r="BC150" s="21">
        <v>0</v>
      </c>
      <c r="BD150" s="21">
        <v>0</v>
      </c>
      <c r="BE150" s="21">
        <v>8</v>
      </c>
      <c r="BF150" s="15" t="str">
        <f t="shared" si="26"/>
        <v>http://mkweb.bcgsc.ca/color-summarizer/?url=https://i.ibb.co/Wkrd913/Namibia-Flag.png&amp;precision=low&amp;num_clusters=5</v>
      </c>
      <c r="BG150" s="15">
        <f t="shared" si="36"/>
        <v>100</v>
      </c>
      <c r="BH150" s="15" t="str">
        <f t="shared" si="37"/>
        <v>["pctBLA_0", "pctBLU_28", "pctGRE_33", "pctRED_28", "pctYEL_3", "pctORA_0", "pctBRO_0", "pctPUR_0", "pctWHI_8"]</v>
      </c>
      <c r="BI150" s="22">
        <v>825615</v>
      </c>
      <c r="BJ150" s="15" t="str">
        <f t="shared" si="38"/>
        <v>"area_825615",</v>
      </c>
      <c r="BK150" s="15" t="s">
        <v>2905</v>
      </c>
    </row>
    <row r="151" spans="1:63" ht="21.6" customHeight="1" x14ac:dyDescent="0.3">
      <c r="A151" s="10" t="s">
        <v>189</v>
      </c>
      <c r="B151" s="11" t="e" vm="150">
        <v>#VALUE!</v>
      </c>
      <c r="C151" s="24" t="s">
        <v>433</v>
      </c>
      <c r="D151" s="2" t="s">
        <v>793</v>
      </c>
      <c r="E151" s="12" t="s">
        <v>948</v>
      </c>
      <c r="F151" s="13" t="str" cm="1">
        <f t="array" ref="F151">SUBSTITUTE(CHAR(34) &amp; "capi_" &amp; AS151 &amp; CHAR(34) &amp; "," &amp; BZ151 &amp; IF(COUNTA(_xlfn._xlws.FILTER(I151:AB151, I151:AB151="y"))=0, "", _xlfn.TEXTJOIN(", ", TRUE, IF(I151:AB151="y", CHAR(34) &amp; I$1:AB$1 &amp; CHAR(34), "")) &amp; ","),",,",",")</f>
        <v>"capi_Yaren","island", "geo_CapiBeach", "ntBLYE", "ntWHYE",</v>
      </c>
      <c r="G151" s="14" t="str" cm="1">
        <f t="array" ref="G151">_xlfn.LET(
  _xlpm.textOutput, SUBSTITUTE(
    IF(COUNTA(_xlfn._xlws.FILTER(BH151:BU151, BH151:BU151="y"))=0, "", _xlfn.TEXTJOIN(",", TRUE, IF(AC151:AR151="y", CHAR(34) &amp; $AC$1:$AR$1 &amp; CHAR(34), "")) ) &amp; "," &amp; CHAR(34) &amp; AT151 &amp; CHAR(34),
    ",,", ","
  ),
  IF(LEFT(_xlpm.textOutput,1)=",", MID(_xlpm.textOutput,2,LEN(_xlpm.textOutput)-1), _xlpm.textOutput)
)</f>
        <v>"chopGB","englis","rg2_OC_Micronesia"</v>
      </c>
      <c r="H151" s="15" t="str">
        <f>""</f>
        <v/>
      </c>
      <c r="I151" s="16" t="s">
        <v>529</v>
      </c>
      <c r="J151" s="16"/>
      <c r="K151" s="16"/>
      <c r="L151" s="16"/>
      <c r="M151" s="16"/>
      <c r="N151" s="16"/>
      <c r="O151" s="16"/>
      <c r="P151" s="16"/>
      <c r="Q151" s="16"/>
      <c r="R151" s="16"/>
      <c r="S151" s="16"/>
      <c r="T151" s="16"/>
      <c r="U151" s="16"/>
      <c r="V151" s="16" t="s">
        <v>529</v>
      </c>
      <c r="W151" s="16"/>
      <c r="X151" s="16"/>
      <c r="Y151" s="16"/>
      <c r="Z151" s="16"/>
      <c r="AA151" s="16" t="s">
        <v>529</v>
      </c>
      <c r="AB151" s="17" t="s">
        <v>529</v>
      </c>
      <c r="AC151" s="18"/>
      <c r="AD151" s="19" t="s">
        <v>529</v>
      </c>
      <c r="AE151" s="19"/>
      <c r="AF151" s="19"/>
      <c r="AG151" s="19"/>
      <c r="AH151" s="19"/>
      <c r="AI151" s="19"/>
      <c r="AJ151" s="19" t="str">
        <f t="shared" si="27"/>
        <v>y</v>
      </c>
      <c r="AK151" s="19" t="str">
        <f t="shared" si="28"/>
        <v/>
      </c>
      <c r="AL151" s="19" t="str">
        <f t="shared" si="29"/>
        <v/>
      </c>
      <c r="AM151" s="19" t="str">
        <f t="shared" si="30"/>
        <v/>
      </c>
      <c r="AN151" s="19" t="str">
        <f t="shared" si="31"/>
        <v/>
      </c>
      <c r="AO151" s="19" t="str">
        <f t="shared" si="32"/>
        <v/>
      </c>
      <c r="AP151" s="19" t="str">
        <f t="shared" si="33"/>
        <v/>
      </c>
      <c r="AQ151" s="19" t="str">
        <f t="shared" si="34"/>
        <v/>
      </c>
      <c r="AR151" s="19" t="str">
        <f t="shared" si="35"/>
        <v/>
      </c>
      <c r="AS151" s="80" t="s">
        <v>698</v>
      </c>
      <c r="AT151" s="81" t="s">
        <v>638</v>
      </c>
      <c r="AU151" s="82" t="s">
        <v>3528</v>
      </c>
      <c r="AV151" s="20">
        <v>3</v>
      </c>
      <c r="AW151" s="21">
        <v>0</v>
      </c>
      <c r="AX151" s="21">
        <v>87</v>
      </c>
      <c r="AY151" s="21">
        <v>0</v>
      </c>
      <c r="AZ151" s="21">
        <v>0</v>
      </c>
      <c r="BA151" s="21">
        <v>8</v>
      </c>
      <c r="BB151" s="21">
        <v>0</v>
      </c>
      <c r="BC151" s="21">
        <v>0</v>
      </c>
      <c r="BD151" s="21">
        <v>0</v>
      </c>
      <c r="BE151" s="21">
        <v>5</v>
      </c>
      <c r="BF151" s="15" t="str">
        <f t="shared" si="26"/>
        <v>http://mkweb.bcgsc.ca/color-summarizer/?url=https://i.ibb.co/Sm3L855/Nauru-Flag.png&amp;precision=low&amp;num_clusters=3</v>
      </c>
      <c r="BG151" s="15">
        <f t="shared" si="36"/>
        <v>100</v>
      </c>
      <c r="BH151" s="15" t="str">
        <f t="shared" si="37"/>
        <v>["pctBLA_0", "pctBLU_87", "pctGRE_0", "pctRED_0", "pctYEL_8", "pctORA_0", "pctBRO_0", "pctPUR_0", "pctWHI_5"]</v>
      </c>
      <c r="BI151" s="15">
        <v>21</v>
      </c>
      <c r="BJ151" s="15" t="str">
        <f t="shared" si="38"/>
        <v>"area_21",</v>
      </c>
      <c r="BK151" s="15" t="s">
        <v>2906</v>
      </c>
    </row>
    <row r="152" spans="1:63" ht="21.6" customHeight="1" x14ac:dyDescent="0.3">
      <c r="A152" s="10" t="s">
        <v>190</v>
      </c>
      <c r="B152" s="11" t="e" vm="151">
        <v>#VALUE!</v>
      </c>
      <c r="C152" s="24" t="s">
        <v>434</v>
      </c>
      <c r="D152" s="2" t="s">
        <v>790</v>
      </c>
      <c r="E152" s="12" t="s">
        <v>949</v>
      </c>
      <c r="F152" s="13" t="str" cm="1">
        <f t="array" ref="F152">SUBSTITUTE(CHAR(34) &amp; "capi_" &amp; AS152 &amp; CHAR(34) &amp; "," &amp; BZ152 &amp; IF(COUNTA(_xlfn._xlws.FILTER(I152:AB152, I152:AB152="y"))=0, "", _xlfn.TEXTJOIN(", ", TRUE, IF(I152:AB152="y", CHAR(34) &amp; I$1:AB$1 &amp; CHAR(34), "")) &amp; ","),",,",",")</f>
        <v>"capi_Kathmandu","landlo",</v>
      </c>
      <c r="G152" s="14" t="str" cm="1">
        <f t="array" ref="G152">_xlfn.LET(
  _xlpm.textOutput, SUBSTITUTE(
    IF(COUNTA(_xlfn._xlws.FILTER(BH152:BU152, BH152:BU152="y"))=0, "", _xlfn.TEXTJOIN(",", TRUE, IF(AC152:AR152="y", CHAR(34) &amp; $AC$1:$AR$1 &amp; CHAR(34), "")) ) &amp; "," &amp; CHAR(34) &amp; AT152 &amp; CHAR(34),
    ",,", ","
  ),
  IF(LEFT(_xlpm.textOutput,1)=",", MID(_xlpm.textOutput,2,LEN(_xlpm.textOutput)-1), _xlpm.textOutput)
)</f>
        <v>"rg2_As_SouthOnly"</v>
      </c>
      <c r="H152" s="15" t="str">
        <f>""</f>
        <v/>
      </c>
      <c r="I152" s="16"/>
      <c r="J152" s="16" t="s">
        <v>529</v>
      </c>
      <c r="K152" s="16"/>
      <c r="L152" s="16"/>
      <c r="M152" s="16"/>
      <c r="N152" s="16"/>
      <c r="O152" s="16"/>
      <c r="P152" s="16"/>
      <c r="Q152" s="16"/>
      <c r="R152" s="16"/>
      <c r="S152" s="16"/>
      <c r="T152" s="16"/>
      <c r="U152" s="16"/>
      <c r="V152" s="16"/>
      <c r="W152" s="16"/>
      <c r="X152" s="16"/>
      <c r="Y152" s="16"/>
      <c r="Z152" s="16"/>
      <c r="AA152" s="16"/>
      <c r="AB152" s="17"/>
      <c r="AC152" s="18"/>
      <c r="AD152" s="19"/>
      <c r="AE152" s="19"/>
      <c r="AF152" s="19"/>
      <c r="AG152" s="19"/>
      <c r="AH152" s="19"/>
      <c r="AI152" s="19"/>
      <c r="AJ152" s="19" t="str">
        <f t="shared" si="27"/>
        <v/>
      </c>
      <c r="AK152" s="19" t="str">
        <f t="shared" si="28"/>
        <v/>
      </c>
      <c r="AL152" s="19" t="str">
        <f t="shared" si="29"/>
        <v/>
      </c>
      <c r="AM152" s="19" t="str">
        <f t="shared" si="30"/>
        <v/>
      </c>
      <c r="AN152" s="19" t="str">
        <f t="shared" si="31"/>
        <v/>
      </c>
      <c r="AO152" s="19" t="str">
        <f t="shared" si="32"/>
        <v/>
      </c>
      <c r="AP152" s="19" t="str">
        <f t="shared" si="33"/>
        <v/>
      </c>
      <c r="AQ152" s="19" t="str">
        <f t="shared" si="34"/>
        <v/>
      </c>
      <c r="AR152" s="19" t="str">
        <f t="shared" si="35"/>
        <v/>
      </c>
      <c r="AS152" s="80" t="s">
        <v>699</v>
      </c>
      <c r="AT152" s="81" t="s">
        <v>531</v>
      </c>
      <c r="AU152" s="82" t="s">
        <v>3529</v>
      </c>
      <c r="AV152" s="20">
        <v>3</v>
      </c>
      <c r="AW152" s="21">
        <v>0</v>
      </c>
      <c r="AX152" s="21">
        <v>23</v>
      </c>
      <c r="AY152" s="21">
        <v>0</v>
      </c>
      <c r="AZ152" s="21">
        <v>63</v>
      </c>
      <c r="BA152" s="21">
        <v>0</v>
      </c>
      <c r="BB152" s="21">
        <v>0</v>
      </c>
      <c r="BC152" s="21">
        <v>0</v>
      </c>
      <c r="BD152" s="21">
        <v>0</v>
      </c>
      <c r="BE152" s="21">
        <v>14</v>
      </c>
      <c r="BF152" s="15" t="str">
        <f t="shared" si="26"/>
        <v>http://mkweb.bcgsc.ca/color-summarizer/?url=https://i.ibb.co/grNxz9D/Nepal-Flag.png&amp;precision=low&amp;num_clusters=3</v>
      </c>
      <c r="BG152" s="15">
        <f t="shared" si="36"/>
        <v>100</v>
      </c>
      <c r="BH152" s="15" t="str">
        <f t="shared" si="37"/>
        <v>["pctBLA_0", "pctBLU_23", "pctGRE_0", "pctRED_63", "pctYEL_0", "pctORA_0", "pctBRO_0", "pctPUR_0", "pctWHI_14"]</v>
      </c>
      <c r="BI152" s="22">
        <v>147516</v>
      </c>
      <c r="BJ152" s="15" t="str">
        <f t="shared" si="38"/>
        <v>"area_147516",</v>
      </c>
      <c r="BK152" s="15" t="s">
        <v>2907</v>
      </c>
    </row>
    <row r="153" spans="1:63" ht="21.6" customHeight="1" x14ac:dyDescent="0.3">
      <c r="A153" s="10" t="s">
        <v>191</v>
      </c>
      <c r="B153" s="11" t="e" vm="152">
        <v>#VALUE!</v>
      </c>
      <c r="C153" s="24" t="s">
        <v>435</v>
      </c>
      <c r="D153" s="2" t="s">
        <v>791</v>
      </c>
      <c r="E153" s="12" t="s">
        <v>950</v>
      </c>
      <c r="F153" s="13" t="str" cm="1">
        <f t="array" ref="F153">SUBSTITUTE(CHAR(34) &amp; "capi_" &amp; AS153 &amp; CHAR(34) &amp; "," &amp; BZ153 &amp; IF(COUNTA(_xlfn._xlws.FILTER(I153:AB153, I153:AB153="y"))=0, "", _xlfn.TEXTJOIN(", ", TRUE, IF(I153:AB153="y", CHAR(34) &amp; I$1:AB$1 &amp; CHAR(34), "")) &amp; ","),",,",",")</f>
        <v>"capi_Amsterdam","locate_MI", "pol_samesx", "pol_pope",</v>
      </c>
      <c r="G153" s="14" t="str" cm="1">
        <f t="array" ref="G153">_xlfn.LET(
  _xlpm.textOutput, SUBSTITUTE(
    IF(COUNTA(_xlfn._xlws.FILTER(BH153:BU153, BH153:BU153="y"))=0, "", _xlfn.TEXTJOIN(",", TRUE, IF(AC153:AR153="y", CHAR(34) &amp; $AC$1:$AR$1 &amp; CHAR(34), "")) ) &amp; "," &amp; CHAR(34) &amp; AT153 &amp; CHAR(34),
    ",,", ","
  ),
  IF(LEFT(_xlpm.textOutput,1)=",", MID(_xlpm.textOutput,2,LEN(_xlpm.textOutput)-1), _xlpm.textOutput)
)</f>
        <v>"eunion","monarchy","dutchs","rg2_EU_West"</v>
      </c>
      <c r="H153" s="15" t="str">
        <f>""</f>
        <v/>
      </c>
      <c r="I153" s="16"/>
      <c r="J153" s="16"/>
      <c r="K153" s="16"/>
      <c r="L153" s="16" t="s">
        <v>529</v>
      </c>
      <c r="M153" s="16"/>
      <c r="N153" s="16"/>
      <c r="O153" s="16"/>
      <c r="P153" s="16"/>
      <c r="Q153" s="16"/>
      <c r="R153" s="16"/>
      <c r="S153" s="16"/>
      <c r="T153" s="16" t="s">
        <v>529</v>
      </c>
      <c r="U153" s="16" t="s">
        <v>529</v>
      </c>
      <c r="V153" s="16"/>
      <c r="W153" s="16"/>
      <c r="X153" s="16"/>
      <c r="Y153" s="16"/>
      <c r="Z153" s="16"/>
      <c r="AA153" s="16"/>
      <c r="AB153" s="17"/>
      <c r="AC153" s="18"/>
      <c r="AD153" s="19"/>
      <c r="AE153" s="19"/>
      <c r="AF153" s="19"/>
      <c r="AG153" s="19"/>
      <c r="AH153" s="19" t="s">
        <v>529</v>
      </c>
      <c r="AI153" s="19" t="s">
        <v>529</v>
      </c>
      <c r="AJ153" s="19" t="str">
        <f t="shared" si="27"/>
        <v/>
      </c>
      <c r="AK153" s="19" t="str">
        <f t="shared" si="28"/>
        <v/>
      </c>
      <c r="AL153" s="19" t="str">
        <f t="shared" si="29"/>
        <v/>
      </c>
      <c r="AM153" s="19" t="str">
        <f t="shared" si="30"/>
        <v/>
      </c>
      <c r="AN153" s="19" t="str">
        <f t="shared" si="31"/>
        <v>y</v>
      </c>
      <c r="AO153" s="19" t="str">
        <f t="shared" si="32"/>
        <v/>
      </c>
      <c r="AP153" s="19" t="str">
        <f t="shared" si="33"/>
        <v/>
      </c>
      <c r="AQ153" s="19" t="str">
        <f t="shared" si="34"/>
        <v/>
      </c>
      <c r="AR153" s="19" t="str">
        <f t="shared" si="35"/>
        <v/>
      </c>
      <c r="AS153" s="80" t="s">
        <v>700</v>
      </c>
      <c r="AT153" s="81" t="s">
        <v>554</v>
      </c>
      <c r="AU153" s="82" t="s">
        <v>3453</v>
      </c>
      <c r="AV153" s="20">
        <v>3</v>
      </c>
      <c r="AW153" s="21">
        <v>0</v>
      </c>
      <c r="AX153" s="21">
        <v>33</v>
      </c>
      <c r="AY153" s="21">
        <v>0</v>
      </c>
      <c r="AZ153" s="21">
        <v>33</v>
      </c>
      <c r="BA153" s="21">
        <v>0</v>
      </c>
      <c r="BB153" s="21">
        <v>0</v>
      </c>
      <c r="BC153" s="21">
        <v>0</v>
      </c>
      <c r="BD153" s="21">
        <v>0</v>
      </c>
      <c r="BE153" s="21">
        <v>33</v>
      </c>
      <c r="BF153" s="15" t="str">
        <f t="shared" si="26"/>
        <v>http://mkweb.bcgsc.ca/color-summarizer/?url=https://i.ibb.co/8g3p5qF/Netherlands-Flag.png&amp;precision=low&amp;num_clusters=3</v>
      </c>
      <c r="BG153" s="15">
        <f t="shared" si="36"/>
        <v>99</v>
      </c>
      <c r="BH153" s="15" t="str">
        <f t="shared" si="37"/>
        <v>["pctBLA_0", "pctBLU_33", "pctGRE_0", "pctRED_33", "pctYEL_0", "pctORA_0", "pctBRO_0", "pctPUR_0", "pctWHI_33"]</v>
      </c>
      <c r="BI153" s="22">
        <v>41543</v>
      </c>
      <c r="BJ153" s="15" t="str">
        <f t="shared" si="38"/>
        <v>"area_41543",</v>
      </c>
      <c r="BK153" s="15" t="s">
        <v>2908</v>
      </c>
    </row>
    <row r="154" spans="1:63" ht="21.6" customHeight="1" x14ac:dyDescent="0.3">
      <c r="A154" s="10" t="s">
        <v>192</v>
      </c>
      <c r="B154" s="11" t="e" vm="153">
        <v>#VALUE!</v>
      </c>
      <c r="C154" s="24" t="s">
        <v>436</v>
      </c>
      <c r="D154" s="2" t="s">
        <v>793</v>
      </c>
      <c r="E154" s="12" t="s">
        <v>951</v>
      </c>
      <c r="F154" s="13" t="str" cm="1">
        <f t="array" ref="F154">SUBSTITUTE(CHAR(34) &amp; "capi_" &amp; AS154 &amp; CHAR(34) &amp; "," &amp; BZ154 &amp; IF(COUNTA(_xlfn._xlws.FILTER(I154:AB154, I154:AB154="y"))=0, "", _xlfn.TEXTJOIN(", ", TRUE, IF(I154:AB154="y", CHAR(34) &amp; I$1:AB$1 &amp; CHAR(34), "")) &amp; ","),",,",",")</f>
        <v>"capi_Nouméa","island", "geo_CapiBeach",</v>
      </c>
      <c r="G154" s="14" t="str" cm="1">
        <f t="array" ref="G154">_xlfn.LET(
  _xlpm.textOutput, SUBSTITUTE(
    IF(COUNTA(_xlfn._xlws.FILTER(BH154:BU154, BH154:BU154="y"))=0, "", _xlfn.TEXTJOIN(",", TRUE, IF(AC154:AR154="y", CHAR(34) &amp; $AC$1:$AR$1 &amp; CHAR(34), "")) ) &amp; "," &amp; CHAR(34) &amp; AT154 &amp; CHAR(34),
    ",,", ","
  ),
  IF(LEFT(_xlpm.textOutput,1)=",", MID(_xlpm.textOutput,2,LEN(_xlpm.textOutput)-1), _xlpm.textOutput)
)</f>
        <v>"french","rg2_OC_Melanesia"</v>
      </c>
      <c r="H154" s="15" t="str">
        <f>""</f>
        <v/>
      </c>
      <c r="I154" s="16" t="s">
        <v>529</v>
      </c>
      <c r="J154" s="16"/>
      <c r="K154" s="16"/>
      <c r="L154" s="16"/>
      <c r="M154" s="16"/>
      <c r="N154" s="16"/>
      <c r="O154" s="16"/>
      <c r="P154" s="16"/>
      <c r="Q154" s="16"/>
      <c r="R154" s="16"/>
      <c r="S154" s="16"/>
      <c r="T154" s="16"/>
      <c r="U154" s="16"/>
      <c r="V154" s="16" t="s">
        <v>529</v>
      </c>
      <c r="W154" s="16"/>
      <c r="X154" s="16"/>
      <c r="Y154" s="16"/>
      <c r="Z154" s="16"/>
      <c r="AA154" s="16"/>
      <c r="AB154" s="17"/>
      <c r="AC154" s="18"/>
      <c r="AD154" s="19"/>
      <c r="AE154" s="19"/>
      <c r="AF154" s="19"/>
      <c r="AG154" s="19"/>
      <c r="AH154" s="19"/>
      <c r="AI154" s="19"/>
      <c r="AJ154" s="19" t="str">
        <f t="shared" si="27"/>
        <v/>
      </c>
      <c r="AK154" s="19" t="str">
        <f t="shared" si="28"/>
        <v>y</v>
      </c>
      <c r="AL154" s="19" t="str">
        <f t="shared" si="29"/>
        <v/>
      </c>
      <c r="AM154" s="19" t="str">
        <f t="shared" si="30"/>
        <v/>
      </c>
      <c r="AN154" s="19" t="str">
        <f t="shared" si="31"/>
        <v/>
      </c>
      <c r="AO154" s="19" t="str">
        <f t="shared" si="32"/>
        <v/>
      </c>
      <c r="AP154" s="19" t="str">
        <f t="shared" si="33"/>
        <v/>
      </c>
      <c r="AQ154" s="19" t="str">
        <f t="shared" si="34"/>
        <v/>
      </c>
      <c r="AR154" s="19" t="str">
        <f t="shared" si="35"/>
        <v/>
      </c>
      <c r="AS154" s="80" t="s">
        <v>701</v>
      </c>
      <c r="AT154" s="81" t="s">
        <v>623</v>
      </c>
      <c r="AU154" s="82" t="s">
        <v>3460</v>
      </c>
      <c r="AV154" s="20">
        <v>5</v>
      </c>
      <c r="AW154" s="21">
        <v>5</v>
      </c>
      <c r="AX154" s="21">
        <v>31</v>
      </c>
      <c r="AY154" s="21">
        <v>31</v>
      </c>
      <c r="AZ154" s="21">
        <v>21</v>
      </c>
      <c r="BA154" s="21">
        <v>13</v>
      </c>
      <c r="BB154" s="21">
        <v>0</v>
      </c>
      <c r="BC154" s="21">
        <v>0</v>
      </c>
      <c r="BD154" s="21">
        <v>0</v>
      </c>
      <c r="BE154" s="21">
        <v>0</v>
      </c>
      <c r="BF154" s="15" t="str">
        <f t="shared" si="26"/>
        <v>http://mkweb.bcgsc.ca/color-summarizer/?url=https://i.ibb.co/8BYXc8r/New-Caledonia-Flag.png&amp;precision=low&amp;num_clusters=5</v>
      </c>
      <c r="BG154" s="15">
        <f t="shared" si="36"/>
        <v>101</v>
      </c>
      <c r="BH154" s="15" t="str">
        <f t="shared" si="37"/>
        <v>["pctBLA_5", "pctBLU_31", "pctGRE_31", "pctRED_21", "pctYEL_13", "pctORA_0", "pctBRO_0", "pctPUR_0", "pctWHI_0"]</v>
      </c>
      <c r="BI154" s="22">
        <v>18575</v>
      </c>
      <c r="BJ154" s="15" t="str">
        <f t="shared" si="38"/>
        <v>"area_18575",</v>
      </c>
      <c r="BK154" s="15" t="s">
        <v>2909</v>
      </c>
    </row>
    <row r="155" spans="1:63" ht="21.6" customHeight="1" x14ac:dyDescent="0.3">
      <c r="A155" s="10" t="s">
        <v>193</v>
      </c>
      <c r="B155" s="11" t="e" vm="154">
        <v>#VALUE!</v>
      </c>
      <c r="C155" s="24" t="s">
        <v>437</v>
      </c>
      <c r="D155" s="2" t="s">
        <v>793</v>
      </c>
      <c r="E155" s="12" t="s">
        <v>952</v>
      </c>
      <c r="F155" s="13" t="str" cm="1">
        <f t="array" ref="F155">SUBSTITUTE(CHAR(34) &amp; "capi_" &amp; AS155 &amp; CHAR(34) &amp; "," &amp; BZ155 &amp; IF(COUNTA(_xlfn._xlws.FILTER(I155:AB155, I155:AB155="y"))=0, "", _xlfn.TEXTJOIN(", ", TRUE, IF(I155:AB155="y", CHAR(34) &amp; I$1:AB$1 &amp; CHAR(34), "")) &amp; ","),",,",",")</f>
        <v>"capi_Wellington","island", "pol_samesx", "geo_CapiBeach",</v>
      </c>
      <c r="G155" s="14" t="str" cm="1">
        <f t="array" ref="G155">_xlfn.LET(
  _xlpm.textOutput, SUBSTITUTE(
    IF(COUNTA(_xlfn._xlws.FILTER(BH155:BU155, BH155:BU155="y"))=0, "", _xlfn.TEXTJOIN(",", TRUE, IF(AC155:AR155="y", CHAR(34) &amp; $AC$1:$AR$1 &amp; CHAR(34), "")) ) &amp; "," &amp; CHAR(34) &amp; AT155 &amp; CHAR(34),
    ",,", ","
  ),
  IF(LEFT(_xlpm.textOutput,1)=",", MID(_xlpm.textOutput,2,LEN(_xlpm.textOutput)-1), _xlpm.textOutput)
)</f>
        <v>"chopGB","monarchy","englis","rg2_OC_AUNZ"</v>
      </c>
      <c r="H155" s="15" t="str">
        <f>""</f>
        <v/>
      </c>
      <c r="I155" s="16" t="s">
        <v>529</v>
      </c>
      <c r="J155" s="16"/>
      <c r="K155" s="16"/>
      <c r="L155" s="16"/>
      <c r="M155" s="16"/>
      <c r="N155" s="16"/>
      <c r="O155" s="16"/>
      <c r="P155" s="16"/>
      <c r="Q155" s="16"/>
      <c r="R155" s="16"/>
      <c r="S155" s="16"/>
      <c r="T155" s="16" t="s">
        <v>529</v>
      </c>
      <c r="U155" s="16"/>
      <c r="V155" s="16" t="s">
        <v>529</v>
      </c>
      <c r="W155" s="16"/>
      <c r="X155" s="16"/>
      <c r="Y155" s="16"/>
      <c r="Z155" s="16"/>
      <c r="AA155" s="16"/>
      <c r="AB155" s="17"/>
      <c r="AC155" s="18"/>
      <c r="AD155" s="19" t="s">
        <v>529</v>
      </c>
      <c r="AE155" s="19"/>
      <c r="AF155" s="19"/>
      <c r="AG155" s="19"/>
      <c r="AH155" s="19"/>
      <c r="AI155" s="19" t="s">
        <v>529</v>
      </c>
      <c r="AJ155" s="19" t="str">
        <f t="shared" si="27"/>
        <v>y</v>
      </c>
      <c r="AK155" s="19" t="str">
        <f t="shared" si="28"/>
        <v/>
      </c>
      <c r="AL155" s="19" t="str">
        <f t="shared" si="29"/>
        <v/>
      </c>
      <c r="AM155" s="19" t="str">
        <f t="shared" si="30"/>
        <v/>
      </c>
      <c r="AN155" s="19" t="str">
        <f t="shared" si="31"/>
        <v/>
      </c>
      <c r="AO155" s="19" t="str">
        <f t="shared" si="32"/>
        <v/>
      </c>
      <c r="AP155" s="19" t="str">
        <f t="shared" si="33"/>
        <v/>
      </c>
      <c r="AQ155" s="19" t="str">
        <f t="shared" si="34"/>
        <v/>
      </c>
      <c r="AR155" s="19" t="str">
        <f t="shared" si="35"/>
        <v/>
      </c>
      <c r="AS155" s="80" t="s">
        <v>702</v>
      </c>
      <c r="AT155" s="81" t="s">
        <v>552</v>
      </c>
      <c r="AU155" s="82" t="s">
        <v>3476</v>
      </c>
      <c r="AV155" s="20">
        <v>3</v>
      </c>
      <c r="AW155" s="21">
        <v>0</v>
      </c>
      <c r="AX155" s="21">
        <v>80</v>
      </c>
      <c r="AY155" s="21">
        <v>0</v>
      </c>
      <c r="AZ155" s="21">
        <v>8</v>
      </c>
      <c r="BA155" s="21">
        <v>0</v>
      </c>
      <c r="BB155" s="21">
        <v>0</v>
      </c>
      <c r="BC155" s="21">
        <v>0</v>
      </c>
      <c r="BD155" s="21">
        <v>0</v>
      </c>
      <c r="BE155" s="21">
        <v>12</v>
      </c>
      <c r="BF155" s="15" t="str">
        <f t="shared" si="26"/>
        <v>http://mkweb.bcgsc.ca/color-summarizer/?url=https://i.ibb.co/Y8G5GLw/New-Zealand-Flag.png&amp;precision=low&amp;num_clusters=3</v>
      </c>
      <c r="BG155" s="15">
        <f t="shared" si="36"/>
        <v>100</v>
      </c>
      <c r="BH155" s="15" t="str">
        <f t="shared" si="37"/>
        <v>["pctBLA_0", "pctBLU_80", "pctGRE_0", "pctRED_8", "pctYEL_0", "pctORA_0", "pctBRO_0", "pctPUR_0", "pctWHI_12"]</v>
      </c>
      <c r="BI155" s="22">
        <v>268838</v>
      </c>
      <c r="BJ155" s="15" t="str">
        <f t="shared" si="38"/>
        <v>"area_268838",</v>
      </c>
      <c r="BK155" s="15" t="s">
        <v>2910</v>
      </c>
    </row>
    <row r="156" spans="1:63" ht="21.6" customHeight="1" x14ac:dyDescent="0.3">
      <c r="A156" s="10" t="s">
        <v>194</v>
      </c>
      <c r="B156" s="11" t="e" vm="155">
        <v>#VALUE!</v>
      </c>
      <c r="C156" s="24" t="s">
        <v>438</v>
      </c>
      <c r="D156" s="2" t="s">
        <v>794</v>
      </c>
      <c r="E156" s="12" t="s">
        <v>953</v>
      </c>
      <c r="F156" s="13" t="str" cm="1">
        <f t="array" ref="F156">SUBSTITUTE(CHAR(34) &amp; "capi_" &amp; AS156 &amp; CHAR(34) &amp; "," &amp; BZ156 &amp; IF(COUNTA(_xlfn._xlws.FILTER(I156:AB156, I156:AB156="y"))=0, "", _xlfn.TEXTJOIN(", ", TRUE, IF(I156:AB156="y", CHAR(34) &amp; I$1:AB$1 &amp; CHAR(34), "")) &amp; ","),",,",",")</f>
        <v>"capi_Managua","ntGRRE", "ntGRYE", "ntBLYE",</v>
      </c>
      <c r="G156" s="14" t="str" cm="1">
        <f t="array" ref="G156">_xlfn.LET(
  _xlpm.textOutput, SUBSTITUTE(
    IF(COUNTA(_xlfn._xlws.FILTER(BH156:BU156, BH156:BU156="y"))=0, "", _xlfn.TEXTJOIN(",", TRUE, IF(AC156:AR156="y", CHAR(34) &amp; $AC$1:$AR$1 &amp; CHAR(34), "")) ) &amp; "," &amp; CHAR(34) &amp; AT156 &amp; CHAR(34),
    ",,", ","
  ),
  IF(LEFT(_xlpm.textOutput,1)=",", MID(_xlpm.textOutput,2,LEN(_xlpm.textOutput)-1), _xlpm.textOutput)
)</f>
        <v>"spanis","rg2_AM_Central"</v>
      </c>
      <c r="H156" s="15" t="str">
        <f>""</f>
        <v/>
      </c>
      <c r="I156" s="16"/>
      <c r="J156" s="16"/>
      <c r="K156" s="16"/>
      <c r="L156" s="16"/>
      <c r="M156" s="16"/>
      <c r="N156" s="16"/>
      <c r="O156" s="16"/>
      <c r="P156" s="16"/>
      <c r="Q156" s="16"/>
      <c r="R156" s="16"/>
      <c r="S156" s="16"/>
      <c r="T156" s="16"/>
      <c r="U156" s="16"/>
      <c r="V156" s="16"/>
      <c r="W156" s="16"/>
      <c r="X156" s="16"/>
      <c r="Y156" s="16" t="s">
        <v>529</v>
      </c>
      <c r="Z156" s="16" t="s">
        <v>529</v>
      </c>
      <c r="AA156" s="16" t="s">
        <v>529</v>
      </c>
      <c r="AB156" s="17"/>
      <c r="AC156" s="18"/>
      <c r="AD156" s="19"/>
      <c r="AE156" s="19"/>
      <c r="AF156" s="19"/>
      <c r="AG156" s="19"/>
      <c r="AH156" s="19"/>
      <c r="AI156" s="19"/>
      <c r="AJ156" s="19" t="str">
        <f t="shared" si="27"/>
        <v/>
      </c>
      <c r="AK156" s="19" t="str">
        <f t="shared" si="28"/>
        <v/>
      </c>
      <c r="AL156" s="19" t="str">
        <f t="shared" si="29"/>
        <v/>
      </c>
      <c r="AM156" s="19" t="str">
        <f t="shared" si="30"/>
        <v>y</v>
      </c>
      <c r="AN156" s="19" t="str">
        <f t="shared" si="31"/>
        <v/>
      </c>
      <c r="AO156" s="19" t="str">
        <f t="shared" si="32"/>
        <v/>
      </c>
      <c r="AP156" s="19" t="str">
        <f t="shared" si="33"/>
        <v/>
      </c>
      <c r="AQ156" s="19" t="str">
        <f t="shared" si="34"/>
        <v/>
      </c>
      <c r="AR156" s="19" t="str">
        <f t="shared" si="35"/>
        <v/>
      </c>
      <c r="AS156" s="80" t="s">
        <v>703</v>
      </c>
      <c r="AT156" s="81" t="s">
        <v>564</v>
      </c>
      <c r="AU156" s="82" t="s">
        <v>3451</v>
      </c>
      <c r="AV156" s="20">
        <v>6</v>
      </c>
      <c r="AW156" s="21">
        <v>0</v>
      </c>
      <c r="AX156" s="21">
        <v>67</v>
      </c>
      <c r="AY156" s="21">
        <v>2</v>
      </c>
      <c r="AZ156" s="21">
        <v>1</v>
      </c>
      <c r="BA156" s="21">
        <v>2</v>
      </c>
      <c r="BB156" s="21">
        <v>0</v>
      </c>
      <c r="BC156" s="21">
        <v>0</v>
      </c>
      <c r="BD156" s="21">
        <v>1</v>
      </c>
      <c r="BE156" s="21">
        <v>28</v>
      </c>
      <c r="BF156" s="15" t="str">
        <f t="shared" si="26"/>
        <v>http://mkweb.bcgsc.ca/color-summarizer/?url=https://i.ibb.co/R2hQ30H/Nicaragua-Flag.png&amp;precision=low&amp;num_clusters=6</v>
      </c>
      <c r="BG156" s="15">
        <f t="shared" si="36"/>
        <v>101</v>
      </c>
      <c r="BH156" s="15" t="str">
        <f t="shared" si="37"/>
        <v>["pctBLA_0", "pctBLU_67", "pctGRE_2", "pctRED_1", "pctYEL_2", "pctORA_0", "pctBRO_0", "pctPUR_1", "pctWHI_28"]</v>
      </c>
      <c r="BI156" s="22">
        <v>130373</v>
      </c>
      <c r="BJ156" s="15" t="str">
        <f t="shared" si="38"/>
        <v>"area_130373",</v>
      </c>
      <c r="BK156" s="15" t="s">
        <v>2911</v>
      </c>
    </row>
    <row r="157" spans="1:63" ht="21.6" customHeight="1" x14ac:dyDescent="0.3">
      <c r="A157" s="10" t="s">
        <v>195</v>
      </c>
      <c r="B157" s="11" t="e" vm="156">
        <v>#VALUE!</v>
      </c>
      <c r="C157" s="24" t="s">
        <v>439</v>
      </c>
      <c r="D157" s="2" t="s">
        <v>792</v>
      </c>
      <c r="E157" s="12" t="s">
        <v>954</v>
      </c>
      <c r="F157" s="13" t="str" cm="1">
        <f t="array" ref="F157">SUBSTITUTE(CHAR(34) &amp; "capi_" &amp; AS157 &amp; CHAR(34) &amp; "," &amp; BZ157 &amp; IF(COUNTA(_xlfn._xlws.FILTER(I157:AB157, I157:AB157="y"))=0, "", _xlfn.TEXTJOIN(", ", TRUE, IF(I157:AB157="y", CHAR(34) &amp; I$1:AB$1 &amp; CHAR(34), "")) &amp; ","),",,",",")</f>
        <v>"capi_Niamey","landlo", "top30_camel",</v>
      </c>
      <c r="G157" s="14" t="str" cm="1">
        <f t="array" ref="G157">_xlfn.LET(
  _xlpm.textOutput, SUBSTITUTE(
    IF(COUNTA(_xlfn._xlws.FILTER(BH157:BU157, BH157:BU157="y"))=0, "", _xlfn.TEXTJOIN(",", TRUE, IF(AC157:AR157="y", CHAR(34) &amp; $AC$1:$AR$1 &amp; CHAR(34), "")) ) &amp; "," &amp; CHAR(34) &amp; AT157 &amp; CHAR(34),
    ",,", ","
  ),
  IF(LEFT(_xlpm.textOutput,1)=",", MID(_xlpm.textOutput,2,LEN(_xlpm.textOutput)-1), _xlpm.textOutput)
)</f>
        <v>"french","rg2_AF_West"</v>
      </c>
      <c r="H157" s="15" t="str">
        <f>""</f>
        <v/>
      </c>
      <c r="I157" s="16"/>
      <c r="J157" s="16" t="s">
        <v>529</v>
      </c>
      <c r="K157" s="16"/>
      <c r="L157" s="16"/>
      <c r="M157" s="16"/>
      <c r="N157" s="16"/>
      <c r="O157" s="16"/>
      <c r="P157" s="16" t="s">
        <v>529</v>
      </c>
      <c r="Q157" s="16"/>
      <c r="R157" s="16"/>
      <c r="S157" s="16"/>
      <c r="T157" s="16"/>
      <c r="U157" s="16"/>
      <c r="V157" s="16"/>
      <c r="W157" s="16"/>
      <c r="X157" s="16"/>
      <c r="Y157" s="16"/>
      <c r="Z157" s="16"/>
      <c r="AA157" s="16"/>
      <c r="AB157" s="17"/>
      <c r="AC157" s="18"/>
      <c r="AD157" s="19"/>
      <c r="AE157" s="19"/>
      <c r="AF157" s="19"/>
      <c r="AG157" s="19"/>
      <c r="AH157" s="19"/>
      <c r="AI157" s="19"/>
      <c r="AJ157" s="19" t="str">
        <f t="shared" si="27"/>
        <v/>
      </c>
      <c r="AK157" s="19" t="str">
        <f t="shared" si="28"/>
        <v>y</v>
      </c>
      <c r="AL157" s="19" t="str">
        <f t="shared" si="29"/>
        <v/>
      </c>
      <c r="AM157" s="19" t="str">
        <f t="shared" si="30"/>
        <v/>
      </c>
      <c r="AN157" s="19" t="str">
        <f t="shared" si="31"/>
        <v/>
      </c>
      <c r="AO157" s="19" t="str">
        <f t="shared" si="32"/>
        <v/>
      </c>
      <c r="AP157" s="19" t="str">
        <f t="shared" si="33"/>
        <v/>
      </c>
      <c r="AQ157" s="19" t="str">
        <f t="shared" si="34"/>
        <v/>
      </c>
      <c r="AR157" s="19" t="str">
        <f t="shared" si="35"/>
        <v/>
      </c>
      <c r="AS157" s="80" t="s">
        <v>704</v>
      </c>
      <c r="AT157" s="81" t="s">
        <v>566</v>
      </c>
      <c r="AU157" s="82" t="s">
        <v>3460</v>
      </c>
      <c r="AV157" s="20">
        <v>3</v>
      </c>
      <c r="AW157" s="21">
        <v>0</v>
      </c>
      <c r="AX157" s="21">
        <v>0</v>
      </c>
      <c r="AY157" s="21">
        <v>33</v>
      </c>
      <c r="AZ157" s="21">
        <v>0</v>
      </c>
      <c r="BA157" s="21">
        <v>0</v>
      </c>
      <c r="BB157" s="21">
        <v>38</v>
      </c>
      <c r="BC157" s="21">
        <v>0</v>
      </c>
      <c r="BD157" s="21">
        <v>0</v>
      </c>
      <c r="BE157" s="21">
        <v>29</v>
      </c>
      <c r="BF157" s="15" t="str">
        <f t="shared" si="26"/>
        <v>http://mkweb.bcgsc.ca/color-summarizer/?url=https://i.ibb.co/8Dtc0Qq/Niger-Flag.png&amp;precision=low&amp;num_clusters=3</v>
      </c>
      <c r="BG157" s="15">
        <f t="shared" si="36"/>
        <v>100</v>
      </c>
      <c r="BH157" s="15" t="str">
        <f t="shared" si="37"/>
        <v>["pctBLA_0", "pctBLU_0", "pctGRE_33", "pctRED_0", "pctYEL_0", "pctORA_38", "pctBRO_0", "pctPUR_0", "pctWHI_29"]</v>
      </c>
      <c r="BI157" s="22">
        <v>1267000</v>
      </c>
      <c r="BJ157" s="15" t="str">
        <f t="shared" si="38"/>
        <v>"area_1267000",</v>
      </c>
      <c r="BK157" s="15" t="s">
        <v>2912</v>
      </c>
    </row>
    <row r="158" spans="1:63" ht="21.6" customHeight="1" x14ac:dyDescent="0.3">
      <c r="A158" s="10" t="s">
        <v>196</v>
      </c>
      <c r="B158" s="11" t="e" vm="157">
        <v>#VALUE!</v>
      </c>
      <c r="C158" s="24" t="s">
        <v>440</v>
      </c>
      <c r="D158" s="2" t="s">
        <v>792</v>
      </c>
      <c r="E158" s="12" t="s">
        <v>955</v>
      </c>
      <c r="F158" s="13" t="str" cm="1">
        <f t="array" ref="F158">SUBSTITUTE(CHAR(34) &amp; "capi_" &amp; AS158 &amp; CHAR(34) &amp; "," &amp; BZ158 &amp; IF(COUNTA(_xlfn._xlws.FILTER(I158:AB158, I158:AB158="y"))=0, "", _xlfn.TEXTJOIN(", ", TRUE, IF(I158:AB158="y", CHAR(34) &amp; I$1:AB$1 &amp; CHAR(34), "")) &amp; ","),",,",",")</f>
        <v>"capi_Abuja","top30_camel",</v>
      </c>
      <c r="G158" s="14" t="str" cm="1">
        <f t="array" ref="G158">_xlfn.LET(
  _xlpm.textOutput, SUBSTITUTE(
    IF(COUNTA(_xlfn._xlws.FILTER(BH158:BU158, BH158:BU158="y"))=0, "", _xlfn.TEXTJOIN(",", TRUE, IF(AC158:AR158="y", CHAR(34) &amp; $AC$1:$AR$1 &amp; CHAR(34), "")) ) &amp; "," &amp; CHAR(34) &amp; AT158 &amp; CHAR(34),
    ",,", ","
  ),
  IF(LEFT(_xlpm.textOutput,1)=",", MID(_xlpm.textOutput,2,LEN(_xlpm.textOutput)-1), _xlpm.textOutput)
)</f>
        <v>"chopGB","englis","rg2_AF_West"</v>
      </c>
      <c r="H158" s="15" t="str">
        <f>""</f>
        <v/>
      </c>
      <c r="I158" s="16"/>
      <c r="J158" s="16"/>
      <c r="K158" s="16"/>
      <c r="L158" s="16"/>
      <c r="M158" s="16"/>
      <c r="N158" s="16"/>
      <c r="O158" s="16"/>
      <c r="P158" s="16" t="s">
        <v>529</v>
      </c>
      <c r="Q158" s="16"/>
      <c r="R158" s="16"/>
      <c r="S158" s="16"/>
      <c r="T158" s="16"/>
      <c r="U158" s="16"/>
      <c r="V158" s="16"/>
      <c r="W158" s="16"/>
      <c r="X158" s="16"/>
      <c r="Y158" s="16"/>
      <c r="Z158" s="16"/>
      <c r="AA158" s="16"/>
      <c r="AB158" s="17"/>
      <c r="AC158" s="18"/>
      <c r="AD158" s="19" t="s">
        <v>529</v>
      </c>
      <c r="AE158" s="19"/>
      <c r="AF158" s="19"/>
      <c r="AG158" s="19"/>
      <c r="AH158" s="19"/>
      <c r="AI158" s="19"/>
      <c r="AJ158" s="19" t="str">
        <f t="shared" si="27"/>
        <v>y</v>
      </c>
      <c r="AK158" s="19" t="str">
        <f t="shared" si="28"/>
        <v/>
      </c>
      <c r="AL158" s="19" t="str">
        <f t="shared" si="29"/>
        <v/>
      </c>
      <c r="AM158" s="19" t="str">
        <f t="shared" si="30"/>
        <v/>
      </c>
      <c r="AN158" s="19" t="str">
        <f t="shared" si="31"/>
        <v/>
      </c>
      <c r="AO158" s="19" t="str">
        <f t="shared" si="32"/>
        <v/>
      </c>
      <c r="AP158" s="19" t="str">
        <f t="shared" si="33"/>
        <v/>
      </c>
      <c r="AQ158" s="19" t="str">
        <f t="shared" si="34"/>
        <v/>
      </c>
      <c r="AR158" s="19" t="str">
        <f t="shared" si="35"/>
        <v/>
      </c>
      <c r="AS158" s="80" t="s">
        <v>705</v>
      </c>
      <c r="AT158" s="81" t="s">
        <v>566</v>
      </c>
      <c r="AU158" s="82" t="s">
        <v>3450</v>
      </c>
      <c r="AV158" s="20">
        <v>2</v>
      </c>
      <c r="AW158" s="21">
        <v>0</v>
      </c>
      <c r="AX158" s="21">
        <v>0</v>
      </c>
      <c r="AY158" s="21">
        <v>66</v>
      </c>
      <c r="AZ158" s="21">
        <v>0</v>
      </c>
      <c r="BA158" s="21">
        <v>0</v>
      </c>
      <c r="BB158" s="21">
        <v>0</v>
      </c>
      <c r="BC158" s="21">
        <v>0</v>
      </c>
      <c r="BD158" s="21">
        <v>0</v>
      </c>
      <c r="BE158" s="21">
        <v>33</v>
      </c>
      <c r="BF158" s="15" t="str">
        <f t="shared" si="26"/>
        <v>http://mkweb.bcgsc.ca/color-summarizer/?url=https://i.ibb.co/TWhWMJv/Nigeria-Flag.png&amp;precision=low&amp;num_clusters=2</v>
      </c>
      <c r="BG158" s="15">
        <f t="shared" si="36"/>
        <v>99</v>
      </c>
      <c r="BH158" s="15" t="str">
        <f t="shared" si="37"/>
        <v>["pctBLA_0", "pctBLU_0", "pctGRE_66", "pctRED_0", "pctYEL_0", "pctORA_0", "pctBRO_0", "pctPUR_0", "pctWHI_33"]</v>
      </c>
      <c r="BI158" s="22">
        <v>923768</v>
      </c>
      <c r="BJ158" s="15" t="str">
        <f t="shared" si="38"/>
        <v>"area_923768",</v>
      </c>
      <c r="BK158" s="15" t="s">
        <v>2913</v>
      </c>
    </row>
    <row r="159" spans="1:63" ht="21.6" customHeight="1" x14ac:dyDescent="0.3">
      <c r="A159" s="10" t="s">
        <v>197</v>
      </c>
      <c r="B159" s="11" t="e" vm="158">
        <v>#VALUE!</v>
      </c>
      <c r="C159" s="24" t="s">
        <v>441</v>
      </c>
      <c r="D159" s="2" t="s">
        <v>793</v>
      </c>
      <c r="E159" s="12" t="s">
        <v>956</v>
      </c>
      <c r="F159" s="13" t="str" cm="1">
        <f t="array" ref="F159">SUBSTITUTE(CHAR(34) &amp; "capi_" &amp; AS159 &amp; CHAR(34) &amp; "," &amp; BZ159 &amp; IF(COUNTA(_xlfn._xlws.FILTER(I159:AB159, I159:AB159="y"))=0, "", _xlfn.TEXTJOIN(", ", TRUE, IF(I159:AB159="y", CHAR(34) &amp; I$1:AB$1 &amp; CHAR(34), "")) &amp; ","),",,",",")</f>
        <v>"capi_Alofi","island", "geo_CapiBeach",</v>
      </c>
      <c r="G159" s="14" t="str" cm="1">
        <f t="array" ref="G159">_xlfn.LET(
  _xlpm.textOutput, SUBSTITUTE(
    IF(COUNTA(_xlfn._xlws.FILTER(BH159:BU159, BH159:BU159="y"))=0, "", _xlfn.TEXTJOIN(",", TRUE, IF(AC159:AR159="y", CHAR(34) &amp; $AC$1:$AR$1 &amp; CHAR(34), "")) ) &amp; "," &amp; CHAR(34) &amp; AT159 &amp; CHAR(34),
    ",,", ","
  ),
  IF(LEFT(_xlpm.textOutput,1)=",", MID(_xlpm.textOutput,2,LEN(_xlpm.textOutput)-1), _xlpm.textOutput)
)</f>
        <v>"monarchy","englis","rg2_Oc_Polynesia"</v>
      </c>
      <c r="H159" s="15" t="str">
        <f>""</f>
        <v/>
      </c>
      <c r="I159" s="16" t="s">
        <v>529</v>
      </c>
      <c r="J159" s="16"/>
      <c r="K159" s="16"/>
      <c r="L159" s="16"/>
      <c r="M159" s="16"/>
      <c r="N159" s="16"/>
      <c r="O159" s="16"/>
      <c r="P159" s="16"/>
      <c r="Q159" s="16"/>
      <c r="R159" s="16"/>
      <c r="S159" s="16"/>
      <c r="T159" s="16"/>
      <c r="U159" s="16"/>
      <c r="V159" s="16" t="s">
        <v>529</v>
      </c>
      <c r="W159" s="16"/>
      <c r="X159" s="16"/>
      <c r="Y159" s="16"/>
      <c r="Z159" s="16"/>
      <c r="AA159" s="16"/>
      <c r="AB159" s="17"/>
      <c r="AC159" s="18"/>
      <c r="AD159" s="19"/>
      <c r="AE159" s="19"/>
      <c r="AF159" s="19"/>
      <c r="AG159" s="19"/>
      <c r="AH159" s="19"/>
      <c r="AI159" s="19" t="s">
        <v>529</v>
      </c>
      <c r="AJ159" s="19" t="str">
        <f t="shared" si="27"/>
        <v>y</v>
      </c>
      <c r="AK159" s="19" t="str">
        <f t="shared" si="28"/>
        <v/>
      </c>
      <c r="AL159" s="19" t="str">
        <f t="shared" si="29"/>
        <v/>
      </c>
      <c r="AM159" s="19" t="str">
        <f t="shared" si="30"/>
        <v/>
      </c>
      <c r="AN159" s="19" t="str">
        <f t="shared" si="31"/>
        <v/>
      </c>
      <c r="AO159" s="19" t="str">
        <f t="shared" si="32"/>
        <v/>
      </c>
      <c r="AP159" s="19" t="str">
        <f t="shared" si="33"/>
        <v/>
      </c>
      <c r="AQ159" s="19" t="str">
        <f t="shared" si="34"/>
        <v/>
      </c>
      <c r="AR159" s="19" t="str">
        <f t="shared" si="35"/>
        <v/>
      </c>
      <c r="AS159" s="80" t="s">
        <v>706</v>
      </c>
      <c r="AT159" s="81" t="s">
        <v>539</v>
      </c>
      <c r="AU159" s="82" t="s">
        <v>3530</v>
      </c>
      <c r="AV159" s="20">
        <v>4</v>
      </c>
      <c r="AW159" s="21">
        <v>0</v>
      </c>
      <c r="AX159" s="21">
        <v>6</v>
      </c>
      <c r="AY159" s="21">
        <v>0</v>
      </c>
      <c r="AZ159" s="21">
        <v>10</v>
      </c>
      <c r="BA159" s="21">
        <v>76</v>
      </c>
      <c r="BB159" s="21">
        <v>0</v>
      </c>
      <c r="BC159" s="21">
        <v>0</v>
      </c>
      <c r="BD159" s="21">
        <v>0</v>
      </c>
      <c r="BE159" s="21">
        <v>8</v>
      </c>
      <c r="BF159" s="15" t="str">
        <f t="shared" si="26"/>
        <v>http://mkweb.bcgsc.ca/color-summarizer/?url=https://upload.wikimedia.org/wikipedia/commons/thumb/0/01/Flag_of_Niue.svg/300px-Flag_of_Niue.svg.png&amp;precision=low&amp;num_clusters=4</v>
      </c>
      <c r="BG159" s="15">
        <f t="shared" si="36"/>
        <v>100</v>
      </c>
      <c r="BH159" s="15" t="str">
        <f t="shared" si="37"/>
        <v>["pctBLA_0", "pctBLU_6", "pctGRE_0", "pctRED_10", "pctYEL_76", "pctORA_0", "pctBRO_0", "pctPUR_0", "pctWHI_8"]</v>
      </c>
      <c r="BI159" s="15">
        <v>261</v>
      </c>
      <c r="BJ159" s="15" t="str">
        <f t="shared" si="38"/>
        <v>"area_261",</v>
      </c>
      <c r="BK159" s="15" t="s">
        <v>2914</v>
      </c>
    </row>
    <row r="160" spans="1:63" ht="21.6" customHeight="1" x14ac:dyDescent="0.3">
      <c r="A160" s="10" t="s">
        <v>198</v>
      </c>
      <c r="B160" s="11" t="e" vm="159">
        <v>#VALUE!</v>
      </c>
      <c r="C160" s="24" t="s">
        <v>442</v>
      </c>
      <c r="D160" s="2" t="s">
        <v>793</v>
      </c>
      <c r="E160" s="12" t="s">
        <v>957</v>
      </c>
      <c r="F160" s="13" t="str" cm="1">
        <f t="array" ref="F160">SUBSTITUTE(CHAR(34) &amp; "capi_" &amp; AS160 &amp; CHAR(34) &amp; "," &amp; BZ160 &amp; IF(COUNTA(_xlfn._xlws.FILTER(I160:AB160, I160:AB160="y"))=0, "", _xlfn.TEXTJOIN(", ", TRUE, IF(I160:AB160="y", CHAR(34) &amp; I$1:AB$1 &amp; CHAR(34), "")) &amp; ","),",,",",")</f>
        <v>"capi_Kingston","island", "geo_CapiBeach",</v>
      </c>
      <c r="G160" s="14" t="str" cm="1">
        <f t="array" ref="G160">_xlfn.LET(
  _xlpm.textOutput, SUBSTITUTE(
    IF(COUNTA(_xlfn._xlws.FILTER(BH160:BU160, BH160:BU160="y"))=0, "", _xlfn.TEXTJOIN(",", TRUE, IF(AC160:AR160="y", CHAR(34) &amp; $AC$1:$AR$1 &amp; CHAR(34), "")) ) &amp; "," &amp; CHAR(34) &amp; AT160 &amp; CHAR(34),
    ",,", ","
  ),
  IF(LEFT(_xlpm.textOutput,1)=",", MID(_xlpm.textOutput,2,LEN(_xlpm.textOutput)-1), _xlpm.textOutput)
)</f>
        <v>"monarchy","englis","rg2_OC_AUNZ"</v>
      </c>
      <c r="H160" s="15" t="str">
        <f>""</f>
        <v/>
      </c>
      <c r="I160" s="16" t="s">
        <v>529</v>
      </c>
      <c r="J160" s="16"/>
      <c r="K160" s="16"/>
      <c r="L160" s="16"/>
      <c r="M160" s="16"/>
      <c r="N160" s="16"/>
      <c r="O160" s="16"/>
      <c r="P160" s="16"/>
      <c r="Q160" s="16"/>
      <c r="R160" s="16"/>
      <c r="S160" s="16"/>
      <c r="T160" s="16"/>
      <c r="U160" s="16"/>
      <c r="V160" s="16" t="s">
        <v>529</v>
      </c>
      <c r="W160" s="16"/>
      <c r="X160" s="16"/>
      <c r="Y160" s="16"/>
      <c r="Z160" s="16"/>
      <c r="AA160" s="16"/>
      <c r="AB160" s="17"/>
      <c r="AC160" s="18"/>
      <c r="AD160" s="19"/>
      <c r="AE160" s="19"/>
      <c r="AF160" s="19"/>
      <c r="AG160" s="19"/>
      <c r="AH160" s="19"/>
      <c r="AI160" s="19" t="s">
        <v>529</v>
      </c>
      <c r="AJ160" s="19" t="str">
        <f t="shared" si="27"/>
        <v>y</v>
      </c>
      <c r="AK160" s="19" t="str">
        <f t="shared" si="28"/>
        <v/>
      </c>
      <c r="AL160" s="19" t="str">
        <f t="shared" si="29"/>
        <v/>
      </c>
      <c r="AM160" s="19" t="str">
        <f t="shared" si="30"/>
        <v/>
      </c>
      <c r="AN160" s="19" t="str">
        <f t="shared" si="31"/>
        <v/>
      </c>
      <c r="AO160" s="19" t="str">
        <f t="shared" si="32"/>
        <v/>
      </c>
      <c r="AP160" s="19" t="str">
        <f t="shared" si="33"/>
        <v/>
      </c>
      <c r="AQ160" s="19" t="str">
        <f t="shared" si="34"/>
        <v/>
      </c>
      <c r="AR160" s="19" t="str">
        <f t="shared" si="35"/>
        <v/>
      </c>
      <c r="AS160" s="80" t="s">
        <v>657</v>
      </c>
      <c r="AT160" s="81" t="s">
        <v>552</v>
      </c>
      <c r="AU160" s="82" t="s">
        <v>3531</v>
      </c>
      <c r="AV160" s="20">
        <v>2</v>
      </c>
      <c r="AW160" s="21">
        <v>0</v>
      </c>
      <c r="AX160" s="21">
        <v>0</v>
      </c>
      <c r="AY160" s="21">
        <v>70</v>
      </c>
      <c r="AZ160" s="21">
        <v>0</v>
      </c>
      <c r="BA160" s="21">
        <v>0</v>
      </c>
      <c r="BB160" s="21">
        <v>0</v>
      </c>
      <c r="BC160" s="21">
        <v>0</v>
      </c>
      <c r="BD160" s="21">
        <v>0</v>
      </c>
      <c r="BE160" s="21">
        <v>30</v>
      </c>
      <c r="BF160" s="15" t="str">
        <f t="shared" si="26"/>
        <v>http://mkweb.bcgsc.ca/color-summarizer/?url=https://upload.wikimedia.org/wikipedia/commons/thumb/4/48/Flag_of_Norfolk_Island.svg/383px-Flag_of_Norfolk_Island.svg.png&amp;precision=low&amp;num_clusters=2</v>
      </c>
      <c r="BG160" s="15">
        <f t="shared" si="36"/>
        <v>100</v>
      </c>
      <c r="BH160" s="15" t="str">
        <f t="shared" si="37"/>
        <v>["pctBLA_0", "pctBLU_0", "pctGRE_70", "pctRED_0", "pctYEL_0", "pctORA_0", "pctBRO_0", "pctPUR_0", "pctWHI_30"]</v>
      </c>
      <c r="BI160" s="15">
        <v>35</v>
      </c>
      <c r="BJ160" s="15" t="str">
        <f t="shared" si="38"/>
        <v>"area_35",</v>
      </c>
      <c r="BK160" s="15" t="s">
        <v>2915</v>
      </c>
    </row>
    <row r="161" spans="1:63" ht="21.6" customHeight="1" x14ac:dyDescent="0.3">
      <c r="A161" s="10" t="s">
        <v>199</v>
      </c>
      <c r="B161" s="11" t="e" vm="160">
        <v>#VALUE!</v>
      </c>
      <c r="C161" s="24" t="s">
        <v>443</v>
      </c>
      <c r="D161" s="2" t="s">
        <v>790</v>
      </c>
      <c r="E161" s="12" t="s">
        <v>958</v>
      </c>
      <c r="F161" s="13" t="str" cm="1">
        <f t="array" ref="F161">SUBSTITUTE(CHAR(34) &amp; "capi_" &amp; AS161 &amp; CHAR(34) &amp; "," &amp; BZ161 &amp; IF(COUNTA(_xlfn._xlws.FILTER(I161:AB161, I161:AB161="y"))=0, "", _xlfn.TEXTJOIN(", ", TRUE, IF(I161:AB161="y", CHAR(34) &amp; I$1:AB$1 &amp; CHAR(34), "")) &amp; ","),",,",",")</f>
        <v>"capi_Pyongyang","pol_Nuclear", "top10_ping",</v>
      </c>
      <c r="G161" s="14" t="str" cm="1">
        <f t="array" ref="G161">_xlfn.LET(
  _xlpm.textOutput, SUBSTITUTE(
    IF(COUNTA(_xlfn._xlws.FILTER(BH161:BU161, BH161:BU161="y"))=0, "", _xlfn.TEXTJOIN(",", TRUE, IF(AC161:AR161="y", CHAR(34) &amp; $AC$1:$AR$1 &amp; CHAR(34), "")) ) &amp; "," &amp; CHAR(34) &amp; AT161 &amp; CHAR(34),
    ",,", ","
  ),
  IF(LEFT(_xlpm.textOutput,1)=",", MID(_xlpm.textOutput,2,LEN(_xlpm.textOutput)-1), _xlpm.textOutput)
)</f>
        <v>"rg2_AS_East"</v>
      </c>
      <c r="H161" s="15" t="str">
        <f>""</f>
        <v/>
      </c>
      <c r="I161" s="16"/>
      <c r="J161" s="16"/>
      <c r="K161" s="16"/>
      <c r="L161" s="16"/>
      <c r="M161" s="16" t="s">
        <v>529</v>
      </c>
      <c r="N161" s="16"/>
      <c r="O161" s="16" t="s">
        <v>529</v>
      </c>
      <c r="P161" s="16"/>
      <c r="Q161" s="16"/>
      <c r="R161" s="16"/>
      <c r="S161" s="16"/>
      <c r="T161" s="16"/>
      <c r="U161" s="16"/>
      <c r="V161" s="16"/>
      <c r="W161" s="16"/>
      <c r="X161" s="16"/>
      <c r="Y161" s="16"/>
      <c r="Z161" s="16"/>
      <c r="AA161" s="16"/>
      <c r="AB161" s="17"/>
      <c r="AC161" s="18"/>
      <c r="AD161" s="19"/>
      <c r="AE161" s="19"/>
      <c r="AF161" s="19"/>
      <c r="AG161" s="19"/>
      <c r="AH161" s="19"/>
      <c r="AI161" s="19"/>
      <c r="AJ161" s="19" t="str">
        <f t="shared" si="27"/>
        <v/>
      </c>
      <c r="AK161" s="19" t="str">
        <f t="shared" si="28"/>
        <v/>
      </c>
      <c r="AL161" s="19" t="str">
        <f t="shared" si="29"/>
        <v/>
      </c>
      <c r="AM161" s="19" t="str">
        <f t="shared" si="30"/>
        <v/>
      </c>
      <c r="AN161" s="19" t="str">
        <f t="shared" si="31"/>
        <v/>
      </c>
      <c r="AO161" s="19" t="str">
        <f t="shared" si="32"/>
        <v/>
      </c>
      <c r="AP161" s="19" t="str">
        <f t="shared" si="33"/>
        <v/>
      </c>
      <c r="AQ161" s="19" t="str">
        <f t="shared" si="34"/>
        <v/>
      </c>
      <c r="AR161" s="19" t="str">
        <f t="shared" si="35"/>
        <v/>
      </c>
      <c r="AS161" s="80" t="s">
        <v>707</v>
      </c>
      <c r="AT161" s="81" t="s">
        <v>593</v>
      </c>
      <c r="AU161" s="82" t="s">
        <v>3532</v>
      </c>
      <c r="AV161" s="20">
        <v>3</v>
      </c>
      <c r="AW161" s="21">
        <v>0</v>
      </c>
      <c r="AX161" s="21">
        <v>32</v>
      </c>
      <c r="AY161" s="21">
        <v>0</v>
      </c>
      <c r="AZ161" s="21">
        <v>58</v>
      </c>
      <c r="BA161" s="21">
        <v>0</v>
      </c>
      <c r="BB161" s="21">
        <v>0</v>
      </c>
      <c r="BC161" s="21">
        <v>0</v>
      </c>
      <c r="BD161" s="21">
        <v>0</v>
      </c>
      <c r="BE161" s="21">
        <v>10</v>
      </c>
      <c r="BF161" s="15" t="str">
        <f t="shared" si="26"/>
        <v>http://mkweb.bcgsc.ca/color-summarizer/?url=https://i.ibb.co/Nygg30T/North-Korea-Flag.png&amp;precision=low&amp;num_clusters=3</v>
      </c>
      <c r="BG161" s="15">
        <f t="shared" si="36"/>
        <v>100</v>
      </c>
      <c r="BH161" s="15" t="str">
        <f t="shared" si="37"/>
        <v>["pctBLA_0", "pctBLU_32", "pctGRE_0", "pctRED_58", "pctYEL_0", "pctORA_0", "pctBRO_0", "pctPUR_0", "pctWHI_10"]</v>
      </c>
      <c r="BI161" s="22">
        <v>120538</v>
      </c>
      <c r="BJ161" s="15" t="str">
        <f t="shared" si="38"/>
        <v>"area_120538",</v>
      </c>
      <c r="BK161" s="15" t="s">
        <v>2916</v>
      </c>
    </row>
    <row r="162" spans="1:63" ht="21.6" customHeight="1" x14ac:dyDescent="0.3">
      <c r="A162" s="10" t="s">
        <v>200</v>
      </c>
      <c r="B162" s="11" t="e" vm="161">
        <v>#VALUE!</v>
      </c>
      <c r="C162" s="24" t="s">
        <v>444</v>
      </c>
      <c r="D162" s="2" t="s">
        <v>791</v>
      </c>
      <c r="E162" s="12" t="s">
        <v>959</v>
      </c>
      <c r="F162" s="13" t="str" cm="1">
        <f t="array" ref="F162">SUBSTITUTE(CHAR(34) &amp; "capi_" &amp; AS162 &amp; CHAR(34) &amp; "," &amp; BZ162 &amp; IF(COUNTA(_xlfn._xlws.FILTER(I162:AB162, I162:AB162="y"))=0, "", _xlfn.TEXTJOIN(", ", TRUE, IF(I162:AB162="y", CHAR(34) &amp; I$1:AB$1 &amp; CHAR(34), "")) &amp; ","),",,",",")</f>
        <v>"capi_Skopje","landlo",</v>
      </c>
      <c r="G162" s="14" t="str" cm="1">
        <f t="array" ref="G162">_xlfn.LET(
  _xlpm.textOutput, SUBSTITUTE(
    IF(COUNTA(_xlfn._xlws.FILTER(BH162:BU162, BH162:BU162="y"))=0, "", _xlfn.TEXTJOIN(",", TRUE, IF(AC162:AR162="y", CHAR(34) &amp; $AC$1:$AR$1 &amp; CHAR(34), "")) ) &amp; "," &amp; CHAR(34) &amp; AT162 &amp; CHAR(34),
    ",,", ","
  ),
  IF(LEFT(_xlpm.textOutput,1)=",", MID(_xlpm.textOutput,2,LEN(_xlpm.textOutput)-1), _xlpm.textOutput)
)</f>
        <v>"balkan","rg3_romanempire","rg2_Eu_South"</v>
      </c>
      <c r="H162" s="15" t="str">
        <f>""</f>
        <v/>
      </c>
      <c r="I162" s="16"/>
      <c r="J162" s="16" t="s">
        <v>529</v>
      </c>
      <c r="K162" s="16"/>
      <c r="L162" s="16"/>
      <c r="M162" s="16"/>
      <c r="N162" s="16"/>
      <c r="O162" s="16"/>
      <c r="P162" s="16"/>
      <c r="Q162" s="16"/>
      <c r="R162" s="16"/>
      <c r="S162" s="16"/>
      <c r="T162" s="16"/>
      <c r="U162" s="16"/>
      <c r="V162" s="16"/>
      <c r="W162" s="16"/>
      <c r="X162" s="16"/>
      <c r="Y162" s="16"/>
      <c r="Z162" s="16"/>
      <c r="AA162" s="16"/>
      <c r="AB162" s="17"/>
      <c r="AC162" s="18"/>
      <c r="AD162" s="19"/>
      <c r="AE162" s="19" t="s">
        <v>529</v>
      </c>
      <c r="AF162" s="19"/>
      <c r="AG162" s="19" t="s">
        <v>529</v>
      </c>
      <c r="AH162" s="19"/>
      <c r="AI162" s="19"/>
      <c r="AJ162" s="19" t="str">
        <f t="shared" si="27"/>
        <v/>
      </c>
      <c r="AK162" s="19" t="str">
        <f t="shared" si="28"/>
        <v/>
      </c>
      <c r="AL162" s="19" t="str">
        <f t="shared" si="29"/>
        <v/>
      </c>
      <c r="AM162" s="19" t="str">
        <f t="shared" si="30"/>
        <v/>
      </c>
      <c r="AN162" s="19" t="str">
        <f t="shared" si="31"/>
        <v/>
      </c>
      <c r="AO162" s="19" t="str">
        <f t="shared" si="32"/>
        <v/>
      </c>
      <c r="AP162" s="19" t="str">
        <f t="shared" si="33"/>
        <v/>
      </c>
      <c r="AQ162" s="19" t="str">
        <f t="shared" si="34"/>
        <v/>
      </c>
      <c r="AR162" s="19" t="str">
        <f t="shared" si="35"/>
        <v/>
      </c>
      <c r="AS162" s="80" t="s">
        <v>708</v>
      </c>
      <c r="AT162" s="81" t="s">
        <v>535</v>
      </c>
      <c r="AU162" s="82" t="s">
        <v>3533</v>
      </c>
      <c r="AV162" s="20">
        <v>2</v>
      </c>
      <c r="AW162" s="21">
        <v>0</v>
      </c>
      <c r="AX162" s="21">
        <v>0</v>
      </c>
      <c r="AY162" s="21">
        <v>0</v>
      </c>
      <c r="AZ162" s="21">
        <v>68</v>
      </c>
      <c r="BA162" s="21">
        <v>32</v>
      </c>
      <c r="BB162" s="21">
        <v>0</v>
      </c>
      <c r="BC162" s="21">
        <v>0</v>
      </c>
      <c r="BD162" s="21">
        <v>0</v>
      </c>
      <c r="BE162" s="21">
        <v>0</v>
      </c>
      <c r="BF162" s="15" t="str">
        <f t="shared" si="26"/>
        <v>http://mkweb.bcgsc.ca/color-summarizer/?url=https://i.ibb.co/XpYg3b4/North-Macedonia-Flag.png&amp;precision=low&amp;num_clusters=2</v>
      </c>
      <c r="BG162" s="15">
        <f t="shared" si="36"/>
        <v>100</v>
      </c>
      <c r="BH162" s="15" t="str">
        <f t="shared" si="37"/>
        <v>["pctBLA_0", "pctBLU_0", "pctGRE_0", "pctRED_68", "pctYEL_32", "pctORA_0", "pctBRO_0", "pctPUR_0", "pctWHI_0"]</v>
      </c>
      <c r="BI162" s="22">
        <v>25713</v>
      </c>
      <c r="BJ162" s="15" t="str">
        <f t="shared" si="38"/>
        <v>"area_25713",</v>
      </c>
      <c r="BK162" s="15" t="s">
        <v>2917</v>
      </c>
    </row>
    <row r="163" spans="1:63" ht="21.6" customHeight="1" x14ac:dyDescent="0.3">
      <c r="A163" s="10" t="s">
        <v>201</v>
      </c>
      <c r="B163" s="11" t="e" vm="162">
        <v>#VALUE!</v>
      </c>
      <c r="C163" s="24" t="s">
        <v>445</v>
      </c>
      <c r="D163" s="2" t="s">
        <v>791</v>
      </c>
      <c r="E163" s="12" t="s">
        <v>960</v>
      </c>
      <c r="F163" s="13" t="str" cm="1">
        <f t="array" ref="F163">SUBSTITUTE(CHAR(34) &amp; "capi_" &amp; AS163 &amp; CHAR(34) &amp; "," &amp; BZ163 &amp; IF(COUNTA(_xlfn._xlws.FILTER(I163:AB163, I163:AB163="y"))=0, "", _xlfn.TEXTJOIN(", ", TRUE, IF(I163:AB163="y", CHAR(34) &amp; I$1:AB$1 &amp; CHAR(34), "")) &amp; ","),",,",",")</f>
        <v>"capi_Belfast","island", "geo_CapiBeach", "ntGRYE", "ntBLYE",</v>
      </c>
      <c r="G163" s="14" t="str" cm="1">
        <f t="array" ref="G163">_xlfn.LET(
  _xlpm.textOutput, SUBSTITUTE(
    IF(COUNTA(_xlfn._xlws.FILTER(BH163:BU163, BH163:BU163="y"))=0, "", _xlfn.TEXTJOIN(",", TRUE, IF(AC163:AR163="y", CHAR(34) &amp; $AC$1:$AR$1 &amp; CHAR(34), "")) ) &amp; "," &amp; CHAR(34) &amp; AT163 &amp; CHAR(34),
    ",,", ","
  ),
  IF(LEFT(_xlpm.textOutput,1)=",", MID(_xlpm.textOutput,2,LEN(_xlpm.textOutput)-1), _xlpm.textOutput)
)</f>
        <v>"monarchy","englis","rg2_Eu_North"</v>
      </c>
      <c r="H163" s="15" t="str">
        <f>""</f>
        <v/>
      </c>
      <c r="I163" s="16" t="s">
        <v>529</v>
      </c>
      <c r="J163" s="16"/>
      <c r="K163" s="16"/>
      <c r="L163" s="16"/>
      <c r="M163" s="16"/>
      <c r="N163" s="16"/>
      <c r="O163" s="16"/>
      <c r="P163" s="16"/>
      <c r="Q163" s="16"/>
      <c r="R163" s="16"/>
      <c r="S163" s="16"/>
      <c r="T163" s="16"/>
      <c r="U163" s="16"/>
      <c r="V163" s="16" t="s">
        <v>529</v>
      </c>
      <c r="W163" s="16"/>
      <c r="X163" s="16"/>
      <c r="Y163" s="16"/>
      <c r="Z163" s="16" t="s">
        <v>529</v>
      </c>
      <c r="AA163" s="16" t="s">
        <v>529</v>
      </c>
      <c r="AB163" s="17"/>
      <c r="AC163" s="18"/>
      <c r="AD163" s="19"/>
      <c r="AE163" s="19"/>
      <c r="AF163" s="19"/>
      <c r="AG163" s="19"/>
      <c r="AH163" s="19"/>
      <c r="AI163" s="19" t="s">
        <v>529</v>
      </c>
      <c r="AJ163" s="19" t="str">
        <f t="shared" si="27"/>
        <v>y</v>
      </c>
      <c r="AK163" s="19" t="str">
        <f t="shared" si="28"/>
        <v/>
      </c>
      <c r="AL163" s="19" t="str">
        <f t="shared" si="29"/>
        <v/>
      </c>
      <c r="AM163" s="19" t="str">
        <f t="shared" si="30"/>
        <v/>
      </c>
      <c r="AN163" s="19" t="str">
        <f t="shared" si="31"/>
        <v/>
      </c>
      <c r="AO163" s="19" t="str">
        <f t="shared" si="32"/>
        <v/>
      </c>
      <c r="AP163" s="19" t="str">
        <f t="shared" si="33"/>
        <v/>
      </c>
      <c r="AQ163" s="19" t="str">
        <f t="shared" si="34"/>
        <v/>
      </c>
      <c r="AR163" s="19" t="str">
        <f t="shared" si="35"/>
        <v/>
      </c>
      <c r="AS163" s="80" t="s">
        <v>709</v>
      </c>
      <c r="AT163" s="81" t="s">
        <v>533</v>
      </c>
      <c r="AU163" s="82" t="s">
        <v>3450</v>
      </c>
      <c r="AV163" s="20">
        <v>6</v>
      </c>
      <c r="AW163" s="21">
        <v>1</v>
      </c>
      <c r="AX163" s="21">
        <v>1</v>
      </c>
      <c r="AY163" s="21">
        <v>1</v>
      </c>
      <c r="AZ163" s="21">
        <v>22</v>
      </c>
      <c r="BA163" s="21">
        <v>5</v>
      </c>
      <c r="BB163" s="21">
        <v>0</v>
      </c>
      <c r="BC163" s="21">
        <v>0</v>
      </c>
      <c r="BD163" s="21">
        <v>0</v>
      </c>
      <c r="BE163" s="21">
        <v>71</v>
      </c>
      <c r="BF163" s="15" t="str">
        <f t="shared" si="26"/>
        <v>http://mkweb.bcgsc.ca/color-summarizer/?url=https://upload.wikimedia.org/wikipedia/commons/thumb/4/43/Flag_of_Northern_Ireland_%281953–1972%29.svg/300px-Flag_of_Northern_Ireland_%281953–1972%29.svg.png&amp;precision=low&amp;num_clusters=6</v>
      </c>
      <c r="BG163" s="15">
        <f t="shared" si="36"/>
        <v>101</v>
      </c>
      <c r="BH163" s="15" t="str">
        <f t="shared" si="37"/>
        <v>["pctBLA_1", "pctBLU_1", "pctGRE_1", "pctRED_22", "pctYEL_5", "pctORA_0", "pctBRO_0", "pctPUR_0", "pctWHI_71"]</v>
      </c>
      <c r="BI163" s="22">
        <v>14130</v>
      </c>
      <c r="BJ163" s="15" t="str">
        <f t="shared" si="38"/>
        <v>"area_14130",</v>
      </c>
      <c r="BK163" s="15" t="s">
        <v>2918</v>
      </c>
    </row>
    <row r="164" spans="1:63" ht="21.6" customHeight="1" x14ac:dyDescent="0.3">
      <c r="A164" s="10" t="s">
        <v>202</v>
      </c>
      <c r="B164" s="11" t="e" vm="163">
        <v>#VALUE!</v>
      </c>
      <c r="C164" s="24" t="s">
        <v>446</v>
      </c>
      <c r="D164" s="2" t="s">
        <v>793</v>
      </c>
      <c r="E164" s="12" t="s">
        <v>961</v>
      </c>
      <c r="F164" s="13" t="str" cm="1">
        <f t="array" ref="F164">SUBSTITUTE(CHAR(34) &amp; "capi_" &amp; AS164 &amp; CHAR(34) &amp; "," &amp; BZ164 &amp; IF(COUNTA(_xlfn._xlws.FILTER(I164:AB164, I164:AB164="y"))=0, "", _xlfn.TEXTJOIN(", ", TRUE, IF(I164:AB164="y", CHAR(34) &amp; I$1:AB$1 &amp; CHAR(34), "")) &amp; ","),",,",",")</f>
        <v>"capi_Saipan","island", "geo_CapiBeach", "ntWHRE", "ntGRYE", "ntBLYE",</v>
      </c>
      <c r="G164" s="14" t="str" cm="1">
        <f t="array" ref="G164">_xlfn.LET(
  _xlpm.textOutput, SUBSTITUTE(
    IF(COUNTA(_xlfn._xlws.FILTER(BH164:BU164, BH164:BU164="y"))=0, "", _xlfn.TEXTJOIN(",", TRUE, IF(AC164:AR164="y", CHAR(34) &amp; $AC$1:$AR$1 &amp; CHAR(34), "")) ) &amp; "," &amp; CHAR(34) &amp; AT164 &amp; CHAR(34),
    ",,", ","
  ),
  IF(LEFT(_xlpm.textOutput,1)=",", MID(_xlpm.textOutput,2,LEN(_xlpm.textOutput)-1), _xlpm.textOutput)
)</f>
        <v>"englis","rg2_OC_Micronesia"</v>
      </c>
      <c r="H164" s="15" t="str">
        <f>""</f>
        <v/>
      </c>
      <c r="I164" s="16" t="s">
        <v>529</v>
      </c>
      <c r="J164" s="16"/>
      <c r="K164" s="16"/>
      <c r="L164" s="16"/>
      <c r="M164" s="16"/>
      <c r="N164" s="16"/>
      <c r="O164" s="16"/>
      <c r="P164" s="16"/>
      <c r="Q164" s="16"/>
      <c r="R164" s="16"/>
      <c r="S164" s="16"/>
      <c r="T164" s="16"/>
      <c r="U164" s="16"/>
      <c r="V164" s="16" t="s">
        <v>529</v>
      </c>
      <c r="W164" s="16"/>
      <c r="X164" s="16" t="s">
        <v>529</v>
      </c>
      <c r="Y164" s="16"/>
      <c r="Z164" s="16" t="s">
        <v>529</v>
      </c>
      <c r="AA164" s="16" t="s">
        <v>529</v>
      </c>
      <c r="AB164" s="17"/>
      <c r="AC164" s="18"/>
      <c r="AD164" s="19"/>
      <c r="AE164" s="19"/>
      <c r="AF164" s="19"/>
      <c r="AG164" s="19"/>
      <c r="AH164" s="19"/>
      <c r="AI164" s="19"/>
      <c r="AJ164" s="19" t="str">
        <f t="shared" si="27"/>
        <v>y</v>
      </c>
      <c r="AK164" s="19" t="str">
        <f t="shared" si="28"/>
        <v/>
      </c>
      <c r="AL164" s="19" t="str">
        <f t="shared" si="29"/>
        <v/>
      </c>
      <c r="AM164" s="19" t="str">
        <f t="shared" si="30"/>
        <v/>
      </c>
      <c r="AN164" s="19" t="str">
        <f t="shared" si="31"/>
        <v/>
      </c>
      <c r="AO164" s="19" t="str">
        <f t="shared" si="32"/>
        <v/>
      </c>
      <c r="AP164" s="19" t="str">
        <f t="shared" si="33"/>
        <v/>
      </c>
      <c r="AQ164" s="19" t="str">
        <f t="shared" si="34"/>
        <v/>
      </c>
      <c r="AR164" s="19" t="str">
        <f t="shared" si="35"/>
        <v/>
      </c>
      <c r="AS164" s="80" t="s">
        <v>710</v>
      </c>
      <c r="AT164" s="81" t="s">
        <v>638</v>
      </c>
      <c r="AU164" s="82" t="s">
        <v>3534</v>
      </c>
      <c r="AV164" s="20">
        <v>9</v>
      </c>
      <c r="AW164" s="21">
        <v>1</v>
      </c>
      <c r="AX164" s="21">
        <v>76</v>
      </c>
      <c r="AY164" s="21">
        <v>2</v>
      </c>
      <c r="AZ164" s="21">
        <v>3</v>
      </c>
      <c r="BA164" s="21">
        <v>1</v>
      </c>
      <c r="BB164" s="21">
        <v>0</v>
      </c>
      <c r="BC164" s="21">
        <v>2</v>
      </c>
      <c r="BD164" s="21">
        <v>2</v>
      </c>
      <c r="BE164" s="21">
        <v>13</v>
      </c>
      <c r="BF164" s="15" t="str">
        <f t="shared" si="26"/>
        <v>http://mkweb.bcgsc.ca/color-summarizer/?url=https://upload.wikimedia.org/wikipedia/commons/thumb/e/e0/Flag_of_the_Northern_Mariana_Islands.svg/1200px-Flag_of_the_Northern_Mariana_Islands.svg.png&amp;precision=low&amp;num_clusters=9</v>
      </c>
      <c r="BG164" s="15">
        <f t="shared" si="36"/>
        <v>100</v>
      </c>
      <c r="BH164" s="15" t="str">
        <f t="shared" si="37"/>
        <v>["pctBLA_1", "pctBLU_76", "pctGRE_2", "pctRED_3", "pctYEL_1", "pctORA_0", "pctBRO_2", "pctPUR_2", "pctWHI_13"]</v>
      </c>
      <c r="BI164" s="15">
        <v>464</v>
      </c>
      <c r="BJ164" s="15" t="str">
        <f t="shared" si="38"/>
        <v>"area_464",</v>
      </c>
      <c r="BK164" s="15" t="s">
        <v>2919</v>
      </c>
    </row>
    <row r="165" spans="1:63" ht="21.6" customHeight="1" x14ac:dyDescent="0.3">
      <c r="A165" s="10" t="s">
        <v>203</v>
      </c>
      <c r="B165" s="11" t="e" vm="164">
        <v>#VALUE!</v>
      </c>
      <c r="C165" s="24" t="s">
        <v>447</v>
      </c>
      <c r="D165" s="2" t="s">
        <v>791</v>
      </c>
      <c r="E165" s="12" t="s">
        <v>962</v>
      </c>
      <c r="F165" s="13" t="str" cm="1">
        <f t="array" ref="F165">SUBSTITUTE(CHAR(34) &amp; "capi_" &amp; AS165 &amp; CHAR(34) &amp; "," &amp; BZ165 &amp; IF(COUNTA(_xlfn._xlws.FILTER(I165:AB165, I165:AB165="y"))=0, "", _xlfn.TEXTJOIN(", ", TRUE, IF(I165:AB165="y", CHAR(34) &amp; I$1:AB$1 &amp; CHAR(34), "")) &amp; ","),",,",",")</f>
        <v>"capi_Oslo","locate_MI", "top10_reindeer", "pol_samesx", "geo_CapiBeach",</v>
      </c>
      <c r="G165" s="14" t="str" cm="1">
        <f t="array" ref="G165">_xlfn.LET(
  _xlpm.textOutput, SUBSTITUTE(
    IF(COUNTA(_xlfn._xlws.FILTER(BH165:BU165, BH165:BU165="y"))=0, "", _xlfn.TEXTJOIN(",", TRUE, IF(AC165:AR165="y", CHAR(34) &amp; $AC$1:$AR$1 &amp; CHAR(34), "")) ) &amp; "," &amp; CHAR(34) &amp; AT165 &amp; CHAR(34),
    ",,", ","
  ),
  IF(LEFT(_xlpm.textOutput,1)=",", MID(_xlpm.textOutput,2,LEN(_xlpm.textOutput)-1), _xlpm.textOutput)
)</f>
        <v>"monarchy","rg2_Eu_North"</v>
      </c>
      <c r="H165" s="15" t="str">
        <f>""</f>
        <v/>
      </c>
      <c r="I165" s="16"/>
      <c r="J165" s="16"/>
      <c r="K165" s="16"/>
      <c r="L165" s="16" t="s">
        <v>529</v>
      </c>
      <c r="M165" s="16"/>
      <c r="N165" s="16"/>
      <c r="O165" s="16"/>
      <c r="P165" s="16"/>
      <c r="Q165" s="16"/>
      <c r="R165" s="16" t="s">
        <v>529</v>
      </c>
      <c r="S165" s="16"/>
      <c r="T165" s="16" t="s">
        <v>529</v>
      </c>
      <c r="U165" s="16"/>
      <c r="V165" s="16" t="s">
        <v>529</v>
      </c>
      <c r="W165" s="16"/>
      <c r="X165" s="16"/>
      <c r="Y165" s="16"/>
      <c r="Z165" s="16"/>
      <c r="AA165" s="16"/>
      <c r="AB165" s="17"/>
      <c r="AC165" s="18"/>
      <c r="AD165" s="19"/>
      <c r="AE165" s="19"/>
      <c r="AF165" s="19"/>
      <c r="AG165" s="19"/>
      <c r="AH165" s="19"/>
      <c r="AI165" s="19" t="s">
        <v>529</v>
      </c>
      <c r="AJ165" s="19" t="str">
        <f t="shared" si="27"/>
        <v/>
      </c>
      <c r="AK165" s="19" t="str">
        <f t="shared" si="28"/>
        <v/>
      </c>
      <c r="AL165" s="19" t="str">
        <f t="shared" si="29"/>
        <v/>
      </c>
      <c r="AM165" s="19" t="str">
        <f t="shared" si="30"/>
        <v/>
      </c>
      <c r="AN165" s="19" t="str">
        <f t="shared" si="31"/>
        <v/>
      </c>
      <c r="AO165" s="19" t="str">
        <f t="shared" si="32"/>
        <v/>
      </c>
      <c r="AP165" s="19" t="str">
        <f t="shared" si="33"/>
        <v/>
      </c>
      <c r="AQ165" s="19" t="str">
        <f t="shared" si="34"/>
        <v/>
      </c>
      <c r="AR165" s="19" t="str">
        <f t="shared" si="35"/>
        <v/>
      </c>
      <c r="AS165" s="80" t="s">
        <v>711</v>
      </c>
      <c r="AT165" s="81" t="s">
        <v>533</v>
      </c>
      <c r="AU165" s="82" t="s">
        <v>3535</v>
      </c>
      <c r="AV165" s="20">
        <v>3</v>
      </c>
      <c r="AW165" s="21">
        <v>0</v>
      </c>
      <c r="AX165" s="21">
        <v>21</v>
      </c>
      <c r="AY165" s="21">
        <v>0</v>
      </c>
      <c r="AZ165" s="21">
        <v>62</v>
      </c>
      <c r="BA165" s="21">
        <v>0</v>
      </c>
      <c r="BB165" s="21">
        <v>0</v>
      </c>
      <c r="BC165" s="21">
        <v>0</v>
      </c>
      <c r="BD165" s="21">
        <v>0</v>
      </c>
      <c r="BE165" s="21">
        <v>17</v>
      </c>
      <c r="BF165" s="15" t="str">
        <f t="shared" si="26"/>
        <v>http://mkweb.bcgsc.ca/color-summarizer/?url=https://i.ibb.co/N9jYQv1/Norway-Flag.png&amp;precision=low&amp;num_clusters=3</v>
      </c>
      <c r="BG165" s="15">
        <f t="shared" si="36"/>
        <v>100</v>
      </c>
      <c r="BH165" s="15" t="str">
        <f t="shared" si="37"/>
        <v>["pctBLA_0", "pctBLU_21", "pctGRE_0", "pctRED_62", "pctYEL_0", "pctORA_0", "pctBRO_0", "pctPUR_0", "pctWHI_17"]</v>
      </c>
      <c r="BI165" s="22">
        <v>323802</v>
      </c>
      <c r="BJ165" s="15" t="str">
        <f t="shared" si="38"/>
        <v>"area_323802",</v>
      </c>
      <c r="BK165" s="15" t="s">
        <v>2920</v>
      </c>
    </row>
    <row r="166" spans="1:63" ht="21.6" customHeight="1" x14ac:dyDescent="0.3">
      <c r="A166" s="10" t="s">
        <v>204</v>
      </c>
      <c r="B166" s="11" t="e" vm="165">
        <v>#VALUE!</v>
      </c>
      <c r="C166" s="24" t="s">
        <v>448</v>
      </c>
      <c r="D166" s="2" t="s">
        <v>790</v>
      </c>
      <c r="E166" s="12" t="s">
        <v>963</v>
      </c>
      <c r="F166" s="13" t="str" cm="1">
        <f t="array" ref="F166">SUBSTITUTE(CHAR(34) &amp; "capi_" &amp; AS166 &amp; CHAR(34) &amp; "," &amp; BZ166 &amp; IF(COUNTA(_xlfn._xlws.FILTER(I166:AB166, I166:AB166="y"))=0, "", _xlfn.TEXTJOIN(", ", TRUE, IF(I166:AB166="y", CHAR(34) &amp; I$1:AB$1 &amp; CHAR(34), "")) &amp; ","),",,",",")</f>
        <v>"capi_Muscat","top30_camel", "geo_CapiBeach",</v>
      </c>
      <c r="G166" s="14" t="str" cm="1">
        <f t="array" ref="G166">_xlfn.LET(
  _xlpm.textOutput, SUBSTITUTE(
    IF(COUNTA(_xlfn._xlws.FILTER(BH166:BU166, BH166:BU166="y"))=0, "", _xlfn.TEXTJOIN(",", TRUE, IF(AC166:AR166="y", CHAR(34) &amp; $AC$1:$AR$1 &amp; CHAR(34), "")) ) &amp; "," &amp; CHAR(34) &amp; AT166 &amp; CHAR(34),
    ",,", ","
  ),
  IF(LEFT(_xlpm.textOutput,1)=",", MID(_xlpm.textOutput,2,LEN(_xlpm.textOutput)-1), _xlpm.textOutput)
)</f>
        <v>"chopGB","monarchy","arabic","rg2_AS_West"</v>
      </c>
      <c r="H166" s="15" t="str">
        <f>""</f>
        <v/>
      </c>
      <c r="I166" s="16"/>
      <c r="J166" s="16"/>
      <c r="K166" s="16"/>
      <c r="L166" s="16"/>
      <c r="M166" s="16"/>
      <c r="N166" s="16"/>
      <c r="O166" s="16"/>
      <c r="P166" s="16" t="s">
        <v>529</v>
      </c>
      <c r="Q166" s="16"/>
      <c r="R166" s="16"/>
      <c r="S166" s="16"/>
      <c r="T166" s="16"/>
      <c r="U166" s="16"/>
      <c r="V166" s="16" t="s">
        <v>529</v>
      </c>
      <c r="W166" s="16"/>
      <c r="X166" s="16"/>
      <c r="Y166" s="16"/>
      <c r="Z166" s="16"/>
      <c r="AA166" s="16"/>
      <c r="AB166" s="17"/>
      <c r="AC166" s="18"/>
      <c r="AD166" s="19" t="s">
        <v>529</v>
      </c>
      <c r="AE166" s="19"/>
      <c r="AF166" s="19"/>
      <c r="AG166" s="19"/>
      <c r="AH166" s="19"/>
      <c r="AI166" s="19" t="s">
        <v>529</v>
      </c>
      <c r="AJ166" s="19" t="str">
        <f t="shared" si="27"/>
        <v/>
      </c>
      <c r="AK166" s="19" t="str">
        <f t="shared" si="28"/>
        <v/>
      </c>
      <c r="AL166" s="19" t="str">
        <f t="shared" si="29"/>
        <v/>
      </c>
      <c r="AM166" s="19" t="str">
        <f t="shared" si="30"/>
        <v/>
      </c>
      <c r="AN166" s="19" t="str">
        <f t="shared" si="31"/>
        <v/>
      </c>
      <c r="AO166" s="19" t="str">
        <f t="shared" si="32"/>
        <v/>
      </c>
      <c r="AP166" s="19" t="str">
        <f t="shared" si="33"/>
        <v/>
      </c>
      <c r="AQ166" s="19" t="str">
        <f t="shared" si="34"/>
        <v>y</v>
      </c>
      <c r="AR166" s="19" t="str">
        <f t="shared" si="35"/>
        <v/>
      </c>
      <c r="AS166" s="80" t="s">
        <v>712</v>
      </c>
      <c r="AT166" s="81" t="s">
        <v>549</v>
      </c>
      <c r="AU166" s="82" t="s">
        <v>3456</v>
      </c>
      <c r="AV166" s="20">
        <v>3</v>
      </c>
      <c r="AW166" s="21">
        <v>0</v>
      </c>
      <c r="AX166" s="21">
        <v>0</v>
      </c>
      <c r="AY166" s="21">
        <v>21</v>
      </c>
      <c r="AZ166" s="21">
        <v>56</v>
      </c>
      <c r="BA166" s="21">
        <v>0</v>
      </c>
      <c r="BB166" s="21">
        <v>0</v>
      </c>
      <c r="BC166" s="21">
        <v>0</v>
      </c>
      <c r="BD166" s="21">
        <v>0</v>
      </c>
      <c r="BE166" s="21">
        <v>23</v>
      </c>
      <c r="BF166" s="15" t="str">
        <f t="shared" si="26"/>
        <v>http://mkweb.bcgsc.ca/color-summarizer/?url=https://i.ibb.co/Lxm3y1F/Oman-Flag.png&amp;precision=low&amp;num_clusters=3</v>
      </c>
      <c r="BG166" s="15">
        <f t="shared" si="36"/>
        <v>100</v>
      </c>
      <c r="BH166" s="15" t="str">
        <f t="shared" si="37"/>
        <v>["pctBLA_0", "pctBLU_0", "pctGRE_21", "pctRED_56", "pctYEL_0", "pctORA_0", "pctBRO_0", "pctPUR_0", "pctWHI_23"]</v>
      </c>
      <c r="BI166" s="22">
        <v>309500</v>
      </c>
      <c r="BJ166" s="15" t="str">
        <f t="shared" si="38"/>
        <v>"area_309500",</v>
      </c>
      <c r="BK166" s="15" t="s">
        <v>2921</v>
      </c>
    </row>
    <row r="167" spans="1:63" ht="21.6" customHeight="1" x14ac:dyDescent="0.3">
      <c r="A167" s="10" t="s">
        <v>205</v>
      </c>
      <c r="B167" s="11" t="e" vm="166">
        <v>#VALUE!</v>
      </c>
      <c r="C167" s="24" t="s">
        <v>449</v>
      </c>
      <c r="D167" s="2" t="s">
        <v>790</v>
      </c>
      <c r="E167" s="12" t="s">
        <v>964</v>
      </c>
      <c r="F167" s="13" t="str" cm="1">
        <f t="array" ref="F167">SUBSTITUTE(CHAR(34) &amp; "capi_" &amp; AS167 &amp; CHAR(34) &amp; "," &amp; BZ167 &amp; IF(COUNTA(_xlfn._xlws.FILTER(I167:AB167, I167:AB167="y"))=0, "", _xlfn.TEXTJOIN(", ", TRUE, IF(I167:AB167="y", CHAR(34) &amp; I$1:AB$1 &amp; CHAR(34), "")) &amp; ","),",,",",")</f>
        <v>"capi_Islamabad","locate_MI", "pol_Nuclear", "top30_camel",</v>
      </c>
      <c r="G167" s="14" t="str" cm="1">
        <f t="array" ref="G167">_xlfn.LET(
  _xlpm.textOutput, SUBSTITUTE(
    IF(COUNTA(_xlfn._xlws.FILTER(BH167:BU167, BH167:BU167="y"))=0, "", _xlfn.TEXTJOIN(",", TRUE, IF(AC167:AR167="y", CHAR(34) &amp; $AC$1:$AR$1 &amp; CHAR(34), "")) ) &amp; "," &amp; CHAR(34) &amp; AT167 &amp; CHAR(34),
    ",,", ","
  ),
  IF(LEFT(_xlpm.textOutput,1)=",", MID(_xlpm.textOutput,2,LEN(_xlpm.textOutput)-1), _xlpm.textOutput)
)</f>
        <v>"chopGB","englis","rg2_As_SouthOnly"</v>
      </c>
      <c r="H167" s="15" t="str">
        <f>""</f>
        <v/>
      </c>
      <c r="I167" s="16"/>
      <c r="J167" s="16"/>
      <c r="K167" s="16"/>
      <c r="L167" s="16" t="s">
        <v>529</v>
      </c>
      <c r="M167" s="16" t="s">
        <v>529</v>
      </c>
      <c r="N167" s="16"/>
      <c r="O167" s="16"/>
      <c r="P167" s="16" t="s">
        <v>529</v>
      </c>
      <c r="Q167" s="16"/>
      <c r="R167" s="16"/>
      <c r="S167" s="16"/>
      <c r="T167" s="16"/>
      <c r="U167" s="16"/>
      <c r="V167" s="16"/>
      <c r="W167" s="16"/>
      <c r="X167" s="16"/>
      <c r="Y167" s="16"/>
      <c r="Z167" s="16"/>
      <c r="AA167" s="16"/>
      <c r="AB167" s="17"/>
      <c r="AC167" s="18"/>
      <c r="AD167" s="19" t="s">
        <v>529</v>
      </c>
      <c r="AE167" s="19"/>
      <c r="AF167" s="19"/>
      <c r="AG167" s="19"/>
      <c r="AH167" s="19"/>
      <c r="AI167" s="19"/>
      <c r="AJ167" s="19" t="str">
        <f t="shared" si="27"/>
        <v>y</v>
      </c>
      <c r="AK167" s="19" t="str">
        <f t="shared" si="28"/>
        <v/>
      </c>
      <c r="AL167" s="19" t="str">
        <f t="shared" si="29"/>
        <v/>
      </c>
      <c r="AM167" s="19" t="str">
        <f t="shared" si="30"/>
        <v/>
      </c>
      <c r="AN167" s="19" t="str">
        <f t="shared" si="31"/>
        <v/>
      </c>
      <c r="AO167" s="19" t="str">
        <f t="shared" si="32"/>
        <v/>
      </c>
      <c r="AP167" s="19" t="str">
        <f t="shared" si="33"/>
        <v/>
      </c>
      <c r="AQ167" s="19" t="str">
        <f t="shared" si="34"/>
        <v/>
      </c>
      <c r="AR167" s="19" t="str">
        <f t="shared" si="35"/>
        <v/>
      </c>
      <c r="AS167" s="80" t="s">
        <v>713</v>
      </c>
      <c r="AT167" s="81" t="s">
        <v>531</v>
      </c>
      <c r="AU167" s="82" t="s">
        <v>3536</v>
      </c>
      <c r="AV167" s="20">
        <v>2</v>
      </c>
      <c r="AW167" s="21">
        <v>0</v>
      </c>
      <c r="AX167" s="21">
        <v>0</v>
      </c>
      <c r="AY167" s="21">
        <v>68</v>
      </c>
      <c r="AZ167" s="21">
        <v>0</v>
      </c>
      <c r="BA167" s="21">
        <v>0</v>
      </c>
      <c r="BB167" s="21">
        <v>0</v>
      </c>
      <c r="BC167" s="21">
        <v>0</v>
      </c>
      <c r="BD167" s="21">
        <v>0</v>
      </c>
      <c r="BE167" s="21">
        <v>32</v>
      </c>
      <c r="BF167" s="15" t="str">
        <f t="shared" si="26"/>
        <v>http://mkweb.bcgsc.ca/color-summarizer/?url=https://i.ibb.co/7K9kfvC/Pakistan-Flag.png&amp;precision=low&amp;num_clusters=2</v>
      </c>
      <c r="BG167" s="15">
        <f t="shared" si="36"/>
        <v>100</v>
      </c>
      <c r="BH167" s="15" t="str">
        <f t="shared" si="37"/>
        <v>["pctBLA_0", "pctBLU_0", "pctGRE_68", "pctRED_0", "pctYEL_0", "pctORA_0", "pctBRO_0", "pctPUR_0", "pctWHI_32"]</v>
      </c>
      <c r="BI167" s="22">
        <v>881913</v>
      </c>
      <c r="BJ167" s="15" t="str">
        <f t="shared" si="38"/>
        <v>"area_881913",</v>
      </c>
      <c r="BK167" s="15" t="s">
        <v>2922</v>
      </c>
    </row>
    <row r="168" spans="1:63" ht="21.6" customHeight="1" x14ac:dyDescent="0.3">
      <c r="A168" s="10" t="s">
        <v>206</v>
      </c>
      <c r="B168" s="11" t="e" vm="167">
        <v>#VALUE!</v>
      </c>
      <c r="C168" s="24" t="s">
        <v>450</v>
      </c>
      <c r="D168" s="2" t="s">
        <v>793</v>
      </c>
      <c r="E168" s="12" t="s">
        <v>965</v>
      </c>
      <c r="F168" s="13" t="str" cm="1">
        <f t="array" ref="F168">SUBSTITUTE(CHAR(34) &amp; "capi_" &amp; AS168 &amp; CHAR(34) &amp; "," &amp; BZ168 &amp; IF(COUNTA(_xlfn._xlws.FILTER(I168:AB168, I168:AB168="y"))=0, "", _xlfn.TEXTJOIN(", ", TRUE, IF(I168:AB168="y", CHAR(34) &amp; I$1:AB$1 &amp; CHAR(34), "")) &amp; ","),",,",",")</f>
        <v>"capi_Ngerulmud","island", "geo_CapiBeach",</v>
      </c>
      <c r="G168" s="14" t="str" cm="1">
        <f t="array" ref="G168">_xlfn.LET(
  _xlpm.textOutput, SUBSTITUTE(
    IF(COUNTA(_xlfn._xlws.FILTER(BH168:BU168, BH168:BU168="y"))=0, "", _xlfn.TEXTJOIN(",", TRUE, IF(AC168:AR168="y", CHAR(34) &amp; $AC$1:$AR$1 &amp; CHAR(34), "")) ) &amp; "," &amp; CHAR(34) &amp; AT168 &amp; CHAR(34),
    ",,", ","
  ),
  IF(LEFT(_xlpm.textOutput,1)=",", MID(_xlpm.textOutput,2,LEN(_xlpm.textOutput)-1), _xlpm.textOutput)
)</f>
        <v>"englis","rg2_OC_Micronesia"</v>
      </c>
      <c r="H168" s="15" t="str">
        <f>""</f>
        <v/>
      </c>
      <c r="I168" s="16" t="s">
        <v>529</v>
      </c>
      <c r="J168" s="16"/>
      <c r="K168" s="16"/>
      <c r="L168" s="16"/>
      <c r="M168" s="16"/>
      <c r="N168" s="16"/>
      <c r="O168" s="16"/>
      <c r="P168" s="16"/>
      <c r="Q168" s="16"/>
      <c r="R168" s="16"/>
      <c r="S168" s="16"/>
      <c r="T168" s="16"/>
      <c r="U168" s="16"/>
      <c r="V168" s="16" t="s">
        <v>529</v>
      </c>
      <c r="W168" s="16"/>
      <c r="X168" s="16"/>
      <c r="Y168" s="16"/>
      <c r="Z168" s="16"/>
      <c r="AA168" s="16"/>
      <c r="AB168" s="17"/>
      <c r="AC168" s="18"/>
      <c r="AD168" s="19"/>
      <c r="AE168" s="19"/>
      <c r="AF168" s="19"/>
      <c r="AG168" s="19"/>
      <c r="AH168" s="19"/>
      <c r="AI168" s="19"/>
      <c r="AJ168" s="19" t="str">
        <f t="shared" si="27"/>
        <v>y</v>
      </c>
      <c r="AK168" s="19" t="str">
        <f t="shared" si="28"/>
        <v/>
      </c>
      <c r="AL168" s="19" t="str">
        <f t="shared" si="29"/>
        <v/>
      </c>
      <c r="AM168" s="19" t="str">
        <f t="shared" si="30"/>
        <v/>
      </c>
      <c r="AN168" s="19" t="str">
        <f t="shared" si="31"/>
        <v/>
      </c>
      <c r="AO168" s="19" t="str">
        <f t="shared" si="32"/>
        <v/>
      </c>
      <c r="AP168" s="19" t="str">
        <f t="shared" si="33"/>
        <v/>
      </c>
      <c r="AQ168" s="19" t="str">
        <f t="shared" si="34"/>
        <v/>
      </c>
      <c r="AR168" s="19" t="str">
        <f t="shared" si="35"/>
        <v/>
      </c>
      <c r="AS168" s="80" t="s">
        <v>714</v>
      </c>
      <c r="AT168" s="81" t="s">
        <v>638</v>
      </c>
      <c r="AU168" s="82" t="s">
        <v>3537</v>
      </c>
      <c r="AV168" s="20">
        <v>2</v>
      </c>
      <c r="AW168" s="21">
        <v>0</v>
      </c>
      <c r="AX168" s="21">
        <v>82</v>
      </c>
      <c r="AY168" s="21">
        <v>0</v>
      </c>
      <c r="AZ168" s="21">
        <v>0</v>
      </c>
      <c r="BA168" s="21">
        <v>18</v>
      </c>
      <c r="BB168" s="21">
        <v>0</v>
      </c>
      <c r="BC168" s="21">
        <v>0</v>
      </c>
      <c r="BD168" s="21">
        <v>0</v>
      </c>
      <c r="BE168" s="21">
        <v>0</v>
      </c>
      <c r="BF168" s="15" t="str">
        <f t="shared" si="26"/>
        <v>http://mkweb.bcgsc.ca/color-summarizer/?url=https://i.ibb.co/v1H7J0V/Palau-Flag.png&amp;precision=low&amp;num_clusters=2</v>
      </c>
      <c r="BG168" s="15">
        <f t="shared" si="36"/>
        <v>100</v>
      </c>
      <c r="BH168" s="15" t="str">
        <f t="shared" si="37"/>
        <v>["pctBLA_0", "pctBLU_82", "pctGRE_0", "pctRED_0", "pctYEL_18", "pctORA_0", "pctBRO_0", "pctPUR_0", "pctWHI_0"]</v>
      </c>
      <c r="BI168" s="15">
        <v>459</v>
      </c>
      <c r="BJ168" s="15" t="str">
        <f t="shared" si="38"/>
        <v>"area_459",</v>
      </c>
      <c r="BK168" s="15" t="s">
        <v>2923</v>
      </c>
    </row>
    <row r="169" spans="1:63" ht="21.6" customHeight="1" x14ac:dyDescent="0.3">
      <c r="A169" s="10" t="s">
        <v>207</v>
      </c>
      <c r="B169" s="11" t="e" vm="168">
        <v>#VALUE!</v>
      </c>
      <c r="C169" s="24" t="s">
        <v>451</v>
      </c>
      <c r="D169" s="2" t="s">
        <v>790</v>
      </c>
      <c r="E169" s="12" t="s">
        <v>966</v>
      </c>
      <c r="F169" s="13" t="str" cm="1">
        <f t="array" ref="F169">SUBSTITUTE(CHAR(34) &amp; "capi_" &amp; AS169 &amp; CHAR(34) &amp; "," &amp; BZ169 &amp; IF(COUNTA(_xlfn._xlws.FILTER(I169:AB169, I169:AB169="y"))=0, "", _xlfn.TEXTJOIN(", ", TRUE, IF(I169:AB169="y", CHAR(34) &amp; I$1:AB$1 &amp; CHAR(34), "")) &amp; ","),",,",",")</f>
        <v>"capi_Ramallah","pol_pope",</v>
      </c>
      <c r="G169" s="14" t="str" cm="1">
        <f t="array" ref="G169">_xlfn.LET(
  _xlpm.textOutput, SUBSTITUTE(
    IF(COUNTA(_xlfn._xlws.FILTER(BH169:BU169, BH169:BU169="y"))=0, "", _xlfn.TEXTJOIN(",", TRUE, IF(AC169:AR169="y", CHAR(34) &amp; $AC$1:$AR$1 &amp; CHAR(34), "")) ) &amp; "," &amp; CHAR(34) &amp; AT169 &amp; CHAR(34),
    ",,", ","
  ),
  IF(LEFT(_xlpm.textOutput,1)=",", MID(_xlpm.textOutput,2,LEN(_xlpm.textOutput)-1), _xlpm.textOutput)
)</f>
        <v>"arabic","rg2_AS_West"</v>
      </c>
      <c r="H169" s="15" t="str">
        <f>""</f>
        <v/>
      </c>
      <c r="I169" s="16"/>
      <c r="J169" s="16"/>
      <c r="K169" s="16"/>
      <c r="L169" s="16"/>
      <c r="M169" s="16"/>
      <c r="N169" s="16"/>
      <c r="O169" s="16"/>
      <c r="P169" s="16"/>
      <c r="Q169" s="16"/>
      <c r="R169" s="16"/>
      <c r="S169" s="16"/>
      <c r="T169" s="16"/>
      <c r="U169" s="16" t="s">
        <v>529</v>
      </c>
      <c r="V169" s="16"/>
      <c r="W169" s="16"/>
      <c r="X169" s="16"/>
      <c r="Y169" s="16"/>
      <c r="Z169" s="16"/>
      <c r="AA169" s="16"/>
      <c r="AB169" s="17"/>
      <c r="AC169" s="18"/>
      <c r="AD169" s="19"/>
      <c r="AE169" s="19"/>
      <c r="AF169" s="19"/>
      <c r="AG169" s="19"/>
      <c r="AH169" s="19"/>
      <c r="AI169" s="19"/>
      <c r="AJ169" s="19" t="str">
        <f t="shared" si="27"/>
        <v/>
      </c>
      <c r="AK169" s="19" t="str">
        <f t="shared" si="28"/>
        <v/>
      </c>
      <c r="AL169" s="19" t="str">
        <f t="shared" si="29"/>
        <v/>
      </c>
      <c r="AM169" s="19" t="str">
        <f t="shared" si="30"/>
        <v/>
      </c>
      <c r="AN169" s="19" t="str">
        <f t="shared" si="31"/>
        <v/>
      </c>
      <c r="AO169" s="19" t="str">
        <f t="shared" si="32"/>
        <v/>
      </c>
      <c r="AP169" s="19" t="str">
        <f t="shared" si="33"/>
        <v/>
      </c>
      <c r="AQ169" s="19" t="str">
        <f t="shared" si="34"/>
        <v>y</v>
      </c>
      <c r="AR169" s="19" t="str">
        <f t="shared" si="35"/>
        <v/>
      </c>
      <c r="AS169" s="80" t="s">
        <v>715</v>
      </c>
      <c r="AT169" s="81" t="s">
        <v>549</v>
      </c>
      <c r="AU169" s="82" t="s">
        <v>3456</v>
      </c>
      <c r="AV169" s="20">
        <v>4</v>
      </c>
      <c r="AW169" s="21">
        <v>30</v>
      </c>
      <c r="AX169" s="21">
        <v>0</v>
      </c>
      <c r="AY169" s="21">
        <v>30</v>
      </c>
      <c r="AZ169" s="21">
        <v>17</v>
      </c>
      <c r="BA169" s="21">
        <v>0</v>
      </c>
      <c r="BB169" s="21">
        <v>0</v>
      </c>
      <c r="BC169" s="21">
        <v>0</v>
      </c>
      <c r="BD169" s="21">
        <v>0</v>
      </c>
      <c r="BE169" s="21">
        <v>22</v>
      </c>
      <c r="BF169" s="15" t="str">
        <f t="shared" si="26"/>
        <v>http://mkweb.bcgsc.ca/color-summarizer/?url=https://upload.wikimedia.org/wikipedia/commons/thumb/0/00/Flag_of_Palestine.svg/383px-Flag_of_Palestine.svg.png&amp;precision=low&amp;num_clusters=4</v>
      </c>
      <c r="BG169" s="15">
        <f t="shared" si="36"/>
        <v>99</v>
      </c>
      <c r="BH169" s="15" t="str">
        <f t="shared" si="37"/>
        <v>["pctBLA_30", "pctBLU_0", "pctGRE_30", "pctRED_17", "pctYEL_0", "pctORA_0", "pctBRO_0", "pctPUR_0", "pctWHI_22"]</v>
      </c>
      <c r="BI169" s="22">
        <v>6020</v>
      </c>
      <c r="BJ169" s="15" t="str">
        <f t="shared" si="38"/>
        <v>"area_6020",</v>
      </c>
      <c r="BK169" s="15" t="s">
        <v>2924</v>
      </c>
    </row>
    <row r="170" spans="1:63" ht="21.6" customHeight="1" x14ac:dyDescent="0.3">
      <c r="A170" s="10" t="s">
        <v>208</v>
      </c>
      <c r="B170" s="11" t="e" vm="169">
        <v>#VALUE!</v>
      </c>
      <c r="C170" s="24" t="s">
        <v>452</v>
      </c>
      <c r="D170" s="2" t="s">
        <v>794</v>
      </c>
      <c r="E170" s="12" t="s">
        <v>967</v>
      </c>
      <c r="F170" s="13" t="str" cm="1">
        <f t="array" ref="F170">SUBSTITUTE(CHAR(34) &amp; "capi_" &amp; AS170 &amp; CHAR(34) &amp; "," &amp; BZ170 &amp; IF(COUNTA(_xlfn._xlws.FILTER(I170:AB170, I170:AB170="y"))=0, "", _xlfn.TEXTJOIN(", ", TRUE, IF(I170:AB170="y", CHAR(34) &amp; I$1:AB$1 &amp; CHAR(34), "")) &amp; ","),",,",",")</f>
        <v>"capi_Panama City","geo_CapiBeach",</v>
      </c>
      <c r="G170" s="14" t="str" cm="1">
        <f t="array" ref="G170">_xlfn.LET(
  _xlpm.textOutput, SUBSTITUTE(
    IF(COUNTA(_xlfn._xlws.FILTER(BH170:BU170, BH170:BU170="y"))=0, "", _xlfn.TEXTJOIN(",", TRUE, IF(AC170:AR170="y", CHAR(34) &amp; $AC$1:$AR$1 &amp; CHAR(34), "")) ) &amp; "," &amp; CHAR(34) &amp; AT170 &amp; CHAR(34),
    ",,", ","
  ),
  IF(LEFT(_xlpm.textOutput,1)=",", MID(_xlpm.textOutput,2,LEN(_xlpm.textOutput)-1), _xlpm.textOutput)
)</f>
        <v>"spanis","rg2_AM_Central"</v>
      </c>
      <c r="H170" s="15" t="str">
        <f>""</f>
        <v/>
      </c>
      <c r="I170" s="16"/>
      <c r="J170" s="16"/>
      <c r="K170" s="16"/>
      <c r="L170" s="16"/>
      <c r="M170" s="16"/>
      <c r="N170" s="16"/>
      <c r="O170" s="16"/>
      <c r="P170" s="16"/>
      <c r="Q170" s="16"/>
      <c r="R170" s="16"/>
      <c r="S170" s="16"/>
      <c r="T170" s="16"/>
      <c r="U170" s="16"/>
      <c r="V170" s="16" t="s">
        <v>529</v>
      </c>
      <c r="W170" s="16"/>
      <c r="X170" s="16"/>
      <c r="Y170" s="16"/>
      <c r="Z170" s="16"/>
      <c r="AA170" s="16"/>
      <c r="AB170" s="17"/>
      <c r="AC170" s="18"/>
      <c r="AD170" s="19"/>
      <c r="AE170" s="19"/>
      <c r="AF170" s="19"/>
      <c r="AG170" s="19"/>
      <c r="AH170" s="19"/>
      <c r="AI170" s="19"/>
      <c r="AJ170" s="19" t="str">
        <f t="shared" si="27"/>
        <v/>
      </c>
      <c r="AK170" s="19" t="str">
        <f t="shared" si="28"/>
        <v/>
      </c>
      <c r="AL170" s="19" t="str">
        <f t="shared" si="29"/>
        <v/>
      </c>
      <c r="AM170" s="19" t="str">
        <f t="shared" si="30"/>
        <v>y</v>
      </c>
      <c r="AN170" s="19" t="str">
        <f t="shared" si="31"/>
        <v/>
      </c>
      <c r="AO170" s="19" t="str">
        <f t="shared" si="32"/>
        <v/>
      </c>
      <c r="AP170" s="19" t="str">
        <f t="shared" si="33"/>
        <v/>
      </c>
      <c r="AQ170" s="19" t="str">
        <f t="shared" si="34"/>
        <v/>
      </c>
      <c r="AR170" s="19" t="str">
        <f t="shared" si="35"/>
        <v/>
      </c>
      <c r="AS170" s="80" t="s">
        <v>716</v>
      </c>
      <c r="AT170" s="81" t="s">
        <v>564</v>
      </c>
      <c r="AU170" s="82" t="s">
        <v>3451</v>
      </c>
      <c r="AV170" s="20">
        <v>3</v>
      </c>
      <c r="AW170" s="21">
        <v>0</v>
      </c>
      <c r="AX170" s="21">
        <v>26</v>
      </c>
      <c r="AY170" s="21">
        <v>0</v>
      </c>
      <c r="AZ170" s="21">
        <v>26</v>
      </c>
      <c r="BA170" s="21">
        <v>0</v>
      </c>
      <c r="BB170" s="21">
        <v>0</v>
      </c>
      <c r="BC170" s="21">
        <v>0</v>
      </c>
      <c r="BD170" s="21">
        <v>0</v>
      </c>
      <c r="BE170" s="21">
        <v>48</v>
      </c>
      <c r="BF170" s="15" t="str">
        <f t="shared" si="26"/>
        <v>http://mkweb.bcgsc.ca/color-summarizer/?url=https://i.ibb.co/Tcs2gdF/Panama-Flag.png&amp;precision=low&amp;num_clusters=3</v>
      </c>
      <c r="BG170" s="15">
        <f t="shared" si="36"/>
        <v>100</v>
      </c>
      <c r="BH170" s="15" t="str">
        <f t="shared" si="37"/>
        <v>["pctBLA_0", "pctBLU_26", "pctGRE_0", "pctRED_26", "pctYEL_0", "pctORA_0", "pctBRO_0", "pctPUR_0", "pctWHI_48"]</v>
      </c>
      <c r="BI170" s="22">
        <v>75417</v>
      </c>
      <c r="BJ170" s="15" t="str">
        <f t="shared" si="38"/>
        <v>"area_75417",</v>
      </c>
      <c r="BK170" s="15" t="s">
        <v>2925</v>
      </c>
    </row>
    <row r="171" spans="1:63" ht="21.6" customHeight="1" x14ac:dyDescent="0.3">
      <c r="A171" s="10" t="s">
        <v>209</v>
      </c>
      <c r="B171" s="11" t="e" vm="170">
        <v>#VALUE!</v>
      </c>
      <c r="C171" s="24" t="s">
        <v>453</v>
      </c>
      <c r="D171" s="2" t="s">
        <v>793</v>
      </c>
      <c r="E171" s="12" t="s">
        <v>968</v>
      </c>
      <c r="F171" s="13" t="str" cm="1">
        <f t="array" ref="F171">SUBSTITUTE(CHAR(34) &amp; "capi_" &amp; AS171 &amp; CHAR(34) &amp; "," &amp; BZ171 &amp; IF(COUNTA(_xlfn._xlws.FILTER(I171:AB171, I171:AB171="y"))=0, "", _xlfn.TEXTJOIN(", ", TRUE, IF(I171:AB171="y", CHAR(34) &amp; I$1:AB$1 &amp; CHAR(34), "")) &amp; ","),",,",",")</f>
        <v>"capi_Port Moresby","island", "geo_CapiBeach", "ntWHRE", "ntWHYE",</v>
      </c>
      <c r="G171" s="14" t="str" cm="1">
        <f t="array" ref="G171">_xlfn.LET(
  _xlpm.textOutput, SUBSTITUTE(
    IF(COUNTA(_xlfn._xlws.FILTER(BH171:BU171, BH171:BU171="y"))=0, "", _xlfn.TEXTJOIN(",", TRUE, IF(AC171:AR171="y", CHAR(34) &amp; $AC$1:$AR$1 &amp; CHAR(34), "")) ) &amp; "," &amp; CHAR(34) &amp; AT171 &amp; CHAR(34),
    ",,", ","
  ),
  IF(LEFT(_xlpm.textOutput,1)=",", MID(_xlpm.textOutput,2,LEN(_xlpm.textOutput)-1), _xlpm.textOutput)
)</f>
        <v>"monarchy","englis","rg2_OC_Melanesia"</v>
      </c>
      <c r="H171" s="15" t="str">
        <f>""</f>
        <v/>
      </c>
      <c r="I171" s="16" t="s">
        <v>529</v>
      </c>
      <c r="J171" s="16"/>
      <c r="K171" s="16"/>
      <c r="L171" s="16"/>
      <c r="M171" s="16"/>
      <c r="N171" s="16"/>
      <c r="O171" s="16"/>
      <c r="P171" s="16"/>
      <c r="Q171" s="16"/>
      <c r="R171" s="16"/>
      <c r="S171" s="16"/>
      <c r="T171" s="16"/>
      <c r="U171" s="16"/>
      <c r="V171" s="16" t="s">
        <v>529</v>
      </c>
      <c r="W171" s="16"/>
      <c r="X171" s="16" t="s">
        <v>529</v>
      </c>
      <c r="Y171" s="16"/>
      <c r="Z171" s="16"/>
      <c r="AA171" s="16"/>
      <c r="AB171" s="17" t="s">
        <v>529</v>
      </c>
      <c r="AC171" s="18"/>
      <c r="AD171" s="19"/>
      <c r="AE171" s="19"/>
      <c r="AF171" s="19"/>
      <c r="AG171" s="19"/>
      <c r="AH171" s="19"/>
      <c r="AI171" s="19" t="s">
        <v>529</v>
      </c>
      <c r="AJ171" s="19" t="str">
        <f t="shared" si="27"/>
        <v>y</v>
      </c>
      <c r="AK171" s="19" t="str">
        <f t="shared" si="28"/>
        <v/>
      </c>
      <c r="AL171" s="19" t="str">
        <f t="shared" si="29"/>
        <v/>
      </c>
      <c r="AM171" s="19" t="str">
        <f t="shared" si="30"/>
        <v/>
      </c>
      <c r="AN171" s="19" t="str">
        <f t="shared" si="31"/>
        <v/>
      </c>
      <c r="AO171" s="19" t="str">
        <f t="shared" si="32"/>
        <v/>
      </c>
      <c r="AP171" s="19" t="str">
        <f t="shared" si="33"/>
        <v/>
      </c>
      <c r="AQ171" s="19" t="str">
        <f t="shared" si="34"/>
        <v/>
      </c>
      <c r="AR171" s="19" t="str">
        <f t="shared" si="35"/>
        <v/>
      </c>
      <c r="AS171" s="80" t="s">
        <v>717</v>
      </c>
      <c r="AT171" s="81" t="s">
        <v>623</v>
      </c>
      <c r="AU171" s="82" t="s">
        <v>3538</v>
      </c>
      <c r="AV171" s="20">
        <v>4</v>
      </c>
      <c r="AW171" s="21">
        <v>48</v>
      </c>
      <c r="AX171" s="21">
        <v>0</v>
      </c>
      <c r="AY171" s="21">
        <v>0</v>
      </c>
      <c r="AZ171" s="21">
        <v>45</v>
      </c>
      <c r="BA171" s="21">
        <v>5</v>
      </c>
      <c r="BB171" s="21">
        <v>0</v>
      </c>
      <c r="BC171" s="21">
        <v>0</v>
      </c>
      <c r="BD171" s="21">
        <v>0</v>
      </c>
      <c r="BE171" s="21">
        <v>3</v>
      </c>
      <c r="BF171" s="15" t="str">
        <f t="shared" si="26"/>
        <v>http://mkweb.bcgsc.ca/color-summarizer/?url=https://i.ibb.co/dGNHyxn/Papua-Flag.png&amp;precision=low&amp;num_clusters=4</v>
      </c>
      <c r="BG171" s="15">
        <f t="shared" si="36"/>
        <v>101</v>
      </c>
      <c r="BH171" s="15" t="str">
        <f t="shared" si="37"/>
        <v>["pctBLA_48", "pctBLU_0", "pctGRE_0", "pctRED_45", "pctYEL_5", "pctORA_0", "pctBRO_0", "pctPUR_0", "pctWHI_3"]</v>
      </c>
      <c r="BI171" s="22">
        <v>462840</v>
      </c>
      <c r="BJ171" s="15" t="str">
        <f t="shared" si="38"/>
        <v>"area_462840",</v>
      </c>
      <c r="BK171" s="15" t="s">
        <v>2926</v>
      </c>
    </row>
    <row r="172" spans="1:63" ht="21.6" customHeight="1" x14ac:dyDescent="0.3">
      <c r="A172" s="10" t="s">
        <v>210</v>
      </c>
      <c r="B172" s="11" t="e" vm="171">
        <v>#VALUE!</v>
      </c>
      <c r="C172" s="24" t="s">
        <v>454</v>
      </c>
      <c r="D172" s="2" t="s">
        <v>795</v>
      </c>
      <c r="E172" s="12" t="s">
        <v>969</v>
      </c>
      <c r="F172" s="13" t="str" cm="1">
        <f t="array" ref="F172">SUBSTITUTE(CHAR(34) &amp; "capi_" &amp; AS172 &amp; CHAR(34) &amp; "," &amp; BZ172 &amp; IF(COUNTA(_xlfn._xlws.FILTER(I172:AB172, I172:AB172="y"))=0, "", _xlfn.TEXTJOIN(", ", TRUE, IF(I172:AB172="y", CHAR(34) &amp; I$1:AB$1 &amp; CHAR(34), "")) &amp; ","),",,",",")</f>
        <v>"capi_Asunción","landlo", "ntGRRE", "ntGRYE", "ntBLYE", "ntWHYE",</v>
      </c>
      <c r="G172" s="14" t="str" cm="1">
        <f t="array" ref="G172">_xlfn.LET(
  _xlpm.textOutput, SUBSTITUTE(
    IF(COUNTA(_xlfn._xlws.FILTER(BH172:BU172, BH172:BU172="y"))=0, "", _xlfn.TEXTJOIN(",", TRUE, IF(AC172:AR172="y", CHAR(34) &amp; $AC$1:$AR$1 &amp; CHAR(34), "")) ) &amp; "," &amp; CHAR(34) &amp; AT172 &amp; CHAR(34),
    ",,", ","
  ),
  IF(LEFT(_xlpm.textOutput,1)=",", MID(_xlpm.textOutput,2,LEN(_xlpm.textOutput)-1), _xlpm.textOutput)
)</f>
        <v>"spanis","rg2_AM_South"</v>
      </c>
      <c r="H172" s="15" t="str">
        <f>""</f>
        <v/>
      </c>
      <c r="I172" s="16"/>
      <c r="J172" s="16" t="s">
        <v>529</v>
      </c>
      <c r="K172" s="16"/>
      <c r="L172" s="16"/>
      <c r="M172" s="16"/>
      <c r="N172" s="16"/>
      <c r="O172" s="16"/>
      <c r="P172" s="16"/>
      <c r="Q172" s="16"/>
      <c r="R172" s="16"/>
      <c r="S172" s="16"/>
      <c r="T172" s="16"/>
      <c r="U172" s="16"/>
      <c r="V172" s="16"/>
      <c r="W172" s="16"/>
      <c r="X172" s="16"/>
      <c r="Y172" s="16" t="s">
        <v>529</v>
      </c>
      <c r="Z172" s="16" t="s">
        <v>529</v>
      </c>
      <c r="AA172" s="16" t="s">
        <v>529</v>
      </c>
      <c r="AB172" s="17" t="s">
        <v>529</v>
      </c>
      <c r="AC172" s="18"/>
      <c r="AD172" s="19"/>
      <c r="AE172" s="19"/>
      <c r="AF172" s="19"/>
      <c r="AG172" s="19"/>
      <c r="AH172" s="19"/>
      <c r="AI172" s="19"/>
      <c r="AJ172" s="19" t="str">
        <f t="shared" si="27"/>
        <v/>
      </c>
      <c r="AK172" s="19" t="str">
        <f t="shared" si="28"/>
        <v/>
      </c>
      <c r="AL172" s="19" t="str">
        <f t="shared" si="29"/>
        <v/>
      </c>
      <c r="AM172" s="19" t="str">
        <f t="shared" si="30"/>
        <v>y</v>
      </c>
      <c r="AN172" s="19" t="str">
        <f t="shared" si="31"/>
        <v/>
      </c>
      <c r="AO172" s="19" t="str">
        <f t="shared" si="32"/>
        <v/>
      </c>
      <c r="AP172" s="19" t="str">
        <f t="shared" si="33"/>
        <v/>
      </c>
      <c r="AQ172" s="19" t="str">
        <f t="shared" si="34"/>
        <v/>
      </c>
      <c r="AR172" s="19" t="str">
        <f t="shared" si="35"/>
        <v/>
      </c>
      <c r="AS172" s="80" t="s">
        <v>718</v>
      </c>
      <c r="AT172" s="81" t="s">
        <v>547</v>
      </c>
      <c r="AU172" s="82" t="s">
        <v>3539</v>
      </c>
      <c r="AV172" s="20">
        <v>6</v>
      </c>
      <c r="AW172" s="21">
        <v>2</v>
      </c>
      <c r="AX172" s="21">
        <v>33</v>
      </c>
      <c r="AY172" s="21">
        <v>2</v>
      </c>
      <c r="AZ172" s="21">
        <v>33</v>
      </c>
      <c r="BA172" s="21">
        <v>2</v>
      </c>
      <c r="BB172" s="21">
        <v>0</v>
      </c>
      <c r="BC172" s="21">
        <v>0</v>
      </c>
      <c r="BD172" s="21">
        <v>0</v>
      </c>
      <c r="BE172" s="21">
        <v>28</v>
      </c>
      <c r="BF172" s="15" t="str">
        <f t="shared" si="26"/>
        <v>http://mkweb.bcgsc.ca/color-summarizer/?url=https://i.ibb.co/fvh22wm/Paraguay-Flag.png&amp;precision=low&amp;num_clusters=6</v>
      </c>
      <c r="BG172" s="15">
        <f t="shared" si="36"/>
        <v>100</v>
      </c>
      <c r="BH172" s="15" t="str">
        <f t="shared" si="37"/>
        <v>["pctBLA_2", "pctBLU_33", "pctGRE_2", "pctRED_33", "pctYEL_2", "pctORA_0", "pctBRO_0", "pctPUR_0", "pctWHI_28"]</v>
      </c>
      <c r="BI172" s="22">
        <v>406752</v>
      </c>
      <c r="BJ172" s="15" t="str">
        <f t="shared" si="38"/>
        <v>"area_406752",</v>
      </c>
      <c r="BK172" s="15" t="s">
        <v>2927</v>
      </c>
    </row>
    <row r="173" spans="1:63" ht="21.6" customHeight="1" x14ac:dyDescent="0.3">
      <c r="A173" s="10" t="s">
        <v>211</v>
      </c>
      <c r="B173" s="11" t="e" vm="172">
        <v>#VALUE!</v>
      </c>
      <c r="C173" s="24" t="s">
        <v>455</v>
      </c>
      <c r="D173" s="2" t="s">
        <v>795</v>
      </c>
      <c r="E173" s="12" t="s">
        <v>970</v>
      </c>
      <c r="F173" s="13" t="str" cm="1">
        <f t="array" ref="F173">SUBSTITUTE(CHAR(34) &amp; "capi_" &amp; AS173 &amp; CHAR(34) &amp; "," &amp; BZ173 &amp; IF(COUNTA(_xlfn._xlws.FILTER(I173:AB173, I173:AB173="y"))=0, "", _xlfn.TEXTJOIN(", ", TRUE, IF(I173:AB173="y", CHAR(34) &amp; I$1:AB$1 &amp; CHAR(34), "")) &amp; ","),",,",",")</f>
        <v>"capi_Lima","geo_CapiBeach",</v>
      </c>
      <c r="G173" s="14" t="str" cm="1">
        <f t="array" ref="G173">_xlfn.LET(
  _xlpm.textOutput, SUBSTITUTE(
    IF(COUNTA(_xlfn._xlws.FILTER(BH173:BU173, BH173:BU173="y"))=0, "", _xlfn.TEXTJOIN(",", TRUE, IF(AC173:AR173="y", CHAR(34) &amp; $AC$1:$AR$1 &amp; CHAR(34), "")) ) &amp; "," &amp; CHAR(34) &amp; AT173 &amp; CHAR(34),
    ",,", ","
  ),
  IF(LEFT(_xlpm.textOutput,1)=",", MID(_xlpm.textOutput,2,LEN(_xlpm.textOutput)-1), _xlpm.textOutput)
)</f>
        <v>"spanis","rg2_AM_South"</v>
      </c>
      <c r="H173" s="15" t="str">
        <f>""</f>
        <v/>
      </c>
      <c r="I173" s="16"/>
      <c r="J173" s="16"/>
      <c r="K173" s="16"/>
      <c r="L173" s="16"/>
      <c r="M173" s="16"/>
      <c r="N173" s="16"/>
      <c r="O173" s="16"/>
      <c r="P173" s="16"/>
      <c r="Q173" s="16"/>
      <c r="R173" s="16"/>
      <c r="S173" s="16"/>
      <c r="T173" s="16"/>
      <c r="U173" s="16"/>
      <c r="V173" s="16" t="s">
        <v>529</v>
      </c>
      <c r="W173" s="16"/>
      <c r="X173" s="16"/>
      <c r="Y173" s="16"/>
      <c r="Z173" s="16"/>
      <c r="AA173" s="16"/>
      <c r="AB173" s="17"/>
      <c r="AC173" s="18"/>
      <c r="AD173" s="19"/>
      <c r="AE173" s="19"/>
      <c r="AF173" s="19"/>
      <c r="AG173" s="19"/>
      <c r="AH173" s="19"/>
      <c r="AI173" s="19"/>
      <c r="AJ173" s="19" t="str">
        <f t="shared" si="27"/>
        <v/>
      </c>
      <c r="AK173" s="19" t="str">
        <f t="shared" si="28"/>
        <v/>
      </c>
      <c r="AL173" s="19" t="str">
        <f t="shared" si="29"/>
        <v/>
      </c>
      <c r="AM173" s="19" t="str">
        <f t="shared" si="30"/>
        <v>y</v>
      </c>
      <c r="AN173" s="19" t="str">
        <f t="shared" si="31"/>
        <v/>
      </c>
      <c r="AO173" s="19" t="str">
        <f t="shared" si="32"/>
        <v/>
      </c>
      <c r="AP173" s="19" t="str">
        <f t="shared" si="33"/>
        <v/>
      </c>
      <c r="AQ173" s="19" t="str">
        <f t="shared" si="34"/>
        <v/>
      </c>
      <c r="AR173" s="19" t="str">
        <f t="shared" si="35"/>
        <v/>
      </c>
      <c r="AS173" s="80" t="s">
        <v>719</v>
      </c>
      <c r="AT173" s="81" t="s">
        <v>547</v>
      </c>
      <c r="AU173" s="82" t="s">
        <v>3451</v>
      </c>
      <c r="AV173" s="20">
        <v>2</v>
      </c>
      <c r="AW173" s="21">
        <v>0</v>
      </c>
      <c r="AX173" s="21">
        <v>0</v>
      </c>
      <c r="AY173" s="21">
        <v>0</v>
      </c>
      <c r="AZ173" s="21">
        <v>66</v>
      </c>
      <c r="BA173" s="21">
        <v>0</v>
      </c>
      <c r="BB173" s="21">
        <v>0</v>
      </c>
      <c r="BC173" s="21">
        <v>0</v>
      </c>
      <c r="BD173" s="21">
        <v>0</v>
      </c>
      <c r="BE173" s="21">
        <v>33</v>
      </c>
      <c r="BF173" s="15" t="str">
        <f t="shared" si="26"/>
        <v>http://mkweb.bcgsc.ca/color-summarizer/?url=https://i.ibb.co/YNcYq42/Peru-Flag.png&amp;precision=low&amp;num_clusters=2</v>
      </c>
      <c r="BG173" s="15">
        <f t="shared" si="36"/>
        <v>99</v>
      </c>
      <c r="BH173" s="15" t="str">
        <f t="shared" si="37"/>
        <v>["pctBLA_0", "pctBLU_0", "pctGRE_0", "pctRED_66", "pctYEL_0", "pctORA_0", "pctBRO_0", "pctPUR_0", "pctWHI_33"]</v>
      </c>
      <c r="BI173" s="22">
        <v>1285216</v>
      </c>
      <c r="BJ173" s="15" t="str">
        <f t="shared" si="38"/>
        <v>"area_1285216",</v>
      </c>
      <c r="BK173" s="15" t="s">
        <v>2928</v>
      </c>
    </row>
    <row r="174" spans="1:63" ht="21.6" customHeight="1" x14ac:dyDescent="0.3">
      <c r="A174" s="10" t="s">
        <v>212</v>
      </c>
      <c r="B174" s="11" t="e" vm="173">
        <v>#VALUE!</v>
      </c>
      <c r="C174" s="24" t="s">
        <v>456</v>
      </c>
      <c r="D174" s="2" t="s">
        <v>790</v>
      </c>
      <c r="E174" s="12" t="s">
        <v>971</v>
      </c>
      <c r="F174" s="13" t="str" cm="1">
        <f t="array" ref="F174">SUBSTITUTE(CHAR(34) &amp; "capi_" &amp; AS174 &amp; CHAR(34) &amp; "," &amp; BZ174 &amp; IF(COUNTA(_xlfn._xlws.FILTER(I174:AB174, I174:AB174="y"))=0, "", _xlfn.TEXTJOIN(", ", TRUE, IF(I174:AB174="y", CHAR(34) &amp; I$1:AB$1 &amp; CHAR(34), "")) &amp; ","),",,",",")</f>
        <v>"capi_Manila","island", "geo_CapiBeach", "md_tekken7", "ntBLYE",</v>
      </c>
      <c r="G174" s="14" t="str" cm="1">
        <f t="array" ref="G174">_xlfn.LET(
  _xlpm.textOutput, SUBSTITUTE(
    IF(COUNTA(_xlfn._xlws.FILTER(BH174:BU174, BH174:BU174="y"))=0, "", _xlfn.TEXTJOIN(",", TRUE, IF(AC174:AR174="y", CHAR(34) &amp; $AC$1:$AR$1 &amp; CHAR(34), "")) ) &amp; "," &amp; CHAR(34) &amp; AT174 &amp; CHAR(34),
    ",,", ","
  ),
  IF(LEFT(_xlpm.textOutput,1)=",", MID(_xlpm.textOutput,2,LEN(_xlpm.textOutput)-1), _xlpm.textOutput)
)</f>
        <v>"englis","rg2_AS_SouthEast"</v>
      </c>
      <c r="H174" s="15" t="str">
        <f>""</f>
        <v/>
      </c>
      <c r="I174" s="16" t="s">
        <v>529</v>
      </c>
      <c r="J174" s="16"/>
      <c r="K174" s="16"/>
      <c r="L174" s="16"/>
      <c r="M174" s="16"/>
      <c r="N174" s="16"/>
      <c r="O174" s="16"/>
      <c r="P174" s="16"/>
      <c r="Q174" s="16"/>
      <c r="R174" s="16"/>
      <c r="S174" s="16"/>
      <c r="T174" s="16"/>
      <c r="U174" s="16"/>
      <c r="V174" s="16" t="s">
        <v>529</v>
      </c>
      <c r="W174" s="16" t="s">
        <v>529</v>
      </c>
      <c r="X174" s="16"/>
      <c r="Y174" s="16"/>
      <c r="Z174" s="16"/>
      <c r="AA174" s="16" t="s">
        <v>529</v>
      </c>
      <c r="AB174" s="17"/>
      <c r="AC174" s="18"/>
      <c r="AD174" s="19"/>
      <c r="AE174" s="19"/>
      <c r="AF174" s="19"/>
      <c r="AG174" s="19"/>
      <c r="AH174" s="19"/>
      <c r="AI174" s="19"/>
      <c r="AJ174" s="19" t="str">
        <f t="shared" si="27"/>
        <v>y</v>
      </c>
      <c r="AK174" s="19" t="str">
        <f t="shared" si="28"/>
        <v/>
      </c>
      <c r="AL174" s="19" t="str">
        <f t="shared" si="29"/>
        <v/>
      </c>
      <c r="AM174" s="19" t="str">
        <f t="shared" si="30"/>
        <v/>
      </c>
      <c r="AN174" s="19" t="str">
        <f t="shared" si="31"/>
        <v/>
      </c>
      <c r="AO174" s="19" t="str">
        <f t="shared" si="32"/>
        <v/>
      </c>
      <c r="AP174" s="19" t="str">
        <f t="shared" si="33"/>
        <v/>
      </c>
      <c r="AQ174" s="19" t="str">
        <f t="shared" si="34"/>
        <v/>
      </c>
      <c r="AR174" s="19" t="str">
        <f t="shared" si="35"/>
        <v/>
      </c>
      <c r="AS174" s="80" t="s">
        <v>720</v>
      </c>
      <c r="AT174" s="81" t="s">
        <v>580</v>
      </c>
      <c r="AU174" s="82" t="s">
        <v>3540</v>
      </c>
      <c r="AV174" s="20">
        <v>4</v>
      </c>
      <c r="AW174" s="21">
        <v>0</v>
      </c>
      <c r="AX174" s="21">
        <v>39</v>
      </c>
      <c r="AY174" s="21">
        <v>0</v>
      </c>
      <c r="AZ174" s="21">
        <v>39</v>
      </c>
      <c r="BA174" s="21">
        <v>5</v>
      </c>
      <c r="BB174" s="21">
        <v>0</v>
      </c>
      <c r="BC174" s="21">
        <v>0</v>
      </c>
      <c r="BD174" s="21">
        <v>0</v>
      </c>
      <c r="BE174" s="21">
        <v>17</v>
      </c>
      <c r="BF174" s="15" t="str">
        <f t="shared" si="26"/>
        <v>http://mkweb.bcgsc.ca/color-summarizer/?url=https://i.ibb.co/FmrMSmP/Phillippines-Flag.png&amp;precision=low&amp;num_clusters=4</v>
      </c>
      <c r="BG174" s="15">
        <f t="shared" si="36"/>
        <v>100</v>
      </c>
      <c r="BH174" s="15" t="str">
        <f t="shared" si="37"/>
        <v>["pctBLA_0", "pctBLU_39", "pctGRE_0", "pctRED_39", "pctYEL_5", "pctORA_0", "pctBRO_0", "pctPUR_0", "pctWHI_17"]</v>
      </c>
      <c r="BI174" s="22">
        <v>300000</v>
      </c>
      <c r="BJ174" s="15" t="str">
        <f t="shared" si="38"/>
        <v>"area_300000",</v>
      </c>
      <c r="BK174" s="15" t="s">
        <v>2929</v>
      </c>
    </row>
    <row r="175" spans="1:63" ht="21.6" customHeight="1" x14ac:dyDescent="0.3">
      <c r="A175" s="10" t="s">
        <v>213</v>
      </c>
      <c r="B175" s="11" t="e" vm="174">
        <v>#VALUE!</v>
      </c>
      <c r="C175" s="24" t="s">
        <v>457</v>
      </c>
      <c r="D175" s="2" t="s">
        <v>793</v>
      </c>
      <c r="E175" s="12" t="s">
        <v>972</v>
      </c>
      <c r="F175" s="13" t="str" cm="1">
        <f t="array" ref="F175">SUBSTITUTE(CHAR(34) &amp; "capi_" &amp; AS175 &amp; CHAR(34) &amp; "," &amp; BZ175 &amp; IF(COUNTA(_xlfn._xlws.FILTER(I175:AB175, I175:AB175="y"))=0, "", _xlfn.TEXTJOIN(", ", TRUE, IF(I175:AB175="y", CHAR(34) &amp; I$1:AB$1 &amp; CHAR(34), "")) &amp; ","),",,",",")</f>
        <v>"capi_Adamstown","island", "geo_CapiBeach", "ntGRRE", "ntBLYE", "ntWHYE",</v>
      </c>
      <c r="G175" s="14" t="str" cm="1">
        <f t="array" ref="G175">_xlfn.LET(
  _xlpm.textOutput, SUBSTITUTE(
    IF(COUNTA(_xlfn._xlws.FILTER(BH175:BU175, BH175:BU175="y"))=0, "", _xlfn.TEXTJOIN(",", TRUE, IF(AC175:AR175="y", CHAR(34) &amp; $AC$1:$AR$1 &amp; CHAR(34), "")) ) &amp; "," &amp; CHAR(34) &amp; AT175 &amp; CHAR(34),
    ",,", ","
  ),
  IF(LEFT(_xlpm.textOutput,1)=",", MID(_xlpm.textOutput,2,LEN(_xlpm.textOutput)-1), _xlpm.textOutput)
)</f>
        <v>"monarchy","englis","rg2_Oc_Polynesia"</v>
      </c>
      <c r="H175" s="15" t="str">
        <f>""</f>
        <v/>
      </c>
      <c r="I175" s="16" t="s">
        <v>529</v>
      </c>
      <c r="J175" s="16"/>
      <c r="K175" s="16"/>
      <c r="L175" s="16"/>
      <c r="M175" s="16"/>
      <c r="N175" s="16"/>
      <c r="O175" s="16"/>
      <c r="P175" s="16"/>
      <c r="Q175" s="16"/>
      <c r="R175" s="16"/>
      <c r="S175" s="16"/>
      <c r="T175" s="16"/>
      <c r="U175" s="16"/>
      <c r="V175" s="16" t="s">
        <v>529</v>
      </c>
      <c r="W175" s="16"/>
      <c r="X175" s="16"/>
      <c r="Y175" s="16" t="s">
        <v>529</v>
      </c>
      <c r="Z175" s="16"/>
      <c r="AA175" s="16" t="s">
        <v>529</v>
      </c>
      <c r="AB175" s="17" t="s">
        <v>529</v>
      </c>
      <c r="AC175" s="18"/>
      <c r="AD175" s="19"/>
      <c r="AE175" s="19"/>
      <c r="AF175" s="19"/>
      <c r="AG175" s="19"/>
      <c r="AH175" s="19"/>
      <c r="AI175" s="19" t="s">
        <v>529</v>
      </c>
      <c r="AJ175" s="19" t="str">
        <f t="shared" si="27"/>
        <v>y</v>
      </c>
      <c r="AK175" s="19" t="str">
        <f t="shared" si="28"/>
        <v/>
      </c>
      <c r="AL175" s="19" t="str">
        <f t="shared" si="29"/>
        <v/>
      </c>
      <c r="AM175" s="19" t="str">
        <f t="shared" si="30"/>
        <v/>
      </c>
      <c r="AN175" s="19" t="str">
        <f t="shared" si="31"/>
        <v/>
      </c>
      <c r="AO175" s="19" t="str">
        <f t="shared" si="32"/>
        <v/>
      </c>
      <c r="AP175" s="19" t="str">
        <f t="shared" si="33"/>
        <v/>
      </c>
      <c r="AQ175" s="19" t="str">
        <f t="shared" si="34"/>
        <v/>
      </c>
      <c r="AR175" s="19" t="str">
        <f t="shared" si="35"/>
        <v/>
      </c>
      <c r="AS175" s="80" t="s">
        <v>721</v>
      </c>
      <c r="AT175" s="81" t="s">
        <v>539</v>
      </c>
      <c r="AU175" s="82" t="s">
        <v>3541</v>
      </c>
      <c r="AV175" s="20">
        <v>7</v>
      </c>
      <c r="AW175" s="21">
        <v>2</v>
      </c>
      <c r="AX175" s="21">
        <v>65</v>
      </c>
      <c r="AY175" s="21">
        <v>5</v>
      </c>
      <c r="AZ175" s="21">
        <v>13</v>
      </c>
      <c r="BA175" s="21">
        <v>5</v>
      </c>
      <c r="BB175" s="21">
        <v>0</v>
      </c>
      <c r="BC175" s="21">
        <v>0</v>
      </c>
      <c r="BD175" s="21">
        <v>0</v>
      </c>
      <c r="BE175" s="21">
        <v>9</v>
      </c>
      <c r="BF175" s="15" t="str">
        <f t="shared" si="26"/>
        <v>http://mkweb.bcgsc.ca/color-summarizer/?url=https://upload.wikimedia.org/wikipedia/commons/thumb/8/88/Flag_of_the_Pitcairn_Islands.svg/383px-Flag_of_the_Pitcairn_Islands.svg.png&amp;precision=low&amp;num_clusters=7</v>
      </c>
      <c r="BG175" s="15">
        <f t="shared" si="36"/>
        <v>99</v>
      </c>
      <c r="BH175" s="15" t="str">
        <f t="shared" si="37"/>
        <v>["pctBLA_2", "pctBLU_65", "pctGRE_5", "pctRED_13", "pctYEL_5", "pctORA_0", "pctBRO_0", "pctPUR_0", "pctWHI_9"]</v>
      </c>
      <c r="BI175" s="15">
        <v>47</v>
      </c>
      <c r="BJ175" s="15" t="str">
        <f t="shared" si="38"/>
        <v>"area_47",</v>
      </c>
      <c r="BK175" s="15" t="s">
        <v>2930</v>
      </c>
    </row>
    <row r="176" spans="1:63" ht="21.6" customHeight="1" x14ac:dyDescent="0.3">
      <c r="A176" s="10" t="s">
        <v>214</v>
      </c>
      <c r="B176" s="11" t="e" vm="175">
        <v>#VALUE!</v>
      </c>
      <c r="C176" s="24" t="s">
        <v>458</v>
      </c>
      <c r="D176" s="2" t="s">
        <v>791</v>
      </c>
      <c r="E176" s="12" t="s">
        <v>973</v>
      </c>
      <c r="F176" s="13" t="str" cm="1">
        <f t="array" ref="F176">SUBSTITUTE(CHAR(34) &amp; "capi_" &amp; AS176 &amp; CHAR(34) &amp; "," &amp; BZ176 &amp; IF(COUNTA(_xlfn._xlws.FILTER(I176:AB176, I176:AB176="y"))=0, "", _xlfn.TEXTJOIN(", ", TRUE, IF(I176:AB176="y", CHAR(34) &amp; I$1:AB$1 &amp; CHAR(34), "")) &amp; ","),",,",",")</f>
        <v>"capi_Warsaw","rg3_austrohungary", "pol_pope", "md_tekken7",</v>
      </c>
      <c r="G176" s="14" t="str" cm="1">
        <f t="array" ref="G176">_xlfn.LET(
  _xlpm.textOutput, SUBSTITUTE(
    IF(COUNTA(_xlfn._xlws.FILTER(BH176:BU176, BH176:BU176="y"))=0, "", _xlfn.TEXTJOIN(",", TRUE, IF(AC176:AR176="y", CHAR(34) &amp; $AC$1:$AR$1 &amp; CHAR(34), "")) ) &amp; "," &amp; CHAR(34) &amp; AT176 &amp; CHAR(34),
    ",,", ","
  ),
  IF(LEFT(_xlpm.textOutput,1)=",", MID(_xlpm.textOutput,2,LEN(_xlpm.textOutput)-1), _xlpm.textOutput)
)</f>
        <v>"eunion","rg2_EU_East"</v>
      </c>
      <c r="H176" s="15" t="str">
        <f>""</f>
        <v/>
      </c>
      <c r="I176" s="16"/>
      <c r="J176" s="16"/>
      <c r="K176" s="16"/>
      <c r="L176" s="16"/>
      <c r="M176" s="16"/>
      <c r="N176" s="16"/>
      <c r="O176" s="16"/>
      <c r="P176" s="16"/>
      <c r="Q176" s="16" t="s">
        <v>529</v>
      </c>
      <c r="R176" s="16"/>
      <c r="S176" s="16"/>
      <c r="T176" s="16"/>
      <c r="U176" s="16" t="s">
        <v>529</v>
      </c>
      <c r="V176" s="16"/>
      <c r="W176" s="16" t="s">
        <v>529</v>
      </c>
      <c r="X176" s="16"/>
      <c r="Y176" s="16"/>
      <c r="Z176" s="16"/>
      <c r="AA176" s="16"/>
      <c r="AB176" s="17"/>
      <c r="AC176" s="18"/>
      <c r="AD176" s="19"/>
      <c r="AE176" s="19"/>
      <c r="AF176" s="19"/>
      <c r="AG176" s="19"/>
      <c r="AH176" s="19" t="s">
        <v>529</v>
      </c>
      <c r="AI176" s="19"/>
      <c r="AJ176" s="19" t="str">
        <f t="shared" si="27"/>
        <v/>
      </c>
      <c r="AK176" s="19" t="str">
        <f t="shared" si="28"/>
        <v/>
      </c>
      <c r="AL176" s="19" t="str">
        <f t="shared" si="29"/>
        <v/>
      </c>
      <c r="AM176" s="19" t="str">
        <f t="shared" si="30"/>
        <v/>
      </c>
      <c r="AN176" s="19" t="str">
        <f t="shared" si="31"/>
        <v/>
      </c>
      <c r="AO176" s="19" t="str">
        <f t="shared" si="32"/>
        <v/>
      </c>
      <c r="AP176" s="19" t="str">
        <f t="shared" si="33"/>
        <v/>
      </c>
      <c r="AQ176" s="19" t="str">
        <f t="shared" si="34"/>
        <v/>
      </c>
      <c r="AR176" s="19" t="str">
        <f t="shared" si="35"/>
        <v/>
      </c>
      <c r="AS176" s="80" t="s">
        <v>722</v>
      </c>
      <c r="AT176" s="81" t="s">
        <v>561</v>
      </c>
      <c r="AU176" s="82" t="s">
        <v>3542</v>
      </c>
      <c r="AV176" s="20">
        <v>2</v>
      </c>
      <c r="AW176" s="21">
        <v>0</v>
      </c>
      <c r="AX176" s="21">
        <v>0</v>
      </c>
      <c r="AY176" s="21">
        <v>0</v>
      </c>
      <c r="AZ176" s="21">
        <v>50</v>
      </c>
      <c r="BA176" s="21">
        <v>0</v>
      </c>
      <c r="BB176" s="21">
        <v>0</v>
      </c>
      <c r="BC176" s="21">
        <v>0</v>
      </c>
      <c r="BD176" s="21">
        <v>0</v>
      </c>
      <c r="BE176" s="21">
        <v>50</v>
      </c>
      <c r="BF176" s="15" t="str">
        <f t="shared" si="26"/>
        <v>http://mkweb.bcgsc.ca/color-summarizer/?url=https://i.ibb.co/gg1bJZ2/Poland-Flag.png&amp;precision=low&amp;num_clusters=2</v>
      </c>
      <c r="BG176" s="15">
        <f t="shared" si="36"/>
        <v>100</v>
      </c>
      <c r="BH176" s="15" t="str">
        <f t="shared" si="37"/>
        <v>["pctBLA_0", "pctBLU_0", "pctGRE_0", "pctRED_50", "pctYEL_0", "pctORA_0", "pctBRO_0", "pctPUR_0", "pctWHI_50"]</v>
      </c>
      <c r="BI176" s="22">
        <v>312696</v>
      </c>
      <c r="BJ176" s="15" t="str">
        <f t="shared" si="38"/>
        <v>"area_312696",</v>
      </c>
      <c r="BK176" s="15" t="s">
        <v>2931</v>
      </c>
    </row>
    <row r="177" spans="1:63" ht="21.6" customHeight="1" x14ac:dyDescent="0.3">
      <c r="A177" s="10" t="s">
        <v>215</v>
      </c>
      <c r="B177" s="11" t="e" vm="176">
        <v>#VALUE!</v>
      </c>
      <c r="C177" s="24" t="s">
        <v>459</v>
      </c>
      <c r="D177" s="2" t="s">
        <v>791</v>
      </c>
      <c r="E177" s="12" t="s">
        <v>974</v>
      </c>
      <c r="F177" s="13" t="str" cm="1">
        <f t="array" ref="F177">SUBSTITUTE(CHAR(34) &amp; "capi_" &amp; AS177 &amp; CHAR(34) &amp; "," &amp; BZ177 &amp; IF(COUNTA(_xlfn._xlws.FILTER(I177:AB177, I177:AB177="y"))=0, "", _xlfn.TEXTJOIN(", ", TRUE, IF(I177:AB177="y", CHAR(34) &amp; I$1:AB$1 &amp; CHAR(34), "")) &amp; ","),",,",",")</f>
        <v>"capi_Lisbon","pol_samesx", "pol_pope", "geo_CapiBeach", "ntWHRE", "ntGRYE", "ntBLYE", "ntWHYE",</v>
      </c>
      <c r="G177" s="14" t="str" cm="1">
        <f t="array" ref="G177">_xlfn.LET(
  _xlpm.textOutput, SUBSTITUTE(
    IF(COUNTA(_xlfn._xlws.FILTER(BH177:BU177, BH177:BU177="y"))=0, "", _xlfn.TEXTJOIN(",", TRUE, IF(AC177:AR177="y", CHAR(34) &amp; $AC$1:$AR$1 &amp; CHAR(34), "")) ) &amp; "," &amp; CHAR(34) &amp; AT177 &amp; CHAR(34),
    ",,", ","
  ),
  IF(LEFT(_xlpm.textOutput,1)=",", MID(_xlpm.textOutput,2,LEN(_xlpm.textOutput)-1), _xlpm.textOutput)
)</f>
        <v>"rg3_romanempire","eunion","portug","rg2_Eu_South"</v>
      </c>
      <c r="H177" s="15" t="str">
        <f>""</f>
        <v/>
      </c>
      <c r="I177" s="16"/>
      <c r="J177" s="16"/>
      <c r="K177" s="16"/>
      <c r="L177" s="16"/>
      <c r="M177" s="16"/>
      <c r="N177" s="16"/>
      <c r="O177" s="16"/>
      <c r="P177" s="16"/>
      <c r="Q177" s="16"/>
      <c r="R177" s="16"/>
      <c r="S177" s="16"/>
      <c r="T177" s="16" t="s">
        <v>529</v>
      </c>
      <c r="U177" s="16" t="s">
        <v>529</v>
      </c>
      <c r="V177" s="16" t="s">
        <v>529</v>
      </c>
      <c r="W177" s="16"/>
      <c r="X177" s="16" t="s">
        <v>529</v>
      </c>
      <c r="Y177" s="16"/>
      <c r="Z177" s="16" t="s">
        <v>529</v>
      </c>
      <c r="AA177" s="16" t="s">
        <v>529</v>
      </c>
      <c r="AB177" s="17" t="s">
        <v>529</v>
      </c>
      <c r="AC177" s="18"/>
      <c r="AD177" s="19"/>
      <c r="AE177" s="19"/>
      <c r="AF177" s="19"/>
      <c r="AG177" s="19" t="s">
        <v>529</v>
      </c>
      <c r="AH177" s="19" t="s">
        <v>529</v>
      </c>
      <c r="AI177" s="19"/>
      <c r="AJ177" s="19" t="str">
        <f t="shared" si="27"/>
        <v/>
      </c>
      <c r="AK177" s="19" t="str">
        <f t="shared" si="28"/>
        <v/>
      </c>
      <c r="AL177" s="19" t="str">
        <f t="shared" si="29"/>
        <v/>
      </c>
      <c r="AM177" s="19" t="str">
        <f t="shared" si="30"/>
        <v/>
      </c>
      <c r="AN177" s="19" t="str">
        <f t="shared" si="31"/>
        <v/>
      </c>
      <c r="AO177" s="19" t="str">
        <f t="shared" si="32"/>
        <v/>
      </c>
      <c r="AP177" s="19" t="str">
        <f t="shared" si="33"/>
        <v/>
      </c>
      <c r="AQ177" s="19" t="str">
        <f t="shared" si="34"/>
        <v/>
      </c>
      <c r="AR177" s="19" t="str">
        <f t="shared" si="35"/>
        <v>y</v>
      </c>
      <c r="AS177" s="80" t="s">
        <v>723</v>
      </c>
      <c r="AT177" s="81" t="s">
        <v>535</v>
      </c>
      <c r="AU177" s="82" t="s">
        <v>3449</v>
      </c>
      <c r="AV177" s="20">
        <v>5</v>
      </c>
      <c r="AW177" s="21">
        <v>1</v>
      </c>
      <c r="AX177" s="21">
        <v>2</v>
      </c>
      <c r="AY177" s="21">
        <v>32</v>
      </c>
      <c r="AZ177" s="21">
        <v>57</v>
      </c>
      <c r="BA177" s="21">
        <v>4</v>
      </c>
      <c r="BB177" s="21">
        <v>0</v>
      </c>
      <c r="BC177" s="21">
        <v>0</v>
      </c>
      <c r="BD177" s="21">
        <v>0</v>
      </c>
      <c r="BE177" s="21">
        <v>3</v>
      </c>
      <c r="BF177" s="15" t="str">
        <f t="shared" si="26"/>
        <v>http://mkweb.bcgsc.ca/color-summarizer/?url=https://i.ibb.co/c21RKhx/Portugal-Flag.png&amp;precision=low&amp;num_clusters=5</v>
      </c>
      <c r="BG177" s="15">
        <f t="shared" si="36"/>
        <v>99</v>
      </c>
      <c r="BH177" s="15" t="str">
        <f t="shared" si="37"/>
        <v>["pctBLA_1", "pctBLU_2", "pctGRE_32", "pctRED_57", "pctYEL_4", "pctORA_0", "pctBRO_0", "pctPUR_0", "pctWHI_3"]</v>
      </c>
      <c r="BI177" s="22">
        <v>92090</v>
      </c>
      <c r="BJ177" s="15" t="str">
        <f t="shared" si="38"/>
        <v>"area_92090",</v>
      </c>
      <c r="BK177" s="15" t="s">
        <v>2932</v>
      </c>
    </row>
    <row r="178" spans="1:63" ht="21.6" customHeight="1" x14ac:dyDescent="0.3">
      <c r="A178" s="10" t="s">
        <v>216</v>
      </c>
      <c r="B178" s="11" t="e" vm="177">
        <v>#VALUE!</v>
      </c>
      <c r="C178" s="24" t="s">
        <v>460</v>
      </c>
      <c r="D178" s="2" t="s">
        <v>794</v>
      </c>
      <c r="E178" s="12" t="s">
        <v>975</v>
      </c>
      <c r="F178" s="13" t="str" cm="1">
        <f t="array" ref="F178">SUBSTITUTE(CHAR(34) &amp; "capi_" &amp; AS178 &amp; CHAR(34) &amp; "," &amp; BZ178 &amp; IF(COUNTA(_xlfn._xlws.FILTER(I178:AB178, I178:AB178="y"))=0, "", _xlfn.TEXTJOIN(", ", TRUE, IF(I178:AB178="y", CHAR(34) &amp; I$1:AB$1 &amp; CHAR(34), "")) &amp; ","),",,",",")</f>
        <v>"capi_San Juan","island", "geo_CapiBeach",</v>
      </c>
      <c r="G178" s="14" t="str" cm="1">
        <f t="array" ref="G178">_xlfn.LET(
  _xlpm.textOutput, SUBSTITUTE(
    IF(COUNTA(_xlfn._xlws.FILTER(BH178:BU178, BH178:BU178="y"))=0, "", _xlfn.TEXTJOIN(",", TRUE, IF(AC178:AR178="y", CHAR(34) &amp; $AC$1:$AR$1 &amp; CHAR(34), "")) ) &amp; "," &amp; CHAR(34) &amp; AT178 &amp; CHAR(34),
    ",,", ","
  ),
  IF(LEFT(_xlpm.textOutput,1)=",", MID(_xlpm.textOutput,2,LEN(_xlpm.textOutput)-1), _xlpm.textOutput)
)</f>
        <v>"englis","spanis","rg2_Na_Caribbean"</v>
      </c>
      <c r="H178" s="15" t="str">
        <f>""</f>
        <v/>
      </c>
      <c r="I178" s="16" t="s">
        <v>529</v>
      </c>
      <c r="J178" s="16"/>
      <c r="K178" s="16"/>
      <c r="L178" s="16"/>
      <c r="M178" s="16"/>
      <c r="N178" s="16"/>
      <c r="O178" s="16"/>
      <c r="P178" s="16"/>
      <c r="Q178" s="16"/>
      <c r="R178" s="16"/>
      <c r="S178" s="16"/>
      <c r="T178" s="16"/>
      <c r="U178" s="16"/>
      <c r="V178" s="16" t="s">
        <v>529</v>
      </c>
      <c r="W178" s="16"/>
      <c r="X178" s="16"/>
      <c r="Y178" s="16"/>
      <c r="Z178" s="16"/>
      <c r="AA178" s="16"/>
      <c r="AB178" s="17"/>
      <c r="AC178" s="18"/>
      <c r="AD178" s="19"/>
      <c r="AE178" s="19"/>
      <c r="AF178" s="19"/>
      <c r="AG178" s="19"/>
      <c r="AH178" s="19"/>
      <c r="AI178" s="19"/>
      <c r="AJ178" s="19" t="str">
        <f t="shared" si="27"/>
        <v>y</v>
      </c>
      <c r="AK178" s="19" t="str">
        <f t="shared" si="28"/>
        <v/>
      </c>
      <c r="AL178" s="19" t="str">
        <f t="shared" si="29"/>
        <v/>
      </c>
      <c r="AM178" s="19" t="str">
        <f t="shared" si="30"/>
        <v>y</v>
      </c>
      <c r="AN178" s="19" t="str">
        <f t="shared" si="31"/>
        <v/>
      </c>
      <c r="AO178" s="19" t="str">
        <f t="shared" si="32"/>
        <v/>
      </c>
      <c r="AP178" s="19" t="str">
        <f t="shared" si="33"/>
        <v/>
      </c>
      <c r="AQ178" s="19" t="str">
        <f t="shared" si="34"/>
        <v/>
      </c>
      <c r="AR178" s="19" t="str">
        <f t="shared" si="35"/>
        <v/>
      </c>
      <c r="AS178" s="80" t="s">
        <v>724</v>
      </c>
      <c r="AT178" s="81" t="s">
        <v>544</v>
      </c>
      <c r="AU178" s="82" t="s">
        <v>3543</v>
      </c>
      <c r="AV178" s="20">
        <v>3</v>
      </c>
      <c r="AW178" s="21">
        <v>0</v>
      </c>
      <c r="AX178" s="21">
        <v>28</v>
      </c>
      <c r="AY178" s="21">
        <v>0</v>
      </c>
      <c r="AZ178" s="21">
        <v>45</v>
      </c>
      <c r="BA178" s="21">
        <v>0</v>
      </c>
      <c r="BB178" s="21">
        <v>0</v>
      </c>
      <c r="BC178" s="21">
        <v>0</v>
      </c>
      <c r="BD178" s="21">
        <v>0</v>
      </c>
      <c r="BE178" s="21">
        <v>27</v>
      </c>
      <c r="BF178" s="15" t="str">
        <f t="shared" si="26"/>
        <v>http://mkweb.bcgsc.ca/color-summarizer/?url=https://upload.wikimedia.org/wikipedia/commons/thumb/2/28/Flag_of_Puerto_Rico.svg/2560px-Flag_of_Puerto_Rico.svg.png&amp;precision=low&amp;num_clusters=3</v>
      </c>
      <c r="BG178" s="15">
        <f t="shared" si="36"/>
        <v>100</v>
      </c>
      <c r="BH178" s="15" t="str">
        <f t="shared" si="37"/>
        <v>["pctBLA_0", "pctBLU_28", "pctGRE_0", "pctRED_45", "pctYEL_0", "pctORA_0", "pctBRO_0", "pctPUR_0", "pctWHI_27"]</v>
      </c>
      <c r="BI178" s="22">
        <v>9104</v>
      </c>
      <c r="BJ178" s="15" t="str">
        <f t="shared" si="38"/>
        <v>"area_9104",</v>
      </c>
      <c r="BK178" s="15" t="s">
        <v>2933</v>
      </c>
    </row>
    <row r="179" spans="1:63" ht="21.6" customHeight="1" x14ac:dyDescent="0.3">
      <c r="A179" s="10" t="s">
        <v>217</v>
      </c>
      <c r="B179" s="11" t="e" vm="178">
        <v>#VALUE!</v>
      </c>
      <c r="C179" s="24" t="s">
        <v>461</v>
      </c>
      <c r="D179" s="2" t="s">
        <v>790</v>
      </c>
      <c r="E179" s="12" t="s">
        <v>976</v>
      </c>
      <c r="F179" s="13" t="str" cm="1">
        <f t="array" ref="F179">SUBSTITUTE(CHAR(34) &amp; "capi_" &amp; AS179 &amp; CHAR(34) &amp; "," &amp; BZ179 &amp; IF(COUNTA(_xlfn._xlws.FILTER(I179:AB179, I179:AB179="y"))=0, "", _xlfn.TEXTJOIN(", ", TRUE, IF(I179:AB179="y", CHAR(34) &amp; I$1:AB$1 &amp; CHAR(34), "")) &amp; ","),",,",",")</f>
        <v>"capi_Doha","top10_airlines", "top30_camel", "geo_CapiBeach",</v>
      </c>
      <c r="G179" s="14" t="str" cm="1">
        <f t="array" ref="G179">_xlfn.LET(
  _xlpm.textOutput, SUBSTITUTE(
    IF(COUNTA(_xlfn._xlws.FILTER(BH179:BU179, BH179:BU179="y"))=0, "", _xlfn.TEXTJOIN(",", TRUE, IF(AC179:AR179="y", CHAR(34) &amp; $AC$1:$AR$1 &amp; CHAR(34), "")) ) &amp; "," &amp; CHAR(34) &amp; AT179 &amp; CHAR(34),
    ",,", ","
  ),
  IF(LEFT(_xlpm.textOutput,1)=",", MID(_xlpm.textOutput,2,LEN(_xlpm.textOutput)-1), _xlpm.textOutput)
)</f>
        <v>"chopGB","monarchy","arabic","rg2_AS_West"</v>
      </c>
      <c r="H179" s="15" t="str">
        <f>""</f>
        <v/>
      </c>
      <c r="I179" s="16"/>
      <c r="J179" s="16"/>
      <c r="K179" s="16"/>
      <c r="L179" s="16"/>
      <c r="M179" s="16"/>
      <c r="N179" s="16" t="s">
        <v>529</v>
      </c>
      <c r="O179" s="16"/>
      <c r="P179" s="16" t="s">
        <v>529</v>
      </c>
      <c r="Q179" s="16"/>
      <c r="R179" s="16"/>
      <c r="S179" s="16"/>
      <c r="T179" s="16"/>
      <c r="U179" s="16"/>
      <c r="V179" s="16" t="s">
        <v>529</v>
      </c>
      <c r="W179" s="16"/>
      <c r="X179" s="16"/>
      <c r="Y179" s="16"/>
      <c r="Z179" s="16"/>
      <c r="AA179" s="16"/>
      <c r="AB179" s="17"/>
      <c r="AC179" s="18"/>
      <c r="AD179" s="19" t="s">
        <v>529</v>
      </c>
      <c r="AE179" s="19"/>
      <c r="AF179" s="19"/>
      <c r="AG179" s="19"/>
      <c r="AH179" s="19"/>
      <c r="AI179" s="19" t="s">
        <v>529</v>
      </c>
      <c r="AJ179" s="19" t="str">
        <f t="shared" si="27"/>
        <v/>
      </c>
      <c r="AK179" s="19" t="str">
        <f t="shared" si="28"/>
        <v/>
      </c>
      <c r="AL179" s="19" t="str">
        <f t="shared" si="29"/>
        <v/>
      </c>
      <c r="AM179" s="19" t="str">
        <f t="shared" si="30"/>
        <v/>
      </c>
      <c r="AN179" s="19" t="str">
        <f t="shared" si="31"/>
        <v/>
      </c>
      <c r="AO179" s="19" t="str">
        <f t="shared" si="32"/>
        <v/>
      </c>
      <c r="AP179" s="19" t="str">
        <f t="shared" si="33"/>
        <v/>
      </c>
      <c r="AQ179" s="19" t="str">
        <f t="shared" si="34"/>
        <v>y</v>
      </c>
      <c r="AR179" s="19" t="str">
        <f t="shared" si="35"/>
        <v/>
      </c>
      <c r="AS179" s="80" t="s">
        <v>725</v>
      </c>
      <c r="AT179" s="81" t="s">
        <v>549</v>
      </c>
      <c r="AU179" s="82" t="s">
        <v>3456</v>
      </c>
      <c r="AV179" s="20">
        <v>2</v>
      </c>
      <c r="AW179" s="21">
        <v>0</v>
      </c>
      <c r="AX179" s="21">
        <v>0</v>
      </c>
      <c r="AY179" s="21">
        <v>0</v>
      </c>
      <c r="AZ179" s="21">
        <v>66</v>
      </c>
      <c r="BA179" s="21">
        <v>0</v>
      </c>
      <c r="BB179" s="21">
        <v>0</v>
      </c>
      <c r="BC179" s="21">
        <v>0</v>
      </c>
      <c r="BD179" s="21">
        <v>0</v>
      </c>
      <c r="BE179" s="21">
        <v>33</v>
      </c>
      <c r="BF179" s="15" t="str">
        <f t="shared" si="26"/>
        <v>http://mkweb.bcgsc.ca/color-summarizer/?url=https://i.ibb.co/93Hp2js/Qatar-Flag.png&amp;precision=low&amp;num_clusters=2</v>
      </c>
      <c r="BG179" s="15">
        <f t="shared" si="36"/>
        <v>99</v>
      </c>
      <c r="BH179" s="15" t="str">
        <f t="shared" si="37"/>
        <v>["pctBLA_0", "pctBLU_0", "pctGRE_0", "pctRED_66", "pctYEL_0", "pctORA_0", "pctBRO_0", "pctPUR_0", "pctWHI_33"]</v>
      </c>
      <c r="BI179" s="22">
        <v>11586</v>
      </c>
      <c r="BJ179" s="15" t="str">
        <f t="shared" si="38"/>
        <v>"area_11586",</v>
      </c>
      <c r="BK179" s="15" t="s">
        <v>2934</v>
      </c>
    </row>
    <row r="180" spans="1:63" ht="21.6" customHeight="1" x14ac:dyDescent="0.3">
      <c r="A180" s="10" t="s">
        <v>218</v>
      </c>
      <c r="B180" s="11" t="e" vm="179">
        <v>#VALUE!</v>
      </c>
      <c r="C180" s="24" t="s">
        <v>462</v>
      </c>
      <c r="D180" s="2" t="s">
        <v>792</v>
      </c>
      <c r="E180" s="12" t="s">
        <v>977</v>
      </c>
      <c r="F180" s="13" t="str" cm="1">
        <f t="array" ref="F180">SUBSTITUTE(CHAR(34) &amp; "capi_" &amp; AS180 &amp; CHAR(34) &amp; "," &amp; BZ180 &amp; IF(COUNTA(_xlfn._xlws.FILTER(I180:AB180, I180:AB180="y"))=0, "", _xlfn.TEXTJOIN(", ", TRUE, IF(I180:AB180="y", CHAR(34) &amp; I$1:AB$1 &amp; CHAR(34), "")) &amp; ","),",,",",")</f>
        <v>"capi_Saint-Denis","island", "geo_CapiBeach",</v>
      </c>
      <c r="G180" s="14" t="str" cm="1">
        <f t="array" ref="G180">_xlfn.LET(
  _xlpm.textOutput, SUBSTITUTE(
    IF(COUNTA(_xlfn._xlws.FILTER(BH180:BU180, BH180:BU180="y"))=0, "", _xlfn.TEXTJOIN(",", TRUE, IF(AC180:AR180="y", CHAR(34) &amp; $AC$1:$AR$1 &amp; CHAR(34), "")) ) &amp; "," &amp; CHAR(34) &amp; AT180 &amp; CHAR(34),
    ",,", ","
  ),
  IF(LEFT(_xlpm.textOutput,1)=",", MID(_xlpm.textOutput,2,LEN(_xlpm.textOutput)-1), _xlpm.textOutput)
)</f>
        <v>"french","rg2_AF_East"</v>
      </c>
      <c r="H180" s="15" t="str">
        <f>""</f>
        <v/>
      </c>
      <c r="I180" s="16" t="s">
        <v>529</v>
      </c>
      <c r="J180" s="16"/>
      <c r="K180" s="16"/>
      <c r="L180" s="16"/>
      <c r="M180" s="16"/>
      <c r="N180" s="16"/>
      <c r="O180" s="16"/>
      <c r="P180" s="16"/>
      <c r="Q180" s="16"/>
      <c r="R180" s="16"/>
      <c r="S180" s="16"/>
      <c r="T180" s="16"/>
      <c r="U180" s="16"/>
      <c r="V180" s="16" t="s">
        <v>529</v>
      </c>
      <c r="W180" s="16"/>
      <c r="X180" s="16"/>
      <c r="Y180" s="16"/>
      <c r="Z180" s="16"/>
      <c r="AA180" s="16"/>
      <c r="AB180" s="17"/>
      <c r="AC180" s="18"/>
      <c r="AD180" s="19"/>
      <c r="AE180" s="19"/>
      <c r="AF180" s="19"/>
      <c r="AG180" s="19"/>
      <c r="AH180" s="19"/>
      <c r="AI180" s="19"/>
      <c r="AJ180" s="19" t="str">
        <f t="shared" si="27"/>
        <v/>
      </c>
      <c r="AK180" s="19" t="str">
        <f t="shared" si="28"/>
        <v>y</v>
      </c>
      <c r="AL180" s="19" t="str">
        <f t="shared" si="29"/>
        <v/>
      </c>
      <c r="AM180" s="19" t="str">
        <f t="shared" si="30"/>
        <v/>
      </c>
      <c r="AN180" s="19" t="str">
        <f t="shared" si="31"/>
        <v/>
      </c>
      <c r="AO180" s="19" t="str">
        <f t="shared" si="32"/>
        <v/>
      </c>
      <c r="AP180" s="19" t="str">
        <f t="shared" si="33"/>
        <v/>
      </c>
      <c r="AQ180" s="19" t="str">
        <f t="shared" si="34"/>
        <v/>
      </c>
      <c r="AR180" s="19" t="str">
        <f t="shared" si="35"/>
        <v/>
      </c>
      <c r="AS180" s="80" t="s">
        <v>726</v>
      </c>
      <c r="AT180" s="81" t="s">
        <v>577</v>
      </c>
      <c r="AU180" s="82" t="s">
        <v>3460</v>
      </c>
      <c r="AV180" s="20">
        <v>3</v>
      </c>
      <c r="AW180" s="21">
        <v>0</v>
      </c>
      <c r="AX180" s="21">
        <v>64</v>
      </c>
      <c r="AY180" s="21">
        <v>0</v>
      </c>
      <c r="AZ180" s="21">
        <v>25</v>
      </c>
      <c r="BA180" s="21">
        <v>11</v>
      </c>
      <c r="BB180" s="21">
        <v>0</v>
      </c>
      <c r="BC180" s="21">
        <v>0</v>
      </c>
      <c r="BD180" s="21">
        <v>0</v>
      </c>
      <c r="BE180" s="21">
        <v>0</v>
      </c>
      <c r="BF180" s="15" t="str">
        <f t="shared" si="26"/>
        <v>http://mkweb.bcgsc.ca/color-summarizer/?url=https://upload.wikimedia.org/wikipedia/commons/thumb/8/8e/Proposed_flag_of_Réunion_%28VAR%29.svg/300px-Proposed_flag_of_Réunion_%28VAR%29.svg.png&amp;precision=low&amp;num_clusters=3</v>
      </c>
      <c r="BG180" s="15">
        <f t="shared" si="36"/>
        <v>100</v>
      </c>
      <c r="BH180" s="15" t="str">
        <f t="shared" si="37"/>
        <v>["pctBLA_0", "pctBLU_64", "pctGRE_0", "pctRED_25", "pctYEL_11", "pctORA_0", "pctBRO_0", "pctPUR_0", "pctWHI_0"]</v>
      </c>
      <c r="BI180" s="22">
        <v>2512</v>
      </c>
      <c r="BJ180" s="15" t="str">
        <f t="shared" si="38"/>
        <v>"area_2512",</v>
      </c>
      <c r="BK180" s="15" t="s">
        <v>2935</v>
      </c>
    </row>
    <row r="181" spans="1:63" ht="21.6" customHeight="1" x14ac:dyDescent="0.3">
      <c r="A181" s="10" t="s">
        <v>219</v>
      </c>
      <c r="B181" s="11" t="e" vm="180">
        <v>#VALUE!</v>
      </c>
      <c r="C181" s="24" t="s">
        <v>463</v>
      </c>
      <c r="D181" s="2" t="s">
        <v>791</v>
      </c>
      <c r="E181" s="12" t="s">
        <v>978</v>
      </c>
      <c r="F181" s="13" t="str" cm="1">
        <f t="array" ref="F181">SUBSTITUTE(CHAR(34) &amp; "capi_" &amp; AS181 &amp; CHAR(34) &amp; "," &amp; BZ181 &amp; IF(COUNTA(_xlfn._xlws.FILTER(I181:AB181, I181:AB181="y"))=0, "", _xlfn.TEXTJOIN(", ", TRUE, IF(I181:AB181="y", CHAR(34) &amp; I$1:AB$1 &amp; CHAR(34), "")) &amp; ","),",,",",")</f>
        <v>"capi_Bucharest","top10_ping", "rg3_austrohungary", "top10_reindeer", "md_tekken7",</v>
      </c>
      <c r="G181" s="14" t="str" cm="1">
        <f t="array" ref="G181">_xlfn.LET(
  _xlpm.textOutput, SUBSTITUTE(
    IF(COUNTA(_xlfn._xlws.FILTER(BH181:BU181, BH181:BU181="y"))=0, "", _xlfn.TEXTJOIN(",", TRUE, IF(AC181:AR181="y", CHAR(34) &amp; $AC$1:$AR$1 &amp; CHAR(34), "")) ) &amp; "," &amp; CHAR(34) &amp; AT181 &amp; CHAR(34),
    ",,", ","
  ),
  IF(LEFT(_xlpm.textOutput,1)=",", MID(_xlpm.textOutput,2,LEN(_xlpm.textOutput)-1), _xlpm.textOutput)
)</f>
        <v>"balkan","eunion","rg2_EU_East"</v>
      </c>
      <c r="H181" s="15" t="str">
        <f>""</f>
        <v/>
      </c>
      <c r="I181" s="16"/>
      <c r="J181" s="16"/>
      <c r="K181" s="16"/>
      <c r="L181" s="16"/>
      <c r="M181" s="16"/>
      <c r="N181" s="16"/>
      <c r="O181" s="16" t="s">
        <v>529</v>
      </c>
      <c r="P181" s="16"/>
      <c r="Q181" s="16" t="s">
        <v>529</v>
      </c>
      <c r="R181" s="16" t="s">
        <v>529</v>
      </c>
      <c r="S181" s="16"/>
      <c r="T181" s="16"/>
      <c r="U181" s="16"/>
      <c r="V181" s="16"/>
      <c r="W181" s="16" t="s">
        <v>529</v>
      </c>
      <c r="X181" s="16"/>
      <c r="Y181" s="16"/>
      <c r="Z181" s="16"/>
      <c r="AA181" s="16"/>
      <c r="AB181" s="17"/>
      <c r="AC181" s="18"/>
      <c r="AD181" s="19"/>
      <c r="AE181" s="19" t="s">
        <v>529</v>
      </c>
      <c r="AF181" s="19"/>
      <c r="AG181" s="19"/>
      <c r="AH181" s="19" t="s">
        <v>529</v>
      </c>
      <c r="AI181" s="19"/>
      <c r="AJ181" s="19" t="str">
        <f t="shared" si="27"/>
        <v/>
      </c>
      <c r="AK181" s="19" t="str">
        <f t="shared" si="28"/>
        <v/>
      </c>
      <c r="AL181" s="19" t="str">
        <f t="shared" si="29"/>
        <v/>
      </c>
      <c r="AM181" s="19" t="str">
        <f t="shared" si="30"/>
        <v/>
      </c>
      <c r="AN181" s="19" t="str">
        <f t="shared" si="31"/>
        <v/>
      </c>
      <c r="AO181" s="19" t="str">
        <f t="shared" si="32"/>
        <v/>
      </c>
      <c r="AP181" s="19" t="str">
        <f t="shared" si="33"/>
        <v/>
      </c>
      <c r="AQ181" s="19" t="str">
        <f t="shared" si="34"/>
        <v/>
      </c>
      <c r="AR181" s="19" t="str">
        <f t="shared" si="35"/>
        <v/>
      </c>
      <c r="AS181" s="80" t="s">
        <v>727</v>
      </c>
      <c r="AT181" s="81" t="s">
        <v>561</v>
      </c>
      <c r="AU181" s="82" t="s">
        <v>3524</v>
      </c>
      <c r="AV181" s="20">
        <v>3</v>
      </c>
      <c r="AW181" s="21">
        <v>0</v>
      </c>
      <c r="AX181" s="21">
        <v>33</v>
      </c>
      <c r="AY181" s="21">
        <v>0</v>
      </c>
      <c r="AZ181" s="21">
        <v>33</v>
      </c>
      <c r="BA181" s="21">
        <v>33</v>
      </c>
      <c r="BB181" s="21">
        <v>0</v>
      </c>
      <c r="BC181" s="21">
        <v>0</v>
      </c>
      <c r="BD181" s="21">
        <v>0</v>
      </c>
      <c r="BE181" s="21">
        <v>0</v>
      </c>
      <c r="BF181" s="15" t="str">
        <f t="shared" si="26"/>
        <v>http://mkweb.bcgsc.ca/color-summarizer/?url=https://i.ibb.co/RvpHHC4/Romania-Flag.png&amp;precision=low&amp;num_clusters=3</v>
      </c>
      <c r="BG181" s="15">
        <f t="shared" si="36"/>
        <v>99</v>
      </c>
      <c r="BH181" s="15" t="str">
        <f t="shared" si="37"/>
        <v>["pctBLA_0", "pctBLU_33", "pctGRE_0", "pctRED_33", "pctYEL_33", "pctORA_0", "pctBRO_0", "pctPUR_0", "pctWHI_0"]</v>
      </c>
      <c r="BI181" s="22">
        <v>238397</v>
      </c>
      <c r="BJ181" s="15" t="str">
        <f t="shared" si="38"/>
        <v>"area_238397",</v>
      </c>
      <c r="BK181" s="15" t="s">
        <v>2936</v>
      </c>
    </row>
    <row r="182" spans="1:63" ht="21.6" customHeight="1" x14ac:dyDescent="0.3">
      <c r="A182" s="10" t="s">
        <v>220</v>
      </c>
      <c r="B182" s="11" t="e" vm="181">
        <v>#VALUE!</v>
      </c>
      <c r="C182" s="24" t="s">
        <v>464</v>
      </c>
      <c r="D182" s="2" t="s">
        <v>796</v>
      </c>
      <c r="E182" s="12" t="s">
        <v>979</v>
      </c>
      <c r="F182" s="13" t="str" cm="1">
        <f t="array" ref="F182">SUBSTITUTE(CHAR(34) &amp; "capi_" &amp; AS182 &amp; CHAR(34) &amp; "," &amp; BZ182 &amp; IF(COUNTA(_xlfn._xlws.FILTER(I182:AB182, I182:AB182="y"))=0, "", _xlfn.TEXTJOIN(", ", TRUE, IF(I182:AB182="y", CHAR(34) &amp; I$1:AB$1 &amp; CHAR(34), "")) &amp; ","),",,",",")</f>
        <v>"capi_Moscow","locate_MI", "pol_Nuclear", "md_tekken7",</v>
      </c>
      <c r="G182" s="14" t="str" cm="1">
        <f t="array" ref="G182">_xlfn.LET(
  _xlpm.textOutput, SUBSTITUTE(
    IF(COUNTA(_xlfn._xlws.FILTER(BH182:BU182, BH182:BU182="y"))=0, "", _xlfn.TEXTJOIN(",", TRUE, IF(AC182:AR182="y", CHAR(34) &amp; $AC$1:$AR$1 &amp; CHAR(34), "")) ) &amp; "," &amp; CHAR(34) &amp; AT182 &amp; CHAR(34),
    ",,", ","
  ),
  IF(LEFT(_xlpm.textOutput,1)=",", MID(_xlpm.textOutput,2,LEN(_xlpm.textOutput)-1), _xlpm.textOutput)
)</f>
        <v>"bricss","soviet","rg2_EU_East"</v>
      </c>
      <c r="H182" s="15" t="str">
        <f>""</f>
        <v/>
      </c>
      <c r="I182" s="16"/>
      <c r="J182" s="16"/>
      <c r="K182" s="16"/>
      <c r="L182" s="16" t="s">
        <v>529</v>
      </c>
      <c r="M182" s="16" t="s">
        <v>529</v>
      </c>
      <c r="N182" s="16"/>
      <c r="O182" s="16"/>
      <c r="P182" s="16"/>
      <c r="Q182" s="16"/>
      <c r="R182" s="16"/>
      <c r="S182" s="16"/>
      <c r="T182" s="16"/>
      <c r="U182" s="16"/>
      <c r="V182" s="16"/>
      <c r="W182" s="16" t="s">
        <v>529</v>
      </c>
      <c r="X182" s="16"/>
      <c r="Y182" s="16"/>
      <c r="Z182" s="16"/>
      <c r="AA182" s="16"/>
      <c r="AB182" s="17"/>
      <c r="AC182" s="18" t="s">
        <v>529</v>
      </c>
      <c r="AD182" s="19"/>
      <c r="AE182" s="19"/>
      <c r="AF182" s="19" t="s">
        <v>529</v>
      </c>
      <c r="AG182" s="19"/>
      <c r="AH182" s="19"/>
      <c r="AI182" s="19"/>
      <c r="AJ182" s="19" t="str">
        <f t="shared" si="27"/>
        <v/>
      </c>
      <c r="AK182" s="19" t="str">
        <f t="shared" si="28"/>
        <v/>
      </c>
      <c r="AL182" s="19" t="str">
        <f t="shared" si="29"/>
        <v/>
      </c>
      <c r="AM182" s="19" t="str">
        <f t="shared" si="30"/>
        <v/>
      </c>
      <c r="AN182" s="19" t="str">
        <f t="shared" si="31"/>
        <v/>
      </c>
      <c r="AO182" s="19" t="str">
        <f t="shared" si="32"/>
        <v/>
      </c>
      <c r="AP182" s="19" t="str">
        <f t="shared" si="33"/>
        <v/>
      </c>
      <c r="AQ182" s="19" t="str">
        <f t="shared" si="34"/>
        <v/>
      </c>
      <c r="AR182" s="19" t="str">
        <f t="shared" si="35"/>
        <v/>
      </c>
      <c r="AS182" s="80" t="s">
        <v>728</v>
      </c>
      <c r="AT182" s="81" t="s">
        <v>561</v>
      </c>
      <c r="AU182" s="82" t="s">
        <v>3544</v>
      </c>
      <c r="AV182" s="20">
        <v>3</v>
      </c>
      <c r="AW182" s="21">
        <v>0</v>
      </c>
      <c r="AX182" s="21">
        <v>33</v>
      </c>
      <c r="AY182" s="21">
        <v>0</v>
      </c>
      <c r="AZ182" s="21">
        <v>33</v>
      </c>
      <c r="BA182" s="21">
        <v>0</v>
      </c>
      <c r="BB182" s="21">
        <v>0</v>
      </c>
      <c r="BC182" s="21">
        <v>0</v>
      </c>
      <c r="BD182" s="21">
        <v>0</v>
      </c>
      <c r="BE182" s="21">
        <v>33</v>
      </c>
      <c r="BF182" s="15" t="str">
        <f t="shared" si="26"/>
        <v>http://mkweb.bcgsc.ca/color-summarizer/?url=https://upload.wikimedia.org/wikipedia/en/thumb/f/f3/Flag_of_Russia.svg/2560px-Flag_of_Russia.svg.png&amp;precision=low&amp;num_clusters=3</v>
      </c>
      <c r="BG182" s="15">
        <f t="shared" si="36"/>
        <v>99</v>
      </c>
      <c r="BH182" s="15" t="str">
        <f t="shared" si="37"/>
        <v>["pctBLA_0", "pctBLU_33", "pctGRE_0", "pctRED_33", "pctYEL_0", "pctORA_0", "pctBRO_0", "pctPUR_0", "pctWHI_33"]</v>
      </c>
      <c r="BI182" s="22">
        <v>17098242</v>
      </c>
      <c r="BJ182" s="15" t="str">
        <f t="shared" si="38"/>
        <v>"area_17098242",</v>
      </c>
      <c r="BK182" s="15" t="s">
        <v>2937</v>
      </c>
    </row>
    <row r="183" spans="1:63" ht="21.6" customHeight="1" x14ac:dyDescent="0.3">
      <c r="A183" s="10" t="s">
        <v>221</v>
      </c>
      <c r="B183" s="11" t="e" vm="182">
        <v>#VALUE!</v>
      </c>
      <c r="C183" s="24" t="s">
        <v>465</v>
      </c>
      <c r="D183" s="2" t="s">
        <v>792</v>
      </c>
      <c r="E183" s="12" t="s">
        <v>980</v>
      </c>
      <c r="F183" s="13" t="str" cm="1">
        <f t="array" ref="F183">SUBSTITUTE(CHAR(34) &amp; "capi_" &amp; AS183 &amp; CHAR(34) &amp; "," &amp; BZ183 &amp; IF(COUNTA(_xlfn._xlws.FILTER(I183:AB183, I183:AB183="y"))=0, "", _xlfn.TEXTJOIN(", ", TRUE, IF(I183:AB183="y", CHAR(34) &amp; I$1:AB$1 &amp; CHAR(34), "")) &amp; ","),",,",",")</f>
        <v>"capi_Kigali","landlo",</v>
      </c>
      <c r="G183" s="14" t="str" cm="1">
        <f t="array" ref="G183">_xlfn.LET(
  _xlpm.textOutput, SUBSTITUTE(
    IF(COUNTA(_xlfn._xlws.FILTER(BH183:BU183, BH183:BU183="y"))=0, "", _xlfn.TEXTJOIN(",", TRUE, IF(AC183:AR183="y", CHAR(34) &amp; $AC$1:$AR$1 &amp; CHAR(34), "")) ) &amp; "," &amp; CHAR(34) &amp; AT183 &amp; CHAR(34),
    ",,", ","
  ),
  IF(LEFT(_xlpm.textOutput,1)=",", MID(_xlpm.textOutput,2,LEN(_xlpm.textOutput)-1), _xlpm.textOutput)
)</f>
        <v>"englis","french","rg2_AF_East"</v>
      </c>
      <c r="H183" s="15" t="str">
        <f>""</f>
        <v/>
      </c>
      <c r="I183" s="16"/>
      <c r="J183" s="16" t="s">
        <v>529</v>
      </c>
      <c r="K183" s="16"/>
      <c r="L183" s="16"/>
      <c r="M183" s="16"/>
      <c r="N183" s="16"/>
      <c r="O183" s="16"/>
      <c r="P183" s="16"/>
      <c r="Q183" s="16"/>
      <c r="R183" s="16"/>
      <c r="S183" s="16"/>
      <c r="T183" s="16"/>
      <c r="U183" s="16"/>
      <c r="V183" s="16"/>
      <c r="W183" s="16"/>
      <c r="X183" s="16"/>
      <c r="Y183" s="16"/>
      <c r="Z183" s="16"/>
      <c r="AA183" s="16"/>
      <c r="AB183" s="17"/>
      <c r="AC183" s="18"/>
      <c r="AD183" s="19"/>
      <c r="AE183" s="19"/>
      <c r="AF183" s="19"/>
      <c r="AG183" s="19"/>
      <c r="AH183" s="19"/>
      <c r="AI183" s="19"/>
      <c r="AJ183" s="19" t="str">
        <f t="shared" si="27"/>
        <v>y</v>
      </c>
      <c r="AK183" s="19" t="str">
        <f t="shared" si="28"/>
        <v>y</v>
      </c>
      <c r="AL183" s="19" t="str">
        <f t="shared" si="29"/>
        <v/>
      </c>
      <c r="AM183" s="19" t="str">
        <f t="shared" si="30"/>
        <v/>
      </c>
      <c r="AN183" s="19" t="str">
        <f t="shared" si="31"/>
        <v/>
      </c>
      <c r="AO183" s="19" t="str">
        <f t="shared" si="32"/>
        <v/>
      </c>
      <c r="AP183" s="19" t="str">
        <f t="shared" si="33"/>
        <v/>
      </c>
      <c r="AQ183" s="19" t="str">
        <f t="shared" si="34"/>
        <v/>
      </c>
      <c r="AR183" s="19" t="str">
        <f t="shared" si="35"/>
        <v/>
      </c>
      <c r="AS183" s="80" t="s">
        <v>729</v>
      </c>
      <c r="AT183" s="81" t="s">
        <v>577</v>
      </c>
      <c r="AU183" s="82" t="s">
        <v>3545</v>
      </c>
      <c r="AV183" s="20">
        <v>3</v>
      </c>
      <c r="AW183" s="21">
        <v>0</v>
      </c>
      <c r="AX183" s="21">
        <v>47</v>
      </c>
      <c r="AY183" s="21">
        <v>25</v>
      </c>
      <c r="AZ183" s="21">
        <v>0</v>
      </c>
      <c r="BA183" s="21">
        <v>28</v>
      </c>
      <c r="BB183" s="21">
        <v>0</v>
      </c>
      <c r="BC183" s="21">
        <v>0</v>
      </c>
      <c r="BD183" s="21">
        <v>0</v>
      </c>
      <c r="BE183" s="21">
        <v>0</v>
      </c>
      <c r="BF183" s="15" t="str">
        <f t="shared" si="26"/>
        <v>http://mkweb.bcgsc.ca/color-summarizer/?url=https://i.ibb.co/p1Q2qcZ/Rwanda-Flag.png&amp;precision=low&amp;num_clusters=3</v>
      </c>
      <c r="BG183" s="15">
        <f t="shared" si="36"/>
        <v>100</v>
      </c>
      <c r="BH183" s="15" t="str">
        <f t="shared" si="37"/>
        <v>["pctBLA_0", "pctBLU_47", "pctGRE_25", "pctRED_0", "pctYEL_28", "pctORA_0", "pctBRO_0", "pctPUR_0", "pctWHI_0"]</v>
      </c>
      <c r="BI183" s="22">
        <v>26338</v>
      </c>
      <c r="BJ183" s="15" t="str">
        <f t="shared" si="38"/>
        <v>"area_26338",</v>
      </c>
      <c r="BK183" s="15" t="s">
        <v>2938</v>
      </c>
    </row>
    <row r="184" spans="1:63" ht="21.6" customHeight="1" x14ac:dyDescent="0.3">
      <c r="A184" s="10" t="s">
        <v>222</v>
      </c>
      <c r="B184" s="11" t="e" vm="183">
        <v>#VALUE!</v>
      </c>
      <c r="C184" s="24" t="s">
        <v>466</v>
      </c>
      <c r="D184" s="2" t="s">
        <v>794</v>
      </c>
      <c r="E184" s="12" t="s">
        <v>981</v>
      </c>
      <c r="F184" s="13" t="str" cm="1">
        <f t="array" ref="F184">SUBSTITUTE(CHAR(34) &amp; "capi_" &amp; AS184 &amp; CHAR(34) &amp; "," &amp; BZ184 &amp; IF(COUNTA(_xlfn._xlws.FILTER(I184:AB184, I184:AB184="y"))=0, "", _xlfn.TEXTJOIN(", ", TRUE, IF(I184:AB184="y", CHAR(34) &amp; I$1:AB$1 &amp; CHAR(34), "")) &amp; ","),",,",",")</f>
        <v>"capi_The Bottom","island", "geo_CapiBeach", "ntBLYE",</v>
      </c>
      <c r="G184" s="14" t="str" cm="1">
        <f t="array" ref="G184">_xlfn.LET(
  _xlpm.textOutput, SUBSTITUTE(
    IF(COUNTA(_xlfn._xlws.FILTER(BH184:BU184, BH184:BU184="y"))=0, "", _xlfn.TEXTJOIN(",", TRUE, IF(AC184:AR184="y", CHAR(34) &amp; $AC$1:$AR$1 &amp; CHAR(34), "")) ) &amp; "," &amp; CHAR(34) &amp; AT184 &amp; CHAR(34),
    ",,", ","
  ),
  IF(LEFT(_xlpm.textOutput,1)=",", MID(_xlpm.textOutput,2,LEN(_xlpm.textOutput)-1), _xlpm.textOutput)
)</f>
        <v>"monarchy","englis","dutchs","rg2_Na_Caribbean"</v>
      </c>
      <c r="H184" s="15" t="str">
        <f>""</f>
        <v/>
      </c>
      <c r="I184" s="16" t="s">
        <v>529</v>
      </c>
      <c r="J184" s="16"/>
      <c r="K184" s="16"/>
      <c r="L184" s="16"/>
      <c r="M184" s="16"/>
      <c r="N184" s="16"/>
      <c r="O184" s="16"/>
      <c r="P184" s="16"/>
      <c r="Q184" s="16"/>
      <c r="R184" s="16"/>
      <c r="S184" s="16"/>
      <c r="T184" s="16"/>
      <c r="U184" s="16"/>
      <c r="V184" s="16" t="s">
        <v>529</v>
      </c>
      <c r="W184" s="16"/>
      <c r="X184" s="16"/>
      <c r="Y184" s="16"/>
      <c r="Z184" s="16"/>
      <c r="AA184" s="16" t="s">
        <v>529</v>
      </c>
      <c r="AB184" s="17"/>
      <c r="AC184" s="18"/>
      <c r="AD184" s="19"/>
      <c r="AE184" s="19"/>
      <c r="AF184" s="19"/>
      <c r="AG184" s="19"/>
      <c r="AH184" s="19"/>
      <c r="AI184" s="19" t="s">
        <v>529</v>
      </c>
      <c r="AJ184" s="19" t="str">
        <f t="shared" si="27"/>
        <v>y</v>
      </c>
      <c r="AK184" s="19" t="str">
        <f t="shared" si="28"/>
        <v/>
      </c>
      <c r="AL184" s="19" t="str">
        <f t="shared" si="29"/>
        <v/>
      </c>
      <c r="AM184" s="19" t="str">
        <f t="shared" si="30"/>
        <v/>
      </c>
      <c r="AN184" s="19" t="str">
        <f t="shared" si="31"/>
        <v>y</v>
      </c>
      <c r="AO184" s="19" t="str">
        <f t="shared" si="32"/>
        <v/>
      </c>
      <c r="AP184" s="19" t="str">
        <f t="shared" si="33"/>
        <v/>
      </c>
      <c r="AQ184" s="19" t="str">
        <f t="shared" si="34"/>
        <v/>
      </c>
      <c r="AR184" s="19" t="str">
        <f t="shared" si="35"/>
        <v/>
      </c>
      <c r="AS184" s="80" t="s">
        <v>730</v>
      </c>
      <c r="AT184" s="81" t="s">
        <v>544</v>
      </c>
      <c r="AU184" s="82" t="s">
        <v>3546</v>
      </c>
      <c r="AV184" s="20">
        <v>4</v>
      </c>
      <c r="AW184" s="21">
        <v>0</v>
      </c>
      <c r="AX184" s="21">
        <v>25</v>
      </c>
      <c r="AY184" s="21">
        <v>0</v>
      </c>
      <c r="AZ184" s="21">
        <v>25</v>
      </c>
      <c r="BA184" s="21">
        <v>6</v>
      </c>
      <c r="BB184" s="21">
        <v>0</v>
      </c>
      <c r="BC184" s="21">
        <v>0</v>
      </c>
      <c r="BD184" s="21">
        <v>0</v>
      </c>
      <c r="BE184" s="21">
        <v>44</v>
      </c>
      <c r="BF184" s="15" t="str">
        <f t="shared" si="26"/>
        <v>http://mkweb.bcgsc.ca/color-summarizer/?url=https://upload.wikimedia.org/wikipedia/commons/thumb/5/5a/Flag_of_Saba.svg/383px-Flag_of_Saba.svg.png&amp;precision=low&amp;num_clusters=4</v>
      </c>
      <c r="BG184" s="15">
        <f t="shared" si="36"/>
        <v>100</v>
      </c>
      <c r="BH184" s="15" t="str">
        <f t="shared" si="37"/>
        <v>["pctBLA_0", "pctBLU_25", "pctGRE_0", "pctRED_25", "pctYEL_6", "pctORA_0", "pctBRO_0", "pctPUR_0", "pctWHI_44"]</v>
      </c>
      <c r="BI184" s="15">
        <v>13</v>
      </c>
      <c r="BJ184" s="15" t="str">
        <f t="shared" si="38"/>
        <v>"area_13",</v>
      </c>
      <c r="BK184" s="15" t="s">
        <v>2939</v>
      </c>
    </row>
    <row r="185" spans="1:63" ht="21.6" customHeight="1" x14ac:dyDescent="0.3">
      <c r="A185" s="10" t="s">
        <v>223</v>
      </c>
      <c r="B185" s="11" t="e" vm="184">
        <v>#VALUE!</v>
      </c>
      <c r="C185" s="24" t="s">
        <v>467</v>
      </c>
      <c r="D185" s="2" t="s">
        <v>794</v>
      </c>
      <c r="E185" s="12" t="s">
        <v>982</v>
      </c>
      <c r="F185" s="13" t="str" cm="1">
        <f t="array" ref="F185">SUBSTITUTE(CHAR(34) &amp; "capi_" &amp; AS185 &amp; CHAR(34) &amp; "," &amp; BZ185 &amp; IF(COUNTA(_xlfn._xlws.FILTER(I185:AB185, I185:AB185="y"))=0, "", _xlfn.TEXTJOIN(", ", TRUE, IF(I185:AB185="y", CHAR(34) &amp; I$1:AB$1 &amp; CHAR(34), "")) &amp; ","),",,",",")</f>
        <v>"capi_Gustavia","island", "geo_CapiBeach", "ntWHRE",</v>
      </c>
      <c r="G185" s="14" t="str" cm="1">
        <f t="array" ref="G185">_xlfn.LET(
  _xlpm.textOutput, SUBSTITUTE(
    IF(COUNTA(_xlfn._xlws.FILTER(BH185:BU185, BH185:BU185="y"))=0, "", _xlfn.TEXTJOIN(",", TRUE, IF(AC185:AR185="y", CHAR(34) &amp; $AC$1:$AR$1 &amp; CHAR(34), "")) ) &amp; "," &amp; CHAR(34) &amp; AT185 &amp; CHAR(34),
    ",,", ","
  ),
  IF(LEFT(_xlpm.textOutput,1)=",", MID(_xlpm.textOutput,2,LEN(_xlpm.textOutput)-1), _xlpm.textOutput)
)</f>
        <v>"french","rg2_Na_Caribbean"</v>
      </c>
      <c r="H185" s="15" t="str">
        <f>""</f>
        <v/>
      </c>
      <c r="I185" s="16" t="s">
        <v>529</v>
      </c>
      <c r="J185" s="16"/>
      <c r="K185" s="16"/>
      <c r="L185" s="16"/>
      <c r="M185" s="16"/>
      <c r="N185" s="16"/>
      <c r="O185" s="16"/>
      <c r="P185" s="16"/>
      <c r="Q185" s="16"/>
      <c r="R185" s="16"/>
      <c r="S185" s="16"/>
      <c r="T185" s="16"/>
      <c r="U185" s="16"/>
      <c r="V185" s="16" t="s">
        <v>529</v>
      </c>
      <c r="W185" s="16"/>
      <c r="X185" s="16" t="s">
        <v>529</v>
      </c>
      <c r="Y185" s="16"/>
      <c r="Z185" s="16"/>
      <c r="AA185" s="16"/>
      <c r="AB185" s="17"/>
      <c r="AC185" s="18"/>
      <c r="AD185" s="19"/>
      <c r="AE185" s="19"/>
      <c r="AF185" s="19"/>
      <c r="AG185" s="19"/>
      <c r="AH185" s="19"/>
      <c r="AI185" s="19"/>
      <c r="AJ185" s="19" t="str">
        <f t="shared" si="27"/>
        <v/>
      </c>
      <c r="AK185" s="19" t="str">
        <f t="shared" si="28"/>
        <v>y</v>
      </c>
      <c r="AL185" s="19" t="str">
        <f t="shared" si="29"/>
        <v/>
      </c>
      <c r="AM185" s="19" t="str">
        <f t="shared" si="30"/>
        <v/>
      </c>
      <c r="AN185" s="19" t="str">
        <f t="shared" si="31"/>
        <v/>
      </c>
      <c r="AO185" s="19" t="str">
        <f t="shared" si="32"/>
        <v/>
      </c>
      <c r="AP185" s="19" t="str">
        <f t="shared" si="33"/>
        <v/>
      </c>
      <c r="AQ185" s="19" t="str">
        <f t="shared" si="34"/>
        <v/>
      </c>
      <c r="AR185" s="19" t="str">
        <f t="shared" si="35"/>
        <v/>
      </c>
      <c r="AS185" s="80" t="s">
        <v>731</v>
      </c>
      <c r="AT185" s="81" t="s">
        <v>544</v>
      </c>
      <c r="AU185" s="82" t="s">
        <v>3460</v>
      </c>
      <c r="AV185" s="20">
        <v>5</v>
      </c>
      <c r="AW185" s="21">
        <v>2</v>
      </c>
      <c r="AX185" s="21">
        <v>3</v>
      </c>
      <c r="AY185" s="21">
        <v>0</v>
      </c>
      <c r="AZ185" s="21">
        <v>3</v>
      </c>
      <c r="BA185" s="21">
        <v>8</v>
      </c>
      <c r="BB185" s="21">
        <v>0</v>
      </c>
      <c r="BC185" s="21">
        <v>0</v>
      </c>
      <c r="BD185" s="21">
        <v>0</v>
      </c>
      <c r="BE185" s="21">
        <v>84</v>
      </c>
      <c r="BF185" s="15" t="str">
        <f t="shared" si="26"/>
        <v>http://mkweb.bcgsc.ca/color-summarizer/?url=https://upload.wikimedia.org/wikipedia/commons/thumb/b/b4/Flag_of_Saint_Barth%C3%A9lemy_%28local%29.svg/640px-Flag_of_Saint_Barth%C3%A9lemy_%28local%29.svg.png&amp;precision=low&amp;num_clusters=5</v>
      </c>
      <c r="BG185" s="15">
        <f t="shared" si="36"/>
        <v>100</v>
      </c>
      <c r="BH185" s="15" t="str">
        <f t="shared" si="37"/>
        <v>["pctBLA_2", "pctBLU_3", "pctGRE_0", "pctRED_3", "pctYEL_8", "pctORA_0", "pctBRO_0", "pctPUR_0", "pctWHI_84"]</v>
      </c>
      <c r="BI185" s="15">
        <v>25</v>
      </c>
      <c r="BJ185" s="15" t="str">
        <f t="shared" si="38"/>
        <v>"area_25",</v>
      </c>
      <c r="BK185" s="15" t="s">
        <v>2940</v>
      </c>
    </row>
    <row r="186" spans="1:63" ht="21.6" customHeight="1" x14ac:dyDescent="0.3">
      <c r="A186" s="10" t="s">
        <v>224</v>
      </c>
      <c r="B186" s="11" t="e" vm="185">
        <v>#VALUE!</v>
      </c>
      <c r="C186" s="24" t="s">
        <v>468</v>
      </c>
      <c r="D186" s="2" t="s">
        <v>792</v>
      </c>
      <c r="E186" s="12" t="s">
        <v>983</v>
      </c>
      <c r="F186" s="13" t="str" cm="1">
        <f t="array" ref="F186">SUBSTITUTE(CHAR(34) &amp; "capi_" &amp; AS186 &amp; CHAR(34) &amp; "," &amp; BZ186 &amp; IF(COUNTA(_xlfn._xlws.FILTER(I186:AB186, I186:AB186="y"))=0, "", _xlfn.TEXTJOIN(", ", TRUE, IF(I186:AB186="y", CHAR(34) &amp; I$1:AB$1 &amp; CHAR(34), "")) &amp; ","),",,",",")</f>
        <v>"capi_Jamestown","island", "geo_CapiBeach", "ntBLYE",</v>
      </c>
      <c r="G186" s="14" t="str" cm="1">
        <f t="array" ref="G186">_xlfn.LET(
  _xlpm.textOutput, SUBSTITUTE(
    IF(COUNTA(_xlfn._xlws.FILTER(BH186:BU186, BH186:BU186="y"))=0, "", _xlfn.TEXTJOIN(",", TRUE, IF(AC186:AR186="y", CHAR(34) &amp; $AC$1:$AR$1 &amp; CHAR(34), "")) ) &amp; "," &amp; CHAR(34) &amp; AT186 &amp; CHAR(34),
    ",,", ","
  ),
  IF(LEFT(_xlpm.textOutput,1)=",", MID(_xlpm.textOutput,2,LEN(_xlpm.textOutput)-1), _xlpm.textOutput)
)</f>
        <v>"monarchy","englis","rg2_AF_West"</v>
      </c>
      <c r="H186" s="15" t="str">
        <f>""</f>
        <v/>
      </c>
      <c r="I186" s="16" t="s">
        <v>529</v>
      </c>
      <c r="J186" s="16"/>
      <c r="K186" s="16"/>
      <c r="L186" s="16"/>
      <c r="M186" s="16"/>
      <c r="N186" s="16"/>
      <c r="O186" s="16"/>
      <c r="P186" s="16"/>
      <c r="Q186" s="16"/>
      <c r="R186" s="16"/>
      <c r="S186" s="16"/>
      <c r="T186" s="16"/>
      <c r="U186" s="16"/>
      <c r="V186" s="16" t="s">
        <v>529</v>
      </c>
      <c r="W186" s="16"/>
      <c r="X186" s="16"/>
      <c r="Y186" s="16"/>
      <c r="Z186" s="16"/>
      <c r="AA186" s="16" t="s">
        <v>529</v>
      </c>
      <c r="AB186" s="17"/>
      <c r="AC186" s="18"/>
      <c r="AD186" s="19"/>
      <c r="AE186" s="19"/>
      <c r="AF186" s="19"/>
      <c r="AG186" s="19"/>
      <c r="AH186" s="19"/>
      <c r="AI186" s="19" t="s">
        <v>529</v>
      </c>
      <c r="AJ186" s="19" t="str">
        <f t="shared" si="27"/>
        <v>y</v>
      </c>
      <c r="AK186" s="19" t="str">
        <f t="shared" si="28"/>
        <v/>
      </c>
      <c r="AL186" s="19" t="str">
        <f t="shared" si="29"/>
        <v/>
      </c>
      <c r="AM186" s="19" t="str">
        <f t="shared" si="30"/>
        <v/>
      </c>
      <c r="AN186" s="19" t="str">
        <f t="shared" si="31"/>
        <v/>
      </c>
      <c r="AO186" s="19" t="str">
        <f t="shared" si="32"/>
        <v/>
      </c>
      <c r="AP186" s="19" t="str">
        <f t="shared" si="33"/>
        <v/>
      </c>
      <c r="AQ186" s="19" t="str">
        <f t="shared" si="34"/>
        <v/>
      </c>
      <c r="AR186" s="19" t="str">
        <f t="shared" si="35"/>
        <v/>
      </c>
      <c r="AS186" s="80" t="s">
        <v>732</v>
      </c>
      <c r="AT186" s="81" t="s">
        <v>566</v>
      </c>
      <c r="AU186" s="82" t="s">
        <v>3450</v>
      </c>
      <c r="AV186" s="20">
        <v>6</v>
      </c>
      <c r="AW186" s="21">
        <v>1</v>
      </c>
      <c r="AX186" s="21">
        <v>75</v>
      </c>
      <c r="AY186" s="21">
        <v>0</v>
      </c>
      <c r="AZ186" s="21">
        <v>12</v>
      </c>
      <c r="BA186" s="21">
        <v>3</v>
      </c>
      <c r="BB186" s="21">
        <v>0</v>
      </c>
      <c r="BC186" s="21">
        <v>1</v>
      </c>
      <c r="BD186" s="21">
        <v>0</v>
      </c>
      <c r="BE186" s="21">
        <v>8</v>
      </c>
      <c r="BF186" s="15" t="str">
        <f t="shared" si="26"/>
        <v>http://mkweb.bcgsc.ca/color-summarizer/?url=https://upload.wikimedia.org/wikipedia/commons/thumb/0/00/Flag_of_Saint_Helena.svg/383px-Flag_of_Saint_Helena.svg.png&amp;precision=low&amp;num_clusters=6</v>
      </c>
      <c r="BG186" s="15">
        <f t="shared" si="36"/>
        <v>100</v>
      </c>
      <c r="BH186" s="15" t="str">
        <f t="shared" si="37"/>
        <v>["pctBLA_1", "pctBLU_75", "pctGRE_0", "pctRED_12", "pctYEL_3", "pctORA_0", "pctBRO_1", "pctPUR_0", "pctWHI_8"]</v>
      </c>
      <c r="BI186" s="15">
        <v>394</v>
      </c>
      <c r="BJ186" s="15" t="str">
        <f t="shared" si="38"/>
        <v>"area_394",</v>
      </c>
      <c r="BK186" s="15" t="s">
        <v>2941</v>
      </c>
    </row>
    <row r="187" spans="1:63" ht="21.6" customHeight="1" x14ac:dyDescent="0.3">
      <c r="A187" s="10" t="s">
        <v>225</v>
      </c>
      <c r="B187" s="11" t="e" vm="186">
        <v>#VALUE!</v>
      </c>
      <c r="C187" s="24" t="s">
        <v>469</v>
      </c>
      <c r="D187" s="2" t="s">
        <v>794</v>
      </c>
      <c r="E187" s="12" t="s">
        <v>984</v>
      </c>
      <c r="F187" s="13" t="str" cm="1">
        <f t="array" ref="F187">SUBSTITUTE(CHAR(34) &amp; "capi_" &amp; AS187 &amp; CHAR(34) &amp; "," &amp; BZ187 &amp; IF(COUNTA(_xlfn._xlws.FILTER(I187:AB187, I187:AB187="y"))=0, "", _xlfn.TEXTJOIN(", ", TRUE, IF(I187:AB187="y", CHAR(34) &amp; I$1:AB$1 &amp; CHAR(34), "")) &amp; ","),",,",",")</f>
        <v>"capi_Basseterre","island", "geo_CapiBeach", "ntWHRE", "ntGRRE", "ntWHYE",</v>
      </c>
      <c r="G187" s="14" t="str" cm="1">
        <f t="array" ref="G187">_xlfn.LET(
  _xlpm.textOutput, SUBSTITUTE(
    IF(COUNTA(_xlfn._xlws.FILTER(BH187:BU187, BH187:BU187="y"))=0, "", _xlfn.TEXTJOIN(",", TRUE, IF(AC187:AR187="y", CHAR(34) &amp; $AC$1:$AR$1 &amp; CHAR(34), "")) ) &amp; "," &amp; CHAR(34) &amp; AT187 &amp; CHAR(34),
    ",,", ","
  ),
  IF(LEFT(_xlpm.textOutput,1)=",", MID(_xlpm.textOutput,2,LEN(_xlpm.textOutput)-1), _xlpm.textOutput)
)</f>
        <v>"chopGB","monarchy","englis","rg2_Na_Caribbean"</v>
      </c>
      <c r="H187" s="15" t="str">
        <f>""</f>
        <v/>
      </c>
      <c r="I187" s="16" t="s">
        <v>529</v>
      </c>
      <c r="J187" s="16"/>
      <c r="K187" s="16"/>
      <c r="L187" s="16"/>
      <c r="M187" s="16"/>
      <c r="N187" s="16"/>
      <c r="O187" s="16"/>
      <c r="P187" s="16"/>
      <c r="Q187" s="16"/>
      <c r="R187" s="16"/>
      <c r="S187" s="16"/>
      <c r="T187" s="16"/>
      <c r="U187" s="16"/>
      <c r="V187" s="16" t="s">
        <v>529</v>
      </c>
      <c r="W187" s="16"/>
      <c r="X187" s="16" t="s">
        <v>529</v>
      </c>
      <c r="Y187" s="16" t="s">
        <v>529</v>
      </c>
      <c r="Z187" s="16"/>
      <c r="AA187" s="16"/>
      <c r="AB187" s="17" t="s">
        <v>529</v>
      </c>
      <c r="AC187" s="18"/>
      <c r="AD187" s="19" t="s">
        <v>529</v>
      </c>
      <c r="AE187" s="19"/>
      <c r="AF187" s="19"/>
      <c r="AG187" s="19"/>
      <c r="AH187" s="19"/>
      <c r="AI187" s="19" t="s">
        <v>529</v>
      </c>
      <c r="AJ187" s="19" t="str">
        <f t="shared" si="27"/>
        <v>y</v>
      </c>
      <c r="AK187" s="19" t="str">
        <f t="shared" si="28"/>
        <v/>
      </c>
      <c r="AL187" s="19" t="str">
        <f t="shared" si="29"/>
        <v/>
      </c>
      <c r="AM187" s="19" t="str">
        <f t="shared" si="30"/>
        <v/>
      </c>
      <c r="AN187" s="19" t="str">
        <f t="shared" si="31"/>
        <v/>
      </c>
      <c r="AO187" s="19" t="str">
        <f t="shared" si="32"/>
        <v/>
      </c>
      <c r="AP187" s="19" t="str">
        <f t="shared" si="33"/>
        <v/>
      </c>
      <c r="AQ187" s="19" t="str">
        <f t="shared" si="34"/>
        <v/>
      </c>
      <c r="AR187" s="19" t="str">
        <f t="shared" si="35"/>
        <v/>
      </c>
      <c r="AS187" s="80" t="s">
        <v>733</v>
      </c>
      <c r="AT187" s="81" t="s">
        <v>544</v>
      </c>
      <c r="AU187" s="82" t="s">
        <v>3450</v>
      </c>
      <c r="AV187" s="20">
        <v>5</v>
      </c>
      <c r="AW187" s="21">
        <v>29</v>
      </c>
      <c r="AX187" s="21">
        <v>0</v>
      </c>
      <c r="AY187" s="21">
        <v>28</v>
      </c>
      <c r="AZ187" s="21">
        <v>28</v>
      </c>
      <c r="BA187" s="21">
        <v>11</v>
      </c>
      <c r="BB187" s="21">
        <v>0</v>
      </c>
      <c r="BC187" s="21">
        <v>0</v>
      </c>
      <c r="BD187" s="21">
        <v>0</v>
      </c>
      <c r="BE187" s="21">
        <v>4</v>
      </c>
      <c r="BF187" s="15" t="str">
        <f t="shared" si="26"/>
        <v>http://mkweb.bcgsc.ca/color-summarizer/?url=https://i.ibb.co/XJ1hgrf/Saint-Kitts-Flag.png&amp;precision=low&amp;num_clusters=5</v>
      </c>
      <c r="BG187" s="15">
        <f t="shared" si="36"/>
        <v>100</v>
      </c>
      <c r="BH187" s="15" t="str">
        <f t="shared" si="37"/>
        <v>["pctBLA_29", "pctBLU_0", "pctGRE_28", "pctRED_28", "pctYEL_11", "pctORA_0", "pctBRO_0", "pctPUR_0", "pctWHI_4"]</v>
      </c>
      <c r="BI187" s="15">
        <v>261</v>
      </c>
      <c r="BJ187" s="15" t="str">
        <f t="shared" si="38"/>
        <v>"area_261",</v>
      </c>
      <c r="BK187" s="15" t="s">
        <v>2942</v>
      </c>
    </row>
    <row r="188" spans="1:63" ht="21.6" customHeight="1" x14ac:dyDescent="0.3">
      <c r="A188" s="10" t="s">
        <v>226</v>
      </c>
      <c r="B188" s="11" t="e" vm="187">
        <v>#VALUE!</v>
      </c>
      <c r="C188" s="24" t="s">
        <v>470</v>
      </c>
      <c r="D188" s="2" t="s">
        <v>794</v>
      </c>
      <c r="E188" s="12" t="s">
        <v>985</v>
      </c>
      <c r="F188" s="13" t="str" cm="1">
        <f t="array" ref="F188">SUBSTITUTE(CHAR(34) &amp; "capi_" &amp; AS188 &amp; CHAR(34) &amp; "," &amp; BZ188 &amp; IF(COUNTA(_xlfn._xlws.FILTER(I188:AB188, I188:AB188="y"))=0, "", _xlfn.TEXTJOIN(", ", TRUE, IF(I188:AB188="y", CHAR(34) &amp; I$1:AB$1 &amp; CHAR(34), "")) &amp; ","),",,",",")</f>
        <v>"capi_Castries","island", "geo_CapiBeach",</v>
      </c>
      <c r="G188" s="14" t="str" cm="1">
        <f t="array" ref="G188">_xlfn.LET(
  _xlpm.textOutput, SUBSTITUTE(
    IF(COUNTA(_xlfn._xlws.FILTER(BH188:BU188, BH188:BU188="y"))=0, "", _xlfn.TEXTJOIN(",", TRUE, IF(AC188:AR188="y", CHAR(34) &amp; $AC$1:$AR$1 &amp; CHAR(34), "")) ) &amp; "," &amp; CHAR(34) &amp; AT188 &amp; CHAR(34),
    ",,", ","
  ),
  IF(LEFT(_xlpm.textOutput,1)=",", MID(_xlpm.textOutput,2,LEN(_xlpm.textOutput)-1), _xlpm.textOutput)
)</f>
        <v>"chopGB","monarchy","englis","rg2_Na_Caribbean"</v>
      </c>
      <c r="H188" s="15" t="str">
        <f>""</f>
        <v/>
      </c>
      <c r="I188" s="16" t="s">
        <v>529</v>
      </c>
      <c r="J188" s="16"/>
      <c r="K188" s="16"/>
      <c r="L188" s="16"/>
      <c r="M188" s="16"/>
      <c r="N188" s="16"/>
      <c r="O188" s="16"/>
      <c r="P188" s="16"/>
      <c r="Q188" s="16"/>
      <c r="R188" s="16"/>
      <c r="S188" s="16"/>
      <c r="T188" s="16"/>
      <c r="U188" s="16"/>
      <c r="V188" s="16" t="s">
        <v>529</v>
      </c>
      <c r="W188" s="16"/>
      <c r="X188" s="16"/>
      <c r="Y188" s="16"/>
      <c r="Z188" s="16"/>
      <c r="AA188" s="16"/>
      <c r="AB188" s="17"/>
      <c r="AC188" s="18"/>
      <c r="AD188" s="19" t="s">
        <v>529</v>
      </c>
      <c r="AE188" s="19"/>
      <c r="AF188" s="19"/>
      <c r="AG188" s="19"/>
      <c r="AH188" s="19"/>
      <c r="AI188" s="19" t="s">
        <v>529</v>
      </c>
      <c r="AJ188" s="19" t="str">
        <f t="shared" si="27"/>
        <v>y</v>
      </c>
      <c r="AK188" s="19" t="str">
        <f t="shared" si="28"/>
        <v/>
      </c>
      <c r="AL188" s="19" t="str">
        <f t="shared" si="29"/>
        <v/>
      </c>
      <c r="AM188" s="19" t="str">
        <f t="shared" si="30"/>
        <v/>
      </c>
      <c r="AN188" s="19" t="str">
        <f t="shared" si="31"/>
        <v/>
      </c>
      <c r="AO188" s="19" t="str">
        <f t="shared" si="32"/>
        <v/>
      </c>
      <c r="AP188" s="19" t="str">
        <f t="shared" si="33"/>
        <v/>
      </c>
      <c r="AQ188" s="19" t="str">
        <f t="shared" si="34"/>
        <v/>
      </c>
      <c r="AR188" s="19" t="str">
        <f t="shared" si="35"/>
        <v/>
      </c>
      <c r="AS188" s="80" t="s">
        <v>734</v>
      </c>
      <c r="AT188" s="81" t="s">
        <v>544</v>
      </c>
      <c r="AU188" s="82" t="s">
        <v>3450</v>
      </c>
      <c r="AV188" s="20">
        <v>4</v>
      </c>
      <c r="AW188" s="21">
        <v>4</v>
      </c>
      <c r="AX188" s="21">
        <v>86</v>
      </c>
      <c r="AY188" s="21">
        <v>0</v>
      </c>
      <c r="AZ188" s="21">
        <v>0</v>
      </c>
      <c r="BA188" s="21">
        <v>7</v>
      </c>
      <c r="BB188" s="21">
        <v>0</v>
      </c>
      <c r="BC188" s="21">
        <v>0</v>
      </c>
      <c r="BD188" s="21">
        <v>0</v>
      </c>
      <c r="BE188" s="21">
        <v>3</v>
      </c>
      <c r="BF188" s="15" t="str">
        <f t="shared" si="26"/>
        <v>http://mkweb.bcgsc.ca/color-summarizer/?url=https://i.ibb.co/J3bSB6k/Saint-Lucia-Flag.png&amp;precision=low&amp;num_clusters=4</v>
      </c>
      <c r="BG188" s="15">
        <f t="shared" si="36"/>
        <v>100</v>
      </c>
      <c r="BH188" s="15" t="str">
        <f t="shared" si="37"/>
        <v>["pctBLA_4", "pctBLU_86", "pctGRE_0", "pctRED_0", "pctYEL_7", "pctORA_0", "pctBRO_0", "pctPUR_0", "pctWHI_3"]</v>
      </c>
      <c r="BI188" s="15">
        <v>617</v>
      </c>
      <c r="BJ188" s="15" t="str">
        <f t="shared" si="38"/>
        <v>"area_617",</v>
      </c>
      <c r="BK188" s="15" t="s">
        <v>2943</v>
      </c>
    </row>
    <row r="189" spans="1:63" ht="21.6" customHeight="1" x14ac:dyDescent="0.3">
      <c r="A189" s="10" t="s">
        <v>227</v>
      </c>
      <c r="B189" s="11" t="e" vm="188">
        <v>#VALUE!</v>
      </c>
      <c r="C189" s="24" t="s">
        <v>471</v>
      </c>
      <c r="D189" s="2" t="s">
        <v>794</v>
      </c>
      <c r="E189" s="12" t="s">
        <v>986</v>
      </c>
      <c r="F189" s="13" t="str" cm="1">
        <f t="array" ref="F189">SUBSTITUTE(CHAR(34) &amp; "capi_" &amp; AS189 &amp; CHAR(34) &amp; "," &amp; BZ189 &amp; IF(COUNTA(_xlfn._xlws.FILTER(I189:AB189, I189:AB189="y"))=0, "", _xlfn.TEXTJOIN(", ", TRUE, IF(I189:AB189="y", CHAR(34) &amp; I$1:AB$1 &amp; CHAR(34), "")) &amp; ","),",,",",")</f>
        <v>"capi_Kingstown","island", "geo_CapiBeach",</v>
      </c>
      <c r="G189" s="14" t="str" cm="1">
        <f t="array" ref="G189">_xlfn.LET(
  _xlpm.textOutput, SUBSTITUTE(
    IF(COUNTA(_xlfn._xlws.FILTER(BH189:BU189, BH189:BU189="y"))=0, "", _xlfn.TEXTJOIN(",", TRUE, IF(AC189:AR189="y", CHAR(34) &amp; $AC$1:$AR$1 &amp; CHAR(34), "")) ) &amp; "," &amp; CHAR(34) &amp; AT189 &amp; CHAR(34),
    ",,", ","
  ),
  IF(LEFT(_xlpm.textOutput,1)=",", MID(_xlpm.textOutput,2,LEN(_xlpm.textOutput)-1), _xlpm.textOutput)
)</f>
        <v>"chopGB","monarchy","englis","rg2_Na_Caribbean"</v>
      </c>
      <c r="H189" s="15" t="str">
        <f>""</f>
        <v/>
      </c>
      <c r="I189" s="16" t="s">
        <v>529</v>
      </c>
      <c r="J189" s="16"/>
      <c r="K189" s="16"/>
      <c r="L189" s="16"/>
      <c r="M189" s="16"/>
      <c r="N189" s="16"/>
      <c r="O189" s="16"/>
      <c r="P189" s="16"/>
      <c r="Q189" s="16"/>
      <c r="R189" s="16"/>
      <c r="S189" s="16"/>
      <c r="T189" s="16"/>
      <c r="U189" s="16"/>
      <c r="V189" s="16" t="s">
        <v>529</v>
      </c>
      <c r="W189" s="16"/>
      <c r="X189" s="16"/>
      <c r="Y189" s="16"/>
      <c r="Z189" s="16"/>
      <c r="AA189" s="16"/>
      <c r="AB189" s="17"/>
      <c r="AC189" s="18"/>
      <c r="AD189" s="19" t="s">
        <v>529</v>
      </c>
      <c r="AE189" s="19"/>
      <c r="AF189" s="19"/>
      <c r="AG189" s="19"/>
      <c r="AH189" s="19"/>
      <c r="AI189" s="19" t="s">
        <v>529</v>
      </c>
      <c r="AJ189" s="19" t="str">
        <f t="shared" si="27"/>
        <v>y</v>
      </c>
      <c r="AK189" s="19" t="str">
        <f t="shared" si="28"/>
        <v/>
      </c>
      <c r="AL189" s="19" t="str">
        <f t="shared" si="29"/>
        <v/>
      </c>
      <c r="AM189" s="19" t="str">
        <f t="shared" si="30"/>
        <v/>
      </c>
      <c r="AN189" s="19" t="str">
        <f t="shared" si="31"/>
        <v/>
      </c>
      <c r="AO189" s="19" t="str">
        <f t="shared" si="32"/>
        <v/>
      </c>
      <c r="AP189" s="19" t="str">
        <f t="shared" si="33"/>
        <v/>
      </c>
      <c r="AQ189" s="19" t="str">
        <f t="shared" si="34"/>
        <v/>
      </c>
      <c r="AR189" s="19" t="str">
        <f t="shared" si="35"/>
        <v/>
      </c>
      <c r="AS189" s="80" t="s">
        <v>735</v>
      </c>
      <c r="AT189" s="81" t="s">
        <v>544</v>
      </c>
      <c r="AU189" s="82" t="s">
        <v>3450</v>
      </c>
      <c r="AV189" s="20">
        <v>3</v>
      </c>
      <c r="AW189" s="21">
        <v>0</v>
      </c>
      <c r="AX189" s="21">
        <v>25</v>
      </c>
      <c r="AY189" s="21">
        <v>31</v>
      </c>
      <c r="AZ189" s="21">
        <v>0</v>
      </c>
      <c r="BA189" s="21">
        <v>43</v>
      </c>
      <c r="BB189" s="21">
        <v>0</v>
      </c>
      <c r="BC189" s="21">
        <v>0</v>
      </c>
      <c r="BD189" s="21">
        <v>0</v>
      </c>
      <c r="BE189" s="21">
        <v>0</v>
      </c>
      <c r="BF189" s="15" t="str">
        <f t="shared" si="26"/>
        <v>http://mkweb.bcgsc.ca/color-summarizer/?url=https://i.ibb.co/fHP5kp2/Saint-Vincent-Flag.png&amp;precision=low&amp;num_clusters=3</v>
      </c>
      <c r="BG189" s="15">
        <f t="shared" si="36"/>
        <v>99</v>
      </c>
      <c r="BH189" s="15" t="str">
        <f t="shared" si="37"/>
        <v>["pctBLA_0", "pctBLU_25", "pctGRE_31", "pctRED_0", "pctYEL_43", "pctORA_0", "pctBRO_0", "pctPUR_0", "pctWHI_0"]</v>
      </c>
      <c r="BI189" s="15">
        <v>389</v>
      </c>
      <c r="BJ189" s="15" t="str">
        <f t="shared" si="38"/>
        <v>"area_389",</v>
      </c>
      <c r="BK189" s="15" t="s">
        <v>2944</v>
      </c>
    </row>
    <row r="190" spans="1:63" ht="21.6" customHeight="1" x14ac:dyDescent="0.3">
      <c r="A190" s="10" t="s">
        <v>228</v>
      </c>
      <c r="B190" s="11" t="e" vm="189">
        <v>#VALUE!</v>
      </c>
      <c r="C190" s="24" t="s">
        <v>472</v>
      </c>
      <c r="D190" s="2" t="s">
        <v>793</v>
      </c>
      <c r="E190" s="12" t="s">
        <v>987</v>
      </c>
      <c r="F190" s="13" t="str" cm="1">
        <f t="array" ref="F190">SUBSTITUTE(CHAR(34) &amp; "capi_" &amp; AS190 &amp; CHAR(34) &amp; "," &amp; BZ190 &amp; IF(COUNTA(_xlfn._xlws.FILTER(I190:AB190, I190:AB190="y"))=0, "", _xlfn.TEXTJOIN(", ", TRUE, IF(I190:AB190="y", CHAR(34) &amp; I$1:AB$1 &amp; CHAR(34), "")) &amp; ","),",,",",")</f>
        <v>"capi_Apia","island", "geo_CapiBeach", "ntWHRE",</v>
      </c>
      <c r="G190" s="14" t="str" cm="1">
        <f t="array" ref="G190">_xlfn.LET(
  _xlpm.textOutput, SUBSTITUTE(
    IF(COUNTA(_xlfn._xlws.FILTER(BH190:BU190, BH190:BU190="y"))=0, "", _xlfn.TEXTJOIN(",", TRUE, IF(AC190:AR190="y", CHAR(34) &amp; $AC$1:$AR$1 &amp; CHAR(34), "")) ) &amp; "," &amp; CHAR(34) &amp; AT190 &amp; CHAR(34),
    ",,", ","
  ),
  IF(LEFT(_xlpm.textOutput,1)=",", MID(_xlpm.textOutput,2,LEN(_xlpm.textOutput)-1), _xlpm.textOutput)
)</f>
        <v>"englis","rg2_Oc_Polynesia"</v>
      </c>
      <c r="H190" s="15" t="str">
        <f>""</f>
        <v/>
      </c>
      <c r="I190" s="16" t="s">
        <v>529</v>
      </c>
      <c r="J190" s="16"/>
      <c r="K190" s="16"/>
      <c r="L190" s="16"/>
      <c r="M190" s="16"/>
      <c r="N190" s="16"/>
      <c r="O190" s="16"/>
      <c r="P190" s="16"/>
      <c r="Q190" s="16"/>
      <c r="R190" s="16"/>
      <c r="S190" s="16"/>
      <c r="T190" s="16"/>
      <c r="U190" s="16"/>
      <c r="V190" s="16" t="s">
        <v>529</v>
      </c>
      <c r="W190" s="16"/>
      <c r="X190" s="16" t="s">
        <v>529</v>
      </c>
      <c r="Y190" s="16"/>
      <c r="Z190" s="16"/>
      <c r="AA190" s="16"/>
      <c r="AB190" s="17"/>
      <c r="AC190" s="18"/>
      <c r="AD190" s="19"/>
      <c r="AE190" s="19"/>
      <c r="AF190" s="19"/>
      <c r="AG190" s="19"/>
      <c r="AH190" s="19"/>
      <c r="AI190" s="19"/>
      <c r="AJ190" s="19" t="str">
        <f t="shared" si="27"/>
        <v>y</v>
      </c>
      <c r="AK190" s="19" t="str">
        <f t="shared" si="28"/>
        <v/>
      </c>
      <c r="AL190" s="19" t="str">
        <f t="shared" si="29"/>
        <v/>
      </c>
      <c r="AM190" s="19" t="str">
        <f t="shared" si="30"/>
        <v/>
      </c>
      <c r="AN190" s="19" t="str">
        <f t="shared" si="31"/>
        <v/>
      </c>
      <c r="AO190" s="19" t="str">
        <f t="shared" si="32"/>
        <v/>
      </c>
      <c r="AP190" s="19" t="str">
        <f t="shared" si="33"/>
        <v/>
      </c>
      <c r="AQ190" s="19" t="str">
        <f t="shared" si="34"/>
        <v/>
      </c>
      <c r="AR190" s="19" t="str">
        <f t="shared" si="35"/>
        <v/>
      </c>
      <c r="AS190" s="80" t="s">
        <v>736</v>
      </c>
      <c r="AT190" s="81" t="s">
        <v>539</v>
      </c>
      <c r="AU190" s="82" t="s">
        <v>3547</v>
      </c>
      <c r="AV190" s="20">
        <v>3</v>
      </c>
      <c r="AW190" s="21">
        <v>0</v>
      </c>
      <c r="AX190" s="21">
        <v>24</v>
      </c>
      <c r="AY190" s="21">
        <v>0</v>
      </c>
      <c r="AZ190" s="21">
        <v>75</v>
      </c>
      <c r="BA190" s="21">
        <v>0</v>
      </c>
      <c r="BB190" s="21">
        <v>0</v>
      </c>
      <c r="BC190" s="21">
        <v>0</v>
      </c>
      <c r="BD190" s="21">
        <v>0</v>
      </c>
      <c r="BE190" s="21">
        <v>2</v>
      </c>
      <c r="BF190" s="15" t="str">
        <f t="shared" si="26"/>
        <v>http://mkweb.bcgsc.ca/color-summarizer/?url=https://i.ibb.co/tQfV41n/Samoa-Flag.png&amp;precision=low&amp;num_clusters=3</v>
      </c>
      <c r="BG190" s="15">
        <f t="shared" si="36"/>
        <v>101</v>
      </c>
      <c r="BH190" s="15" t="str">
        <f t="shared" si="37"/>
        <v>["pctBLA_0", "pctBLU_24", "pctGRE_0", "pctRED_75", "pctYEL_0", "pctORA_0", "pctBRO_0", "pctPUR_0", "pctWHI_2"]</v>
      </c>
      <c r="BI190" s="22">
        <v>2842</v>
      </c>
      <c r="BJ190" s="15" t="str">
        <f t="shared" si="38"/>
        <v>"area_2842",</v>
      </c>
      <c r="BK190" s="15" t="s">
        <v>2945</v>
      </c>
    </row>
    <row r="191" spans="1:63" ht="21.6" customHeight="1" x14ac:dyDescent="0.3">
      <c r="A191" s="10" t="s">
        <v>229</v>
      </c>
      <c r="B191" s="11" t="e" vm="190">
        <v>#VALUE!</v>
      </c>
      <c r="C191" s="24" t="s">
        <v>473</v>
      </c>
      <c r="D191" s="2" t="s">
        <v>791</v>
      </c>
      <c r="E191" s="12" t="s">
        <v>988</v>
      </c>
      <c r="F191" s="13" t="str" cm="1">
        <f t="array" ref="F191">SUBSTITUTE(CHAR(34) &amp; "capi_" &amp; AS191 &amp; CHAR(34) &amp; "," &amp; BZ191 &amp; IF(COUNTA(_xlfn._xlws.FILTER(I191:AB191, I191:AB191="y"))=0, "", _xlfn.TEXTJOIN(", ", TRUE, IF(I191:AB191="y", CHAR(34) &amp; I$1:AB$1 &amp; CHAR(34), "")) &amp; ","),",,",",")</f>
        <v>"capi_City of San Marino","landlo", "ntBLYE", "ntWHYE",</v>
      </c>
      <c r="G191" s="14" t="str" cm="1">
        <f t="array" ref="G191">_xlfn.LET(
  _xlpm.textOutput, SUBSTITUTE(
    IF(COUNTA(_xlfn._xlws.FILTER(BH191:BU191, BH191:BU191="y"))=0, "", _xlfn.TEXTJOIN(",", TRUE, IF(AC191:AR191="y", CHAR(34) &amp; $AC$1:$AR$1 &amp; CHAR(34), "")) ) &amp; "," &amp; CHAR(34) &amp; AT191 &amp; CHAR(34),
    ",,", ","
  ),
  IF(LEFT(_xlpm.textOutput,1)=",", MID(_xlpm.textOutput,2,LEN(_xlpm.textOutput)-1), _xlpm.textOutput)
)</f>
        <v>"rg3_romanempire","italia","rg2_Eu_South"</v>
      </c>
      <c r="H191" s="15" t="str">
        <f>""</f>
        <v/>
      </c>
      <c r="I191" s="16"/>
      <c r="J191" s="16" t="s">
        <v>529</v>
      </c>
      <c r="K191" s="16"/>
      <c r="L191" s="16"/>
      <c r="M191" s="16"/>
      <c r="N191" s="16"/>
      <c r="O191" s="16"/>
      <c r="P191" s="16"/>
      <c r="Q191" s="16"/>
      <c r="R191" s="16"/>
      <c r="S191" s="16"/>
      <c r="T191" s="16"/>
      <c r="U191" s="16"/>
      <c r="V191" s="16"/>
      <c r="W191" s="16"/>
      <c r="X191" s="16"/>
      <c r="Y191" s="16"/>
      <c r="Z191" s="16"/>
      <c r="AA191" s="16" t="s">
        <v>529</v>
      </c>
      <c r="AB191" s="17" t="s">
        <v>529</v>
      </c>
      <c r="AC191" s="18"/>
      <c r="AD191" s="19"/>
      <c r="AE191" s="19"/>
      <c r="AF191" s="19"/>
      <c r="AG191" s="19" t="s">
        <v>529</v>
      </c>
      <c r="AH191" s="19"/>
      <c r="AI191" s="19"/>
      <c r="AJ191" s="19" t="str">
        <f t="shared" si="27"/>
        <v/>
      </c>
      <c r="AK191" s="19" t="str">
        <f t="shared" si="28"/>
        <v/>
      </c>
      <c r="AL191" s="19" t="str">
        <f t="shared" si="29"/>
        <v>y</v>
      </c>
      <c r="AM191" s="19" t="str">
        <f t="shared" si="30"/>
        <v/>
      </c>
      <c r="AN191" s="19" t="str">
        <f t="shared" si="31"/>
        <v/>
      </c>
      <c r="AO191" s="19" t="str">
        <f t="shared" si="32"/>
        <v/>
      </c>
      <c r="AP191" s="19" t="str">
        <f t="shared" si="33"/>
        <v/>
      </c>
      <c r="AQ191" s="19" t="str">
        <f t="shared" si="34"/>
        <v/>
      </c>
      <c r="AR191" s="19" t="str">
        <f t="shared" si="35"/>
        <v/>
      </c>
      <c r="AS191" s="80" t="s">
        <v>737</v>
      </c>
      <c r="AT191" s="81" t="s">
        <v>535</v>
      </c>
      <c r="AU191" s="82" t="s">
        <v>3504</v>
      </c>
      <c r="AV191" s="20">
        <v>5</v>
      </c>
      <c r="AW191" s="21">
        <v>1</v>
      </c>
      <c r="AX191" s="21">
        <v>43</v>
      </c>
      <c r="AY191" s="21">
        <v>7</v>
      </c>
      <c r="AZ191" s="21">
        <v>0</v>
      </c>
      <c r="BA191" s="21">
        <v>5</v>
      </c>
      <c r="BB191" s="21">
        <v>0</v>
      </c>
      <c r="BC191" s="21">
        <v>0</v>
      </c>
      <c r="BD191" s="21">
        <v>0</v>
      </c>
      <c r="BE191" s="21">
        <v>44</v>
      </c>
      <c r="BF191" s="15" t="str">
        <f t="shared" si="26"/>
        <v>http://mkweb.bcgsc.ca/color-summarizer/?url=https://i.ibb.co/rcB12qd/San-Marino-Flag.png&amp;precision=low&amp;num_clusters=5</v>
      </c>
      <c r="BG191" s="15">
        <f t="shared" si="36"/>
        <v>100</v>
      </c>
      <c r="BH191" s="15" t="str">
        <f t="shared" si="37"/>
        <v>["pctBLA_1", "pctBLU_43", "pctGRE_7", "pctRED_0", "pctYEL_5", "pctORA_0", "pctBRO_0", "pctPUR_0", "pctWHI_44"]</v>
      </c>
      <c r="BI191" s="15">
        <v>61</v>
      </c>
      <c r="BJ191" s="15" t="str">
        <f t="shared" si="38"/>
        <v>"area_61",</v>
      </c>
      <c r="BK191" s="15" t="s">
        <v>2946</v>
      </c>
    </row>
    <row r="192" spans="1:63" ht="21.6" customHeight="1" x14ac:dyDescent="0.3">
      <c r="A192" s="10" t="s">
        <v>230</v>
      </c>
      <c r="B192" s="11" t="e" vm="191">
        <v>#VALUE!</v>
      </c>
      <c r="C192" s="24" t="s">
        <v>474</v>
      </c>
      <c r="D192" s="2" t="s">
        <v>792</v>
      </c>
      <c r="E192" s="12" t="s">
        <v>989</v>
      </c>
      <c r="F192" s="13" t="str" cm="1">
        <f t="array" ref="F192">SUBSTITUTE(CHAR(34) &amp; "capi_" &amp; AS192 &amp; CHAR(34) &amp; "," &amp; BZ192 &amp; IF(COUNTA(_xlfn._xlws.FILTER(I192:AB192, I192:AB192="y"))=0, "", _xlfn.TEXTJOIN(", ", TRUE, IF(I192:AB192="y", CHAR(34) &amp; I$1:AB$1 &amp; CHAR(34), "")) &amp; ","),",,",",")</f>
        <v>"capi_São Tomé","island", "geo_CapiBeach",</v>
      </c>
      <c r="G192" s="14" t="str" cm="1">
        <f t="array" ref="G192">_xlfn.LET(
  _xlpm.textOutput, SUBSTITUTE(
    IF(COUNTA(_xlfn._xlws.FILTER(BH192:BU192, BH192:BU192="y"))=0, "", _xlfn.TEXTJOIN(",", TRUE, IF(AC192:AR192="y", CHAR(34) &amp; $AC$1:$AR$1 &amp; CHAR(34), "")) ) &amp; "," &amp; CHAR(34) &amp; AT192 &amp; CHAR(34),
    ",,", ","
  ),
  IF(LEFT(_xlpm.textOutput,1)=",", MID(_xlpm.textOutput,2,LEN(_xlpm.textOutput)-1), _xlpm.textOutput)
)</f>
        <v>"portug","rg2_Af_Mid"</v>
      </c>
      <c r="H192" s="15" t="str">
        <f>""</f>
        <v/>
      </c>
      <c r="I192" s="16" t="s">
        <v>529</v>
      </c>
      <c r="J192" s="16"/>
      <c r="K192" s="16"/>
      <c r="L192" s="16"/>
      <c r="M192" s="16"/>
      <c r="N192" s="16"/>
      <c r="O192" s="16"/>
      <c r="P192" s="16"/>
      <c r="Q192" s="16"/>
      <c r="R192" s="16"/>
      <c r="S192" s="16"/>
      <c r="T192" s="16"/>
      <c r="U192" s="16"/>
      <c r="V192" s="16" t="s">
        <v>529</v>
      </c>
      <c r="W192" s="16"/>
      <c r="X192" s="16"/>
      <c r="Y192" s="16"/>
      <c r="Z192" s="16"/>
      <c r="AA192" s="16"/>
      <c r="AB192" s="17"/>
      <c r="AC192" s="18"/>
      <c r="AD192" s="19"/>
      <c r="AE192" s="19"/>
      <c r="AF192" s="19"/>
      <c r="AG192" s="19"/>
      <c r="AH192" s="19"/>
      <c r="AI192" s="19"/>
      <c r="AJ192" s="19" t="str">
        <f t="shared" si="27"/>
        <v/>
      </c>
      <c r="AK192" s="19" t="str">
        <f t="shared" si="28"/>
        <v/>
      </c>
      <c r="AL192" s="19" t="str">
        <f t="shared" si="29"/>
        <v/>
      </c>
      <c r="AM192" s="19" t="str">
        <f t="shared" si="30"/>
        <v/>
      </c>
      <c r="AN192" s="19" t="str">
        <f t="shared" si="31"/>
        <v/>
      </c>
      <c r="AO192" s="19" t="str">
        <f t="shared" si="32"/>
        <v/>
      </c>
      <c r="AP192" s="19" t="str">
        <f t="shared" si="33"/>
        <v/>
      </c>
      <c r="AQ192" s="19" t="str">
        <f t="shared" si="34"/>
        <v/>
      </c>
      <c r="AR192" s="19" t="str">
        <f t="shared" si="35"/>
        <v>y</v>
      </c>
      <c r="AS192" s="80" t="s">
        <v>738</v>
      </c>
      <c r="AT192" s="81" t="s">
        <v>542</v>
      </c>
      <c r="AU192" s="82" t="s">
        <v>3449</v>
      </c>
      <c r="AV192" s="20">
        <v>4</v>
      </c>
      <c r="AW192" s="21">
        <v>3</v>
      </c>
      <c r="AX192" s="21">
        <v>0</v>
      </c>
      <c r="AY192" s="21">
        <v>53</v>
      </c>
      <c r="AZ192" s="21">
        <v>12</v>
      </c>
      <c r="BA192" s="21">
        <v>31</v>
      </c>
      <c r="BB192" s="21">
        <v>0</v>
      </c>
      <c r="BC192" s="21">
        <v>0</v>
      </c>
      <c r="BD192" s="21">
        <v>0</v>
      </c>
      <c r="BE192" s="21">
        <v>0</v>
      </c>
      <c r="BF192" s="15" t="str">
        <f t="shared" si="26"/>
        <v>http://mkweb.bcgsc.ca/color-summarizer/?url=https://i.ibb.co/cgq81v2/Sao-Tome-Flag.png&amp;precision=low&amp;num_clusters=4</v>
      </c>
      <c r="BG192" s="15">
        <f t="shared" si="36"/>
        <v>99</v>
      </c>
      <c r="BH192" s="15" t="str">
        <f t="shared" si="37"/>
        <v>["pctBLA_3", "pctBLU_0", "pctGRE_53", "pctRED_12", "pctYEL_31", "pctORA_0", "pctBRO_0", "pctPUR_0", "pctWHI_0"]</v>
      </c>
      <c r="BI192" s="15">
        <v>964</v>
      </c>
      <c r="BJ192" s="15" t="str">
        <f t="shared" si="38"/>
        <v>"area_964",</v>
      </c>
      <c r="BK192" s="15" t="s">
        <v>2947</v>
      </c>
    </row>
    <row r="193" spans="1:63" ht="21.6" customHeight="1" x14ac:dyDescent="0.3">
      <c r="A193" s="10" t="s">
        <v>231</v>
      </c>
      <c r="B193" s="11" t="e" vm="192">
        <v>#VALUE!</v>
      </c>
      <c r="C193" s="24" t="s">
        <v>475</v>
      </c>
      <c r="D193" s="2" t="s">
        <v>790</v>
      </c>
      <c r="E193" s="12" t="s">
        <v>990</v>
      </c>
      <c r="F193" s="13" t="str" cm="1">
        <f t="array" ref="F193">SUBSTITUTE(CHAR(34) &amp; "capi_" &amp; AS193 &amp; CHAR(34) &amp; "," &amp; BZ193 &amp; IF(COUNTA(_xlfn._xlws.FILTER(I193:AB193, I193:AB193="y"))=0, "", _xlfn.TEXTJOIN(", ", TRUE, IF(I193:AB193="y", CHAR(34) &amp; I$1:AB$1 &amp; CHAR(34), "")) &amp; ","),",,",",")</f>
        <v>"capi_Riyadh","top30_camel", "md_tekken7",</v>
      </c>
      <c r="G193" s="14" t="str" cm="1">
        <f t="array" ref="G193">_xlfn.LET(
  _xlpm.textOutput, SUBSTITUTE(
    IF(COUNTA(_xlfn._xlws.FILTER(BH193:BU193, BH193:BU193="y"))=0, "", _xlfn.TEXTJOIN(",", TRUE, IF(AC193:AR193="y", CHAR(34) &amp; $AC$1:$AR$1 &amp; CHAR(34), "")) ) &amp; "," &amp; CHAR(34) &amp; AT193 &amp; CHAR(34),
    ",,", ","
  ),
  IF(LEFT(_xlpm.textOutput,1)=",", MID(_xlpm.textOutput,2,LEN(_xlpm.textOutput)-1), _xlpm.textOutput)
)</f>
        <v>"monarchy","arabic","rg2_AS_West"</v>
      </c>
      <c r="H193" s="15" t="str">
        <f>""</f>
        <v/>
      </c>
      <c r="I193" s="16"/>
      <c r="J193" s="16"/>
      <c r="K193" s="16"/>
      <c r="L193" s="16"/>
      <c r="M193" s="16"/>
      <c r="N193" s="16"/>
      <c r="O193" s="16"/>
      <c r="P193" s="16" t="s">
        <v>529</v>
      </c>
      <c r="Q193" s="16"/>
      <c r="R193" s="16"/>
      <c r="S193" s="16"/>
      <c r="T193" s="16"/>
      <c r="U193" s="16"/>
      <c r="V193" s="16"/>
      <c r="W193" s="16" t="s">
        <v>529</v>
      </c>
      <c r="X193" s="16"/>
      <c r="Y193" s="16"/>
      <c r="Z193" s="16"/>
      <c r="AA193" s="16"/>
      <c r="AB193" s="17"/>
      <c r="AC193" s="18"/>
      <c r="AD193" s="19"/>
      <c r="AE193" s="19"/>
      <c r="AF193" s="19"/>
      <c r="AG193" s="19"/>
      <c r="AH193" s="19"/>
      <c r="AI193" s="19" t="s">
        <v>529</v>
      </c>
      <c r="AJ193" s="19" t="str">
        <f t="shared" si="27"/>
        <v/>
      </c>
      <c r="AK193" s="19" t="str">
        <f t="shared" si="28"/>
        <v/>
      </c>
      <c r="AL193" s="19" t="str">
        <f t="shared" si="29"/>
        <v/>
      </c>
      <c r="AM193" s="19" t="str">
        <f t="shared" si="30"/>
        <v/>
      </c>
      <c r="AN193" s="19" t="str">
        <f t="shared" si="31"/>
        <v/>
      </c>
      <c r="AO193" s="19" t="str">
        <f t="shared" si="32"/>
        <v/>
      </c>
      <c r="AP193" s="19" t="str">
        <f t="shared" si="33"/>
        <v/>
      </c>
      <c r="AQ193" s="19" t="str">
        <f t="shared" si="34"/>
        <v>y</v>
      </c>
      <c r="AR193" s="19" t="str">
        <f t="shared" si="35"/>
        <v/>
      </c>
      <c r="AS193" s="80" t="s">
        <v>739</v>
      </c>
      <c r="AT193" s="81" t="s">
        <v>549</v>
      </c>
      <c r="AU193" s="82" t="s">
        <v>3456</v>
      </c>
      <c r="AV193" s="20">
        <v>2</v>
      </c>
      <c r="AW193" s="21">
        <v>0</v>
      </c>
      <c r="AX193" s="21">
        <v>0</v>
      </c>
      <c r="AY193" s="21">
        <v>92</v>
      </c>
      <c r="AZ193" s="21">
        <v>0</v>
      </c>
      <c r="BA193" s="21">
        <v>0</v>
      </c>
      <c r="BB193" s="21">
        <v>0</v>
      </c>
      <c r="BC193" s="21">
        <v>0</v>
      </c>
      <c r="BD193" s="21">
        <v>0</v>
      </c>
      <c r="BE193" s="21">
        <v>8</v>
      </c>
      <c r="BF193" s="15" t="str">
        <f t="shared" si="26"/>
        <v>http://mkweb.bcgsc.ca/color-summarizer/?url=https://i.ibb.co/4N1WLGK/Saudi-Arabia-Flag.png&amp;precision=low&amp;num_clusters=2</v>
      </c>
      <c r="BG193" s="15">
        <f t="shared" si="36"/>
        <v>100</v>
      </c>
      <c r="BH193" s="15" t="str">
        <f t="shared" si="37"/>
        <v>["pctBLA_0", "pctBLU_0", "pctGRE_92", "pctRED_0", "pctYEL_0", "pctORA_0", "pctBRO_0", "pctPUR_0", "pctWHI_8"]</v>
      </c>
      <c r="BI193" s="22">
        <v>2149690</v>
      </c>
      <c r="BJ193" s="15" t="str">
        <f t="shared" si="38"/>
        <v>"area_2149690",</v>
      </c>
      <c r="BK193" s="15" t="s">
        <v>2948</v>
      </c>
    </row>
    <row r="194" spans="1:63" ht="21.6" customHeight="1" x14ac:dyDescent="0.3">
      <c r="A194" s="10" t="s">
        <v>232</v>
      </c>
      <c r="B194" s="11" t="e" vm="193">
        <v>#VALUE!</v>
      </c>
      <c r="C194" s="24" t="s">
        <v>476</v>
      </c>
      <c r="D194" s="2" t="s">
        <v>791</v>
      </c>
      <c r="E194" s="12" t="s">
        <v>991</v>
      </c>
      <c r="F194" s="13" t="str" cm="1">
        <f t="array" ref="F194">SUBSTITUTE(CHAR(34) &amp; "capi_" &amp; AS194 &amp; CHAR(34) &amp; "," &amp; BZ194 &amp; IF(COUNTA(_xlfn._xlws.FILTER(I194:AB194, I194:AB194="y"))=0, "", _xlfn.TEXTJOIN(", ", TRUE, IF(I194:AB194="y", CHAR(34) &amp; I$1:AB$1 &amp; CHAR(34), "")) &amp; ","),",,",",")</f>
        <v>"capi_Edinburgh","island", "locate_MI",</v>
      </c>
      <c r="G194" s="14" t="str" cm="1">
        <f t="array" ref="G194">_xlfn.LET(
  _xlpm.textOutput, SUBSTITUTE(
    IF(COUNTA(_xlfn._xlws.FILTER(BH194:BU194, BH194:BU194="y"))=0, "", _xlfn.TEXTJOIN(",", TRUE, IF(AC194:AR194="y", CHAR(34) &amp; $AC$1:$AR$1 &amp; CHAR(34), "")) ) &amp; "," &amp; CHAR(34) &amp; AT194 &amp; CHAR(34),
    ",,", ","
  ),
  IF(LEFT(_xlpm.textOutput,1)=",", MID(_xlpm.textOutput,2,LEN(_xlpm.textOutput)-1), _xlpm.textOutput)
)</f>
        <v>"monarchy","englis","rg2_Eu_North"</v>
      </c>
      <c r="H194" s="15" t="str">
        <f>""</f>
        <v/>
      </c>
      <c r="I194" s="16" t="s">
        <v>529</v>
      </c>
      <c r="J194" s="16"/>
      <c r="K194" s="16"/>
      <c r="L194" s="16" t="s">
        <v>529</v>
      </c>
      <c r="M194" s="16"/>
      <c r="N194" s="16"/>
      <c r="O194" s="16"/>
      <c r="P194" s="16"/>
      <c r="Q194" s="16"/>
      <c r="R194" s="16"/>
      <c r="S194" s="16"/>
      <c r="T194" s="16"/>
      <c r="U194" s="16"/>
      <c r="V194" s="16"/>
      <c r="W194" s="16"/>
      <c r="X194" s="16"/>
      <c r="Y194" s="16"/>
      <c r="Z194" s="16"/>
      <c r="AA194" s="16"/>
      <c r="AB194" s="17"/>
      <c r="AC194" s="18"/>
      <c r="AD194" s="19"/>
      <c r="AE194" s="19"/>
      <c r="AF194" s="19"/>
      <c r="AG194" s="19"/>
      <c r="AH194" s="19"/>
      <c r="AI194" s="19" t="s">
        <v>529</v>
      </c>
      <c r="AJ194" s="19" t="str">
        <f t="shared" si="27"/>
        <v>y</v>
      </c>
      <c r="AK194" s="19" t="str">
        <f t="shared" si="28"/>
        <v/>
      </c>
      <c r="AL194" s="19" t="str">
        <f t="shared" si="29"/>
        <v/>
      </c>
      <c r="AM194" s="19" t="str">
        <f t="shared" si="30"/>
        <v/>
      </c>
      <c r="AN194" s="19" t="str">
        <f t="shared" si="31"/>
        <v/>
      </c>
      <c r="AO194" s="19" t="str">
        <f t="shared" si="32"/>
        <v/>
      </c>
      <c r="AP194" s="19" t="str">
        <f t="shared" si="33"/>
        <v/>
      </c>
      <c r="AQ194" s="19" t="str">
        <f t="shared" si="34"/>
        <v/>
      </c>
      <c r="AR194" s="19" t="str">
        <f t="shared" si="35"/>
        <v/>
      </c>
      <c r="AS194" s="80" t="s">
        <v>740</v>
      </c>
      <c r="AT194" s="81" t="s">
        <v>533</v>
      </c>
      <c r="AU194" s="82" t="s">
        <v>3450</v>
      </c>
      <c r="AV194" s="20">
        <v>2</v>
      </c>
      <c r="AW194" s="21">
        <v>0</v>
      </c>
      <c r="AX194" s="21">
        <v>58</v>
      </c>
      <c r="AY194" s="21">
        <v>0</v>
      </c>
      <c r="AZ194" s="21">
        <v>0</v>
      </c>
      <c r="BA194" s="21">
        <v>0</v>
      </c>
      <c r="BB194" s="21">
        <v>0</v>
      </c>
      <c r="BC194" s="21">
        <v>0</v>
      </c>
      <c r="BD194" s="21">
        <v>0</v>
      </c>
      <c r="BE194" s="21">
        <v>42</v>
      </c>
      <c r="BF194" s="15" t="str">
        <f t="shared" ref="BF194:BF246" si="39">"http://mkweb.bcgsc.ca/color-summarizer/?url="&amp;E194&amp;"&amp;precision=low&amp;num_clusters="&amp;AV194</f>
        <v>http://mkweb.bcgsc.ca/color-summarizer/?url=https://i.ibb.co/QHDVKtn/Scotland-Flag.png&amp;precision=low&amp;num_clusters=2</v>
      </c>
      <c r="BG194" s="15">
        <f t="shared" si="36"/>
        <v>100</v>
      </c>
      <c r="BH194" s="15" t="str">
        <f t="shared" si="37"/>
        <v>["pctBLA_0", "pctBLU_58", "pctGRE_0", "pctRED_0", "pctYEL_0", "pctORA_0", "pctBRO_0", "pctPUR_0", "pctWHI_42"]</v>
      </c>
      <c r="BI194" s="22">
        <v>77933</v>
      </c>
      <c r="BJ194" s="15" t="str">
        <f t="shared" si="38"/>
        <v>"area_77933",</v>
      </c>
      <c r="BK194" s="15" t="s">
        <v>2949</v>
      </c>
    </row>
    <row r="195" spans="1:63" ht="21.6" customHeight="1" x14ac:dyDescent="0.3">
      <c r="A195" s="10" t="s">
        <v>233</v>
      </c>
      <c r="B195" s="11" t="e" vm="194">
        <v>#VALUE!</v>
      </c>
      <c r="C195" s="24" t="s">
        <v>477</v>
      </c>
      <c r="D195" s="2" t="s">
        <v>792</v>
      </c>
      <c r="E195" s="12" t="s">
        <v>992</v>
      </c>
      <c r="F195" s="13" t="str" cm="1">
        <f t="array" ref="F195">SUBSTITUTE(CHAR(34) &amp; "capi_" &amp; AS195 &amp; CHAR(34) &amp; "," &amp; BZ195 &amp; IF(COUNTA(_xlfn._xlws.FILTER(I195:AB195, I195:AB195="y"))=0, "", _xlfn.TEXTJOIN(", ", TRUE, IF(I195:AB195="y", CHAR(34) &amp; I$1:AB$1 &amp; CHAR(34), "")) &amp; ","),",,",",")</f>
        <v>"capi_Dakar","geo_CapiBeach", "ntGRRE",</v>
      </c>
      <c r="G195" s="14" t="str" cm="1">
        <f t="array" ref="G195">_xlfn.LET(
  _xlpm.textOutput, SUBSTITUTE(
    IF(COUNTA(_xlfn._xlws.FILTER(BH195:BU195, BH195:BU195="y"))=0, "", _xlfn.TEXTJOIN(",", TRUE, IF(AC195:AR195="y", CHAR(34) &amp; $AC$1:$AR$1 &amp; CHAR(34), "")) ) &amp; "," &amp; CHAR(34) &amp; AT195 &amp; CHAR(34),
    ",,", ","
  ),
  IF(LEFT(_xlpm.textOutput,1)=",", MID(_xlpm.textOutput,2,LEN(_xlpm.textOutput)-1), _xlpm.textOutput)
)</f>
        <v>"french","rg2_AF_West"</v>
      </c>
      <c r="H195" s="15" t="str">
        <f>""</f>
        <v/>
      </c>
      <c r="I195" s="16"/>
      <c r="J195" s="16"/>
      <c r="K195" s="16"/>
      <c r="L195" s="16"/>
      <c r="M195" s="16"/>
      <c r="N195" s="16"/>
      <c r="O195" s="16"/>
      <c r="P195" s="16"/>
      <c r="Q195" s="16"/>
      <c r="R195" s="16"/>
      <c r="S195" s="16"/>
      <c r="T195" s="16"/>
      <c r="U195" s="16"/>
      <c r="V195" s="16" t="s">
        <v>529</v>
      </c>
      <c r="W195" s="16"/>
      <c r="X195" s="16"/>
      <c r="Y195" s="16" t="s">
        <v>529</v>
      </c>
      <c r="Z195" s="16"/>
      <c r="AA195" s="16"/>
      <c r="AB195" s="17"/>
      <c r="AC195" s="18"/>
      <c r="AD195" s="19"/>
      <c r="AE195" s="19"/>
      <c r="AF195" s="19"/>
      <c r="AG195" s="19"/>
      <c r="AH195" s="19"/>
      <c r="AI195" s="19"/>
      <c r="AJ195" s="19" t="str">
        <f t="shared" ref="AJ195:AJ246" si="40">IFERROR(IF(SEARCH("English",AU195)&gt;0,"y",""),"")</f>
        <v/>
      </c>
      <c r="AK195" s="19" t="str">
        <f t="shared" ref="AK195:AK246" si="41">IFERROR(IF(SEARCH("French",AU195)&gt;0,"y",""),"")</f>
        <v>y</v>
      </c>
      <c r="AL195" s="19" t="str">
        <f t="shared" ref="AL195:AL246" si="42">IFERROR(IF(SEARCH("Italian",AU195)&gt;0,"y",""),"")</f>
        <v/>
      </c>
      <c r="AM195" s="19" t="str">
        <f t="shared" ref="AM195:AM246" si="43">IFERROR(IF(SEARCH("Spanish",AU195)&gt;0,"y",""),"")</f>
        <v/>
      </c>
      <c r="AN195" s="19" t="str">
        <f t="shared" ref="AN195:AN246" si="44">IFERROR(IF(SEARCH("Dutch",AU195)&gt;0,"y",""),"")</f>
        <v/>
      </c>
      <c r="AO195" s="19" t="str">
        <f t="shared" ref="AO195:AO246" si="45">IFERROR(IF(SEARCH("Chinese",AU195)&gt;0,"y",""),"")</f>
        <v/>
      </c>
      <c r="AP195" s="19" t="str">
        <f t="shared" ref="AP195:AP246" si="46">IFERROR(IF(SEARCH("German",AU195)&gt;0,"y",""),"")</f>
        <v/>
      </c>
      <c r="AQ195" s="19" t="str">
        <f t="shared" ref="AQ195:AQ246" si="47">IFERROR(IF(SEARCH("Arabic",AU195)&gt;0,"y",""),"")</f>
        <v/>
      </c>
      <c r="AR195" s="19" t="str">
        <f t="shared" ref="AR195:AR246" si="48">IFERROR(IF(SEARCH("Portuguese",AU195)&gt;0,"y",""),"")</f>
        <v/>
      </c>
      <c r="AS195" s="80" t="s">
        <v>741</v>
      </c>
      <c r="AT195" s="81" t="s">
        <v>566</v>
      </c>
      <c r="AU195" s="82" t="s">
        <v>3460</v>
      </c>
      <c r="AV195" s="20">
        <v>3</v>
      </c>
      <c r="AW195" s="21">
        <v>0</v>
      </c>
      <c r="AX195" s="21">
        <v>0</v>
      </c>
      <c r="AY195" s="21">
        <v>35</v>
      </c>
      <c r="AZ195" s="21">
        <v>33</v>
      </c>
      <c r="BA195" s="21">
        <v>31</v>
      </c>
      <c r="BB195" s="21">
        <v>0</v>
      </c>
      <c r="BC195" s="21">
        <v>0</v>
      </c>
      <c r="BD195" s="21">
        <v>0</v>
      </c>
      <c r="BE195" s="21">
        <v>0</v>
      </c>
      <c r="BF195" s="15" t="str">
        <f t="shared" si="39"/>
        <v>http://mkweb.bcgsc.ca/color-summarizer/?url=https://i.ibb.co/3ztM5LQ/Senegal-Flag.png&amp;precision=low&amp;num_clusters=3</v>
      </c>
      <c r="BG195" s="15">
        <f t="shared" ref="BG195:BG246" si="49">SUM(AW195:BE195)</f>
        <v>99</v>
      </c>
      <c r="BH195" s="15" t="str">
        <f t="shared" ref="BH195:BH246" si="50">"["&amp;CHAR(34)&amp;$AW$1&amp;AW195&amp;CHAR(34)&amp;", "&amp;CHAR(34)&amp;$AX$1&amp;AX195&amp;CHAR(34)&amp;", "&amp;CHAR(34)&amp;$AY$1&amp;AY195&amp;CHAR(34)&amp;", "&amp;CHAR(34)&amp;$AZ$1&amp;AZ195&amp;CHAR(34)&amp;", "&amp;CHAR(34)&amp;$BA$1&amp;BA195&amp;CHAR(34)&amp;", "&amp;CHAR(34)&amp;$BB$1&amp;BB195&amp;CHAR(34)&amp;", "&amp;CHAR(34)&amp;$BC$1&amp;BC195&amp;CHAR(34)&amp;", "&amp;CHAR(34)&amp;$BD$1&amp;BD195&amp;CHAR(34)&amp;", "&amp;CHAR(34)&amp;$BE$1&amp;BE195
&amp;CHAR(34)&amp;"]"</f>
        <v>["pctBLA_0", "pctBLU_0", "pctGRE_35", "pctRED_33", "pctYEL_31", "pctORA_0", "pctBRO_0", "pctPUR_0", "pctWHI_0"]</v>
      </c>
      <c r="BI195" s="22">
        <v>196722</v>
      </c>
      <c r="BJ195" s="15" t="str">
        <f t="shared" si="38"/>
        <v>"area_196722",</v>
      </c>
      <c r="BK195" s="15" t="s">
        <v>2950</v>
      </c>
    </row>
    <row r="196" spans="1:63" ht="21.6" customHeight="1" x14ac:dyDescent="0.3">
      <c r="A196" s="10" t="s">
        <v>234</v>
      </c>
      <c r="B196" s="11" t="e" vm="195">
        <v>#VALUE!</v>
      </c>
      <c r="C196" s="24" t="s">
        <v>478</v>
      </c>
      <c r="D196" s="2" t="s">
        <v>791</v>
      </c>
      <c r="E196" s="12" t="s">
        <v>993</v>
      </c>
      <c r="F196" s="13" t="str" cm="1">
        <f t="array" ref="F196">SUBSTITUTE(CHAR(34) &amp; "capi_" &amp; AS196 &amp; CHAR(34) &amp; "," &amp; BZ196 &amp; IF(COUNTA(_xlfn._xlws.FILTER(I196:AB196, I196:AB196="y"))=0, "", _xlfn.TEXTJOIN(", ", TRUE, IF(I196:AB196="y", CHAR(34) &amp; I$1:AB$1 &amp; CHAR(34), "")) &amp; ","),",,",",")</f>
        <v>"capi_Belgrade","landlo", "rg3_austrohungary", "ntBLYE", "ntWHYE",</v>
      </c>
      <c r="G196" s="14" t="str" cm="1">
        <f t="array" ref="G196">_xlfn.LET(
  _xlpm.textOutput, SUBSTITUTE(
    IF(COUNTA(_xlfn._xlws.FILTER(BH196:BU196, BH196:BU196="y"))=0, "", _xlfn.TEXTJOIN(",", TRUE, IF(AC196:AR196="y", CHAR(34) &amp; $AC$1:$AR$1 &amp; CHAR(34), "")) ) &amp; "," &amp; CHAR(34) &amp; AT196 &amp; CHAR(34),
    ",,", ","
  ),
  IF(LEFT(_xlpm.textOutput,1)=",", MID(_xlpm.textOutput,2,LEN(_xlpm.textOutput)-1), _xlpm.textOutput)
)</f>
        <v>"balkan","rg2_Eu_South"</v>
      </c>
      <c r="H196" s="15" t="str">
        <f>""</f>
        <v/>
      </c>
      <c r="I196" s="16"/>
      <c r="J196" s="16" t="s">
        <v>529</v>
      </c>
      <c r="K196" s="16"/>
      <c r="L196" s="16"/>
      <c r="M196" s="16"/>
      <c r="N196" s="16"/>
      <c r="O196" s="16"/>
      <c r="P196" s="16"/>
      <c r="Q196" s="16" t="s">
        <v>529</v>
      </c>
      <c r="R196" s="16"/>
      <c r="S196" s="16"/>
      <c r="T196" s="16"/>
      <c r="U196" s="16"/>
      <c r="V196" s="16"/>
      <c r="W196" s="16"/>
      <c r="X196" s="16"/>
      <c r="Y196" s="16"/>
      <c r="Z196" s="16"/>
      <c r="AA196" s="16" t="s">
        <v>529</v>
      </c>
      <c r="AB196" s="17" t="s">
        <v>529</v>
      </c>
      <c r="AC196" s="18"/>
      <c r="AD196" s="19"/>
      <c r="AE196" s="19" t="s">
        <v>529</v>
      </c>
      <c r="AF196" s="19"/>
      <c r="AG196" s="19"/>
      <c r="AH196" s="19"/>
      <c r="AI196" s="19"/>
      <c r="AJ196" s="19" t="str">
        <f t="shared" si="40"/>
        <v/>
      </c>
      <c r="AK196" s="19" t="str">
        <f t="shared" si="41"/>
        <v/>
      </c>
      <c r="AL196" s="19" t="str">
        <f t="shared" si="42"/>
        <v/>
      </c>
      <c r="AM196" s="19" t="str">
        <f t="shared" si="43"/>
        <v/>
      </c>
      <c r="AN196" s="19" t="str">
        <f t="shared" si="44"/>
        <v/>
      </c>
      <c r="AO196" s="19" t="str">
        <f t="shared" si="45"/>
        <v/>
      </c>
      <c r="AP196" s="19" t="str">
        <f t="shared" si="46"/>
        <v/>
      </c>
      <c r="AQ196" s="19" t="str">
        <f t="shared" si="47"/>
        <v/>
      </c>
      <c r="AR196" s="19" t="str">
        <f t="shared" si="48"/>
        <v/>
      </c>
      <c r="AS196" s="80" t="s">
        <v>742</v>
      </c>
      <c r="AT196" s="81" t="s">
        <v>535</v>
      </c>
      <c r="AU196" s="82" t="s">
        <v>3548</v>
      </c>
      <c r="AV196" s="20">
        <v>5</v>
      </c>
      <c r="AW196" s="21">
        <v>1</v>
      </c>
      <c r="AX196" s="21">
        <v>24</v>
      </c>
      <c r="AY196" s="21">
        <v>0</v>
      </c>
      <c r="AZ196" s="21">
        <v>32</v>
      </c>
      <c r="BA196" s="21">
        <v>7</v>
      </c>
      <c r="BB196" s="21">
        <v>0</v>
      </c>
      <c r="BC196" s="21">
        <v>0</v>
      </c>
      <c r="BD196" s="21">
        <v>0</v>
      </c>
      <c r="BE196" s="21">
        <v>36</v>
      </c>
      <c r="BF196" s="15" t="str">
        <f t="shared" si="39"/>
        <v>http://mkweb.bcgsc.ca/color-summarizer/?url=https://i.ibb.co/r67twDJ/Serbia-Flag.png&amp;precision=low&amp;num_clusters=5</v>
      </c>
      <c r="BG196" s="15">
        <f t="shared" si="49"/>
        <v>100</v>
      </c>
      <c r="BH196" s="15" t="str">
        <f t="shared" si="50"/>
        <v>["pctBLA_1", "pctBLU_24", "pctGRE_0", "pctRED_32", "pctYEL_7", "pctORA_0", "pctBRO_0", "pctPUR_0", "pctWHI_36"]</v>
      </c>
      <c r="BI196" s="22">
        <v>88361</v>
      </c>
      <c r="BJ196" s="15" t="str">
        <f t="shared" ref="BJ196:BJ246" si="51">CHAR(34)&amp;"area_"&amp;BI196&amp;CHAR(34)&amp;","</f>
        <v>"area_88361",</v>
      </c>
      <c r="BK196" s="15" t="s">
        <v>2951</v>
      </c>
    </row>
    <row r="197" spans="1:63" ht="21.6" customHeight="1" x14ac:dyDescent="0.3">
      <c r="A197" s="10" t="s">
        <v>235</v>
      </c>
      <c r="B197" s="11" t="e" vm="196">
        <v>#VALUE!</v>
      </c>
      <c r="C197" s="24" t="s">
        <v>479</v>
      </c>
      <c r="D197" s="2" t="s">
        <v>792</v>
      </c>
      <c r="E197" s="12" t="s">
        <v>994</v>
      </c>
      <c r="F197" s="13" t="str" cm="1">
        <f t="array" ref="F197">SUBSTITUTE(CHAR(34) &amp; "capi_" &amp; AS197 &amp; CHAR(34) &amp; "," &amp; BZ197 &amp; IF(COUNTA(_xlfn._xlws.FILTER(I197:AB197, I197:AB197="y"))=0, "", _xlfn.TEXTJOIN(", ", TRUE, IF(I197:AB197="y", CHAR(34) &amp; I$1:AB$1 &amp; CHAR(34), "")) &amp; ","),",,",",")</f>
        <v>"capi_Victoria","island", "geo_CapiBeach", "ntGRRE", "ntGRYE", "ntWHYE",</v>
      </c>
      <c r="G197" s="14" t="str" cm="1">
        <f t="array" ref="G197">_xlfn.LET(
  _xlpm.textOutput, SUBSTITUTE(
    IF(COUNTA(_xlfn._xlws.FILTER(BH197:BU197, BH197:BU197="y"))=0, "", _xlfn.TEXTJOIN(",", TRUE, IF(AC197:AR197="y", CHAR(34) &amp; $AC$1:$AR$1 &amp; CHAR(34), "")) ) &amp; "," &amp; CHAR(34) &amp; AT197 &amp; CHAR(34),
    ",,", ","
  ),
  IF(LEFT(_xlpm.textOutput,1)=",", MID(_xlpm.textOutput,2,LEN(_xlpm.textOutput)-1), _xlpm.textOutput)
)</f>
        <v>"chopGB","englis","french","rg2_AF_East"</v>
      </c>
      <c r="H197" s="15" t="str">
        <f>""</f>
        <v/>
      </c>
      <c r="I197" s="16" t="s">
        <v>529</v>
      </c>
      <c r="J197" s="16"/>
      <c r="K197" s="16"/>
      <c r="L197" s="16"/>
      <c r="M197" s="16"/>
      <c r="N197" s="16"/>
      <c r="O197" s="16"/>
      <c r="P197" s="16"/>
      <c r="Q197" s="16"/>
      <c r="R197" s="16"/>
      <c r="S197" s="16"/>
      <c r="T197" s="16"/>
      <c r="U197" s="16"/>
      <c r="V197" s="16" t="s">
        <v>529</v>
      </c>
      <c r="W197" s="16"/>
      <c r="X197" s="16"/>
      <c r="Y197" s="16" t="s">
        <v>529</v>
      </c>
      <c r="Z197" s="16" t="s">
        <v>529</v>
      </c>
      <c r="AA197" s="16"/>
      <c r="AB197" s="17" t="s">
        <v>529</v>
      </c>
      <c r="AC197" s="18"/>
      <c r="AD197" s="19" t="s">
        <v>529</v>
      </c>
      <c r="AE197" s="19"/>
      <c r="AF197" s="19"/>
      <c r="AG197" s="19"/>
      <c r="AH197" s="19"/>
      <c r="AI197" s="19"/>
      <c r="AJ197" s="19" t="str">
        <f t="shared" si="40"/>
        <v>y</v>
      </c>
      <c r="AK197" s="19" t="str">
        <f t="shared" si="41"/>
        <v>y</v>
      </c>
      <c r="AL197" s="19" t="str">
        <f t="shared" si="42"/>
        <v/>
      </c>
      <c r="AM197" s="19" t="str">
        <f t="shared" si="43"/>
        <v/>
      </c>
      <c r="AN197" s="19" t="str">
        <f t="shared" si="44"/>
        <v/>
      </c>
      <c r="AO197" s="19" t="str">
        <f t="shared" si="45"/>
        <v/>
      </c>
      <c r="AP197" s="19" t="str">
        <f t="shared" si="46"/>
        <v/>
      </c>
      <c r="AQ197" s="19" t="str">
        <f t="shared" si="47"/>
        <v/>
      </c>
      <c r="AR197" s="19" t="str">
        <f t="shared" si="48"/>
        <v/>
      </c>
      <c r="AS197" s="80" t="s">
        <v>743</v>
      </c>
      <c r="AT197" s="81" t="s">
        <v>577</v>
      </c>
      <c r="AU197" s="82" t="s">
        <v>3549</v>
      </c>
      <c r="AV197" s="20">
        <v>5</v>
      </c>
      <c r="AW197" s="21">
        <v>0</v>
      </c>
      <c r="AX197" s="21">
        <v>16</v>
      </c>
      <c r="AY197" s="21">
        <v>17</v>
      </c>
      <c r="AZ197" s="21">
        <v>34</v>
      </c>
      <c r="BA197" s="21">
        <v>16</v>
      </c>
      <c r="BB197" s="21">
        <v>0</v>
      </c>
      <c r="BC197" s="21">
        <v>0</v>
      </c>
      <c r="BD197" s="21">
        <v>0</v>
      </c>
      <c r="BE197" s="21">
        <v>16</v>
      </c>
      <c r="BF197" s="15" t="str">
        <f t="shared" si="39"/>
        <v>http://mkweb.bcgsc.ca/color-summarizer/?url=https://i.ibb.co/Wc1xM5r/Seychelles-Flag.png&amp;precision=low&amp;num_clusters=5</v>
      </c>
      <c r="BG197" s="15">
        <f t="shared" si="49"/>
        <v>99</v>
      </c>
      <c r="BH197" s="15" t="str">
        <f t="shared" si="50"/>
        <v>["pctBLA_0", "pctBLU_16", "pctGRE_17", "pctRED_34", "pctYEL_16", "pctORA_0", "pctBRO_0", "pctPUR_0", "pctWHI_16"]</v>
      </c>
      <c r="BI197" s="15">
        <v>459</v>
      </c>
      <c r="BJ197" s="15" t="str">
        <f t="shared" si="51"/>
        <v>"area_459",</v>
      </c>
      <c r="BK197" s="15" t="s">
        <v>2952</v>
      </c>
    </row>
    <row r="198" spans="1:63" ht="21.6" customHeight="1" x14ac:dyDescent="0.3">
      <c r="A198" s="10" t="s">
        <v>236</v>
      </c>
      <c r="B198" s="11" t="e" vm="197">
        <v>#VALUE!</v>
      </c>
      <c r="C198" s="24" t="s">
        <v>480</v>
      </c>
      <c r="D198" s="2" t="s">
        <v>792</v>
      </c>
      <c r="E198" s="12" t="s">
        <v>995</v>
      </c>
      <c r="F198" s="13" t="str" cm="1">
        <f t="array" ref="F198">SUBSTITUTE(CHAR(34) &amp; "capi_" &amp; AS198 &amp; CHAR(34) &amp; "," &amp; BZ198 &amp; IF(COUNTA(_xlfn._xlws.FILTER(I198:AB198, I198:AB198="y"))=0, "", _xlfn.TEXTJOIN(", ", TRUE, IF(I198:AB198="y", CHAR(34) &amp; I$1:AB$1 &amp; CHAR(34), "")) &amp; ","),",,",",")</f>
        <v>"capi_Freetown","geo_CapiBeach",</v>
      </c>
      <c r="G198" s="14" t="str" cm="1">
        <f t="array" ref="G198">_xlfn.LET(
  _xlpm.textOutput, SUBSTITUTE(
    IF(COUNTA(_xlfn._xlws.FILTER(BH198:BU198, BH198:BU198="y"))=0, "", _xlfn.TEXTJOIN(",", TRUE, IF(AC198:AR198="y", CHAR(34) &amp; $AC$1:$AR$1 &amp; CHAR(34), "")) ) &amp; "," &amp; CHAR(34) &amp; AT198 &amp; CHAR(34),
    ",,", ","
  ),
  IF(LEFT(_xlpm.textOutput,1)=",", MID(_xlpm.textOutput,2,LEN(_xlpm.textOutput)-1), _xlpm.textOutput)
)</f>
        <v>"chopGB","englis","rg2_AF_West"</v>
      </c>
      <c r="H198" s="15" t="str">
        <f>""</f>
        <v/>
      </c>
      <c r="I198" s="16"/>
      <c r="J198" s="16"/>
      <c r="K198" s="16"/>
      <c r="L198" s="16"/>
      <c r="M198" s="16"/>
      <c r="N198" s="16"/>
      <c r="O198" s="16"/>
      <c r="P198" s="16"/>
      <c r="Q198" s="16"/>
      <c r="R198" s="16"/>
      <c r="S198" s="16"/>
      <c r="T198" s="16"/>
      <c r="U198" s="16"/>
      <c r="V198" s="16" t="s">
        <v>529</v>
      </c>
      <c r="W198" s="16"/>
      <c r="X198" s="16"/>
      <c r="Y198" s="16"/>
      <c r="Z198" s="16"/>
      <c r="AA198" s="16"/>
      <c r="AB198" s="17"/>
      <c r="AC198" s="18"/>
      <c r="AD198" s="19" t="s">
        <v>529</v>
      </c>
      <c r="AE198" s="19"/>
      <c r="AF198" s="19"/>
      <c r="AG198" s="19"/>
      <c r="AH198" s="19"/>
      <c r="AI198" s="19"/>
      <c r="AJ198" s="19" t="str">
        <f t="shared" si="40"/>
        <v>y</v>
      </c>
      <c r="AK198" s="19" t="str">
        <f t="shared" si="41"/>
        <v/>
      </c>
      <c r="AL198" s="19" t="str">
        <f t="shared" si="42"/>
        <v/>
      </c>
      <c r="AM198" s="19" t="str">
        <f t="shared" si="43"/>
        <v/>
      </c>
      <c r="AN198" s="19" t="str">
        <f t="shared" si="44"/>
        <v/>
      </c>
      <c r="AO198" s="19" t="str">
        <f t="shared" si="45"/>
        <v/>
      </c>
      <c r="AP198" s="19" t="str">
        <f t="shared" si="46"/>
        <v/>
      </c>
      <c r="AQ198" s="19" t="str">
        <f t="shared" si="47"/>
        <v/>
      </c>
      <c r="AR198" s="19" t="str">
        <f t="shared" si="48"/>
        <v/>
      </c>
      <c r="AS198" s="80" t="s">
        <v>744</v>
      </c>
      <c r="AT198" s="81" t="s">
        <v>566</v>
      </c>
      <c r="AU198" s="82" t="s">
        <v>3450</v>
      </c>
      <c r="AV198" s="20">
        <v>3</v>
      </c>
      <c r="AW198" s="21">
        <v>0</v>
      </c>
      <c r="AX198" s="21">
        <v>33</v>
      </c>
      <c r="AY198" s="21">
        <v>33</v>
      </c>
      <c r="AZ198" s="21">
        <v>0</v>
      </c>
      <c r="BA198" s="21">
        <v>0</v>
      </c>
      <c r="BB198" s="21">
        <v>0</v>
      </c>
      <c r="BC198" s="21">
        <v>0</v>
      </c>
      <c r="BD198" s="21">
        <v>0</v>
      </c>
      <c r="BE198" s="21">
        <v>33</v>
      </c>
      <c r="BF198" s="15" t="str">
        <f t="shared" si="39"/>
        <v>http://mkweb.bcgsc.ca/color-summarizer/?url=https://i.ibb.co/wy3yWcs/Sierra-Leone-Flag.png&amp;precision=low&amp;num_clusters=3</v>
      </c>
      <c r="BG198" s="15">
        <f t="shared" si="49"/>
        <v>99</v>
      </c>
      <c r="BH198" s="15" t="str">
        <f t="shared" si="50"/>
        <v>["pctBLA_0", "pctBLU_33", "pctGRE_33", "pctRED_0", "pctYEL_0", "pctORA_0", "pctBRO_0", "pctPUR_0", "pctWHI_33"]</v>
      </c>
      <c r="BI198" s="22">
        <v>71740</v>
      </c>
      <c r="BJ198" s="15" t="str">
        <f t="shared" si="51"/>
        <v>"area_71740",</v>
      </c>
      <c r="BK198" s="15" t="s">
        <v>2953</v>
      </c>
    </row>
    <row r="199" spans="1:63" ht="21.6" customHeight="1" x14ac:dyDescent="0.3">
      <c r="A199" s="10" t="s">
        <v>237</v>
      </c>
      <c r="B199" s="11" t="e" vm="198">
        <v>#VALUE!</v>
      </c>
      <c r="C199" s="24" t="s">
        <v>481</v>
      </c>
      <c r="D199" s="2" t="s">
        <v>790</v>
      </c>
      <c r="E199" s="12" t="s">
        <v>996</v>
      </c>
      <c r="F199" s="13" t="str" cm="1">
        <f t="array" ref="F199">SUBSTITUTE(CHAR(34) &amp; "capi_" &amp; AS199 &amp; CHAR(34) &amp; "," &amp; BZ199 &amp; IF(COUNTA(_xlfn._xlws.FILTER(I199:AB199, I199:AB199="y"))=0, "", _xlfn.TEXTJOIN(", ", TRUE, IF(I199:AB199="y", CHAR(34) &amp; I$1:AB$1 &amp; CHAR(34), "")) &amp; ","),",,",",")</f>
        <v>"capi_Singapore","island", "top10_airlines", "geo_CapiBeach",</v>
      </c>
      <c r="G199" s="14" t="str" cm="1">
        <f t="array" ref="G199">_xlfn.LET(
  _xlpm.textOutput, SUBSTITUTE(
    IF(COUNTA(_xlfn._xlws.FILTER(BH199:BU199, BH199:BU199="y"))=0, "", _xlfn.TEXTJOIN(",", TRUE, IF(AC199:AR199="y", CHAR(34) &amp; $AC$1:$AR$1 &amp; CHAR(34), "")) ) &amp; "," &amp; CHAR(34) &amp; AT199 &amp; CHAR(34),
    ",,", ","
  ),
  IF(LEFT(_xlpm.textOutput,1)=",", MID(_xlpm.textOutput,2,LEN(_xlpm.textOutput)-1), _xlpm.textOutput)
)</f>
        <v>"chopGB","englis","chines","rg2_AS_SouthEast"</v>
      </c>
      <c r="H199" s="15" t="str">
        <f>""</f>
        <v/>
      </c>
      <c r="I199" s="16" t="s">
        <v>529</v>
      </c>
      <c r="J199" s="16"/>
      <c r="K199" s="16"/>
      <c r="L199" s="16"/>
      <c r="M199" s="16"/>
      <c r="N199" s="16" t="s">
        <v>529</v>
      </c>
      <c r="O199" s="16"/>
      <c r="P199" s="16"/>
      <c r="Q199" s="16"/>
      <c r="R199" s="16"/>
      <c r="S199" s="16"/>
      <c r="T199" s="16"/>
      <c r="U199" s="16"/>
      <c r="V199" s="16" t="s">
        <v>529</v>
      </c>
      <c r="W199" s="16"/>
      <c r="X199" s="16"/>
      <c r="Y199" s="16"/>
      <c r="Z199" s="16"/>
      <c r="AA199" s="16"/>
      <c r="AB199" s="17"/>
      <c r="AC199" s="18"/>
      <c r="AD199" s="19" t="s">
        <v>529</v>
      </c>
      <c r="AE199" s="19"/>
      <c r="AF199" s="19"/>
      <c r="AG199" s="19"/>
      <c r="AH199" s="19"/>
      <c r="AI199" s="19"/>
      <c r="AJ199" s="19" t="str">
        <f t="shared" si="40"/>
        <v>y</v>
      </c>
      <c r="AK199" s="19" t="str">
        <f t="shared" si="41"/>
        <v/>
      </c>
      <c r="AL199" s="19" t="str">
        <f t="shared" si="42"/>
        <v/>
      </c>
      <c r="AM199" s="19" t="str">
        <f t="shared" si="43"/>
        <v/>
      </c>
      <c r="AN199" s="19" t="str">
        <f t="shared" si="44"/>
        <v/>
      </c>
      <c r="AO199" s="19" t="str">
        <f t="shared" si="45"/>
        <v>y</v>
      </c>
      <c r="AP199" s="19" t="str">
        <f t="shared" si="46"/>
        <v/>
      </c>
      <c r="AQ199" s="19" t="str">
        <f t="shared" si="47"/>
        <v/>
      </c>
      <c r="AR199" s="19" t="str">
        <f t="shared" si="48"/>
        <v/>
      </c>
      <c r="AS199" s="80" t="s">
        <v>237</v>
      </c>
      <c r="AT199" s="81" t="s">
        <v>580</v>
      </c>
      <c r="AU199" s="82" t="s">
        <v>3550</v>
      </c>
      <c r="AV199" s="20">
        <v>2</v>
      </c>
      <c r="AW199" s="21">
        <v>0</v>
      </c>
      <c r="AX199" s="21">
        <v>0</v>
      </c>
      <c r="AY199" s="21">
        <v>0</v>
      </c>
      <c r="AZ199" s="21">
        <v>47</v>
      </c>
      <c r="BA199" s="21">
        <v>0</v>
      </c>
      <c r="BB199" s="21">
        <v>0</v>
      </c>
      <c r="BC199" s="21">
        <v>0</v>
      </c>
      <c r="BD199" s="21">
        <v>0</v>
      </c>
      <c r="BE199" s="21">
        <v>53</v>
      </c>
      <c r="BF199" s="15" t="str">
        <f t="shared" si="39"/>
        <v>http://mkweb.bcgsc.ca/color-summarizer/?url=https://i.ibb.co/vdzDRTc/Singapore-Flag.png&amp;precision=low&amp;num_clusters=2</v>
      </c>
      <c r="BG199" s="15">
        <f t="shared" si="49"/>
        <v>100</v>
      </c>
      <c r="BH199" s="15" t="str">
        <f t="shared" si="50"/>
        <v>["pctBLA_0", "pctBLU_0", "pctGRE_0", "pctRED_47", "pctYEL_0", "pctORA_0", "pctBRO_0", "pctPUR_0", "pctWHI_53"]</v>
      </c>
      <c r="BI199" s="15">
        <v>733.1</v>
      </c>
      <c r="BJ199" s="15" t="str">
        <f t="shared" si="51"/>
        <v>"area_733.1",</v>
      </c>
      <c r="BK199" s="15" t="s">
        <v>2954</v>
      </c>
    </row>
    <row r="200" spans="1:63" ht="21.6" customHeight="1" x14ac:dyDescent="0.3">
      <c r="A200" s="10" t="s">
        <v>238</v>
      </c>
      <c r="B200" s="11" t="e" vm="199">
        <v>#VALUE!</v>
      </c>
      <c r="C200" s="24" t="s">
        <v>482</v>
      </c>
      <c r="D200" s="2" t="s">
        <v>794</v>
      </c>
      <c r="E200" s="12" t="s">
        <v>997</v>
      </c>
      <c r="F200" s="13" t="str" cm="1">
        <f t="array" ref="F200">SUBSTITUTE(CHAR(34) &amp; "capi_" &amp; AS200 &amp; CHAR(34) &amp; "," &amp; BZ200 &amp; IF(COUNTA(_xlfn._xlws.FILTER(I200:AB200, I200:AB200="y"))=0, "", _xlfn.TEXTJOIN(", ", TRUE, IF(I200:AB200="y", CHAR(34) &amp; I$1:AB$1 &amp; CHAR(34), "")) &amp; ","),",,",",")</f>
        <v>"capi_Oranjestad","island", "geo_CapiBeach", "ntGRYE", "ntBLYE",</v>
      </c>
      <c r="G200" s="14" t="str" cm="1">
        <f t="array" ref="G200">_xlfn.LET(
  _xlpm.textOutput, SUBSTITUTE(
    IF(COUNTA(_xlfn._xlws.FILTER(BH200:BU200, BH200:BU200="y"))=0, "", _xlfn.TEXTJOIN(",", TRUE, IF(AC200:AR200="y", CHAR(34) &amp; $AC$1:$AR$1 &amp; CHAR(34), "")) ) &amp; "," &amp; CHAR(34) &amp; AT200 &amp; CHAR(34),
    ",,", ","
  ),
  IF(LEFT(_xlpm.textOutput,1)=",", MID(_xlpm.textOutput,2,LEN(_xlpm.textOutput)-1), _xlpm.textOutput)
)</f>
        <v>"monarchy","englis","dutchs","rg2_Na_Caribbean"</v>
      </c>
      <c r="H200" s="15" t="str">
        <f>""</f>
        <v/>
      </c>
      <c r="I200" s="16" t="s">
        <v>529</v>
      </c>
      <c r="J200" s="16"/>
      <c r="K200" s="16"/>
      <c r="L200" s="16"/>
      <c r="M200" s="16"/>
      <c r="N200" s="16"/>
      <c r="O200" s="16"/>
      <c r="P200" s="16"/>
      <c r="Q200" s="16"/>
      <c r="R200" s="16"/>
      <c r="S200" s="16"/>
      <c r="T200" s="16"/>
      <c r="U200" s="16"/>
      <c r="V200" s="16" t="s">
        <v>529</v>
      </c>
      <c r="W200" s="16"/>
      <c r="X200" s="16"/>
      <c r="Y200" s="16"/>
      <c r="Z200" s="16" t="s">
        <v>529</v>
      </c>
      <c r="AA200" s="16" t="s">
        <v>529</v>
      </c>
      <c r="AB200" s="17"/>
      <c r="AC200" s="18"/>
      <c r="AD200" s="19"/>
      <c r="AE200" s="19"/>
      <c r="AF200" s="19"/>
      <c r="AG200" s="19"/>
      <c r="AH200" s="19"/>
      <c r="AI200" s="19" t="s">
        <v>529</v>
      </c>
      <c r="AJ200" s="19" t="str">
        <f t="shared" si="40"/>
        <v>y</v>
      </c>
      <c r="AK200" s="19" t="str">
        <f t="shared" si="41"/>
        <v/>
      </c>
      <c r="AL200" s="19" t="str">
        <f t="shared" si="42"/>
        <v/>
      </c>
      <c r="AM200" s="19" t="str">
        <f t="shared" si="43"/>
        <v/>
      </c>
      <c r="AN200" s="19" t="str">
        <f t="shared" si="44"/>
        <v>y</v>
      </c>
      <c r="AO200" s="19" t="str">
        <f t="shared" si="45"/>
        <v/>
      </c>
      <c r="AP200" s="19" t="str">
        <f t="shared" si="46"/>
        <v/>
      </c>
      <c r="AQ200" s="19" t="str">
        <f t="shared" si="47"/>
        <v/>
      </c>
      <c r="AR200" s="19" t="str">
        <f t="shared" si="48"/>
        <v/>
      </c>
      <c r="AS200" s="80" t="s">
        <v>550</v>
      </c>
      <c r="AT200" s="81" t="s">
        <v>544</v>
      </c>
      <c r="AU200" s="82" t="s">
        <v>3546</v>
      </c>
      <c r="AV200" s="20">
        <v>5</v>
      </c>
      <c r="AW200" s="21">
        <v>0</v>
      </c>
      <c r="AX200" s="21">
        <v>68</v>
      </c>
      <c r="AY200" s="21">
        <v>3</v>
      </c>
      <c r="AZ200" s="21">
        <v>19</v>
      </c>
      <c r="BA200" s="21">
        <v>2</v>
      </c>
      <c r="BB200" s="21">
        <v>0</v>
      </c>
      <c r="BC200" s="21">
        <v>0</v>
      </c>
      <c r="BD200" s="21">
        <v>0</v>
      </c>
      <c r="BE200" s="21">
        <v>8</v>
      </c>
      <c r="BF200" s="15" t="str">
        <f t="shared" si="39"/>
        <v>http://mkweb.bcgsc.ca/color-summarizer/?url=https://upload.wikimedia.org/wikipedia/commons/thumb/0/08/Flag_of_Sint_Eustatius.svg/383px-Flag_of_Sint_Eustatius.svg.png&amp;precision=low&amp;num_clusters=5</v>
      </c>
      <c r="BG200" s="15">
        <f t="shared" si="49"/>
        <v>100</v>
      </c>
      <c r="BH200" s="15" t="str">
        <f t="shared" si="50"/>
        <v>["pctBLA_0", "pctBLU_68", "pctGRE_3", "pctRED_19", "pctYEL_2", "pctORA_0", "pctBRO_0", "pctPUR_0", "pctWHI_8"]</v>
      </c>
      <c r="BI200" s="15">
        <v>21</v>
      </c>
      <c r="BJ200" s="15" t="str">
        <f t="shared" si="51"/>
        <v>"area_21",</v>
      </c>
      <c r="BK200" s="15" t="s">
        <v>2955</v>
      </c>
    </row>
    <row r="201" spans="1:63" ht="21.6" customHeight="1" x14ac:dyDescent="0.3">
      <c r="A201" s="10" t="s">
        <v>239</v>
      </c>
      <c r="B201" s="11" t="e" vm="200">
        <v>#VALUE!</v>
      </c>
      <c r="C201" s="24" t="s">
        <v>483</v>
      </c>
      <c r="D201" s="2" t="s">
        <v>794</v>
      </c>
      <c r="E201" s="12" t="s">
        <v>998</v>
      </c>
      <c r="F201" s="13" t="str" cm="1">
        <f t="array" ref="F201">SUBSTITUTE(CHAR(34) &amp; "capi_" &amp; AS201 &amp; CHAR(34) &amp; "," &amp; BZ201 &amp; IF(COUNTA(_xlfn._xlws.FILTER(I201:AB201, I201:AB201="y"))=0, "", _xlfn.TEXTJOIN(", ", TRUE, IF(I201:AB201="y", CHAR(34) &amp; I$1:AB$1 &amp; CHAR(34), "")) &amp; ","),",,",",")</f>
        <v>"capi_Philipsburg","island", "geo_CapiBeach", "ntGRRE", "ntGRYE", "ntBLYE", "ntWHYE",</v>
      </c>
      <c r="G201" s="14" t="str" cm="1">
        <f t="array" ref="G201">_xlfn.LET(
  _xlpm.textOutput, SUBSTITUTE(
    IF(COUNTA(_xlfn._xlws.FILTER(BH201:BU201, BH201:BU201="y"))=0, "", _xlfn.TEXTJOIN(",", TRUE, IF(AC201:AR201="y", CHAR(34) &amp; $AC$1:$AR$1 &amp; CHAR(34), "")) ) &amp; "," &amp; CHAR(34) &amp; AT201 &amp; CHAR(34),
    ",,", ","
  ),
  IF(LEFT(_xlpm.textOutput,1)=",", MID(_xlpm.textOutput,2,LEN(_xlpm.textOutput)-1), _xlpm.textOutput)
)</f>
        <v>"monarchy","englis","dutchs","rg2_Na_Caribbean"</v>
      </c>
      <c r="H201" s="15" t="str">
        <f>""</f>
        <v/>
      </c>
      <c r="I201" s="16" t="s">
        <v>529</v>
      </c>
      <c r="J201" s="16"/>
      <c r="K201" s="16"/>
      <c r="L201" s="16"/>
      <c r="M201" s="16"/>
      <c r="N201" s="16"/>
      <c r="O201" s="16"/>
      <c r="P201" s="16"/>
      <c r="Q201" s="16"/>
      <c r="R201" s="16"/>
      <c r="S201" s="16"/>
      <c r="T201" s="16"/>
      <c r="U201" s="16"/>
      <c r="V201" s="16" t="s">
        <v>529</v>
      </c>
      <c r="W201" s="16"/>
      <c r="X201" s="16"/>
      <c r="Y201" s="16" t="s">
        <v>529</v>
      </c>
      <c r="Z201" s="16" t="s">
        <v>529</v>
      </c>
      <c r="AA201" s="16" t="s">
        <v>529</v>
      </c>
      <c r="AB201" s="17" t="s">
        <v>529</v>
      </c>
      <c r="AC201" s="18"/>
      <c r="AD201" s="19"/>
      <c r="AE201" s="19"/>
      <c r="AF201" s="19"/>
      <c r="AG201" s="19"/>
      <c r="AH201" s="19"/>
      <c r="AI201" s="19" t="s">
        <v>529</v>
      </c>
      <c r="AJ201" s="19" t="str">
        <f t="shared" si="40"/>
        <v>y</v>
      </c>
      <c r="AK201" s="19" t="str">
        <f t="shared" si="41"/>
        <v/>
      </c>
      <c r="AL201" s="19" t="str">
        <f t="shared" si="42"/>
        <v/>
      </c>
      <c r="AM201" s="19" t="str">
        <f t="shared" si="43"/>
        <v/>
      </c>
      <c r="AN201" s="19" t="str">
        <f t="shared" si="44"/>
        <v>y</v>
      </c>
      <c r="AO201" s="19" t="str">
        <f t="shared" si="45"/>
        <v/>
      </c>
      <c r="AP201" s="19" t="str">
        <f t="shared" si="46"/>
        <v/>
      </c>
      <c r="AQ201" s="19" t="str">
        <f t="shared" si="47"/>
        <v/>
      </c>
      <c r="AR201" s="19" t="str">
        <f t="shared" si="48"/>
        <v/>
      </c>
      <c r="AS201" s="80" t="s">
        <v>745</v>
      </c>
      <c r="AT201" s="81" t="s">
        <v>544</v>
      </c>
      <c r="AU201" s="82" t="s">
        <v>3546</v>
      </c>
      <c r="AV201" s="20">
        <v>6</v>
      </c>
      <c r="AW201" s="21">
        <v>1</v>
      </c>
      <c r="AX201" s="21">
        <v>40</v>
      </c>
      <c r="AY201" s="21">
        <v>1</v>
      </c>
      <c r="AZ201" s="21">
        <v>40</v>
      </c>
      <c r="BA201" s="21">
        <v>1</v>
      </c>
      <c r="BB201" s="21">
        <v>0</v>
      </c>
      <c r="BC201" s="21">
        <v>1</v>
      </c>
      <c r="BD201" s="21">
        <v>0</v>
      </c>
      <c r="BE201" s="21">
        <v>16</v>
      </c>
      <c r="BF201" s="15" t="str">
        <f t="shared" si="39"/>
        <v>http://mkweb.bcgsc.ca/color-summarizer/?url=https://upload.wikimedia.org/wikipedia/commons/thumb/d/d3/Flag_of_Sint_Maarten.svg/383px-Flag_of_Sint_Maarten.svg.png&amp;precision=low&amp;num_clusters=6</v>
      </c>
      <c r="BG201" s="15">
        <f t="shared" si="49"/>
        <v>100</v>
      </c>
      <c r="BH201" s="15" t="str">
        <f t="shared" si="50"/>
        <v>["pctBLA_1", "pctBLU_40", "pctGRE_1", "pctRED_40", "pctYEL_1", "pctORA_0", "pctBRO_1", "pctPUR_0", "pctWHI_16"]</v>
      </c>
      <c r="BI201" s="15">
        <v>34</v>
      </c>
      <c r="BJ201" s="15" t="str">
        <f t="shared" si="51"/>
        <v>"area_34",</v>
      </c>
      <c r="BK201" s="15" t="s">
        <v>2956</v>
      </c>
    </row>
    <row r="202" spans="1:63" ht="21.6" customHeight="1" x14ac:dyDescent="0.3">
      <c r="A202" s="10" t="s">
        <v>240</v>
      </c>
      <c r="B202" s="11" t="e" vm="201">
        <v>#VALUE!</v>
      </c>
      <c r="C202" s="24" t="s">
        <v>484</v>
      </c>
      <c r="D202" s="2" t="s">
        <v>791</v>
      </c>
      <c r="E202" s="12" t="s">
        <v>999</v>
      </c>
      <c r="F202" s="13" t="str" cm="1">
        <f t="array" ref="F202">SUBSTITUTE(CHAR(34) &amp; "capi_" &amp; AS202 &amp; CHAR(34) &amp; "," &amp; BZ202 &amp; IF(COUNTA(_xlfn._xlws.FILTER(I202:AB202, I202:AB202="y"))=0, "", _xlfn.TEXTJOIN(", ", TRUE, IF(I202:AB202="y", CHAR(34) &amp; I$1:AB$1 &amp; CHAR(34), "")) &amp; ","),",,",",")</f>
        <v>"capi_Bratislava","landlo", "rg3_austrohungary",</v>
      </c>
      <c r="G202" s="14" t="str" cm="1">
        <f t="array" ref="G202">_xlfn.LET(
  _xlpm.textOutput, SUBSTITUTE(
    IF(COUNTA(_xlfn._xlws.FILTER(BH202:BU202, BH202:BU202="y"))=0, "", _xlfn.TEXTJOIN(",", TRUE, IF(AC202:AR202="y", CHAR(34) &amp; $AC$1:$AR$1 &amp; CHAR(34), "")) ) &amp; "," &amp; CHAR(34) &amp; AT202 &amp; CHAR(34),
    ",,", ","
  ),
  IF(LEFT(_xlpm.textOutput,1)=",", MID(_xlpm.textOutput,2,LEN(_xlpm.textOutput)-1), _xlpm.textOutput)
)</f>
        <v>"eunion","rg2_EU_East"</v>
      </c>
      <c r="H202" s="15" t="str">
        <f>""</f>
        <v/>
      </c>
      <c r="I202" s="16"/>
      <c r="J202" s="16" t="s">
        <v>529</v>
      </c>
      <c r="K202" s="16"/>
      <c r="L202" s="16"/>
      <c r="M202" s="16"/>
      <c r="N202" s="16"/>
      <c r="O202" s="16"/>
      <c r="P202" s="16"/>
      <c r="Q202" s="16" t="s">
        <v>529</v>
      </c>
      <c r="R202" s="16"/>
      <c r="S202" s="16"/>
      <c r="T202" s="16"/>
      <c r="U202" s="16"/>
      <c r="V202" s="16"/>
      <c r="W202" s="16"/>
      <c r="X202" s="16"/>
      <c r="Y202" s="16"/>
      <c r="Z202" s="16"/>
      <c r="AA202" s="16"/>
      <c r="AB202" s="17"/>
      <c r="AC202" s="18"/>
      <c r="AD202" s="19"/>
      <c r="AE202" s="19"/>
      <c r="AF202" s="19"/>
      <c r="AG202" s="19"/>
      <c r="AH202" s="19" t="s">
        <v>529</v>
      </c>
      <c r="AI202" s="19"/>
      <c r="AJ202" s="19" t="str">
        <f t="shared" si="40"/>
        <v/>
      </c>
      <c r="AK202" s="19" t="str">
        <f t="shared" si="41"/>
        <v/>
      </c>
      <c r="AL202" s="19" t="str">
        <f t="shared" si="42"/>
        <v/>
      </c>
      <c r="AM202" s="19" t="str">
        <f t="shared" si="43"/>
        <v/>
      </c>
      <c r="AN202" s="19" t="str">
        <f t="shared" si="44"/>
        <v/>
      </c>
      <c r="AO202" s="19" t="str">
        <f t="shared" si="45"/>
        <v/>
      </c>
      <c r="AP202" s="19" t="str">
        <f t="shared" si="46"/>
        <v/>
      </c>
      <c r="AQ202" s="19" t="str">
        <f t="shared" si="47"/>
        <v/>
      </c>
      <c r="AR202" s="19" t="str">
        <f t="shared" si="48"/>
        <v/>
      </c>
      <c r="AS202" s="80" t="s">
        <v>746</v>
      </c>
      <c r="AT202" s="81" t="s">
        <v>561</v>
      </c>
      <c r="AU202" s="82" t="s">
        <v>3551</v>
      </c>
      <c r="AV202" s="20">
        <v>3</v>
      </c>
      <c r="AW202" s="21">
        <v>0</v>
      </c>
      <c r="AX202" s="21">
        <v>26</v>
      </c>
      <c r="AY202" s="21">
        <v>0</v>
      </c>
      <c r="AZ202" s="21">
        <v>40</v>
      </c>
      <c r="BA202" s="21">
        <v>0</v>
      </c>
      <c r="BB202" s="21">
        <v>0</v>
      </c>
      <c r="BC202" s="21">
        <v>0</v>
      </c>
      <c r="BD202" s="21">
        <v>0</v>
      </c>
      <c r="BE202" s="21">
        <v>34</v>
      </c>
      <c r="BF202" s="15" t="str">
        <f t="shared" si="39"/>
        <v>http://mkweb.bcgsc.ca/color-summarizer/?url=https://i.ibb.co/RPSxxH8/Slovakia-Flag.png&amp;precision=low&amp;num_clusters=3</v>
      </c>
      <c r="BG202" s="15">
        <f t="shared" si="49"/>
        <v>100</v>
      </c>
      <c r="BH202" s="15" t="str">
        <f t="shared" si="50"/>
        <v>["pctBLA_0", "pctBLU_26", "pctGRE_0", "pctRED_40", "pctYEL_0", "pctORA_0", "pctBRO_0", "pctPUR_0", "pctWHI_34"]</v>
      </c>
      <c r="BI202" s="22">
        <v>49035</v>
      </c>
      <c r="BJ202" s="15" t="str">
        <f t="shared" si="51"/>
        <v>"area_49035",</v>
      </c>
      <c r="BK202" s="15" t="s">
        <v>2957</v>
      </c>
    </row>
    <row r="203" spans="1:63" ht="21.6" customHeight="1" x14ac:dyDescent="0.3">
      <c r="A203" s="10" t="s">
        <v>241</v>
      </c>
      <c r="B203" s="11" t="e" vm="202">
        <v>#VALUE!</v>
      </c>
      <c r="C203" s="24" t="s">
        <v>485</v>
      </c>
      <c r="D203" s="2" t="s">
        <v>791</v>
      </c>
      <c r="E203" s="12" t="s">
        <v>1000</v>
      </c>
      <c r="F203" s="13" t="str" cm="1">
        <f t="array" ref="F203">SUBSTITUTE(CHAR(34) &amp; "capi_" &amp; AS203 &amp; CHAR(34) &amp; "," &amp; BZ203 &amp; IF(COUNTA(_xlfn._xlws.FILTER(I203:AB203, I203:AB203="y"))=0, "", _xlfn.TEXTJOIN(", ", TRUE, IF(I203:AB203="y", CHAR(34) &amp; I$1:AB$1 &amp; CHAR(34), "")) &amp; ","),",,",",")</f>
        <v>"capi_Ljubljana","rg3_austrohungary", "pol_samesx", "ntWHYE",</v>
      </c>
      <c r="G203" s="14" t="str" cm="1">
        <f t="array" ref="G203">_xlfn.LET(
  _xlpm.textOutput, SUBSTITUTE(
    IF(COUNTA(_xlfn._xlws.FILTER(BH203:BU203, BH203:BU203="y"))=0, "", _xlfn.TEXTJOIN(",", TRUE, IF(AC203:AR203="y", CHAR(34) &amp; $AC$1:$AR$1 &amp; CHAR(34), "")) ) &amp; "," &amp; CHAR(34) &amp; AT203 &amp; CHAR(34),
    ",,", ","
  ),
  IF(LEFT(_xlpm.textOutput,1)=",", MID(_xlpm.textOutput,2,LEN(_xlpm.textOutput)-1), _xlpm.textOutput)
)</f>
        <v>"balkan","rg3_romanempire","eunion","rg2_Eu_South"</v>
      </c>
      <c r="H203" s="15" t="str">
        <f>""</f>
        <v/>
      </c>
      <c r="I203" s="16"/>
      <c r="J203" s="16"/>
      <c r="K203" s="16"/>
      <c r="L203" s="16"/>
      <c r="M203" s="16"/>
      <c r="N203" s="16"/>
      <c r="O203" s="16"/>
      <c r="P203" s="16"/>
      <c r="Q203" s="16" t="s">
        <v>529</v>
      </c>
      <c r="R203" s="16"/>
      <c r="S203" s="16"/>
      <c r="T203" s="16" t="s">
        <v>529</v>
      </c>
      <c r="U203" s="16"/>
      <c r="V203" s="16"/>
      <c r="W203" s="16"/>
      <c r="X203" s="16"/>
      <c r="Y203" s="16"/>
      <c r="Z203" s="16"/>
      <c r="AA203" s="16"/>
      <c r="AB203" s="17" t="s">
        <v>529</v>
      </c>
      <c r="AC203" s="18"/>
      <c r="AD203" s="19"/>
      <c r="AE203" s="19" t="s">
        <v>529</v>
      </c>
      <c r="AF203" s="19"/>
      <c r="AG203" s="19" t="s">
        <v>529</v>
      </c>
      <c r="AH203" s="19" t="s">
        <v>529</v>
      </c>
      <c r="AI203" s="19"/>
      <c r="AJ203" s="19" t="str">
        <f t="shared" si="40"/>
        <v/>
      </c>
      <c r="AK203" s="19" t="str">
        <f t="shared" si="41"/>
        <v/>
      </c>
      <c r="AL203" s="19" t="str">
        <f t="shared" si="42"/>
        <v/>
      </c>
      <c r="AM203" s="19" t="str">
        <f t="shared" si="43"/>
        <v/>
      </c>
      <c r="AN203" s="19" t="str">
        <f t="shared" si="44"/>
        <v/>
      </c>
      <c r="AO203" s="19" t="str">
        <f t="shared" si="45"/>
        <v/>
      </c>
      <c r="AP203" s="19" t="str">
        <f t="shared" si="46"/>
        <v/>
      </c>
      <c r="AQ203" s="19" t="str">
        <f t="shared" si="47"/>
        <v/>
      </c>
      <c r="AR203" s="19" t="str">
        <f t="shared" si="48"/>
        <v/>
      </c>
      <c r="AS203" s="80" t="s">
        <v>747</v>
      </c>
      <c r="AT203" s="81" t="s">
        <v>535</v>
      </c>
      <c r="AU203" s="82" t="s">
        <v>3552</v>
      </c>
      <c r="AV203" s="20">
        <v>4</v>
      </c>
      <c r="AW203" s="21">
        <v>0</v>
      </c>
      <c r="AX203" s="21">
        <v>35</v>
      </c>
      <c r="AY203" s="21">
        <v>0</v>
      </c>
      <c r="AZ203" s="21">
        <v>33</v>
      </c>
      <c r="BA203" s="21">
        <v>2</v>
      </c>
      <c r="BB203" s="21">
        <v>0</v>
      </c>
      <c r="BC203" s="21">
        <v>0</v>
      </c>
      <c r="BD203" s="21">
        <v>0</v>
      </c>
      <c r="BE203" s="21">
        <v>31</v>
      </c>
      <c r="BF203" s="15" t="str">
        <f t="shared" si="39"/>
        <v>http://mkweb.bcgsc.ca/color-summarizer/?url=https://i.ibb.co/ZhNvfpM/Slovenia-Flag.png&amp;precision=low&amp;num_clusters=4</v>
      </c>
      <c r="BG203" s="15">
        <f t="shared" si="49"/>
        <v>101</v>
      </c>
      <c r="BH203" s="15" t="str">
        <f t="shared" si="50"/>
        <v>["pctBLA_0", "pctBLU_35", "pctGRE_0", "pctRED_33", "pctYEL_2", "pctORA_0", "pctBRO_0", "pctPUR_0", "pctWHI_31"]</v>
      </c>
      <c r="BI203" s="22">
        <v>20273</v>
      </c>
      <c r="BJ203" s="15" t="str">
        <f t="shared" si="51"/>
        <v>"area_20273",</v>
      </c>
      <c r="BK203" s="15" t="s">
        <v>2958</v>
      </c>
    </row>
    <row r="204" spans="1:63" ht="21.6" customHeight="1" x14ac:dyDescent="0.3">
      <c r="A204" s="10" t="s">
        <v>242</v>
      </c>
      <c r="B204" s="11" t="e" vm="203">
        <v>#VALUE!</v>
      </c>
      <c r="C204" s="24" t="s">
        <v>486</v>
      </c>
      <c r="D204" s="2" t="s">
        <v>793</v>
      </c>
      <c r="E204" s="12" t="s">
        <v>1001</v>
      </c>
      <c r="F204" s="13" t="str" cm="1">
        <f t="array" ref="F204">SUBSTITUTE(CHAR(34) &amp; "capi_" &amp; AS204 &amp; CHAR(34) &amp; "," &amp; BZ204 &amp; IF(COUNTA(_xlfn._xlws.FILTER(I204:AB204, I204:AB204="y"))=0, "", _xlfn.TEXTJOIN(", ", TRUE, IF(I204:AB204="y", CHAR(34) &amp; I$1:AB$1 &amp; CHAR(34), "")) &amp; ","),",,",",")</f>
        <v>"capi_Honiara","island", "geo_CapiBeach", "ntWHYE",</v>
      </c>
      <c r="G204" s="14" t="str" cm="1">
        <f t="array" ref="G204">_xlfn.LET(
  _xlpm.textOutput, SUBSTITUTE(
    IF(COUNTA(_xlfn._xlws.FILTER(BH204:BU204, BH204:BU204="y"))=0, "", _xlfn.TEXTJOIN(",", TRUE, IF(AC204:AR204="y", CHAR(34) &amp; $AC$1:$AR$1 &amp; CHAR(34), "")) ) &amp; "," &amp; CHAR(34) &amp; AT204 &amp; CHAR(34),
    ",,", ","
  ),
  IF(LEFT(_xlpm.textOutput,1)=",", MID(_xlpm.textOutput,2,LEN(_xlpm.textOutput)-1), _xlpm.textOutput)
)</f>
        <v>"chopGB","monarchy","englis","rg2_OC_Melanesia"</v>
      </c>
      <c r="H204" s="15" t="str">
        <f>""</f>
        <v/>
      </c>
      <c r="I204" s="16" t="s">
        <v>529</v>
      </c>
      <c r="J204" s="16"/>
      <c r="K204" s="16"/>
      <c r="L204" s="16"/>
      <c r="M204" s="16"/>
      <c r="N204" s="16"/>
      <c r="O204" s="16"/>
      <c r="P204" s="16"/>
      <c r="Q204" s="16"/>
      <c r="R204" s="16"/>
      <c r="S204" s="16"/>
      <c r="T204" s="16"/>
      <c r="U204" s="16"/>
      <c r="V204" s="16" t="s">
        <v>529</v>
      </c>
      <c r="W204" s="16"/>
      <c r="X204" s="16"/>
      <c r="Y204" s="16"/>
      <c r="Z204" s="16"/>
      <c r="AA204" s="16"/>
      <c r="AB204" s="17" t="s">
        <v>529</v>
      </c>
      <c r="AC204" s="18"/>
      <c r="AD204" s="19" t="s">
        <v>529</v>
      </c>
      <c r="AE204" s="19"/>
      <c r="AF204" s="19"/>
      <c r="AG204" s="19"/>
      <c r="AH204" s="19"/>
      <c r="AI204" s="19" t="s">
        <v>529</v>
      </c>
      <c r="AJ204" s="19" t="str">
        <f t="shared" si="40"/>
        <v>y</v>
      </c>
      <c r="AK204" s="19" t="str">
        <f t="shared" si="41"/>
        <v/>
      </c>
      <c r="AL204" s="19" t="str">
        <f t="shared" si="42"/>
        <v/>
      </c>
      <c r="AM204" s="19" t="str">
        <f t="shared" si="43"/>
        <v/>
      </c>
      <c r="AN204" s="19" t="str">
        <f t="shared" si="44"/>
        <v/>
      </c>
      <c r="AO204" s="19" t="str">
        <f t="shared" si="45"/>
        <v/>
      </c>
      <c r="AP204" s="19" t="str">
        <f t="shared" si="46"/>
        <v/>
      </c>
      <c r="AQ204" s="19" t="str">
        <f t="shared" si="47"/>
        <v/>
      </c>
      <c r="AR204" s="19" t="str">
        <f t="shared" si="48"/>
        <v/>
      </c>
      <c r="AS204" s="80" t="s">
        <v>748</v>
      </c>
      <c r="AT204" s="81" t="s">
        <v>623</v>
      </c>
      <c r="AU204" s="82" t="s">
        <v>3553</v>
      </c>
      <c r="AV204" s="20">
        <v>4</v>
      </c>
      <c r="AW204" s="21">
        <v>0</v>
      </c>
      <c r="AX204" s="21">
        <v>42</v>
      </c>
      <c r="AY204" s="21">
        <v>46</v>
      </c>
      <c r="AZ204" s="21">
        <v>0</v>
      </c>
      <c r="BA204" s="21">
        <v>10</v>
      </c>
      <c r="BB204" s="21">
        <v>0</v>
      </c>
      <c r="BC204" s="21">
        <v>0</v>
      </c>
      <c r="BD204" s="21">
        <v>0</v>
      </c>
      <c r="BE204" s="21">
        <v>2</v>
      </c>
      <c r="BF204" s="15" t="str">
        <f t="shared" si="39"/>
        <v>http://mkweb.bcgsc.ca/color-summarizer/?url=https://i.ibb.co/C7T6z7q/Solomon-Islands-Flag.png&amp;precision=low&amp;num_clusters=4</v>
      </c>
      <c r="BG204" s="15">
        <f t="shared" si="49"/>
        <v>100</v>
      </c>
      <c r="BH204" s="15" t="str">
        <f t="shared" si="50"/>
        <v>["pctBLA_0", "pctBLU_42", "pctGRE_46", "pctRED_0", "pctYEL_10", "pctORA_0", "pctBRO_0", "pctPUR_0", "pctWHI_2"]</v>
      </c>
      <c r="BI204" s="22">
        <v>28896</v>
      </c>
      <c r="BJ204" s="15" t="str">
        <f t="shared" si="51"/>
        <v>"area_28896",</v>
      </c>
      <c r="BK204" s="15" t="s">
        <v>2959</v>
      </c>
    </row>
    <row r="205" spans="1:63" ht="21.6" customHeight="1" x14ac:dyDescent="0.3">
      <c r="A205" s="10" t="s">
        <v>243</v>
      </c>
      <c r="B205" s="11" t="e" vm="204">
        <v>#VALUE!</v>
      </c>
      <c r="C205" s="24" t="s">
        <v>487</v>
      </c>
      <c r="D205" s="2" t="s">
        <v>792</v>
      </c>
      <c r="E205" s="12" t="s">
        <v>1002</v>
      </c>
      <c r="F205" s="13" t="str" cm="1">
        <f t="array" ref="F205">SUBSTITUTE(CHAR(34) &amp; "capi_" &amp; AS205 &amp; CHAR(34) &amp; "," &amp; BZ205 &amp; IF(COUNTA(_xlfn._xlws.FILTER(I205:AB205, I205:AB205="y"))=0, "", _xlfn.TEXTJOIN(", ", TRUE, IF(I205:AB205="y", CHAR(34) &amp; I$1:AB$1 &amp; CHAR(34), "")) &amp; ","),",,",",")</f>
        <v>"capi_Mogadishu","top30_camel", "geo_CapiBeach",</v>
      </c>
      <c r="G205" s="14" t="str" cm="1">
        <f t="array" ref="G205">_xlfn.LET(
  _xlpm.textOutput, SUBSTITUTE(
    IF(COUNTA(_xlfn._xlws.FILTER(BH205:BU205, BH205:BU205="y"))=0, "", _xlfn.TEXTJOIN(",", TRUE, IF(AC205:AR205="y", CHAR(34) &amp; $AC$1:$AR$1 &amp; CHAR(34), "")) ) &amp; "," &amp; CHAR(34) &amp; AT205 &amp; CHAR(34),
    ",,", ","
  ),
  IF(LEFT(_xlpm.textOutput,1)=",", MID(_xlpm.textOutput,2,LEN(_xlpm.textOutput)-1), _xlpm.textOutput)
)</f>
        <v>"arabic","rg2_AF_East"</v>
      </c>
      <c r="H205" s="15" t="str">
        <f>""</f>
        <v/>
      </c>
      <c r="I205" s="16"/>
      <c r="J205" s="16"/>
      <c r="K205" s="16"/>
      <c r="L205" s="16"/>
      <c r="M205" s="16"/>
      <c r="N205" s="16"/>
      <c r="O205" s="16"/>
      <c r="P205" s="16" t="s">
        <v>529</v>
      </c>
      <c r="Q205" s="16"/>
      <c r="R205" s="16"/>
      <c r="S205" s="16"/>
      <c r="T205" s="16"/>
      <c r="U205" s="16"/>
      <c r="V205" s="16" t="s">
        <v>529</v>
      </c>
      <c r="W205" s="16"/>
      <c r="X205" s="16"/>
      <c r="Y205" s="16"/>
      <c r="Z205" s="16"/>
      <c r="AA205" s="16"/>
      <c r="AB205" s="17"/>
      <c r="AC205" s="18"/>
      <c r="AD205" s="19"/>
      <c r="AE205" s="19"/>
      <c r="AF205" s="19"/>
      <c r="AG205" s="19"/>
      <c r="AH205" s="19"/>
      <c r="AI205" s="19"/>
      <c r="AJ205" s="19" t="str">
        <f t="shared" si="40"/>
        <v/>
      </c>
      <c r="AK205" s="19" t="str">
        <f t="shared" si="41"/>
        <v/>
      </c>
      <c r="AL205" s="19" t="str">
        <f t="shared" si="42"/>
        <v/>
      </c>
      <c r="AM205" s="19" t="str">
        <f t="shared" si="43"/>
        <v/>
      </c>
      <c r="AN205" s="19" t="str">
        <f t="shared" si="44"/>
        <v/>
      </c>
      <c r="AO205" s="19" t="str">
        <f t="shared" si="45"/>
        <v/>
      </c>
      <c r="AP205" s="19" t="str">
        <f t="shared" si="46"/>
        <v/>
      </c>
      <c r="AQ205" s="19" t="str">
        <f t="shared" si="47"/>
        <v>y</v>
      </c>
      <c r="AR205" s="19" t="str">
        <f t="shared" si="48"/>
        <v/>
      </c>
      <c r="AS205" s="80" t="s">
        <v>749</v>
      </c>
      <c r="AT205" s="81" t="s">
        <v>577</v>
      </c>
      <c r="AU205" s="82" t="s">
        <v>3554</v>
      </c>
      <c r="AV205" s="20">
        <v>2</v>
      </c>
      <c r="AW205" s="21">
        <v>0</v>
      </c>
      <c r="AX205" s="21">
        <v>95</v>
      </c>
      <c r="AY205" s="21">
        <v>0</v>
      </c>
      <c r="AZ205" s="21">
        <v>0</v>
      </c>
      <c r="BA205" s="21">
        <v>0</v>
      </c>
      <c r="BB205" s="21">
        <v>0</v>
      </c>
      <c r="BC205" s="21">
        <v>0</v>
      </c>
      <c r="BD205" s="21">
        <v>0</v>
      </c>
      <c r="BE205" s="21">
        <v>5</v>
      </c>
      <c r="BF205" s="15" t="str">
        <f t="shared" si="39"/>
        <v>http://mkweb.bcgsc.ca/color-summarizer/?url=https://i.ibb.co/0qX5fdM/Somalia-Flag.png&amp;precision=low&amp;num_clusters=2</v>
      </c>
      <c r="BG205" s="15">
        <f t="shared" si="49"/>
        <v>100</v>
      </c>
      <c r="BH205" s="15" t="str">
        <f t="shared" si="50"/>
        <v>["pctBLA_0", "pctBLU_95", "pctGRE_0", "pctRED_0", "pctYEL_0", "pctORA_0", "pctBRO_0", "pctPUR_0", "pctWHI_5"]</v>
      </c>
      <c r="BI205" s="22">
        <v>637657</v>
      </c>
      <c r="BJ205" s="15" t="str">
        <f t="shared" si="51"/>
        <v>"area_637657",</v>
      </c>
      <c r="BK205" s="15" t="s">
        <v>2960</v>
      </c>
    </row>
    <row r="206" spans="1:63" ht="21.6" customHeight="1" x14ac:dyDescent="0.3">
      <c r="A206" s="10" t="s">
        <v>244</v>
      </c>
      <c r="B206" s="11" t="e" vm="205">
        <v>#VALUE!</v>
      </c>
      <c r="C206" s="24" t="s">
        <v>488</v>
      </c>
      <c r="D206" s="2" t="s">
        <v>792</v>
      </c>
      <c r="E206" s="12" t="s">
        <v>1003</v>
      </c>
      <c r="F206" s="13" t="str" cm="1">
        <f t="array" ref="F206">SUBSTITUTE(CHAR(34) &amp; "capi_" &amp; AS206 &amp; CHAR(34) &amp; "," &amp; BZ206 &amp; IF(COUNTA(_xlfn._xlws.FILTER(I206:AB206, I206:AB206="y"))=0, "", _xlfn.TEXTJOIN(", ", TRUE, IF(I206:AB206="y", CHAR(34) &amp; I$1:AB$1 &amp; CHAR(34), "")) &amp; ","),",,",",")</f>
        <v>"capi_Pretoria, Cape Town, Bloemfontein","pol_samesx", "geo_CapiBeach", "ntGRRE", "ntBLYE", "ntWHYE",</v>
      </c>
      <c r="G206" s="14" t="str" cm="1">
        <f t="array" ref="G206">_xlfn.LET(
  _xlpm.textOutput, SUBSTITUTE(
    IF(COUNTA(_xlfn._xlws.FILTER(BH206:BU206, BH206:BU206="y"))=0, "", _xlfn.TEXTJOIN(",", TRUE, IF(AC206:AR206="y", CHAR(34) &amp; $AC$1:$AR$1 &amp; CHAR(34), "")) ) &amp; "," &amp; CHAR(34) &amp; AT206 &amp; CHAR(34),
    ",,", ","
  ),
  IF(LEFT(_xlpm.textOutput,1)=",", MID(_xlpm.textOutput,2,LEN(_xlpm.textOutput)-1), _xlpm.textOutput)
)</f>
        <v>"bricss","chopGB","englis","rg2_AF_South"</v>
      </c>
      <c r="H206" s="15" t="str">
        <f>""</f>
        <v/>
      </c>
      <c r="I206" s="16"/>
      <c r="J206" s="16"/>
      <c r="K206" s="16"/>
      <c r="L206" s="16"/>
      <c r="M206" s="16"/>
      <c r="N206" s="16"/>
      <c r="O206" s="16"/>
      <c r="P206" s="16"/>
      <c r="Q206" s="16"/>
      <c r="R206" s="16"/>
      <c r="S206" s="16"/>
      <c r="T206" s="16" t="s">
        <v>529</v>
      </c>
      <c r="U206" s="16"/>
      <c r="V206" s="16" t="s">
        <v>529</v>
      </c>
      <c r="W206" s="16"/>
      <c r="X206" s="16"/>
      <c r="Y206" s="16" t="s">
        <v>529</v>
      </c>
      <c r="Z206" s="16"/>
      <c r="AA206" s="16" t="s">
        <v>529</v>
      </c>
      <c r="AB206" s="17" t="s">
        <v>529</v>
      </c>
      <c r="AC206" s="18" t="s">
        <v>529</v>
      </c>
      <c r="AD206" s="19" t="s">
        <v>529</v>
      </c>
      <c r="AE206" s="19"/>
      <c r="AF206" s="19"/>
      <c r="AG206" s="19"/>
      <c r="AH206" s="19"/>
      <c r="AI206" s="19"/>
      <c r="AJ206" s="19" t="str">
        <f t="shared" si="40"/>
        <v>y</v>
      </c>
      <c r="AK206" s="19" t="str">
        <f t="shared" si="41"/>
        <v/>
      </c>
      <c r="AL206" s="19" t="str">
        <f t="shared" si="42"/>
        <v/>
      </c>
      <c r="AM206" s="19" t="str">
        <f t="shared" si="43"/>
        <v/>
      </c>
      <c r="AN206" s="19" t="str">
        <f t="shared" si="44"/>
        <v/>
      </c>
      <c r="AO206" s="19" t="str">
        <f t="shared" si="45"/>
        <v/>
      </c>
      <c r="AP206" s="19" t="str">
        <f t="shared" si="46"/>
        <v/>
      </c>
      <c r="AQ206" s="19" t="str">
        <f t="shared" si="47"/>
        <v/>
      </c>
      <c r="AR206" s="19" t="str">
        <f t="shared" si="48"/>
        <v/>
      </c>
      <c r="AS206" s="80" t="s">
        <v>750</v>
      </c>
      <c r="AT206" s="81" t="s">
        <v>574</v>
      </c>
      <c r="AU206" s="82" t="s">
        <v>3555</v>
      </c>
      <c r="AV206" s="20">
        <v>6</v>
      </c>
      <c r="AW206" s="21">
        <v>9</v>
      </c>
      <c r="AX206" s="21">
        <v>21</v>
      </c>
      <c r="AY206" s="21">
        <v>31</v>
      </c>
      <c r="AZ206" s="21">
        <v>21</v>
      </c>
      <c r="BA206" s="21">
        <v>6</v>
      </c>
      <c r="BB206" s="21">
        <v>0</v>
      </c>
      <c r="BC206" s="21">
        <v>0</v>
      </c>
      <c r="BD206" s="21">
        <v>0</v>
      </c>
      <c r="BE206" s="21">
        <v>12</v>
      </c>
      <c r="BF206" s="15" t="str">
        <f t="shared" si="39"/>
        <v>http://mkweb.bcgsc.ca/color-summarizer/?url=https://i.ibb.co/VQ3fwGS/South-Africa-Flag.png&amp;precision=low&amp;num_clusters=6</v>
      </c>
      <c r="BG206" s="15">
        <f t="shared" si="49"/>
        <v>100</v>
      </c>
      <c r="BH206" s="15" t="str">
        <f t="shared" si="50"/>
        <v>["pctBLA_9", "pctBLU_21", "pctGRE_31", "pctRED_21", "pctYEL_6", "pctORA_0", "pctBRO_0", "pctPUR_0", "pctWHI_12"]</v>
      </c>
      <c r="BI206" s="22">
        <v>1221037</v>
      </c>
      <c r="BJ206" s="15" t="str">
        <f t="shared" si="51"/>
        <v>"area_1221037",</v>
      </c>
      <c r="BK206" s="15" t="s">
        <v>2961</v>
      </c>
    </row>
    <row r="207" spans="1:63" ht="21.6" customHeight="1" x14ac:dyDescent="0.3">
      <c r="A207" s="10" t="s">
        <v>245</v>
      </c>
      <c r="B207" s="11" t="e" vm="206">
        <v>#VALUE!</v>
      </c>
      <c r="C207" s="24" t="s">
        <v>489</v>
      </c>
      <c r="D207" s="2" t="s">
        <v>790</v>
      </c>
      <c r="E207" s="12" t="s">
        <v>1004</v>
      </c>
      <c r="F207" s="13" t="str" cm="1">
        <f t="array" ref="F207">SUBSTITUTE(CHAR(34) &amp; "capi_" &amp; AS207 &amp; CHAR(34) &amp; "," &amp; BZ207 &amp; IF(COUNTA(_xlfn._xlws.FILTER(I207:AB207, I207:AB207="y"))=0, "", _xlfn.TEXTJOIN(", ", TRUE, IF(I207:AB207="y", CHAR(34) &amp; I$1:AB$1 &amp; CHAR(34), "")) &amp; ","),",,",",")</f>
        <v>"capi_Seoul","top10_ping", "md_tekken7",</v>
      </c>
      <c r="G207" s="14" t="str" cm="1">
        <f t="array" ref="G207">_xlfn.LET(
  _xlpm.textOutput, SUBSTITUTE(
    IF(COUNTA(_xlfn._xlws.FILTER(BH207:BU207, BH207:BU207="y"))=0, "", _xlfn.TEXTJOIN(",", TRUE, IF(AC207:AR207="y", CHAR(34) &amp; $AC$1:$AR$1 &amp; CHAR(34), "")) ) &amp; "," &amp; CHAR(34) &amp; AT207 &amp; CHAR(34),
    ",,", ","
  ),
  IF(LEFT(_xlpm.textOutput,1)=",", MID(_xlpm.textOutput,2,LEN(_xlpm.textOutput)-1), _xlpm.textOutput)
)</f>
        <v>"rg2_AS_East"</v>
      </c>
      <c r="H207" s="15" t="str">
        <f>""</f>
        <v/>
      </c>
      <c r="I207" s="16"/>
      <c r="J207" s="16"/>
      <c r="K207" s="16"/>
      <c r="L207" s="16"/>
      <c r="M207" s="16"/>
      <c r="N207" s="16"/>
      <c r="O207" s="16" t="s">
        <v>529</v>
      </c>
      <c r="P207" s="16"/>
      <c r="Q207" s="16"/>
      <c r="R207" s="16"/>
      <c r="S207" s="16"/>
      <c r="T207" s="16"/>
      <c r="U207" s="16"/>
      <c r="V207" s="16"/>
      <c r="W207" s="16" t="s">
        <v>529</v>
      </c>
      <c r="X207" s="16"/>
      <c r="Y207" s="16"/>
      <c r="Z207" s="16"/>
      <c r="AA207" s="16"/>
      <c r="AB207" s="17"/>
      <c r="AC207" s="18"/>
      <c r="AD207" s="19"/>
      <c r="AE207" s="19"/>
      <c r="AF207" s="19"/>
      <c r="AG207" s="19"/>
      <c r="AH207" s="19"/>
      <c r="AI207" s="19"/>
      <c r="AJ207" s="19" t="str">
        <f t="shared" si="40"/>
        <v/>
      </c>
      <c r="AK207" s="19" t="str">
        <f t="shared" si="41"/>
        <v/>
      </c>
      <c r="AL207" s="19" t="str">
        <f t="shared" si="42"/>
        <v/>
      </c>
      <c r="AM207" s="19" t="str">
        <f t="shared" si="43"/>
        <v/>
      </c>
      <c r="AN207" s="19" t="str">
        <f t="shared" si="44"/>
        <v/>
      </c>
      <c r="AO207" s="19" t="str">
        <f t="shared" si="45"/>
        <v/>
      </c>
      <c r="AP207" s="19" t="str">
        <f t="shared" si="46"/>
        <v/>
      </c>
      <c r="AQ207" s="19" t="str">
        <f t="shared" si="47"/>
        <v/>
      </c>
      <c r="AR207" s="19" t="str">
        <f t="shared" si="48"/>
        <v/>
      </c>
      <c r="AS207" s="80" t="s">
        <v>751</v>
      </c>
      <c r="AT207" s="81" t="s">
        <v>593</v>
      </c>
      <c r="AU207" s="82" t="s">
        <v>3532</v>
      </c>
      <c r="AV207" s="20">
        <v>4</v>
      </c>
      <c r="AW207" s="21">
        <v>9</v>
      </c>
      <c r="AX207" s="21">
        <v>6</v>
      </c>
      <c r="AY207" s="21">
        <v>0</v>
      </c>
      <c r="AZ207" s="21">
        <v>6</v>
      </c>
      <c r="BA207" s="21">
        <v>0</v>
      </c>
      <c r="BB207" s="21">
        <v>0</v>
      </c>
      <c r="BC207" s="21">
        <v>0</v>
      </c>
      <c r="BD207" s="21">
        <v>0</v>
      </c>
      <c r="BE207" s="21">
        <v>79</v>
      </c>
      <c r="BF207" s="15" t="str">
        <f t="shared" si="39"/>
        <v>http://mkweb.bcgsc.ca/color-summarizer/?url=https://i.ibb.co/HgCFtRv/South-Korea-Flag.png&amp;precision=low&amp;num_clusters=4</v>
      </c>
      <c r="BG207" s="15">
        <f t="shared" si="49"/>
        <v>100</v>
      </c>
      <c r="BH207" s="15" t="str">
        <f t="shared" si="50"/>
        <v>["pctBLA_9", "pctBLU_6", "pctGRE_0", "pctRED_6", "pctYEL_0", "pctORA_0", "pctBRO_0", "pctPUR_0", "pctWHI_79"]</v>
      </c>
      <c r="BI207" s="22">
        <v>100210</v>
      </c>
      <c r="BJ207" s="15" t="str">
        <f t="shared" si="51"/>
        <v>"area_100210",</v>
      </c>
      <c r="BK207" s="15" t="s">
        <v>2962</v>
      </c>
    </row>
    <row r="208" spans="1:63" ht="21.6" customHeight="1" x14ac:dyDescent="0.3">
      <c r="A208" s="10" t="s">
        <v>246</v>
      </c>
      <c r="B208" s="11" t="e" vm="207">
        <v>#VALUE!</v>
      </c>
      <c r="C208" s="24" t="s">
        <v>490</v>
      </c>
      <c r="D208" s="2" t="s">
        <v>792</v>
      </c>
      <c r="E208" s="12" t="s">
        <v>1005</v>
      </c>
      <c r="F208" s="13" t="str" cm="1">
        <f t="array" ref="F208">SUBSTITUTE(CHAR(34) &amp; "capi_" &amp; AS208 &amp; CHAR(34) &amp; "," &amp; BZ208 &amp; IF(COUNTA(_xlfn._xlws.FILTER(I208:AB208, I208:AB208="y"))=0, "", _xlfn.TEXTJOIN(", ", TRUE, IF(I208:AB208="y", CHAR(34) &amp; I$1:AB$1 &amp; CHAR(34), "")) &amp; ","),",,",",")</f>
        <v>"capi_Juba","landlo", "ntGRRE", "ntGRYE", "ntWHYE",</v>
      </c>
      <c r="G208" s="14" t="str" cm="1">
        <f t="array" ref="G208">_xlfn.LET(
  _xlpm.textOutput, SUBSTITUTE(
    IF(COUNTA(_xlfn._xlws.FILTER(BH208:BU208, BH208:BU208="y"))=0, "", _xlfn.TEXTJOIN(",", TRUE, IF(AC208:AR208="y", CHAR(34) &amp; $AC$1:$AR$1 &amp; CHAR(34), "")) ) &amp; "," &amp; CHAR(34) &amp; AT208 &amp; CHAR(34),
    ",,", ","
  ),
  IF(LEFT(_xlpm.textOutput,1)=",", MID(_xlpm.textOutput,2,LEN(_xlpm.textOutput)-1), _xlpm.textOutput)
)</f>
        <v>"englis","rg2_AF_East"</v>
      </c>
      <c r="H208" s="15" t="str">
        <f>""</f>
        <v/>
      </c>
      <c r="I208" s="16"/>
      <c r="J208" s="16" t="s">
        <v>529</v>
      </c>
      <c r="K208" s="16"/>
      <c r="L208" s="16"/>
      <c r="M208" s="16"/>
      <c r="N208" s="16"/>
      <c r="O208" s="16"/>
      <c r="P208" s="16"/>
      <c r="Q208" s="16"/>
      <c r="R208" s="16"/>
      <c r="S208" s="16"/>
      <c r="T208" s="16"/>
      <c r="U208" s="16"/>
      <c r="V208" s="16"/>
      <c r="W208" s="16"/>
      <c r="X208" s="16"/>
      <c r="Y208" s="16" t="s">
        <v>529</v>
      </c>
      <c r="Z208" s="16" t="s">
        <v>529</v>
      </c>
      <c r="AA208" s="16"/>
      <c r="AB208" s="17" t="s">
        <v>529</v>
      </c>
      <c r="AC208" s="18"/>
      <c r="AD208" s="19"/>
      <c r="AE208" s="19"/>
      <c r="AF208" s="19"/>
      <c r="AG208" s="19"/>
      <c r="AH208" s="19"/>
      <c r="AI208" s="19"/>
      <c r="AJ208" s="19" t="str">
        <f t="shared" si="40"/>
        <v>y</v>
      </c>
      <c r="AK208" s="19" t="str">
        <f t="shared" si="41"/>
        <v/>
      </c>
      <c r="AL208" s="19" t="str">
        <f t="shared" si="42"/>
        <v/>
      </c>
      <c r="AM208" s="19" t="str">
        <f t="shared" si="43"/>
        <v/>
      </c>
      <c r="AN208" s="19" t="str">
        <f t="shared" si="44"/>
        <v/>
      </c>
      <c r="AO208" s="19" t="str">
        <f t="shared" si="45"/>
        <v/>
      </c>
      <c r="AP208" s="19" t="str">
        <f t="shared" si="46"/>
        <v/>
      </c>
      <c r="AQ208" s="19" t="str">
        <f t="shared" si="47"/>
        <v/>
      </c>
      <c r="AR208" s="19" t="str">
        <f t="shared" si="48"/>
        <v/>
      </c>
      <c r="AS208" s="80" t="s">
        <v>752</v>
      </c>
      <c r="AT208" s="81" t="s">
        <v>577</v>
      </c>
      <c r="AU208" s="82" t="s">
        <v>3450</v>
      </c>
      <c r="AV208" s="20">
        <v>6</v>
      </c>
      <c r="AW208" s="21">
        <v>25</v>
      </c>
      <c r="AX208" s="21">
        <v>20</v>
      </c>
      <c r="AY208" s="21">
        <v>25</v>
      </c>
      <c r="AZ208" s="21">
        <v>20</v>
      </c>
      <c r="BA208" s="21">
        <v>2</v>
      </c>
      <c r="BB208" s="21">
        <v>0</v>
      </c>
      <c r="BC208" s="21">
        <v>0</v>
      </c>
      <c r="BD208" s="21">
        <v>0</v>
      </c>
      <c r="BE208" s="21">
        <v>8</v>
      </c>
      <c r="BF208" s="15" t="str">
        <f t="shared" si="39"/>
        <v>http://mkweb.bcgsc.ca/color-summarizer/?url=https://i.ibb.co/hFhLmF9/South-Sudan-Flag.png&amp;precision=low&amp;num_clusters=6</v>
      </c>
      <c r="BG208" s="15">
        <f t="shared" si="49"/>
        <v>100</v>
      </c>
      <c r="BH208" s="15" t="str">
        <f t="shared" si="50"/>
        <v>["pctBLA_25", "pctBLU_20", "pctGRE_25", "pctRED_20", "pctYEL_2", "pctORA_0", "pctBRO_0", "pctPUR_0", "pctWHI_8"]</v>
      </c>
      <c r="BI208" s="22">
        <v>619745</v>
      </c>
      <c r="BJ208" s="15" t="str">
        <f t="shared" si="51"/>
        <v>"area_619745",</v>
      </c>
      <c r="BK208" s="15" t="s">
        <v>2963</v>
      </c>
    </row>
    <row r="209" spans="1:63" ht="21.6" customHeight="1" x14ac:dyDescent="0.3">
      <c r="A209" s="10" t="s">
        <v>247</v>
      </c>
      <c r="B209" s="11" t="e" vm="208">
        <v>#VALUE!</v>
      </c>
      <c r="C209" s="24" t="s">
        <v>491</v>
      </c>
      <c r="D209" s="2" t="s">
        <v>791</v>
      </c>
      <c r="E209" s="12" t="s">
        <v>1006</v>
      </c>
      <c r="F209" s="13" t="str" cm="1">
        <f t="array" ref="F209">SUBSTITUTE(CHAR(34) &amp; "capi_" &amp; AS209 &amp; CHAR(34) &amp; "," &amp; BZ209 &amp; IF(COUNTA(_xlfn._xlws.FILTER(I209:AB209, I209:AB209="y"))=0, "", _xlfn.TEXTJOIN(", ", TRUE, IF(I209:AB209="y", CHAR(34) &amp; I$1:AB$1 &amp; CHAR(34), "")) &amp; ","),",,",",")</f>
        <v>"capi_Madrid","locate_MI", "md_acreed123", "pol_samesx", "pol_pope", "md_tekken7", "ntGRRE", "ntBLYE", "ntWHYE",</v>
      </c>
      <c r="G209" s="14" t="str" cm="1">
        <f t="array" ref="G209">_xlfn.LET(
  _xlpm.textOutput, SUBSTITUTE(
    IF(COUNTA(_xlfn._xlws.FILTER(BH209:BU209, BH209:BU209="y"))=0, "", _xlfn.TEXTJOIN(",", TRUE, IF(AC209:AR209="y", CHAR(34) &amp; $AC$1:$AR$1 &amp; CHAR(34), "")) ) &amp; "," &amp; CHAR(34) &amp; AT209 &amp; CHAR(34),
    ",,", ","
  ),
  IF(LEFT(_xlpm.textOutput,1)=",", MID(_xlpm.textOutput,2,LEN(_xlpm.textOutput)-1), _xlpm.textOutput)
)</f>
        <v>"rg3_romanempire","eunion","monarchy","spanis","rg2_Eu_South"</v>
      </c>
      <c r="H209" s="15" t="str">
        <f>""</f>
        <v/>
      </c>
      <c r="I209" s="16"/>
      <c r="J209" s="16"/>
      <c r="K209" s="16"/>
      <c r="L209" s="16" t="s">
        <v>529</v>
      </c>
      <c r="M209" s="16"/>
      <c r="N209" s="16"/>
      <c r="O209" s="16"/>
      <c r="P209" s="16"/>
      <c r="Q209" s="16"/>
      <c r="R209" s="16"/>
      <c r="S209" s="16" t="s">
        <v>529</v>
      </c>
      <c r="T209" s="16" t="s">
        <v>529</v>
      </c>
      <c r="U209" s="16" t="s">
        <v>529</v>
      </c>
      <c r="V209" s="16"/>
      <c r="W209" s="16" t="s">
        <v>529</v>
      </c>
      <c r="X209" s="16"/>
      <c r="Y209" s="16" t="s">
        <v>529</v>
      </c>
      <c r="Z209" s="16"/>
      <c r="AA209" s="16" t="s">
        <v>529</v>
      </c>
      <c r="AB209" s="17" t="s">
        <v>529</v>
      </c>
      <c r="AC209" s="18"/>
      <c r="AD209" s="19"/>
      <c r="AE209" s="19"/>
      <c r="AF209" s="19"/>
      <c r="AG209" s="19" t="s">
        <v>529</v>
      </c>
      <c r="AH209" s="19" t="s">
        <v>529</v>
      </c>
      <c r="AI209" s="19" t="s">
        <v>529</v>
      </c>
      <c r="AJ209" s="19" t="str">
        <f t="shared" si="40"/>
        <v/>
      </c>
      <c r="AK209" s="19" t="str">
        <f t="shared" si="41"/>
        <v/>
      </c>
      <c r="AL209" s="19" t="str">
        <f t="shared" si="42"/>
        <v/>
      </c>
      <c r="AM209" s="19" t="str">
        <f t="shared" si="43"/>
        <v>y</v>
      </c>
      <c r="AN209" s="19" t="str">
        <f t="shared" si="44"/>
        <v/>
      </c>
      <c r="AO209" s="19" t="str">
        <f t="shared" si="45"/>
        <v/>
      </c>
      <c r="AP209" s="19" t="str">
        <f t="shared" si="46"/>
        <v/>
      </c>
      <c r="AQ209" s="19" t="str">
        <f t="shared" si="47"/>
        <v/>
      </c>
      <c r="AR209" s="19" t="str">
        <f t="shared" si="48"/>
        <v/>
      </c>
      <c r="AS209" s="80" t="s">
        <v>753</v>
      </c>
      <c r="AT209" s="81" t="s">
        <v>535</v>
      </c>
      <c r="AU209" s="82" t="s">
        <v>3556</v>
      </c>
      <c r="AV209" s="20">
        <v>6</v>
      </c>
      <c r="AW209" s="21">
        <v>1</v>
      </c>
      <c r="AX209" s="21">
        <v>2</v>
      </c>
      <c r="AY209" s="21">
        <v>1</v>
      </c>
      <c r="AZ209" s="21">
        <v>55</v>
      </c>
      <c r="BA209" s="21">
        <v>40</v>
      </c>
      <c r="BB209" s="21">
        <v>0</v>
      </c>
      <c r="BC209" s="21">
        <v>0</v>
      </c>
      <c r="BD209" s="21">
        <v>1</v>
      </c>
      <c r="BE209" s="21">
        <v>0</v>
      </c>
      <c r="BF209" s="15" t="str">
        <f t="shared" si="39"/>
        <v>http://mkweb.bcgsc.ca/color-summarizer/?url=https://i.ibb.co/sbKvDGG/Spain-Flag.png&amp;precision=low&amp;num_clusters=6</v>
      </c>
      <c r="BG209" s="15">
        <f t="shared" si="49"/>
        <v>100</v>
      </c>
      <c r="BH209" s="15" t="str">
        <f t="shared" si="50"/>
        <v>["pctBLA_1", "pctBLU_2", "pctGRE_1", "pctRED_55", "pctYEL_40", "pctORA_0", "pctBRO_0", "pctPUR_1", "pctWHI_0"]</v>
      </c>
      <c r="BI209" s="22">
        <v>505990</v>
      </c>
      <c r="BJ209" s="15" t="str">
        <f t="shared" si="51"/>
        <v>"area_505990",</v>
      </c>
      <c r="BK209" s="15" t="s">
        <v>2964</v>
      </c>
    </row>
    <row r="210" spans="1:63" ht="21.6" customHeight="1" x14ac:dyDescent="0.3">
      <c r="A210" s="10" t="s">
        <v>248</v>
      </c>
      <c r="B210" s="11" t="e" vm="209">
        <v>#VALUE!</v>
      </c>
      <c r="C210" s="24" t="s">
        <v>492</v>
      </c>
      <c r="D210" s="2" t="s">
        <v>790</v>
      </c>
      <c r="E210" s="12" t="s">
        <v>1007</v>
      </c>
      <c r="F210" s="13" t="str" cm="1">
        <f t="array" ref="F210">SUBSTITUTE(CHAR(34) &amp; "capi_" &amp; AS210 &amp; CHAR(34) &amp; "," &amp; BZ210 &amp; IF(COUNTA(_xlfn._xlws.FILTER(I210:AB210, I210:AB210="y"))=0, "", _xlfn.TEXTJOIN(", ", TRUE, IF(I210:AB210="y", CHAR(34) &amp; I$1:AB$1 &amp; CHAR(34), "")) &amp; ","),",,",",")</f>
        <v>"capi_Sri Jayawardenepura Kotte, Colombo","island", "geo_CapiBeach", "ntGRRE",</v>
      </c>
      <c r="G210" s="14" t="str" cm="1">
        <f t="array" ref="G210">_xlfn.LET(
  _xlpm.textOutput, SUBSTITUTE(
    IF(COUNTA(_xlfn._xlws.FILTER(BH210:BU210, BH210:BU210="y"))=0, "", _xlfn.TEXTJOIN(",", TRUE, IF(AC210:AR210="y", CHAR(34) &amp; $AC$1:$AR$1 &amp; CHAR(34), "")) ) &amp; "," &amp; CHAR(34) &amp; AT210 &amp; CHAR(34),
    ",,", ","
  ),
  IF(LEFT(_xlpm.textOutput,1)=",", MID(_xlpm.textOutput,2,LEN(_xlpm.textOutput)-1), _xlpm.textOutput)
)</f>
        <v>"chopGB","rg2_As_SouthOnly"</v>
      </c>
      <c r="H210" s="15" t="str">
        <f>""</f>
        <v/>
      </c>
      <c r="I210" s="16" t="s">
        <v>529</v>
      </c>
      <c r="J210" s="16"/>
      <c r="K210" s="16"/>
      <c r="L210" s="16"/>
      <c r="M210" s="16"/>
      <c r="N210" s="16"/>
      <c r="O210" s="16"/>
      <c r="P210" s="16"/>
      <c r="Q210" s="16"/>
      <c r="R210" s="16"/>
      <c r="S210" s="16"/>
      <c r="T210" s="16"/>
      <c r="U210" s="16"/>
      <c r="V210" s="16" t="s">
        <v>529</v>
      </c>
      <c r="W210" s="16"/>
      <c r="X210" s="16"/>
      <c r="Y210" s="16" t="s">
        <v>529</v>
      </c>
      <c r="Z210" s="16"/>
      <c r="AA210" s="16"/>
      <c r="AB210" s="17"/>
      <c r="AC210" s="18"/>
      <c r="AD210" s="19" t="s">
        <v>529</v>
      </c>
      <c r="AE210" s="19"/>
      <c r="AF210" s="19"/>
      <c r="AG210" s="19"/>
      <c r="AH210" s="19"/>
      <c r="AI210" s="19"/>
      <c r="AJ210" s="19" t="str">
        <f t="shared" si="40"/>
        <v/>
      </c>
      <c r="AK210" s="19" t="str">
        <f t="shared" si="41"/>
        <v/>
      </c>
      <c r="AL210" s="19" t="str">
        <f t="shared" si="42"/>
        <v/>
      </c>
      <c r="AM210" s="19" t="str">
        <f t="shared" si="43"/>
        <v/>
      </c>
      <c r="AN210" s="19" t="str">
        <f t="shared" si="44"/>
        <v/>
      </c>
      <c r="AO210" s="19" t="str">
        <f t="shared" si="45"/>
        <v/>
      </c>
      <c r="AP210" s="19" t="str">
        <f t="shared" si="46"/>
        <v/>
      </c>
      <c r="AQ210" s="19" t="str">
        <f t="shared" si="47"/>
        <v/>
      </c>
      <c r="AR210" s="19" t="str">
        <f t="shared" si="48"/>
        <v/>
      </c>
      <c r="AS210" s="80" t="s">
        <v>754</v>
      </c>
      <c r="AT210" s="81" t="s">
        <v>531</v>
      </c>
      <c r="AU210" s="82" t="s">
        <v>3557</v>
      </c>
      <c r="AV210" s="20">
        <v>4</v>
      </c>
      <c r="AW210" s="21">
        <v>1</v>
      </c>
      <c r="AX210" s="21">
        <v>0</v>
      </c>
      <c r="AY210" s="21">
        <v>15</v>
      </c>
      <c r="AZ210" s="21">
        <v>30</v>
      </c>
      <c r="BA210" s="21">
        <v>40</v>
      </c>
      <c r="BB210" s="21">
        <v>15</v>
      </c>
      <c r="BC210" s="21">
        <v>0</v>
      </c>
      <c r="BD210" s="21">
        <v>0</v>
      </c>
      <c r="BE210" s="21">
        <v>0</v>
      </c>
      <c r="BF210" s="15" t="str">
        <f t="shared" si="39"/>
        <v>http://mkweb.bcgsc.ca/color-summarizer/?url=https://i.ibb.co/zxcMwLH/Sri-Lanka-Flag.png&amp;precision=low&amp;num_clusters=4</v>
      </c>
      <c r="BG210" s="15">
        <f t="shared" si="49"/>
        <v>101</v>
      </c>
      <c r="BH210" s="15" t="str">
        <f t="shared" si="50"/>
        <v>["pctBLA_1", "pctBLU_0", "pctGRE_15", "pctRED_30", "pctYEL_40", "pctORA_15", "pctBRO_0", "pctPUR_0", "pctWHI_0"]</v>
      </c>
      <c r="BI210" s="22">
        <v>65610</v>
      </c>
      <c r="BJ210" s="15" t="str">
        <f t="shared" si="51"/>
        <v>"area_65610",</v>
      </c>
      <c r="BK210" s="15" t="s">
        <v>2965</v>
      </c>
    </row>
    <row r="211" spans="1:63" ht="21.6" customHeight="1" x14ac:dyDescent="0.3">
      <c r="A211" s="10" t="s">
        <v>249</v>
      </c>
      <c r="B211" s="11" t="e" vm="210">
        <v>#VALUE!</v>
      </c>
      <c r="C211" s="24" t="s">
        <v>493</v>
      </c>
      <c r="D211" s="2" t="s">
        <v>794</v>
      </c>
      <c r="E211" s="12" t="s">
        <v>1008</v>
      </c>
      <c r="F211" s="13" t="str" cm="1">
        <f t="array" ref="F211">SUBSTITUTE(CHAR(34) &amp; "capi_" &amp; AS211 &amp; CHAR(34) &amp; "," &amp; BZ211 &amp; IF(COUNTA(_xlfn._xlws.FILTER(I211:AB211, I211:AB211="y"))=0, "", _xlfn.TEXTJOIN(", ", TRUE, IF(I211:AB211="y", CHAR(34) &amp; I$1:AB$1 &amp; CHAR(34), "")) &amp; ","),",,",",")</f>
        <v>"capi_Saint-Pierre","island", "geo_CapiBeach", "ntGRYE", "ntBLYE", "ntWHYE",</v>
      </c>
      <c r="G211" s="14" t="str" cm="1">
        <f t="array" ref="G211">_xlfn.LET(
  _xlpm.textOutput, SUBSTITUTE(
    IF(COUNTA(_xlfn._xlws.FILTER(BH211:BU211, BH211:BU211="y"))=0, "", _xlfn.TEXTJOIN(",", TRUE, IF(AC211:AR211="y", CHAR(34) &amp; $AC$1:$AR$1 &amp; CHAR(34), "")) ) &amp; "," &amp; CHAR(34) &amp; AT211 &amp; CHAR(34),
    ",,", ","
  ),
  IF(LEFT(_xlpm.textOutput,1)=",", MID(_xlpm.textOutput,2,LEN(_xlpm.textOutput)-1), _xlpm.textOutput)
)</f>
        <v>"french","rg2_AM_North"</v>
      </c>
      <c r="H211" s="15" t="str">
        <f>""</f>
        <v/>
      </c>
      <c r="I211" s="16" t="s">
        <v>529</v>
      </c>
      <c r="J211" s="16"/>
      <c r="K211" s="16"/>
      <c r="L211" s="16"/>
      <c r="M211" s="16"/>
      <c r="N211" s="16"/>
      <c r="O211" s="16"/>
      <c r="P211" s="16"/>
      <c r="Q211" s="16"/>
      <c r="R211" s="16"/>
      <c r="S211" s="16"/>
      <c r="T211" s="16"/>
      <c r="U211" s="16"/>
      <c r="V211" s="16" t="s">
        <v>529</v>
      </c>
      <c r="W211" s="16"/>
      <c r="X211" s="16"/>
      <c r="Y211" s="16"/>
      <c r="Z211" s="16" t="s">
        <v>529</v>
      </c>
      <c r="AA211" s="16" t="s">
        <v>529</v>
      </c>
      <c r="AB211" s="17" t="s">
        <v>529</v>
      </c>
      <c r="AC211" s="18"/>
      <c r="AD211" s="19"/>
      <c r="AE211" s="19"/>
      <c r="AF211" s="19"/>
      <c r="AG211" s="19"/>
      <c r="AH211" s="19"/>
      <c r="AI211" s="19"/>
      <c r="AJ211" s="19" t="str">
        <f t="shared" si="40"/>
        <v/>
      </c>
      <c r="AK211" s="19" t="str">
        <f t="shared" si="41"/>
        <v>y</v>
      </c>
      <c r="AL211" s="19" t="str">
        <f t="shared" si="42"/>
        <v/>
      </c>
      <c r="AM211" s="19" t="str">
        <f t="shared" si="43"/>
        <v/>
      </c>
      <c r="AN211" s="19" t="str">
        <f t="shared" si="44"/>
        <v/>
      </c>
      <c r="AO211" s="19" t="str">
        <f t="shared" si="45"/>
        <v/>
      </c>
      <c r="AP211" s="19" t="str">
        <f t="shared" si="46"/>
        <v/>
      </c>
      <c r="AQ211" s="19" t="str">
        <f t="shared" si="47"/>
        <v/>
      </c>
      <c r="AR211" s="19" t="str">
        <f t="shared" si="48"/>
        <v/>
      </c>
      <c r="AS211" s="80" t="s">
        <v>755</v>
      </c>
      <c r="AT211" s="81" t="s">
        <v>568</v>
      </c>
      <c r="AU211" s="82" t="s">
        <v>3460</v>
      </c>
      <c r="AV211" s="20">
        <v>6</v>
      </c>
      <c r="AW211" s="21">
        <v>2</v>
      </c>
      <c r="AX211" s="21">
        <v>48</v>
      </c>
      <c r="AY211" s="21">
        <v>8</v>
      </c>
      <c r="AZ211" s="21">
        <v>10</v>
      </c>
      <c r="BA211" s="21">
        <v>17</v>
      </c>
      <c r="BB211" s="21">
        <v>0</v>
      </c>
      <c r="BC211" s="21">
        <v>0</v>
      </c>
      <c r="BD211" s="21">
        <v>0</v>
      </c>
      <c r="BE211" s="21">
        <v>14</v>
      </c>
      <c r="BF211" s="15" t="str">
        <f t="shared" si="39"/>
        <v>http://mkweb.bcgsc.ca/color-summarizer/?url=https://upload.wikimedia.org/wikipedia/commons/thumb/7/74/Flag_of_Saint-Pierre_and_Miquelon.svg/480px-Flag_of_Saint-Pierre_and_Miquelon.svg.png&amp;precision=low&amp;num_clusters=6</v>
      </c>
      <c r="BG211" s="15">
        <f t="shared" si="49"/>
        <v>99</v>
      </c>
      <c r="BH211" s="15" t="str">
        <f t="shared" si="50"/>
        <v>["pctBLA_2", "pctBLU_48", "pctGRE_8", "pctRED_10", "pctYEL_17", "pctORA_0", "pctBRO_0", "pctPUR_0", "pctWHI_14"]</v>
      </c>
      <c r="BI211" s="15">
        <v>242</v>
      </c>
      <c r="BJ211" s="15" t="str">
        <f t="shared" si="51"/>
        <v>"area_242",</v>
      </c>
      <c r="BK211" s="15" t="s">
        <v>2966</v>
      </c>
    </row>
    <row r="212" spans="1:63" ht="21.6" customHeight="1" x14ac:dyDescent="0.3">
      <c r="A212" s="10" t="s">
        <v>250</v>
      </c>
      <c r="B212" s="11" t="e" vm="211">
        <v>#VALUE!</v>
      </c>
      <c r="C212" s="24" t="s">
        <v>494</v>
      </c>
      <c r="D212" s="2" t="s">
        <v>792</v>
      </c>
      <c r="E212" s="12" t="s">
        <v>1009</v>
      </c>
      <c r="F212" s="13" t="str" cm="1">
        <f t="array" ref="F212">SUBSTITUTE(CHAR(34) &amp; "capi_" &amp; AS212 &amp; CHAR(34) &amp; "," &amp; BZ212 &amp; IF(COUNTA(_xlfn._xlws.FILTER(I212:AB212, I212:AB212="y"))=0, "", _xlfn.TEXTJOIN(", ", TRUE, IF(I212:AB212="y", CHAR(34) &amp; I$1:AB$1 &amp; CHAR(34), "")) &amp; ","),",,",",")</f>
        <v>"capi_Khartoum","top30_camel",</v>
      </c>
      <c r="G212" s="14" t="str" cm="1">
        <f t="array" ref="G212">_xlfn.LET(
  _xlpm.textOutput, SUBSTITUTE(
    IF(COUNTA(_xlfn._xlws.FILTER(BH212:BU212, BH212:BU212="y"))=0, "", _xlfn.TEXTJOIN(",", TRUE, IF(AC212:AR212="y", CHAR(34) &amp; $AC$1:$AR$1 &amp; CHAR(34), "")) ) &amp; "," &amp; CHAR(34) &amp; AT212 &amp; CHAR(34),
    ",,", ","
  ),
  IF(LEFT(_xlpm.textOutput,1)=",", MID(_xlpm.textOutput,2,LEN(_xlpm.textOutput)-1), _xlpm.textOutput)
)</f>
        <v>"chopGB","englis","arabic","rg2_Af_North"</v>
      </c>
      <c r="H212" s="15" t="str">
        <f>""</f>
        <v/>
      </c>
      <c r="I212" s="16"/>
      <c r="J212" s="16"/>
      <c r="K212" s="16"/>
      <c r="L212" s="16"/>
      <c r="M212" s="16"/>
      <c r="N212" s="16"/>
      <c r="O212" s="16"/>
      <c r="P212" s="16" t="s">
        <v>529</v>
      </c>
      <c r="Q212" s="16"/>
      <c r="R212" s="16"/>
      <c r="S212" s="16"/>
      <c r="T212" s="16"/>
      <c r="U212" s="16"/>
      <c r="V212" s="16"/>
      <c r="W212" s="16"/>
      <c r="X212" s="16"/>
      <c r="Y212" s="16"/>
      <c r="Z212" s="16"/>
      <c r="AA212" s="16"/>
      <c r="AB212" s="17"/>
      <c r="AC212" s="18"/>
      <c r="AD212" s="19" t="s">
        <v>529</v>
      </c>
      <c r="AE212" s="19"/>
      <c r="AF212" s="19"/>
      <c r="AG212" s="19"/>
      <c r="AH212" s="19"/>
      <c r="AI212" s="19"/>
      <c r="AJ212" s="19" t="str">
        <f t="shared" si="40"/>
        <v>y</v>
      </c>
      <c r="AK212" s="19" t="str">
        <f t="shared" si="41"/>
        <v/>
      </c>
      <c r="AL212" s="19" t="str">
        <f t="shared" si="42"/>
        <v/>
      </c>
      <c r="AM212" s="19" t="str">
        <f t="shared" si="43"/>
        <v/>
      </c>
      <c r="AN212" s="19" t="str">
        <f t="shared" si="44"/>
        <v/>
      </c>
      <c r="AO212" s="19" t="str">
        <f t="shared" si="45"/>
        <v/>
      </c>
      <c r="AP212" s="19" t="str">
        <f t="shared" si="46"/>
        <v/>
      </c>
      <c r="AQ212" s="19" t="str">
        <f t="shared" si="47"/>
        <v>y</v>
      </c>
      <c r="AR212" s="19" t="str">
        <f t="shared" si="48"/>
        <v/>
      </c>
      <c r="AS212" s="80" t="s">
        <v>756</v>
      </c>
      <c r="AT212" s="81" t="s">
        <v>537</v>
      </c>
      <c r="AU212" s="82" t="s">
        <v>3558</v>
      </c>
      <c r="AV212" s="20">
        <v>4</v>
      </c>
      <c r="AW212" s="21">
        <v>30</v>
      </c>
      <c r="AX212" s="21">
        <v>0</v>
      </c>
      <c r="AY212" s="21">
        <v>17</v>
      </c>
      <c r="AZ212" s="21">
        <v>30</v>
      </c>
      <c r="BA212" s="21">
        <v>0</v>
      </c>
      <c r="BB212" s="21">
        <v>0</v>
      </c>
      <c r="BC212" s="21">
        <v>0</v>
      </c>
      <c r="BD212" s="21">
        <v>0</v>
      </c>
      <c r="BE212" s="21">
        <v>22</v>
      </c>
      <c r="BF212" s="15" t="str">
        <f t="shared" si="39"/>
        <v>http://mkweb.bcgsc.ca/color-summarizer/?url=https://i.ibb.co/sW5DNd4/Sudan-Flag.png&amp;precision=low&amp;num_clusters=4</v>
      </c>
      <c r="BG212" s="15">
        <f t="shared" si="49"/>
        <v>99</v>
      </c>
      <c r="BH212" s="15" t="str">
        <f t="shared" si="50"/>
        <v>["pctBLA_30", "pctBLU_0", "pctGRE_17", "pctRED_30", "pctYEL_0", "pctORA_0", "pctBRO_0", "pctPUR_0", "pctWHI_22"]</v>
      </c>
      <c r="BI212" s="22">
        <v>1886068</v>
      </c>
      <c r="BJ212" s="15" t="str">
        <f t="shared" si="51"/>
        <v>"area_1886068",</v>
      </c>
      <c r="BK212" s="15" t="s">
        <v>2967</v>
      </c>
    </row>
    <row r="213" spans="1:63" ht="21.6" customHeight="1" x14ac:dyDescent="0.3">
      <c r="A213" s="10" t="s">
        <v>251</v>
      </c>
      <c r="B213" s="11" t="e" vm="212">
        <v>#VALUE!</v>
      </c>
      <c r="C213" s="24" t="s">
        <v>495</v>
      </c>
      <c r="D213" s="2" t="s">
        <v>795</v>
      </c>
      <c r="E213" s="12" t="s">
        <v>1010</v>
      </c>
      <c r="F213" s="13" t="str" cm="1">
        <f t="array" ref="F213">SUBSTITUTE(CHAR(34) &amp; "capi_" &amp; AS213 &amp; CHAR(34) &amp; "," &amp; BZ213 &amp; IF(COUNTA(_xlfn._xlws.FILTER(I213:AB213, I213:AB213="y"))=0, "", _xlfn.TEXTJOIN(", ", TRUE, IF(I213:AB213="y", CHAR(34) &amp; I$1:AB$1 &amp; CHAR(34), "")) &amp; ","),",,",",")</f>
        <v>"capi_Paramaribo","ntGRRE", "ntGRYE", "ntWHYE",</v>
      </c>
      <c r="G213" s="14" t="str" cm="1">
        <f t="array" ref="G213">_xlfn.LET(
  _xlpm.textOutput, SUBSTITUTE(
    IF(COUNTA(_xlfn._xlws.FILTER(BH213:BU213, BH213:BU213="y"))=0, "", _xlfn.TEXTJOIN(",", TRUE, IF(AC213:AR213="y", CHAR(34) &amp; $AC$1:$AR$1 &amp; CHAR(34), "")) ) &amp; "," &amp; CHAR(34) &amp; AT213 &amp; CHAR(34),
    ",,", ","
  ),
  IF(LEFT(_xlpm.textOutput,1)=",", MID(_xlpm.textOutput,2,LEN(_xlpm.textOutput)-1), _xlpm.textOutput)
)</f>
        <v>"dutchs","rg2_AM_South"</v>
      </c>
      <c r="H213" s="15" t="str">
        <f>""</f>
        <v/>
      </c>
      <c r="I213" s="16"/>
      <c r="J213" s="16"/>
      <c r="K213" s="16"/>
      <c r="L213" s="16"/>
      <c r="M213" s="16"/>
      <c r="N213" s="16"/>
      <c r="O213" s="16"/>
      <c r="P213" s="16"/>
      <c r="Q213" s="16"/>
      <c r="R213" s="16"/>
      <c r="S213" s="16"/>
      <c r="T213" s="16"/>
      <c r="U213" s="16"/>
      <c r="V213" s="16"/>
      <c r="W213" s="16"/>
      <c r="X213" s="16"/>
      <c r="Y213" s="16" t="s">
        <v>529</v>
      </c>
      <c r="Z213" s="16" t="s">
        <v>529</v>
      </c>
      <c r="AA213" s="16"/>
      <c r="AB213" s="17" t="s">
        <v>529</v>
      </c>
      <c r="AC213" s="18"/>
      <c r="AD213" s="19"/>
      <c r="AE213" s="19"/>
      <c r="AF213" s="19"/>
      <c r="AG213" s="19"/>
      <c r="AH213" s="19"/>
      <c r="AI213" s="19"/>
      <c r="AJ213" s="19" t="str">
        <f t="shared" si="40"/>
        <v/>
      </c>
      <c r="AK213" s="19" t="str">
        <f t="shared" si="41"/>
        <v/>
      </c>
      <c r="AL213" s="19" t="str">
        <f t="shared" si="42"/>
        <v/>
      </c>
      <c r="AM213" s="19" t="str">
        <f t="shared" si="43"/>
        <v/>
      </c>
      <c r="AN213" s="19" t="str">
        <f t="shared" si="44"/>
        <v>y</v>
      </c>
      <c r="AO213" s="19" t="str">
        <f t="shared" si="45"/>
        <v/>
      </c>
      <c r="AP213" s="19" t="str">
        <f t="shared" si="46"/>
        <v/>
      </c>
      <c r="AQ213" s="19" t="str">
        <f t="shared" si="47"/>
        <v/>
      </c>
      <c r="AR213" s="19" t="str">
        <f t="shared" si="48"/>
        <v/>
      </c>
      <c r="AS213" s="80" t="s">
        <v>757</v>
      </c>
      <c r="AT213" s="81" t="s">
        <v>547</v>
      </c>
      <c r="AU213" s="82" t="s">
        <v>3453</v>
      </c>
      <c r="AV213" s="20">
        <v>4</v>
      </c>
      <c r="AW213" s="21">
        <v>0</v>
      </c>
      <c r="AX213" s="21">
        <v>0</v>
      </c>
      <c r="AY213" s="21">
        <v>40</v>
      </c>
      <c r="AZ213" s="21">
        <v>37</v>
      </c>
      <c r="BA213" s="21">
        <v>3</v>
      </c>
      <c r="BB213" s="21">
        <v>0</v>
      </c>
      <c r="BC213" s="21">
        <v>0</v>
      </c>
      <c r="BD213" s="21">
        <v>0</v>
      </c>
      <c r="BE213" s="21">
        <v>20</v>
      </c>
      <c r="BF213" s="15" t="str">
        <f t="shared" si="39"/>
        <v>http://mkweb.bcgsc.ca/color-summarizer/?url=https://i.ibb.co/5Ks9qPr/Suriname-Flag.png&amp;precision=low&amp;num_clusters=4</v>
      </c>
      <c r="BG213" s="15">
        <f t="shared" si="49"/>
        <v>100</v>
      </c>
      <c r="BH213" s="15" t="str">
        <f t="shared" si="50"/>
        <v>["pctBLA_0", "pctBLU_0", "pctGRE_40", "pctRED_37", "pctYEL_3", "pctORA_0", "pctBRO_0", "pctPUR_0", "pctWHI_20"]</v>
      </c>
      <c r="BI213" s="22">
        <v>163820</v>
      </c>
      <c r="BJ213" s="15" t="str">
        <f t="shared" si="51"/>
        <v>"area_163820",</v>
      </c>
      <c r="BK213" s="15" t="s">
        <v>2968</v>
      </c>
    </row>
    <row r="214" spans="1:63" ht="21.6" customHeight="1" x14ac:dyDescent="0.3">
      <c r="A214" s="10" t="s">
        <v>252</v>
      </c>
      <c r="B214" s="11" t="e" vm="213">
        <v>#VALUE!</v>
      </c>
      <c r="C214" s="24" t="s">
        <v>496</v>
      </c>
      <c r="D214" s="2" t="s">
        <v>791</v>
      </c>
      <c r="E214" s="12" t="s">
        <v>1011</v>
      </c>
      <c r="F214" s="13" t="str" cm="1">
        <f t="array" ref="F214">SUBSTITUTE(CHAR(34) &amp; "capi_" &amp; AS214 &amp; CHAR(34) &amp; "," &amp; BZ214 &amp; IF(COUNTA(_xlfn._xlws.FILTER(I214:AB214, I214:AB214="y"))=0, "", _xlfn.TEXTJOIN(", ", TRUE, IF(I214:AB214="y", CHAR(34) &amp; I$1:AB$1 &amp; CHAR(34), "")) &amp; ","),",,",",")</f>
        <v>"capi_Stockholm","top10_reindeer", "pol_samesx", "geo_CapiBeach", "md_tekken7",</v>
      </c>
      <c r="G214" s="14" t="str" cm="1">
        <f t="array" ref="G214">_xlfn.LET(
  _xlpm.textOutput, SUBSTITUTE(
    IF(COUNTA(_xlfn._xlws.FILTER(BH214:BU214, BH214:BU214="y"))=0, "", _xlfn.TEXTJOIN(",", TRUE, IF(AC214:AR214="y", CHAR(34) &amp; $AC$1:$AR$1 &amp; CHAR(34), "")) ) &amp; "," &amp; CHAR(34) &amp; AT214 &amp; CHAR(34),
    ",,", ","
  ),
  IF(LEFT(_xlpm.textOutput,1)=",", MID(_xlpm.textOutput,2,LEN(_xlpm.textOutput)-1), _xlpm.textOutput)
)</f>
        <v>"eunion","monarchy","rg2_Eu_North"</v>
      </c>
      <c r="H214" s="15" t="str">
        <f>""</f>
        <v/>
      </c>
      <c r="I214" s="16"/>
      <c r="J214" s="16"/>
      <c r="K214" s="16"/>
      <c r="L214" s="16"/>
      <c r="M214" s="16"/>
      <c r="N214" s="16"/>
      <c r="O214" s="16"/>
      <c r="P214" s="16"/>
      <c r="Q214" s="16"/>
      <c r="R214" s="16" t="s">
        <v>529</v>
      </c>
      <c r="S214" s="16"/>
      <c r="T214" s="16" t="s">
        <v>529</v>
      </c>
      <c r="U214" s="16"/>
      <c r="V214" s="16" t="s">
        <v>529</v>
      </c>
      <c r="W214" s="16" t="s">
        <v>529</v>
      </c>
      <c r="X214" s="16"/>
      <c r="Y214" s="16"/>
      <c r="Z214" s="16"/>
      <c r="AA214" s="16"/>
      <c r="AB214" s="17"/>
      <c r="AC214" s="18"/>
      <c r="AD214" s="19"/>
      <c r="AE214" s="19"/>
      <c r="AF214" s="19"/>
      <c r="AG214" s="19"/>
      <c r="AH214" s="19" t="s">
        <v>529</v>
      </c>
      <c r="AI214" s="19" t="s">
        <v>529</v>
      </c>
      <c r="AJ214" s="19" t="str">
        <f t="shared" si="40"/>
        <v/>
      </c>
      <c r="AK214" s="19" t="str">
        <f t="shared" si="41"/>
        <v/>
      </c>
      <c r="AL214" s="19" t="str">
        <f t="shared" si="42"/>
        <v/>
      </c>
      <c r="AM214" s="19" t="str">
        <f t="shared" si="43"/>
        <v/>
      </c>
      <c r="AN214" s="19" t="str">
        <f t="shared" si="44"/>
        <v/>
      </c>
      <c r="AO214" s="19" t="str">
        <f t="shared" si="45"/>
        <v/>
      </c>
      <c r="AP214" s="19" t="str">
        <f t="shared" si="46"/>
        <v/>
      </c>
      <c r="AQ214" s="19" t="str">
        <f t="shared" si="47"/>
        <v/>
      </c>
      <c r="AR214" s="19" t="str">
        <f t="shared" si="48"/>
        <v/>
      </c>
      <c r="AS214" s="80" t="s">
        <v>758</v>
      </c>
      <c r="AT214" s="81" t="s">
        <v>533</v>
      </c>
      <c r="AU214" s="82" t="s">
        <v>3444</v>
      </c>
      <c r="AV214" s="20">
        <v>2</v>
      </c>
      <c r="AW214" s="21">
        <v>0</v>
      </c>
      <c r="AX214" s="21">
        <v>70</v>
      </c>
      <c r="AY214" s="21">
        <v>0</v>
      </c>
      <c r="AZ214" s="21">
        <v>0</v>
      </c>
      <c r="BA214" s="21">
        <v>30</v>
      </c>
      <c r="BB214" s="21">
        <v>0</v>
      </c>
      <c r="BC214" s="21">
        <v>0</v>
      </c>
      <c r="BD214" s="21">
        <v>0</v>
      </c>
      <c r="BE214" s="21">
        <v>0</v>
      </c>
      <c r="BF214" s="15" t="str">
        <f t="shared" si="39"/>
        <v>http://mkweb.bcgsc.ca/color-summarizer/?url=https://i.ibb.co/XxHJpLD/Sweden-Flag.png&amp;precision=low&amp;num_clusters=2</v>
      </c>
      <c r="BG214" s="15">
        <f t="shared" si="49"/>
        <v>100</v>
      </c>
      <c r="BH214" s="15" t="str">
        <f t="shared" si="50"/>
        <v>["pctBLA_0", "pctBLU_70", "pctGRE_0", "pctRED_0", "pctYEL_30", "pctORA_0", "pctBRO_0", "pctPUR_0", "pctWHI_0"]</v>
      </c>
      <c r="BI214" s="22">
        <v>450295</v>
      </c>
      <c r="BJ214" s="15" t="str">
        <f t="shared" si="51"/>
        <v>"area_450295",</v>
      </c>
      <c r="BK214" s="15" t="s">
        <v>2969</v>
      </c>
    </row>
    <row r="215" spans="1:63" ht="21.6" customHeight="1" x14ac:dyDescent="0.3">
      <c r="A215" s="10" t="s">
        <v>253</v>
      </c>
      <c r="B215" s="11" t="e" vm="214">
        <v>#VALUE!</v>
      </c>
      <c r="C215" s="24" t="s">
        <v>497</v>
      </c>
      <c r="D215" s="2" t="s">
        <v>791</v>
      </c>
      <c r="E215" s="12" t="s">
        <v>1012</v>
      </c>
      <c r="F215" s="13" t="str" cm="1">
        <f t="array" ref="F215">SUBSTITUTE(CHAR(34) &amp; "capi_" &amp; AS215 &amp; CHAR(34) &amp; "," &amp; BZ215 &amp; IF(COUNTA(_xlfn._xlws.FILTER(I215:AB215, I215:AB215="y"))=0, "", _xlfn.TEXTJOIN(", ", TRUE, IF(I215:AB215="y", CHAR(34) &amp; I$1:AB$1 &amp; CHAR(34), "")) &amp; ","),",,",",")</f>
        <v>"capi_Bern","landlo", "top10_airlines", "pol_samesx",</v>
      </c>
      <c r="G215" s="14" t="str" cm="1">
        <f t="array" ref="G215">_xlfn.LET(
  _xlpm.textOutput, SUBSTITUTE(
    IF(COUNTA(_xlfn._xlws.FILTER(BH215:BU215, BH215:BU215="y"))=0, "", _xlfn.TEXTJOIN(",", TRUE, IF(AC215:AR215="y", CHAR(34) &amp; $AC$1:$AR$1 &amp; CHAR(34), "")) ) &amp; "," &amp; CHAR(34) &amp; AT215 &amp; CHAR(34),
    ",,", ","
  ),
  IF(LEFT(_xlpm.textOutput,1)=",", MID(_xlpm.textOutput,2,LEN(_xlpm.textOutput)-1), _xlpm.textOutput)
)</f>
        <v>"rg3_romanempire","french","italia","german","rg2_EU_West"</v>
      </c>
      <c r="H215" s="15" t="str">
        <f>""</f>
        <v/>
      </c>
      <c r="I215" s="16"/>
      <c r="J215" s="16" t="s">
        <v>529</v>
      </c>
      <c r="K215" s="16"/>
      <c r="L215" s="16"/>
      <c r="M215" s="16"/>
      <c r="N215" s="16" t="s">
        <v>529</v>
      </c>
      <c r="O215" s="16"/>
      <c r="P215" s="16"/>
      <c r="Q215" s="16"/>
      <c r="R215" s="16"/>
      <c r="S215" s="16"/>
      <c r="T215" s="16" t="s">
        <v>529</v>
      </c>
      <c r="U215" s="16"/>
      <c r="V215" s="16"/>
      <c r="W215" s="16"/>
      <c r="X215" s="16"/>
      <c r="Y215" s="16"/>
      <c r="Z215" s="16"/>
      <c r="AA215" s="16"/>
      <c r="AB215" s="17"/>
      <c r="AC215" s="18"/>
      <c r="AD215" s="19"/>
      <c r="AE215" s="19"/>
      <c r="AF215" s="19"/>
      <c r="AG215" s="19" t="s">
        <v>529</v>
      </c>
      <c r="AH215" s="19"/>
      <c r="AI215" s="19"/>
      <c r="AJ215" s="19" t="str">
        <f t="shared" si="40"/>
        <v/>
      </c>
      <c r="AK215" s="19" t="str">
        <f t="shared" si="41"/>
        <v>y</v>
      </c>
      <c r="AL215" s="19" t="str">
        <f t="shared" si="42"/>
        <v>y</v>
      </c>
      <c r="AM215" s="19" t="str">
        <f t="shared" si="43"/>
        <v/>
      </c>
      <c r="AN215" s="19" t="str">
        <f t="shared" si="44"/>
        <v/>
      </c>
      <c r="AO215" s="19" t="str">
        <f t="shared" si="45"/>
        <v/>
      </c>
      <c r="AP215" s="19" t="str">
        <f t="shared" si="46"/>
        <v>y</v>
      </c>
      <c r="AQ215" s="19" t="str">
        <f t="shared" si="47"/>
        <v/>
      </c>
      <c r="AR215" s="19" t="str">
        <f t="shared" si="48"/>
        <v/>
      </c>
      <c r="AS215" s="80" t="s">
        <v>759</v>
      </c>
      <c r="AT215" s="81" t="s">
        <v>554</v>
      </c>
      <c r="AU215" s="82" t="s">
        <v>3559</v>
      </c>
      <c r="AV215" s="20">
        <v>2</v>
      </c>
      <c r="AW215" s="21">
        <v>0</v>
      </c>
      <c r="AX215" s="21">
        <v>0</v>
      </c>
      <c r="AY215" s="21">
        <v>0</v>
      </c>
      <c r="AZ215" s="21">
        <v>79</v>
      </c>
      <c r="BA215" s="21">
        <v>0</v>
      </c>
      <c r="BB215" s="21">
        <v>0</v>
      </c>
      <c r="BC215" s="21">
        <v>0</v>
      </c>
      <c r="BD215" s="21">
        <v>0</v>
      </c>
      <c r="BE215" s="21">
        <v>21</v>
      </c>
      <c r="BF215" s="15" t="str">
        <f t="shared" si="39"/>
        <v>http://mkweb.bcgsc.ca/color-summarizer/?url=https://i.ibb.co/1MC38kV/Switzerland-Flag.png&amp;precision=low&amp;num_clusters=2</v>
      </c>
      <c r="BG215" s="15">
        <f t="shared" si="49"/>
        <v>100</v>
      </c>
      <c r="BH215" s="15" t="str">
        <f t="shared" si="50"/>
        <v>["pctBLA_0", "pctBLU_0", "pctGRE_0", "pctRED_79", "pctYEL_0", "pctORA_0", "pctBRO_0", "pctPUR_0", "pctWHI_21"]</v>
      </c>
      <c r="BI215" s="22">
        <v>41290</v>
      </c>
      <c r="BJ215" s="15" t="str">
        <f t="shared" si="51"/>
        <v>"area_41290",</v>
      </c>
      <c r="BK215" s="15" t="s">
        <v>2970</v>
      </c>
    </row>
    <row r="216" spans="1:63" ht="21.6" customHeight="1" x14ac:dyDescent="0.3">
      <c r="A216" s="10" t="s">
        <v>254</v>
      </c>
      <c r="B216" s="11" t="e" vm="215">
        <v>#VALUE!</v>
      </c>
      <c r="C216" s="24" t="s">
        <v>498</v>
      </c>
      <c r="D216" s="2" t="s">
        <v>790</v>
      </c>
      <c r="E216" s="12" t="s">
        <v>1013</v>
      </c>
      <c r="F216" s="13" t="str" cm="1">
        <f t="array" ref="F216">SUBSTITUTE(CHAR(34) &amp; "capi_" &amp; AS216 &amp; CHAR(34) &amp; "," &amp; BZ216 &amp; IF(COUNTA(_xlfn._xlws.FILTER(I216:AB216, I216:AB216="y"))=0, "", _xlfn.TEXTJOIN(", ", TRUE, IF(I216:AB216="y", CHAR(34) &amp; I$1:AB$1 &amp; CHAR(34), "")) &amp; ","),",,",",")</f>
        <v>"capi_Damascus","md_acreed123", "pol_pope", "ntGRRE",</v>
      </c>
      <c r="G216" s="14" t="str" cm="1">
        <f t="array" ref="G216">_xlfn.LET(
  _xlpm.textOutput, SUBSTITUTE(
    IF(COUNTA(_xlfn._xlws.FILTER(BH216:BU216, BH216:BU216="y"))=0, "", _xlfn.TEXTJOIN(",", TRUE, IF(AC216:AR216="y", CHAR(34) &amp; $AC$1:$AR$1 &amp; CHAR(34), "")) ) &amp; "," &amp; CHAR(34) &amp; AT216 &amp; CHAR(34),
    ",,", ","
  ),
  IF(LEFT(_xlpm.textOutput,1)=",", MID(_xlpm.textOutput,2,LEN(_xlpm.textOutput)-1), _xlpm.textOutput)
)</f>
        <v>"arabic","rg2_AS_West"</v>
      </c>
      <c r="H216" s="15" t="str">
        <f>""</f>
        <v/>
      </c>
      <c r="I216" s="16"/>
      <c r="J216" s="16"/>
      <c r="K216" s="16"/>
      <c r="L216" s="16"/>
      <c r="M216" s="16"/>
      <c r="N216" s="16"/>
      <c r="O216" s="16"/>
      <c r="P216" s="16"/>
      <c r="Q216" s="16"/>
      <c r="R216" s="16"/>
      <c r="S216" s="16" t="s">
        <v>529</v>
      </c>
      <c r="T216" s="16"/>
      <c r="U216" s="16" t="s">
        <v>529</v>
      </c>
      <c r="V216" s="16"/>
      <c r="W216" s="16"/>
      <c r="X216" s="16"/>
      <c r="Y216" s="16" t="s">
        <v>529</v>
      </c>
      <c r="Z216" s="16"/>
      <c r="AA216" s="16"/>
      <c r="AB216" s="17"/>
      <c r="AC216" s="18"/>
      <c r="AD216" s="19"/>
      <c r="AE216" s="19"/>
      <c r="AF216" s="19"/>
      <c r="AG216" s="19"/>
      <c r="AH216" s="19"/>
      <c r="AI216" s="19"/>
      <c r="AJ216" s="19" t="str">
        <f t="shared" si="40"/>
        <v/>
      </c>
      <c r="AK216" s="19" t="str">
        <f t="shared" si="41"/>
        <v/>
      </c>
      <c r="AL216" s="19" t="str">
        <f t="shared" si="42"/>
        <v/>
      </c>
      <c r="AM216" s="19" t="str">
        <f t="shared" si="43"/>
        <v/>
      </c>
      <c r="AN216" s="19" t="str">
        <f t="shared" si="44"/>
        <v/>
      </c>
      <c r="AO216" s="19" t="str">
        <f t="shared" si="45"/>
        <v/>
      </c>
      <c r="AP216" s="19" t="str">
        <f t="shared" si="46"/>
        <v/>
      </c>
      <c r="AQ216" s="19" t="str">
        <f t="shared" si="47"/>
        <v>y</v>
      </c>
      <c r="AR216" s="19" t="str">
        <f t="shared" si="48"/>
        <v/>
      </c>
      <c r="AS216" s="80" t="s">
        <v>760</v>
      </c>
      <c r="AT216" s="81" t="s">
        <v>549</v>
      </c>
      <c r="AU216" s="82" t="s">
        <v>3456</v>
      </c>
      <c r="AV216" s="20">
        <v>4</v>
      </c>
      <c r="AW216" s="21">
        <v>34</v>
      </c>
      <c r="AX216" s="21">
        <v>0</v>
      </c>
      <c r="AY216" s="21">
        <v>34</v>
      </c>
      <c r="AZ216" s="21">
        <v>5</v>
      </c>
      <c r="BA216" s="21">
        <v>0</v>
      </c>
      <c r="BB216" s="21">
        <v>0</v>
      </c>
      <c r="BC216" s="21">
        <v>0</v>
      </c>
      <c r="BD216" s="21">
        <v>0</v>
      </c>
      <c r="BE216" s="21">
        <v>27</v>
      </c>
      <c r="BF216" s="15" t="str">
        <f t="shared" si="39"/>
        <v>http://mkweb.bcgsc.ca/color-summarizer/?url=https://upload.wikimedia.org/wikipedia/commons/thumb/5/54/Flag_of_Syria_%282025-%29.svg/640px-Flag_of_Syria_%282025-%29.svg.png&amp;precision=low&amp;num_clusters=4</v>
      </c>
      <c r="BG216" s="15">
        <f t="shared" si="49"/>
        <v>100</v>
      </c>
      <c r="BH216" s="15" t="str">
        <f t="shared" si="50"/>
        <v>["pctBLA_34", "pctBLU_0", "pctGRE_34", "pctRED_5", "pctYEL_0", "pctORA_0", "pctBRO_0", "pctPUR_0", "pctWHI_27"]</v>
      </c>
      <c r="BI216" s="22">
        <v>185180</v>
      </c>
      <c r="BJ216" s="15" t="str">
        <f t="shared" si="51"/>
        <v>"area_185180",</v>
      </c>
      <c r="BK216" s="15" t="s">
        <v>2971</v>
      </c>
    </row>
    <row r="217" spans="1:63" ht="21.6" customHeight="1" x14ac:dyDescent="0.3">
      <c r="A217" s="10" t="s">
        <v>255</v>
      </c>
      <c r="B217" s="11" t="e" vm="216">
        <v>#VALUE!</v>
      </c>
      <c r="C217" s="24" t="s">
        <v>499</v>
      </c>
      <c r="D217" s="2" t="s">
        <v>790</v>
      </c>
      <c r="E217" s="12" t="s">
        <v>1014</v>
      </c>
      <c r="F217" s="13" t="str" cm="1">
        <f t="array" ref="F217">SUBSTITUTE(CHAR(34) &amp; "capi_" &amp; AS217 &amp; CHAR(34) &amp; "," &amp; BZ217 &amp; IF(COUNTA(_xlfn._xlws.FILTER(I217:AB217, I217:AB217="y"))=0, "", _xlfn.TEXTJOIN(", ", TRUE, IF(I217:AB217="y", CHAR(34) &amp; I$1:AB$1 &amp; CHAR(34), "")) &amp; ","),",,",",")</f>
        <v>"capi_Taipei","island", "top10_airlines", "top10_ping", "pol_samesx", "geo_CapiBeach", "ntWHRE",</v>
      </c>
      <c r="G217" s="14" t="str" cm="1">
        <f t="array" ref="G217">_xlfn.LET(
  _xlpm.textOutput, SUBSTITUTE(
    IF(COUNTA(_xlfn._xlws.FILTER(BH217:BU217, BH217:BU217="y"))=0, "", _xlfn.TEXTJOIN(",", TRUE, IF(AC217:AR217="y", CHAR(34) &amp; $AC$1:$AR$1 &amp; CHAR(34), "")) ) &amp; "," &amp; CHAR(34) &amp; AT217 &amp; CHAR(34),
    ",,", ","
  ),
  IF(LEFT(_xlpm.textOutput,1)=",", MID(_xlpm.textOutput,2,LEN(_xlpm.textOutput)-1), _xlpm.textOutput)
)</f>
        <v>"chines","rg2_AS_East"</v>
      </c>
      <c r="H217" s="15" t="str">
        <f>""</f>
        <v/>
      </c>
      <c r="I217" s="16" t="s">
        <v>529</v>
      </c>
      <c r="J217" s="16"/>
      <c r="K217" s="16"/>
      <c r="L217" s="16"/>
      <c r="M217" s="16"/>
      <c r="N217" s="16" t="s">
        <v>529</v>
      </c>
      <c r="O217" s="16" t="s">
        <v>529</v>
      </c>
      <c r="P217" s="16"/>
      <c r="Q217" s="16"/>
      <c r="R217" s="16"/>
      <c r="S217" s="16"/>
      <c r="T217" s="16" t="s">
        <v>529</v>
      </c>
      <c r="U217" s="16"/>
      <c r="V217" s="16" t="s">
        <v>529</v>
      </c>
      <c r="W217" s="16"/>
      <c r="X217" s="16" t="s">
        <v>529</v>
      </c>
      <c r="Y217" s="16"/>
      <c r="Z217" s="16"/>
      <c r="AA217" s="16"/>
      <c r="AB217" s="17"/>
      <c r="AC217" s="18"/>
      <c r="AD217" s="19"/>
      <c r="AE217" s="19"/>
      <c r="AF217" s="19"/>
      <c r="AG217" s="19"/>
      <c r="AH217" s="19"/>
      <c r="AI217" s="19"/>
      <c r="AJ217" s="19" t="str">
        <f t="shared" si="40"/>
        <v/>
      </c>
      <c r="AK217" s="19" t="str">
        <f t="shared" si="41"/>
        <v/>
      </c>
      <c r="AL217" s="19" t="str">
        <f t="shared" si="42"/>
        <v/>
      </c>
      <c r="AM217" s="19" t="str">
        <f t="shared" si="43"/>
        <v/>
      </c>
      <c r="AN217" s="19" t="str">
        <f t="shared" si="44"/>
        <v/>
      </c>
      <c r="AO217" s="19" t="str">
        <f t="shared" si="45"/>
        <v>y</v>
      </c>
      <c r="AP217" s="19" t="str">
        <f t="shared" si="46"/>
        <v/>
      </c>
      <c r="AQ217" s="19" t="str">
        <f t="shared" si="47"/>
        <v/>
      </c>
      <c r="AR217" s="19" t="str">
        <f t="shared" si="48"/>
        <v/>
      </c>
      <c r="AS217" s="80" t="s">
        <v>761</v>
      </c>
      <c r="AT217" s="81" t="s">
        <v>593</v>
      </c>
      <c r="AU217" s="82" t="s">
        <v>3472</v>
      </c>
      <c r="AV217" s="20">
        <v>3</v>
      </c>
      <c r="AW217" s="21">
        <v>0</v>
      </c>
      <c r="AX217" s="21">
        <v>22</v>
      </c>
      <c r="AY217" s="21">
        <v>0</v>
      </c>
      <c r="AZ217" s="21">
        <v>75</v>
      </c>
      <c r="BA217" s="21">
        <v>0</v>
      </c>
      <c r="BB217" s="21">
        <v>0</v>
      </c>
      <c r="BC217" s="21">
        <v>0</v>
      </c>
      <c r="BD217" s="21">
        <v>0</v>
      </c>
      <c r="BE217" s="21">
        <v>3</v>
      </c>
      <c r="BF217" s="15" t="str">
        <f t="shared" si="39"/>
        <v>http://mkweb.bcgsc.ca/color-summarizer/?url=https://upload.wikimedia.org/wikipedia/commons/thumb/7/72/Flag_of_the_Republic_of_China.svg/383px-Flag_of_the_Republic_of_China.svg.png&amp;precision=low&amp;num_clusters=3</v>
      </c>
      <c r="BG217" s="15">
        <f t="shared" si="49"/>
        <v>100</v>
      </c>
      <c r="BH217" s="15" t="str">
        <f t="shared" si="50"/>
        <v>["pctBLA_0", "pctBLU_22", "pctGRE_0", "pctRED_75", "pctYEL_0", "pctORA_0", "pctBRO_0", "pctPUR_0", "pctWHI_3"]</v>
      </c>
      <c r="BI217" s="22">
        <v>36197</v>
      </c>
      <c r="BJ217" s="15" t="str">
        <f t="shared" si="51"/>
        <v>"area_36197",</v>
      </c>
      <c r="BK217" s="15" t="s">
        <v>2972</v>
      </c>
    </row>
    <row r="218" spans="1:63" ht="21.6" customHeight="1" x14ac:dyDescent="0.3">
      <c r="A218" s="10" t="s">
        <v>256</v>
      </c>
      <c r="B218" s="11" t="e" vm="217">
        <v>#VALUE!</v>
      </c>
      <c r="C218" s="24" t="s">
        <v>500</v>
      </c>
      <c r="D218" s="2" t="s">
        <v>790</v>
      </c>
      <c r="E218" s="12" t="s">
        <v>1015</v>
      </c>
      <c r="F218" s="13" t="str" cm="1">
        <f t="array" ref="F218">SUBSTITUTE(CHAR(34) &amp; "capi_" &amp; AS218 &amp; CHAR(34) &amp; "," &amp; BZ218 &amp; IF(COUNTA(_xlfn._xlws.FILTER(I218:AB218, I218:AB218="y"))=0, "", _xlfn.TEXTJOIN(", ", TRUE, IF(I218:AB218="y", CHAR(34) &amp; I$1:AB$1 &amp; CHAR(34), "")) &amp; ","),",,",",")</f>
        <v>"capi_Dushanbe","landlo", "ntGRRE", "ntGRYE",</v>
      </c>
      <c r="G218" s="14" t="str" cm="1">
        <f t="array" ref="G218">_xlfn.LET(
  _xlpm.textOutput, SUBSTITUTE(
    IF(COUNTA(_xlfn._xlws.FILTER(BH218:BU218, BH218:BU218="y"))=0, "", _xlfn.TEXTJOIN(",", TRUE, IF(AC218:AR218="y", CHAR(34) &amp; $AC$1:$AR$1 &amp; CHAR(34), "")) ) &amp; "," &amp; CHAR(34) &amp; AT218 &amp; CHAR(34),
    ",,", ","
  ),
  IF(LEFT(_xlpm.textOutput,1)=",", MID(_xlpm.textOutput,2,LEN(_xlpm.textOutput)-1), _xlpm.textOutput)
)</f>
        <v>"soviet","rg2_AS_Central"</v>
      </c>
      <c r="H218" s="15" t="str">
        <f>""</f>
        <v/>
      </c>
      <c r="I218" s="16"/>
      <c r="J218" s="16" t="s">
        <v>529</v>
      </c>
      <c r="K218" s="16"/>
      <c r="L218" s="16"/>
      <c r="M218" s="16"/>
      <c r="N218" s="16"/>
      <c r="O218" s="16"/>
      <c r="P218" s="16"/>
      <c r="Q218" s="16"/>
      <c r="R218" s="16"/>
      <c r="S218" s="16"/>
      <c r="T218" s="16"/>
      <c r="U218" s="16"/>
      <c r="V218" s="16"/>
      <c r="W218" s="16"/>
      <c r="X218" s="16"/>
      <c r="Y218" s="16" t="s">
        <v>529</v>
      </c>
      <c r="Z218" s="16" t="s">
        <v>529</v>
      </c>
      <c r="AA218" s="16"/>
      <c r="AB218" s="17"/>
      <c r="AC218" s="18"/>
      <c r="AD218" s="19"/>
      <c r="AE218" s="19"/>
      <c r="AF218" s="19" t="s">
        <v>529</v>
      </c>
      <c r="AG218" s="19"/>
      <c r="AH218" s="19"/>
      <c r="AI218" s="19"/>
      <c r="AJ218" s="19" t="str">
        <f t="shared" si="40"/>
        <v/>
      </c>
      <c r="AK218" s="19" t="str">
        <f t="shared" si="41"/>
        <v/>
      </c>
      <c r="AL218" s="19" t="str">
        <f t="shared" si="42"/>
        <v/>
      </c>
      <c r="AM218" s="19" t="str">
        <f t="shared" si="43"/>
        <v/>
      </c>
      <c r="AN218" s="19" t="str">
        <f t="shared" si="44"/>
        <v/>
      </c>
      <c r="AO218" s="19" t="str">
        <f t="shared" si="45"/>
        <v/>
      </c>
      <c r="AP218" s="19" t="str">
        <f t="shared" si="46"/>
        <v/>
      </c>
      <c r="AQ218" s="19" t="str">
        <f t="shared" si="47"/>
        <v/>
      </c>
      <c r="AR218" s="19" t="str">
        <f t="shared" si="48"/>
        <v/>
      </c>
      <c r="AS218" s="80" t="s">
        <v>762</v>
      </c>
      <c r="AT218" s="81" t="s">
        <v>662</v>
      </c>
      <c r="AU218" s="82" t="s">
        <v>3560</v>
      </c>
      <c r="AV218" s="20">
        <v>4</v>
      </c>
      <c r="AW218" s="21">
        <v>0</v>
      </c>
      <c r="AX218" s="21">
        <v>0</v>
      </c>
      <c r="AY218" s="21">
        <v>29</v>
      </c>
      <c r="AZ218" s="21">
        <v>29</v>
      </c>
      <c r="BA218" s="21">
        <v>2</v>
      </c>
      <c r="BB218" s="21">
        <v>0</v>
      </c>
      <c r="BC218" s="21">
        <v>0</v>
      </c>
      <c r="BD218" s="21">
        <v>0</v>
      </c>
      <c r="BE218" s="21">
        <v>40</v>
      </c>
      <c r="BF218" s="15" t="str">
        <f t="shared" si="39"/>
        <v>http://mkweb.bcgsc.ca/color-summarizer/?url=https://i.ibb.co/S0QvG5z/Tajikistan-Flag.png&amp;precision=low&amp;num_clusters=4</v>
      </c>
      <c r="BG218" s="15">
        <f t="shared" si="49"/>
        <v>100</v>
      </c>
      <c r="BH218" s="15" t="str">
        <f t="shared" si="50"/>
        <v>["pctBLA_0", "pctBLU_0", "pctGRE_29", "pctRED_29", "pctYEL_2", "pctORA_0", "pctBRO_0", "pctPUR_0", "pctWHI_40"]</v>
      </c>
      <c r="BI218" s="22">
        <v>143100</v>
      </c>
      <c r="BJ218" s="15" t="str">
        <f t="shared" si="51"/>
        <v>"area_143100",</v>
      </c>
      <c r="BK218" s="15" t="s">
        <v>2973</v>
      </c>
    </row>
    <row r="219" spans="1:63" ht="21.6" customHeight="1" x14ac:dyDescent="0.3">
      <c r="A219" s="10" t="s">
        <v>257</v>
      </c>
      <c r="B219" s="11" t="e" vm="218">
        <v>#VALUE!</v>
      </c>
      <c r="C219" s="24" t="s">
        <v>501</v>
      </c>
      <c r="D219" s="2" t="s">
        <v>792</v>
      </c>
      <c r="E219" s="12" t="s">
        <v>1016</v>
      </c>
      <c r="F219" s="13" t="str" cm="1">
        <f t="array" ref="F219">SUBSTITUTE(CHAR(34) &amp; "capi_" &amp; AS219 &amp; CHAR(34) &amp; "," &amp; BZ219 &amp; IF(COUNTA(_xlfn._xlws.FILTER(I219:AB219, I219:AB219="y"))=0, "", _xlfn.TEXTJOIN(", ", TRUE, IF(I219:AB219="y", CHAR(34) &amp; I$1:AB$1 &amp; CHAR(34), "")) &amp; ","),",,",",")</f>
        <v>"capi_Dodoma",</v>
      </c>
      <c r="G219" s="14" t="str" cm="1">
        <f t="array" ref="G219">_xlfn.LET(
  _xlpm.textOutput, SUBSTITUTE(
    IF(COUNTA(_xlfn._xlws.FILTER(BH219:BU219, BH219:BU219="y"))=0, "", _xlfn.TEXTJOIN(",", TRUE, IF(AC219:AR219="y", CHAR(34) &amp; $AC$1:$AR$1 &amp; CHAR(34), "")) ) &amp; "," &amp; CHAR(34) &amp; AT219 &amp; CHAR(34),
    ",,", ","
  ),
  IF(LEFT(_xlpm.textOutput,1)=",", MID(_xlpm.textOutput,2,LEN(_xlpm.textOutput)-1), _xlpm.textOutput)
)</f>
        <v>"englis","rg2_AF_East"</v>
      </c>
      <c r="H219" s="15" t="str">
        <f>""</f>
        <v/>
      </c>
      <c r="I219" s="16"/>
      <c r="J219" s="16"/>
      <c r="K219" s="16"/>
      <c r="L219" s="16"/>
      <c r="M219" s="16"/>
      <c r="N219" s="16"/>
      <c r="O219" s="16"/>
      <c r="P219" s="16"/>
      <c r="Q219" s="16"/>
      <c r="R219" s="16"/>
      <c r="S219" s="16"/>
      <c r="T219" s="16"/>
      <c r="U219" s="16"/>
      <c r="V219" s="16"/>
      <c r="W219" s="16"/>
      <c r="X219" s="16"/>
      <c r="Y219" s="16"/>
      <c r="Z219" s="16"/>
      <c r="AA219" s="16"/>
      <c r="AB219" s="17"/>
      <c r="AC219" s="18"/>
      <c r="AD219" s="19"/>
      <c r="AE219" s="19"/>
      <c r="AF219" s="19"/>
      <c r="AG219" s="19"/>
      <c r="AH219" s="19"/>
      <c r="AI219" s="19"/>
      <c r="AJ219" s="19" t="str">
        <f t="shared" si="40"/>
        <v>y</v>
      </c>
      <c r="AK219" s="19" t="str">
        <f t="shared" si="41"/>
        <v/>
      </c>
      <c r="AL219" s="19" t="str">
        <f t="shared" si="42"/>
        <v/>
      </c>
      <c r="AM219" s="19" t="str">
        <f t="shared" si="43"/>
        <v/>
      </c>
      <c r="AN219" s="19" t="str">
        <f t="shared" si="44"/>
        <v/>
      </c>
      <c r="AO219" s="19" t="str">
        <f t="shared" si="45"/>
        <v/>
      </c>
      <c r="AP219" s="19" t="str">
        <f t="shared" si="46"/>
        <v/>
      </c>
      <c r="AQ219" s="19" t="str">
        <f t="shared" si="47"/>
        <v/>
      </c>
      <c r="AR219" s="19" t="str">
        <f t="shared" si="48"/>
        <v/>
      </c>
      <c r="AS219" s="80" t="s">
        <v>763</v>
      </c>
      <c r="AT219" s="81" t="s">
        <v>577</v>
      </c>
      <c r="AU219" s="82" t="s">
        <v>3561</v>
      </c>
      <c r="AV219" s="20">
        <v>4</v>
      </c>
      <c r="AW219" s="21">
        <v>29</v>
      </c>
      <c r="AX219" s="21">
        <v>30</v>
      </c>
      <c r="AY219" s="21">
        <v>30</v>
      </c>
      <c r="AZ219" s="21">
        <v>0</v>
      </c>
      <c r="BA219" s="21">
        <v>12</v>
      </c>
      <c r="BB219" s="21">
        <v>0</v>
      </c>
      <c r="BC219" s="21">
        <v>0</v>
      </c>
      <c r="BD219" s="21">
        <v>0</v>
      </c>
      <c r="BE219" s="21">
        <v>0</v>
      </c>
      <c r="BF219" s="15" t="str">
        <f t="shared" si="39"/>
        <v>http://mkweb.bcgsc.ca/color-summarizer/?url=https://i.ibb.co/G5Sv3wk/Tanzania-Flag.png&amp;precision=low&amp;num_clusters=4</v>
      </c>
      <c r="BG219" s="15">
        <f t="shared" si="49"/>
        <v>101</v>
      </c>
      <c r="BH219" s="15" t="str">
        <f t="shared" si="50"/>
        <v>["pctBLA_29", "pctBLU_30", "pctGRE_30", "pctRED_0", "pctYEL_12", "pctORA_0", "pctBRO_0", "pctPUR_0", "pctWHI_0"]</v>
      </c>
      <c r="BI219" s="22">
        <v>947303</v>
      </c>
      <c r="BJ219" s="15" t="str">
        <f t="shared" si="51"/>
        <v>"area_947303",</v>
      </c>
      <c r="BK219" s="15" t="s">
        <v>2974</v>
      </c>
    </row>
    <row r="220" spans="1:63" ht="21.6" customHeight="1" x14ac:dyDescent="0.3">
      <c r="A220" s="10" t="s">
        <v>258</v>
      </c>
      <c r="B220" s="11" t="e" vm="219">
        <v>#VALUE!</v>
      </c>
      <c r="C220" s="24" t="s">
        <v>502</v>
      </c>
      <c r="D220" s="2" t="s">
        <v>790</v>
      </c>
      <c r="E220" s="12" t="s">
        <v>1017</v>
      </c>
      <c r="F220" s="13" t="str" cm="1">
        <f t="array" ref="F220">SUBSTITUTE(CHAR(34) &amp; "capi_" &amp; AS220 &amp; CHAR(34) &amp; "," &amp; BZ220 &amp; IF(COUNTA(_xlfn._xlws.FILTER(I220:AB220, I220:AB220="y"))=0, "", _xlfn.TEXTJOIN(", ", TRUE, IF(I220:AB220="y", CHAR(34) &amp; I$1:AB$1 &amp; CHAR(34), "")) &amp; ","),",,",",")</f>
        <v>"capi_Bangkok","pol_samesx", "md_tekken7",</v>
      </c>
      <c r="G220" s="14" t="str" cm="1">
        <f t="array" ref="G220">_xlfn.LET(
  _xlpm.textOutput, SUBSTITUTE(
    IF(COUNTA(_xlfn._xlws.FILTER(BH220:BU220, BH220:BU220="y"))=0, "", _xlfn.TEXTJOIN(",", TRUE, IF(AC220:AR220="y", CHAR(34) &amp; $AC$1:$AR$1 &amp; CHAR(34), "")) ) &amp; "," &amp; CHAR(34) &amp; AT220 &amp; CHAR(34),
    ",,", ","
  ),
  IF(LEFT(_xlpm.textOutput,1)=",", MID(_xlpm.textOutput,2,LEN(_xlpm.textOutput)-1), _xlpm.textOutput)
)</f>
        <v>"monarchy","rg2_AS_SouthEast"</v>
      </c>
      <c r="H220" s="15" t="str">
        <f>""</f>
        <v/>
      </c>
      <c r="I220" s="16"/>
      <c r="J220" s="16"/>
      <c r="K220" s="16"/>
      <c r="L220" s="16"/>
      <c r="M220" s="16"/>
      <c r="N220" s="16"/>
      <c r="O220" s="16"/>
      <c r="P220" s="16"/>
      <c r="Q220" s="16"/>
      <c r="R220" s="16"/>
      <c r="S220" s="16"/>
      <c r="T220" s="16" t="s">
        <v>529</v>
      </c>
      <c r="U220" s="16"/>
      <c r="V220" s="16"/>
      <c r="W220" s="16" t="s">
        <v>529</v>
      </c>
      <c r="X220" s="16"/>
      <c r="Y220" s="16"/>
      <c r="Z220" s="16"/>
      <c r="AA220" s="16"/>
      <c r="AB220" s="17"/>
      <c r="AC220" s="18"/>
      <c r="AD220" s="19"/>
      <c r="AE220" s="19"/>
      <c r="AF220" s="19"/>
      <c r="AG220" s="19"/>
      <c r="AH220" s="19"/>
      <c r="AI220" s="19" t="s">
        <v>529</v>
      </c>
      <c r="AJ220" s="19" t="str">
        <f t="shared" si="40"/>
        <v/>
      </c>
      <c r="AK220" s="19" t="str">
        <f t="shared" si="41"/>
        <v/>
      </c>
      <c r="AL220" s="19" t="str">
        <f t="shared" si="42"/>
        <v/>
      </c>
      <c r="AM220" s="19" t="str">
        <f t="shared" si="43"/>
        <v/>
      </c>
      <c r="AN220" s="19" t="str">
        <f t="shared" si="44"/>
        <v/>
      </c>
      <c r="AO220" s="19" t="str">
        <f t="shared" si="45"/>
        <v/>
      </c>
      <c r="AP220" s="19" t="str">
        <f t="shared" si="46"/>
        <v/>
      </c>
      <c r="AQ220" s="19" t="str">
        <f t="shared" si="47"/>
        <v/>
      </c>
      <c r="AR220" s="19" t="str">
        <f t="shared" si="48"/>
        <v/>
      </c>
      <c r="AS220" s="80" t="s">
        <v>764</v>
      </c>
      <c r="AT220" s="81" t="s">
        <v>580</v>
      </c>
      <c r="AU220" s="82" t="s">
        <v>3562</v>
      </c>
      <c r="AV220" s="20">
        <v>3</v>
      </c>
      <c r="AW220" s="21">
        <v>0</v>
      </c>
      <c r="AX220" s="21">
        <v>34</v>
      </c>
      <c r="AY220" s="21">
        <v>0</v>
      </c>
      <c r="AZ220" s="21">
        <v>34</v>
      </c>
      <c r="BA220" s="21">
        <v>0</v>
      </c>
      <c r="BB220" s="21">
        <v>0</v>
      </c>
      <c r="BC220" s="21">
        <v>0</v>
      </c>
      <c r="BD220" s="21">
        <v>0</v>
      </c>
      <c r="BE220" s="21">
        <v>32</v>
      </c>
      <c r="BF220" s="15" t="str">
        <f t="shared" si="39"/>
        <v>http://mkweb.bcgsc.ca/color-summarizer/?url=https://i.ibb.co/2v2nr4m/Thailand-Flag.png&amp;precision=low&amp;num_clusters=3</v>
      </c>
      <c r="BG220" s="15">
        <f t="shared" si="49"/>
        <v>100</v>
      </c>
      <c r="BH220" s="15" t="str">
        <f t="shared" si="50"/>
        <v>["pctBLA_0", "pctBLU_34", "pctGRE_0", "pctRED_34", "pctYEL_0", "pctORA_0", "pctBRO_0", "pctPUR_0", "pctWHI_32"]</v>
      </c>
      <c r="BI220" s="22">
        <v>513120</v>
      </c>
      <c r="BJ220" s="15" t="str">
        <f t="shared" si="51"/>
        <v>"area_513120",</v>
      </c>
      <c r="BK220" s="15" t="s">
        <v>2975</v>
      </c>
    </row>
    <row r="221" spans="1:63" ht="21.6" customHeight="1" x14ac:dyDescent="0.3">
      <c r="A221" s="10" t="s">
        <v>259</v>
      </c>
      <c r="B221" s="11" t="e" vm="220">
        <v>#VALUE!</v>
      </c>
      <c r="C221" s="24" t="s">
        <v>503</v>
      </c>
      <c r="D221" s="2" t="s">
        <v>790</v>
      </c>
      <c r="E221" s="12" t="s">
        <v>1018</v>
      </c>
      <c r="F221" s="13" t="str" cm="1">
        <f t="array" ref="F221">SUBSTITUTE(CHAR(34) &amp; "capi_" &amp; AS221 &amp; CHAR(34) &amp; "," &amp; BZ221 &amp; IF(COUNTA(_xlfn._xlws.FILTER(I221:AB221, I221:AB221="y"))=0, "", _xlfn.TEXTJOIN(", ", TRUE, IF(I221:AB221="y", CHAR(34) &amp; I$1:AB$1 &amp; CHAR(34), "")) &amp; ","),",,",",")</f>
        <v>"capi_Dili","island", "geo_CapiBeach", "ntWHRE", "ntWHYE",</v>
      </c>
      <c r="G221" s="14" t="str" cm="1">
        <f t="array" ref="G221">_xlfn.LET(
  _xlpm.textOutput, SUBSTITUTE(
    IF(COUNTA(_xlfn._xlws.FILTER(BH221:BU221, BH221:BU221="y"))=0, "", _xlfn.TEXTJOIN(",", TRUE, IF(AC221:AR221="y", CHAR(34) &amp; $AC$1:$AR$1 &amp; CHAR(34), "")) ) &amp; "," &amp; CHAR(34) &amp; AT221 &amp; CHAR(34),
    ",,", ","
  ),
  IF(LEFT(_xlpm.textOutput,1)=",", MID(_xlpm.textOutput,2,LEN(_xlpm.textOutput)-1), _xlpm.textOutput)
)</f>
        <v>"portug","rg2_AS_SouthEast"</v>
      </c>
      <c r="H221" s="15" t="str">
        <f>""</f>
        <v/>
      </c>
      <c r="I221" s="16" t="s">
        <v>529</v>
      </c>
      <c r="J221" s="16"/>
      <c r="K221" s="16"/>
      <c r="L221" s="16"/>
      <c r="M221" s="16"/>
      <c r="N221" s="16"/>
      <c r="O221" s="16"/>
      <c r="P221" s="16"/>
      <c r="Q221" s="16"/>
      <c r="R221" s="16"/>
      <c r="S221" s="16"/>
      <c r="T221" s="16"/>
      <c r="U221" s="16"/>
      <c r="V221" s="16" t="s">
        <v>529</v>
      </c>
      <c r="W221" s="16"/>
      <c r="X221" s="16" t="s">
        <v>529</v>
      </c>
      <c r="Y221" s="16"/>
      <c r="Z221" s="16"/>
      <c r="AA221" s="16"/>
      <c r="AB221" s="17" t="s">
        <v>529</v>
      </c>
      <c r="AC221" s="18"/>
      <c r="AD221" s="19"/>
      <c r="AE221" s="19"/>
      <c r="AF221" s="19"/>
      <c r="AG221" s="19"/>
      <c r="AH221" s="19"/>
      <c r="AI221" s="19"/>
      <c r="AJ221" s="19" t="str">
        <f t="shared" si="40"/>
        <v/>
      </c>
      <c r="AK221" s="19" t="str">
        <f t="shared" si="41"/>
        <v/>
      </c>
      <c r="AL221" s="19" t="str">
        <f t="shared" si="42"/>
        <v/>
      </c>
      <c r="AM221" s="19" t="str">
        <f t="shared" si="43"/>
        <v/>
      </c>
      <c r="AN221" s="19" t="str">
        <f t="shared" si="44"/>
        <v/>
      </c>
      <c r="AO221" s="19" t="str">
        <f t="shared" si="45"/>
        <v/>
      </c>
      <c r="AP221" s="19" t="str">
        <f t="shared" si="46"/>
        <v/>
      </c>
      <c r="AQ221" s="19" t="str">
        <f t="shared" si="47"/>
        <v/>
      </c>
      <c r="AR221" s="19" t="str">
        <f t="shared" si="48"/>
        <v>y</v>
      </c>
      <c r="AS221" s="80" t="s">
        <v>765</v>
      </c>
      <c r="AT221" s="81" t="s">
        <v>580</v>
      </c>
      <c r="AU221" s="82" t="s">
        <v>3563</v>
      </c>
      <c r="AV221" s="20">
        <v>4</v>
      </c>
      <c r="AW221" s="21">
        <v>15</v>
      </c>
      <c r="AX221" s="21">
        <v>0</v>
      </c>
      <c r="AY221" s="21">
        <v>0</v>
      </c>
      <c r="AZ221" s="21">
        <v>75</v>
      </c>
      <c r="BA221" s="21">
        <v>9</v>
      </c>
      <c r="BB221" s="21">
        <v>0</v>
      </c>
      <c r="BC221" s="21">
        <v>0</v>
      </c>
      <c r="BD221" s="21">
        <v>0</v>
      </c>
      <c r="BE221" s="21">
        <v>2</v>
      </c>
      <c r="BF221" s="15" t="str">
        <f t="shared" si="39"/>
        <v>http://mkweb.bcgsc.ca/color-summarizer/?url=https://upload.wikimedia.org/wikipedia/commons/thumb/2/26/Flag_of_East_Timor.svg/2560px-Flag_of_East_Timor.svg.png&amp;precision=low&amp;num_clusters=4</v>
      </c>
      <c r="BG221" s="15">
        <f t="shared" si="49"/>
        <v>101</v>
      </c>
      <c r="BH221" s="15" t="str">
        <f t="shared" si="50"/>
        <v>["pctBLA_15", "pctBLU_0", "pctGRE_0", "pctRED_75", "pctYEL_9", "pctORA_0", "pctBRO_0", "pctPUR_0", "pctWHI_2"]</v>
      </c>
      <c r="BI221" s="22">
        <v>14874</v>
      </c>
      <c r="BJ221" s="15" t="str">
        <f t="shared" si="51"/>
        <v>"area_14874",</v>
      </c>
      <c r="BK221" s="15" t="s">
        <v>2976</v>
      </c>
    </row>
    <row r="222" spans="1:63" ht="21.6" customHeight="1" x14ac:dyDescent="0.3">
      <c r="A222" s="10" t="s">
        <v>260</v>
      </c>
      <c r="B222" s="11" t="e" vm="221">
        <v>#VALUE!</v>
      </c>
      <c r="C222" s="24" t="s">
        <v>504</v>
      </c>
      <c r="D222" s="2" t="s">
        <v>792</v>
      </c>
      <c r="E222" s="12" t="s">
        <v>1019</v>
      </c>
      <c r="F222" s="13" t="str" cm="1">
        <f t="array" ref="F222">SUBSTITUTE(CHAR(34) &amp; "capi_" &amp; AS222 &amp; CHAR(34) &amp; "," &amp; BZ222 &amp; IF(COUNTA(_xlfn._xlws.FILTER(I222:AB222, I222:AB222="y"))=0, "", _xlfn.TEXTJOIN(", ", TRUE, IF(I222:AB222="y", CHAR(34) &amp; I$1:AB$1 &amp; CHAR(34), "")) &amp; ","),",,",",")</f>
        <v>"capi_Lomé","geo_CapiBeach", "ntWHYE",</v>
      </c>
      <c r="G222" s="14" t="str" cm="1">
        <f t="array" ref="G222">_xlfn.LET(
  _xlpm.textOutput, SUBSTITUTE(
    IF(COUNTA(_xlfn._xlws.FILTER(BH222:BU222, BH222:BU222="y"))=0, "", _xlfn.TEXTJOIN(",", TRUE, IF(AC222:AR222="y", CHAR(34) &amp; $AC$1:$AR$1 &amp; CHAR(34), "")) ) &amp; "," &amp; CHAR(34) &amp; AT222 &amp; CHAR(34),
    ",,", ","
  ),
  IF(LEFT(_xlpm.textOutput,1)=",", MID(_xlpm.textOutput,2,LEN(_xlpm.textOutput)-1), _xlpm.textOutput)
)</f>
        <v>"french","rg2_AF_West"</v>
      </c>
      <c r="H222" s="15" t="str">
        <f>""</f>
        <v/>
      </c>
      <c r="I222" s="16"/>
      <c r="J222" s="16"/>
      <c r="K222" s="16"/>
      <c r="L222" s="16"/>
      <c r="M222" s="16"/>
      <c r="N222" s="16"/>
      <c r="O222" s="16"/>
      <c r="P222" s="16"/>
      <c r="Q222" s="16"/>
      <c r="R222" s="16"/>
      <c r="S222" s="16"/>
      <c r="T222" s="16"/>
      <c r="U222" s="16"/>
      <c r="V222" s="16" t="s">
        <v>529</v>
      </c>
      <c r="W222" s="16"/>
      <c r="X222" s="16"/>
      <c r="Y222" s="16"/>
      <c r="Z222" s="16"/>
      <c r="AA222" s="16"/>
      <c r="AB222" s="17" t="s">
        <v>529</v>
      </c>
      <c r="AC222" s="18"/>
      <c r="AD222" s="19"/>
      <c r="AE222" s="19"/>
      <c r="AF222" s="19"/>
      <c r="AG222" s="19"/>
      <c r="AH222" s="19"/>
      <c r="AI222" s="19"/>
      <c r="AJ222" s="19" t="str">
        <f t="shared" si="40"/>
        <v/>
      </c>
      <c r="AK222" s="19" t="str">
        <f t="shared" si="41"/>
        <v>y</v>
      </c>
      <c r="AL222" s="19" t="str">
        <f t="shared" si="42"/>
        <v/>
      </c>
      <c r="AM222" s="19" t="str">
        <f t="shared" si="43"/>
        <v/>
      </c>
      <c r="AN222" s="19" t="str">
        <f t="shared" si="44"/>
        <v/>
      </c>
      <c r="AO222" s="19" t="str">
        <f t="shared" si="45"/>
        <v/>
      </c>
      <c r="AP222" s="19" t="str">
        <f t="shared" si="46"/>
        <v/>
      </c>
      <c r="AQ222" s="19" t="str">
        <f t="shared" si="47"/>
        <v/>
      </c>
      <c r="AR222" s="19" t="str">
        <f t="shared" si="48"/>
        <v/>
      </c>
      <c r="AS222" s="80" t="s">
        <v>766</v>
      </c>
      <c r="AT222" s="81" t="s">
        <v>566</v>
      </c>
      <c r="AU222" s="82" t="s">
        <v>3460</v>
      </c>
      <c r="AV222" s="20">
        <v>4</v>
      </c>
      <c r="AW222" s="21">
        <v>0</v>
      </c>
      <c r="AX222" s="21">
        <v>0</v>
      </c>
      <c r="AY222" s="21">
        <v>46</v>
      </c>
      <c r="AZ222" s="21">
        <v>20</v>
      </c>
      <c r="BA222" s="21">
        <v>32</v>
      </c>
      <c r="BB222" s="21">
        <v>0</v>
      </c>
      <c r="BC222" s="21">
        <v>0</v>
      </c>
      <c r="BD222" s="21">
        <v>0</v>
      </c>
      <c r="BE222" s="21">
        <v>2</v>
      </c>
      <c r="BF222" s="15" t="str">
        <f t="shared" si="39"/>
        <v>http://mkweb.bcgsc.ca/color-summarizer/?url=https://i.ibb.co/Z89CzBV/Togo-Flag.png&amp;precision=low&amp;num_clusters=4</v>
      </c>
      <c r="BG222" s="15">
        <f t="shared" si="49"/>
        <v>100</v>
      </c>
      <c r="BH222" s="15" t="str">
        <f t="shared" si="50"/>
        <v>["pctBLA_0", "pctBLU_0", "pctGRE_46", "pctRED_20", "pctYEL_32", "pctORA_0", "pctBRO_0", "pctPUR_0", "pctWHI_2"]</v>
      </c>
      <c r="BI222" s="22">
        <v>56785</v>
      </c>
      <c r="BJ222" s="15" t="str">
        <f t="shared" si="51"/>
        <v>"area_56785",</v>
      </c>
      <c r="BK222" s="15" t="s">
        <v>2977</v>
      </c>
    </row>
    <row r="223" spans="1:63" ht="21.6" customHeight="1" x14ac:dyDescent="0.3">
      <c r="A223" s="10" t="s">
        <v>261</v>
      </c>
      <c r="B223" s="11" t="e" vm="222">
        <v>#VALUE!</v>
      </c>
      <c r="C223" s="24" t="s">
        <v>505</v>
      </c>
      <c r="D223" s="2" t="s">
        <v>793</v>
      </c>
      <c r="E223" s="12" t="s">
        <v>1020</v>
      </c>
      <c r="F223" s="13" t="str" cm="1">
        <f t="array" ref="F223">SUBSTITUTE(CHAR(34) &amp; "capi_" &amp; AS223 &amp; CHAR(34) &amp; "," &amp; BZ223 &amp; IF(COUNTA(_xlfn._xlws.FILTER(I223:AB223, I223:AB223="y"))=0, "", _xlfn.TEXTJOIN(", ", TRUE, IF(I223:AB223="y", CHAR(34) &amp; I$1:AB$1 &amp; CHAR(34), "")) &amp; ","),",,",",")</f>
        <v>"capi_Nuku'alofa","island", "geo_CapiBeach",</v>
      </c>
      <c r="G223" s="14" t="str" cm="1">
        <f t="array" ref="G223">_xlfn.LET(
  _xlpm.textOutput, SUBSTITUTE(
    IF(COUNTA(_xlfn._xlws.FILTER(BH223:BU223, BH223:BU223="y"))=0, "", _xlfn.TEXTJOIN(",", TRUE, IF(AC223:AR223="y", CHAR(34) &amp; $AC$1:$AR$1 &amp; CHAR(34), "")) ) &amp; "," &amp; CHAR(34) &amp; AT223 &amp; CHAR(34),
    ",,", ","
  ),
  IF(LEFT(_xlpm.textOutput,1)=",", MID(_xlpm.textOutput,2,LEN(_xlpm.textOutput)-1), _xlpm.textOutput)
)</f>
        <v>"chopGB","monarchy","englis","rg2_Oc_Polynesia"</v>
      </c>
      <c r="H223" s="15" t="str">
        <f>""</f>
        <v/>
      </c>
      <c r="I223" s="16" t="s">
        <v>529</v>
      </c>
      <c r="J223" s="16"/>
      <c r="K223" s="16"/>
      <c r="L223" s="16"/>
      <c r="M223" s="16"/>
      <c r="N223" s="16"/>
      <c r="O223" s="16"/>
      <c r="P223" s="16"/>
      <c r="Q223" s="16"/>
      <c r="R223" s="16"/>
      <c r="S223" s="16"/>
      <c r="T223" s="16"/>
      <c r="U223" s="16"/>
      <c r="V223" s="16" t="s">
        <v>529</v>
      </c>
      <c r="W223" s="16"/>
      <c r="X223" s="16"/>
      <c r="Y223" s="16"/>
      <c r="Z223" s="16"/>
      <c r="AA223" s="16"/>
      <c r="AB223" s="17"/>
      <c r="AC223" s="18"/>
      <c r="AD223" s="19" t="s">
        <v>529</v>
      </c>
      <c r="AE223" s="19"/>
      <c r="AF223" s="19"/>
      <c r="AG223" s="19"/>
      <c r="AH223" s="19"/>
      <c r="AI223" s="19" t="s">
        <v>529</v>
      </c>
      <c r="AJ223" s="19" t="str">
        <f t="shared" si="40"/>
        <v>y</v>
      </c>
      <c r="AK223" s="19" t="str">
        <f t="shared" si="41"/>
        <v/>
      </c>
      <c r="AL223" s="19" t="str">
        <f t="shared" si="42"/>
        <v/>
      </c>
      <c r="AM223" s="19" t="str">
        <f t="shared" si="43"/>
        <v/>
      </c>
      <c r="AN223" s="19" t="str">
        <f t="shared" si="44"/>
        <v/>
      </c>
      <c r="AO223" s="19" t="str">
        <f t="shared" si="45"/>
        <v/>
      </c>
      <c r="AP223" s="19" t="str">
        <f t="shared" si="46"/>
        <v/>
      </c>
      <c r="AQ223" s="19" t="str">
        <f t="shared" si="47"/>
        <v/>
      </c>
      <c r="AR223" s="19" t="str">
        <f t="shared" si="48"/>
        <v/>
      </c>
      <c r="AS223" s="80" t="s">
        <v>767</v>
      </c>
      <c r="AT223" s="81" t="s">
        <v>539</v>
      </c>
      <c r="AU223" s="82" t="s">
        <v>3564</v>
      </c>
      <c r="AV223" s="20">
        <v>2</v>
      </c>
      <c r="AW223" s="21">
        <v>0</v>
      </c>
      <c r="AX223" s="21">
        <v>0</v>
      </c>
      <c r="AY223" s="21">
        <v>0</v>
      </c>
      <c r="AZ223" s="21">
        <v>83</v>
      </c>
      <c r="BA223" s="21">
        <v>0</v>
      </c>
      <c r="BB223" s="21">
        <v>0</v>
      </c>
      <c r="BC223" s="21">
        <v>0</v>
      </c>
      <c r="BD223" s="21">
        <v>0</v>
      </c>
      <c r="BE223" s="21">
        <v>17</v>
      </c>
      <c r="BF223" s="15" t="str">
        <f t="shared" si="39"/>
        <v>http://mkweb.bcgsc.ca/color-summarizer/?url=https://i.ibb.co/QMQsXwX/Tonga-Flag.png&amp;precision=low&amp;num_clusters=2</v>
      </c>
      <c r="BG223" s="15">
        <f t="shared" si="49"/>
        <v>100</v>
      </c>
      <c r="BH223" s="15" t="str">
        <f t="shared" si="50"/>
        <v>["pctBLA_0", "pctBLU_0", "pctGRE_0", "pctRED_83", "pctYEL_0", "pctORA_0", "pctBRO_0", "pctPUR_0", "pctWHI_17"]</v>
      </c>
      <c r="BI223" s="15">
        <v>747</v>
      </c>
      <c r="BJ223" s="15" t="str">
        <f t="shared" si="51"/>
        <v>"area_747",</v>
      </c>
      <c r="BK223" s="15" t="s">
        <v>2978</v>
      </c>
    </row>
    <row r="224" spans="1:63" ht="21.6" customHeight="1" x14ac:dyDescent="0.3">
      <c r="A224" s="10" t="s">
        <v>262</v>
      </c>
      <c r="B224" s="11" t="e" vm="223">
        <v>#VALUE!</v>
      </c>
      <c r="C224" s="24" t="s">
        <v>506</v>
      </c>
      <c r="D224" s="2" t="s">
        <v>794</v>
      </c>
      <c r="E224" s="12" t="s">
        <v>1021</v>
      </c>
      <c r="F224" s="13" t="str" cm="1">
        <f t="array" ref="F224">SUBSTITUTE(CHAR(34) &amp; "capi_" &amp; AS224 &amp; CHAR(34) &amp; "," &amp; BZ224 &amp; IF(COUNTA(_xlfn._xlws.FILTER(I224:AB224, I224:AB224="y"))=0, "", _xlfn.TEXTJOIN(", ", TRUE, IF(I224:AB224="y", CHAR(34) &amp; I$1:AB$1 &amp; CHAR(34), "")) &amp; ","),",,",",")</f>
        <v>"capi_Port of Spain","island", "geo_CapiBeach",</v>
      </c>
      <c r="G224" s="14" t="str" cm="1">
        <f t="array" ref="G224">_xlfn.LET(
  _xlpm.textOutput, SUBSTITUTE(
    IF(COUNTA(_xlfn._xlws.FILTER(BH224:BU224, BH224:BU224="y"))=0, "", _xlfn.TEXTJOIN(",", TRUE, IF(AC224:AR224="y", CHAR(34) &amp; $AC$1:$AR$1 &amp; CHAR(34), "")) ) &amp; "," &amp; CHAR(34) &amp; AT224 &amp; CHAR(34),
    ",,", ","
  ),
  IF(LEFT(_xlpm.textOutput,1)=",", MID(_xlpm.textOutput,2,LEN(_xlpm.textOutput)-1), _xlpm.textOutput)
)</f>
        <v>"chopGB","englis","rg2_Na_Caribbean"</v>
      </c>
      <c r="H224" s="15" t="str">
        <f>""</f>
        <v/>
      </c>
      <c r="I224" s="16" t="s">
        <v>529</v>
      </c>
      <c r="J224" s="16"/>
      <c r="K224" s="16"/>
      <c r="L224" s="16"/>
      <c r="M224" s="16"/>
      <c r="N224" s="16"/>
      <c r="O224" s="16"/>
      <c r="P224" s="16"/>
      <c r="Q224" s="16"/>
      <c r="R224" s="16"/>
      <c r="S224" s="16"/>
      <c r="T224" s="16"/>
      <c r="U224" s="16"/>
      <c r="V224" s="16" t="s">
        <v>529</v>
      </c>
      <c r="W224" s="16"/>
      <c r="X224" s="16"/>
      <c r="Y224" s="16"/>
      <c r="Z224" s="16"/>
      <c r="AA224" s="16"/>
      <c r="AB224" s="17"/>
      <c r="AC224" s="18"/>
      <c r="AD224" s="19" t="s">
        <v>529</v>
      </c>
      <c r="AE224" s="19"/>
      <c r="AF224" s="19"/>
      <c r="AG224" s="19"/>
      <c r="AH224" s="19"/>
      <c r="AI224" s="19"/>
      <c r="AJ224" s="19" t="str">
        <f t="shared" si="40"/>
        <v>y</v>
      </c>
      <c r="AK224" s="19" t="str">
        <f t="shared" si="41"/>
        <v/>
      </c>
      <c r="AL224" s="19" t="str">
        <f t="shared" si="42"/>
        <v/>
      </c>
      <c r="AM224" s="19" t="str">
        <f t="shared" si="43"/>
        <v/>
      </c>
      <c r="AN224" s="19" t="str">
        <f t="shared" si="44"/>
        <v/>
      </c>
      <c r="AO224" s="19" t="str">
        <f t="shared" si="45"/>
        <v/>
      </c>
      <c r="AP224" s="19" t="str">
        <f t="shared" si="46"/>
        <v/>
      </c>
      <c r="AQ224" s="19" t="str">
        <f t="shared" si="47"/>
        <v/>
      </c>
      <c r="AR224" s="19" t="str">
        <f t="shared" si="48"/>
        <v/>
      </c>
      <c r="AS224" s="80" t="s">
        <v>768</v>
      </c>
      <c r="AT224" s="81" t="s">
        <v>544</v>
      </c>
      <c r="AU224" s="82" t="s">
        <v>3450</v>
      </c>
      <c r="AV224" s="20">
        <v>3</v>
      </c>
      <c r="AW224" s="21">
        <v>20</v>
      </c>
      <c r="AX224" s="21">
        <v>0</v>
      </c>
      <c r="AY224" s="21">
        <v>0</v>
      </c>
      <c r="AZ224" s="21">
        <v>70</v>
      </c>
      <c r="BA224" s="21">
        <v>0</v>
      </c>
      <c r="BB224" s="21">
        <v>0</v>
      </c>
      <c r="BC224" s="21">
        <v>0</v>
      </c>
      <c r="BD224" s="21">
        <v>0</v>
      </c>
      <c r="BE224" s="21">
        <v>10</v>
      </c>
      <c r="BF224" s="15" t="str">
        <f t="shared" si="39"/>
        <v>http://mkweb.bcgsc.ca/color-summarizer/?url=https://i.ibb.co/vVT5Hs9/Trinidad-Flag.png&amp;precision=low&amp;num_clusters=3</v>
      </c>
      <c r="BG224" s="15">
        <f t="shared" si="49"/>
        <v>100</v>
      </c>
      <c r="BH224" s="15" t="str">
        <f t="shared" si="50"/>
        <v>["pctBLA_20", "pctBLU_0", "pctGRE_0", "pctRED_70", "pctYEL_0", "pctORA_0", "pctBRO_0", "pctPUR_0", "pctWHI_10"]</v>
      </c>
      <c r="BI224" s="22">
        <v>5128</v>
      </c>
      <c r="BJ224" s="15" t="str">
        <f t="shared" si="51"/>
        <v>"area_5128",</v>
      </c>
      <c r="BK224" s="15" t="s">
        <v>2979</v>
      </c>
    </row>
    <row r="225" spans="1:63" ht="21.6" customHeight="1" x14ac:dyDescent="0.3">
      <c r="A225" s="10" t="s">
        <v>263</v>
      </c>
      <c r="B225" s="11" t="e" vm="224">
        <v>#VALUE!</v>
      </c>
      <c r="C225" s="24" t="s">
        <v>507</v>
      </c>
      <c r="D225" s="2" t="s">
        <v>792</v>
      </c>
      <c r="E225" s="12" t="s">
        <v>1022</v>
      </c>
      <c r="F225" s="13" t="str" cm="1">
        <f t="array" ref="F225">SUBSTITUTE(CHAR(34) &amp; "capi_" &amp; AS225 &amp; CHAR(34) &amp; "," &amp; BZ225 &amp; IF(COUNTA(_xlfn._xlws.FILTER(I225:AB225, I225:AB225="y"))=0, "", _xlfn.TEXTJOIN(", ", TRUE, IF(I225:AB225="y", CHAR(34) &amp; I$1:AB$1 &amp; CHAR(34), "")) &amp; ","),",,",",")</f>
        <v>"capi_Tunis","top30_camel", "pol_pope", "geo_CapiBeach",</v>
      </c>
      <c r="G225" s="14" t="str" cm="1">
        <f t="array" ref="G225">_xlfn.LET(
  _xlpm.textOutput, SUBSTITUTE(
    IF(COUNTA(_xlfn._xlws.FILTER(BH225:BU225, BH225:BU225="y"))=0, "", _xlfn.TEXTJOIN(",", TRUE, IF(AC225:AR225="y", CHAR(34) &amp; $AC$1:$AR$1 &amp; CHAR(34), "")) ) &amp; "," &amp; CHAR(34) &amp; AT225 &amp; CHAR(34),
    ",,", ","
  ),
  IF(LEFT(_xlpm.textOutput,1)=",", MID(_xlpm.textOutput,2,LEN(_xlpm.textOutput)-1), _xlpm.textOutput)
)</f>
        <v>"arabic","rg2_Af_North"</v>
      </c>
      <c r="H225" s="15" t="str">
        <f>""</f>
        <v/>
      </c>
      <c r="I225" s="16"/>
      <c r="J225" s="16"/>
      <c r="K225" s="16"/>
      <c r="L225" s="16"/>
      <c r="M225" s="16"/>
      <c r="N225" s="16"/>
      <c r="O225" s="16"/>
      <c r="P225" s="16" t="s">
        <v>529</v>
      </c>
      <c r="Q225" s="16"/>
      <c r="R225" s="16"/>
      <c r="S225" s="16"/>
      <c r="T225" s="16"/>
      <c r="U225" s="16" t="s">
        <v>529</v>
      </c>
      <c r="V225" s="16" t="s">
        <v>529</v>
      </c>
      <c r="W225" s="16"/>
      <c r="X225" s="16"/>
      <c r="Y225" s="16"/>
      <c r="Z225" s="16"/>
      <c r="AA225" s="16"/>
      <c r="AB225" s="17"/>
      <c r="AC225" s="18"/>
      <c r="AD225" s="19"/>
      <c r="AE225" s="19"/>
      <c r="AF225" s="19"/>
      <c r="AG225" s="19"/>
      <c r="AH225" s="19"/>
      <c r="AI225" s="19"/>
      <c r="AJ225" s="19" t="str">
        <f t="shared" si="40"/>
        <v/>
      </c>
      <c r="AK225" s="19" t="str">
        <f t="shared" si="41"/>
        <v/>
      </c>
      <c r="AL225" s="19" t="str">
        <f t="shared" si="42"/>
        <v/>
      </c>
      <c r="AM225" s="19" t="str">
        <f t="shared" si="43"/>
        <v/>
      </c>
      <c r="AN225" s="19" t="str">
        <f t="shared" si="44"/>
        <v/>
      </c>
      <c r="AO225" s="19" t="str">
        <f t="shared" si="45"/>
        <v/>
      </c>
      <c r="AP225" s="19" t="str">
        <f t="shared" si="46"/>
        <v/>
      </c>
      <c r="AQ225" s="19" t="str">
        <f t="shared" si="47"/>
        <v>y</v>
      </c>
      <c r="AR225" s="19" t="str">
        <f t="shared" si="48"/>
        <v/>
      </c>
      <c r="AS225" s="80" t="s">
        <v>769</v>
      </c>
      <c r="AT225" s="81" t="s">
        <v>537</v>
      </c>
      <c r="AU225" s="82" t="s">
        <v>3456</v>
      </c>
      <c r="AV225" s="20">
        <v>2</v>
      </c>
      <c r="AW225" s="21">
        <v>0</v>
      </c>
      <c r="AX225" s="21">
        <v>0</v>
      </c>
      <c r="AY225" s="21">
        <v>0</v>
      </c>
      <c r="AZ225" s="21">
        <v>90</v>
      </c>
      <c r="BA225" s="21">
        <v>0</v>
      </c>
      <c r="BB225" s="21">
        <v>0</v>
      </c>
      <c r="BC225" s="21">
        <v>0</v>
      </c>
      <c r="BD225" s="21">
        <v>0</v>
      </c>
      <c r="BE225" s="21">
        <v>10</v>
      </c>
      <c r="BF225" s="15" t="str">
        <f t="shared" si="39"/>
        <v>http://mkweb.bcgsc.ca/color-summarizer/?url=https://i.ibb.co/6vYvyJR/Tunisia-Flag.png&amp;precision=low&amp;num_clusters=2</v>
      </c>
      <c r="BG225" s="15">
        <f t="shared" si="49"/>
        <v>100</v>
      </c>
      <c r="BH225" s="15" t="str">
        <f t="shared" si="50"/>
        <v>["pctBLA_0", "pctBLU_0", "pctGRE_0", "pctRED_90", "pctYEL_0", "pctORA_0", "pctBRO_0", "pctPUR_0", "pctWHI_10"]</v>
      </c>
      <c r="BI225" s="22">
        <v>163610</v>
      </c>
      <c r="BJ225" s="15" t="str">
        <f t="shared" si="51"/>
        <v>"area_163610",</v>
      </c>
      <c r="BK225" s="15" t="s">
        <v>2980</v>
      </c>
    </row>
    <row r="226" spans="1:63" ht="21.6" customHeight="1" x14ac:dyDescent="0.3">
      <c r="A226" s="10" t="s">
        <v>264</v>
      </c>
      <c r="B226" s="11" t="e" vm="225">
        <v>#VALUE!</v>
      </c>
      <c r="C226" s="24" t="s">
        <v>508</v>
      </c>
      <c r="D226" s="2" t="s">
        <v>796</v>
      </c>
      <c r="E226" s="12" t="s">
        <v>1023</v>
      </c>
      <c r="F226" s="13" t="str" cm="1">
        <f t="array" ref="F226">SUBSTITUTE(CHAR(34) &amp; "capi_" &amp; AS226 &amp; CHAR(34) &amp; "," &amp; BZ226 &amp; IF(COUNTA(_xlfn._xlws.FILTER(I226:AB226, I226:AB226="y"))=0, "", _xlfn.TEXTJOIN(", ", TRUE, IF(I226:AB226="y", CHAR(34) &amp; I$1:AB$1 &amp; CHAR(34), "")) &amp; ","),",,",",")</f>
        <v>"capi_Ankara","top10_airlines", "md_acreed123", "pol_pope",</v>
      </c>
      <c r="G226" s="14" t="str" cm="1">
        <f t="array" ref="G226">_xlfn.LET(
  _xlpm.textOutput, SUBSTITUTE(
    IF(COUNTA(_xlfn._xlws.FILTER(BH226:BU226, BH226:BU226="y"))=0, "", _xlfn.TEXTJOIN(",", TRUE, IF(AC226:AR226="y", CHAR(34) &amp; $AC$1:$AR$1 &amp; CHAR(34), "")) ) &amp; "," &amp; CHAR(34) &amp; AT226 &amp; CHAR(34),
    ",,", ","
  ),
  IF(LEFT(_xlpm.textOutput,1)=",", MID(_xlpm.textOutput,2,LEN(_xlpm.textOutput)-1), _xlpm.textOutput)
)</f>
        <v>"balkan","rg2_AS_West"</v>
      </c>
      <c r="H226" s="15" t="str">
        <f>""</f>
        <v/>
      </c>
      <c r="I226" s="16"/>
      <c r="J226" s="16"/>
      <c r="K226" s="16"/>
      <c r="L226" s="16"/>
      <c r="M226" s="16"/>
      <c r="N226" s="16" t="s">
        <v>529</v>
      </c>
      <c r="O226" s="16"/>
      <c r="P226" s="16"/>
      <c r="Q226" s="16"/>
      <c r="R226" s="16"/>
      <c r="S226" s="16" t="s">
        <v>529</v>
      </c>
      <c r="T226" s="16"/>
      <c r="U226" s="16" t="s">
        <v>529</v>
      </c>
      <c r="V226" s="16"/>
      <c r="W226" s="16"/>
      <c r="X226" s="16"/>
      <c r="Y226" s="16"/>
      <c r="Z226" s="16"/>
      <c r="AA226" s="16"/>
      <c r="AB226" s="17"/>
      <c r="AC226" s="18"/>
      <c r="AD226" s="19"/>
      <c r="AE226" s="19" t="s">
        <v>529</v>
      </c>
      <c r="AF226" s="19"/>
      <c r="AG226" s="19"/>
      <c r="AH226" s="19"/>
      <c r="AI226" s="19"/>
      <c r="AJ226" s="19" t="str">
        <f t="shared" si="40"/>
        <v/>
      </c>
      <c r="AK226" s="19" t="str">
        <f t="shared" si="41"/>
        <v/>
      </c>
      <c r="AL226" s="19" t="str">
        <f t="shared" si="42"/>
        <v/>
      </c>
      <c r="AM226" s="19" t="str">
        <f t="shared" si="43"/>
        <v/>
      </c>
      <c r="AN226" s="19" t="str">
        <f t="shared" si="44"/>
        <v/>
      </c>
      <c r="AO226" s="19" t="str">
        <f t="shared" si="45"/>
        <v/>
      </c>
      <c r="AP226" s="19" t="str">
        <f t="shared" si="46"/>
        <v/>
      </c>
      <c r="AQ226" s="19" t="str">
        <f t="shared" si="47"/>
        <v/>
      </c>
      <c r="AR226" s="19" t="str">
        <f t="shared" si="48"/>
        <v/>
      </c>
      <c r="AS226" s="80" t="s">
        <v>770</v>
      </c>
      <c r="AT226" s="81" t="s">
        <v>549</v>
      </c>
      <c r="AU226" s="82" t="s">
        <v>3565</v>
      </c>
      <c r="AV226" s="20">
        <v>2</v>
      </c>
      <c r="AW226" s="21">
        <v>0</v>
      </c>
      <c r="AX226" s="21">
        <v>0</v>
      </c>
      <c r="AY226" s="21">
        <v>0</v>
      </c>
      <c r="AZ226" s="21">
        <v>93</v>
      </c>
      <c r="BA226" s="21">
        <v>0</v>
      </c>
      <c r="BB226" s="21">
        <v>0</v>
      </c>
      <c r="BC226" s="21">
        <v>0</v>
      </c>
      <c r="BD226" s="21">
        <v>0</v>
      </c>
      <c r="BE226" s="21">
        <v>7</v>
      </c>
      <c r="BF226" s="15" t="str">
        <f t="shared" si="39"/>
        <v>http://mkweb.bcgsc.ca/color-summarizer/?url=https://upload.wikimedia.org/wikipedia/commons/thumb/b/b4/Flag_of_Turkey.svg/2560px-Flag_of_Turkey.svg.png&amp;precision=low&amp;num_clusters=2</v>
      </c>
      <c r="BG226" s="15">
        <f t="shared" si="49"/>
        <v>100</v>
      </c>
      <c r="BH226" s="15" t="str">
        <f t="shared" si="50"/>
        <v>["pctBLA_0", "pctBLU_0", "pctGRE_0", "pctRED_93", "pctYEL_0", "pctORA_0", "pctBRO_0", "pctPUR_0", "pctWHI_7"]</v>
      </c>
      <c r="BI226" s="22">
        <v>783356</v>
      </c>
      <c r="BJ226" s="15" t="str">
        <f t="shared" si="51"/>
        <v>"area_783356",</v>
      </c>
      <c r="BK226" s="15" t="s">
        <v>2981</v>
      </c>
    </row>
    <row r="227" spans="1:63" ht="21.6" customHeight="1" x14ac:dyDescent="0.3">
      <c r="A227" s="10" t="s">
        <v>265</v>
      </c>
      <c r="B227" s="11" t="e" vm="226">
        <v>#VALUE!</v>
      </c>
      <c r="C227" s="24" t="s">
        <v>509</v>
      </c>
      <c r="D227" s="2" t="s">
        <v>790</v>
      </c>
      <c r="E227" s="12" t="s">
        <v>1024</v>
      </c>
      <c r="F227" s="13" t="str" cm="1">
        <f t="array" ref="F227">SUBSTITUTE(CHAR(34) &amp; "capi_" &amp; AS227 &amp; CHAR(34) &amp; "," &amp; BZ227 &amp; IF(COUNTA(_xlfn._xlws.FILTER(I227:AB227, I227:AB227="y"))=0, "", _xlfn.TEXTJOIN(", ", TRUE, IF(I227:AB227="y", CHAR(34) &amp; I$1:AB$1 &amp; CHAR(34), "")) &amp; ","),",,",",")</f>
        <v>"capi_Ashgabat","landlo", "top30_camel", "ntWHRE", "ntGRYE", "ntWHYE",</v>
      </c>
      <c r="G227" s="14" t="str" cm="1">
        <f t="array" ref="G227">_xlfn.LET(
  _xlpm.textOutput, SUBSTITUTE(
    IF(COUNTA(_xlfn._xlws.FILTER(BH227:BU227, BH227:BU227="y"))=0, "", _xlfn.TEXTJOIN(",", TRUE, IF(AC227:AR227="y", CHAR(34) &amp; $AC$1:$AR$1 &amp; CHAR(34), "")) ) &amp; "," &amp; CHAR(34) &amp; AT227 &amp; CHAR(34),
    ",,", ","
  ),
  IF(LEFT(_xlpm.textOutput,1)=",", MID(_xlpm.textOutput,2,LEN(_xlpm.textOutput)-1), _xlpm.textOutput)
)</f>
        <v>"soviet","rg2_AS_Central"</v>
      </c>
      <c r="H227" s="15" t="str">
        <f>""</f>
        <v/>
      </c>
      <c r="I227" s="16"/>
      <c r="J227" s="16" t="s">
        <v>529</v>
      </c>
      <c r="K227" s="16"/>
      <c r="L227" s="16"/>
      <c r="M227" s="16"/>
      <c r="N227" s="16"/>
      <c r="O227" s="16"/>
      <c r="P227" s="16" t="s">
        <v>529</v>
      </c>
      <c r="Q227" s="16"/>
      <c r="R227" s="16"/>
      <c r="S227" s="16"/>
      <c r="T227" s="16"/>
      <c r="U227" s="16"/>
      <c r="V227" s="16"/>
      <c r="W227" s="16"/>
      <c r="X227" s="16" t="s">
        <v>529</v>
      </c>
      <c r="Y227" s="16"/>
      <c r="Z227" s="16" t="s">
        <v>529</v>
      </c>
      <c r="AA227" s="16"/>
      <c r="AB227" s="17" t="s">
        <v>529</v>
      </c>
      <c r="AC227" s="18"/>
      <c r="AD227" s="19"/>
      <c r="AE227" s="19"/>
      <c r="AF227" s="19" t="s">
        <v>529</v>
      </c>
      <c r="AG227" s="19"/>
      <c r="AH227" s="19"/>
      <c r="AI227" s="19"/>
      <c r="AJ227" s="19" t="str">
        <f t="shared" si="40"/>
        <v/>
      </c>
      <c r="AK227" s="19" t="str">
        <f t="shared" si="41"/>
        <v/>
      </c>
      <c r="AL227" s="19" t="str">
        <f t="shared" si="42"/>
        <v/>
      </c>
      <c r="AM227" s="19" t="str">
        <f t="shared" si="43"/>
        <v/>
      </c>
      <c r="AN227" s="19" t="str">
        <f t="shared" si="44"/>
        <v/>
      </c>
      <c r="AO227" s="19" t="str">
        <f t="shared" si="45"/>
        <v/>
      </c>
      <c r="AP227" s="19" t="str">
        <f t="shared" si="46"/>
        <v/>
      </c>
      <c r="AQ227" s="19" t="str">
        <f t="shared" si="47"/>
        <v/>
      </c>
      <c r="AR227" s="19" t="str">
        <f t="shared" si="48"/>
        <v/>
      </c>
      <c r="AS227" s="80" t="s">
        <v>771</v>
      </c>
      <c r="AT227" s="81" t="s">
        <v>662</v>
      </c>
      <c r="AU227" s="82" t="s">
        <v>3566</v>
      </c>
      <c r="AV227" s="20">
        <v>4</v>
      </c>
      <c r="AW227" s="21">
        <v>0</v>
      </c>
      <c r="AX227" s="21">
        <v>0</v>
      </c>
      <c r="AY227" s="21">
        <v>82</v>
      </c>
      <c r="AZ227" s="21">
        <v>7</v>
      </c>
      <c r="BA227" s="21">
        <v>4</v>
      </c>
      <c r="BB227" s="21">
        <v>0</v>
      </c>
      <c r="BC227" s="21">
        <v>0</v>
      </c>
      <c r="BD227" s="21">
        <v>0</v>
      </c>
      <c r="BE227" s="21">
        <v>6</v>
      </c>
      <c r="BF227" s="15" t="str">
        <f t="shared" si="39"/>
        <v>http://mkweb.bcgsc.ca/color-summarizer/?url=https://i.ibb.co/svvmkS4/Turkmenistan-Flag.png&amp;precision=low&amp;num_clusters=4</v>
      </c>
      <c r="BG227" s="15">
        <f t="shared" si="49"/>
        <v>99</v>
      </c>
      <c r="BH227" s="15" t="str">
        <f t="shared" si="50"/>
        <v>["pctBLA_0", "pctBLU_0", "pctGRE_82", "pctRED_7", "pctYEL_4", "pctORA_0", "pctBRO_0", "pctPUR_0", "pctWHI_6"]</v>
      </c>
      <c r="BI227" s="22">
        <v>491210</v>
      </c>
      <c r="BJ227" s="15" t="str">
        <f t="shared" si="51"/>
        <v>"area_491210",</v>
      </c>
      <c r="BK227" s="15" t="s">
        <v>2982</v>
      </c>
    </row>
    <row r="228" spans="1:63" ht="21.6" customHeight="1" x14ac:dyDescent="0.3">
      <c r="A228" s="10" t="s">
        <v>266</v>
      </c>
      <c r="B228" s="11" t="e" vm="227">
        <v>#VALUE!</v>
      </c>
      <c r="C228" s="24" t="s">
        <v>510</v>
      </c>
      <c r="D228" s="2" t="s">
        <v>794</v>
      </c>
      <c r="E228" s="12" t="s">
        <v>1025</v>
      </c>
      <c r="F228" s="13" t="str" cm="1">
        <f t="array" ref="F228">SUBSTITUTE(CHAR(34) &amp; "capi_" &amp; AS228 &amp; CHAR(34) &amp; "," &amp; BZ228 &amp; IF(COUNTA(_xlfn._xlws.FILTER(I228:AB228, I228:AB228="y"))=0, "", _xlfn.TEXTJOIN(", ", TRUE, IF(I228:AB228="y", CHAR(34) &amp; I$1:AB$1 &amp; CHAR(34), "")) &amp; ","),",,",",")</f>
        <v>"capi_Cockburn Town","island", "geo_CapiBeach", "ntGRRE", "ntGRYE", "ntBLYE", "ntWHYE",</v>
      </c>
      <c r="G228" s="14" t="str" cm="1">
        <f t="array" ref="G228">_xlfn.LET(
  _xlpm.textOutput, SUBSTITUTE(
    IF(COUNTA(_xlfn._xlws.FILTER(BH228:BU228, BH228:BU228="y"))=0, "", _xlfn.TEXTJOIN(",", TRUE, IF(AC228:AR228="y", CHAR(34) &amp; $AC$1:$AR$1 &amp; CHAR(34), "")) ) &amp; "," &amp; CHAR(34) &amp; AT228 &amp; CHAR(34),
    ",,", ","
  ),
  IF(LEFT(_xlpm.textOutput,1)=",", MID(_xlpm.textOutput,2,LEN(_xlpm.textOutput)-1), _xlpm.textOutput)
)</f>
        <v>"monarchy","englis","rg2_Na_Caribbean"</v>
      </c>
      <c r="H228" s="15" t="str">
        <f>""</f>
        <v/>
      </c>
      <c r="I228" s="16" t="s">
        <v>529</v>
      </c>
      <c r="J228" s="16"/>
      <c r="K228" s="16"/>
      <c r="L228" s="16"/>
      <c r="M228" s="16"/>
      <c r="N228" s="16"/>
      <c r="O228" s="16"/>
      <c r="P228" s="16"/>
      <c r="Q228" s="16"/>
      <c r="R228" s="16"/>
      <c r="S228" s="16"/>
      <c r="T228" s="16"/>
      <c r="U228" s="16"/>
      <c r="V228" s="16" t="s">
        <v>529</v>
      </c>
      <c r="W228" s="16"/>
      <c r="X228" s="16"/>
      <c r="Y228" s="16" t="s">
        <v>529</v>
      </c>
      <c r="Z228" s="16" t="s">
        <v>529</v>
      </c>
      <c r="AA228" s="16" t="s">
        <v>529</v>
      </c>
      <c r="AB228" s="17" t="s">
        <v>529</v>
      </c>
      <c r="AC228" s="18"/>
      <c r="AD228" s="19"/>
      <c r="AE228" s="19"/>
      <c r="AF228" s="19"/>
      <c r="AG228" s="19"/>
      <c r="AH228" s="19"/>
      <c r="AI228" s="19" t="s">
        <v>529</v>
      </c>
      <c r="AJ228" s="19" t="str">
        <f t="shared" si="40"/>
        <v>y</v>
      </c>
      <c r="AK228" s="19" t="str">
        <f t="shared" si="41"/>
        <v/>
      </c>
      <c r="AL228" s="19" t="str">
        <f t="shared" si="42"/>
        <v/>
      </c>
      <c r="AM228" s="19" t="str">
        <f t="shared" si="43"/>
        <v/>
      </c>
      <c r="AN228" s="19" t="str">
        <f t="shared" si="44"/>
        <v/>
      </c>
      <c r="AO228" s="19" t="str">
        <f t="shared" si="45"/>
        <v/>
      </c>
      <c r="AP228" s="19" t="str">
        <f t="shared" si="46"/>
        <v/>
      </c>
      <c r="AQ228" s="19" t="str">
        <f t="shared" si="47"/>
        <v/>
      </c>
      <c r="AR228" s="19" t="str">
        <f t="shared" si="48"/>
        <v/>
      </c>
      <c r="AS228" s="80" t="s">
        <v>772</v>
      </c>
      <c r="AT228" s="81" t="s">
        <v>544</v>
      </c>
      <c r="AU228" s="82" t="s">
        <v>3450</v>
      </c>
      <c r="AV228" s="20">
        <v>8</v>
      </c>
      <c r="AW228" s="21">
        <v>1</v>
      </c>
      <c r="AX228" s="21">
        <v>72</v>
      </c>
      <c r="AY228" s="21">
        <v>2</v>
      </c>
      <c r="AZ228" s="21">
        <v>8</v>
      </c>
      <c r="BA228" s="21">
        <v>5</v>
      </c>
      <c r="BB228" s="21">
        <v>1</v>
      </c>
      <c r="BC228" s="21">
        <v>2</v>
      </c>
      <c r="BD228" s="21">
        <v>2</v>
      </c>
      <c r="BE228" s="21">
        <v>7</v>
      </c>
      <c r="BF228" s="15" t="str">
        <f t="shared" si="39"/>
        <v>http://mkweb.bcgsc.ca/color-summarizer/?url=https://i.ibb.co/vHFqCfh/Turks-Caicos-Flag.png&amp;precision=low&amp;num_clusters=8</v>
      </c>
      <c r="BG228" s="15">
        <f t="shared" si="49"/>
        <v>100</v>
      </c>
      <c r="BH228" s="15" t="str">
        <f t="shared" si="50"/>
        <v>["pctBLA_1", "pctBLU_72", "pctGRE_2", "pctRED_8", "pctYEL_5", "pctORA_1", "pctBRO_2", "pctPUR_2", "pctWHI_7"]</v>
      </c>
      <c r="BI228" s="15">
        <v>948</v>
      </c>
      <c r="BJ228" s="15" t="str">
        <f t="shared" si="51"/>
        <v>"area_948",</v>
      </c>
      <c r="BK228" s="15" t="s">
        <v>2983</v>
      </c>
    </row>
    <row r="229" spans="1:63" ht="21.6" customHeight="1" x14ac:dyDescent="0.3">
      <c r="A229" s="10" t="s">
        <v>267</v>
      </c>
      <c r="B229" s="11" t="e" vm="228">
        <v>#VALUE!</v>
      </c>
      <c r="C229" s="24" t="s">
        <v>511</v>
      </c>
      <c r="D229" s="2" t="s">
        <v>793</v>
      </c>
      <c r="E229" s="12" t="s">
        <v>1026</v>
      </c>
      <c r="F229" s="13" t="str" cm="1">
        <f t="array" ref="F229">SUBSTITUTE(CHAR(34) &amp; "capi_" &amp; AS229 &amp; CHAR(34) &amp; "," &amp; BZ229 &amp; IF(COUNTA(_xlfn._xlws.FILTER(I229:AB229, I229:AB229="y"))=0, "", _xlfn.TEXTJOIN(", ", TRUE, IF(I229:AB229="y", CHAR(34) &amp; I$1:AB$1 &amp; CHAR(34), "")) &amp; ","),",,",",")</f>
        <v>"capi_Funafuti","island", "geo_CapiBeach", "ntWHYE",</v>
      </c>
      <c r="G229" s="14" t="str" cm="1">
        <f t="array" ref="G229">_xlfn.LET(
  _xlpm.textOutput, SUBSTITUTE(
    IF(COUNTA(_xlfn._xlws.FILTER(BH229:BU229, BH229:BU229="y"))=0, "", _xlfn.TEXTJOIN(",", TRUE, IF(AC229:AR229="y", CHAR(34) &amp; $AC$1:$AR$1 &amp; CHAR(34), "")) ) &amp; "," &amp; CHAR(34) &amp; AT229 &amp; CHAR(34),
    ",,", ","
  ),
  IF(LEFT(_xlpm.textOutput,1)=",", MID(_xlpm.textOutput,2,LEN(_xlpm.textOutput)-1), _xlpm.textOutput)
)</f>
        <v>"chopGB","monarchy","rg2_Oc_Polynesia"</v>
      </c>
      <c r="H229" s="15" t="str">
        <f>""</f>
        <v/>
      </c>
      <c r="I229" s="16" t="s">
        <v>529</v>
      </c>
      <c r="J229" s="16"/>
      <c r="K229" s="16"/>
      <c r="L229" s="16"/>
      <c r="M229" s="16"/>
      <c r="N229" s="16"/>
      <c r="O229" s="16"/>
      <c r="P229" s="16"/>
      <c r="Q229" s="16"/>
      <c r="R229" s="16"/>
      <c r="S229" s="16"/>
      <c r="T229" s="16"/>
      <c r="U229" s="16"/>
      <c r="V229" s="16" t="s">
        <v>529</v>
      </c>
      <c r="W229" s="16"/>
      <c r="X229" s="16"/>
      <c r="Y229" s="16"/>
      <c r="Z229" s="16"/>
      <c r="AA229" s="16"/>
      <c r="AB229" s="17" t="s">
        <v>529</v>
      </c>
      <c r="AC229" s="18"/>
      <c r="AD229" s="19" t="s">
        <v>529</v>
      </c>
      <c r="AE229" s="19"/>
      <c r="AF229" s="19"/>
      <c r="AG229" s="19"/>
      <c r="AH229" s="19"/>
      <c r="AI229" s="19" t="s">
        <v>529</v>
      </c>
      <c r="AJ229" s="19" t="str">
        <f t="shared" si="40"/>
        <v/>
      </c>
      <c r="AK229" s="19" t="str">
        <f t="shared" si="41"/>
        <v/>
      </c>
      <c r="AL229" s="19" t="str">
        <f t="shared" si="42"/>
        <v/>
      </c>
      <c r="AM229" s="19" t="str">
        <f t="shared" si="43"/>
        <v/>
      </c>
      <c r="AN229" s="19" t="str">
        <f t="shared" si="44"/>
        <v/>
      </c>
      <c r="AO229" s="19" t="str">
        <f t="shared" si="45"/>
        <v/>
      </c>
      <c r="AP229" s="19" t="str">
        <f t="shared" si="46"/>
        <v/>
      </c>
      <c r="AQ229" s="19" t="str">
        <f t="shared" si="47"/>
        <v/>
      </c>
      <c r="AR229" s="19" t="str">
        <f t="shared" si="48"/>
        <v/>
      </c>
      <c r="AS229" s="80" t="s">
        <v>773</v>
      </c>
      <c r="AT229" s="81" t="s">
        <v>539</v>
      </c>
      <c r="AU229" s="82" t="s">
        <v>3567</v>
      </c>
      <c r="AV229" s="20">
        <v>4</v>
      </c>
      <c r="AW229" s="21">
        <v>0</v>
      </c>
      <c r="AX229" s="21">
        <v>77</v>
      </c>
      <c r="AY229" s="21">
        <v>0</v>
      </c>
      <c r="AZ229" s="21">
        <v>8</v>
      </c>
      <c r="BA229" s="21">
        <v>4</v>
      </c>
      <c r="BB229" s="21">
        <v>0</v>
      </c>
      <c r="BC229" s="21">
        <v>0</v>
      </c>
      <c r="BD229" s="21">
        <v>0</v>
      </c>
      <c r="BE229" s="21">
        <v>10</v>
      </c>
      <c r="BF229" s="15" t="str">
        <f t="shared" si="39"/>
        <v>http://mkweb.bcgsc.ca/color-summarizer/?url=https://i.ibb.co/RQ3gYR5/Tuvalu-Flag.png&amp;precision=low&amp;num_clusters=4</v>
      </c>
      <c r="BG229" s="15">
        <f t="shared" si="49"/>
        <v>99</v>
      </c>
      <c r="BH229" s="15" t="str">
        <f t="shared" si="50"/>
        <v>["pctBLA_0", "pctBLU_77", "pctGRE_0", "pctRED_8", "pctYEL_4", "pctORA_0", "pctBRO_0", "pctPUR_0", "pctWHI_10"]</v>
      </c>
      <c r="BI229" s="15">
        <v>26</v>
      </c>
      <c r="BJ229" s="15" t="str">
        <f t="shared" si="51"/>
        <v>"area_26",</v>
      </c>
      <c r="BK229" s="15" t="s">
        <v>2984</v>
      </c>
    </row>
    <row r="230" spans="1:63" ht="21.6" customHeight="1" x14ac:dyDescent="0.3">
      <c r="A230" s="10" t="s">
        <v>268</v>
      </c>
      <c r="B230" s="11" t="e" vm="229">
        <v>#VALUE!</v>
      </c>
      <c r="C230" s="24" t="s">
        <v>512</v>
      </c>
      <c r="D230" s="2" t="s">
        <v>792</v>
      </c>
      <c r="E230" s="12" t="s">
        <v>1027</v>
      </c>
      <c r="F230" s="13" t="str" cm="1">
        <f t="array" ref="F230">SUBSTITUTE(CHAR(34) &amp; "capi_" &amp; AS230 &amp; CHAR(34) &amp; "," &amp; BZ230 &amp; IF(COUNTA(_xlfn._xlws.FILTER(I230:AB230, I230:AB230="y"))=0, "", _xlfn.TEXTJOIN(", ", TRUE, IF(I230:AB230="y", CHAR(34) &amp; I$1:AB$1 &amp; CHAR(34), "")) &amp; ","),",,",",")</f>
        <v>"capi_Kampala","landlo", "ntWHYE",</v>
      </c>
      <c r="G230" s="14" t="str" cm="1">
        <f t="array" ref="G230">_xlfn.LET(
  _xlpm.textOutput, SUBSTITUTE(
    IF(COUNTA(_xlfn._xlws.FILTER(BH230:BU230, BH230:BU230="y"))=0, "", _xlfn.TEXTJOIN(",", TRUE, IF(AC230:AR230="y", CHAR(34) &amp; $AC$1:$AR$1 &amp; CHAR(34), "")) ) &amp; "," &amp; CHAR(34) &amp; AT230 &amp; CHAR(34),
    ",,", ","
  ),
  IF(LEFT(_xlpm.textOutput,1)=",", MID(_xlpm.textOutput,2,LEN(_xlpm.textOutput)-1), _xlpm.textOutput)
)</f>
        <v>"chopGB","englis","rg2_AF_East"</v>
      </c>
      <c r="H230" s="15" t="str">
        <f>""</f>
        <v/>
      </c>
      <c r="I230" s="16"/>
      <c r="J230" s="16" t="s">
        <v>529</v>
      </c>
      <c r="K230" s="16"/>
      <c r="L230" s="16"/>
      <c r="M230" s="16"/>
      <c r="N230" s="16"/>
      <c r="O230" s="16"/>
      <c r="P230" s="16"/>
      <c r="Q230" s="16"/>
      <c r="R230" s="16"/>
      <c r="S230" s="16"/>
      <c r="T230" s="16"/>
      <c r="U230" s="16"/>
      <c r="V230" s="16"/>
      <c r="W230" s="16"/>
      <c r="X230" s="16"/>
      <c r="Y230" s="16"/>
      <c r="Z230" s="16"/>
      <c r="AA230" s="16"/>
      <c r="AB230" s="17" t="s">
        <v>529</v>
      </c>
      <c r="AC230" s="18"/>
      <c r="AD230" s="19" t="s">
        <v>529</v>
      </c>
      <c r="AE230" s="19"/>
      <c r="AF230" s="19"/>
      <c r="AG230" s="19"/>
      <c r="AH230" s="19"/>
      <c r="AI230" s="19"/>
      <c r="AJ230" s="19" t="str">
        <f t="shared" si="40"/>
        <v>y</v>
      </c>
      <c r="AK230" s="19" t="str">
        <f t="shared" si="41"/>
        <v/>
      </c>
      <c r="AL230" s="19" t="str">
        <f t="shared" si="42"/>
        <v/>
      </c>
      <c r="AM230" s="19" t="str">
        <f t="shared" si="43"/>
        <v/>
      </c>
      <c r="AN230" s="19" t="str">
        <f t="shared" si="44"/>
        <v/>
      </c>
      <c r="AO230" s="19" t="str">
        <f t="shared" si="45"/>
        <v/>
      </c>
      <c r="AP230" s="19" t="str">
        <f t="shared" si="46"/>
        <v/>
      </c>
      <c r="AQ230" s="19" t="str">
        <f t="shared" si="47"/>
        <v/>
      </c>
      <c r="AR230" s="19" t="str">
        <f t="shared" si="48"/>
        <v/>
      </c>
      <c r="AS230" s="80" t="s">
        <v>774</v>
      </c>
      <c r="AT230" s="81" t="s">
        <v>577</v>
      </c>
      <c r="AU230" s="82" t="s">
        <v>3508</v>
      </c>
      <c r="AV230" s="20">
        <v>4</v>
      </c>
      <c r="AW230" s="21">
        <v>30</v>
      </c>
      <c r="AX230" s="21">
        <v>0</v>
      </c>
      <c r="AY230" s="21">
        <v>0</v>
      </c>
      <c r="AZ230" s="21">
        <v>30</v>
      </c>
      <c r="BA230" s="21">
        <v>36</v>
      </c>
      <c r="BB230" s="21">
        <v>0</v>
      </c>
      <c r="BC230" s="21">
        <v>0</v>
      </c>
      <c r="BD230" s="21">
        <v>0</v>
      </c>
      <c r="BE230" s="21">
        <v>4</v>
      </c>
      <c r="BF230" s="15" t="str">
        <f t="shared" si="39"/>
        <v>http://mkweb.bcgsc.ca/color-summarizer/?url=https://i.ibb.co/L5QVYHq/Uganda-Flag.png&amp;precision=low&amp;num_clusters=4</v>
      </c>
      <c r="BG230" s="15">
        <f t="shared" si="49"/>
        <v>100</v>
      </c>
      <c r="BH230" s="15" t="str">
        <f t="shared" si="50"/>
        <v>["pctBLA_30", "pctBLU_0", "pctGRE_0", "pctRED_30", "pctYEL_36", "pctORA_0", "pctBRO_0", "pctPUR_0", "pctWHI_4"]</v>
      </c>
      <c r="BI230" s="22">
        <v>241550</v>
      </c>
      <c r="BJ230" s="15" t="str">
        <f t="shared" si="51"/>
        <v>"area_241550",</v>
      </c>
      <c r="BK230" s="15" t="s">
        <v>2985</v>
      </c>
    </row>
    <row r="231" spans="1:63" ht="21.6" customHeight="1" x14ac:dyDescent="0.3">
      <c r="A231" s="10" t="s">
        <v>269</v>
      </c>
      <c r="B231" s="11" t="e" vm="230">
        <v>#VALUE!</v>
      </c>
      <c r="C231" s="24" t="s">
        <v>513</v>
      </c>
      <c r="D231" s="2" t="s">
        <v>791</v>
      </c>
      <c r="E231" s="12" t="s">
        <v>1028</v>
      </c>
      <c r="F231" s="13" t="str" cm="1">
        <f t="array" ref="F231">SUBSTITUTE(CHAR(34) &amp; "capi_" &amp; AS231 &amp; CHAR(34) &amp; "," &amp; BZ231 &amp; IF(COUNTA(_xlfn._xlws.FILTER(I231:AB231, I231:AB231="y"))=0, "", _xlfn.TEXTJOIN(", ", TRUE, IF(I231:AB231="y", CHAR(34) &amp; I$1:AB$1 &amp; CHAR(34), "")) &amp; ","),",,",",")</f>
        <v>"capi_Kyiv","rg3_austrohungary",</v>
      </c>
      <c r="G231" s="14" t="str" cm="1">
        <f t="array" ref="G231">_xlfn.LET(
  _xlpm.textOutput, SUBSTITUTE(
    IF(COUNTA(_xlfn._xlws.FILTER(BH231:BU231, BH231:BU231="y"))=0, "", _xlfn.TEXTJOIN(",", TRUE, IF(AC231:AR231="y", CHAR(34) &amp; $AC$1:$AR$1 &amp; CHAR(34), "")) ) &amp; "," &amp; CHAR(34) &amp; AT231 &amp; CHAR(34),
    ",,", ","
  ),
  IF(LEFT(_xlpm.textOutput,1)=",", MID(_xlpm.textOutput,2,LEN(_xlpm.textOutput)-1), _xlpm.textOutput)
)</f>
        <v>"soviet","rg2_EU_East"</v>
      </c>
      <c r="H231" s="15" t="str">
        <f>""</f>
        <v/>
      </c>
      <c r="I231" s="16"/>
      <c r="J231" s="16"/>
      <c r="K231" s="16"/>
      <c r="L231" s="16"/>
      <c r="M231" s="16"/>
      <c r="N231" s="16"/>
      <c r="O231" s="16"/>
      <c r="P231" s="16"/>
      <c r="Q231" s="16" t="s">
        <v>529</v>
      </c>
      <c r="R231" s="16"/>
      <c r="S231" s="16"/>
      <c r="T231" s="16"/>
      <c r="U231" s="16"/>
      <c r="V231" s="16"/>
      <c r="W231" s="16"/>
      <c r="X231" s="16"/>
      <c r="Y231" s="16"/>
      <c r="Z231" s="16"/>
      <c r="AA231" s="16"/>
      <c r="AB231" s="17"/>
      <c r="AC231" s="18"/>
      <c r="AD231" s="19"/>
      <c r="AE231" s="19"/>
      <c r="AF231" s="19" t="s">
        <v>529</v>
      </c>
      <c r="AG231" s="19"/>
      <c r="AH231" s="19"/>
      <c r="AI231" s="19"/>
      <c r="AJ231" s="19" t="str">
        <f t="shared" si="40"/>
        <v/>
      </c>
      <c r="AK231" s="19" t="str">
        <f t="shared" si="41"/>
        <v/>
      </c>
      <c r="AL231" s="19" t="str">
        <f t="shared" si="42"/>
        <v/>
      </c>
      <c r="AM231" s="19" t="str">
        <f t="shared" si="43"/>
        <v/>
      </c>
      <c r="AN231" s="19" t="str">
        <f t="shared" si="44"/>
        <v/>
      </c>
      <c r="AO231" s="19" t="str">
        <f t="shared" si="45"/>
        <v/>
      </c>
      <c r="AP231" s="19" t="str">
        <f t="shared" si="46"/>
        <v/>
      </c>
      <c r="AQ231" s="19" t="str">
        <f t="shared" si="47"/>
        <v/>
      </c>
      <c r="AR231" s="19" t="str">
        <f t="shared" si="48"/>
        <v/>
      </c>
      <c r="AS231" s="80" t="s">
        <v>775</v>
      </c>
      <c r="AT231" s="81" t="s">
        <v>561</v>
      </c>
      <c r="AU231" s="82" t="s">
        <v>3568</v>
      </c>
      <c r="AV231" s="20">
        <v>2</v>
      </c>
      <c r="AW231" s="21">
        <v>0</v>
      </c>
      <c r="AX231" s="21">
        <v>50</v>
      </c>
      <c r="AY231" s="21">
        <v>0</v>
      </c>
      <c r="AZ231" s="21">
        <v>0</v>
      </c>
      <c r="BA231" s="21">
        <v>50</v>
      </c>
      <c r="BB231" s="21">
        <v>0</v>
      </c>
      <c r="BC231" s="21">
        <v>0</v>
      </c>
      <c r="BD231" s="21">
        <v>0</v>
      </c>
      <c r="BE231" s="21">
        <v>0</v>
      </c>
      <c r="BF231" s="15" t="str">
        <f t="shared" si="39"/>
        <v>http://mkweb.bcgsc.ca/color-summarizer/?url=https://i.ibb.co/NjWkCz7/Ukraine-Flag.png&amp;precision=low&amp;num_clusters=2</v>
      </c>
      <c r="BG231" s="15">
        <f t="shared" si="49"/>
        <v>100</v>
      </c>
      <c r="BH231" s="15" t="str">
        <f t="shared" si="50"/>
        <v>["pctBLA_0", "pctBLU_50", "pctGRE_0", "pctRED_0", "pctYEL_50", "pctORA_0", "pctBRO_0", "pctPUR_0", "pctWHI_0"]</v>
      </c>
      <c r="BI231" s="22">
        <v>603500</v>
      </c>
      <c r="BJ231" s="15" t="str">
        <f t="shared" si="51"/>
        <v>"area_603500",</v>
      </c>
      <c r="BK231" s="15" t="s">
        <v>2986</v>
      </c>
    </row>
    <row r="232" spans="1:63" ht="21.6" customHeight="1" x14ac:dyDescent="0.3">
      <c r="A232" s="10" t="s">
        <v>270</v>
      </c>
      <c r="B232" s="11" t="e" vm="231">
        <v>#VALUE!</v>
      </c>
      <c r="C232" s="24" t="s">
        <v>514</v>
      </c>
      <c r="D232" s="2" t="s">
        <v>790</v>
      </c>
      <c r="E232" s="12" t="s">
        <v>1029</v>
      </c>
      <c r="F232" s="13" t="str" cm="1">
        <f t="array" ref="F232">SUBSTITUTE(CHAR(34) &amp; "capi_" &amp; AS232 &amp; CHAR(34) &amp; "," &amp; BZ232 &amp; IF(COUNTA(_xlfn._xlws.FILTER(I232:AB232, I232:AB232="y"))=0, "", _xlfn.TEXTJOIN(", ", TRUE, IF(I232:AB232="y", CHAR(34) &amp; I$1:AB$1 &amp; CHAR(34), "")) &amp; ","),",,",",")</f>
        <v>"capi_Abu Dhabi","locate_MI", "top10_airlines", "top30_camel", "geo_CapiBeach",</v>
      </c>
      <c r="G232" s="14" t="str" cm="1">
        <f t="array" ref="G232">_xlfn.LET(
  _xlpm.textOutput, SUBSTITUTE(
    IF(COUNTA(_xlfn._xlws.FILTER(BH232:BU232, BH232:BU232="y"))=0, "", _xlfn.TEXTJOIN(",", TRUE, IF(AC232:AR232="y", CHAR(34) &amp; $AC$1:$AR$1 &amp; CHAR(34), "")) ) &amp; "," &amp; CHAR(34) &amp; AT232 &amp; CHAR(34),
    ",,", ","
  ),
  IF(LEFT(_xlpm.textOutput,1)=",", MID(_xlpm.textOutput,2,LEN(_xlpm.textOutput)-1), _xlpm.textOutput)
)</f>
        <v>"bricss","chopGB","monarchy","arabic","rg2_AS_West"</v>
      </c>
      <c r="H232" s="15" t="str">
        <f>""</f>
        <v/>
      </c>
      <c r="I232" s="16"/>
      <c r="J232" s="16"/>
      <c r="K232" s="16"/>
      <c r="L232" s="16" t="s">
        <v>529</v>
      </c>
      <c r="M232" s="16"/>
      <c r="N232" s="16" t="s">
        <v>529</v>
      </c>
      <c r="O232" s="16"/>
      <c r="P232" s="16" t="s">
        <v>529</v>
      </c>
      <c r="Q232" s="16"/>
      <c r="R232" s="16"/>
      <c r="S232" s="16"/>
      <c r="T232" s="16"/>
      <c r="U232" s="16"/>
      <c r="V232" s="16" t="s">
        <v>529</v>
      </c>
      <c r="W232" s="16"/>
      <c r="X232" s="16"/>
      <c r="Y232" s="16"/>
      <c r="Z232" s="16"/>
      <c r="AA232" s="16"/>
      <c r="AB232" s="17"/>
      <c r="AC232" s="18" t="s">
        <v>529</v>
      </c>
      <c r="AD232" s="19" t="s">
        <v>529</v>
      </c>
      <c r="AE232" s="19"/>
      <c r="AF232" s="19"/>
      <c r="AG232" s="19"/>
      <c r="AH232" s="19"/>
      <c r="AI232" s="19" t="s">
        <v>529</v>
      </c>
      <c r="AJ232" s="19" t="str">
        <f t="shared" si="40"/>
        <v/>
      </c>
      <c r="AK232" s="19" t="str">
        <f t="shared" si="41"/>
        <v/>
      </c>
      <c r="AL232" s="19" t="str">
        <f t="shared" si="42"/>
        <v/>
      </c>
      <c r="AM232" s="19" t="str">
        <f t="shared" si="43"/>
        <v/>
      </c>
      <c r="AN232" s="19" t="str">
        <f t="shared" si="44"/>
        <v/>
      </c>
      <c r="AO232" s="19" t="str">
        <f t="shared" si="45"/>
        <v/>
      </c>
      <c r="AP232" s="19" t="str">
        <f t="shared" si="46"/>
        <v/>
      </c>
      <c r="AQ232" s="19" t="str">
        <f t="shared" si="47"/>
        <v>y</v>
      </c>
      <c r="AR232" s="19" t="str">
        <f t="shared" si="48"/>
        <v/>
      </c>
      <c r="AS232" s="80" t="s">
        <v>776</v>
      </c>
      <c r="AT232" s="81" t="s">
        <v>549</v>
      </c>
      <c r="AU232" s="82" t="s">
        <v>3456</v>
      </c>
      <c r="AV232" s="20">
        <v>4</v>
      </c>
      <c r="AW232" s="21">
        <v>25</v>
      </c>
      <c r="AX232" s="21">
        <v>0</v>
      </c>
      <c r="AY232" s="21">
        <v>25</v>
      </c>
      <c r="AZ232" s="21">
        <v>25</v>
      </c>
      <c r="BA232" s="21">
        <v>0</v>
      </c>
      <c r="BB232" s="21">
        <v>0</v>
      </c>
      <c r="BC232" s="21">
        <v>0</v>
      </c>
      <c r="BD232" s="21">
        <v>0</v>
      </c>
      <c r="BE232" s="21">
        <v>25</v>
      </c>
      <c r="BF232" s="15" t="str">
        <f t="shared" si="39"/>
        <v>http://mkweb.bcgsc.ca/color-summarizer/?url=https://i.ibb.co/0y2h03Y/UAE-Flag.png&amp;precision=low&amp;num_clusters=4</v>
      </c>
      <c r="BG232" s="15">
        <f t="shared" si="49"/>
        <v>100</v>
      </c>
      <c r="BH232" s="15" t="str">
        <f t="shared" si="50"/>
        <v>["pctBLA_25", "pctBLU_0", "pctGRE_25", "pctRED_25", "pctYEL_0", "pctORA_0", "pctBRO_0", "pctPUR_0", "pctWHI_25"]</v>
      </c>
      <c r="BI232" s="22">
        <v>83600</v>
      </c>
      <c r="BJ232" s="15" t="str">
        <f t="shared" si="51"/>
        <v>"area_83600",</v>
      </c>
      <c r="BK232" s="15" t="s">
        <v>2987</v>
      </c>
    </row>
    <row r="233" spans="1:63" ht="21.6" customHeight="1" x14ac:dyDescent="0.3">
      <c r="A233" s="10" t="s">
        <v>271</v>
      </c>
      <c r="B233" s="11" t="e" vm="232">
        <v>#VALUE!</v>
      </c>
      <c r="C233" s="24" t="s">
        <v>515</v>
      </c>
      <c r="D233" s="2" t="s">
        <v>791</v>
      </c>
      <c r="E233" s="12" t="s">
        <v>1030</v>
      </c>
      <c r="F233" s="13" t="str" cm="1">
        <f t="array" ref="F233">SUBSTITUTE(CHAR(34) &amp; "capi_" &amp; AS233 &amp; CHAR(34) &amp; "," &amp; BZ233 &amp; IF(COUNTA(_xlfn._xlws.FILTER(I233:AB233, I233:AB233="y"))=0, "", _xlfn.TEXTJOIN(", ", TRUE, IF(I233:AB233="y", CHAR(34) &amp; I$1:AB$1 &amp; CHAR(34), "")) &amp; ","),",,",",")</f>
        <v>"capi_London","island", "locate_MI", "pol_Nuclear", "md_acreed123", "pol_samesx", "md_tekken7",</v>
      </c>
      <c r="G233" s="14" t="str" cm="1">
        <f t="array" ref="G233">_xlfn.LET(
  _xlpm.textOutput, SUBSTITUTE(
    IF(COUNTA(_xlfn._xlws.FILTER(BH233:BU233, BH233:BU233="y"))=0, "", _xlfn.TEXTJOIN(",", TRUE, IF(AC233:AR233="y", CHAR(34) &amp; $AC$1:$AR$1 &amp; CHAR(34), "")) ) &amp; "," &amp; CHAR(34) &amp; AT233 &amp; CHAR(34),
    ",,", ","
  ),
  IF(LEFT(_xlpm.textOutput,1)=",", MID(_xlpm.textOutput,2,LEN(_xlpm.textOutput)-1), _xlpm.textOutput)
)</f>
        <v>"monarchy","englis","rg2_Eu_North"</v>
      </c>
      <c r="H233" s="15" t="str">
        <f>""</f>
        <v/>
      </c>
      <c r="I233" s="16" t="s">
        <v>529</v>
      </c>
      <c r="J233" s="16"/>
      <c r="K233" s="16"/>
      <c r="L233" s="16" t="s">
        <v>529</v>
      </c>
      <c r="M233" s="16" t="s">
        <v>529</v>
      </c>
      <c r="N233" s="16"/>
      <c r="O233" s="16"/>
      <c r="P233" s="16"/>
      <c r="Q233" s="16"/>
      <c r="R233" s="16"/>
      <c r="S233" s="16" t="s">
        <v>529</v>
      </c>
      <c r="T233" s="16" t="s">
        <v>529</v>
      </c>
      <c r="U233" s="16"/>
      <c r="V233" s="16"/>
      <c r="W233" s="16" t="s">
        <v>529</v>
      </c>
      <c r="X233" s="16"/>
      <c r="Y233" s="16"/>
      <c r="Z233" s="16"/>
      <c r="AA233" s="16"/>
      <c r="AB233" s="17"/>
      <c r="AC233" s="18"/>
      <c r="AD233" s="19"/>
      <c r="AE233" s="19"/>
      <c r="AF233" s="19"/>
      <c r="AG233" s="19"/>
      <c r="AH233" s="19"/>
      <c r="AI233" s="19" t="s">
        <v>529</v>
      </c>
      <c r="AJ233" s="19" t="str">
        <f t="shared" si="40"/>
        <v>y</v>
      </c>
      <c r="AK233" s="19" t="str">
        <f t="shared" si="41"/>
        <v/>
      </c>
      <c r="AL233" s="19" t="str">
        <f t="shared" si="42"/>
        <v/>
      </c>
      <c r="AM233" s="19" t="str">
        <f t="shared" si="43"/>
        <v/>
      </c>
      <c r="AN233" s="19" t="str">
        <f t="shared" si="44"/>
        <v/>
      </c>
      <c r="AO233" s="19" t="str">
        <f t="shared" si="45"/>
        <v/>
      </c>
      <c r="AP233" s="19" t="str">
        <f t="shared" si="46"/>
        <v/>
      </c>
      <c r="AQ233" s="19" t="str">
        <f t="shared" si="47"/>
        <v/>
      </c>
      <c r="AR233" s="19" t="str">
        <f t="shared" si="48"/>
        <v/>
      </c>
      <c r="AS233" s="80" t="s">
        <v>614</v>
      </c>
      <c r="AT233" s="81" t="s">
        <v>533</v>
      </c>
      <c r="AU233" s="82" t="s">
        <v>3450</v>
      </c>
      <c r="AV233" s="20">
        <v>3</v>
      </c>
      <c r="AW233" s="21">
        <v>0</v>
      </c>
      <c r="AX233" s="21">
        <v>29</v>
      </c>
      <c r="AY233" s="21">
        <v>0</v>
      </c>
      <c r="AZ233" s="21">
        <v>38</v>
      </c>
      <c r="BA233" s="21">
        <v>0</v>
      </c>
      <c r="BB233" s="21">
        <v>0</v>
      </c>
      <c r="BC233" s="21">
        <v>0</v>
      </c>
      <c r="BD233" s="21">
        <v>0</v>
      </c>
      <c r="BE233" s="21">
        <v>33</v>
      </c>
      <c r="BF233" s="15" t="str">
        <f t="shared" si="39"/>
        <v>http://mkweb.bcgsc.ca/color-summarizer/?url=https://upload.wikimedia.org/wikipedia/commons/thumb/a/a5/Flag_of_the_United_Kingdom_%281-2%29.svg/383px-Flag_of_the_United_Kingdom_%281-2%29.svg.png&amp;precision=low&amp;num_clusters=3</v>
      </c>
      <c r="BG233" s="15">
        <f t="shared" si="49"/>
        <v>100</v>
      </c>
      <c r="BH233" s="15" t="str">
        <f t="shared" si="50"/>
        <v>["pctBLA_0", "pctBLU_29", "pctGRE_0", "pctRED_38", "pctYEL_0", "pctORA_0", "pctBRO_0", "pctPUR_0", "pctWHI_33"]</v>
      </c>
      <c r="BI233" s="22">
        <v>243610</v>
      </c>
      <c r="BJ233" s="15" t="str">
        <f t="shared" si="51"/>
        <v>"area_243610",</v>
      </c>
      <c r="BK233" s="15" t="s">
        <v>2988</v>
      </c>
    </row>
    <row r="234" spans="1:63" ht="21.6" customHeight="1" x14ac:dyDescent="0.3">
      <c r="A234" s="10" t="s">
        <v>272</v>
      </c>
      <c r="B234" s="11" t="e" vm="233">
        <v>#VALUE!</v>
      </c>
      <c r="C234" s="24" t="s">
        <v>516</v>
      </c>
      <c r="D234" s="2" t="s">
        <v>794</v>
      </c>
      <c r="E234" s="12" t="s">
        <v>1031</v>
      </c>
      <c r="F234" s="13" t="str" cm="1">
        <f t="array" ref="F234">SUBSTITUTE(CHAR(34) &amp; "capi_" &amp; AS234 &amp; CHAR(34) &amp; "," &amp; BZ234 &amp; IF(COUNTA(_xlfn._xlws.FILTER(I234:AB234, I234:AB234="y"))=0, "", _xlfn.TEXTJOIN(", ", TRUE, IF(I234:AB234="y", CHAR(34) &amp; I$1:AB$1 &amp; CHAR(34), "")) &amp; ","),",,",",")</f>
        <v>"capi_Washington, D.C. (District of Columbia)","kokomo", "locate_MI", "pol_Nuclear", "top10_reindeer", "md_acreed123", "pol_samesx", "pol_pope", "md_tekken7",</v>
      </c>
      <c r="G234" s="14" t="str" cm="1">
        <f t="array" ref="G234">_xlfn.LET(
  _xlpm.textOutput, SUBSTITUTE(
    IF(COUNTA(_xlfn._xlws.FILTER(BH234:BU234, BH234:BU234="y"))=0, "", _xlfn.TEXTJOIN(",", TRUE, IF(AC234:AR234="y", CHAR(34) &amp; $AC$1:$AR$1 &amp; CHAR(34), "")) ) &amp; "," &amp; CHAR(34) &amp; AT234 &amp; CHAR(34),
    ",,", ","
  ),
  IF(LEFT(_xlpm.textOutput,1)=",", MID(_xlpm.textOutput,2,LEN(_xlpm.textOutput)-1), _xlpm.textOutput)
)</f>
        <v>"chopGB","englis","rg2_AM_North"</v>
      </c>
      <c r="H234" s="15" t="str">
        <f>""</f>
        <v/>
      </c>
      <c r="I234" s="16"/>
      <c r="J234" s="16"/>
      <c r="K234" s="16" t="s">
        <v>529</v>
      </c>
      <c r="L234" s="16" t="s">
        <v>529</v>
      </c>
      <c r="M234" s="16" t="s">
        <v>529</v>
      </c>
      <c r="N234" s="16"/>
      <c r="O234" s="16"/>
      <c r="P234" s="16"/>
      <c r="Q234" s="16"/>
      <c r="R234" s="16" t="s">
        <v>529</v>
      </c>
      <c r="S234" s="16" t="s">
        <v>529</v>
      </c>
      <c r="T234" s="16" t="s">
        <v>529</v>
      </c>
      <c r="U234" s="16" t="s">
        <v>529</v>
      </c>
      <c r="V234" s="16"/>
      <c r="W234" s="16" t="s">
        <v>529</v>
      </c>
      <c r="X234" s="16"/>
      <c r="Y234" s="16"/>
      <c r="Z234" s="16"/>
      <c r="AA234" s="16"/>
      <c r="AB234" s="17"/>
      <c r="AC234" s="18"/>
      <c r="AD234" s="19" t="s">
        <v>529</v>
      </c>
      <c r="AE234" s="19"/>
      <c r="AF234" s="19"/>
      <c r="AG234" s="19"/>
      <c r="AH234" s="19"/>
      <c r="AI234" s="19"/>
      <c r="AJ234" s="19" t="str">
        <f t="shared" si="40"/>
        <v>y</v>
      </c>
      <c r="AK234" s="19" t="str">
        <f t="shared" si="41"/>
        <v/>
      </c>
      <c r="AL234" s="19" t="str">
        <f t="shared" si="42"/>
        <v/>
      </c>
      <c r="AM234" s="19" t="str">
        <f t="shared" si="43"/>
        <v/>
      </c>
      <c r="AN234" s="19" t="str">
        <f t="shared" si="44"/>
        <v/>
      </c>
      <c r="AO234" s="19" t="str">
        <f t="shared" si="45"/>
        <v/>
      </c>
      <c r="AP234" s="19" t="str">
        <f t="shared" si="46"/>
        <v/>
      </c>
      <c r="AQ234" s="19" t="str">
        <f t="shared" si="47"/>
        <v/>
      </c>
      <c r="AR234" s="19" t="str">
        <f t="shared" si="48"/>
        <v/>
      </c>
      <c r="AS234" s="80" t="s">
        <v>777</v>
      </c>
      <c r="AT234" s="81" t="s">
        <v>568</v>
      </c>
      <c r="AU234" s="82" t="s">
        <v>3450</v>
      </c>
      <c r="AV234" s="20">
        <v>3</v>
      </c>
      <c r="AW234" s="21">
        <v>0</v>
      </c>
      <c r="AX234" s="21">
        <v>19</v>
      </c>
      <c r="AY234" s="21">
        <v>0</v>
      </c>
      <c r="AZ234" s="21">
        <v>42</v>
      </c>
      <c r="BA234" s="21">
        <v>0</v>
      </c>
      <c r="BB234" s="21">
        <v>0</v>
      </c>
      <c r="BC234" s="21">
        <v>0</v>
      </c>
      <c r="BD234" s="21">
        <v>0</v>
      </c>
      <c r="BE234" s="21">
        <v>40</v>
      </c>
      <c r="BF234" s="15" t="str">
        <f t="shared" si="39"/>
        <v>http://mkweb.bcgsc.ca/color-summarizer/?url=https://i.ibb.co/2nMDyx6/USA-Flag.png&amp;precision=low&amp;num_clusters=3</v>
      </c>
      <c r="BG234" s="15">
        <f t="shared" si="49"/>
        <v>101</v>
      </c>
      <c r="BH234" s="15" t="str">
        <f t="shared" si="50"/>
        <v>["pctBLA_0", "pctBLU_19", "pctGRE_0", "pctRED_42", "pctYEL_0", "pctORA_0", "pctBRO_0", "pctPUR_0", "pctWHI_40"]</v>
      </c>
      <c r="BI234" s="22">
        <v>9525067</v>
      </c>
      <c r="BJ234" s="15" t="str">
        <f t="shared" si="51"/>
        <v>"area_9525067",</v>
      </c>
      <c r="BK234" s="15" t="s">
        <v>2989</v>
      </c>
    </row>
    <row r="235" spans="1:63" ht="21.6" customHeight="1" x14ac:dyDescent="0.3">
      <c r="A235" s="10" t="s">
        <v>273</v>
      </c>
      <c r="B235" s="11" t="e" vm="234">
        <v>#VALUE!</v>
      </c>
      <c r="C235" s="24" t="s">
        <v>517</v>
      </c>
      <c r="D235" s="2" t="s">
        <v>794</v>
      </c>
      <c r="E235" s="12" t="s">
        <v>1032</v>
      </c>
      <c r="F235" s="13" t="str" cm="1">
        <f t="array" ref="F235">SUBSTITUTE(CHAR(34) &amp; "capi_" &amp; AS235 &amp; CHAR(34) &amp; "," &amp; BZ235 &amp; IF(COUNTA(_xlfn._xlws.FILTER(I235:AB235, I235:AB235="y"))=0, "", _xlfn.TEXTJOIN(", ", TRUE, IF(I235:AB235="y", CHAR(34) &amp; I$1:AB$1 &amp; CHAR(34), "")) &amp; ","),",,",",")</f>
        <v>"capi_Charlotte Amalie","island", "geo_CapiBeach", "ntGRRE", "ntGRYE", "ntWHYE",</v>
      </c>
      <c r="G235" s="14" t="str" cm="1">
        <f t="array" ref="G235">_xlfn.LET(
  _xlpm.textOutput, SUBSTITUTE(
    IF(COUNTA(_xlfn._xlws.FILTER(BH235:BU235, BH235:BU235="y"))=0, "", _xlfn.TEXTJOIN(",", TRUE, IF(AC235:AR235="y", CHAR(34) &amp; $AC$1:$AR$1 &amp; CHAR(34), "")) ) &amp; "," &amp; CHAR(34) &amp; AT235 &amp; CHAR(34),
    ",,", ","
  ),
  IF(LEFT(_xlpm.textOutput,1)=",", MID(_xlpm.textOutput,2,LEN(_xlpm.textOutput)-1), _xlpm.textOutput)
)</f>
        <v>"englis","rg2_Na_Caribbean"</v>
      </c>
      <c r="H235" s="15" t="str">
        <f>""</f>
        <v/>
      </c>
      <c r="I235" s="16" t="s">
        <v>529</v>
      </c>
      <c r="J235" s="16"/>
      <c r="K235" s="16"/>
      <c r="L235" s="16"/>
      <c r="M235" s="16"/>
      <c r="N235" s="16"/>
      <c r="O235" s="16"/>
      <c r="P235" s="16"/>
      <c r="Q235" s="16"/>
      <c r="R235" s="16"/>
      <c r="S235" s="16"/>
      <c r="T235" s="16"/>
      <c r="U235" s="16"/>
      <c r="V235" s="16" t="s">
        <v>529</v>
      </c>
      <c r="W235" s="16"/>
      <c r="X235" s="16"/>
      <c r="Y235" s="16" t="s">
        <v>529</v>
      </c>
      <c r="Z235" s="16" t="s">
        <v>529</v>
      </c>
      <c r="AA235" s="16"/>
      <c r="AB235" s="17" t="s">
        <v>529</v>
      </c>
      <c r="AC235" s="18"/>
      <c r="AD235" s="19"/>
      <c r="AE235" s="19"/>
      <c r="AF235" s="19"/>
      <c r="AG235" s="19"/>
      <c r="AH235" s="19"/>
      <c r="AI235" s="19"/>
      <c r="AJ235" s="19" t="str">
        <f t="shared" si="40"/>
        <v>y</v>
      </c>
      <c r="AK235" s="19" t="str">
        <f t="shared" si="41"/>
        <v/>
      </c>
      <c r="AL235" s="19" t="str">
        <f t="shared" si="42"/>
        <v/>
      </c>
      <c r="AM235" s="19" t="str">
        <f t="shared" si="43"/>
        <v/>
      </c>
      <c r="AN235" s="19" t="str">
        <f t="shared" si="44"/>
        <v/>
      </c>
      <c r="AO235" s="19" t="str">
        <f t="shared" si="45"/>
        <v/>
      </c>
      <c r="AP235" s="19" t="str">
        <f t="shared" si="46"/>
        <v/>
      </c>
      <c r="AQ235" s="19" t="str">
        <f t="shared" si="47"/>
        <v/>
      </c>
      <c r="AR235" s="19" t="str">
        <f t="shared" si="48"/>
        <v/>
      </c>
      <c r="AS235" s="80" t="s">
        <v>778</v>
      </c>
      <c r="AT235" s="81" t="s">
        <v>544</v>
      </c>
      <c r="AU235" s="82" t="s">
        <v>3450</v>
      </c>
      <c r="AV235" s="20">
        <v>5</v>
      </c>
      <c r="AW235" s="21">
        <v>1</v>
      </c>
      <c r="AX235" s="21">
        <v>5</v>
      </c>
      <c r="AY235" s="21">
        <v>3</v>
      </c>
      <c r="AZ235" s="21">
        <v>3</v>
      </c>
      <c r="BA235" s="21">
        <v>18</v>
      </c>
      <c r="BB235" s="21">
        <v>0</v>
      </c>
      <c r="BC235" s="21">
        <v>0</v>
      </c>
      <c r="BD235" s="21">
        <v>0</v>
      </c>
      <c r="BE235" s="21">
        <v>70</v>
      </c>
      <c r="BF235" s="15" t="str">
        <f t="shared" si="39"/>
        <v>http://mkweb.bcgsc.ca/color-summarizer/?url=https://upload.wikimedia.org/wikipedia/commons/thumb/f/f8/Flag_of_the_United_States_Virgin_Islands.svg/383px-Flag_of_the_United_States_Virgin_Islands.svg.png&amp;precision=low&amp;num_clusters=5</v>
      </c>
      <c r="BG235" s="15">
        <f t="shared" si="49"/>
        <v>100</v>
      </c>
      <c r="BH235" s="15" t="str">
        <f t="shared" si="50"/>
        <v>["pctBLA_1", "pctBLU_5", "pctGRE_3", "pctRED_3", "pctYEL_18", "pctORA_0", "pctBRO_0", "pctPUR_0", "pctWHI_70"]</v>
      </c>
      <c r="BI235" s="15">
        <v>347</v>
      </c>
      <c r="BJ235" s="15" t="str">
        <f t="shared" si="51"/>
        <v>"area_347",</v>
      </c>
      <c r="BK235" s="15" t="s">
        <v>2990</v>
      </c>
    </row>
    <row r="236" spans="1:63" ht="21.6" customHeight="1" x14ac:dyDescent="0.3">
      <c r="A236" s="10" t="s">
        <v>274</v>
      </c>
      <c r="B236" s="11" t="e" vm="235">
        <v>#VALUE!</v>
      </c>
      <c r="C236" s="24" t="s">
        <v>518</v>
      </c>
      <c r="D236" s="2" t="s">
        <v>795</v>
      </c>
      <c r="E236" s="12" t="s">
        <v>1033</v>
      </c>
      <c r="F236" s="13" t="str" cm="1">
        <f t="array" ref="F236">SUBSTITUTE(CHAR(34) &amp; "capi_" &amp; AS236 &amp; CHAR(34) &amp; "," &amp; BZ236 &amp; IF(COUNTA(_xlfn._xlws.FILTER(I236:AB236, I236:AB236="y"))=0, "", _xlfn.TEXTJOIN(", ", TRUE, IF(I236:AB236="y", CHAR(34) &amp; I$1:AB$1 &amp; CHAR(34), "")) &amp; ","),",,",",")</f>
        <v>"capi_Montevideo","pol_samesx", "geo_CapiBeach", "ntBLYE",</v>
      </c>
      <c r="G236" s="14" t="str" cm="1">
        <f t="array" ref="G236">_xlfn.LET(
  _xlpm.textOutput, SUBSTITUTE(
    IF(COUNTA(_xlfn._xlws.FILTER(BH236:BU236, BH236:BU236="y"))=0, "", _xlfn.TEXTJOIN(",", TRUE, IF(AC236:AR236="y", CHAR(34) &amp; $AC$1:$AR$1 &amp; CHAR(34), "")) ) &amp; "," &amp; CHAR(34) &amp; AT236 &amp; CHAR(34),
    ",,", ","
  ),
  IF(LEFT(_xlpm.textOutput,1)=",", MID(_xlpm.textOutput,2,LEN(_xlpm.textOutput)-1), _xlpm.textOutput)
)</f>
        <v>"spanis","rg2_AM_South"</v>
      </c>
      <c r="H236" s="15" t="str">
        <f>""</f>
        <v/>
      </c>
      <c r="I236" s="16"/>
      <c r="J236" s="16"/>
      <c r="K236" s="16"/>
      <c r="L236" s="16"/>
      <c r="M236" s="16"/>
      <c r="N236" s="16"/>
      <c r="O236" s="16"/>
      <c r="P236" s="16"/>
      <c r="Q236" s="16"/>
      <c r="R236" s="16"/>
      <c r="S236" s="16"/>
      <c r="T236" s="16" t="s">
        <v>529</v>
      </c>
      <c r="U236" s="16"/>
      <c r="V236" s="16" t="s">
        <v>529</v>
      </c>
      <c r="W236" s="16"/>
      <c r="X236" s="16"/>
      <c r="Y236" s="16"/>
      <c r="Z236" s="16"/>
      <c r="AA236" s="16" t="s">
        <v>529</v>
      </c>
      <c r="AB236" s="17"/>
      <c r="AC236" s="18"/>
      <c r="AD236" s="19"/>
      <c r="AE236" s="19"/>
      <c r="AF236" s="19"/>
      <c r="AG236" s="19"/>
      <c r="AH236" s="19"/>
      <c r="AI236" s="19"/>
      <c r="AJ236" s="19" t="str">
        <f t="shared" si="40"/>
        <v/>
      </c>
      <c r="AK236" s="19" t="str">
        <f t="shared" si="41"/>
        <v/>
      </c>
      <c r="AL236" s="19" t="str">
        <f t="shared" si="42"/>
        <v/>
      </c>
      <c r="AM236" s="19" t="str">
        <f t="shared" si="43"/>
        <v>y</v>
      </c>
      <c r="AN236" s="19" t="str">
        <f t="shared" si="44"/>
        <v/>
      </c>
      <c r="AO236" s="19" t="str">
        <f t="shared" si="45"/>
        <v/>
      </c>
      <c r="AP236" s="19" t="str">
        <f t="shared" si="46"/>
        <v/>
      </c>
      <c r="AQ236" s="19" t="str">
        <f t="shared" si="47"/>
        <v/>
      </c>
      <c r="AR236" s="19" t="str">
        <f t="shared" si="48"/>
        <v/>
      </c>
      <c r="AS236" s="80" t="s">
        <v>779</v>
      </c>
      <c r="AT236" s="81" t="s">
        <v>547</v>
      </c>
      <c r="AU236" s="82" t="s">
        <v>3451</v>
      </c>
      <c r="AV236" s="20">
        <v>3</v>
      </c>
      <c r="AW236" s="21">
        <v>0</v>
      </c>
      <c r="AX236" s="21">
        <v>33</v>
      </c>
      <c r="AY236" s="21">
        <v>0</v>
      </c>
      <c r="AZ236" s="21">
        <v>0</v>
      </c>
      <c r="BA236" s="21">
        <v>5</v>
      </c>
      <c r="BB236" s="21">
        <v>0</v>
      </c>
      <c r="BC236" s="21">
        <v>0</v>
      </c>
      <c r="BD236" s="21">
        <v>0</v>
      </c>
      <c r="BE236" s="21">
        <v>63</v>
      </c>
      <c r="BF236" s="15" t="str">
        <f t="shared" si="39"/>
        <v>http://mkweb.bcgsc.ca/color-summarizer/?url=https://i.ibb.co/cLPFZhg/Uruguay-Flag.png&amp;precision=low&amp;num_clusters=3</v>
      </c>
      <c r="BG236" s="15">
        <f t="shared" si="49"/>
        <v>101</v>
      </c>
      <c r="BH236" s="15" t="str">
        <f t="shared" si="50"/>
        <v>["pctBLA_0", "pctBLU_33", "pctGRE_0", "pctRED_0", "pctYEL_5", "pctORA_0", "pctBRO_0", "pctPUR_0", "pctWHI_63"]</v>
      </c>
      <c r="BI236" s="22">
        <v>176215</v>
      </c>
      <c r="BJ236" s="15" t="str">
        <f t="shared" si="51"/>
        <v>"area_176215",</v>
      </c>
      <c r="BK236" s="15" t="s">
        <v>2991</v>
      </c>
    </row>
    <row r="237" spans="1:63" ht="21.6" customHeight="1" x14ac:dyDescent="0.3">
      <c r="A237" s="10" t="s">
        <v>275</v>
      </c>
      <c r="B237" s="11" t="e" vm="236">
        <v>#VALUE!</v>
      </c>
      <c r="C237" s="24" t="s">
        <v>519</v>
      </c>
      <c r="D237" s="2" t="s">
        <v>790</v>
      </c>
      <c r="E237" s="12" t="s">
        <v>1034</v>
      </c>
      <c r="F237" s="13" t="str" cm="1">
        <f t="array" ref="F237">SUBSTITUTE(CHAR(34) &amp; "capi_" &amp; AS237 &amp; CHAR(34) &amp; "," &amp; BZ237 &amp; IF(COUNTA(_xlfn._xlws.FILTER(I237:AB237, I237:AB237="y"))=0, "", _xlfn.TEXTJOIN(", ", TRUE, IF(I237:AB237="y", CHAR(34) &amp; I$1:AB$1 &amp; CHAR(34), "")) &amp; ","),",,",",")</f>
        <v>"capi_Tashkent","landlo",</v>
      </c>
      <c r="G237" s="14" t="str" cm="1">
        <f t="array" ref="G237">_xlfn.LET(
  _xlpm.textOutput, SUBSTITUTE(
    IF(COUNTA(_xlfn._xlws.FILTER(BH237:BU237, BH237:BU237="y"))=0, "", _xlfn.TEXTJOIN(",", TRUE, IF(AC237:AR237="y", CHAR(34) &amp; $AC$1:$AR$1 &amp; CHAR(34), "")) ) &amp; "," &amp; CHAR(34) &amp; AT237 &amp; CHAR(34),
    ",,", ","
  ),
  IF(LEFT(_xlpm.textOutput,1)=",", MID(_xlpm.textOutput,2,LEN(_xlpm.textOutput)-1), _xlpm.textOutput)
)</f>
        <v>"soviet","rg2_AS_Central"</v>
      </c>
      <c r="H237" s="15" t="str">
        <f>""</f>
        <v/>
      </c>
      <c r="I237" s="16"/>
      <c r="J237" s="16" t="s">
        <v>529</v>
      </c>
      <c r="K237" s="16"/>
      <c r="L237" s="16"/>
      <c r="M237" s="16"/>
      <c r="N237" s="16"/>
      <c r="O237" s="16"/>
      <c r="P237" s="16"/>
      <c r="Q237" s="16"/>
      <c r="R237" s="16"/>
      <c r="S237" s="16"/>
      <c r="T237" s="16"/>
      <c r="U237" s="16"/>
      <c r="V237" s="16"/>
      <c r="W237" s="16"/>
      <c r="X237" s="16"/>
      <c r="Y237" s="16"/>
      <c r="Z237" s="16"/>
      <c r="AA237" s="16"/>
      <c r="AB237" s="17"/>
      <c r="AC237" s="18"/>
      <c r="AD237" s="19"/>
      <c r="AE237" s="19"/>
      <c r="AF237" s="19" t="s">
        <v>529</v>
      </c>
      <c r="AG237" s="19"/>
      <c r="AH237" s="19"/>
      <c r="AI237" s="19"/>
      <c r="AJ237" s="19" t="str">
        <f t="shared" si="40"/>
        <v/>
      </c>
      <c r="AK237" s="19" t="str">
        <f t="shared" si="41"/>
        <v/>
      </c>
      <c r="AL237" s="19" t="str">
        <f t="shared" si="42"/>
        <v/>
      </c>
      <c r="AM237" s="19" t="str">
        <f t="shared" si="43"/>
        <v/>
      </c>
      <c r="AN237" s="19" t="str">
        <f t="shared" si="44"/>
        <v/>
      </c>
      <c r="AO237" s="19" t="str">
        <f t="shared" si="45"/>
        <v/>
      </c>
      <c r="AP237" s="19" t="str">
        <f t="shared" si="46"/>
        <v/>
      </c>
      <c r="AQ237" s="19" t="str">
        <f t="shared" si="47"/>
        <v/>
      </c>
      <c r="AR237" s="19" t="str">
        <f t="shared" si="48"/>
        <v/>
      </c>
      <c r="AS237" s="80" t="s">
        <v>780</v>
      </c>
      <c r="AT237" s="81" t="s">
        <v>662</v>
      </c>
      <c r="AU237" s="82" t="s">
        <v>3569</v>
      </c>
      <c r="AV237" s="20">
        <v>4</v>
      </c>
      <c r="AW237" s="21">
        <v>0</v>
      </c>
      <c r="AX237" s="21">
        <v>31</v>
      </c>
      <c r="AY237" s="21">
        <v>32</v>
      </c>
      <c r="AZ237" s="21">
        <v>4</v>
      </c>
      <c r="BA237" s="21">
        <v>0</v>
      </c>
      <c r="BB237" s="21">
        <v>0</v>
      </c>
      <c r="BC237" s="21">
        <v>0</v>
      </c>
      <c r="BD237" s="21">
        <v>0</v>
      </c>
      <c r="BE237" s="21">
        <v>33</v>
      </c>
      <c r="BF237" s="15" t="str">
        <f t="shared" si="39"/>
        <v>http://mkweb.bcgsc.ca/color-summarizer/?url=https://i.ibb.co/FxN3YBZ/Uzbekistan-Flag.png&amp;precision=low&amp;num_clusters=4</v>
      </c>
      <c r="BG237" s="15">
        <f t="shared" si="49"/>
        <v>100</v>
      </c>
      <c r="BH237" s="15" t="str">
        <f t="shared" si="50"/>
        <v>["pctBLA_0", "pctBLU_31", "pctGRE_32", "pctRED_4", "pctYEL_0", "pctORA_0", "pctBRO_0", "pctPUR_0", "pctWHI_33"]</v>
      </c>
      <c r="BI237" s="22">
        <v>447400</v>
      </c>
      <c r="BJ237" s="15" t="str">
        <f t="shared" si="51"/>
        <v>"area_447400",</v>
      </c>
      <c r="BK237" s="15" t="s">
        <v>2992</v>
      </c>
    </row>
    <row r="238" spans="1:63" ht="21.6" customHeight="1" x14ac:dyDescent="0.3">
      <c r="A238" s="10" t="s">
        <v>276</v>
      </c>
      <c r="B238" s="11" t="e" vm="237">
        <v>#VALUE!</v>
      </c>
      <c r="C238" s="24" t="s">
        <v>520</v>
      </c>
      <c r="D238" s="2" t="s">
        <v>793</v>
      </c>
      <c r="E238" s="12" t="s">
        <v>1035</v>
      </c>
      <c r="F238" s="13" t="str" cm="1">
        <f t="array" ref="F238">SUBSTITUTE(CHAR(34) &amp; "capi_" &amp; AS238 &amp; CHAR(34) &amp; "," &amp; BZ238 &amp; IF(COUNTA(_xlfn._xlws.FILTER(I238:AB238, I238:AB238="y"))=0, "", _xlfn.TEXTJOIN(", ", TRUE, IF(I238:AB238="y", CHAR(34) &amp; I$1:AB$1 &amp; CHAR(34), "")) &amp; ","),",,",",")</f>
        <v>"capi_Port Vila","island", "geo_CapiBeach", "ntGRRE", "ntGRYE",</v>
      </c>
      <c r="G238" s="14" t="str" cm="1">
        <f t="array" ref="G238">_xlfn.LET(
  _xlpm.textOutput, SUBSTITUTE(
    IF(COUNTA(_xlfn._xlws.FILTER(BH238:BU238, BH238:BU238="y"))=0, "", _xlfn.TEXTJOIN(",", TRUE, IF(AC238:AR238="y", CHAR(34) &amp; $AC$1:$AR$1 &amp; CHAR(34), "")) ) &amp; "," &amp; CHAR(34) &amp; AT238 &amp; CHAR(34),
    ",,", ","
  ),
  IF(LEFT(_xlpm.textOutput,1)=",", MID(_xlpm.textOutput,2,LEN(_xlpm.textOutput)-1), _xlpm.textOutput)
)</f>
        <v>"chopGB","englis","french","rg2_OC_Melanesia"</v>
      </c>
      <c r="H238" s="15" t="str">
        <f>""</f>
        <v/>
      </c>
      <c r="I238" s="16" t="s">
        <v>529</v>
      </c>
      <c r="J238" s="16"/>
      <c r="K238" s="16"/>
      <c r="L238" s="16"/>
      <c r="M238" s="16"/>
      <c r="N238" s="16"/>
      <c r="O238" s="16"/>
      <c r="P238" s="16"/>
      <c r="Q238" s="16"/>
      <c r="R238" s="16"/>
      <c r="S238" s="16"/>
      <c r="T238" s="16"/>
      <c r="U238" s="16"/>
      <c r="V238" s="16" t="s">
        <v>529</v>
      </c>
      <c r="W238" s="16"/>
      <c r="X238" s="16"/>
      <c r="Y238" s="16" t="s">
        <v>529</v>
      </c>
      <c r="Z238" s="16" t="s">
        <v>529</v>
      </c>
      <c r="AA238" s="16"/>
      <c r="AB238" s="17"/>
      <c r="AC238" s="18"/>
      <c r="AD238" s="19" t="s">
        <v>529</v>
      </c>
      <c r="AE238" s="19"/>
      <c r="AF238" s="19"/>
      <c r="AG238" s="19"/>
      <c r="AH238" s="19"/>
      <c r="AI238" s="19"/>
      <c r="AJ238" s="19" t="str">
        <f t="shared" si="40"/>
        <v>y</v>
      </c>
      <c r="AK238" s="19" t="str">
        <f t="shared" si="41"/>
        <v>y</v>
      </c>
      <c r="AL238" s="19" t="str">
        <f t="shared" si="42"/>
        <v/>
      </c>
      <c r="AM238" s="19" t="str">
        <f t="shared" si="43"/>
        <v/>
      </c>
      <c r="AN238" s="19" t="str">
        <f t="shared" si="44"/>
        <v/>
      </c>
      <c r="AO238" s="19" t="str">
        <f t="shared" si="45"/>
        <v/>
      </c>
      <c r="AP238" s="19" t="str">
        <f t="shared" si="46"/>
        <v/>
      </c>
      <c r="AQ238" s="19" t="str">
        <f t="shared" si="47"/>
        <v/>
      </c>
      <c r="AR238" s="19" t="str">
        <f t="shared" si="48"/>
        <v/>
      </c>
      <c r="AS238" s="80" t="s">
        <v>781</v>
      </c>
      <c r="AT238" s="81" t="s">
        <v>623</v>
      </c>
      <c r="AU238" s="82" t="s">
        <v>3570</v>
      </c>
      <c r="AV238" s="20">
        <v>4</v>
      </c>
      <c r="AW238" s="21">
        <v>24</v>
      </c>
      <c r="AX238" s="21">
        <v>0</v>
      </c>
      <c r="AY238" s="21">
        <v>32</v>
      </c>
      <c r="AZ238" s="21">
        <v>32</v>
      </c>
      <c r="BA238" s="21">
        <v>12</v>
      </c>
      <c r="BB238" s="21">
        <v>0</v>
      </c>
      <c r="BC238" s="21">
        <v>0</v>
      </c>
      <c r="BD238" s="21">
        <v>0</v>
      </c>
      <c r="BE238" s="21">
        <v>0</v>
      </c>
      <c r="BF238" s="15" t="str">
        <f t="shared" si="39"/>
        <v>http://mkweb.bcgsc.ca/color-summarizer/?url=https://i.ibb.co/J5QQTYW/Vanuatu-Flag.png&amp;precision=low&amp;num_clusters=4</v>
      </c>
      <c r="BG238" s="15">
        <f t="shared" si="49"/>
        <v>100</v>
      </c>
      <c r="BH238" s="15" t="str">
        <f t="shared" si="50"/>
        <v>["pctBLA_24", "pctBLU_0", "pctGRE_32", "pctRED_32", "pctYEL_12", "pctORA_0", "pctBRO_0", "pctPUR_0", "pctWHI_0"]</v>
      </c>
      <c r="BI238" s="22">
        <v>12189</v>
      </c>
      <c r="BJ238" s="15" t="str">
        <f t="shared" si="51"/>
        <v>"area_12189",</v>
      </c>
      <c r="BK238" s="15" t="s">
        <v>2993</v>
      </c>
    </row>
    <row r="239" spans="1:63" ht="21.6" customHeight="1" x14ac:dyDescent="0.3">
      <c r="A239" s="10" t="s">
        <v>277</v>
      </c>
      <c r="B239" s="11" t="e" vm="238">
        <v>#VALUE!</v>
      </c>
      <c r="C239" s="24" t="s">
        <v>521</v>
      </c>
      <c r="D239" s="2" t="s">
        <v>791</v>
      </c>
      <c r="E239" s="12" t="s">
        <v>1036</v>
      </c>
      <c r="F239" s="13" t="str" cm="1">
        <f t="array" ref="F239">SUBSTITUTE(CHAR(34) &amp; "capi_" &amp; AS239 &amp; CHAR(34) &amp; "," &amp; BZ239 &amp; IF(COUNTA(_xlfn._xlws.FILTER(I239:AB239, I239:AB239="y"))=0, "", _xlfn.TEXTJOIN(", ", TRUE, IF(I239:AB239="y", CHAR(34) &amp; I$1:AB$1 &amp; CHAR(34), "")) &amp; ","),",,",",")</f>
        <v>"capi_Vatican City","landlo", "locate_MI", "md_acreed123",</v>
      </c>
      <c r="G239" s="14" t="str" cm="1">
        <f t="array" ref="G239">_xlfn.LET(
  _xlpm.textOutput, SUBSTITUTE(
    IF(COUNTA(_xlfn._xlws.FILTER(BH239:BU239, BH239:BU239="y"))=0, "", _xlfn.TEXTJOIN(",", TRUE, IF(AC239:AR239="y", CHAR(34) &amp; $AC$1:$AR$1 &amp; CHAR(34), "")) ) &amp; "," &amp; CHAR(34) &amp; AT239 &amp; CHAR(34),
    ",,", ","
  ),
  IF(LEFT(_xlpm.textOutput,1)=",", MID(_xlpm.textOutput,2,LEN(_xlpm.textOutput)-1), _xlpm.textOutput)
)</f>
        <v>"rg3_romanempire","monarchy","italia","rg2_Eu_South"</v>
      </c>
      <c r="H239" s="15" t="str">
        <f>""</f>
        <v/>
      </c>
      <c r="I239" s="16"/>
      <c r="J239" s="16" t="s">
        <v>529</v>
      </c>
      <c r="K239" s="16"/>
      <c r="L239" s="16" t="s">
        <v>529</v>
      </c>
      <c r="M239" s="16"/>
      <c r="N239" s="16"/>
      <c r="O239" s="16"/>
      <c r="P239" s="16"/>
      <c r="Q239" s="16"/>
      <c r="R239" s="16"/>
      <c r="S239" s="16" t="s">
        <v>529</v>
      </c>
      <c r="T239" s="16"/>
      <c r="U239" s="16"/>
      <c r="V239" s="16"/>
      <c r="W239" s="16"/>
      <c r="X239" s="16"/>
      <c r="Y239" s="16"/>
      <c r="Z239" s="16"/>
      <c r="AA239" s="16"/>
      <c r="AB239" s="17"/>
      <c r="AC239" s="18"/>
      <c r="AD239" s="19"/>
      <c r="AE239" s="19"/>
      <c r="AF239" s="19"/>
      <c r="AG239" s="19" t="s">
        <v>529</v>
      </c>
      <c r="AH239" s="19"/>
      <c r="AI239" s="19" t="s">
        <v>529</v>
      </c>
      <c r="AJ239" s="19" t="str">
        <f t="shared" si="40"/>
        <v/>
      </c>
      <c r="AK239" s="19" t="str">
        <f t="shared" si="41"/>
        <v/>
      </c>
      <c r="AL239" s="19" t="str">
        <f t="shared" si="42"/>
        <v>y</v>
      </c>
      <c r="AM239" s="19" t="str">
        <f t="shared" si="43"/>
        <v/>
      </c>
      <c r="AN239" s="19" t="str">
        <f t="shared" si="44"/>
        <v/>
      </c>
      <c r="AO239" s="19" t="str">
        <f t="shared" si="45"/>
        <v/>
      </c>
      <c r="AP239" s="19" t="str">
        <f t="shared" si="46"/>
        <v/>
      </c>
      <c r="AQ239" s="19" t="str">
        <f t="shared" si="47"/>
        <v/>
      </c>
      <c r="AR239" s="19" t="str">
        <f t="shared" si="48"/>
        <v/>
      </c>
      <c r="AS239" s="80" t="s">
        <v>277</v>
      </c>
      <c r="AT239" s="81" t="s">
        <v>535</v>
      </c>
      <c r="AU239" s="82" t="s">
        <v>3571</v>
      </c>
      <c r="AV239" s="20">
        <v>5</v>
      </c>
      <c r="AW239" s="21">
        <v>1</v>
      </c>
      <c r="AX239" s="21">
        <v>0</v>
      </c>
      <c r="AY239" s="21">
        <v>0</v>
      </c>
      <c r="AZ239" s="21">
        <v>2</v>
      </c>
      <c r="BA239" s="21">
        <v>56</v>
      </c>
      <c r="BB239" s="21">
        <v>0</v>
      </c>
      <c r="BC239" s="21">
        <v>0</v>
      </c>
      <c r="BD239" s="21">
        <v>0</v>
      </c>
      <c r="BE239" s="21">
        <v>40</v>
      </c>
      <c r="BF239" s="15" t="str">
        <f t="shared" si="39"/>
        <v>http://mkweb.bcgsc.ca/color-summarizer/?url=https://i.ibb.co/jDQ6ycM/Vatican-Flag.png&amp;precision=low&amp;num_clusters=5</v>
      </c>
      <c r="BG239" s="15">
        <f t="shared" si="49"/>
        <v>99</v>
      </c>
      <c r="BH239" s="15" t="str">
        <f t="shared" si="50"/>
        <v>["pctBLA_1", "pctBLU_0", "pctGRE_0", "pctRED_2", "pctYEL_56", "pctORA_0", "pctBRO_0", "pctPUR_0", "pctWHI_40"]</v>
      </c>
      <c r="BI239" s="15">
        <v>0.49</v>
      </c>
      <c r="BJ239" s="15" t="str">
        <f t="shared" si="51"/>
        <v>"area_0.49",</v>
      </c>
      <c r="BK239" s="15" t="s">
        <v>2994</v>
      </c>
    </row>
    <row r="240" spans="1:63" ht="21.6" customHeight="1" x14ac:dyDescent="0.3">
      <c r="A240" s="10" t="s">
        <v>278</v>
      </c>
      <c r="B240" s="11" t="e" vm="239">
        <v>#VALUE!</v>
      </c>
      <c r="C240" s="24" t="s">
        <v>522</v>
      </c>
      <c r="D240" s="2" t="s">
        <v>795</v>
      </c>
      <c r="E240" s="12" t="s">
        <v>1037</v>
      </c>
      <c r="F240" s="13" t="str" cm="1">
        <f t="array" ref="F240">SUBSTITUTE(CHAR(34) &amp; "capi_" &amp; AS240 &amp; CHAR(34) &amp; "," &amp; BZ240 &amp; IF(COUNTA(_xlfn._xlws.FILTER(I240:AB240, I240:AB240="y"))=0, "", _xlfn.TEXTJOIN(", ", TRUE, IF(I240:AB240="y", CHAR(34) &amp; I$1:AB$1 &amp; CHAR(34), "")) &amp; ","),",,",",")</f>
        <v>"capi_Caracas","ntWHYE",</v>
      </c>
      <c r="G240" s="14" t="str" cm="1">
        <f t="array" ref="G240">_xlfn.LET(
  _xlpm.textOutput, SUBSTITUTE(
    IF(COUNTA(_xlfn._xlws.FILTER(BH240:BU240, BH240:BU240="y"))=0, "", _xlfn.TEXTJOIN(",", TRUE, IF(AC240:AR240="y", CHAR(34) &amp; $AC$1:$AR$1 &amp; CHAR(34), "")) ) &amp; "," &amp; CHAR(34) &amp; AT240 &amp; CHAR(34),
    ",,", ","
  ),
  IF(LEFT(_xlpm.textOutput,1)=",", MID(_xlpm.textOutput,2,LEN(_xlpm.textOutput)-1), _xlpm.textOutput)
)</f>
        <v>"spanis","rg2_AM_South"</v>
      </c>
      <c r="H240" s="15" t="str">
        <f>""</f>
        <v/>
      </c>
      <c r="I240" s="16"/>
      <c r="J240" s="16"/>
      <c r="K240" s="16"/>
      <c r="L240" s="16"/>
      <c r="M240" s="16"/>
      <c r="N240" s="16"/>
      <c r="O240" s="16"/>
      <c r="P240" s="16"/>
      <c r="Q240" s="16"/>
      <c r="R240" s="16"/>
      <c r="S240" s="16"/>
      <c r="T240" s="16"/>
      <c r="U240" s="16"/>
      <c r="V240" s="16"/>
      <c r="W240" s="16"/>
      <c r="X240" s="16"/>
      <c r="Y240" s="16"/>
      <c r="Z240" s="16"/>
      <c r="AA240" s="16"/>
      <c r="AB240" s="17" t="s">
        <v>529</v>
      </c>
      <c r="AC240" s="18"/>
      <c r="AD240" s="19"/>
      <c r="AE240" s="19"/>
      <c r="AF240" s="19"/>
      <c r="AG240" s="19"/>
      <c r="AH240" s="19"/>
      <c r="AI240" s="19"/>
      <c r="AJ240" s="19" t="str">
        <f t="shared" si="40"/>
        <v/>
      </c>
      <c r="AK240" s="19" t="str">
        <f t="shared" si="41"/>
        <v/>
      </c>
      <c r="AL240" s="19" t="str">
        <f t="shared" si="42"/>
        <v/>
      </c>
      <c r="AM240" s="19" t="str">
        <f t="shared" si="43"/>
        <v>y</v>
      </c>
      <c r="AN240" s="19" t="str">
        <f t="shared" si="44"/>
        <v/>
      </c>
      <c r="AO240" s="19" t="str">
        <f t="shared" si="45"/>
        <v/>
      </c>
      <c r="AP240" s="19" t="str">
        <f t="shared" si="46"/>
        <v/>
      </c>
      <c r="AQ240" s="19" t="str">
        <f t="shared" si="47"/>
        <v/>
      </c>
      <c r="AR240" s="19" t="str">
        <f t="shared" si="48"/>
        <v/>
      </c>
      <c r="AS240" s="80" t="s">
        <v>782</v>
      </c>
      <c r="AT240" s="81" t="s">
        <v>547</v>
      </c>
      <c r="AU240" s="82" t="s">
        <v>3451</v>
      </c>
      <c r="AV240" s="20">
        <v>4</v>
      </c>
      <c r="AW240" s="21">
        <v>0</v>
      </c>
      <c r="AX240" s="21">
        <v>30</v>
      </c>
      <c r="AY240" s="21">
        <v>0</v>
      </c>
      <c r="AZ240" s="21">
        <v>34</v>
      </c>
      <c r="BA240" s="21">
        <v>34</v>
      </c>
      <c r="BB240" s="21">
        <v>0</v>
      </c>
      <c r="BC240" s="21">
        <v>0</v>
      </c>
      <c r="BD240" s="21">
        <v>0</v>
      </c>
      <c r="BE240" s="21">
        <v>2</v>
      </c>
      <c r="BF240" s="15" t="str">
        <f t="shared" si="39"/>
        <v>http://mkweb.bcgsc.ca/color-summarizer/?url=https://i.ibb.co/FnjCzQh/Venezuela-Flag.png&amp;precision=low&amp;num_clusters=4</v>
      </c>
      <c r="BG240" s="15">
        <f t="shared" si="49"/>
        <v>100</v>
      </c>
      <c r="BH240" s="15" t="str">
        <f t="shared" si="50"/>
        <v>["pctBLA_0", "pctBLU_30", "pctGRE_0", "pctRED_34", "pctYEL_34", "pctORA_0", "pctBRO_0", "pctPUR_0", "pctWHI_2"]</v>
      </c>
      <c r="BI240" s="22">
        <v>916445</v>
      </c>
      <c r="BJ240" s="15" t="str">
        <f t="shared" si="51"/>
        <v>"area_916445",</v>
      </c>
      <c r="BK240" s="15" t="s">
        <v>2995</v>
      </c>
    </row>
    <row r="241" spans="1:63" ht="21.6" customHeight="1" x14ac:dyDescent="0.3">
      <c r="A241" s="10" t="s">
        <v>279</v>
      </c>
      <c r="B241" s="11" t="e" vm="240">
        <v>#VALUE!</v>
      </c>
      <c r="C241" s="24" t="s">
        <v>523</v>
      </c>
      <c r="D241" s="2" t="s">
        <v>790</v>
      </c>
      <c r="E241" s="12" t="s">
        <v>1038</v>
      </c>
      <c r="F241" s="13" t="str" cm="1">
        <f t="array" ref="F241">SUBSTITUTE(CHAR(34) &amp; "capi_" &amp; AS241 &amp; CHAR(34) &amp; "," &amp; BZ241 &amp; IF(COUNTA(_xlfn._xlws.FILTER(I241:AB241, I241:AB241="y"))=0, "", _xlfn.TEXTJOIN(", ", TRUE, IF(I241:AB241="y", CHAR(34) &amp; I$1:AB$1 &amp; CHAR(34), "")) &amp; ","),",,",",")</f>
        <v>"capi_Hanoi",</v>
      </c>
      <c r="G241" s="14" t="str" cm="1">
        <f t="array" ref="G241">_xlfn.LET(
  _xlpm.textOutput, SUBSTITUTE(
    IF(COUNTA(_xlfn._xlws.FILTER(BH241:BU241, BH241:BU241="y"))=0, "", _xlfn.TEXTJOIN(",", TRUE, IF(AC241:AR241="y", CHAR(34) &amp; $AC$1:$AR$1 &amp; CHAR(34), "")) ) &amp; "," &amp; CHAR(34) &amp; AT241 &amp; CHAR(34),
    ",,", ","
  ),
  IF(LEFT(_xlpm.textOutput,1)=",", MID(_xlpm.textOutput,2,LEN(_xlpm.textOutput)-1), _xlpm.textOutput)
)</f>
        <v>"rg2_AS_SouthEast"</v>
      </c>
      <c r="H241" s="15" t="str">
        <f>""</f>
        <v/>
      </c>
      <c r="I241" s="16"/>
      <c r="J241" s="16"/>
      <c r="K241" s="16"/>
      <c r="L241" s="16"/>
      <c r="M241" s="16"/>
      <c r="N241" s="16"/>
      <c r="O241" s="16"/>
      <c r="P241" s="16"/>
      <c r="Q241" s="16"/>
      <c r="R241" s="16"/>
      <c r="S241" s="16"/>
      <c r="T241" s="16"/>
      <c r="U241" s="16"/>
      <c r="V241" s="16"/>
      <c r="W241" s="16"/>
      <c r="X241" s="16"/>
      <c r="Y241" s="16"/>
      <c r="Z241" s="16"/>
      <c r="AA241" s="16"/>
      <c r="AB241" s="17"/>
      <c r="AC241" s="18"/>
      <c r="AD241" s="19"/>
      <c r="AE241" s="19"/>
      <c r="AF241" s="19"/>
      <c r="AG241" s="19"/>
      <c r="AH241" s="19"/>
      <c r="AI241" s="19"/>
      <c r="AJ241" s="19" t="str">
        <f t="shared" si="40"/>
        <v/>
      </c>
      <c r="AK241" s="19" t="str">
        <f t="shared" si="41"/>
        <v/>
      </c>
      <c r="AL241" s="19" t="str">
        <f t="shared" si="42"/>
        <v/>
      </c>
      <c r="AM241" s="19" t="str">
        <f t="shared" si="43"/>
        <v/>
      </c>
      <c r="AN241" s="19" t="str">
        <f t="shared" si="44"/>
        <v/>
      </c>
      <c r="AO241" s="19" t="str">
        <f t="shared" si="45"/>
        <v/>
      </c>
      <c r="AP241" s="19" t="str">
        <f t="shared" si="46"/>
        <v/>
      </c>
      <c r="AQ241" s="19" t="str">
        <f t="shared" si="47"/>
        <v/>
      </c>
      <c r="AR241" s="19" t="str">
        <f t="shared" si="48"/>
        <v/>
      </c>
      <c r="AS241" s="80" t="s">
        <v>783</v>
      </c>
      <c r="AT241" s="81" t="s">
        <v>580</v>
      </c>
      <c r="AU241" s="82" t="s">
        <v>3572</v>
      </c>
      <c r="AV241" s="20">
        <v>2</v>
      </c>
      <c r="AW241" s="21">
        <v>0</v>
      </c>
      <c r="AX241" s="21">
        <v>0</v>
      </c>
      <c r="AY241" s="21">
        <v>0</v>
      </c>
      <c r="AZ241" s="21">
        <v>93</v>
      </c>
      <c r="BA241" s="21">
        <v>7</v>
      </c>
      <c r="BB241" s="21">
        <v>0</v>
      </c>
      <c r="BC241" s="21">
        <v>0</v>
      </c>
      <c r="BD241" s="21">
        <v>0</v>
      </c>
      <c r="BE241" s="21">
        <v>0</v>
      </c>
      <c r="BF241" s="15" t="str">
        <f t="shared" si="39"/>
        <v>http://mkweb.bcgsc.ca/color-summarizer/?url=https://i.ibb.co/ZNrqkJR/Vietnam-Flag.png&amp;precision=low&amp;num_clusters=2</v>
      </c>
      <c r="BG241" s="15">
        <f t="shared" si="49"/>
        <v>100</v>
      </c>
      <c r="BH241" s="15" t="str">
        <f t="shared" si="50"/>
        <v>["pctBLA_0", "pctBLU_0", "pctGRE_0", "pctRED_93", "pctYEL_7", "pctORA_0", "pctBRO_0", "pctPUR_0", "pctWHI_0"]</v>
      </c>
      <c r="BI241" s="22">
        <v>331212</v>
      </c>
      <c r="BJ241" s="15" t="str">
        <f t="shared" si="51"/>
        <v>"area_331212",</v>
      </c>
      <c r="BK241" s="15" t="s">
        <v>2996</v>
      </c>
    </row>
    <row r="242" spans="1:63" ht="21.6" customHeight="1" x14ac:dyDescent="0.3">
      <c r="A242" s="10" t="s">
        <v>280</v>
      </c>
      <c r="B242" s="11" t="e" vm="241">
        <v>#VALUE!</v>
      </c>
      <c r="C242" s="24" t="s">
        <v>524</v>
      </c>
      <c r="D242" s="2" t="s">
        <v>791</v>
      </c>
      <c r="E242" s="12" t="s">
        <v>1039</v>
      </c>
      <c r="F242" s="13" t="str" cm="1">
        <f t="array" ref="F242">SUBSTITUTE(CHAR(34) &amp; "capi_" &amp; AS242 &amp; CHAR(34) &amp; "," &amp; BZ242 &amp; IF(COUNTA(_xlfn._xlws.FILTER(I242:AB242, I242:AB242="y"))=0, "", _xlfn.TEXTJOIN(", ", TRUE, IF(I242:AB242="y", CHAR(34) &amp; I$1:AB$1 &amp; CHAR(34), "")) &amp; ","),",,",",")</f>
        <v>"capi_Cardiff","island", "geo_CapiBeach", "ntWHRE", "ntGRRE",</v>
      </c>
      <c r="G242" s="14" t="str" cm="1">
        <f t="array" ref="G242">_xlfn.LET(
  _xlpm.textOutput, SUBSTITUTE(
    IF(COUNTA(_xlfn._xlws.FILTER(BH242:BU242, BH242:BU242="y"))=0, "", _xlfn.TEXTJOIN(",", TRUE, IF(AC242:AR242="y", CHAR(34) &amp; $AC$1:$AR$1 &amp; CHAR(34), "")) ) &amp; "," &amp; CHAR(34) &amp; AT242 &amp; CHAR(34),
    ",,", ","
  ),
  IF(LEFT(_xlpm.textOutput,1)=",", MID(_xlpm.textOutput,2,LEN(_xlpm.textOutput)-1), _xlpm.textOutput)
)</f>
        <v>"monarchy","englis","rg2_Eu_North"</v>
      </c>
      <c r="H242" s="15" t="str">
        <f>""</f>
        <v/>
      </c>
      <c r="I242" s="16" t="s">
        <v>529</v>
      </c>
      <c r="J242" s="16"/>
      <c r="K242" s="16"/>
      <c r="L242" s="16"/>
      <c r="M242" s="16"/>
      <c r="N242" s="16"/>
      <c r="O242" s="16"/>
      <c r="P242" s="16"/>
      <c r="Q242" s="16"/>
      <c r="R242" s="16"/>
      <c r="S242" s="16"/>
      <c r="T242" s="16"/>
      <c r="U242" s="16"/>
      <c r="V242" s="16" t="s">
        <v>529</v>
      </c>
      <c r="W242" s="16"/>
      <c r="X242" s="16" t="s">
        <v>529</v>
      </c>
      <c r="Y242" s="16" t="s">
        <v>529</v>
      </c>
      <c r="Z242" s="16"/>
      <c r="AA242" s="16"/>
      <c r="AB242" s="17"/>
      <c r="AC242" s="18"/>
      <c r="AD242" s="19"/>
      <c r="AE242" s="19"/>
      <c r="AF242" s="19"/>
      <c r="AG242" s="19"/>
      <c r="AH242" s="19"/>
      <c r="AI242" s="19" t="s">
        <v>529</v>
      </c>
      <c r="AJ242" s="19" t="str">
        <f t="shared" si="40"/>
        <v>y</v>
      </c>
      <c r="AK242" s="19" t="str">
        <f t="shared" si="41"/>
        <v/>
      </c>
      <c r="AL242" s="19" t="str">
        <f t="shared" si="42"/>
        <v/>
      </c>
      <c r="AM242" s="19" t="str">
        <f t="shared" si="43"/>
        <v/>
      </c>
      <c r="AN242" s="19" t="str">
        <f t="shared" si="44"/>
        <v/>
      </c>
      <c r="AO242" s="19" t="str">
        <f t="shared" si="45"/>
        <v/>
      </c>
      <c r="AP242" s="19" t="str">
        <f t="shared" si="46"/>
        <v/>
      </c>
      <c r="AQ242" s="19" t="str">
        <f t="shared" si="47"/>
        <v/>
      </c>
      <c r="AR242" s="19" t="str">
        <f t="shared" si="48"/>
        <v/>
      </c>
      <c r="AS242" s="80" t="s">
        <v>784</v>
      </c>
      <c r="AT242" s="81" t="s">
        <v>533</v>
      </c>
      <c r="AU242" s="82" t="s">
        <v>3450</v>
      </c>
      <c r="AV242" s="20">
        <v>4</v>
      </c>
      <c r="AW242" s="21">
        <v>2</v>
      </c>
      <c r="AX242" s="21">
        <v>0</v>
      </c>
      <c r="AY242" s="21">
        <v>33</v>
      </c>
      <c r="AZ242" s="21">
        <v>32</v>
      </c>
      <c r="BA242" s="21">
        <v>0</v>
      </c>
      <c r="BB242" s="21">
        <v>0</v>
      </c>
      <c r="BC242" s="21">
        <v>0</v>
      </c>
      <c r="BD242" s="21">
        <v>0</v>
      </c>
      <c r="BE242" s="21">
        <v>32</v>
      </c>
      <c r="BF242" s="15" t="str">
        <f t="shared" si="39"/>
        <v>http://mkweb.bcgsc.ca/color-summarizer/?url=https://i.ibb.co/TmKmLSr/Wales-Flag.png&amp;precision=low&amp;num_clusters=4</v>
      </c>
      <c r="BG242" s="15">
        <f t="shared" si="49"/>
        <v>99</v>
      </c>
      <c r="BH242" s="15" t="str">
        <f t="shared" si="50"/>
        <v>["pctBLA_2", "pctBLU_0", "pctGRE_33", "pctRED_32", "pctYEL_0", "pctORA_0", "pctBRO_0", "pctPUR_0", "pctWHI_32"]</v>
      </c>
      <c r="BI242" s="22">
        <v>20779</v>
      </c>
      <c r="BJ242" s="15" t="str">
        <f t="shared" si="51"/>
        <v>"area_20779",</v>
      </c>
      <c r="BK242" s="15" t="s">
        <v>2997</v>
      </c>
    </row>
    <row r="243" spans="1:63" ht="21.6" customHeight="1" x14ac:dyDescent="0.3">
      <c r="A243" s="10" t="s">
        <v>281</v>
      </c>
      <c r="B243" s="11" t="e" vm="242">
        <v>#VALUE!</v>
      </c>
      <c r="C243" s="24" t="s">
        <v>525</v>
      </c>
      <c r="D243" s="2" t="s">
        <v>793</v>
      </c>
      <c r="E243" s="12" t="s">
        <v>1040</v>
      </c>
      <c r="F243" s="13" t="str" cm="1">
        <f t="array" ref="F243">SUBSTITUTE(CHAR(34) &amp; "capi_" &amp; AS243 &amp; CHAR(34) &amp; "," &amp; BZ243 &amp; IF(COUNTA(_xlfn._xlws.FILTER(I243:AB243, I243:AB243="y"))=0, "", _xlfn.TEXTJOIN(", ", TRUE, IF(I243:AB243="y", CHAR(34) &amp; I$1:AB$1 &amp; CHAR(34), "")) &amp; ","),",,",",")</f>
        <v>"capi_Mata Utu","island", "geo_CapiBeach",</v>
      </c>
      <c r="G243" s="14" t="str" cm="1">
        <f t="array" ref="G243">_xlfn.LET(
  _xlpm.textOutput, SUBSTITUTE(
    IF(COUNTA(_xlfn._xlws.FILTER(BH243:BU243, BH243:BU243="y"))=0, "", _xlfn.TEXTJOIN(",", TRUE, IF(AC243:AR243="y", CHAR(34) &amp; $AC$1:$AR$1 &amp; CHAR(34), "")) ) &amp; "," &amp; CHAR(34) &amp; AT243 &amp; CHAR(34),
    ",,", ","
  ),
  IF(LEFT(_xlpm.textOutput,1)=",", MID(_xlpm.textOutput,2,LEN(_xlpm.textOutput)-1), _xlpm.textOutput)
)</f>
        <v>"monarchy","french","rg2_Oc_Polynesia"</v>
      </c>
      <c r="H243" s="15" t="str">
        <f>""</f>
        <v/>
      </c>
      <c r="I243" s="16" t="s">
        <v>529</v>
      </c>
      <c r="J243" s="16"/>
      <c r="K243" s="16"/>
      <c r="L243" s="16"/>
      <c r="M243" s="16"/>
      <c r="N243" s="16"/>
      <c r="O243" s="16"/>
      <c r="P243" s="16"/>
      <c r="Q243" s="16"/>
      <c r="R243" s="16"/>
      <c r="S243" s="16"/>
      <c r="T243" s="16"/>
      <c r="U243" s="16"/>
      <c r="V243" s="16" t="s">
        <v>529</v>
      </c>
      <c r="W243" s="16"/>
      <c r="X243" s="16"/>
      <c r="Y243" s="16"/>
      <c r="Z243" s="16"/>
      <c r="AA243" s="16"/>
      <c r="AB243" s="17"/>
      <c r="AC243" s="18"/>
      <c r="AD243" s="19"/>
      <c r="AE243" s="19"/>
      <c r="AF243" s="19"/>
      <c r="AG243" s="19"/>
      <c r="AH243" s="19"/>
      <c r="AI243" s="19" t="s">
        <v>529</v>
      </c>
      <c r="AJ243" s="19" t="str">
        <f t="shared" si="40"/>
        <v/>
      </c>
      <c r="AK243" s="19" t="str">
        <f t="shared" si="41"/>
        <v>y</v>
      </c>
      <c r="AL243" s="19" t="str">
        <f t="shared" si="42"/>
        <v/>
      </c>
      <c r="AM243" s="19" t="str">
        <f t="shared" si="43"/>
        <v/>
      </c>
      <c r="AN243" s="19" t="str">
        <f t="shared" si="44"/>
        <v/>
      </c>
      <c r="AO243" s="19" t="str">
        <f t="shared" si="45"/>
        <v/>
      </c>
      <c r="AP243" s="19" t="str">
        <f t="shared" si="46"/>
        <v/>
      </c>
      <c r="AQ243" s="19" t="str">
        <f t="shared" si="47"/>
        <v/>
      </c>
      <c r="AR243" s="19" t="str">
        <f t="shared" si="48"/>
        <v/>
      </c>
      <c r="AS243" s="80" t="s">
        <v>785</v>
      </c>
      <c r="AT243" s="81" t="s">
        <v>539</v>
      </c>
      <c r="AU243" s="82" t="s">
        <v>3460</v>
      </c>
      <c r="AV243" s="20">
        <v>3</v>
      </c>
      <c r="AW243" s="21">
        <v>0</v>
      </c>
      <c r="AX243" s="21">
        <v>5</v>
      </c>
      <c r="AY243" s="21">
        <v>0</v>
      </c>
      <c r="AZ243" s="21">
        <v>85</v>
      </c>
      <c r="BA243" s="21">
        <v>0</v>
      </c>
      <c r="BB243" s="21">
        <v>0</v>
      </c>
      <c r="BC243" s="21">
        <v>0</v>
      </c>
      <c r="BD243" s="21">
        <v>0</v>
      </c>
      <c r="BE243" s="21">
        <v>10</v>
      </c>
      <c r="BF243" s="15" t="str">
        <f t="shared" si="39"/>
        <v>http://mkweb.bcgsc.ca/color-summarizer/?url=https://upload.wikimedia.org/wikipedia/commons/thumb/d/d2/Flag_of_Wallis_and_Futuna.svg/300px-Flag_of_Wallis_and_Futuna.svg.png&amp;precision=low&amp;num_clusters=3</v>
      </c>
      <c r="BG243" s="15">
        <f t="shared" si="49"/>
        <v>100</v>
      </c>
      <c r="BH243" s="15" t="str">
        <f t="shared" si="50"/>
        <v>["pctBLA_0", "pctBLU_5", "pctGRE_0", "pctRED_85", "pctYEL_0", "pctORA_0", "pctBRO_0", "pctPUR_0", "pctWHI_10"]</v>
      </c>
      <c r="BI243" s="15">
        <v>142</v>
      </c>
      <c r="BJ243" s="15" t="str">
        <f t="shared" si="51"/>
        <v>"area_142",</v>
      </c>
      <c r="BK243" s="15" t="s">
        <v>2998</v>
      </c>
    </row>
    <row r="244" spans="1:63" ht="21.6" customHeight="1" x14ac:dyDescent="0.3">
      <c r="A244" s="10" t="s">
        <v>282</v>
      </c>
      <c r="B244" s="11" t="e" vm="243">
        <v>#VALUE!</v>
      </c>
      <c r="C244" s="24" t="s">
        <v>526</v>
      </c>
      <c r="D244" s="2" t="s">
        <v>790</v>
      </c>
      <c r="E244" s="12" t="s">
        <v>1041</v>
      </c>
      <c r="F244" s="13" t="str" cm="1">
        <f t="array" ref="F244">SUBSTITUTE(CHAR(34) &amp; "capi_" &amp; AS244 &amp; CHAR(34) &amp; "," &amp; BZ244 &amp; IF(COUNTA(_xlfn._xlws.FILTER(I244:AB244, I244:AB244="y"))=0, "", _xlfn.TEXTJOIN(", ", TRUE, IF(I244:AB244="y", CHAR(34) &amp; I$1:AB$1 &amp; CHAR(34), "")) &amp; ","),",,",",")</f>
        <v>"capi_Sana'a","locate_MI", "top30_camel",</v>
      </c>
      <c r="G244" s="14" t="str" cm="1">
        <f t="array" ref="G244">_xlfn.LET(
  _xlpm.textOutput, SUBSTITUTE(
    IF(COUNTA(_xlfn._xlws.FILTER(BH244:BU244, BH244:BU244="y"))=0, "", _xlfn.TEXTJOIN(",", TRUE, IF(AC244:AR244="y", CHAR(34) &amp; $AC$1:$AR$1 &amp; CHAR(34), "")) ) &amp; "," &amp; CHAR(34) &amp; AT244 &amp; CHAR(34),
    ",,", ","
  ),
  IF(LEFT(_xlpm.textOutput,1)=",", MID(_xlpm.textOutput,2,LEN(_xlpm.textOutput)-1), _xlpm.textOutput)
)</f>
        <v>"chopGB","arabic","rg2_AS_West"</v>
      </c>
      <c r="H244" s="15" t="str">
        <f>""</f>
        <v/>
      </c>
      <c r="I244" s="16"/>
      <c r="J244" s="16"/>
      <c r="K244" s="16"/>
      <c r="L244" s="16" t="s">
        <v>529</v>
      </c>
      <c r="M244" s="16"/>
      <c r="N244" s="16"/>
      <c r="O244" s="16"/>
      <c r="P244" s="16" t="s">
        <v>529</v>
      </c>
      <c r="Q244" s="16"/>
      <c r="R244" s="16"/>
      <c r="S244" s="16"/>
      <c r="T244" s="16"/>
      <c r="U244" s="16"/>
      <c r="V244" s="16"/>
      <c r="W244" s="16"/>
      <c r="X244" s="16"/>
      <c r="Y244" s="16"/>
      <c r="Z244" s="16"/>
      <c r="AA244" s="16"/>
      <c r="AB244" s="17"/>
      <c r="AC244" s="18"/>
      <c r="AD244" s="19" t="s">
        <v>529</v>
      </c>
      <c r="AE244" s="19"/>
      <c r="AF244" s="19"/>
      <c r="AG244" s="19"/>
      <c r="AH244" s="19"/>
      <c r="AI244" s="19"/>
      <c r="AJ244" s="19" t="str">
        <f t="shared" si="40"/>
        <v/>
      </c>
      <c r="AK244" s="19" t="str">
        <f t="shared" si="41"/>
        <v/>
      </c>
      <c r="AL244" s="19" t="str">
        <f t="shared" si="42"/>
        <v/>
      </c>
      <c r="AM244" s="19" t="str">
        <f t="shared" si="43"/>
        <v/>
      </c>
      <c r="AN244" s="19" t="str">
        <f t="shared" si="44"/>
        <v/>
      </c>
      <c r="AO244" s="19" t="str">
        <f t="shared" si="45"/>
        <v/>
      </c>
      <c r="AP244" s="19" t="str">
        <f t="shared" si="46"/>
        <v/>
      </c>
      <c r="AQ244" s="19" t="str">
        <f t="shared" si="47"/>
        <v>y</v>
      </c>
      <c r="AR244" s="19" t="str">
        <f t="shared" si="48"/>
        <v/>
      </c>
      <c r="AS244" s="80" t="s">
        <v>786</v>
      </c>
      <c r="AT244" s="81" t="s">
        <v>549</v>
      </c>
      <c r="AU244" s="82" t="s">
        <v>3456</v>
      </c>
      <c r="AV244" s="20">
        <v>3</v>
      </c>
      <c r="AW244" s="21">
        <v>33</v>
      </c>
      <c r="AX244" s="21">
        <v>0</v>
      </c>
      <c r="AY244" s="21">
        <v>0</v>
      </c>
      <c r="AZ244" s="21">
        <v>33</v>
      </c>
      <c r="BA244" s="21">
        <v>0</v>
      </c>
      <c r="BB244" s="21">
        <v>0</v>
      </c>
      <c r="BC244" s="21">
        <v>0</v>
      </c>
      <c r="BD244" s="21">
        <v>0</v>
      </c>
      <c r="BE244" s="21">
        <v>33</v>
      </c>
      <c r="BF244" s="15" t="str">
        <f t="shared" si="39"/>
        <v>http://mkweb.bcgsc.ca/color-summarizer/?url=https://i.ibb.co/y0jkbBL/Yemen-Flag.png&amp;precision=low&amp;num_clusters=3</v>
      </c>
      <c r="BG244" s="15">
        <f t="shared" si="49"/>
        <v>99</v>
      </c>
      <c r="BH244" s="15" t="str">
        <f t="shared" si="50"/>
        <v>["pctBLA_33", "pctBLU_0", "pctGRE_0", "pctRED_33", "pctYEL_0", "pctORA_0", "pctBRO_0", "pctPUR_0", "pctWHI_33"]</v>
      </c>
      <c r="BI244" s="22">
        <v>527968</v>
      </c>
      <c r="BJ244" s="15" t="str">
        <f t="shared" si="51"/>
        <v>"area_527968",</v>
      </c>
      <c r="BK244" s="15" t="s">
        <v>2999</v>
      </c>
    </row>
    <row r="245" spans="1:63" ht="21.6" customHeight="1" x14ac:dyDescent="0.3">
      <c r="A245" s="10" t="s">
        <v>283</v>
      </c>
      <c r="B245" s="11" t="e" vm="244">
        <v>#VALUE!</v>
      </c>
      <c r="C245" s="24" t="s">
        <v>527</v>
      </c>
      <c r="D245" s="2" t="s">
        <v>792</v>
      </c>
      <c r="E245" s="12" t="s">
        <v>1042</v>
      </c>
      <c r="F245" s="13" t="str" cm="1">
        <f t="array" ref="F245">SUBSTITUTE(CHAR(34) &amp; "capi_" &amp; AS245 &amp; CHAR(34) &amp; "," &amp; BZ245 &amp; IF(COUNTA(_xlfn._xlws.FILTER(I245:AB245, I245:AB245="y"))=0, "", _xlfn.TEXTJOIN(", ", TRUE, IF(I245:AB245="y", CHAR(34) &amp; I$1:AB$1 &amp; CHAR(34), "")) &amp; ","),",,",",")</f>
        <v>"capi_Lusaka","landlo",</v>
      </c>
      <c r="G245" s="14" t="str" cm="1">
        <f t="array" ref="G245">_xlfn.LET(
  _xlpm.textOutput, SUBSTITUTE(
    IF(COUNTA(_xlfn._xlws.FILTER(BH245:BU245, BH245:BU245="y"))=0, "", _xlfn.TEXTJOIN(",", TRUE, IF(AC245:AR245="y", CHAR(34) &amp; $AC$1:$AR$1 &amp; CHAR(34), "")) ) &amp; "," &amp; CHAR(34) &amp; AT245 &amp; CHAR(34),
    ",,", ","
  ),
  IF(LEFT(_xlpm.textOutput,1)=",", MID(_xlpm.textOutput,2,LEN(_xlpm.textOutput)-1), _xlpm.textOutput)
)</f>
        <v>"chopGB","englis","rg2_AF_East"</v>
      </c>
      <c r="H245" s="15" t="str">
        <f>""</f>
        <v/>
      </c>
      <c r="I245" s="16"/>
      <c r="J245" s="16" t="s">
        <v>529</v>
      </c>
      <c r="K245" s="16"/>
      <c r="L245" s="16"/>
      <c r="M245" s="16"/>
      <c r="N245" s="16"/>
      <c r="O245" s="16"/>
      <c r="P245" s="16"/>
      <c r="Q245" s="16"/>
      <c r="R245" s="16"/>
      <c r="S245" s="16"/>
      <c r="T245" s="16"/>
      <c r="U245" s="16"/>
      <c r="V245" s="16"/>
      <c r="W245" s="16"/>
      <c r="X245" s="16"/>
      <c r="Y245" s="16"/>
      <c r="Z245" s="16"/>
      <c r="AA245" s="16"/>
      <c r="AB245" s="17"/>
      <c r="AC245" s="18"/>
      <c r="AD245" s="19" t="s">
        <v>529</v>
      </c>
      <c r="AE245" s="19"/>
      <c r="AF245" s="19"/>
      <c r="AG245" s="19"/>
      <c r="AH245" s="19"/>
      <c r="AI245" s="19"/>
      <c r="AJ245" s="19" t="str">
        <f t="shared" si="40"/>
        <v>y</v>
      </c>
      <c r="AK245" s="19" t="str">
        <f t="shared" si="41"/>
        <v/>
      </c>
      <c r="AL245" s="19" t="str">
        <f t="shared" si="42"/>
        <v/>
      </c>
      <c r="AM245" s="19" t="str">
        <f t="shared" si="43"/>
        <v/>
      </c>
      <c r="AN245" s="19" t="str">
        <f t="shared" si="44"/>
        <v/>
      </c>
      <c r="AO245" s="19" t="str">
        <f t="shared" si="45"/>
        <v/>
      </c>
      <c r="AP245" s="19" t="str">
        <f t="shared" si="46"/>
        <v/>
      </c>
      <c r="AQ245" s="19" t="str">
        <f t="shared" si="47"/>
        <v/>
      </c>
      <c r="AR245" s="19" t="str">
        <f t="shared" si="48"/>
        <v/>
      </c>
      <c r="AS245" s="80" t="s">
        <v>787</v>
      </c>
      <c r="AT245" s="81" t="s">
        <v>577</v>
      </c>
      <c r="AU245" s="82" t="s">
        <v>3450</v>
      </c>
      <c r="AV245" s="20">
        <v>4</v>
      </c>
      <c r="AW245" s="21">
        <v>8</v>
      </c>
      <c r="AX245" s="21">
        <v>0</v>
      </c>
      <c r="AY245" s="21">
        <v>74</v>
      </c>
      <c r="AZ245" s="21">
        <v>7</v>
      </c>
      <c r="BA245" s="21">
        <v>0</v>
      </c>
      <c r="BB245" s="21">
        <v>10</v>
      </c>
      <c r="BC245" s="21">
        <v>0</v>
      </c>
      <c r="BD245" s="21">
        <v>0</v>
      </c>
      <c r="BE245" s="21">
        <v>0</v>
      </c>
      <c r="BF245" s="15" t="str">
        <f t="shared" si="39"/>
        <v>http://mkweb.bcgsc.ca/color-summarizer/?url=https://i.ibb.co/W3WDd74/Zambia-Flag.png&amp;precision=low&amp;num_clusters=4</v>
      </c>
      <c r="BG245" s="15">
        <f t="shared" si="49"/>
        <v>99</v>
      </c>
      <c r="BH245" s="15" t="str">
        <f t="shared" si="50"/>
        <v>["pctBLA_8", "pctBLU_0", "pctGRE_74", "pctRED_7", "pctYEL_0", "pctORA_10", "pctBRO_0", "pctPUR_0", "pctWHI_0"]</v>
      </c>
      <c r="BI245" s="22">
        <v>752612</v>
      </c>
      <c r="BJ245" s="15" t="str">
        <f t="shared" si="51"/>
        <v>"area_752612",</v>
      </c>
      <c r="BK245" s="15" t="s">
        <v>3000</v>
      </c>
    </row>
    <row r="246" spans="1:63" ht="21.6" customHeight="1" x14ac:dyDescent="0.3">
      <c r="A246" s="10" t="s">
        <v>284</v>
      </c>
      <c r="B246" s="11" t="e" vm="245">
        <v>#VALUE!</v>
      </c>
      <c r="C246" s="24" t="s">
        <v>528</v>
      </c>
      <c r="D246" s="2" t="s">
        <v>792</v>
      </c>
      <c r="E246" s="12" t="s">
        <v>1043</v>
      </c>
      <c r="F246" s="13" t="str" cm="1">
        <f t="array" ref="F246">SUBSTITUTE(CHAR(34) &amp; "capi_" &amp; AS246 &amp; CHAR(34) &amp; "," &amp; BZ246 &amp; IF(COUNTA(_xlfn._xlws.FILTER(I246:AB246, I246:AB246="y"))=0, "", _xlfn.TEXTJOIN(", ", TRUE, IF(I246:AB246="y", CHAR(34) &amp; I$1:AB$1 &amp; CHAR(34), "")) &amp; ","),",,",",")</f>
        <v>"capi_Harare","landlo", "ntWHYE",</v>
      </c>
      <c r="G246" s="14" t="str" cm="1">
        <f t="array" ref="G246">_xlfn.LET(
  _xlpm.textOutput, SUBSTITUTE(
    IF(COUNTA(_xlfn._xlws.FILTER(BH246:BU246, BH246:BU246="y"))=0, "", _xlfn.TEXTJOIN(",", TRUE, IF(AC246:AR246="y", CHAR(34) &amp; $AC$1:$AR$1 &amp; CHAR(34), "")) ) &amp; "," &amp; CHAR(34) &amp; AT246 &amp; CHAR(34),
    ",,", ","
  ),
  IF(LEFT(_xlpm.textOutput,1)=",", MID(_xlpm.textOutput,2,LEN(_xlpm.textOutput)-1), _xlpm.textOutput)
)</f>
        <v>"chopGB","englis","rg2_AF_East"</v>
      </c>
      <c r="H246" s="15" t="str">
        <f>""</f>
        <v/>
      </c>
      <c r="I246" s="16"/>
      <c r="J246" s="16" t="s">
        <v>529</v>
      </c>
      <c r="K246" s="16"/>
      <c r="L246" s="16"/>
      <c r="M246" s="16"/>
      <c r="N246" s="16"/>
      <c r="O246" s="16"/>
      <c r="P246" s="16"/>
      <c r="Q246" s="16"/>
      <c r="R246" s="16"/>
      <c r="S246" s="16"/>
      <c r="T246" s="16"/>
      <c r="U246" s="16"/>
      <c r="V246" s="16"/>
      <c r="W246" s="16"/>
      <c r="X246" s="16"/>
      <c r="Y246" s="16"/>
      <c r="Z246" s="16"/>
      <c r="AA246" s="16"/>
      <c r="AB246" s="17" t="s">
        <v>529</v>
      </c>
      <c r="AC246" s="18"/>
      <c r="AD246" s="19" t="s">
        <v>529</v>
      </c>
      <c r="AE246" s="19"/>
      <c r="AF246" s="19"/>
      <c r="AG246" s="19"/>
      <c r="AH246" s="19"/>
      <c r="AI246" s="19"/>
      <c r="AJ246" s="19" t="str">
        <f t="shared" si="40"/>
        <v>y</v>
      </c>
      <c r="AK246" s="19" t="str">
        <f t="shared" si="41"/>
        <v/>
      </c>
      <c r="AL246" s="19" t="str">
        <f t="shared" si="42"/>
        <v/>
      </c>
      <c r="AM246" s="19" t="str">
        <f t="shared" si="43"/>
        <v/>
      </c>
      <c r="AN246" s="19" t="str">
        <f t="shared" si="44"/>
        <v/>
      </c>
      <c r="AO246" s="19" t="str">
        <f t="shared" si="45"/>
        <v/>
      </c>
      <c r="AP246" s="19" t="str">
        <f t="shared" si="46"/>
        <v/>
      </c>
      <c r="AQ246" s="19" t="str">
        <f t="shared" si="47"/>
        <v/>
      </c>
      <c r="AR246" s="19" t="str">
        <f t="shared" si="48"/>
        <v/>
      </c>
      <c r="AS246" s="80" t="s">
        <v>788</v>
      </c>
      <c r="AT246" s="81" t="s">
        <v>577</v>
      </c>
      <c r="AU246" s="82" t="s">
        <v>3573</v>
      </c>
      <c r="AV246" s="20">
        <v>5</v>
      </c>
      <c r="AW246" s="21">
        <v>12</v>
      </c>
      <c r="AX246" s="21">
        <v>0</v>
      </c>
      <c r="AY246" s="21">
        <v>25</v>
      </c>
      <c r="AZ246" s="21">
        <v>21</v>
      </c>
      <c r="BA246" s="21">
        <v>28</v>
      </c>
      <c r="BB246" s="21">
        <v>0</v>
      </c>
      <c r="BC246" s="21">
        <v>0</v>
      </c>
      <c r="BD246" s="21">
        <v>0</v>
      </c>
      <c r="BE246" s="21">
        <v>14</v>
      </c>
      <c r="BF246" s="15" t="str">
        <f t="shared" si="39"/>
        <v>http://mkweb.bcgsc.ca/color-summarizer/?url=https://i.ibb.co/fpkxVZq/Zimbabwe-Flag.png&amp;precision=low&amp;num_clusters=5</v>
      </c>
      <c r="BG246" s="15">
        <f t="shared" si="49"/>
        <v>100</v>
      </c>
      <c r="BH246" s="15" t="str">
        <f t="shared" si="50"/>
        <v>["pctBLA_12", "pctBLU_0", "pctGRE_25", "pctRED_21", "pctYEL_28", "pctORA_0", "pctBRO_0", "pctPUR_0", "pctWHI_14"]</v>
      </c>
      <c r="BI246" s="22">
        <v>390757</v>
      </c>
      <c r="BJ246" s="15" t="str">
        <f t="shared" si="51"/>
        <v>"area_390757",</v>
      </c>
      <c r="BK246" s="15" t="s">
        <v>3001</v>
      </c>
    </row>
  </sheetData>
  <conditionalFormatting sqref="I2:AB246">
    <cfRule type="cellIs" dxfId="1" priority="2" operator="equal">
      <formula>"y"</formula>
    </cfRule>
  </conditionalFormatting>
  <conditionalFormatting sqref="AC2:AR246">
    <cfRule type="cellIs" dxfId="0" priority="1" operator="equal">
      <formula>"y"</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DBBF9-510B-457D-89B2-A301F4FBB114}">
  <dimension ref="A1:H329"/>
  <sheetViews>
    <sheetView topLeftCell="A23" workbookViewId="0">
      <selection activeCell="C212" sqref="C212"/>
    </sheetView>
  </sheetViews>
  <sheetFormatPr defaultRowHeight="15.6" x14ac:dyDescent="0.35"/>
  <cols>
    <col min="1" max="1" width="16.5546875" bestFit="1" customWidth="1"/>
    <col min="3" max="3" width="8.88671875" style="38"/>
    <col min="6" max="6" width="27.77734375" customWidth="1"/>
    <col min="7" max="7" width="54.77734375" customWidth="1"/>
  </cols>
  <sheetData>
    <row r="1" spans="1:8" ht="14.4" x14ac:dyDescent="0.3">
      <c r="A1" s="33"/>
      <c r="B1" s="34"/>
      <c r="C1" s="37">
        <v>0</v>
      </c>
      <c r="D1" s="25">
        <v>1</v>
      </c>
      <c r="E1" s="25">
        <v>2</v>
      </c>
      <c r="F1" s="25"/>
      <c r="G1" s="26" t="s">
        <v>2189</v>
      </c>
    </row>
    <row r="2" spans="1:8" x14ac:dyDescent="0.35">
      <c r="A2" s="35" t="s">
        <v>1046</v>
      </c>
    </row>
    <row r="3" spans="1:8" ht="14.4" x14ac:dyDescent="0.3">
      <c r="A3" s="29" t="s">
        <v>1047</v>
      </c>
      <c r="B3" s="30" t="str">
        <f>IF(C3&lt;&gt;"",CHAR(34)&amp;A3&amp;CHAR(34),"")</f>
        <v>"rgn_Africa"</v>
      </c>
      <c r="C3" s="39" t="s">
        <v>1048</v>
      </c>
      <c r="D3" s="31" t="s">
        <v>1049</v>
      </c>
      <c r="E3" s="32" t="s">
        <v>1050</v>
      </c>
      <c r="F3" s="27" t="str">
        <f t="shared" ref="F3" si="0">IF(A3&lt;&gt;"",B3&amp;":["&amp;CHAR(34)&amp;C3&amp;CHAR(34)&amp;","&amp;CHAR(34)&amp;D3&amp;CHAR(34)&amp;","&amp;CHAR(34)&amp;E3&amp;CHAR(34)&amp;"],","")</f>
        <v>"rgn_Africa":["🌍 Africa","🌍&lt;br&gt;Africa","&lt;br&gt;The territory is geopolitically considered to be part of Africa."],</v>
      </c>
      <c r="G3" s="28" t="str">
        <f t="shared" ref="G3:G12" si="1">IF(A3&lt;&gt;"",SUBSTITUTE(SUBSTITUTE(SUBSTITUTE(SUBSTITUTE($G$1,"key",A3),"a0",C3),"a1",D3),"a2",E3),"")</f>
        <v>   combinedMappings ["rgn_Africa"]= ["🌍 Africa", "🌍&lt;br&gt;Africa", "&lt;br&gt;The territory is geopolitically considered to be part of Africa."],</v>
      </c>
      <c r="H3" s="36" t="str">
        <f>""</f>
        <v/>
      </c>
    </row>
    <row r="4" spans="1:8" ht="14.4" x14ac:dyDescent="0.3">
      <c r="A4" s="29" t="s">
        <v>1051</v>
      </c>
      <c r="B4" s="30" t="str">
        <f t="shared" ref="B4:B67" si="2">IF(C4&lt;&gt;"",CHAR(34)&amp;A4&amp;CHAR(34),"")</f>
        <v>"rgn_Oceania"</v>
      </c>
      <c r="C4" s="39" t="s">
        <v>1052</v>
      </c>
      <c r="D4" s="31" t="s">
        <v>1053</v>
      </c>
      <c r="E4" s="32" t="s">
        <v>1054</v>
      </c>
      <c r="F4" s="27" t="str">
        <f t="shared" ref="F4:F64" si="3">IF(A4&lt;&gt;"",B4&amp;":["&amp;CHAR(34)&amp;C4&amp;CHAR(34)&amp;","&amp;CHAR(34)&amp;D4&amp;CHAR(34)&amp;","&amp;CHAR(34)&amp;E4&amp;CHAR(34)&amp;"],","")</f>
        <v>"rgn_Oceania":["🌏 Oceania","🌏&lt;br&gt;Oceania","&lt;br&gt;The territory is geopolitically considered to be part of Oceania."],</v>
      </c>
      <c r="G4" s="28" t="str">
        <f t="shared" si="1"/>
        <v>   combinedMappings ["rgn_Oceania"]= ["🌏 Oceania", "🌏&lt;br&gt;Oceania", "&lt;br&gt;The territory is geopolitically considered to be part of Oceania."],</v>
      </c>
      <c r="H4" s="36" t="str">
        <f>""</f>
        <v/>
      </c>
    </row>
    <row r="5" spans="1:8" ht="14.4" x14ac:dyDescent="0.3">
      <c r="A5" s="29" t="s">
        <v>1055</v>
      </c>
      <c r="B5" s="30" t="str">
        <f t="shared" si="2"/>
        <v>"rgn_South America"</v>
      </c>
      <c r="C5" s="39" t="s">
        <v>1056</v>
      </c>
      <c r="D5" s="31" t="s">
        <v>1057</v>
      </c>
      <c r="E5" s="32" t="s">
        <v>1058</v>
      </c>
      <c r="F5" s="27" t="str">
        <f t="shared" si="3"/>
        <v>"rgn_South America":["🌎 South Am","🌎&lt;br&gt;South America","&lt;br&gt;The territory is geopolitically considered to be part of South America."],</v>
      </c>
      <c r="G5" s="28" t="str">
        <f t="shared" si="1"/>
        <v>   combinedMappings ["rgn_South America"]= ["🌎 South Am", "🌎&lt;br&gt;South America", "&lt;br&gt;The territory is geopolitically considered to be part of South America."],</v>
      </c>
      <c r="H5" s="36" t="str">
        <f>""</f>
        <v/>
      </c>
    </row>
    <row r="6" spans="1:8" ht="14.4" x14ac:dyDescent="0.3">
      <c r="A6" s="29" t="s">
        <v>1059</v>
      </c>
      <c r="B6" s="30" t="str">
        <f t="shared" si="2"/>
        <v>"rgn_North America"</v>
      </c>
      <c r="C6" s="39" t="s">
        <v>1060</v>
      </c>
      <c r="D6" s="31" t="s">
        <v>1061</v>
      </c>
      <c r="E6" s="32" t="s">
        <v>1062</v>
      </c>
      <c r="F6" s="27" t="str">
        <f t="shared" si="3"/>
        <v>"rgn_North America":["🌎 North Am","🌎&lt;br&gt;North America","&lt;br&gt;The territory is geopolitically considered to be part of North America.&lt;br&gt;&lt;br&gt;Caribbean countries are also considered a valid answer for this region."],</v>
      </c>
      <c r="G6" s="28" t="str">
        <f t="shared" si="1"/>
        <v>   combinedMappings ["rgn_North America"]= ["🌎 North Am", "🌎&lt;br&gt;North America", "&lt;br&gt;The territory is geopolitically considered to be part of North America.&lt;br&gt;&lt;br&gt;Caribbean countries are also considered a valid answer for this region."],</v>
      </c>
      <c r="H6" s="36" t="str">
        <f>""</f>
        <v/>
      </c>
    </row>
    <row r="7" spans="1:8" ht="14.4" x14ac:dyDescent="0.3">
      <c r="A7" s="29" t="s">
        <v>1063</v>
      </c>
      <c r="B7" s="30" t="str">
        <f t="shared" si="2"/>
        <v>"rgn_Asia"</v>
      </c>
      <c r="C7" s="39" t="s">
        <v>1064</v>
      </c>
      <c r="D7" s="31" t="s">
        <v>1065</v>
      </c>
      <c r="E7" s="32" t="s">
        <v>1066</v>
      </c>
      <c r="F7" s="27" t="str">
        <f t="shared" si="3"/>
        <v>"rgn_Asia":["🌏 Asia","🌏&lt;br&gt;Asia","&lt;br&gt;The territory is geopolitically considered to be part of Asia."],</v>
      </c>
      <c r="G7" s="28" t="str">
        <f t="shared" si="1"/>
        <v>   combinedMappings ["rgn_Asia"]= ["🌏 Asia", "🌏&lt;br&gt;Asia", "&lt;br&gt;The territory is geopolitically considered to be part of Asia."],</v>
      </c>
      <c r="H7" s="36" t="str">
        <f>""</f>
        <v/>
      </c>
    </row>
    <row r="8" spans="1:8" ht="14.4" x14ac:dyDescent="0.3">
      <c r="A8" s="29" t="s">
        <v>1067</v>
      </c>
      <c r="B8" s="30" t="str">
        <f t="shared" si="2"/>
        <v>"rgn_Europe"</v>
      </c>
      <c r="C8" s="39" t="s">
        <v>1068</v>
      </c>
      <c r="D8" s="31" t="s">
        <v>1069</v>
      </c>
      <c r="E8" s="32" t="s">
        <v>1070</v>
      </c>
      <c r="F8" s="27" t="str">
        <f t="shared" si="3"/>
        <v>"rgn_Europe":["🌍 Europe","🌍&lt;br&gt;Europe","&lt;br&gt;The territory is geopolitically considered to be part of Europe."],</v>
      </c>
      <c r="G8" s="28" t="str">
        <f t="shared" si="1"/>
        <v>   combinedMappings ["rgn_Europe"]= ["🌍 Europe", "🌍&lt;br&gt;Europe", "&lt;br&gt;The territory is geopolitically considered to be part of Europe."],</v>
      </c>
      <c r="H8" s="36" t="str">
        <f>""</f>
        <v/>
      </c>
    </row>
    <row r="9" spans="1:8" ht="14.4" x14ac:dyDescent="0.3">
      <c r="A9" s="29" t="s">
        <v>1071</v>
      </c>
      <c r="B9" s="30" t="str">
        <f t="shared" si="2"/>
        <v>"rgn_Antarctica"</v>
      </c>
      <c r="C9" s="39" t="s">
        <v>1072</v>
      </c>
      <c r="D9" s="31" t="s">
        <v>1073</v>
      </c>
      <c r="E9" s="32" t="s">
        <v>1074</v>
      </c>
      <c r="F9" s="27" t="str">
        <f t="shared" si="3"/>
        <v>"rgn_Antarctica":["🌎 Antarctica","🌎&lt;br&gt;Antarctica","&lt;br&gt;The territory is geopolitically considered to be part of Antarctica."],</v>
      </c>
      <c r="G9" s="28" t="str">
        <f t="shared" si="1"/>
        <v>   combinedMappings ["rgn_Antarctica"]= ["🌎 Antarctica", "🌎&lt;br&gt;Antarctica", "&lt;br&gt;The territory is geopolitically considered to be part of Antarctica."],</v>
      </c>
      <c r="H9" s="36" t="str">
        <f>""</f>
        <v/>
      </c>
    </row>
    <row r="10" spans="1:8" ht="14.4" x14ac:dyDescent="0.3">
      <c r="A10" s="29" t="s">
        <v>1075</v>
      </c>
      <c r="B10" s="30" t="str">
        <f t="shared" si="2"/>
        <v>"namehas_[·]"</v>
      </c>
      <c r="C10" s="39" t="s">
        <v>1076</v>
      </c>
      <c r="D10" s="31" t="s">
        <v>1077</v>
      </c>
      <c r="E10" s="32" t="s">
        <v>1078</v>
      </c>
      <c r="F10" s="27" t="str">
        <f t="shared" si="3"/>
        <v>"namehas_[·]":["🚫🌎 No Territory","🚫🌎&lt;br&gt;No Territory","&lt;br&gt;The flag does not belong to a country nor a subdivision of a country.&lt;br&gt;&lt;br&gt;Valid answers are organizations, ethnic, or social flags.&lt;br&gt;&lt;br&gt;These are recognizable by having the tag [·] in the name."],</v>
      </c>
      <c r="G10" s="28" t="str">
        <f t="shared" si="1"/>
        <v>   combinedMappings ["namehas_[·]"]= ["🚫🌎 No Territory", "🚫🌎&lt;br&gt;No Territory", "&lt;br&gt;The flag does not belong to a country nor a subdivision of a country.&lt;br&gt;&lt;br&gt;Valid answers are organizations, ethnic, or social flags.&lt;br&gt;&lt;br&gt;These are recognizable by having the tag [·] in the name."],</v>
      </c>
      <c r="H10" s="36" t="str">
        <f>""</f>
        <v/>
      </c>
    </row>
    <row r="11" spans="1:8" ht="14.4" x14ac:dyDescent="0.3">
      <c r="A11" s="29" t="s">
        <v>1079</v>
      </c>
      <c r="B11" s="30" t="str">
        <f t="shared" si="2"/>
        <v>"regi__"</v>
      </c>
      <c r="C11" s="39" t="s">
        <v>1080</v>
      </c>
      <c r="D11" s="31" t="s">
        <v>1081</v>
      </c>
      <c r="E11" s="32" t="s">
        <v>1082</v>
      </c>
      <c r="F11" s="27" t="str">
        <f t="shared" si="3"/>
        <v>"regi__":["📍 Regional","📍&lt;br&gt;Regional","&lt;br&gt;The flag is not from a country, but from a region/subdivision.&lt;br&gt;&lt;br&gt;These are recognizable by having a [---] tag at the beginning of their name.&lt;br&gt;&lt;br&gt;Organizations, historical, social... flags are allowed as well."],</v>
      </c>
      <c r="G11" s="28" t="str">
        <f t="shared" si="1"/>
        <v>   combinedMappings ["regi__"]= ["📍 Regional", "📍&lt;br&gt;Regional", "&lt;br&gt;The flag is not from a country, but from a region/subdivision.&lt;br&gt;&lt;br&gt;These are recognizable by having a [---] tag at the beginning of their name.&lt;br&gt;&lt;br&gt;Organizations, historical, social... flags are allowed as well."],</v>
      </c>
      <c r="H11" s="36" t="str">
        <f>""</f>
        <v/>
      </c>
    </row>
    <row r="12" spans="1:8" ht="14.4" x14ac:dyDescent="0.3">
      <c r="A12" s="29" t="s">
        <v>1083</v>
      </c>
      <c r="B12" s="30" t="str">
        <f t="shared" si="2"/>
        <v>"regi1__USA"</v>
      </c>
      <c r="C12" s="39" t="s">
        <v>1084</v>
      </c>
      <c r="D12" s="31" t="s">
        <v>1085</v>
      </c>
      <c r="E12" s="32" t="s">
        <v>1086</v>
      </c>
      <c r="F12" s="27" t="str">
        <f t="shared" si="3"/>
        <v>"regi1__USA":["📍🇺🇸 Regional USA","📍🇺🇸&lt;br&gt;Regional:&lt;br&gt;USA","&lt;br&gt;The flag is not from a country, but from a region/subdivision from the United States.&lt;br&gt;&lt;br&gt;These are recognizable by having a [USA] tag in their name.&lt;br&gt;&lt;br&gt;Organizations, historical, social... flags are allowed as well, but not the main country's flag"],</v>
      </c>
      <c r="G12" s="28" t="str">
        <f t="shared" si="1"/>
        <v>   combinedMappings ["regi1__USA"]= ["📍🇺🇸 Regional USA", "📍🇺🇸&lt;br&gt;Regional:&lt;br&gt;USA", "&lt;br&gt;The flag is not from a country, but from a region/subdivision from the United States.&lt;br&gt;&lt;br&gt;These are recognizable by having a [USA] tag in their name.&lt;br&gt;&lt;br&gt;Organizations, historical, social... flags are allowed as well, but not the main country's flag"],</v>
      </c>
      <c r="H12" s="36" t="str">
        <f>""</f>
        <v/>
      </c>
    </row>
    <row r="13" spans="1:8" x14ac:dyDescent="0.35">
      <c r="B13" t="str">
        <f t="shared" si="2"/>
        <v/>
      </c>
      <c r="H13" s="36" t="str">
        <f>""</f>
        <v/>
      </c>
    </row>
    <row r="14" spans="1:8" x14ac:dyDescent="0.35">
      <c r="A14" s="35" t="s">
        <v>1087</v>
      </c>
      <c r="B14" t="str">
        <f t="shared" si="2"/>
        <v/>
      </c>
      <c r="H14" s="36" t="str">
        <f>""</f>
        <v/>
      </c>
    </row>
    <row r="15" spans="1:8" ht="14.4" x14ac:dyDescent="0.3">
      <c r="A15" s="29" t="s">
        <v>1088</v>
      </c>
      <c r="B15" s="30" t="str">
        <f t="shared" si="2"/>
        <v>"cl_BLA"</v>
      </c>
      <c r="C15" s="39" t="s">
        <v>1089</v>
      </c>
      <c r="D15" s="31" t="s">
        <v>1090</v>
      </c>
      <c r="E15" s="32" t="s">
        <v>1091</v>
      </c>
      <c r="F15" s="27" t="str">
        <f t="shared" si="3"/>
        <v>"cl_BLA":["⬛ Black","⬛&lt;br&gt;Black","&lt;br&gt;The color or color combination is included in the flag.&lt;br&gt;&lt;br&gt;Small coat of arms color details may be excluded if they are not significant enough"],</v>
      </c>
      <c r="G15" s="28" t="str">
        <f t="shared" ref="G15:G46" si="4">IF(A15&lt;&gt;"",SUBSTITUTE(SUBSTITUTE(SUBSTITUTE(SUBSTITUTE($G$1,"key",A15),"a0",C15),"a1",D15),"a2",E15),"")</f>
        <v>   combinedMappings ["cl_BLA"]= ["⬛ Black", "⬛&lt;br&gt;Black", "&lt;br&gt;The color or color combination is included in the flag.&lt;br&gt;&lt;br&gt;Small coat of arms color details may be excluded if they are not significant enough"],</v>
      </c>
      <c r="H15" s="36" t="str">
        <f>""</f>
        <v/>
      </c>
    </row>
    <row r="16" spans="1:8" ht="14.4" x14ac:dyDescent="0.3">
      <c r="A16" s="29" t="s">
        <v>1092</v>
      </c>
      <c r="B16" s="30" t="str">
        <f t="shared" si="2"/>
        <v>"cl_BLU"</v>
      </c>
      <c r="C16" s="39" t="s">
        <v>1093</v>
      </c>
      <c r="D16" s="31" t="s">
        <v>1094</v>
      </c>
      <c r="E16" s="32" t="s">
        <v>1091</v>
      </c>
      <c r="F16" s="27" t="str">
        <f t="shared" si="3"/>
        <v>"cl_BLU":["🟦 Blue","🟦&lt;br&gt;Blue","&lt;br&gt;The color or color combination is included in the flag.&lt;br&gt;&lt;br&gt;Small coat of arms color details may be excluded if they are not significant enough"],</v>
      </c>
      <c r="G16" s="28" t="str">
        <f t="shared" si="4"/>
        <v>   combinedMappings ["cl_BLU"]= ["🟦 Blue", "🟦&lt;br&gt;Blue", "&lt;br&gt;The color or color combination is included in the flag.&lt;br&gt;&lt;br&gt;Small coat of arms color details may be excluded if they are not significant enough"],</v>
      </c>
      <c r="H16" s="36" t="str">
        <f>""</f>
        <v/>
      </c>
    </row>
    <row r="17" spans="1:8" ht="14.4" x14ac:dyDescent="0.3">
      <c r="A17" s="29" t="s">
        <v>1095</v>
      </c>
      <c r="B17" s="30" t="str">
        <f t="shared" si="2"/>
        <v>"cl_GRE"</v>
      </c>
      <c r="C17" s="39" t="s">
        <v>1096</v>
      </c>
      <c r="D17" s="31" t="s">
        <v>1097</v>
      </c>
      <c r="E17" s="32" t="s">
        <v>1091</v>
      </c>
      <c r="F17" s="27" t="str">
        <f t="shared" si="3"/>
        <v>"cl_GRE":["🟩 Green","🟩&lt;br&gt;Green","&lt;br&gt;The color or color combination is included in the flag.&lt;br&gt;&lt;br&gt;Small coat of arms color details may be excluded if they are not significant enough"],</v>
      </c>
      <c r="G17" s="28" t="str">
        <f t="shared" si="4"/>
        <v>   combinedMappings ["cl_GRE"]= ["🟩 Green", "🟩&lt;br&gt;Green", "&lt;br&gt;The color or color combination is included in the flag.&lt;br&gt;&lt;br&gt;Small coat of arms color details may be excluded if they are not significant enough"],</v>
      </c>
      <c r="H17" s="36" t="str">
        <f>""</f>
        <v/>
      </c>
    </row>
    <row r="18" spans="1:8" ht="14.4" x14ac:dyDescent="0.3">
      <c r="A18" s="29" t="s">
        <v>1098</v>
      </c>
      <c r="B18" s="30" t="str">
        <f t="shared" si="2"/>
        <v>"cl_ORA"</v>
      </c>
      <c r="C18" s="39" t="s">
        <v>1099</v>
      </c>
      <c r="D18" s="31" t="s">
        <v>1100</v>
      </c>
      <c r="E18" s="32" t="s">
        <v>1091</v>
      </c>
      <c r="F18" s="27" t="str">
        <f t="shared" si="3"/>
        <v>"cl_ORA":["🟧 Orange","🟧&lt;br&gt;Orange","&lt;br&gt;The color or color combination is included in the flag.&lt;br&gt;&lt;br&gt;Small coat of arms color details may be excluded if they are not significant enough"],</v>
      </c>
      <c r="G18" s="28" t="str">
        <f t="shared" si="4"/>
        <v>   combinedMappings ["cl_ORA"]= ["🟧 Orange", "🟧&lt;br&gt;Orange", "&lt;br&gt;The color or color combination is included in the flag.&lt;br&gt;&lt;br&gt;Small coat of arms color details may be excluded if they are not significant enough"],</v>
      </c>
      <c r="H18" s="36" t="str">
        <f>""</f>
        <v/>
      </c>
    </row>
    <row r="19" spans="1:8" ht="14.4" x14ac:dyDescent="0.3">
      <c r="A19" s="29" t="s">
        <v>1101</v>
      </c>
      <c r="B19" s="30" t="str">
        <f t="shared" si="2"/>
        <v>"cl_RED"</v>
      </c>
      <c r="C19" s="39" t="s">
        <v>1102</v>
      </c>
      <c r="D19" s="31" t="s">
        <v>1103</v>
      </c>
      <c r="E19" s="32" t="s">
        <v>1091</v>
      </c>
      <c r="F19" s="27" t="str">
        <f t="shared" si="3"/>
        <v>"cl_RED":["🟥 Red","🟥&lt;br&gt;Red","&lt;br&gt;The color or color combination is included in the flag.&lt;br&gt;&lt;br&gt;Small coat of arms color details may be excluded if they are not significant enough"],</v>
      </c>
      <c r="G19" s="28" t="str">
        <f t="shared" si="4"/>
        <v>   combinedMappings ["cl_RED"]= ["🟥 Red", "🟥&lt;br&gt;Red", "&lt;br&gt;The color or color combination is included in the flag.&lt;br&gt;&lt;br&gt;Small coat of arms color details may be excluded if they are not significant enough"],</v>
      </c>
      <c r="H19" s="36" t="str">
        <f>""</f>
        <v/>
      </c>
    </row>
    <row r="20" spans="1:8" ht="14.4" x14ac:dyDescent="0.3">
      <c r="A20" s="29" t="s">
        <v>1104</v>
      </c>
      <c r="B20" s="30" t="str">
        <f t="shared" si="2"/>
        <v>"cl_WHI"</v>
      </c>
      <c r="C20" s="39" t="s">
        <v>1105</v>
      </c>
      <c r="D20" s="31" t="s">
        <v>1106</v>
      </c>
      <c r="E20" s="32" t="s">
        <v>1091</v>
      </c>
      <c r="F20" s="27" t="str">
        <f t="shared" si="3"/>
        <v>"cl_WHI":["⬜ White","⬜&lt;br&gt;White","&lt;br&gt;The color or color combination is included in the flag.&lt;br&gt;&lt;br&gt;Small coat of arms color details may be excluded if they are not significant enough"],</v>
      </c>
      <c r="G20" s="28" t="str">
        <f t="shared" si="4"/>
        <v>   combinedMappings ["cl_WHI"]= ["⬜ White", "⬜&lt;br&gt;White", "&lt;br&gt;The color or color combination is included in the flag.&lt;br&gt;&lt;br&gt;Small coat of arms color details may be excluded if they are not significant enough"],</v>
      </c>
      <c r="H20" s="36" t="str">
        <f>""</f>
        <v/>
      </c>
    </row>
    <row r="21" spans="1:8" ht="14.4" x14ac:dyDescent="0.3">
      <c r="A21" s="29" t="s">
        <v>1107</v>
      </c>
      <c r="B21" s="30" t="str">
        <f t="shared" si="2"/>
        <v>"cl_YEL"</v>
      </c>
      <c r="C21" s="39" t="s">
        <v>1108</v>
      </c>
      <c r="D21" s="31" t="s">
        <v>1109</v>
      </c>
      <c r="E21" s="32" t="s">
        <v>1091</v>
      </c>
      <c r="F21" s="27" t="str">
        <f t="shared" si="3"/>
        <v>"cl_YEL":["🟨 Yellow","🟨&lt;br&gt;Yellow","&lt;br&gt;The color or color combination is included in the flag.&lt;br&gt;&lt;br&gt;Small coat of arms color details may be excluded if they are not significant enough"],</v>
      </c>
      <c r="G21" s="28" t="str">
        <f t="shared" si="4"/>
        <v>   combinedMappings ["cl_YEL"]= ["🟨 Yellow", "🟨&lt;br&gt;Yellow", "&lt;br&gt;The color or color combination is included in the flag.&lt;br&gt;&lt;br&gt;Small coat of arms color details may be excluded if they are not significant enough"],</v>
      </c>
      <c r="H21" s="36" t="str">
        <f>""</f>
        <v/>
      </c>
    </row>
    <row r="22" spans="1:8" ht="14.4" x14ac:dyDescent="0.3">
      <c r="A22" s="29" t="s">
        <v>1110</v>
      </c>
      <c r="B22" s="30" t="str">
        <f t="shared" si="2"/>
        <v>"cl_PUR"</v>
      </c>
      <c r="C22" s="39" t="s">
        <v>1111</v>
      </c>
      <c r="D22" s="31" t="s">
        <v>1112</v>
      </c>
      <c r="E22" s="32" t="s">
        <v>1091</v>
      </c>
      <c r="F22" s="27" t="str">
        <f t="shared" si="3"/>
        <v>"cl_PUR":["🟪 Purple/Pink","🟪&lt;br&gt;Purple/Pink","&lt;br&gt;The color or color combination is included in the flag.&lt;br&gt;&lt;br&gt;Small coat of arms color details may be excluded if they are not significant enough"],</v>
      </c>
      <c r="G22" s="28" t="str">
        <f t="shared" si="4"/>
        <v>   combinedMappings ["cl_PUR"]= ["🟪 Purple/Pink", "🟪&lt;br&gt;Purple/Pink", "&lt;br&gt;The color or color combination is included in the flag.&lt;br&gt;&lt;br&gt;Small coat of arms color details may be excluded if they are not significant enough"],</v>
      </c>
      <c r="H22" s="36" t="str">
        <f>""</f>
        <v/>
      </c>
    </row>
    <row r="23" spans="1:8" ht="14.4" x14ac:dyDescent="0.3">
      <c r="A23" s="29" t="s">
        <v>1113</v>
      </c>
      <c r="B23" s="30" t="str">
        <f t="shared" si="2"/>
        <v>"cl_BLA, cl_RED"</v>
      </c>
      <c r="C23" s="39" t="s">
        <v>1114</v>
      </c>
      <c r="D23" s="31" t="s">
        <v>1115</v>
      </c>
      <c r="E23" s="32" t="s">
        <v>1091</v>
      </c>
      <c r="F23" s="27" t="str">
        <f t="shared" si="3"/>
        <v>"cl_BLA, cl_RED":["⬛🟥 Both","⬛🟥&lt;br&gt;Black, Red","&lt;br&gt;The color or color combination is included in the flag.&lt;br&gt;&lt;br&gt;Small coat of arms color details may be excluded if they are not significant enough"],</v>
      </c>
      <c r="G23" s="28" t="str">
        <f t="shared" si="4"/>
        <v>   combinedMappings ["cl_BLA, cl_RED"]= ["⬛🟥 Both", "⬛🟥&lt;br&gt;Black, Red", "&lt;br&gt;The color or color combination is included in the flag.&lt;br&gt;&lt;br&gt;Small coat of arms color details may be excluded if they are not significant enough"],</v>
      </c>
      <c r="H23" s="36" t="str">
        <f>""</f>
        <v/>
      </c>
    </row>
    <row r="24" spans="1:8" ht="14.4" x14ac:dyDescent="0.3">
      <c r="A24" s="29" t="s">
        <v>1116</v>
      </c>
      <c r="B24" s="30" t="str">
        <f t="shared" si="2"/>
        <v>"cl_BLA, cl_ORA"</v>
      </c>
      <c r="C24" s="39" t="s">
        <v>1117</v>
      </c>
      <c r="D24" s="31" t="s">
        <v>1118</v>
      </c>
      <c r="E24" s="32" t="s">
        <v>1091</v>
      </c>
      <c r="F24" s="27" t="str">
        <f t="shared" si="3"/>
        <v>"cl_BLA, cl_ORA":["⬛🟧 Both","⬛🟧&lt;br&gt;Black, Orange","&lt;br&gt;The color or color combination is included in the flag.&lt;br&gt;&lt;br&gt;Small coat of arms color details may be excluded if they are not significant enough"],</v>
      </c>
      <c r="G24" s="28" t="str">
        <f t="shared" si="4"/>
        <v>   combinedMappings ["cl_BLA, cl_ORA"]= ["⬛🟧 Both", "⬛🟧&lt;br&gt;Black, Orange", "&lt;br&gt;The color or color combination is included in the flag.&lt;br&gt;&lt;br&gt;Small coat of arms color details may be excluded if they are not significant enough"],</v>
      </c>
      <c r="H24" s="36" t="str">
        <f>""</f>
        <v/>
      </c>
    </row>
    <row r="25" spans="1:8" ht="14.4" x14ac:dyDescent="0.3">
      <c r="A25" s="29" t="s">
        <v>1119</v>
      </c>
      <c r="B25" s="30" t="str">
        <f t="shared" si="2"/>
        <v>"cl_BLA, cl_YEL"</v>
      </c>
      <c r="C25" s="39" t="s">
        <v>1120</v>
      </c>
      <c r="D25" s="31" t="s">
        <v>1121</v>
      </c>
      <c r="E25" s="32" t="s">
        <v>1091</v>
      </c>
      <c r="F25" s="27" t="str">
        <f t="shared" si="3"/>
        <v>"cl_BLA, cl_YEL":["⬛🟨  Both","⬛🟨&lt;br&gt;Black, Yellow","&lt;br&gt;The color or color combination is included in the flag.&lt;br&gt;&lt;br&gt;Small coat of arms color details may be excluded if they are not significant enough"],</v>
      </c>
      <c r="G25" s="28" t="str">
        <f t="shared" si="4"/>
        <v>   combinedMappings ["cl_BLA, cl_YEL"]= ["⬛🟨  Both", "⬛🟨&lt;br&gt;Black, Yellow", "&lt;br&gt;The color or color combination is included in the flag.&lt;br&gt;&lt;br&gt;Small coat of arms color details may be excluded if they are not significant enough"],</v>
      </c>
      <c r="H25" s="36" t="str">
        <f>""</f>
        <v/>
      </c>
    </row>
    <row r="26" spans="1:8" ht="14.4" x14ac:dyDescent="0.3">
      <c r="A26" s="29" t="s">
        <v>1122</v>
      </c>
      <c r="B26" s="30" t="str">
        <f t="shared" si="2"/>
        <v>"cl_BLA, cl_BLU"</v>
      </c>
      <c r="C26" s="39" t="s">
        <v>1123</v>
      </c>
      <c r="D26" s="31" t="s">
        <v>1124</v>
      </c>
      <c r="E26" s="32" t="s">
        <v>1091</v>
      </c>
      <c r="F26" s="27" t="str">
        <f t="shared" si="3"/>
        <v>"cl_BLA, cl_BLU":["⬛🟦  Both","⬛🟦&lt;br&gt;Black, Blue","&lt;br&gt;The color or color combination is included in the flag.&lt;br&gt;&lt;br&gt;Small coat of arms color details may be excluded if they are not significant enough"],</v>
      </c>
      <c r="G26" s="28" t="str">
        <f t="shared" si="4"/>
        <v>   combinedMappings ["cl_BLA, cl_BLU"]= ["⬛🟦  Both", "⬛🟦&lt;br&gt;Black, Blue", "&lt;br&gt;The color or color combination is included in the flag.&lt;br&gt;&lt;br&gt;Small coat of arms color details may be excluded if they are not significant enough"],</v>
      </c>
      <c r="H26" s="36" t="str">
        <f>""</f>
        <v/>
      </c>
    </row>
    <row r="27" spans="1:8" ht="14.4" x14ac:dyDescent="0.3">
      <c r="A27" s="29" t="s">
        <v>1125</v>
      </c>
      <c r="B27" s="30" t="str">
        <f t="shared" si="2"/>
        <v>"cl_BLA, cl_WHI"</v>
      </c>
      <c r="C27" s="39" t="s">
        <v>1126</v>
      </c>
      <c r="D27" s="31" t="s">
        <v>1127</v>
      </c>
      <c r="E27" s="32" t="s">
        <v>1091</v>
      </c>
      <c r="F27" s="27" t="str">
        <f t="shared" si="3"/>
        <v>"cl_BLA, cl_WHI":["⬛⬜  Both","⬛⬜&lt;br&gt;Black, White","&lt;br&gt;The color or color combination is included in the flag.&lt;br&gt;&lt;br&gt;Small coat of arms color details may be excluded if they are not significant enough"],</v>
      </c>
      <c r="G27" s="28" t="str">
        <f t="shared" si="4"/>
        <v>   combinedMappings ["cl_BLA, cl_WHI"]= ["⬛⬜  Both", "⬛⬜&lt;br&gt;Black, White", "&lt;br&gt;The color or color combination is included in the flag.&lt;br&gt;&lt;br&gt;Small coat of arms color details may be excluded if they are not significant enough"],</v>
      </c>
      <c r="H27" s="36" t="str">
        <f>""</f>
        <v/>
      </c>
    </row>
    <row r="28" spans="1:8" ht="14.4" x14ac:dyDescent="0.3">
      <c r="A28" s="29" t="s">
        <v>1128</v>
      </c>
      <c r="B28" s="30" t="str">
        <f t="shared" si="2"/>
        <v>"cl_BLA, cl_GRE"</v>
      </c>
      <c r="C28" s="39" t="s">
        <v>1129</v>
      </c>
      <c r="D28" s="31" t="s">
        <v>1130</v>
      </c>
      <c r="E28" s="32" t="s">
        <v>1091</v>
      </c>
      <c r="F28" s="27" t="str">
        <f t="shared" si="3"/>
        <v>"cl_BLA, cl_GRE":["⬛🟩  Both","⬛🟩&lt;br&gt;Black, Green","&lt;br&gt;The color or color combination is included in the flag.&lt;br&gt;&lt;br&gt;Small coat of arms color details may be excluded if they are not significant enough"],</v>
      </c>
      <c r="G28" s="28" t="str">
        <f t="shared" si="4"/>
        <v>   combinedMappings ["cl_BLA, cl_GRE"]= ["⬛🟩  Both", "⬛🟩&lt;br&gt;Black, Green", "&lt;br&gt;The color or color combination is included in the flag.&lt;br&gt;&lt;br&gt;Small coat of arms color details may be excluded if they are not significant enough"],</v>
      </c>
      <c r="H28" s="36" t="str">
        <f>""</f>
        <v/>
      </c>
    </row>
    <row r="29" spans="1:8" ht="14.4" x14ac:dyDescent="0.3">
      <c r="A29" s="29" t="s">
        <v>1131</v>
      </c>
      <c r="B29" s="30" t="str">
        <f t="shared" si="2"/>
        <v>"cl_BLU, cl_YEL"</v>
      </c>
      <c r="C29" s="39" t="s">
        <v>1132</v>
      </c>
      <c r="D29" s="31" t="s">
        <v>1133</v>
      </c>
      <c r="E29" s="32" t="s">
        <v>1091</v>
      </c>
      <c r="F29" s="27" t="str">
        <f t="shared" si="3"/>
        <v>"cl_BLU, cl_YEL":["🟦🟨  Both","🟦🟨&lt;br&gt;Blue, Yellow","&lt;br&gt;The color or color combination is included in the flag.&lt;br&gt;&lt;br&gt;Small coat of arms color details may be excluded if they are not significant enough"],</v>
      </c>
      <c r="G29" s="28" t="str">
        <f t="shared" si="4"/>
        <v>   combinedMappings ["cl_BLU, cl_YEL"]= ["🟦🟨  Both", "🟦🟨&lt;br&gt;Blue, Yellow", "&lt;br&gt;The color or color combination is included in the flag.&lt;br&gt;&lt;br&gt;Small coat of arms color details may be excluded if they are not significant enough"],</v>
      </c>
      <c r="H29" s="36" t="str">
        <f>""</f>
        <v/>
      </c>
    </row>
    <row r="30" spans="1:8" ht="14.4" x14ac:dyDescent="0.3">
      <c r="A30" s="29" t="s">
        <v>1134</v>
      </c>
      <c r="B30" s="30" t="str">
        <f t="shared" si="2"/>
        <v>"cl_BLU, cl_ORA"</v>
      </c>
      <c r="C30" s="39" t="s">
        <v>1135</v>
      </c>
      <c r="D30" s="31" t="s">
        <v>1136</v>
      </c>
      <c r="E30" s="32" t="s">
        <v>1091</v>
      </c>
      <c r="F30" s="27" t="str">
        <f t="shared" si="3"/>
        <v>"cl_BLU, cl_ORA":["🟦🟧  Both","🟦🟧&lt;br&gt;Blue, Orange","&lt;br&gt;The color or color combination is included in the flag.&lt;br&gt;&lt;br&gt;Small coat of arms color details may be excluded if they are not significant enough"],</v>
      </c>
      <c r="G30" s="28" t="str">
        <f t="shared" si="4"/>
        <v>   combinedMappings ["cl_BLU, cl_ORA"]= ["🟦🟧  Both", "🟦🟧&lt;br&gt;Blue, Orange", "&lt;br&gt;The color or color combination is included in the flag.&lt;br&gt;&lt;br&gt;Small coat of arms color details may be excluded if they are not significant enough"],</v>
      </c>
      <c r="H30" s="36" t="str">
        <f>""</f>
        <v/>
      </c>
    </row>
    <row r="31" spans="1:8" ht="14.4" x14ac:dyDescent="0.3">
      <c r="A31" s="29" t="s">
        <v>1137</v>
      </c>
      <c r="B31" s="30" t="str">
        <f t="shared" si="2"/>
        <v>"cl_BLU, cl_RED"</v>
      </c>
      <c r="C31" s="39" t="s">
        <v>1138</v>
      </c>
      <c r="D31" s="31" t="s">
        <v>1139</v>
      </c>
      <c r="E31" s="32" t="s">
        <v>1091</v>
      </c>
      <c r="F31" s="27" t="str">
        <f t="shared" si="3"/>
        <v>"cl_BLU, cl_RED":["🟦🟥  Both","🟦🟥&lt;br&gt;Blue, Red","&lt;br&gt;The color or color combination is included in the flag.&lt;br&gt;&lt;br&gt;Small coat of arms color details may be excluded if they are not significant enough"],</v>
      </c>
      <c r="G31" s="28" t="str">
        <f t="shared" si="4"/>
        <v>   combinedMappings ["cl_BLU, cl_RED"]= ["🟦🟥  Both", "🟦🟥&lt;br&gt;Blue, Red", "&lt;br&gt;The color or color combination is included in the flag.&lt;br&gt;&lt;br&gt;Small coat of arms color details may be excluded if they are not significant enough"],</v>
      </c>
      <c r="H31" s="36" t="str">
        <f>""</f>
        <v/>
      </c>
    </row>
    <row r="32" spans="1:8" ht="14.4" x14ac:dyDescent="0.3">
      <c r="A32" s="29" t="s">
        <v>1140</v>
      </c>
      <c r="B32" s="30" t="str">
        <f t="shared" si="2"/>
        <v>"cl_BLU, cl_GRE"</v>
      </c>
      <c r="C32" s="39" t="s">
        <v>1141</v>
      </c>
      <c r="D32" s="31" t="s">
        <v>1142</v>
      </c>
      <c r="E32" s="32" t="s">
        <v>1091</v>
      </c>
      <c r="F32" s="27" t="str">
        <f t="shared" si="3"/>
        <v>"cl_BLU, cl_GRE":["🟦🟩  Both","🟦🟩&lt;br&gt;Blue, Green","&lt;br&gt;The color or color combination is included in the flag.&lt;br&gt;&lt;br&gt;Small coat of arms color details may be excluded if they are not significant enough"],</v>
      </c>
      <c r="G32" s="28" t="str">
        <f t="shared" si="4"/>
        <v>   combinedMappings ["cl_BLU, cl_GRE"]= ["🟦🟩  Both", "🟦🟩&lt;br&gt;Blue, Green", "&lt;br&gt;The color or color combination is included in the flag.&lt;br&gt;&lt;br&gt;Small coat of arms color details may be excluded if they are not significant enough"],</v>
      </c>
      <c r="H32" s="36" t="str">
        <f>""</f>
        <v/>
      </c>
    </row>
    <row r="33" spans="1:8" ht="14.4" x14ac:dyDescent="0.3">
      <c r="A33" s="29" t="s">
        <v>1143</v>
      </c>
      <c r="B33" s="30" t="str">
        <f t="shared" si="2"/>
        <v>"cl_BLU, cl_WHI"</v>
      </c>
      <c r="C33" s="39" t="s">
        <v>1144</v>
      </c>
      <c r="D33" s="31" t="s">
        <v>1145</v>
      </c>
      <c r="E33" s="32" t="s">
        <v>1091</v>
      </c>
      <c r="F33" s="27" t="str">
        <f t="shared" si="3"/>
        <v>"cl_BLU, cl_WHI":["🟦⬜  Both","🟦⬜&lt;br&gt;Blue, White","&lt;br&gt;The color or color combination is included in the flag.&lt;br&gt;&lt;br&gt;Small coat of arms color details may be excluded if they are not significant enough"],</v>
      </c>
      <c r="G33" s="28" t="str">
        <f t="shared" si="4"/>
        <v>   combinedMappings ["cl_BLU, cl_WHI"]= ["🟦⬜  Both", "🟦⬜&lt;br&gt;Blue, White", "&lt;br&gt;The color or color combination is included in the flag.&lt;br&gt;&lt;br&gt;Small coat of arms color details may be excluded if they are not significant enough"],</v>
      </c>
      <c r="H33" s="36" t="str">
        <f>""</f>
        <v/>
      </c>
    </row>
    <row r="34" spans="1:8" ht="14.4" x14ac:dyDescent="0.3">
      <c r="A34" s="29" t="s">
        <v>1146</v>
      </c>
      <c r="B34" s="30" t="str">
        <f t="shared" si="2"/>
        <v>"cl_GRE, cl_YEL"</v>
      </c>
      <c r="C34" s="39" t="s">
        <v>1147</v>
      </c>
      <c r="D34" s="31" t="s">
        <v>1148</v>
      </c>
      <c r="E34" s="32" t="s">
        <v>1091</v>
      </c>
      <c r="F34" s="27" t="str">
        <f t="shared" si="3"/>
        <v>"cl_GRE, cl_YEL":["🟩🟨  Both","🟩🟨&lt;br&gt;Green, Yellow","&lt;br&gt;The color or color combination is included in the flag.&lt;br&gt;&lt;br&gt;Small coat of arms color details may be excluded if they are not significant enough"],</v>
      </c>
      <c r="G34" s="28" t="str">
        <f t="shared" si="4"/>
        <v>   combinedMappings ["cl_GRE, cl_YEL"]= ["🟩🟨  Both", "🟩🟨&lt;br&gt;Green, Yellow", "&lt;br&gt;The color or color combination is included in the flag.&lt;br&gt;&lt;br&gt;Small coat of arms color details may be excluded if they are not significant enough"],</v>
      </c>
      <c r="H34" s="36" t="str">
        <f>""</f>
        <v/>
      </c>
    </row>
    <row r="35" spans="1:8" ht="14.4" x14ac:dyDescent="0.3">
      <c r="A35" s="29" t="s">
        <v>1149</v>
      </c>
      <c r="B35" s="30" t="str">
        <f t="shared" si="2"/>
        <v>"cl_GRE, cl_ORA"</v>
      </c>
      <c r="C35" s="39" t="s">
        <v>1150</v>
      </c>
      <c r="D35" s="31" t="s">
        <v>1151</v>
      </c>
      <c r="E35" s="32" t="s">
        <v>1091</v>
      </c>
      <c r="F35" s="27" t="str">
        <f t="shared" si="3"/>
        <v>"cl_GRE, cl_ORA":["🟩🟧  Both","🟩🟧&lt;br&gt;Green, Orange","&lt;br&gt;The color or color combination is included in the flag.&lt;br&gt;&lt;br&gt;Small coat of arms color details may be excluded if they are not significant enough"],</v>
      </c>
      <c r="G35" s="28" t="str">
        <f t="shared" si="4"/>
        <v>   combinedMappings ["cl_GRE, cl_ORA"]= ["🟩🟧  Both", "🟩🟧&lt;br&gt;Green, Orange", "&lt;br&gt;The color or color combination is included in the flag.&lt;br&gt;&lt;br&gt;Small coat of arms color details may be excluded if they are not significant enough"],</v>
      </c>
      <c r="H35" s="36" t="str">
        <f>""</f>
        <v/>
      </c>
    </row>
    <row r="36" spans="1:8" ht="14.4" x14ac:dyDescent="0.3">
      <c r="A36" s="29" t="s">
        <v>1152</v>
      </c>
      <c r="B36" s="30" t="str">
        <f t="shared" si="2"/>
        <v>"cl_GRE, cl_RED"</v>
      </c>
      <c r="C36" s="39" t="s">
        <v>1153</v>
      </c>
      <c r="D36" s="31" t="s">
        <v>1154</v>
      </c>
      <c r="E36" s="32" t="s">
        <v>1091</v>
      </c>
      <c r="F36" s="27" t="str">
        <f t="shared" si="3"/>
        <v>"cl_GRE, cl_RED":["🟩🟥  Both","🟩🟥&lt;br&gt;Green, Red","&lt;br&gt;The color or color combination is included in the flag.&lt;br&gt;&lt;br&gt;Small coat of arms color details may be excluded if they are not significant enough"],</v>
      </c>
      <c r="G36" s="28" t="str">
        <f t="shared" si="4"/>
        <v>   combinedMappings ["cl_GRE, cl_RED"]= ["🟩🟥  Both", "🟩🟥&lt;br&gt;Green, Red", "&lt;br&gt;The color or color combination is included in the flag.&lt;br&gt;&lt;br&gt;Small coat of arms color details may be excluded if they are not significant enough"],</v>
      </c>
      <c r="H36" s="36" t="str">
        <f>""</f>
        <v/>
      </c>
    </row>
    <row r="37" spans="1:8" ht="14.4" x14ac:dyDescent="0.3">
      <c r="A37" s="29" t="s">
        <v>1155</v>
      </c>
      <c r="B37" s="30" t="str">
        <f t="shared" si="2"/>
        <v>"cl_GRE, cl_WHI"</v>
      </c>
      <c r="C37" s="39" t="s">
        <v>1156</v>
      </c>
      <c r="D37" s="31" t="s">
        <v>1157</v>
      </c>
      <c r="E37" s="32" t="s">
        <v>1091</v>
      </c>
      <c r="F37" s="27" t="str">
        <f t="shared" si="3"/>
        <v>"cl_GRE, cl_WHI":["🟩⬜  Both","🟩⬜&lt;br&gt;Green, White","&lt;br&gt;The color or color combination is included in the flag.&lt;br&gt;&lt;br&gt;Small coat of arms color details may be excluded if they are not significant enough"],</v>
      </c>
      <c r="G37" s="28" t="str">
        <f t="shared" si="4"/>
        <v>   combinedMappings ["cl_GRE, cl_WHI"]= ["🟩⬜  Both", "🟩⬜&lt;br&gt;Green, White", "&lt;br&gt;The color or color combination is included in the flag.&lt;br&gt;&lt;br&gt;Small coat of arms color details may be excluded if they are not significant enough"],</v>
      </c>
      <c r="H37" s="36" t="str">
        <f>""</f>
        <v/>
      </c>
    </row>
    <row r="38" spans="1:8" ht="14.4" x14ac:dyDescent="0.3">
      <c r="A38" s="29" t="s">
        <v>1158</v>
      </c>
      <c r="B38" s="30" t="str">
        <f t="shared" si="2"/>
        <v>"cl_WHI, cl_YEL"</v>
      </c>
      <c r="C38" s="39" t="s">
        <v>1159</v>
      </c>
      <c r="D38" s="31" t="s">
        <v>1160</v>
      </c>
      <c r="E38" s="32" t="s">
        <v>1091</v>
      </c>
      <c r="F38" s="27" t="str">
        <f t="shared" si="3"/>
        <v>"cl_WHI, cl_YEL":["⬜🟨  Both","⬜🟨&lt;br&gt;White, Yellow","&lt;br&gt;The color or color combination is included in the flag.&lt;br&gt;&lt;br&gt;Small coat of arms color details may be excluded if they are not significant enough"],</v>
      </c>
      <c r="G38" s="28" t="str">
        <f t="shared" si="4"/>
        <v>   combinedMappings ["cl_WHI, cl_YEL"]= ["⬜🟨  Both", "⬜🟨&lt;br&gt;White, Yellow", "&lt;br&gt;The color or color combination is included in the flag.&lt;br&gt;&lt;br&gt;Small coat of arms color details may be excluded if they are not significant enough"],</v>
      </c>
      <c r="H38" s="36" t="str">
        <f>""</f>
        <v/>
      </c>
    </row>
    <row r="39" spans="1:8" ht="14.4" x14ac:dyDescent="0.3">
      <c r="A39" s="29" t="s">
        <v>1161</v>
      </c>
      <c r="B39" s="30" t="str">
        <f t="shared" si="2"/>
        <v>"cl_WHI, cl_ORA"</v>
      </c>
      <c r="C39" s="39" t="s">
        <v>1162</v>
      </c>
      <c r="D39" s="31" t="s">
        <v>1163</v>
      </c>
      <c r="E39" s="32" t="s">
        <v>1091</v>
      </c>
      <c r="F39" s="27" t="str">
        <f t="shared" si="3"/>
        <v>"cl_WHI, cl_ORA":["⬜🟧  Both","⬜🟧&lt;br&gt;White, Orange","&lt;br&gt;The color or color combination is included in the flag.&lt;br&gt;&lt;br&gt;Small coat of arms color details may be excluded if they are not significant enough"],</v>
      </c>
      <c r="G39" s="28" t="str">
        <f t="shared" si="4"/>
        <v>   combinedMappings ["cl_WHI, cl_ORA"]= ["⬜🟧  Both", "⬜🟧&lt;br&gt;White, Orange", "&lt;br&gt;The color or color combination is included in the flag.&lt;br&gt;&lt;br&gt;Small coat of arms color details may be excluded if they are not significant enough"],</v>
      </c>
      <c r="H39" s="36" t="str">
        <f>""</f>
        <v/>
      </c>
    </row>
    <row r="40" spans="1:8" ht="14.4" x14ac:dyDescent="0.3">
      <c r="A40" s="29" t="s">
        <v>1164</v>
      </c>
      <c r="B40" s="30" t="str">
        <f t="shared" si="2"/>
        <v>"cl_WHI, cl_RED"</v>
      </c>
      <c r="C40" s="39" t="s">
        <v>1165</v>
      </c>
      <c r="D40" s="31" t="s">
        <v>1166</v>
      </c>
      <c r="E40" s="32" t="s">
        <v>1091</v>
      </c>
      <c r="F40" s="27" t="str">
        <f t="shared" si="3"/>
        <v>"cl_WHI, cl_RED":["⬜🟥  Both","⬜🟥&lt;br&gt;White, Red","&lt;br&gt;The color or color combination is included in the flag.&lt;br&gt;&lt;br&gt;Small coat of arms color details may be excluded if they are not significant enough"],</v>
      </c>
      <c r="G40" s="28" t="str">
        <f t="shared" si="4"/>
        <v>   combinedMappings ["cl_WHI, cl_RED"]= ["⬜🟥  Both", "⬜🟥&lt;br&gt;White, Red", "&lt;br&gt;The color or color combination is included in the flag.&lt;br&gt;&lt;br&gt;Small coat of arms color details may be excluded if they are not significant enough"],</v>
      </c>
      <c r="H40" s="36" t="str">
        <f>""</f>
        <v/>
      </c>
    </row>
    <row r="41" spans="1:8" ht="14.4" x14ac:dyDescent="0.3">
      <c r="A41" s="29" t="s">
        <v>1167</v>
      </c>
      <c r="B41" s="30" t="str">
        <f t="shared" si="2"/>
        <v>"cl_RED, cl_YEL"</v>
      </c>
      <c r="C41" s="39" t="s">
        <v>1168</v>
      </c>
      <c r="D41" s="31" t="s">
        <v>1169</v>
      </c>
      <c r="E41" s="32" t="s">
        <v>1091</v>
      </c>
      <c r="F41" s="27" t="str">
        <f t="shared" si="3"/>
        <v>"cl_RED, cl_YEL":["🟥🟨  Both","🟥🟨&lt;br&gt;Red, Yellow","&lt;br&gt;The color or color combination is included in the flag.&lt;br&gt;&lt;br&gt;Small coat of arms color details may be excluded if they are not significant enough"],</v>
      </c>
      <c r="G41" s="28" t="str">
        <f t="shared" si="4"/>
        <v>   combinedMappings ["cl_RED, cl_YEL"]= ["🟥🟨  Both", "🟥🟨&lt;br&gt;Red, Yellow", "&lt;br&gt;The color or color combination is included in the flag.&lt;br&gt;&lt;br&gt;Small coat of arms color details may be excluded if they are not significant enough"],</v>
      </c>
      <c r="H41" s="36" t="str">
        <f>""</f>
        <v/>
      </c>
    </row>
    <row r="42" spans="1:8" ht="14.4" x14ac:dyDescent="0.3">
      <c r="A42" s="29" t="s">
        <v>1170</v>
      </c>
      <c r="B42" s="30" t="str">
        <f t="shared" si="2"/>
        <v>"cl_RED, cl_ORA"</v>
      </c>
      <c r="C42" s="39" t="s">
        <v>1171</v>
      </c>
      <c r="D42" s="31" t="s">
        <v>1172</v>
      </c>
      <c r="E42" s="32" t="s">
        <v>1091</v>
      </c>
      <c r="F42" s="27" t="str">
        <f t="shared" si="3"/>
        <v>"cl_RED, cl_ORA":["🟥🟧  Both","🟥🟧&lt;br&gt;Red, Orange","&lt;br&gt;The color or color combination is included in the flag.&lt;br&gt;&lt;br&gt;Small coat of arms color details may be excluded if they are not significant enough"],</v>
      </c>
      <c r="G42" s="28" t="str">
        <f t="shared" si="4"/>
        <v>   combinedMappings ["cl_RED, cl_ORA"]= ["🟥🟧  Both", "🟥🟧&lt;br&gt;Red, Orange", "&lt;br&gt;The color or color combination is included in the flag.&lt;br&gt;&lt;br&gt;Small coat of arms color details may be excluded if they are not significant enough"],</v>
      </c>
      <c r="H42" s="36" t="str">
        <f>""</f>
        <v/>
      </c>
    </row>
    <row r="43" spans="1:8" ht="14.4" x14ac:dyDescent="0.3">
      <c r="A43" s="29" t="s">
        <v>1173</v>
      </c>
      <c r="B43" s="30" t="str">
        <f t="shared" si="2"/>
        <v>"cl_YEL, cl_ORA"</v>
      </c>
      <c r="C43" s="39" t="s">
        <v>1174</v>
      </c>
      <c r="D43" s="31" t="s">
        <v>1175</v>
      </c>
      <c r="E43" s="32" t="s">
        <v>1091</v>
      </c>
      <c r="F43" s="27" t="str">
        <f t="shared" si="3"/>
        <v>"cl_YEL, cl_ORA":["🟨🟧  Both","🟨🟧&lt;br&gt;Yellow, Orange","&lt;br&gt;The color or color combination is included in the flag.&lt;br&gt;&lt;br&gt;Small coat of arms color details may be excluded if they are not significant enough"],</v>
      </c>
      <c r="G43" s="28" t="str">
        <f t="shared" si="4"/>
        <v>   combinedMappings ["cl_YEL, cl_ORA"]= ["🟨🟧  Both", "🟨🟧&lt;br&gt;Yellow, Orange", "&lt;br&gt;The color or color combination is included in the flag.&lt;br&gt;&lt;br&gt;Small coat of arms color details may be excluded if they are not significant enough"],</v>
      </c>
      <c r="H43" s="36" t="str">
        <f>""</f>
        <v/>
      </c>
    </row>
    <row r="44" spans="1:8" ht="14.4" x14ac:dyDescent="0.3">
      <c r="A44" s="29" t="s">
        <v>1176</v>
      </c>
      <c r="B44" s="30" t="str">
        <f t="shared" si="2"/>
        <v>"001YEL"</v>
      </c>
      <c r="C44" s="39" t="s">
        <v>1177</v>
      </c>
      <c r="D44" s="31" t="s">
        <v>1178</v>
      </c>
      <c r="E44" s="32" t="s">
        <v>1179</v>
      </c>
      <c r="F44" s="27" t="str">
        <f t="shared" si="3"/>
        <v>"001YEL":["🟨 First","🟨◽️◽️&lt;br&gt;First Band:&lt;br&gt;Yellow","&lt;br&gt;Flag has yellow as the first band color.&lt;br&gt;&lt;br&gt;Only valid for flags with all bands in the same direction."],</v>
      </c>
      <c r="G44" s="28" t="str">
        <f t="shared" si="4"/>
        <v>   combinedMappings ["001YEL"]= ["🟨 First", "🟨◽️◽️&lt;br&gt;First Band:&lt;br&gt;Yellow", "&lt;br&gt;Flag has yellow as the first band color.&lt;br&gt;&lt;br&gt;Only valid for flags with all bands in the same direction."],</v>
      </c>
      <c r="H44" s="36" t="str">
        <f>""</f>
        <v/>
      </c>
    </row>
    <row r="45" spans="1:8" ht="14.4" x14ac:dyDescent="0.3">
      <c r="A45" s="29" t="s">
        <v>1180</v>
      </c>
      <c r="B45" s="30" t="str">
        <f t="shared" si="2"/>
        <v>"001RED"</v>
      </c>
      <c r="C45" s="39" t="s">
        <v>1181</v>
      </c>
      <c r="D45" s="31" t="s">
        <v>1182</v>
      </c>
      <c r="E45" s="32" t="s">
        <v>1183</v>
      </c>
      <c r="F45" s="27" t="str">
        <f t="shared" si="3"/>
        <v>"001RED":["🟥 First","🟥◽️◽️&lt;br&gt;First Band:&lt;br&gt;Red","&lt;br&gt;Flag has red as the first band color.&lt;br&gt;&lt;br&gt;Only valid for flags with all bands in the same direction."],</v>
      </c>
      <c r="G45" s="28" t="str">
        <f t="shared" si="4"/>
        <v>   combinedMappings ["001RED"]= ["🟥 First", "🟥◽️◽️&lt;br&gt;First Band:&lt;br&gt;Red", "&lt;br&gt;Flag has red as the first band color.&lt;br&gt;&lt;br&gt;Only valid for flags with all bands in the same direction."],</v>
      </c>
      <c r="H45" s="36" t="str">
        <f>""</f>
        <v/>
      </c>
    </row>
    <row r="46" spans="1:8" ht="14.4" x14ac:dyDescent="0.3">
      <c r="A46" s="29" t="s">
        <v>1184</v>
      </c>
      <c r="B46" s="30" t="str">
        <f t="shared" si="2"/>
        <v>"001WHI"</v>
      </c>
      <c r="C46" s="39" t="s">
        <v>1185</v>
      </c>
      <c r="D46" s="31" t="s">
        <v>1186</v>
      </c>
      <c r="E46" s="32" t="s">
        <v>1187</v>
      </c>
      <c r="F46" s="27" t="str">
        <f t="shared" si="3"/>
        <v>"001WHI":["⬜ First","⬜◽️◽️&lt;br&gt;First Band:&lt;br&gt;White","&lt;br&gt;Flag has white as the first band color.&lt;br&gt;&lt;br&gt;Only valid for flags with all bands in the same direction."],</v>
      </c>
      <c r="G46" s="28" t="str">
        <f t="shared" si="4"/>
        <v>   combinedMappings ["001WHI"]= ["⬜ First", "⬜◽️◽️&lt;br&gt;First Band:&lt;br&gt;White", "&lt;br&gt;Flag has white as the first band color.&lt;br&gt;&lt;br&gt;Only valid for flags with all bands in the same direction."],</v>
      </c>
      <c r="H46" s="36" t="str">
        <f>""</f>
        <v/>
      </c>
    </row>
    <row r="47" spans="1:8" ht="14.4" x14ac:dyDescent="0.3">
      <c r="A47" s="29" t="s">
        <v>1188</v>
      </c>
      <c r="B47" s="30" t="str">
        <f t="shared" si="2"/>
        <v>"001BLU"</v>
      </c>
      <c r="C47" s="39" t="s">
        <v>1189</v>
      </c>
      <c r="D47" s="31" t="s">
        <v>1190</v>
      </c>
      <c r="E47" s="32" t="s">
        <v>1191</v>
      </c>
      <c r="F47" s="27" t="str">
        <f t="shared" si="3"/>
        <v>"001BLU":["🟦 First","🟦◽️◽️&lt;br&gt;First Band:&lt;br&gt;Blue","&lt;br&gt;Flag has blue as the first band color.&lt;br&gt;&lt;br&gt;Only valid for flags with all bands in the same direction."],</v>
      </c>
      <c r="G47" s="28" t="str">
        <f t="shared" ref="G47:G78" si="5">IF(A47&lt;&gt;"",SUBSTITUTE(SUBSTITUTE(SUBSTITUTE(SUBSTITUTE($G$1,"key",A47),"a0",C47),"a1",D47),"a2",E47),"")</f>
        <v>   combinedMappings ["001BLU"]= ["🟦 First", "🟦◽️◽️&lt;br&gt;First Band:&lt;br&gt;Blue", "&lt;br&gt;Flag has blue as the first band color.&lt;br&gt;&lt;br&gt;Only valid for flags with all bands in the same direction."],</v>
      </c>
      <c r="H47" s="36" t="str">
        <f>""</f>
        <v/>
      </c>
    </row>
    <row r="48" spans="1:8" ht="14.4" x14ac:dyDescent="0.3">
      <c r="A48" s="29" t="s">
        <v>1192</v>
      </c>
      <c r="B48" s="30" t="str">
        <f t="shared" si="2"/>
        <v>"001GRE"</v>
      </c>
      <c r="C48" s="39" t="s">
        <v>1193</v>
      </c>
      <c r="D48" s="31" t="s">
        <v>1194</v>
      </c>
      <c r="E48" s="32" t="s">
        <v>1195</v>
      </c>
      <c r="F48" s="27" t="str">
        <f t="shared" si="3"/>
        <v>"001GRE":["🟩 First","🟩◽️◽️&lt;br&gt;First Band:&lt;br&gt;Green","&lt;br&gt;Flag has green as the first band color.&lt;br&gt;&lt;br&gt;Only valid for flags with all bands in the same direction."],</v>
      </c>
      <c r="G48" s="28" t="str">
        <f t="shared" si="5"/>
        <v>   combinedMappings ["001GRE"]= ["🟩 First", "🟩◽️◽️&lt;br&gt;First Band:&lt;br&gt;Green", "&lt;br&gt;Flag has green as the first band color.&lt;br&gt;&lt;br&gt;Only valid for flags with all bands in the same direction."],</v>
      </c>
      <c r="H48" s="36" t="str">
        <f>""</f>
        <v/>
      </c>
    </row>
    <row r="49" spans="1:8" ht="14.4" x14ac:dyDescent="0.3">
      <c r="A49" s="29" t="s">
        <v>1196</v>
      </c>
      <c r="B49" s="30" t="str">
        <f t="shared" si="2"/>
        <v>"001ORA"</v>
      </c>
      <c r="C49" s="39" t="s">
        <v>1197</v>
      </c>
      <c r="D49" s="31" t="s">
        <v>1198</v>
      </c>
      <c r="E49" s="32" t="s">
        <v>1199</v>
      </c>
      <c r="F49" s="27" t="str">
        <f t="shared" si="3"/>
        <v>"001ORA":["🟧 First","🟧◽️◽️&lt;br&gt;First Band:&lt;br&gt;Orange","&lt;br&gt;Flag has orange as the first band color.&lt;br&gt;&lt;br&gt;Only valid for flags with all bands in the same direction."],</v>
      </c>
      <c r="G49" s="28" t="str">
        <f t="shared" si="5"/>
        <v>   combinedMappings ["001ORA"]= ["🟧 First", "🟧◽️◽️&lt;br&gt;First Band:&lt;br&gt;Orange", "&lt;br&gt;Flag has orange as the first band color.&lt;br&gt;&lt;br&gt;Only valid for flags with all bands in the same direction."],</v>
      </c>
      <c r="H49" s="36" t="str">
        <f>""</f>
        <v/>
      </c>
    </row>
    <row r="50" spans="1:8" ht="14.4" x14ac:dyDescent="0.3">
      <c r="A50" s="29" t="s">
        <v>1200</v>
      </c>
      <c r="B50" s="30" t="str">
        <f t="shared" si="2"/>
        <v>"001BLA"</v>
      </c>
      <c r="C50" s="39" t="s">
        <v>1201</v>
      </c>
      <c r="D50" s="31" t="s">
        <v>1202</v>
      </c>
      <c r="E50" s="32" t="s">
        <v>1203</v>
      </c>
      <c r="F50" s="27" t="str">
        <f t="shared" si="3"/>
        <v>"001BLA":["⬛ First","⬛◽️◽️&lt;br&gt;First Band:&lt;br&gt;Black","&lt;br&gt;Flag has black as the first band color.&lt;br&gt;&lt;br&gt;Only valid for flags with all bands in the same direction"],</v>
      </c>
      <c r="G50" s="28" t="str">
        <f t="shared" si="5"/>
        <v>   combinedMappings ["001BLA"]= ["⬛ First", "⬛◽️◽️&lt;br&gt;First Band:&lt;br&gt;Black", "&lt;br&gt;Flag has black as the first band color.&lt;br&gt;&lt;br&gt;Only valid for flags with all bands in the same direction"],</v>
      </c>
      <c r="H50" s="36" t="str">
        <f>""</f>
        <v/>
      </c>
    </row>
    <row r="51" spans="1:8" ht="14.4" x14ac:dyDescent="0.3">
      <c r="A51" s="29" t="s">
        <v>1204</v>
      </c>
      <c r="B51" s="30" t="str">
        <f t="shared" si="2"/>
        <v>"002YEL"</v>
      </c>
      <c r="C51" s="39" t="s">
        <v>1205</v>
      </c>
      <c r="D51" s="31" t="s">
        <v>1206</v>
      </c>
      <c r="E51" s="32" t="s">
        <v>1207</v>
      </c>
      <c r="F51" s="27" t="str">
        <f t="shared" si="3"/>
        <v>"002YEL":["🟨 Mid","◽️🟨◽️&lt;br&gt;Mid Band:&lt;br&gt;Yellow","&lt;br&gt;Flag has yellow as the middle band color.&lt;br&gt;&lt;br&gt;Only valid for flags with all bands in the same direction, and an odd number of bands."],</v>
      </c>
      <c r="G51" s="28" t="str">
        <f t="shared" si="5"/>
        <v>   combinedMappings ["002YEL"]= ["🟨 Mid", "◽️🟨◽️&lt;br&gt;Mid Band:&lt;br&gt;Yellow", "&lt;br&gt;Flag has yellow as the middle band color.&lt;br&gt;&lt;br&gt;Only valid for flags with all bands in the same direction, and an odd number of bands."],</v>
      </c>
      <c r="H51" s="36" t="str">
        <f>""</f>
        <v/>
      </c>
    </row>
    <row r="52" spans="1:8" ht="14.4" x14ac:dyDescent="0.3">
      <c r="A52" s="29" t="s">
        <v>1208</v>
      </c>
      <c r="B52" s="30" t="str">
        <f t="shared" si="2"/>
        <v>"002RED"</v>
      </c>
      <c r="C52" s="39" t="s">
        <v>1209</v>
      </c>
      <c r="D52" s="31" t="s">
        <v>1210</v>
      </c>
      <c r="E52" s="32" t="s">
        <v>1211</v>
      </c>
      <c r="F52" s="27" t="str">
        <f t="shared" si="3"/>
        <v>"002RED":["🟥 Mid","◽️🟥◽️&lt;br&gt;Mid Band:&lt;br&gt;Red","&lt;br&gt;Flag has red as the middle band color.&lt;br&gt;&lt;br&gt;Only valid for flags with all bands in the same direction, and an odd number of bands."],</v>
      </c>
      <c r="G52" s="28" t="str">
        <f t="shared" si="5"/>
        <v>   combinedMappings ["002RED"]= ["🟥 Mid", "◽️🟥◽️&lt;br&gt;Mid Band:&lt;br&gt;Red", "&lt;br&gt;Flag has red as the middle band color.&lt;br&gt;&lt;br&gt;Only valid for flags with all bands in the same direction, and an odd number of bands."],</v>
      </c>
      <c r="H52" s="36" t="str">
        <f>""</f>
        <v/>
      </c>
    </row>
    <row r="53" spans="1:8" ht="14.4" x14ac:dyDescent="0.3">
      <c r="A53" s="29" t="s">
        <v>1212</v>
      </c>
      <c r="B53" s="30" t="str">
        <f t="shared" si="2"/>
        <v>"002WHI"</v>
      </c>
      <c r="C53" s="39" t="s">
        <v>1213</v>
      </c>
      <c r="D53" s="31" t="s">
        <v>1214</v>
      </c>
      <c r="E53" s="32" t="s">
        <v>1215</v>
      </c>
      <c r="F53" s="27" t="str">
        <f t="shared" si="3"/>
        <v>"002WHI":["⬜ Mid","◽️⬜◽️&lt;br&gt;Mid Band:&lt;br&gt;White","&lt;br&gt;Flag has white as the middle band color.&lt;br&gt;&lt;br&gt;Only valid for flags with all bands in the same direction, and an odd number of bands."],</v>
      </c>
      <c r="G53" s="28" t="str">
        <f t="shared" si="5"/>
        <v>   combinedMappings ["002WHI"]= ["⬜ Mid", "◽️⬜◽️&lt;br&gt;Mid Band:&lt;br&gt;White", "&lt;br&gt;Flag has white as the middle band color.&lt;br&gt;&lt;br&gt;Only valid for flags with all bands in the same direction, and an odd number of bands."],</v>
      </c>
      <c r="H53" s="36" t="str">
        <f>""</f>
        <v/>
      </c>
    </row>
    <row r="54" spans="1:8" ht="14.4" x14ac:dyDescent="0.3">
      <c r="A54" s="29" t="s">
        <v>1216</v>
      </c>
      <c r="B54" s="30" t="str">
        <f t="shared" si="2"/>
        <v>"002BLU"</v>
      </c>
      <c r="C54" s="39" t="s">
        <v>1217</v>
      </c>
      <c r="D54" s="31" t="s">
        <v>1218</v>
      </c>
      <c r="E54" s="32" t="s">
        <v>1219</v>
      </c>
      <c r="F54" s="27" t="str">
        <f t="shared" si="3"/>
        <v>"002BLU":["🟦 Mid","◽️🟦◽️&lt;br&gt;Mid Band:&lt;br&gt;Blue","&lt;br&gt;Flag has blue as the middle band color.&lt;br&gt;&lt;br&gt;Only valid for flags with all bands in the same direction, and an odd number of bands."],</v>
      </c>
      <c r="G54" s="28" t="str">
        <f t="shared" si="5"/>
        <v>   combinedMappings ["002BLU"]= ["🟦 Mid", "◽️🟦◽️&lt;br&gt;Mid Band:&lt;br&gt;Blue", "&lt;br&gt;Flag has blue as the middle band color.&lt;br&gt;&lt;br&gt;Only valid for flags with all bands in the same direction, and an odd number of bands."],</v>
      </c>
      <c r="H54" s="36" t="str">
        <f>""</f>
        <v/>
      </c>
    </row>
    <row r="55" spans="1:8" ht="14.4" x14ac:dyDescent="0.3">
      <c r="A55" s="29" t="s">
        <v>1220</v>
      </c>
      <c r="B55" s="30" t="str">
        <f t="shared" si="2"/>
        <v>"002GRE"</v>
      </c>
      <c r="C55" s="39" t="s">
        <v>1221</v>
      </c>
      <c r="D55" s="31" t="s">
        <v>1222</v>
      </c>
      <c r="E55" s="32" t="s">
        <v>1223</v>
      </c>
      <c r="F55" s="27" t="str">
        <f t="shared" si="3"/>
        <v>"002GRE":["🟩 Mid","◽️🟩◽️&lt;br&gt;Mid Band:&lt;br&gt;Green","&lt;br&gt;Flag has green as the middle band color.&lt;br&gt;&lt;br&gt;Only valid for flags with all bands in the same direction, and an odd number of bands."],</v>
      </c>
      <c r="G55" s="28" t="str">
        <f t="shared" si="5"/>
        <v>   combinedMappings ["002GRE"]= ["🟩 Mid", "◽️🟩◽️&lt;br&gt;Mid Band:&lt;br&gt;Green", "&lt;br&gt;Flag has green as the middle band color.&lt;br&gt;&lt;br&gt;Only valid for flags with all bands in the same direction, and an odd number of bands."],</v>
      </c>
      <c r="H55" s="36" t="str">
        <f>""</f>
        <v/>
      </c>
    </row>
    <row r="56" spans="1:8" ht="14.4" x14ac:dyDescent="0.3">
      <c r="A56" s="29" t="s">
        <v>1224</v>
      </c>
      <c r="B56" s="30" t="str">
        <f t="shared" si="2"/>
        <v>"002ORA"</v>
      </c>
      <c r="C56" s="39" t="s">
        <v>1225</v>
      </c>
      <c r="D56" s="31" t="s">
        <v>1226</v>
      </c>
      <c r="E56" s="32" t="s">
        <v>1227</v>
      </c>
      <c r="F56" s="27" t="str">
        <f t="shared" si="3"/>
        <v>"002ORA":["🟧 Mid","◽️🟧◽️&lt;br&gt;Mid Band:&lt;br&gt;Orange","&lt;br&gt;Flag has orange as the middle band color.&lt;br&gt;&lt;br&gt;Only valid for flags with all bands in the same direction, and an odd number of bands."],</v>
      </c>
      <c r="G56" s="28" t="str">
        <f t="shared" si="5"/>
        <v>   combinedMappings ["002ORA"]= ["🟧 Mid", "◽️🟧◽️&lt;br&gt;Mid Band:&lt;br&gt;Orange", "&lt;br&gt;Flag has orange as the middle band color.&lt;br&gt;&lt;br&gt;Only valid for flags with all bands in the same direction, and an odd number of bands."],</v>
      </c>
      <c r="H56" s="36" t="str">
        <f>""</f>
        <v/>
      </c>
    </row>
    <row r="57" spans="1:8" ht="14.4" x14ac:dyDescent="0.3">
      <c r="A57" s="29" t="s">
        <v>1228</v>
      </c>
      <c r="B57" s="30" t="str">
        <f t="shared" si="2"/>
        <v>"002BLA"</v>
      </c>
      <c r="C57" s="39" t="s">
        <v>1229</v>
      </c>
      <c r="D57" s="31" t="s">
        <v>1230</v>
      </c>
      <c r="E57" s="32" t="s">
        <v>1231</v>
      </c>
      <c r="F57" s="27" t="str">
        <f t="shared" si="3"/>
        <v>"002BLA":["⬛ Mid","◽️⬛◽️&lt;br&gt;Mid Band:&lt;br&gt;Black","&lt;br&gt;Flag has black as the middle band color.&lt;br&gt;&lt;br&gt;Only valid for flags with all bands in the same direction, and an odd number of bands."],</v>
      </c>
      <c r="G57" s="28" t="str">
        <f t="shared" si="5"/>
        <v>   combinedMappings ["002BLA"]= ["⬛ Mid", "◽️⬛◽️&lt;br&gt;Mid Band:&lt;br&gt;Black", "&lt;br&gt;Flag has black as the middle band color.&lt;br&gt;&lt;br&gt;Only valid for flags with all bands in the same direction, and an odd number of bands."],</v>
      </c>
      <c r="H57" s="36" t="str">
        <f>""</f>
        <v/>
      </c>
    </row>
    <row r="58" spans="1:8" ht="14.4" x14ac:dyDescent="0.3">
      <c r="A58" s="29" t="s">
        <v>1232</v>
      </c>
      <c r="B58" s="30" t="str">
        <f t="shared" si="2"/>
        <v>"003YEL"</v>
      </c>
      <c r="C58" s="39" t="s">
        <v>1233</v>
      </c>
      <c r="D58" s="31" t="s">
        <v>1234</v>
      </c>
      <c r="E58" s="32" t="s">
        <v>1235</v>
      </c>
      <c r="F58" s="27" t="str">
        <f t="shared" si="3"/>
        <v>"003YEL":["🟨 Last","◽️◽️🟨&lt;br&gt;Last Band:&lt;br&gt;Yellow","&lt;br&gt;Flag has yellow as the last band color.&lt;br&gt;&lt;br&gt;Only valid for flags with all bands in the same direction."],</v>
      </c>
      <c r="G58" s="28" t="str">
        <f t="shared" si="5"/>
        <v>   combinedMappings ["003YEL"]= ["🟨 Last", "◽️◽️🟨&lt;br&gt;Last Band:&lt;br&gt;Yellow", "&lt;br&gt;Flag has yellow as the last band color.&lt;br&gt;&lt;br&gt;Only valid for flags with all bands in the same direction."],</v>
      </c>
      <c r="H58" s="36" t="str">
        <f>""</f>
        <v/>
      </c>
    </row>
    <row r="59" spans="1:8" ht="14.4" x14ac:dyDescent="0.3">
      <c r="A59" s="29" t="s">
        <v>1236</v>
      </c>
      <c r="B59" s="30" t="str">
        <f t="shared" si="2"/>
        <v>"003RED"</v>
      </c>
      <c r="C59" s="39" t="s">
        <v>1237</v>
      </c>
      <c r="D59" s="31" t="s">
        <v>1238</v>
      </c>
      <c r="E59" s="32" t="s">
        <v>1239</v>
      </c>
      <c r="F59" s="27" t="str">
        <f t="shared" si="3"/>
        <v>"003RED":["🟥 Last","◽️◽️🟥&lt;br&gt;Last Band:&lt;br&gt;Red","&lt;br&gt;Flag has red as the last band color.&lt;br&gt;&lt;br&gt;Only valid for flags with all bands in the same direction."],</v>
      </c>
      <c r="G59" s="28" t="str">
        <f t="shared" si="5"/>
        <v>   combinedMappings ["003RED"]= ["🟥 Last", "◽️◽️🟥&lt;br&gt;Last Band:&lt;br&gt;Red", "&lt;br&gt;Flag has red as the last band color.&lt;br&gt;&lt;br&gt;Only valid for flags with all bands in the same direction."],</v>
      </c>
      <c r="H59" s="36" t="str">
        <f>""</f>
        <v/>
      </c>
    </row>
    <row r="60" spans="1:8" ht="14.4" x14ac:dyDescent="0.3">
      <c r="A60" s="29" t="s">
        <v>1240</v>
      </c>
      <c r="B60" s="30" t="str">
        <f t="shared" si="2"/>
        <v>"003WHI"</v>
      </c>
      <c r="C60" s="39" t="s">
        <v>1241</v>
      </c>
      <c r="D60" s="31" t="s">
        <v>1242</v>
      </c>
      <c r="E60" s="32" t="s">
        <v>1243</v>
      </c>
      <c r="F60" s="27" t="str">
        <f t="shared" si="3"/>
        <v>"003WHI":["⬜ Last","◽️◽️⬜&lt;br&gt;Last Band:&lt;br&gt;White","&lt;br&gt;Flag has white as the last band color.&lt;br&gt;&lt;br&gt;Only valid for flags with all bands in the same direction."],</v>
      </c>
      <c r="G60" s="28" t="str">
        <f t="shared" si="5"/>
        <v>   combinedMappings ["003WHI"]= ["⬜ Last", "◽️◽️⬜&lt;br&gt;Last Band:&lt;br&gt;White", "&lt;br&gt;Flag has white as the last band color.&lt;br&gt;&lt;br&gt;Only valid for flags with all bands in the same direction."],</v>
      </c>
      <c r="H60" s="36" t="str">
        <f>""</f>
        <v/>
      </c>
    </row>
    <row r="61" spans="1:8" ht="14.4" x14ac:dyDescent="0.3">
      <c r="A61" s="29" t="s">
        <v>1244</v>
      </c>
      <c r="B61" s="30" t="str">
        <f t="shared" si="2"/>
        <v>"003BLU"</v>
      </c>
      <c r="C61" s="39" t="s">
        <v>1245</v>
      </c>
      <c r="D61" s="31" t="s">
        <v>1246</v>
      </c>
      <c r="E61" s="32" t="s">
        <v>1247</v>
      </c>
      <c r="F61" s="27" t="str">
        <f t="shared" si="3"/>
        <v>"003BLU":["🟦 Last","◽️◽️🟦&lt;br&gt;Last Band:&lt;br&gt;Blue","&lt;br&gt;Flag has blue as the last band color.&lt;br&gt;&lt;br&gt;Only valid for flags with all bands in the same direction."],</v>
      </c>
      <c r="G61" s="28" t="str">
        <f t="shared" si="5"/>
        <v>   combinedMappings ["003BLU"]= ["🟦 Last", "◽️◽️🟦&lt;br&gt;Last Band:&lt;br&gt;Blue", "&lt;br&gt;Flag has blue as the last band color.&lt;br&gt;&lt;br&gt;Only valid for flags with all bands in the same direction."],</v>
      </c>
      <c r="H61" s="36" t="str">
        <f>""</f>
        <v/>
      </c>
    </row>
    <row r="62" spans="1:8" ht="14.4" x14ac:dyDescent="0.3">
      <c r="A62" s="29" t="s">
        <v>1248</v>
      </c>
      <c r="B62" s="30" t="str">
        <f t="shared" si="2"/>
        <v>"003GRE"</v>
      </c>
      <c r="C62" s="39" t="s">
        <v>1249</v>
      </c>
      <c r="D62" s="31" t="s">
        <v>1250</v>
      </c>
      <c r="E62" s="32" t="s">
        <v>1251</v>
      </c>
      <c r="F62" s="27" t="str">
        <f t="shared" si="3"/>
        <v>"003GRE":["🟩 Last","◽️◽️🟩&lt;br&gt;Last Band:&lt;br&gt;Green","&lt;br&gt;Flag has green as the last band color.&lt;br&gt;&lt;br&gt;Only valid for flags with all bands in the same direction."],</v>
      </c>
      <c r="G62" s="28" t="str">
        <f t="shared" si="5"/>
        <v>   combinedMappings ["003GRE"]= ["🟩 Last", "◽️◽️🟩&lt;br&gt;Last Band:&lt;br&gt;Green", "&lt;br&gt;Flag has green as the last band color.&lt;br&gt;&lt;br&gt;Only valid for flags with all bands in the same direction."],</v>
      </c>
      <c r="H62" s="36" t="str">
        <f>""</f>
        <v/>
      </c>
    </row>
    <row r="63" spans="1:8" ht="14.4" x14ac:dyDescent="0.3">
      <c r="A63" s="29" t="s">
        <v>1252</v>
      </c>
      <c r="B63" s="30" t="str">
        <f t="shared" si="2"/>
        <v>"003ORA"</v>
      </c>
      <c r="C63" s="39" t="s">
        <v>1253</v>
      </c>
      <c r="D63" s="31" t="s">
        <v>1254</v>
      </c>
      <c r="E63" s="32" t="s">
        <v>1255</v>
      </c>
      <c r="F63" s="27" t="str">
        <f t="shared" si="3"/>
        <v>"003ORA":["🟧 Last","◽️◽️🟧&lt;br&gt;Last Band:&lt;br&gt;Orange","&lt;br&gt;Flag has orange as the last band color.&lt;br&gt;&lt;br&gt;Only valid for flags with all bands in the same direction."],</v>
      </c>
      <c r="G63" s="28" t="str">
        <f t="shared" si="5"/>
        <v>   combinedMappings ["003ORA"]= ["🟧 Last", "◽️◽️🟧&lt;br&gt;Last Band:&lt;br&gt;Orange", "&lt;br&gt;Flag has orange as the last band color.&lt;br&gt;&lt;br&gt;Only valid for flags with all bands in the same direction."],</v>
      </c>
      <c r="H63" s="36" t="str">
        <f>""</f>
        <v/>
      </c>
    </row>
    <row r="64" spans="1:8" ht="14.4" x14ac:dyDescent="0.3">
      <c r="A64" s="29" t="s">
        <v>1256</v>
      </c>
      <c r="B64" s="30" t="str">
        <f t="shared" si="2"/>
        <v>"003BLA"</v>
      </c>
      <c r="C64" s="39" t="s">
        <v>1257</v>
      </c>
      <c r="D64" s="31" t="s">
        <v>1258</v>
      </c>
      <c r="E64" s="32" t="s">
        <v>1259</v>
      </c>
      <c r="F64" s="27" t="str">
        <f t="shared" si="3"/>
        <v>"003BLA":["⬛ Last","◽️◽️⬛&lt;br&gt;Last Band:&lt;br&gt;Black","&lt;br&gt;Flag has black as the last band color.&lt;br&gt;&lt;br&gt;Only valid for flags with all bands in the same direction."],</v>
      </c>
      <c r="G64" s="28" t="str">
        <f t="shared" si="5"/>
        <v>   combinedMappings ["003BLA"]= ["⬛ Last", "◽️◽️⬛&lt;br&gt;Last Band:&lt;br&gt;Black", "&lt;br&gt;Flag has black as the last band color.&lt;br&gt;&lt;br&gt;Only valid for flags with all bands in the same direction."],</v>
      </c>
      <c r="H64" s="36" t="str">
        <f>""</f>
        <v/>
      </c>
    </row>
    <row r="65" spans="1:8" ht="14.4" x14ac:dyDescent="0.3">
      <c r="A65" s="29" t="s">
        <v>1260</v>
      </c>
      <c r="B65" s="30" t="str">
        <f t="shared" si="2"/>
        <v>"staBLA"</v>
      </c>
      <c r="C65" s="39" t="s">
        <v>1261</v>
      </c>
      <c r="D65" s="31" t="s">
        <v>1262</v>
      </c>
      <c r="E65" s="32" t="s">
        <v>1263</v>
      </c>
      <c r="F65" s="27" t="str">
        <f t="shared" ref="F65:F128" si="6">IF(A65&lt;&gt;"",B65&amp;":["&amp;CHAR(34)&amp;C65&amp;CHAR(34)&amp;","&amp;CHAR(34)&amp;D65&amp;CHAR(34)&amp;","&amp;CHAR(34)&amp;E65&amp;CHAR(34)&amp;"],","")</f>
        <v>"staBLA":["☆⚫ Star","☆⚫&lt;br&gt;Star color:&lt;br&gt;Black","&lt;br&gt;There is at least one star in the flag that contains the indicated color.&lt;br&gt;&lt;br&gt;Stars included in coats of arms or cantons are also valid."],</v>
      </c>
      <c r="G65" s="28" t="str">
        <f t="shared" si="5"/>
        <v>   combinedMappings ["staBLA"]= ["☆⚫ Star", "☆⚫&lt;br&gt;Star color:&lt;br&gt;Black", "&lt;br&gt;There is at least one star in the flag that contains the indicated color.&lt;br&gt;&lt;br&gt;Stars included in coats of arms or cantons are also valid."],</v>
      </c>
      <c r="H65" s="36" t="str">
        <f>""</f>
        <v/>
      </c>
    </row>
    <row r="66" spans="1:8" ht="14.4" x14ac:dyDescent="0.3">
      <c r="A66" s="29" t="s">
        <v>1264</v>
      </c>
      <c r="B66" s="30" t="str">
        <f t="shared" si="2"/>
        <v>"staBLU"</v>
      </c>
      <c r="C66" s="39" t="s">
        <v>1265</v>
      </c>
      <c r="D66" s="31" t="s">
        <v>1266</v>
      </c>
      <c r="E66" s="32" t="s">
        <v>1263</v>
      </c>
      <c r="F66" s="27" t="str">
        <f t="shared" si="6"/>
        <v>"staBLU":["☆🔵 Star","☆🔵&lt;br&gt;Star color:&lt;br&gt;Blue","&lt;br&gt;There is at least one star in the flag that contains the indicated color.&lt;br&gt;&lt;br&gt;Stars included in coats of arms or cantons are also valid."],</v>
      </c>
      <c r="G66" s="28" t="str">
        <f t="shared" si="5"/>
        <v>   combinedMappings ["staBLU"]= ["☆🔵 Star", "☆🔵&lt;br&gt;Star color:&lt;br&gt;Blue", "&lt;br&gt;There is at least one star in the flag that contains the indicated color.&lt;br&gt;&lt;br&gt;Stars included in coats of arms or cantons are also valid."],</v>
      </c>
      <c r="H66" s="36" t="str">
        <f>""</f>
        <v/>
      </c>
    </row>
    <row r="67" spans="1:8" ht="14.4" x14ac:dyDescent="0.3">
      <c r="A67" s="29" t="s">
        <v>1267</v>
      </c>
      <c r="B67" s="30" t="str">
        <f t="shared" si="2"/>
        <v>"staGRE"</v>
      </c>
      <c r="C67" s="39" t="s">
        <v>1268</v>
      </c>
      <c r="D67" s="31" t="s">
        <v>1269</v>
      </c>
      <c r="E67" s="32" t="s">
        <v>1263</v>
      </c>
      <c r="F67" s="27" t="str">
        <f t="shared" si="6"/>
        <v>"staGRE":["☆🟢 Star","☆🟢&lt;br&gt;Star color:&lt;br&gt;Green","&lt;br&gt;There is at least one star in the flag that contains the indicated color.&lt;br&gt;&lt;br&gt;Stars included in coats of arms or cantons are also valid."],</v>
      </c>
      <c r="G67" s="28" t="str">
        <f t="shared" si="5"/>
        <v>   combinedMappings ["staGRE"]= ["☆🟢 Star", "☆🟢&lt;br&gt;Star color:&lt;br&gt;Green", "&lt;br&gt;There is at least one star in the flag that contains the indicated color.&lt;br&gt;&lt;br&gt;Stars included in coats of arms or cantons are also valid."],</v>
      </c>
      <c r="H67" s="36" t="str">
        <f>""</f>
        <v/>
      </c>
    </row>
    <row r="68" spans="1:8" ht="14.4" x14ac:dyDescent="0.3">
      <c r="A68" s="29" t="s">
        <v>1270</v>
      </c>
      <c r="B68" s="30" t="str">
        <f t="shared" ref="B68:B131" si="7">IF(C68&lt;&gt;"",CHAR(34)&amp;A68&amp;CHAR(34),"")</f>
        <v>"staRED"</v>
      </c>
      <c r="C68" s="39" t="s">
        <v>1271</v>
      </c>
      <c r="D68" s="31" t="s">
        <v>1272</v>
      </c>
      <c r="E68" s="32" t="s">
        <v>1263</v>
      </c>
      <c r="F68" s="27" t="str">
        <f t="shared" si="6"/>
        <v>"staRED":["☆🔴 Star","☆🔴&lt;br&gt;Star color:&lt;br&gt;Red","&lt;br&gt;There is at least one star in the flag that contains the indicated color.&lt;br&gt;&lt;br&gt;Stars included in coats of arms or cantons are also valid."],</v>
      </c>
      <c r="G68" s="28" t="str">
        <f t="shared" si="5"/>
        <v>   combinedMappings ["staRED"]= ["☆🔴 Star", "☆🔴&lt;br&gt;Star color:&lt;br&gt;Red", "&lt;br&gt;There is at least one star in the flag that contains the indicated color.&lt;br&gt;&lt;br&gt;Stars included in coats of arms or cantons are also valid."],</v>
      </c>
      <c r="H68" s="36" t="str">
        <f>""</f>
        <v/>
      </c>
    </row>
    <row r="69" spans="1:8" ht="14.4" x14ac:dyDescent="0.3">
      <c r="A69" s="29" t="s">
        <v>1273</v>
      </c>
      <c r="B69" s="30" t="str">
        <f t="shared" si="7"/>
        <v>"staWHI"</v>
      </c>
      <c r="C69" s="39" t="s">
        <v>1274</v>
      </c>
      <c r="D69" s="31" t="s">
        <v>1275</v>
      </c>
      <c r="E69" s="32" t="s">
        <v>1263</v>
      </c>
      <c r="F69" s="27" t="str">
        <f t="shared" si="6"/>
        <v>"staWHI":["☆⚪ Star","☆⚪&lt;br&gt;Star color:&lt;br&gt;White","&lt;br&gt;There is at least one star in the flag that contains the indicated color.&lt;br&gt;&lt;br&gt;Stars included in coats of arms or cantons are also valid."],</v>
      </c>
      <c r="G69" s="28" t="str">
        <f t="shared" si="5"/>
        <v>   combinedMappings ["staWHI"]= ["☆⚪ Star", "☆⚪&lt;br&gt;Star color:&lt;br&gt;White", "&lt;br&gt;There is at least one star in the flag that contains the indicated color.&lt;br&gt;&lt;br&gt;Stars included in coats of arms or cantons are also valid."],</v>
      </c>
      <c r="H69" s="36" t="str">
        <f>""</f>
        <v/>
      </c>
    </row>
    <row r="70" spans="1:8" ht="14.4" x14ac:dyDescent="0.3">
      <c r="A70" s="29" t="s">
        <v>1276</v>
      </c>
      <c r="B70" s="30" t="str">
        <f t="shared" si="7"/>
        <v>"staYEL"</v>
      </c>
      <c r="C70" s="39" t="s">
        <v>1277</v>
      </c>
      <c r="D70" s="31" t="s">
        <v>1278</v>
      </c>
      <c r="E70" s="32" t="s">
        <v>1263</v>
      </c>
      <c r="F70" s="27" t="str">
        <f t="shared" si="6"/>
        <v>"staYEL":["☆🟡  Star","☆🟡&lt;br&gt;Star color:&lt;br&gt;Yellow","&lt;br&gt;There is at least one star in the flag that contains the indicated color.&lt;br&gt;&lt;br&gt;Stars included in coats of arms or cantons are also valid."],</v>
      </c>
      <c r="G70" s="28" t="str">
        <f t="shared" si="5"/>
        <v>   combinedMappings ["staYEL"]= ["☆🟡  Star", "☆🟡&lt;br&gt;Star color:&lt;br&gt;Yellow", "&lt;br&gt;There is at least one star in the flag that contains the indicated color.&lt;br&gt;&lt;br&gt;Stars included in coats of arms or cantons are also valid."],</v>
      </c>
      <c r="H70" s="36" t="str">
        <f>""</f>
        <v/>
      </c>
    </row>
    <row r="71" spans="1:8" ht="14.4" x14ac:dyDescent="0.3">
      <c r="A71" s="29" t="s">
        <v>1279</v>
      </c>
      <c r="B71" s="30" t="str">
        <f t="shared" si="7"/>
        <v>"myrRED"</v>
      </c>
      <c r="C71" s="39" t="s">
        <v>1280</v>
      </c>
      <c r="D71" s="31" t="s">
        <v>1281</v>
      </c>
      <c r="E71" s="32" t="s">
        <v>1282</v>
      </c>
      <c r="F71" s="27" t="str">
        <f t="shared" si="6"/>
        <v>"myrRED":["🔴 Main","🔴🔴&lt;br&gt;Main Color:&lt;br&gt;Red","&lt;br&gt;Flag's main color is red.&lt;br&gt;&lt;br&gt;This means that the indicated color clearly covers more percentage of the flag than any other color.&lt;br&gt;&lt;br&gt;All elements of the flag are taken into consideration (items, coats, cantons...)."],</v>
      </c>
      <c r="G71" s="28" t="str">
        <f t="shared" si="5"/>
        <v>   combinedMappings ["myrRED"]= ["🔴 Main", "🔴🔴&lt;br&gt;Main Color:&lt;br&gt;Red", "&lt;br&gt;Flag's main color is red.&lt;br&gt;&lt;br&gt;This means that the indicated color clearly covers more percentage of the flag than any other color.&lt;br&gt;&lt;br&gt;All elements of the flag are taken into consideration (items, coats, cantons...)."],</v>
      </c>
      <c r="H71" s="36" t="str">
        <f>""</f>
        <v/>
      </c>
    </row>
    <row r="72" spans="1:8" ht="14.4" x14ac:dyDescent="0.3">
      <c r="A72" s="29" t="s">
        <v>1283</v>
      </c>
      <c r="B72" s="30" t="str">
        <f t="shared" si="7"/>
        <v>"myrBLU"</v>
      </c>
      <c r="C72" s="39" t="s">
        <v>1284</v>
      </c>
      <c r="D72" s="31" t="s">
        <v>1285</v>
      </c>
      <c r="E72" s="32" t="s">
        <v>1286</v>
      </c>
      <c r="F72" s="27" t="str">
        <f t="shared" si="6"/>
        <v>"myrBLU":["🔵 Main","🔵🔵&lt;br&gt;Main Color:&lt;br&gt;Blue","&lt;br&gt;Flag's main color is blue.&lt;br&gt;&lt;br&gt;This means that the indicated color clearly covers more percentage of the flag than any other color.&lt;br&gt;&lt;br&gt;All elements of the flag are taken into consideration (items, coats, cantons...)."],</v>
      </c>
      <c r="G72" s="28" t="str">
        <f t="shared" si="5"/>
        <v>   combinedMappings ["myrBLU"]= ["🔵 Main", "🔵🔵&lt;br&gt;Main Color:&lt;br&gt;Blue", "&lt;br&gt;Flag's main color is blue.&lt;br&gt;&lt;br&gt;This means that the indicated color clearly covers more percentage of the flag than any other color.&lt;br&gt;&lt;br&gt;All elements of the flag are taken into consideration (items, coats, cantons...)."],</v>
      </c>
      <c r="H72" s="36" t="str">
        <f>""</f>
        <v/>
      </c>
    </row>
    <row r="73" spans="1:8" ht="14.4" x14ac:dyDescent="0.3">
      <c r="A73" s="29" t="s">
        <v>1287</v>
      </c>
      <c r="B73" s="30" t="str">
        <f t="shared" si="7"/>
        <v>"myrGRE"</v>
      </c>
      <c r="C73" s="39" t="s">
        <v>1288</v>
      </c>
      <c r="D73" s="31" t="s">
        <v>1289</v>
      </c>
      <c r="E73" s="32" t="s">
        <v>1290</v>
      </c>
      <c r="F73" s="27" t="str">
        <f t="shared" si="6"/>
        <v>"myrGRE":["🟢 Main","🟢🟢&lt;br&gt;Main Color:&lt;br&gt;Green","&lt;br&gt;Flag's main color is green.&lt;br&gt;&lt;br&gt;This means that the indicated color clearly covers more percentage of the flag than any other color.&lt;br&gt;&lt;br&gt;All elements of the flag are taken into consideration (items, coats, cantons...)."],</v>
      </c>
      <c r="G73" s="28" t="str">
        <f t="shared" si="5"/>
        <v>   combinedMappings ["myrGRE"]= ["🟢 Main", "🟢🟢&lt;br&gt;Main Color:&lt;br&gt;Green", "&lt;br&gt;Flag's main color is green.&lt;br&gt;&lt;br&gt;This means that the indicated color clearly covers more percentage of the flag than any other color.&lt;br&gt;&lt;br&gt;All elements of the flag are taken into consideration (items, coats, cantons...)."],</v>
      </c>
      <c r="H73" s="36" t="str">
        <f>""</f>
        <v/>
      </c>
    </row>
    <row r="74" spans="1:8" ht="14.4" x14ac:dyDescent="0.3">
      <c r="A74" s="29" t="s">
        <v>1291</v>
      </c>
      <c r="B74" s="30" t="str">
        <f t="shared" si="7"/>
        <v>"myrYEL"</v>
      </c>
      <c r="C74" s="39" t="s">
        <v>1292</v>
      </c>
      <c r="D74" s="31" t="s">
        <v>1293</v>
      </c>
      <c r="E74" s="32" t="s">
        <v>1294</v>
      </c>
      <c r="F74" s="27" t="str">
        <f t="shared" si="6"/>
        <v>"myrYEL":["🟡 Main","🟡🟡&lt;br&gt;Main Color:&lt;br&gt;Yellow","&lt;br&gt;Flag's main color is yellow.&lt;br&gt;&lt;br&gt;This means that the indicated color clearly covers more percentage of the flag than any other color.&lt;br&gt;&lt;br&gt;All elements of the flag are taken into consideration (items, coats, cantons...)."],</v>
      </c>
      <c r="G74" s="28" t="str">
        <f t="shared" si="5"/>
        <v>   combinedMappings ["myrYEL"]= ["🟡 Main", "🟡🟡&lt;br&gt;Main Color:&lt;br&gt;Yellow", "&lt;br&gt;Flag's main color is yellow.&lt;br&gt;&lt;br&gt;This means that the indicated color clearly covers more percentage of the flag than any other color.&lt;br&gt;&lt;br&gt;All elements of the flag are taken into consideration (items, coats, cantons...)."],</v>
      </c>
      <c r="H74" s="36" t="str">
        <f>""</f>
        <v/>
      </c>
    </row>
    <row r="75" spans="1:8" ht="14.4" x14ac:dyDescent="0.3">
      <c r="A75" s="29" t="s">
        <v>1295</v>
      </c>
      <c r="B75" s="30" t="str">
        <f t="shared" si="7"/>
        <v>"myrWHI"</v>
      </c>
      <c r="C75" s="39" t="s">
        <v>1296</v>
      </c>
      <c r="D75" s="31" t="s">
        <v>1297</v>
      </c>
      <c r="E75" s="32" t="s">
        <v>1298</v>
      </c>
      <c r="F75" s="27" t="str">
        <f t="shared" si="6"/>
        <v>"myrWHI":["⚪ Main","⚪⚪&lt;br&gt;Main Color:&lt;br&gt;White","&lt;br&gt;Flag's main color is white.&lt;br&gt;&lt;br&gt;This means that the indicated color clearly covers more percentage of the flag than any other color.&lt;br&gt;&lt;br&gt;All elements of the flag are taken into consideration (items, coats, cantons...)."],</v>
      </c>
      <c r="G75" s="28" t="str">
        <f t="shared" si="5"/>
        <v>   combinedMappings ["myrWHI"]= ["⚪ Main", "⚪⚪&lt;br&gt;Main Color:&lt;br&gt;White", "&lt;br&gt;Flag's main color is white.&lt;br&gt;&lt;br&gt;This means that the indicated color clearly covers more percentage of the flag than any other color.&lt;br&gt;&lt;br&gt;All elements of the flag are taken into consideration (items, coats, cantons...)."],</v>
      </c>
      <c r="H75" s="36" t="str">
        <f>""</f>
        <v/>
      </c>
    </row>
    <row r="76" spans="1:8" ht="14.4" x14ac:dyDescent="0.3">
      <c r="A76" s="29" t="s">
        <v>1299</v>
      </c>
      <c r="B76" s="30" t="str">
        <f t="shared" si="7"/>
        <v>"myrBLA"</v>
      </c>
      <c r="C76" s="39" t="s">
        <v>1300</v>
      </c>
      <c r="D76" s="31" t="s">
        <v>1301</v>
      </c>
      <c r="E76" s="32" t="s">
        <v>1302</v>
      </c>
      <c r="F76" s="27" t="str">
        <f t="shared" si="6"/>
        <v>"myrBLA":["⚫ Main","⚫⚫&lt;br&gt;Main Color:&lt;br&gt;Black","&lt;br&gt;Flag's main color is black.&lt;br&gt;&lt;br&gt;This means that the indicated color clearly covers more percentage of the flag than any other color.&lt;br&gt;&lt;br&gt;All elements of the flag are taken into consideration (items, coats, cantons...)."],</v>
      </c>
      <c r="G76" s="28" t="str">
        <f t="shared" si="5"/>
        <v>   combinedMappings ["myrBLA"]= ["⚫ Main", "⚫⚫&lt;br&gt;Main Color:&lt;br&gt;Black", "&lt;br&gt;Flag's main color is black.&lt;br&gt;&lt;br&gt;This means that the indicated color clearly covers more percentage of the flag than any other color.&lt;br&gt;&lt;br&gt;All elements of the flag are taken into consideration (items, coats, cantons...)."],</v>
      </c>
      <c r="H76" s="36" t="str">
        <f>""</f>
        <v/>
      </c>
    </row>
    <row r="77" spans="1:8" ht="14.4" x14ac:dyDescent="0.3">
      <c r="A77" s="29" t="s">
        <v>1303</v>
      </c>
      <c r="B77" s="30" t="str">
        <f t="shared" si="7"/>
        <v>"myrEQ"</v>
      </c>
      <c r="C77" s="39" t="s">
        <v>1304</v>
      </c>
      <c r="D77" s="31" t="s">
        <v>1305</v>
      </c>
      <c r="E77" s="32" t="s">
        <v>1306</v>
      </c>
      <c r="F77" s="27" t="str">
        <f t="shared" si="6"/>
        <v>"myrEQ":["🎨 No Main","🎨&lt;br&gt;No Main &lt;br&gt;Color","&lt;br&gt;There is no color that covers more percentage of the flag than any other color&lt;br&gt;&lt;br&gt;All elements of the flag are taken into consideration (items, coats, cantons...)."],</v>
      </c>
      <c r="G77" s="28" t="str">
        <f t="shared" si="5"/>
        <v>   combinedMappings ["myrEQ"]= ["🎨 No Main", "🎨&lt;br&gt;No Main &lt;br&gt;Color", "&lt;br&gt;There is no color that covers more percentage of the flag than any other color&lt;br&gt;&lt;br&gt;All elements of the flag are taken into consideration (items, coats, cantons...)."],</v>
      </c>
      <c r="H77" s="36" t="str">
        <f>""</f>
        <v/>
      </c>
    </row>
    <row r="78" spans="1:8" ht="14.4" x14ac:dyDescent="0.3">
      <c r="A78" s="29" t="s">
        <v>1307</v>
      </c>
      <c r="B78" s="30" t="str">
        <f t="shared" si="7"/>
        <v>"notband_GRE"</v>
      </c>
      <c r="C78" s="39" t="s">
        <v>1308</v>
      </c>
      <c r="D78" s="31" t="s">
        <v>1309</v>
      </c>
      <c r="E78" s="32" t="s">
        <v>1310</v>
      </c>
      <c r="F78" s="27" t="str">
        <f t="shared" si="6"/>
        <v>"notband_GRE":["🟩 Not Band","🟩◽️&lt;br&gt;Green:&lt;br&gt;Not In Band","&lt;br&gt;The flag has bands, has green, but does not have a green band"],</v>
      </c>
      <c r="G78" s="28" t="str">
        <f t="shared" si="5"/>
        <v>   combinedMappings ["notband_GRE"]= ["🟩 Not Band", "🟩◽️&lt;br&gt;Green:&lt;br&gt;Not In Band", "&lt;br&gt;The flag has bands, has green, but does not have a green band"],</v>
      </c>
      <c r="H78" s="36" t="str">
        <f>""</f>
        <v/>
      </c>
    </row>
    <row r="79" spans="1:8" ht="14.4" x14ac:dyDescent="0.3">
      <c r="A79" s="29" t="s">
        <v>1311</v>
      </c>
      <c r="B79" s="30" t="str">
        <f t="shared" si="7"/>
        <v>"NO_BLU"</v>
      </c>
      <c r="C79" s="39" t="s">
        <v>1312</v>
      </c>
      <c r="D79" s="31" t="s">
        <v>1313</v>
      </c>
      <c r="E79" s="32" t="s">
        <v>1314</v>
      </c>
      <c r="F79" s="27" t="str">
        <f t="shared" si="6"/>
        <v>"NO_BLU":["🚫🟦 Blue","🚫🟦&lt;br&gt;No Blue","&lt;br&gt;There is no color blue in the flag.&lt;br&gt;&lt;br&gt;All elements of the flag are taken into consideration (items, coats, cantons...)."],</v>
      </c>
      <c r="G79" s="28" t="str">
        <f t="shared" ref="G79:G110" si="8">IF(A79&lt;&gt;"",SUBSTITUTE(SUBSTITUTE(SUBSTITUTE(SUBSTITUTE($G$1,"key",A79),"a0",C79),"a1",D79),"a2",E79),"")</f>
        <v>   combinedMappings ["NO_BLU"]= ["🚫🟦 Blue", "🚫🟦&lt;br&gt;No Blue", "&lt;br&gt;There is no color blue in the flag.&lt;br&gt;&lt;br&gt;All elements of the flag are taken into consideration (items, coats, cantons...)."],</v>
      </c>
      <c r="H79" s="36" t="str">
        <f>""</f>
        <v/>
      </c>
    </row>
    <row r="80" spans="1:8" ht="14.4" x14ac:dyDescent="0.3">
      <c r="A80" s="29" t="s">
        <v>1315</v>
      </c>
      <c r="B80" s="30" t="str">
        <f t="shared" si="7"/>
        <v>"NO_WHI"</v>
      </c>
      <c r="C80" s="39" t="s">
        <v>1316</v>
      </c>
      <c r="D80" s="31" t="s">
        <v>1317</v>
      </c>
      <c r="E80" s="32" t="s">
        <v>1318</v>
      </c>
      <c r="F80" s="27" t="str">
        <f t="shared" si="6"/>
        <v>"NO_WHI":["🚫⬜ White","🚫⬜&lt;br&gt;No White","&lt;br&gt;There is no color white in the flag.&lt;br&gt;&lt;br&gt;All elements of the flag are taken into consideration (items, coats, cantons...)."],</v>
      </c>
      <c r="G80" s="28" t="str">
        <f t="shared" si="8"/>
        <v>   combinedMappings ["NO_WHI"]= ["🚫⬜ White", "🚫⬜&lt;br&gt;No White", "&lt;br&gt;There is no color white in the flag.&lt;br&gt;&lt;br&gt;All elements of the flag are taken into consideration (items, coats, cantons...)."],</v>
      </c>
      <c r="H80" s="36" t="str">
        <f>""</f>
        <v/>
      </c>
    </row>
    <row r="81" spans="1:8" ht="14.4" x14ac:dyDescent="0.3">
      <c r="A81" s="29" t="s">
        <v>1319</v>
      </c>
      <c r="B81" s="30" t="str">
        <f t="shared" si="7"/>
        <v>"NO_RED"</v>
      </c>
      <c r="C81" s="39" t="s">
        <v>1320</v>
      </c>
      <c r="D81" s="31" t="s">
        <v>1321</v>
      </c>
      <c r="E81" s="32" t="s">
        <v>1322</v>
      </c>
      <c r="F81" s="27" t="str">
        <f t="shared" si="6"/>
        <v>"NO_RED":["🚫🟥 Red","🚫🟥&lt;br&gt;No Red","&lt;br&gt;There is no color red in the flag.&lt;br&gt;&lt;br&gt;All elements of the flag are taken into consideration (items, coats, cantons...)."],</v>
      </c>
      <c r="G81" s="28" t="str">
        <f t="shared" si="8"/>
        <v>   combinedMappings ["NO_RED"]= ["🚫🟥 Red", "🚫🟥&lt;br&gt;No Red", "&lt;br&gt;There is no color red in the flag.&lt;br&gt;&lt;br&gt;All elements of the flag are taken into consideration (items, coats, cantons...)."],</v>
      </c>
      <c r="H81" s="36" t="str">
        <f>""</f>
        <v/>
      </c>
    </row>
    <row r="82" spans="1:8" ht="14.4" x14ac:dyDescent="0.3">
      <c r="A82" s="29" t="s">
        <v>1323</v>
      </c>
      <c r="B82" s="30" t="str">
        <f t="shared" si="7"/>
        <v>"NO_GRE"</v>
      </c>
      <c r="C82" s="39" t="s">
        <v>1324</v>
      </c>
      <c r="D82" s="31" t="s">
        <v>1325</v>
      </c>
      <c r="E82" s="32" t="s">
        <v>1326</v>
      </c>
      <c r="F82" s="27" t="str">
        <f t="shared" si="6"/>
        <v>"NO_GRE":["🚫🟩 Green","🚫🟩&lt;br&gt;No Green","&lt;br&gt;There is no color green in the flag.&lt;br&gt;&lt;br&gt;All elements of the flag are taken into consideration (items, coats, cantons...)."],</v>
      </c>
      <c r="G82" s="28" t="str">
        <f t="shared" si="8"/>
        <v>   combinedMappings ["NO_GRE"]= ["🚫🟩 Green", "🚫🟩&lt;br&gt;No Green", "&lt;br&gt;There is no color green in the flag.&lt;br&gt;&lt;br&gt;All elements of the flag are taken into consideration (items, coats, cantons...)."],</v>
      </c>
      <c r="H82" s="36" t="str">
        <f>""</f>
        <v/>
      </c>
    </row>
    <row r="83" spans="1:8" ht="14.4" x14ac:dyDescent="0.3">
      <c r="A83" s="29" t="s">
        <v>1327</v>
      </c>
      <c r="B83" s="30" t="str">
        <f t="shared" si="7"/>
        <v>"NO_YEL"</v>
      </c>
      <c r="C83" s="39" t="s">
        <v>1328</v>
      </c>
      <c r="D83" s="31" t="s">
        <v>1329</v>
      </c>
      <c r="E83" s="32" t="s">
        <v>1330</v>
      </c>
      <c r="F83" s="27" t="str">
        <f t="shared" si="6"/>
        <v>"NO_YEL":["🚫🟨 Yellow","🚫🟨&lt;br&gt;No Yellow","&lt;br&gt;There is no color yellow in the flag.&lt;br&gt;&lt;br&gt;All elements of the flag are taken into consideration (items, coats, cantons...)."],</v>
      </c>
      <c r="G83" s="28" t="str">
        <f t="shared" si="8"/>
        <v>   combinedMappings ["NO_YEL"]= ["🚫🟨 Yellow", "🚫🟨&lt;br&gt;No Yellow", "&lt;br&gt;There is no color yellow in the flag.&lt;br&gt;&lt;br&gt;All elements of the flag are taken into consideration (items, coats, cantons...)."],</v>
      </c>
      <c r="H83" s="36" t="str">
        <f>""</f>
        <v/>
      </c>
    </row>
    <row r="84" spans="1:8" ht="14.4" x14ac:dyDescent="0.3">
      <c r="A84" s="29" t="s">
        <v>1331</v>
      </c>
      <c r="B84" s="30" t="str">
        <f t="shared" si="7"/>
        <v>"NO_BLA"</v>
      </c>
      <c r="C84" s="39" t="s">
        <v>1332</v>
      </c>
      <c r="D84" s="31" t="s">
        <v>1333</v>
      </c>
      <c r="E84" s="32" t="s">
        <v>1334</v>
      </c>
      <c r="F84" s="27" t="str">
        <f t="shared" si="6"/>
        <v>"NO_BLA":["🚫⬛ Black","🚫⬛&lt;br&gt;No Black","&lt;br&gt;There is no color black in the flag.&lt;br&gt;&lt;br&gt;All elements of the flag are taken into consideration (items, coats, cantons...)."],</v>
      </c>
      <c r="G84" s="28" t="str">
        <f t="shared" si="8"/>
        <v>   combinedMappings ["NO_BLA"]= ["🚫⬛ Black", "🚫⬛&lt;br&gt;No Black", "&lt;br&gt;There is no color black in the flag.&lt;br&gt;&lt;br&gt;All elements of the flag are taken into consideration (items, coats, cantons...)."],</v>
      </c>
      <c r="H84" s="36" t="str">
        <f>""</f>
        <v/>
      </c>
    </row>
    <row r="85" spans="1:8" ht="14.4" x14ac:dyDescent="0.3">
      <c r="A85" s="29" t="s">
        <v>1335</v>
      </c>
      <c r="B85" s="30" t="str">
        <f t="shared" si="7"/>
        <v>"BLRENO"</v>
      </c>
      <c r="C85" s="39" t="s">
        <v>1336</v>
      </c>
      <c r="D85" s="31" t="s">
        <v>1337</v>
      </c>
      <c r="E85" s="32" t="s">
        <v>1338</v>
      </c>
      <c r="F85" s="27" t="str">
        <f t="shared" si="6"/>
        <v>"BLRENO":["🚫🟦🟥 ","🚫🟦🟥&lt;br&gt;No Blue,&lt;br&gt;No Red","&lt;br&gt;There is no color blue and no color red in the flag.&lt;br&gt;&lt;br&gt;All elements of the flag are taken into consideration (items, coats, cantons...)."],</v>
      </c>
      <c r="G85" s="28" t="str">
        <f t="shared" si="8"/>
        <v>   combinedMappings ["BLRENO"]= ["🚫🟦🟥 ", "🚫🟦🟥&lt;br&gt;No Blue,&lt;br&gt;No Red", "&lt;br&gt;There is no color blue and no color red in the flag.&lt;br&gt;&lt;br&gt;All elements of the flag are taken into consideration (items, coats, cantons...)."],</v>
      </c>
      <c r="H85" s="36" t="str">
        <f>""</f>
        <v/>
      </c>
    </row>
    <row r="86" spans="1:8" ht="14.4" x14ac:dyDescent="0.3">
      <c r="A86" s="29" t="s">
        <v>1339</v>
      </c>
      <c r="B86" s="30" t="str">
        <f t="shared" si="7"/>
        <v>"BLWHNO"</v>
      </c>
      <c r="C86" s="39" t="s">
        <v>1340</v>
      </c>
      <c r="D86" s="31" t="s">
        <v>1341</v>
      </c>
      <c r="E86" s="32" t="s">
        <v>1342</v>
      </c>
      <c r="F86" s="27" t="str">
        <f t="shared" si="6"/>
        <v>"BLWHNO":["🚫🟦⬜ ","🚫🟦⬜&lt;br&gt;No Blue,&lt;br&gt;No White","&lt;br&gt;There is no color blue and no color white in the flag.&lt;br&gt;&lt;br&gt;All elements of the flag are taken into consideration (items, coats, cantons...)."],</v>
      </c>
      <c r="G86" s="28" t="str">
        <f t="shared" si="8"/>
        <v>   combinedMappings ["BLWHNO"]= ["🚫🟦⬜ ", "🚫🟦⬜&lt;br&gt;No Blue,&lt;br&gt;No White", "&lt;br&gt;There is no color blue and no color white in the flag.&lt;br&gt;&lt;br&gt;All elements of the flag are taken into consideration (items, coats, cantons...)."],</v>
      </c>
      <c r="H86" s="36" t="str">
        <f>""</f>
        <v/>
      </c>
    </row>
    <row r="87" spans="1:8" ht="14.4" x14ac:dyDescent="0.3">
      <c r="A87" s="29" t="s">
        <v>1343</v>
      </c>
      <c r="B87" s="30" t="str">
        <f t="shared" si="7"/>
        <v>"WHRENO"</v>
      </c>
      <c r="C87" s="39" t="s">
        <v>1344</v>
      </c>
      <c r="D87" s="31" t="s">
        <v>1345</v>
      </c>
      <c r="E87" s="32" t="s">
        <v>1346</v>
      </c>
      <c r="F87" s="27" t="str">
        <f t="shared" si="6"/>
        <v>"WHRENO":["🚫⬜🟥 ","🚫⬜🟥&lt;br&gt;No White,&lt;br&gt;No Red","&lt;br&gt;There is no color white and no color red in the flag.&lt;br&gt;&lt;br&gt;All elements of the flag are taken into consideration (items, coats, cantons...)."],</v>
      </c>
      <c r="G87" s="28" t="str">
        <f t="shared" si="8"/>
        <v>   combinedMappings ["WHRENO"]= ["🚫⬜🟥 ", "🚫⬜🟥&lt;br&gt;No White,&lt;br&gt;No Red", "&lt;br&gt;There is no color white and no color red in the flag.&lt;br&gt;&lt;br&gt;All elements of the flag are taken into consideration (items, coats, cantons...)."],</v>
      </c>
      <c r="H87" s="36" t="str">
        <f>""</f>
        <v/>
      </c>
    </row>
    <row r="88" spans="1:8" ht="14.4" x14ac:dyDescent="0.3">
      <c r="A88" s="29" t="s">
        <v>1347</v>
      </c>
      <c r="B88" s="30" t="str">
        <f t="shared" si="7"/>
        <v>"WHYENO"</v>
      </c>
      <c r="C88" s="39" t="s">
        <v>1348</v>
      </c>
      <c r="D88" s="31" t="s">
        <v>1349</v>
      </c>
      <c r="E88" s="32" t="s">
        <v>1350</v>
      </c>
      <c r="F88" s="27" t="str">
        <f t="shared" si="6"/>
        <v>"WHYENO":["🚫⬜🟨 ","🚫⬜🟨&lt;br&gt;No White,&lt;br&gt;No Yellow","&lt;br&gt;There is no color white and no color yellow in the flag.&lt;br&gt;&lt;br&gt;All elements of the flag are taken into consideration (items, coats, cantons...)."],</v>
      </c>
      <c r="G88" s="28" t="str">
        <f t="shared" si="8"/>
        <v>   combinedMappings ["WHYENO"]= ["🚫⬜🟨 ", "🚫⬜🟨&lt;br&gt;No White,&lt;br&gt;No Yellow", "&lt;br&gt;There is no color white and no color yellow in the flag.&lt;br&gt;&lt;br&gt;All elements of the flag are taken into consideration (items, coats, cantons...)."],</v>
      </c>
      <c r="H88" s="36" t="str">
        <f>""</f>
        <v/>
      </c>
    </row>
    <row r="89" spans="1:8" ht="14.4" x14ac:dyDescent="0.3">
      <c r="A89" s="29" t="s">
        <v>1351</v>
      </c>
      <c r="B89" s="30" t="str">
        <f t="shared" si="7"/>
        <v>"WHGRNO"</v>
      </c>
      <c r="C89" s="39" t="s">
        <v>1352</v>
      </c>
      <c r="D89" s="31" t="s">
        <v>1353</v>
      </c>
      <c r="E89" s="32" t="s">
        <v>1354</v>
      </c>
      <c r="F89" s="27" t="str">
        <f t="shared" si="6"/>
        <v>"WHGRNO":["🚫⬜🟩 ","🚫⬜🟩&lt;br&gt;No White,&lt;br&gt;No Green","&lt;br&gt;There is no color white and no color green in the flag.&lt;br&gt;&lt;br&gt;All elements of the flag are taken into consideration (items, coats, cantons...)."],</v>
      </c>
      <c r="G89" s="28" t="str">
        <f t="shared" si="8"/>
        <v>   combinedMappings ["WHGRNO"]= ["🚫⬜🟩 ", "🚫⬜🟩&lt;br&gt;No White,&lt;br&gt;No Green", "&lt;br&gt;There is no color white and no color green in the flag.&lt;br&gt;&lt;br&gt;All elements of the flag are taken into consideration (items, coats, cantons...)."],</v>
      </c>
      <c r="H89" s="36" t="str">
        <f>""</f>
        <v/>
      </c>
    </row>
    <row r="90" spans="1:8" ht="14.4" x14ac:dyDescent="0.3">
      <c r="A90" s="29" t="s">
        <v>1355</v>
      </c>
      <c r="B90" s="30" t="str">
        <f t="shared" si="7"/>
        <v>"BAWHNO"</v>
      </c>
      <c r="C90" s="39" t="s">
        <v>1356</v>
      </c>
      <c r="D90" s="31" t="s">
        <v>1357</v>
      </c>
      <c r="E90" s="32" t="s">
        <v>1358</v>
      </c>
      <c r="F90" s="27" t="str">
        <f t="shared" si="6"/>
        <v>"BAWHNO":["🚫⬜⬛","🚫⬜⬛&lt;br&gt;No White,&lt;br&gt;No Black","&lt;br&gt;There is no color white and no color black in the flag.&lt;br&gt;&lt;br&gt;All elements of the flag are taken into consideration (items, coats, cantons...)."],</v>
      </c>
      <c r="G90" s="28" t="str">
        <f t="shared" si="8"/>
        <v>   combinedMappings ["BAWHNO"]= ["🚫⬜⬛", "🚫⬜⬛&lt;br&gt;No White,&lt;br&gt;No Black", "&lt;br&gt;There is no color white and no color black in the flag.&lt;br&gt;&lt;br&gt;All elements of the flag are taken into consideration (items, coats, cantons...)."],</v>
      </c>
      <c r="H90" s="36" t="str">
        <f>""</f>
        <v/>
      </c>
    </row>
    <row r="91" spans="1:8" ht="14.4" x14ac:dyDescent="0.3">
      <c r="A91" s="29" t="s">
        <v>1359</v>
      </c>
      <c r="B91" s="30" t="str">
        <f t="shared" si="7"/>
        <v>"BLAWHI"</v>
      </c>
      <c r="C91" s="39" t="s">
        <v>1360</v>
      </c>
      <c r="D91" s="31" t="s">
        <v>1361</v>
      </c>
      <c r="E91" s="32" t="s">
        <v>1362</v>
      </c>
      <c r="F91" s="27" t="str">
        <f t="shared" si="6"/>
        <v>"BLAWHI":["⚫⚪ Only","⚫⚪&lt;br&gt;Black-White&lt;br&gt;Only","&lt;br&gt;All the indicated colors are present in the flag—no others.&lt;br&gt;&lt;br&gt;That includes any tiny details that coats of arms or cantons may have as well"],</v>
      </c>
      <c r="G91" s="28" t="str">
        <f t="shared" si="8"/>
        <v>   combinedMappings ["BLAWHI"]= ["⚫⚪ Only", "⚫⚪&lt;br&gt;Black-White&lt;br&gt;Only", "&lt;br&gt;All the indicated colors are present in the flag—no others.&lt;br&gt;&lt;br&gt;That includes any tiny details that coats of arms or cantons may have as well"],</v>
      </c>
      <c r="H91" s="36" t="str">
        <f>""</f>
        <v/>
      </c>
    </row>
    <row r="92" spans="1:8" ht="14.4" x14ac:dyDescent="0.3">
      <c r="A92" s="29" t="s">
        <v>1363</v>
      </c>
      <c r="B92" s="30" t="str">
        <f t="shared" si="7"/>
        <v>"BLUWHI"</v>
      </c>
      <c r="C92" s="39" t="s">
        <v>1364</v>
      </c>
      <c r="D92" s="31" t="s">
        <v>1365</v>
      </c>
      <c r="E92" s="32" t="s">
        <v>1362</v>
      </c>
      <c r="F92" s="27" t="str">
        <f t="shared" si="6"/>
        <v>"BLUWHI":["🔵⚪ Only","🔵⚪&lt;br&gt;Blue-White&lt;br&gt;Only","&lt;br&gt;All the indicated colors are present in the flag—no others.&lt;br&gt;&lt;br&gt;That includes any tiny details that coats of arms or cantons may have as well"],</v>
      </c>
      <c r="G92" s="28" t="str">
        <f t="shared" si="8"/>
        <v>   combinedMappings ["BLUWHI"]= ["🔵⚪ Only", "🔵⚪&lt;br&gt;Blue-White&lt;br&gt;Only", "&lt;br&gt;All the indicated colors are present in the flag—no others.&lt;br&gt;&lt;br&gt;That includes any tiny details that coats of arms or cantons may have as well"],</v>
      </c>
      <c r="H92" s="36" t="str">
        <f>""</f>
        <v/>
      </c>
    </row>
    <row r="93" spans="1:8" ht="14.4" x14ac:dyDescent="0.3">
      <c r="A93" s="29" t="s">
        <v>1366</v>
      </c>
      <c r="B93" s="30" t="str">
        <f t="shared" si="7"/>
        <v>"BLUYEL"</v>
      </c>
      <c r="C93" s="39" t="s">
        <v>1367</v>
      </c>
      <c r="D93" s="31" t="s">
        <v>1368</v>
      </c>
      <c r="E93" s="32" t="s">
        <v>1362</v>
      </c>
      <c r="F93" s="27" t="str">
        <f t="shared" si="6"/>
        <v>"BLUYEL":["🔵🟡 Only","🔵🟡&lt;br&gt;Blue-Yellow&lt;br&gt;Only","&lt;br&gt;All the indicated colors are present in the flag—no others.&lt;br&gt;&lt;br&gt;That includes any tiny details that coats of arms or cantons may have as well"],</v>
      </c>
      <c r="G93" s="28" t="str">
        <f t="shared" si="8"/>
        <v>   combinedMappings ["BLUYEL"]= ["🔵🟡 Only", "🔵🟡&lt;br&gt;Blue-Yellow&lt;br&gt;Only", "&lt;br&gt;All the indicated colors are present in the flag—no others.&lt;br&gt;&lt;br&gt;That includes any tiny details that coats of arms or cantons may have as well"],</v>
      </c>
      <c r="H93" s="36" t="str">
        <f>""</f>
        <v/>
      </c>
    </row>
    <row r="94" spans="1:8" ht="14.4" x14ac:dyDescent="0.3">
      <c r="A94" s="29" t="s">
        <v>1369</v>
      </c>
      <c r="B94" s="30" t="str">
        <f t="shared" si="7"/>
        <v>"GRERED"</v>
      </c>
      <c r="C94" s="39" t="s">
        <v>1370</v>
      </c>
      <c r="D94" s="31" t="s">
        <v>1371</v>
      </c>
      <c r="E94" s="32" t="s">
        <v>1362</v>
      </c>
      <c r="F94" s="27" t="str">
        <f t="shared" si="6"/>
        <v>"GRERED":["🟢🔴 Only","🟢🔴&lt;br&gt;Green, Red&lt;br&gt;Only","&lt;br&gt;All the indicated colors are present in the flag—no others.&lt;br&gt;&lt;br&gt;That includes any tiny details that coats of arms or cantons may have as well"],</v>
      </c>
      <c r="G94" s="28" t="str">
        <f t="shared" si="8"/>
        <v>   combinedMappings ["GRERED"]= ["🟢🔴 Only", "🟢🔴&lt;br&gt;Green, Red&lt;br&gt;Only", "&lt;br&gt;All the indicated colors are present in the flag—no others.&lt;br&gt;&lt;br&gt;That includes any tiny details that coats of arms or cantons may have as well"],</v>
      </c>
      <c r="H94" s="36" t="str">
        <f>""</f>
        <v/>
      </c>
    </row>
    <row r="95" spans="1:8" ht="14.4" x14ac:dyDescent="0.3">
      <c r="A95" s="29" t="s">
        <v>1372</v>
      </c>
      <c r="B95" s="30" t="str">
        <f t="shared" si="7"/>
        <v>"GREYEL"</v>
      </c>
      <c r="C95" s="39" t="s">
        <v>1373</v>
      </c>
      <c r="D95" s="31" t="s">
        <v>1374</v>
      </c>
      <c r="E95" s="32" t="s">
        <v>1362</v>
      </c>
      <c r="F95" s="27" t="str">
        <f t="shared" si="6"/>
        <v>"GREYEL":["🟢🟡 Only","🟢🟡&lt;br&gt;Green, Yellow&lt;br&gt;Only","&lt;br&gt;All the indicated colors are present in the flag—no others.&lt;br&gt;&lt;br&gt;That includes any tiny details that coats of arms or cantons may have as well"],</v>
      </c>
      <c r="G95" s="28" t="str">
        <f t="shared" si="8"/>
        <v>   combinedMappings ["GREYEL"]= ["🟢🟡 Only", "🟢🟡&lt;br&gt;Green, Yellow&lt;br&gt;Only", "&lt;br&gt;All the indicated colors are present in the flag—no others.&lt;br&gt;&lt;br&gt;That includes any tiny details that coats of arms or cantons may have as well"],</v>
      </c>
      <c r="H95" s="36" t="str">
        <f>""</f>
        <v/>
      </c>
    </row>
    <row r="96" spans="1:8" ht="14.4" x14ac:dyDescent="0.3">
      <c r="A96" s="29" t="s">
        <v>1375</v>
      </c>
      <c r="B96" s="30" t="str">
        <f t="shared" si="7"/>
        <v>"REDWHI"</v>
      </c>
      <c r="C96" s="39" t="s">
        <v>1376</v>
      </c>
      <c r="D96" s="31" t="s">
        <v>1377</v>
      </c>
      <c r="E96" s="32" t="s">
        <v>1362</v>
      </c>
      <c r="F96" s="27" t="str">
        <f t="shared" si="6"/>
        <v>"REDWHI":["🔴⚪ Only","🔴⚪&lt;br&gt;Red, White&lt;br&gt;Only","&lt;br&gt;All the indicated colors are present in the flag—no others.&lt;br&gt;&lt;br&gt;That includes any tiny details that coats of arms or cantons may have as well"],</v>
      </c>
      <c r="G96" s="28" t="str">
        <f t="shared" si="8"/>
        <v>   combinedMappings ["REDWHI"]= ["🔴⚪ Only", "🔴⚪&lt;br&gt;Red, White&lt;br&gt;Only", "&lt;br&gt;All the indicated colors are present in the flag—no others.&lt;br&gt;&lt;br&gt;That includes any tiny details that coats of arms or cantons may have as well"],</v>
      </c>
      <c r="H96" s="36" t="str">
        <f>""</f>
        <v/>
      </c>
    </row>
    <row r="97" spans="1:8" ht="14.4" x14ac:dyDescent="0.3">
      <c r="A97" s="29" t="s">
        <v>1378</v>
      </c>
      <c r="B97" s="30" t="str">
        <f t="shared" si="7"/>
        <v>"REDYEL"</v>
      </c>
      <c r="C97" s="39" t="s">
        <v>1379</v>
      </c>
      <c r="D97" s="31" t="s">
        <v>1380</v>
      </c>
      <c r="E97" s="32" t="s">
        <v>1362</v>
      </c>
      <c r="F97" s="27" t="str">
        <f t="shared" si="6"/>
        <v>"REDYEL":["🔴🟡 Only","🔴🟡&lt;br&gt;Red-Yellow&lt;br&gt;Only","&lt;br&gt;All the indicated colors are present in the flag—no others.&lt;br&gt;&lt;br&gt;That includes any tiny details that coats of arms or cantons may have as well"],</v>
      </c>
      <c r="G97" s="28" t="str">
        <f t="shared" si="8"/>
        <v>   combinedMappings ["REDYEL"]= ["🔴🟡 Only", "🔴🟡&lt;br&gt;Red-Yellow&lt;br&gt;Only", "&lt;br&gt;All the indicated colors are present in the flag—no others.&lt;br&gt;&lt;br&gt;That includes any tiny details that coats of arms or cantons may have as well"],</v>
      </c>
      <c r="H97" s="36" t="str">
        <f>""</f>
        <v/>
      </c>
    </row>
    <row r="98" spans="1:8" ht="14.4" x14ac:dyDescent="0.3">
      <c r="A98" s="29" t="s">
        <v>1381</v>
      </c>
      <c r="B98" s="30" t="str">
        <f t="shared" si="7"/>
        <v>"YELWHI"</v>
      </c>
      <c r="C98" s="39" t="s">
        <v>1382</v>
      </c>
      <c r="D98" s="31" t="s">
        <v>1383</v>
      </c>
      <c r="E98" s="32" t="s">
        <v>1362</v>
      </c>
      <c r="F98" s="27" t="str">
        <f t="shared" si="6"/>
        <v>"YELWHI":["🟡⚪ Only","🟡⚪&lt;br&gt;Yellow-White&lt;br&gt;Only","&lt;br&gt;All the indicated colors are present in the flag—no others.&lt;br&gt;&lt;br&gt;That includes any tiny details that coats of arms or cantons may have as well"],</v>
      </c>
      <c r="G98" s="28" t="str">
        <f t="shared" si="8"/>
        <v>   combinedMappings ["YELWHI"]= ["🟡⚪ Only", "🟡⚪&lt;br&gt;Yellow-White&lt;br&gt;Only", "&lt;br&gt;All the indicated colors are present in the flag—no others.&lt;br&gt;&lt;br&gt;That includes any tiny details that coats of arms or cantons may have as well"],</v>
      </c>
      <c r="H98" s="36" t="str">
        <f>""</f>
        <v/>
      </c>
    </row>
    <row r="99" spans="1:8" ht="14.4" x14ac:dyDescent="0.3">
      <c r="A99" s="29" t="s">
        <v>1384</v>
      </c>
      <c r="B99" s="30" t="str">
        <f t="shared" si="7"/>
        <v>"LUREEL"</v>
      </c>
      <c r="C99" s="39" t="s">
        <v>1385</v>
      </c>
      <c r="D99" s="31" t="s">
        <v>1386</v>
      </c>
      <c r="E99" s="32" t="s">
        <v>1387</v>
      </c>
      <c r="F99" s="27" t="str">
        <f t="shared" si="6"/>
        <v>"LUREEL":["🔵🟢🟡 Only","🔵🟢🟡&lt;br&gt;Blue-Green-&lt;br&gt;Yellow Only&lt;br&gt;","&lt;br&gt;All the indicated colors are present in the flag—no others. All colors indicated must be used.&lt;br&gt;&lt;br&gt;That includes any tiny details that coats of arms or cantons may have as well"],</v>
      </c>
      <c r="G99" s="28" t="str">
        <f t="shared" si="8"/>
        <v>   combinedMappings ["LUREEL"]= ["🔵🟢🟡 Only", "🔵🟢🟡&lt;br&gt;Blue-Green-&lt;br&gt;Yellow Only&lt;br&gt;", "&lt;br&gt;All the indicated colors are present in the flag—no others. All colors indicated must be used.&lt;br&gt;&lt;br&gt;That includes any tiny details that coats of arms or cantons may have as well"],</v>
      </c>
      <c r="H99" s="36" t="str">
        <f>""</f>
        <v/>
      </c>
    </row>
    <row r="100" spans="1:8" ht="14.4" x14ac:dyDescent="0.3">
      <c r="A100" s="29" t="s">
        <v>1388</v>
      </c>
      <c r="B100" s="30" t="str">
        <f t="shared" si="7"/>
        <v>"LUEDHI"</v>
      </c>
      <c r="C100" s="39" t="s">
        <v>1389</v>
      </c>
      <c r="D100" s="31" t="s">
        <v>1390</v>
      </c>
      <c r="E100" s="32" t="s">
        <v>1387</v>
      </c>
      <c r="F100" s="27" t="str">
        <f t="shared" si="6"/>
        <v>"LUEDHI":["🔵🔴⚪ Only","🔵🔴⚪&lt;br&gt;Blue-Red-&lt;br&gt;White Only&lt;br&gt;","&lt;br&gt;All the indicated colors are present in the flag—no others. All colors indicated must be used.&lt;br&gt;&lt;br&gt;That includes any tiny details that coats of arms or cantons may have as well"],</v>
      </c>
      <c r="G100" s="28" t="str">
        <f t="shared" si="8"/>
        <v>   combinedMappings ["LUEDHI"]= ["🔵🔴⚪ Only", "🔵🔴⚪&lt;br&gt;Blue-Red-&lt;br&gt;White Only&lt;br&gt;", "&lt;br&gt;All the indicated colors are present in the flag—no others. All colors indicated must be used.&lt;br&gt;&lt;br&gt;That includes any tiny details that coats of arms or cantons may have as well"],</v>
      </c>
      <c r="H100" s="36" t="str">
        <f>""</f>
        <v/>
      </c>
    </row>
    <row r="101" spans="1:8" ht="14.4" x14ac:dyDescent="0.3">
      <c r="A101" s="29" t="s">
        <v>1391</v>
      </c>
      <c r="B101" s="30" t="str">
        <f t="shared" si="7"/>
        <v>"LUELHI"</v>
      </c>
      <c r="C101" s="39" t="s">
        <v>1392</v>
      </c>
      <c r="D101" s="31" t="s">
        <v>1393</v>
      </c>
      <c r="E101" s="32" t="s">
        <v>1387</v>
      </c>
      <c r="F101" s="27" t="str">
        <f t="shared" si="6"/>
        <v>"LUELHI":["🔵🟡⚪ Only","🔵🟡⚪&lt;br&gt;Blue-Yellow-&lt;br&gt;White Only&lt;br&gt;","&lt;br&gt;All the indicated colors are present in the flag—no others. All colors indicated must be used.&lt;br&gt;&lt;br&gt;That includes any tiny details that coats of arms or cantons may have as well"],</v>
      </c>
      <c r="G101" s="28" t="str">
        <f t="shared" si="8"/>
        <v>   combinedMappings ["LUELHI"]= ["🔵🟡⚪ Only", "🔵🟡⚪&lt;br&gt;Blue-Yellow-&lt;br&gt;White Only&lt;br&gt;", "&lt;br&gt;All the indicated colors are present in the flag—no others. All colors indicated must be used.&lt;br&gt;&lt;br&gt;That includes any tiny details that coats of arms or cantons may have as well"],</v>
      </c>
      <c r="H101" s="36" t="str">
        <f>""</f>
        <v/>
      </c>
    </row>
    <row r="102" spans="1:8" ht="14.4" x14ac:dyDescent="0.3">
      <c r="A102" s="29" t="s">
        <v>1394</v>
      </c>
      <c r="B102" s="30" t="str">
        <f t="shared" si="7"/>
        <v>"LAEDHI"</v>
      </c>
      <c r="C102" s="39" t="s">
        <v>1395</v>
      </c>
      <c r="D102" s="31" t="s">
        <v>1396</v>
      </c>
      <c r="E102" s="32" t="s">
        <v>1387</v>
      </c>
      <c r="F102" s="27" t="str">
        <f t="shared" si="6"/>
        <v>"LAEDHI":["⚫🔴⚪ Only","⚫🔴⚪&lt;br&gt;Black-Red-&lt;br&gt;White Only&lt;br&gt;","&lt;br&gt;All the indicated colors are present in the flag—no others. All colors indicated must be used.&lt;br&gt;&lt;br&gt;That includes any tiny details that coats of arms or cantons may have as well"],</v>
      </c>
      <c r="G102" s="28" t="str">
        <f t="shared" si="8"/>
        <v>   combinedMappings ["LAEDHI"]= ["⚫🔴⚪ Only", "⚫🔴⚪&lt;br&gt;Black-Red-&lt;br&gt;White Only&lt;br&gt;", "&lt;br&gt;All the indicated colors are present in the flag—no others. All colors indicated must be used.&lt;br&gt;&lt;br&gt;That includes any tiny details that coats of arms or cantons may have as well"],</v>
      </c>
      <c r="H102" s="36" t="str">
        <f>""</f>
        <v/>
      </c>
    </row>
    <row r="103" spans="1:8" ht="14.4" x14ac:dyDescent="0.3">
      <c r="A103" s="29" t="s">
        <v>1397</v>
      </c>
      <c r="B103" s="30" t="str">
        <f t="shared" si="7"/>
        <v>"REEDHI"</v>
      </c>
      <c r="C103" s="39" t="s">
        <v>1398</v>
      </c>
      <c r="D103" s="31" t="s">
        <v>1399</v>
      </c>
      <c r="E103" s="32" t="s">
        <v>1387</v>
      </c>
      <c r="F103" s="27" t="str">
        <f t="shared" si="6"/>
        <v>"REEDHI":["🟢🔴⚪ Only","🟢🔴⚪&lt;br&gt;Green-Red-&lt;br&gt;White Only&lt;br&gt;","&lt;br&gt;All the indicated colors are present in the flag—no others. All colors indicated must be used.&lt;br&gt;&lt;br&gt;That includes any tiny details that coats of arms or cantons may have as well"],</v>
      </c>
      <c r="G103" s="28" t="str">
        <f t="shared" si="8"/>
        <v>   combinedMappings ["REEDHI"]= ["🟢🔴⚪ Only", "🟢🔴⚪&lt;br&gt;Green-Red-&lt;br&gt;White Only&lt;br&gt;", "&lt;br&gt;All the indicated colors are present in the flag—no others. All colors indicated must be used.&lt;br&gt;&lt;br&gt;That includes any tiny details that coats of arms or cantons may have as well"],</v>
      </c>
      <c r="H103" s="36" t="str">
        <f>""</f>
        <v/>
      </c>
    </row>
    <row r="104" spans="1:8" ht="14.4" x14ac:dyDescent="0.3">
      <c r="A104" s="29" t="s">
        <v>1400</v>
      </c>
      <c r="B104" s="30" t="str">
        <f t="shared" si="7"/>
        <v>"REEDEL"</v>
      </c>
      <c r="C104" s="39" t="s">
        <v>1401</v>
      </c>
      <c r="D104" s="31" t="s">
        <v>1402</v>
      </c>
      <c r="E104" s="32" t="s">
        <v>1387</v>
      </c>
      <c r="F104" s="27" t="str">
        <f t="shared" si="6"/>
        <v>"REEDEL":["🟢🔴🟡 Only","🟢🔴🟡&lt;br&gt;Green-Red-&lt;br&gt;Yellow Only&lt;br&gt;","&lt;br&gt;All the indicated colors are present in the flag—no others. All colors indicated must be used.&lt;br&gt;&lt;br&gt;That includes any tiny details that coats of arms or cantons may have as well"],</v>
      </c>
      <c r="G104" s="28" t="str">
        <f t="shared" si="8"/>
        <v>   combinedMappings ["REEDEL"]= ["🟢🔴🟡 Only", "🟢🔴🟡&lt;br&gt;Green-Red-&lt;br&gt;Yellow Only&lt;br&gt;", "&lt;br&gt;All the indicated colors are present in the flag—no others. All colors indicated must be used.&lt;br&gt;&lt;br&gt;That includes any tiny details that coats of arms or cantons may have as well"],</v>
      </c>
      <c r="H104" s="36" t="str">
        <f>""</f>
        <v/>
      </c>
    </row>
    <row r="105" spans="1:8" ht="14.4" x14ac:dyDescent="0.3">
      <c r="A105" s="29" t="s">
        <v>20</v>
      </c>
      <c r="B105" s="30" t="str">
        <f t="shared" si="7"/>
        <v>"ntWHYE"</v>
      </c>
      <c r="C105" s="39" t="s">
        <v>1403</v>
      </c>
      <c r="D105" s="31" t="s">
        <v>1404</v>
      </c>
      <c r="E105" s="32" t="s">
        <v>1405</v>
      </c>
      <c r="F105" s="27" t="str">
        <f t="shared" si="6"/>
        <v>"ntWHYE":["⬜-🟨","⬜-🟨&lt;br&gt;No Touch:&lt;br&gt;White, Yellow","&lt;br&gt;The indicated colors are in the flag, but they do not touch at all.&lt;br&gt;&lt;br&gt;That means they are always separated by another color.&lt;br&gt;&lt;br&gt;Due to its complexity, this category is only valid for country flags."],</v>
      </c>
      <c r="G105" s="28" t="str">
        <f t="shared" si="8"/>
        <v>   combinedMappings ["ntWHYE"]= ["⬜-🟨", "⬜-🟨&lt;br&gt;No Touch:&lt;br&gt;White, Yellow", "&lt;br&gt;The indicated colors are in the flag, but they do not touch at all.&lt;br&gt;&lt;br&gt;That means they are always separated by another color.&lt;br&gt;&lt;br&gt;Due to its complexity, this category is only valid for country flags."],</v>
      </c>
      <c r="H105" s="36" t="str">
        <f>""</f>
        <v/>
      </c>
    </row>
    <row r="106" spans="1:8" ht="14.4" x14ac:dyDescent="0.3">
      <c r="A106" s="29" t="s">
        <v>16</v>
      </c>
      <c r="B106" s="30" t="str">
        <f t="shared" si="7"/>
        <v>"ntWHRE"</v>
      </c>
      <c r="C106" s="39" t="s">
        <v>1406</v>
      </c>
      <c r="D106" s="31" t="s">
        <v>1407</v>
      </c>
      <c r="E106" s="32" t="s">
        <v>1405</v>
      </c>
      <c r="F106" s="27" t="str">
        <f t="shared" si="6"/>
        <v>"ntWHRE":["⬜-🟥","⬜-🟥&lt;br&gt;No Touch:&lt;br&gt;White, Red","&lt;br&gt;The indicated colors are in the flag, but they do not touch at all.&lt;br&gt;&lt;br&gt;That means they are always separated by another color.&lt;br&gt;&lt;br&gt;Due to its complexity, this category is only valid for country flags."],</v>
      </c>
      <c r="G106" s="28" t="str">
        <f t="shared" si="8"/>
        <v>   combinedMappings ["ntWHRE"]= ["⬜-🟥", "⬜-🟥&lt;br&gt;No Touch:&lt;br&gt;White, Red", "&lt;br&gt;The indicated colors are in the flag, but they do not touch at all.&lt;br&gt;&lt;br&gt;That means they are always separated by another color.&lt;br&gt;&lt;br&gt;Due to its complexity, this category is only valid for country flags."],</v>
      </c>
      <c r="H106" s="36" t="str">
        <f>""</f>
        <v/>
      </c>
    </row>
    <row r="107" spans="1:8" ht="14.4" x14ac:dyDescent="0.3">
      <c r="A107" s="29" t="s">
        <v>17</v>
      </c>
      <c r="B107" s="30" t="str">
        <f t="shared" si="7"/>
        <v>"ntGRRE"</v>
      </c>
      <c r="C107" s="39" t="s">
        <v>1408</v>
      </c>
      <c r="D107" s="31" t="s">
        <v>3004</v>
      </c>
      <c r="E107" s="32" t="s">
        <v>1405</v>
      </c>
      <c r="F107" s="27" t="str">
        <f t="shared" si="6"/>
        <v>"ntGRRE":["🟩-🟥","🟩-🟥&lt;br&gt;No Touch:&lt;br&gt;Green, Red","&lt;br&gt;The indicated colors are in the flag, but they do not touch at all.&lt;br&gt;&lt;br&gt;That means they are always separated by another color.&lt;br&gt;&lt;br&gt;Due to its complexity, this category is only valid for country flags."],</v>
      </c>
      <c r="G107" s="28" t="str">
        <f t="shared" si="8"/>
        <v>   combinedMappings ["ntGRRE"]= ["🟩-🟥", "🟩-🟥&lt;br&gt;No Touch:&lt;br&gt;Green, Red", "&lt;br&gt;The indicated colors are in the flag, but they do not touch at all.&lt;br&gt;&lt;br&gt;That means they are always separated by another color.&lt;br&gt;&lt;br&gt;Due to its complexity, this category is only valid for country flags."],</v>
      </c>
      <c r="H107" s="36" t="str">
        <f>""</f>
        <v/>
      </c>
    </row>
    <row r="108" spans="1:8" ht="14.4" x14ac:dyDescent="0.3">
      <c r="A108" s="29" t="s">
        <v>1409</v>
      </c>
      <c r="B108" s="30" t="str">
        <f t="shared" si="7"/>
        <v>"tcWHYE"</v>
      </c>
      <c r="C108" s="39" t="s">
        <v>1410</v>
      </c>
      <c r="D108" s="31" t="s">
        <v>1411</v>
      </c>
      <c r="E108" s="32" t="s">
        <v>1412</v>
      </c>
      <c r="F108" s="27" t="str">
        <f t="shared" si="6"/>
        <v>"tcWHYE":["⬜+🟨","⬜+🟨&lt;br&gt;Touch:&lt;br&gt;White, Yellow","&lt;br&gt;The indicated colors are in the flag, and they are next to each other in at least one part of the flag.&lt;br&gt;&lt;br&gt;Due to its complexity, this category is only valid for country flags."],</v>
      </c>
      <c r="G108" s="28" t="str">
        <f t="shared" si="8"/>
        <v>   combinedMappings ["tcWHYE"]= ["⬜+🟨", "⬜+🟨&lt;br&gt;Touch:&lt;br&gt;White, Yellow", "&lt;br&gt;The indicated colors are in the flag, and they are next to each other in at least one part of the flag.&lt;br&gt;&lt;br&gt;Due to its complexity, this category is only valid for country flags."],</v>
      </c>
      <c r="H108" s="36" t="str">
        <f>""</f>
        <v/>
      </c>
    </row>
    <row r="109" spans="1:8" ht="14.4" x14ac:dyDescent="0.3">
      <c r="A109" s="29" t="s">
        <v>1413</v>
      </c>
      <c r="B109" s="30" t="str">
        <f t="shared" si="7"/>
        <v>"2Color"</v>
      </c>
      <c r="C109" s="39" t="s">
        <v>1414</v>
      </c>
      <c r="D109" s="31" t="s">
        <v>1415</v>
      </c>
      <c r="E109" s="32" t="s">
        <v>1416</v>
      </c>
      <c r="F109" s="27" t="str">
        <f t="shared" si="6"/>
        <v>"2Color":["🎌 2 Color","🎌&lt;br&gt;2 Colors","&lt;br&gt;Flag uses two distinct colors only.&lt;br&gt;&lt;br&gt;Different shades of the same main color are not considered different colors."],</v>
      </c>
      <c r="G109" s="28" t="str">
        <f t="shared" si="8"/>
        <v>   combinedMappings ["2Color"]= ["🎌 2 Color", "🎌&lt;br&gt;2 Colors", "&lt;br&gt;Flag uses two distinct colors only.&lt;br&gt;&lt;br&gt;Different shades of the same main color are not considered different colors."],</v>
      </c>
      <c r="H109" s="36" t="str">
        <f>""</f>
        <v/>
      </c>
    </row>
    <row r="110" spans="1:8" ht="14.4" x14ac:dyDescent="0.3">
      <c r="A110" s="29" t="s">
        <v>1417</v>
      </c>
      <c r="B110" s="30" t="str">
        <f t="shared" si="7"/>
        <v>"3Color"</v>
      </c>
      <c r="C110" s="39" t="s">
        <v>1418</v>
      </c>
      <c r="D110" s="31" t="s">
        <v>1419</v>
      </c>
      <c r="E110" s="32" t="s">
        <v>1420</v>
      </c>
      <c r="F110" s="27" t="str">
        <f t="shared" si="6"/>
        <v>"3Color":["🚦 3 Colors","🚦&lt;br&gt;3 Colors","&lt;br&gt;Flag uses exactly three distinct colors only.&lt;br&gt;&lt;br&gt;Different shades of the same main color are not considered different colors.&lt;br&gt;&lt;br&gt;Pink and purple are considered the same color for simplicity."],</v>
      </c>
      <c r="G110" s="28" t="str">
        <f t="shared" si="8"/>
        <v>   combinedMappings ["3Color"]= ["🚦 3 Colors", "🚦&lt;br&gt;3 Colors", "&lt;br&gt;Flag uses exactly three distinct colors only.&lt;br&gt;&lt;br&gt;Different shades of the same main color are not considered different colors.&lt;br&gt;&lt;br&gt;Pink and purple are considered the same color for simplicity."],</v>
      </c>
      <c r="H110" s="36" t="str">
        <f>""</f>
        <v/>
      </c>
    </row>
    <row r="111" spans="1:8" ht="14.4" x14ac:dyDescent="0.3">
      <c r="A111" s="29" t="s">
        <v>1421</v>
      </c>
      <c r="B111" s="30" t="str">
        <f t="shared" si="7"/>
        <v>"4Color"</v>
      </c>
      <c r="C111" s="39" t="s">
        <v>1422</v>
      </c>
      <c r="D111" s="31" t="s">
        <v>1423</v>
      </c>
      <c r="E111" s="32" t="s">
        <v>1424</v>
      </c>
      <c r="F111" s="27" t="str">
        <f t="shared" si="6"/>
        <v>"4Color":["🖼️ 4 Colors","🖼️&lt;br&gt;4 Colors","&lt;br&gt;Flag uses exactly four distinct colors only.&lt;br&gt;&lt;br&gt;Different shades of the same main color are not considered different colors.&lt;br&gt;&lt;br&gt;Pink and purple are considered the same color for simplicity."],</v>
      </c>
      <c r="G111" s="28" t="str">
        <f t="shared" ref="G111:G125" si="9">IF(A111&lt;&gt;"",SUBSTITUTE(SUBSTITUTE(SUBSTITUTE(SUBSTITUTE($G$1,"key",A111),"a0",C111),"a1",D111),"a2",E111),"")</f>
        <v>   combinedMappings ["4Color"]= ["🖼️ 4 Colors", "🖼️&lt;br&gt;4 Colors", "&lt;br&gt;Flag uses exactly four distinct colors only.&lt;br&gt;&lt;br&gt;Different shades of the same main color are not considered different colors.&lt;br&gt;&lt;br&gt;Pink and purple are considered the same color for simplicity."],</v>
      </c>
      <c r="H111" s="36" t="str">
        <f>""</f>
        <v/>
      </c>
    </row>
    <row r="112" spans="1:8" ht="14.4" x14ac:dyDescent="0.3">
      <c r="A112" s="29" t="s">
        <v>1425</v>
      </c>
      <c r="B112" s="30" t="str">
        <f t="shared" si="7"/>
        <v>"5+Colo"</v>
      </c>
      <c r="C112" s="39" t="s">
        <v>1426</v>
      </c>
      <c r="D112" s="31" t="s">
        <v>1427</v>
      </c>
      <c r="E112" s="32" t="s">
        <v>1428</v>
      </c>
      <c r="F112" s="27" t="str">
        <f t="shared" si="6"/>
        <v>"5+Colo":["🌈 5+ Colors","🌈&lt;br&gt;5+ Colors","&lt;br&gt;Flag uses 5 or more distinct colors.&lt;br&gt;&lt;br&gt;Different shades of the same main color are not considered different colors.&lt;br&gt;&lt;br&gt;Pink and purple are considered the same color for simplicity."],</v>
      </c>
      <c r="G112" s="28" t="str">
        <f t="shared" si="9"/>
        <v>   combinedMappings ["5+Colo"]= ["🌈 5+ Colors", "🌈&lt;br&gt;5+ Colors", "&lt;br&gt;Flag uses 5 or more distinct colors.&lt;br&gt;&lt;br&gt;Different shades of the same main color are not considered different colors.&lt;br&gt;&lt;br&gt;Pink and purple are considered the same color for simplicity."],</v>
      </c>
      <c r="H112" s="36" t="str">
        <f>""</f>
        <v/>
      </c>
    </row>
    <row r="113" spans="1:8" ht="14.4" x14ac:dyDescent="0.3">
      <c r="A113" s="29" t="s">
        <v>1429</v>
      </c>
      <c r="B113" s="30" t="str">
        <f t="shared" si="7"/>
        <v>"ExtraNah_2Color, 2Color"</v>
      </c>
      <c r="C113" s="39" t="s">
        <v>1430</v>
      </c>
      <c r="D113" s="31" t="s">
        <v>1431</v>
      </c>
      <c r="E113" s="32" t="s">
        <v>1432</v>
      </c>
      <c r="F113" s="27" t="str">
        <f t="shared" si="6"/>
        <v>"ExtraNah_2Color, 2Color":["🚫🎌","🚫🎌&lt;br&gt;No&lt;br&gt;2 Colors","&lt;br&gt;The flag has a total amount of colors that is not exactly 2&lt;br&gt;&lt;br&gt;Different shades of the same main color are not considered different colors."],</v>
      </c>
      <c r="G113" s="28" t="str">
        <f t="shared" si="9"/>
        <v>   combinedMappings ["ExtraNah_2Color, 2Color"]= ["🚫🎌", "🚫🎌&lt;br&gt;No&lt;br&gt;2 Colors", "&lt;br&gt;The flag has a total amount of colors that is not exactly 2&lt;br&gt;&lt;br&gt;Different shades of the same main color are not considered different colors."],</v>
      </c>
      <c r="H113" s="36" t="str">
        <f>""</f>
        <v/>
      </c>
    </row>
    <row r="114" spans="1:8" ht="14.4" x14ac:dyDescent="0.3">
      <c r="A114" s="29" t="s">
        <v>1433</v>
      </c>
      <c r="B114" s="30" t="str">
        <f t="shared" si="7"/>
        <v>"ExtraNah_3Color, 3Color"</v>
      </c>
      <c r="C114" s="39" t="s">
        <v>1434</v>
      </c>
      <c r="D114" s="31" t="s">
        <v>1435</v>
      </c>
      <c r="E114" s="32" t="s">
        <v>1436</v>
      </c>
      <c r="F114" s="27" t="str">
        <f t="shared" si="6"/>
        <v>"ExtraNah_3Color, 3Color":["🚫🚦","🚫🚦&lt;br&gt;No&lt;br&gt;3 Colors","&lt;br&gt;The flag has a total amount of colors that is not exactly 3&lt;br&gt;&lt;br&gt;Different shades of the same main color are not considered different colors."],</v>
      </c>
      <c r="G114" s="28" t="str">
        <f t="shared" si="9"/>
        <v>   combinedMappings ["ExtraNah_3Color, 3Color"]= ["🚫🚦", "🚫🚦&lt;br&gt;No&lt;br&gt;3 Colors", "&lt;br&gt;The flag has a total amount of colors that is not exactly 3&lt;br&gt;&lt;br&gt;Different shades of the same main color are not considered different colors."],</v>
      </c>
      <c r="H114" s="36" t="str">
        <f>""</f>
        <v/>
      </c>
    </row>
    <row r="115" spans="1:8" ht="14.4" x14ac:dyDescent="0.3">
      <c r="A115" s="29" t="s">
        <v>1437</v>
      </c>
      <c r="B115" s="30" t="str">
        <f t="shared" si="7"/>
        <v>"ExtraNah_4Color, 4Color"</v>
      </c>
      <c r="C115" s="39" t="s">
        <v>1438</v>
      </c>
      <c r="D115" s="31" t="s">
        <v>1439</v>
      </c>
      <c r="E115" s="32" t="s">
        <v>1440</v>
      </c>
      <c r="F115" s="27" t="str">
        <f t="shared" si="6"/>
        <v>"ExtraNah_4Color, 4Color":["🚫🖼️","🚫🖼️&lt;br&gt;No&lt;br&gt;4 Colors","&lt;br&gt;The flag has a total amount of colors that is not exactly 4&lt;br&gt;&lt;br&gt;Different shades of the same main color are not considered different colors."],</v>
      </c>
      <c r="G115" s="28" t="str">
        <f t="shared" si="9"/>
        <v>   combinedMappings ["ExtraNah_4Color, 4Color"]= ["🚫🖼️", "🚫🖼️&lt;br&gt;No&lt;br&gt;4 Colors", "&lt;br&gt;The flag has a total amount of colors that is not exactly 4&lt;br&gt;&lt;br&gt;Different shades of the same main color are not considered different colors."],</v>
      </c>
      <c r="H115" s="36" t="str">
        <f>""</f>
        <v/>
      </c>
    </row>
    <row r="116" spans="1:8" ht="14.4" x14ac:dyDescent="0.3">
      <c r="A116" s="29" t="s">
        <v>1441</v>
      </c>
      <c r="B116" s="30" t="str">
        <f t="shared" si="7"/>
        <v>"ExtraNah_5+Colo, 5+Colo"</v>
      </c>
      <c r="C116" s="39" t="s">
        <v>1442</v>
      </c>
      <c r="D116" s="31" t="s">
        <v>1443</v>
      </c>
      <c r="E116" s="32" t="s">
        <v>1444</v>
      </c>
      <c r="F116" s="27" t="str">
        <f t="shared" si="6"/>
        <v>"ExtraNah_5+Colo, 5+Colo":["🚫🌈","🚫🌈&lt;br&gt;No&lt;br&gt;5+ Colors","&lt;br&gt;The flag has a total amount of colors that is not exactly 5&lt;br&gt;&lt;br&gt;Different shades of the same main color are not considered different colors."],</v>
      </c>
      <c r="G116" s="28" t="str">
        <f t="shared" si="9"/>
        <v>   combinedMappings ["ExtraNah_5+Colo, 5+Colo"]= ["🚫🌈", "🚫🌈&lt;br&gt;No&lt;br&gt;5+ Colors", "&lt;br&gt;The flag has a total amount of colors that is not exactly 5&lt;br&gt;&lt;br&gt;Different shades of the same main color are not considered different colors."],</v>
      </c>
      <c r="H116" s="36" t="str">
        <f>""</f>
        <v/>
      </c>
    </row>
    <row r="117" spans="1:8" ht="14.4" x14ac:dyDescent="0.3">
      <c r="A117" s="29" t="s">
        <v>1445</v>
      </c>
      <c r="B117" s="30" t="str">
        <f t="shared" si="7"/>
        <v>"Extra_2Color, NO_YEL"</v>
      </c>
      <c r="C117" s="39" t="s">
        <v>1446</v>
      </c>
      <c r="D117" s="31" t="s">
        <v>1447</v>
      </c>
      <c r="E117" s="32" t="s">
        <v>1448</v>
      </c>
      <c r="F117" s="27" t="str">
        <f t="shared" si="6"/>
        <v>"Extra_2Color, NO_YEL":["🎌🚫🟨 2, No Yel","🎌🚫🟨&lt;br&gt;2 Colors:&lt;br&gt;No Yellow","&lt;br&gt;The flag has 2 colors, but none of them is Yellow."],</v>
      </c>
      <c r="G117" s="28" t="str">
        <f t="shared" si="9"/>
        <v>   combinedMappings ["Extra_2Color, NO_YEL"]= ["🎌🚫🟨 2, No Yel", "🎌🚫🟨&lt;br&gt;2 Colors:&lt;br&gt;No Yellow", "&lt;br&gt;The flag has 2 colors, but none of them is Yellow."],</v>
      </c>
      <c r="H117" s="36" t="str">
        <f>""</f>
        <v/>
      </c>
    </row>
    <row r="118" spans="1:8" ht="14.4" x14ac:dyDescent="0.3">
      <c r="A118" s="29" t="s">
        <v>1449</v>
      </c>
      <c r="B118" s="30" t="str">
        <f t="shared" si="7"/>
        <v>"Extra_2Color, NO_WHI"</v>
      </c>
      <c r="C118" s="39" t="s">
        <v>1450</v>
      </c>
      <c r="D118" s="31" t="s">
        <v>1451</v>
      </c>
      <c r="E118" s="32" t="s">
        <v>1452</v>
      </c>
      <c r="F118" s="27" t="str">
        <f t="shared" si="6"/>
        <v>"Extra_2Color, NO_WHI":["🎌🚫⬜ 2, No Whi","🎌🚫⬜&lt;br&gt;2 Colors:&lt;br&gt;No White","&lt;br&gt;The flag has 2 colors, but none of them is White."],</v>
      </c>
      <c r="G118" s="28" t="str">
        <f t="shared" si="9"/>
        <v>   combinedMappings ["Extra_2Color, NO_WHI"]= ["🎌🚫⬜ 2, No Whi", "🎌🚫⬜&lt;br&gt;2 Colors:&lt;br&gt;No White", "&lt;br&gt;The flag has 2 colors, but none of them is White."],</v>
      </c>
      <c r="H118" s="36" t="str">
        <f>""</f>
        <v/>
      </c>
    </row>
    <row r="119" spans="1:8" ht="14.4" x14ac:dyDescent="0.3">
      <c r="A119" s="29" t="s">
        <v>1453</v>
      </c>
      <c r="B119" s="30" t="str">
        <f t="shared" si="7"/>
        <v>"Extra_2Color, NO_BLU"</v>
      </c>
      <c r="C119" s="39" t="s">
        <v>1454</v>
      </c>
      <c r="D119" s="31" t="s">
        <v>1455</v>
      </c>
      <c r="E119" s="32" t="s">
        <v>1456</v>
      </c>
      <c r="F119" s="27" t="str">
        <f t="shared" si="6"/>
        <v>"Extra_2Color, NO_BLU":["🎌🚫🟦 2, No Blu","🎌🚫🟦&lt;br&gt;2 Colors:&lt;br&gt;No Blue","&lt;br&gt;The flag has 2 colors, but none of them is Blue."],</v>
      </c>
      <c r="G119" s="28" t="str">
        <f t="shared" si="9"/>
        <v>   combinedMappings ["Extra_2Color, NO_BLU"]= ["🎌🚫🟦 2, No Blu", "🎌🚫🟦&lt;br&gt;2 Colors:&lt;br&gt;No Blue", "&lt;br&gt;The flag has 2 colors, but none of them is Blue."],</v>
      </c>
      <c r="H119" s="36" t="str">
        <f>""</f>
        <v/>
      </c>
    </row>
    <row r="120" spans="1:8" ht="14.4" x14ac:dyDescent="0.3">
      <c r="A120" s="29" t="s">
        <v>1457</v>
      </c>
      <c r="B120" s="30" t="str">
        <f t="shared" si="7"/>
        <v>"Extra_2Color, NO_GRE"</v>
      </c>
      <c r="C120" s="39" t="s">
        <v>1458</v>
      </c>
      <c r="D120" s="31" t="s">
        <v>1459</v>
      </c>
      <c r="E120" s="32" t="s">
        <v>1456</v>
      </c>
      <c r="F120" s="27" t="str">
        <f t="shared" si="6"/>
        <v>"Extra_2Color, NO_GRE":["🎌🚫🟩 2, No Blu","🎌🚫🟩&lt;br&gt;2 Colors:&lt;br&gt;No Green","&lt;br&gt;The flag has 2 colors, but none of them is Blue."],</v>
      </c>
      <c r="G120" s="28" t="str">
        <f t="shared" si="9"/>
        <v>   combinedMappings ["Extra_2Color, NO_GRE"]= ["🎌🚫🟩 2, No Blu", "🎌🚫🟩&lt;br&gt;2 Colors:&lt;br&gt;No Green", "&lt;br&gt;The flag has 2 colors, but none of them is Blue."],</v>
      </c>
      <c r="H120" s="36" t="str">
        <f>""</f>
        <v/>
      </c>
    </row>
    <row r="121" spans="1:8" ht="14.4" x14ac:dyDescent="0.3">
      <c r="A121" s="29" t="s">
        <v>1460</v>
      </c>
      <c r="B121" s="30" t="str">
        <f t="shared" si="7"/>
        <v>"Extra_3Color, NO_RED"</v>
      </c>
      <c r="C121" s="39" t="s">
        <v>1461</v>
      </c>
      <c r="D121" s="31" t="s">
        <v>1462</v>
      </c>
      <c r="E121" s="32" t="s">
        <v>1463</v>
      </c>
      <c r="F121" s="27" t="str">
        <f t="shared" si="6"/>
        <v>"Extra_3Color, NO_RED":["🚦🚫🟥 3, No Red","🚦🚫🟥&lt;br&gt;3 Colors:&lt;br&gt;No Red","&lt;br&gt;The flag has 3 colors, but none of them is Red."],</v>
      </c>
      <c r="G121" s="28" t="str">
        <f t="shared" si="9"/>
        <v>   combinedMappings ["Extra_3Color, NO_RED"]= ["🚦🚫🟥 3, No Red", "🚦🚫🟥&lt;br&gt;3 Colors:&lt;br&gt;No Red", "&lt;br&gt;The flag has 3 colors, but none of them is Red."],</v>
      </c>
      <c r="H121" s="36" t="str">
        <f>""</f>
        <v/>
      </c>
    </row>
    <row r="122" spans="1:8" ht="14.4" x14ac:dyDescent="0.3">
      <c r="A122" s="29" t="s">
        <v>1464</v>
      </c>
      <c r="B122" s="30" t="str">
        <f t="shared" si="7"/>
        <v>"Extra_3Color, NO_GRE"</v>
      </c>
      <c r="C122" s="39" t="s">
        <v>1465</v>
      </c>
      <c r="D122" s="31" t="s">
        <v>1466</v>
      </c>
      <c r="E122" s="32" t="s">
        <v>1467</v>
      </c>
      <c r="F122" s="27" t="str">
        <f t="shared" si="6"/>
        <v>"Extra_3Color, NO_GRE":["🚦🚫🟩 3, No Gre","🚦🚫🟩 &lt;br&gt;3 Colors:&lt;br&gt;No Green","&lt;br&gt;The flag has 3 colors, but none of them is Green."],</v>
      </c>
      <c r="G122" s="28" t="str">
        <f t="shared" si="9"/>
        <v>   combinedMappings ["Extra_3Color, NO_GRE"]= ["🚦🚫🟩 3, No Gre", "🚦🚫🟩 &lt;br&gt;3 Colors:&lt;br&gt;No Green", "&lt;br&gt;The flag has 3 colors, but none of them is Green."],</v>
      </c>
      <c r="H122" s="36" t="str">
        <f>""</f>
        <v/>
      </c>
    </row>
    <row r="123" spans="1:8" ht="14.4" x14ac:dyDescent="0.3">
      <c r="A123" s="29" t="s">
        <v>1468</v>
      </c>
      <c r="B123" s="30" t="str">
        <f t="shared" si="7"/>
        <v>"Extra_3Color, NO_WHI"</v>
      </c>
      <c r="C123" s="39" t="s">
        <v>1469</v>
      </c>
      <c r="D123" s="31" t="s">
        <v>1470</v>
      </c>
      <c r="E123" s="32" t="s">
        <v>1471</v>
      </c>
      <c r="F123" s="27" t="str">
        <f t="shared" si="6"/>
        <v>"Extra_3Color, NO_WHI":["🚦🚫⬜ 3, No Whi","🚦🚫⬜ &lt;br&gt;3 Colors:&lt;br&gt;No White","&lt;br&gt;The flag has 3 colors, but none of them is White."],</v>
      </c>
      <c r="G123" s="28" t="str">
        <f t="shared" si="9"/>
        <v>   combinedMappings ["Extra_3Color, NO_WHI"]= ["🚦🚫⬜ 3, No Whi", "🚦🚫⬜ &lt;br&gt;3 Colors:&lt;br&gt;No White", "&lt;br&gt;The flag has 3 colors, but none of them is White."],</v>
      </c>
      <c r="H123" s="36" t="str">
        <f>""</f>
        <v/>
      </c>
    </row>
    <row r="124" spans="1:8" ht="14.4" x14ac:dyDescent="0.3">
      <c r="A124" s="29" t="s">
        <v>1472</v>
      </c>
      <c r="B124" s="30" t="str">
        <f t="shared" si="7"/>
        <v>"Extra_3Color, NO_YEL"</v>
      </c>
      <c r="C124" s="39" t="s">
        <v>1473</v>
      </c>
      <c r="D124" s="31" t="s">
        <v>1474</v>
      </c>
      <c r="E124" s="32" t="s">
        <v>1475</v>
      </c>
      <c r="F124" s="27" t="str">
        <f t="shared" si="6"/>
        <v>"Extra_3Color, NO_YEL":["🚦🚫🟨 3, No Yel","🚦🚫🟨 &lt;br&gt;3 Colors:&lt;br&gt;No Yellow","&lt;br&gt;The flag has 3 colors, but none of them is Yellow."],</v>
      </c>
      <c r="G124" s="28" t="str">
        <f t="shared" si="9"/>
        <v>   combinedMappings ["Extra_3Color, NO_YEL"]= ["🚦🚫🟨 3, No Yel", "🚦🚫🟨 &lt;br&gt;3 Colors:&lt;br&gt;No Yellow", "&lt;br&gt;The flag has 3 colors, but none of them is Yellow."],</v>
      </c>
      <c r="H124" s="36" t="str">
        <f>""</f>
        <v/>
      </c>
    </row>
    <row r="125" spans="1:8" ht="14.4" x14ac:dyDescent="0.3">
      <c r="A125" s="29" t="s">
        <v>1476</v>
      </c>
      <c r="B125" s="30" t="str">
        <f t="shared" si="7"/>
        <v>"Extra_3Color, NO_BLU"</v>
      </c>
      <c r="C125" s="39" t="s">
        <v>1477</v>
      </c>
      <c r="D125" s="31" t="s">
        <v>1478</v>
      </c>
      <c r="E125" s="32" t="s">
        <v>1479</v>
      </c>
      <c r="F125" s="27" t="str">
        <f t="shared" si="6"/>
        <v>"Extra_3Color, NO_BLU":["🚦🚫🟦 3, No Yel","🚦🚫🟦 &lt;br&gt;3 Colors:&lt;br&gt;No Blue","&lt;br&gt;The flag has 3 colors, but none of them is Blue."],</v>
      </c>
      <c r="G125" s="28" t="str">
        <f t="shared" si="9"/>
        <v>   combinedMappings ["Extra_3Color, NO_BLU"]= ["🚦🚫🟦 3, No Yel", "🚦🚫🟦 &lt;br&gt;3 Colors:&lt;br&gt;No Blue", "&lt;br&gt;The flag has 3 colors, but none of them is Blue."],</v>
      </c>
      <c r="H125" s="36" t="str">
        <f>""</f>
        <v/>
      </c>
    </row>
    <row r="126" spans="1:8" x14ac:dyDescent="0.35">
      <c r="B126" t="str">
        <f t="shared" si="7"/>
        <v/>
      </c>
      <c r="H126" s="36" t="str">
        <f>""</f>
        <v/>
      </c>
    </row>
    <row r="127" spans="1:8" x14ac:dyDescent="0.35">
      <c r="A127" s="35" t="s">
        <v>1480</v>
      </c>
      <c r="B127" t="str">
        <f t="shared" si="7"/>
        <v/>
      </c>
      <c r="H127" s="36" t="str">
        <f>""</f>
        <v/>
      </c>
    </row>
    <row r="128" spans="1:8" ht="14.4" x14ac:dyDescent="0.3">
      <c r="A128" s="29" t="s">
        <v>1481</v>
      </c>
      <c r="B128" s="30" t="str">
        <f t="shared" si="7"/>
        <v>"NoBand"</v>
      </c>
      <c r="C128" s="39" t="s">
        <v>1482</v>
      </c>
      <c r="D128" s="31" t="s">
        <v>1483</v>
      </c>
      <c r="E128" s="32" t="s">
        <v>1484</v>
      </c>
      <c r="F128" s="27" t="str">
        <f t="shared" si="6"/>
        <v>"NoBand":["🏳️ No Band","🏳️&lt;br&gt;No Bands","&lt;br&gt;Flag background has no bands or stripes.&lt;br&gt;&lt;br&gt;Coat of arms and cantons are not taken into consideration.&lt;br&gt;&lt;br&gt;Crosses that extend through all the flag, such as nordic crosses, are considered bands.&lt;br&gt;&lt;br&gt;Diagonal sections are considered bands."],</v>
      </c>
      <c r="G128" s="28" t="str">
        <f t="shared" ref="G128:G149" si="10">IF(A128&lt;&gt;"",SUBSTITUTE(SUBSTITUTE(SUBSTITUTE(SUBSTITUTE($G$1,"key",A128),"a0",C128),"a1",D128),"a2",E128),"")</f>
        <v>   combinedMappings ["NoBand"]= ["🏳️ No Band", "🏳️&lt;br&gt;No Bands", "&lt;br&gt;Flag background has no bands or stripes.&lt;br&gt;&lt;br&gt;Coat of arms and cantons are not taken into consideration.&lt;br&gt;&lt;br&gt;Crosses that extend through all the flag, such as nordic crosses, are considered bands.&lt;br&gt;&lt;br&gt;Diagonal sections are considered bands."],</v>
      </c>
      <c r="H128" s="36" t="str">
        <f>""</f>
        <v/>
      </c>
    </row>
    <row r="129" spans="1:8" ht="14.4" x14ac:dyDescent="0.3">
      <c r="A129" s="29" t="s">
        <v>1485</v>
      </c>
      <c r="B129" s="30" t="str">
        <f t="shared" si="7"/>
        <v>"2Bands"</v>
      </c>
      <c r="C129" s="39" t="s">
        <v>1486</v>
      </c>
      <c r="D129" s="31" t="s">
        <v>1487</v>
      </c>
      <c r="E129" s="32" t="s">
        <v>1488</v>
      </c>
      <c r="F129" s="27" t="str">
        <f t="shared" ref="F129:F192" si="11">IF(A129&lt;&gt;"",B129&amp;":["&amp;CHAR(34)&amp;C129&amp;CHAR(34)&amp;","&amp;CHAR(34)&amp;D129&amp;CHAR(34)&amp;","&amp;CHAR(34)&amp;E129&amp;CHAR(34)&amp;"],","")</f>
        <v>"2Bands":["◼️ 2 Band","◼️◼️&lt;br&gt;2 Bands","&lt;br&gt;Flag background has exactly two bands/stripes.&lt;br&gt;&lt;br&gt;Coats of arms and cantons are not taken into consideration.&lt;br&gt;&lt;br&gt;Crosses that extend through all the flag, such as nordic crosses, are considered bands.&lt;br&gt;&lt;br&gt;Diagonal sections are considered bands."],</v>
      </c>
      <c r="G129" s="28" t="str">
        <f t="shared" si="10"/>
        <v>   combinedMappings ["2Bands"]= ["◼️ 2 Band", "◼️◼️&lt;br&gt;2 Bands", "&lt;br&gt;Flag background has exactly two bands/stripes.&lt;br&gt;&lt;br&gt;Coats of arms and cantons are not taken into consideration.&lt;br&gt;&lt;br&gt;Crosses that extend through all the flag, such as nordic crosses, are considered bands.&lt;br&gt;&lt;br&gt;Diagonal sections are considered bands."],</v>
      </c>
      <c r="H129" s="36" t="str">
        <f>""</f>
        <v/>
      </c>
    </row>
    <row r="130" spans="1:8" ht="14.4" x14ac:dyDescent="0.3">
      <c r="A130" s="29" t="s">
        <v>1489</v>
      </c>
      <c r="B130" s="30" t="str">
        <f t="shared" si="7"/>
        <v>"3Bands"</v>
      </c>
      <c r="C130" s="39" t="s">
        <v>1490</v>
      </c>
      <c r="D130" s="31" t="s">
        <v>1491</v>
      </c>
      <c r="E130" s="32" t="s">
        <v>1492</v>
      </c>
      <c r="F130" s="27" t="str">
        <f t="shared" si="11"/>
        <v>"3Bands":["◼️ 3 Band","◼️◼️◼️&lt;br&gt;3 Bands","&lt;br&gt;Flag background has exactly three bands/stripes.&lt;br&gt;&lt;br&gt;Coats of arms and cantons are not taken into consideration.&lt;br&gt;&lt;br&gt;Crosses that extend through all the flag, such as nordic crosses, are considered bands.&lt;br&gt;&lt;br&gt;Diagonal sections are considered bands."],</v>
      </c>
      <c r="G130" s="28" t="str">
        <f t="shared" si="10"/>
        <v>   combinedMappings ["3Bands"]= ["◼️ 3 Band", "◼️◼️◼️&lt;br&gt;3 Bands", "&lt;br&gt;Flag background has exactly three bands/stripes.&lt;br&gt;&lt;br&gt;Coats of arms and cantons are not taken into consideration.&lt;br&gt;&lt;br&gt;Crosses that extend through all the flag, such as nordic crosses, are considered bands.&lt;br&gt;&lt;br&gt;Diagonal sections are considered bands."],</v>
      </c>
      <c r="H130" s="36" t="str">
        <f>""</f>
        <v/>
      </c>
    </row>
    <row r="131" spans="1:8" ht="14.4" x14ac:dyDescent="0.3">
      <c r="A131" s="29" t="s">
        <v>1493</v>
      </c>
      <c r="B131" s="30" t="str">
        <f t="shared" si="7"/>
        <v>"4+Band"</v>
      </c>
      <c r="C131" s="39" t="s">
        <v>1494</v>
      </c>
      <c r="D131" s="31" t="s">
        <v>1495</v>
      </c>
      <c r="E131" s="32" t="s">
        <v>1496</v>
      </c>
      <c r="F131" s="27" t="str">
        <f t="shared" si="11"/>
        <v>"4+Band":["◼️ 4+ Band","◼️◼️◼️◼️&lt;br&gt;4 Bands&lt;br&gt;or more","&lt;br&gt;Flag background has four or more bands/stripes.&lt;br&gt;&lt;br&gt;Coats of arms and cantons are not taken into consideration.&lt;br&gt;&lt;br&gt;Crosses that extend through all the flag, such as nordic crosses, are considered bands.&lt;br&gt;&lt;br&gt;Diagonal sections are considered bands."],</v>
      </c>
      <c r="G131" s="28" t="str">
        <f t="shared" si="10"/>
        <v>   combinedMappings ["4+Band"]= ["◼️ 4+ Band", "◼️◼️◼️◼️&lt;br&gt;4 Bands&lt;br&gt;or more", "&lt;br&gt;Flag background has four or more bands/stripes.&lt;br&gt;&lt;br&gt;Coats of arms and cantons are not taken into consideration.&lt;br&gt;&lt;br&gt;Crosses that extend through all the flag, such as nordic crosses, are considered bands.&lt;br&gt;&lt;br&gt;Diagonal sections are considered bands."],</v>
      </c>
      <c r="H131" s="36" t="str">
        <f>""</f>
        <v/>
      </c>
    </row>
    <row r="132" spans="1:8" ht="14.4" x14ac:dyDescent="0.3">
      <c r="A132" s="29" t="s">
        <v>1497</v>
      </c>
      <c r="B132" s="30" t="str">
        <f t="shared" ref="B132:B195" si="12">IF(C132&lt;&gt;"",CHAR(34)&amp;A132&amp;CHAR(34),"")</f>
        <v>"Horizo"</v>
      </c>
      <c r="C132" s="39" t="s">
        <v>1498</v>
      </c>
      <c r="D132" s="31" t="s">
        <v>1499</v>
      </c>
      <c r="E132" s="32" t="s">
        <v>1500</v>
      </c>
      <c r="F132" s="27" t="str">
        <f t="shared" si="11"/>
        <v>"Horizo":["↔︎ Horiz","↔︎&lt;br&gt;Horizontal Bands","&lt;br&gt;Flag features horizontal bands or stripes.&lt;br&gt;&lt;br&gt;Coats of arms and canton lines are excluded."],</v>
      </c>
      <c r="G132" s="28" t="str">
        <f t="shared" si="10"/>
        <v>   combinedMappings ["Horizo"]= ["↔︎ Horiz", "↔︎&lt;br&gt;Horizontal Bands", "&lt;br&gt;Flag features horizontal bands or stripes.&lt;br&gt;&lt;br&gt;Coats of arms and canton lines are excluded."],</v>
      </c>
      <c r="H132" s="36" t="str">
        <f>""</f>
        <v/>
      </c>
    </row>
    <row r="133" spans="1:8" ht="14.4" x14ac:dyDescent="0.3">
      <c r="A133" s="29" t="s">
        <v>1501</v>
      </c>
      <c r="B133" s="30" t="str">
        <f t="shared" si="12"/>
        <v>"Vertic"</v>
      </c>
      <c r="C133" s="39" t="s">
        <v>1502</v>
      </c>
      <c r="D133" s="31" t="s">
        <v>1503</v>
      </c>
      <c r="E133" s="32" t="s">
        <v>1504</v>
      </c>
      <c r="F133" s="27" t="str">
        <f t="shared" si="11"/>
        <v>"Vertic":["↕︎ Vertic","↕︎&lt;br&gt;Vertical Bands","&lt;br&gt;Flag features vertical bands or stripes.&lt;br&gt;&lt;br&gt;Coats of arms and canton lines are excluded."],</v>
      </c>
      <c r="G133" s="28" t="str">
        <f t="shared" si="10"/>
        <v>   combinedMappings ["Vertic"]= ["↕︎ Vertic", "↕︎&lt;br&gt;Vertical Bands", "&lt;br&gt;Flag features vertical bands or stripes.&lt;br&gt;&lt;br&gt;Coats of arms and canton lines are excluded."],</v>
      </c>
      <c r="H133" s="36" t="str">
        <f>""</f>
        <v/>
      </c>
    </row>
    <row r="134" spans="1:8" ht="14.4" x14ac:dyDescent="0.3">
      <c r="A134" s="29" t="s">
        <v>1505</v>
      </c>
      <c r="B134" s="30" t="str">
        <f t="shared" si="12"/>
        <v>"Diagon"</v>
      </c>
      <c r="C134" s="39" t="s">
        <v>1506</v>
      </c>
      <c r="D134" s="31" t="s">
        <v>1507</v>
      </c>
      <c r="E134" s="32" t="s">
        <v>1508</v>
      </c>
      <c r="F134" s="27" t="str">
        <f t="shared" si="11"/>
        <v>"Diagon":["↗︎ Diagon","↗︎&lt;br&gt;Diagonal Line","&lt;br&gt;This includes diagonal bands, crosses, piles, triangles or rhombuses.&lt;br&gt;&lt;br&gt;Coats of arms and cantons are excluded."],</v>
      </c>
      <c r="G134" s="28" t="str">
        <f t="shared" si="10"/>
        <v>   combinedMappings ["Diagon"]= ["↗︎ Diagon", "↗︎&lt;br&gt;Diagonal Line", "&lt;br&gt;This includes diagonal bands, crosses, piles, triangles or rhombuses.&lt;br&gt;&lt;br&gt;Coats of arms and cantons are excluded."],</v>
      </c>
      <c r="H134" s="36" t="str">
        <f>""</f>
        <v/>
      </c>
    </row>
    <row r="135" spans="1:8" ht="14.4" x14ac:dyDescent="0.3">
      <c r="A135" s="29" t="s">
        <v>1509</v>
      </c>
      <c r="B135" s="30" t="str">
        <f t="shared" si="12"/>
        <v>"allhor"</v>
      </c>
      <c r="C135" s="39" t="s">
        <v>1510</v>
      </c>
      <c r="D135" s="31" t="s">
        <v>1511</v>
      </c>
      <c r="E135" s="32" t="s">
        <v>1512</v>
      </c>
      <c r="F135" s="27" t="str">
        <f t="shared" si="11"/>
        <v>"allhor":["☰ All","☰&lt;br&gt;All Bands:&lt;br&gt;Horizontal","&lt;br&gt;All the bands/stripes of the flag are horizontal.&lt;br&gt;&lt;br&gt;That means there are no vertical/diagonal bands.&lt;br&gt;&lt;br&gt;Flags with bands and also items are accepted."],</v>
      </c>
      <c r="G135" s="28" t="str">
        <f t="shared" si="10"/>
        <v>   combinedMappings ["allhor"]= ["☰ All", "☰&lt;br&gt;All Bands:&lt;br&gt;Horizontal", "&lt;br&gt;All the bands/stripes of the flag are horizontal.&lt;br&gt;&lt;br&gt;That means there are no vertical/diagonal bands.&lt;br&gt;&lt;br&gt;Flags with bands and also items are accepted."],</v>
      </c>
      <c r="H135" s="36" t="str">
        <f>""</f>
        <v/>
      </c>
    </row>
    <row r="136" spans="1:8" ht="14.4" x14ac:dyDescent="0.3">
      <c r="A136" s="29" t="s">
        <v>1513</v>
      </c>
      <c r="B136" s="30" t="str">
        <f t="shared" si="12"/>
        <v>"allver"</v>
      </c>
      <c r="C136" s="39" t="s">
        <v>1514</v>
      </c>
      <c r="D136" s="31" t="s">
        <v>1515</v>
      </c>
      <c r="E136" s="32" t="s">
        <v>1516</v>
      </c>
      <c r="F136" s="27" t="str">
        <f t="shared" si="11"/>
        <v>"allver":["|| All","||&lt;br&gt;All Bands:&lt;br&gt;Vertical","&lt;br&gt;All the bands/stripes of the flag are vertical.&lt;br&gt;&lt;br&gt;That means there are no horizontal/diagonal bands.&lt;br&gt;&lt;br&gt;Flags with bands and also items are accepted."],</v>
      </c>
      <c r="G136" s="28" t="str">
        <f t="shared" si="10"/>
        <v>   combinedMappings ["allver"]= ["|| All", "||&lt;br&gt;All Bands:&lt;br&gt;Vertical", "&lt;br&gt;All the bands/stripes of the flag are vertical.&lt;br&gt;&lt;br&gt;That means there are no horizontal/diagonal bands.&lt;br&gt;&lt;br&gt;Flags with bands and also items are accepted."],</v>
      </c>
      <c r="H136" s="36" t="str">
        <f>""</f>
        <v/>
      </c>
    </row>
    <row r="137" spans="1:8" ht="14.4" x14ac:dyDescent="0.3">
      <c r="A137" s="29" t="s">
        <v>1517</v>
      </c>
      <c r="B137" s="30" t="str">
        <f t="shared" si="12"/>
        <v>"alldia"</v>
      </c>
      <c r="C137" s="39" t="s">
        <v>1518</v>
      </c>
      <c r="D137" s="31" t="s">
        <v>1519</v>
      </c>
      <c r="E137" s="32" t="s">
        <v>1520</v>
      </c>
      <c r="F137" s="27" t="str">
        <f t="shared" si="11"/>
        <v>"alldia":["↗︎↗︎ All","↗︎↗︎&lt;br&gt;All Bands:&lt;br&gt;Diagonal","&lt;br&gt;All the bands/stripes of the flag are diagonal.&lt;br&gt;&lt;br&gt;That means there are diagonal bands, but no horizontal/vertical bands.&lt;br&gt;&lt;br&gt;The flag can contain items but will not be taken into consideration."],</v>
      </c>
      <c r="G137" s="28" t="str">
        <f t="shared" si="10"/>
        <v>   combinedMappings ["alldia"]= ["↗︎↗︎ All", "↗︎↗︎&lt;br&gt;All Bands:&lt;br&gt;Diagonal", "&lt;br&gt;All the bands/stripes of the flag are diagonal.&lt;br&gt;&lt;br&gt;That means there are diagonal bands, but no horizontal/vertical bands.&lt;br&gt;&lt;br&gt;The flag can contain items but will not be taken into consideration."],</v>
      </c>
      <c r="H137" s="36" t="str">
        <f>""</f>
        <v/>
      </c>
    </row>
    <row r="138" spans="1:8" ht="14.4" x14ac:dyDescent="0.3">
      <c r="A138" s="29" t="s">
        <v>1521</v>
      </c>
      <c r="B138" s="30" t="str">
        <f t="shared" si="12"/>
        <v>"Rotate"</v>
      </c>
      <c r="C138" s="39" t="s">
        <v>1522</v>
      </c>
      <c r="D138" s="31" t="s">
        <v>1523</v>
      </c>
      <c r="E138" s="32" t="s">
        <v>1524</v>
      </c>
      <c r="F138" s="27" t="str">
        <f t="shared" si="11"/>
        <v>"Rotate":["🔄 180°","🔄&lt;br&gt;180° Symmetry","&lt;br&gt;The flag looks exactly the same if rotated 180° clockwise. This is rotational symmetry.&lt;br&gt;&lt;br&gt;As an example, Ireland flag would not qualify because if rotated this way it resembles the flag of Ivory Coast."],</v>
      </c>
      <c r="G138" s="28" t="str">
        <f t="shared" si="10"/>
        <v>   combinedMappings ["Rotate"]= ["🔄 180°", "🔄&lt;br&gt;180° Symmetry", "&lt;br&gt;The flag looks exactly the same if rotated 180° clockwise. This is rotational symmetry.&lt;br&gt;&lt;br&gt;As an example, Ireland flag would not qualify because if rotated this way it resembles the flag of Ivory Coast."],</v>
      </c>
      <c r="H138" s="36" t="str">
        <f>""</f>
        <v/>
      </c>
    </row>
    <row r="139" spans="1:8" ht="14.4" x14ac:dyDescent="0.3">
      <c r="A139" s="29" t="s">
        <v>1525</v>
      </c>
      <c r="B139" s="30" t="str">
        <f t="shared" si="12"/>
        <v>"diffdirection"</v>
      </c>
      <c r="C139" s="39" t="s">
        <v>1526</v>
      </c>
      <c r="D139" s="31" t="s">
        <v>1527</v>
      </c>
      <c r="E139" s="32" t="s">
        <v>1528</v>
      </c>
      <c r="F139" s="27" t="str">
        <f t="shared" si="11"/>
        <v>"diffdirection":["↕︎↔︎ Direction","↕︎↔︎&lt;br&gt;Bands:&lt;br&gt;2 Directions","&lt;br&gt;Flag has bands in different directions (such as one vertical band and one horizontal).&lt;br&gt;&lt;br&gt;Diagonal bands crossed are supposed to have the same direction."],</v>
      </c>
      <c r="G139" s="28" t="str">
        <f t="shared" si="10"/>
        <v>   combinedMappings ["diffdirection"]= ["↕︎↔︎ Direction", "↕︎↔︎&lt;br&gt;Bands:&lt;br&gt;2 Directions", "&lt;br&gt;Flag has bands in different directions (such as one vertical band and one horizontal).&lt;br&gt;&lt;br&gt;Diagonal bands crossed are supposed to have the same direction."],</v>
      </c>
      <c r="H139" s="36" t="str">
        <f>""</f>
        <v/>
      </c>
    </row>
    <row r="140" spans="1:8" ht="14.4" x14ac:dyDescent="0.3">
      <c r="A140" s="29" t="s">
        <v>1529</v>
      </c>
      <c r="B140" s="30" t="str">
        <f t="shared" si="12"/>
        <v>"smallcross"</v>
      </c>
      <c r="C140" s="39" t="s">
        <v>1530</v>
      </c>
      <c r="D140" s="31" t="s">
        <v>1531</v>
      </c>
      <c r="E140" s="32" t="s">
        <v>1532</v>
      </c>
      <c r="F140" s="27" t="str">
        <f t="shared" si="11"/>
        <v>"smallcross":["✝️ Small Cross","✝️&lt;br&gt;Small Cross","&lt;br&gt;There is a cross, but it does not cover the whole flag.&lt;br&gt;&lt;br&gt;That means it does not reach the edges of the flag&lt;br&gt;&lt;br&gt;Cantons and coats of arms are included."],</v>
      </c>
      <c r="G140" s="28" t="str">
        <f t="shared" si="10"/>
        <v>   combinedMappings ["smallcross"]= ["✝️ Small Cross", "✝️&lt;br&gt;Small Cross", "&lt;br&gt;There is a cross, but it does not cover the whole flag.&lt;br&gt;&lt;br&gt;That means it does not reach the edges of the flag&lt;br&gt;&lt;br&gt;Cantons and coats of arms are included."],</v>
      </c>
      <c r="H140" s="36" t="str">
        <f>""</f>
        <v/>
      </c>
    </row>
    <row r="141" spans="1:8" ht="14.4" x14ac:dyDescent="0.3">
      <c r="A141" s="29" t="s">
        <v>1533</v>
      </c>
      <c r="B141" s="30" t="str">
        <f t="shared" si="12"/>
        <v>"smallcrosscentered"</v>
      </c>
      <c r="C141" s="39" t="s">
        <v>1534</v>
      </c>
      <c r="D141" s="31" t="s">
        <v>1535</v>
      </c>
      <c r="E141" s="32" t="s">
        <v>1536</v>
      </c>
      <c r="F141" s="27" t="str">
        <f t="shared" si="11"/>
        <v>"smallcrosscentered":["✝️ Center","✝️&lt;br&gt;Small Cross&lt;br&gt;Centered","&lt;br&gt;There is a cross placed at the center, but it does not cover the whole flag.&lt;br&gt;&lt;br&gt;That means also that there are no large crosses that reach the edges of the flag.&lt;br&gt;&lt;br&gt;Crosses in centered coats of arms are included."],</v>
      </c>
      <c r="G141" s="28" t="str">
        <f t="shared" si="10"/>
        <v>   combinedMappings ["smallcrosscentered"]= ["✝️ Center", "✝️&lt;br&gt;Small Cross&lt;br&gt;Centered", "&lt;br&gt;There is a cross placed at the center, but it does not cover the whole flag.&lt;br&gt;&lt;br&gt;That means also that there are no large crosses that reach the edges of the flag.&lt;br&gt;&lt;br&gt;Crosses in centered coats of arms are included."],</v>
      </c>
      <c r="H141" s="36" t="str">
        <f>""</f>
        <v/>
      </c>
    </row>
    <row r="142" spans="1:8" ht="14.4" x14ac:dyDescent="0.3">
      <c r="A142" s="29" t="s">
        <v>1537</v>
      </c>
      <c r="B142" s="30" t="str">
        <f t="shared" si="12"/>
        <v>"largecross"</v>
      </c>
      <c r="C142" s="39" t="s">
        <v>1538</v>
      </c>
      <c r="D142" s="31" t="s">
        <v>1539</v>
      </c>
      <c r="E142" s="32" t="s">
        <v>1540</v>
      </c>
      <c r="F142" s="27" t="str">
        <f t="shared" si="11"/>
        <v>"largecross":["➕ Large Cross","➕&lt;br&gt;Large Cross","&lt;br&gt;There is a cross (formed with horizontal and vertical bands, or with crossed diagonal bands) that covers the whole flag.&lt;br&gt;&lt;br&gt;Can be centered, nordic... as long as it reaches the edges of the flag."],</v>
      </c>
      <c r="G142" s="28" t="str">
        <f t="shared" si="10"/>
        <v>   combinedMappings ["largecross"]= ["➕ Large Cross", "➕&lt;br&gt;Large Cross", "&lt;br&gt;There is a cross (formed with horizontal and vertical bands, or with crossed diagonal bands) that covers the whole flag.&lt;br&gt;&lt;br&gt;Can be centered, nordic... as long as it reaches the edges of the flag."],</v>
      </c>
      <c r="H142" s="36" t="str">
        <f>""</f>
        <v/>
      </c>
    </row>
    <row r="143" spans="1:8" ht="14.4" x14ac:dyDescent="0.3">
      <c r="A143" s="29" t="s">
        <v>1541</v>
      </c>
      <c r="B143" s="30" t="str">
        <f t="shared" si="12"/>
        <v>"firstlast"</v>
      </c>
      <c r="C143" s="39" t="s">
        <v>1542</v>
      </c>
      <c r="D143" s="31" t="s">
        <v>1543</v>
      </c>
      <c r="E143" s="32" t="s">
        <v>1544</v>
      </c>
      <c r="F143" s="27" t="str">
        <f t="shared" si="11"/>
        <v>"firstlast":["🟰 First=Last","🟰&lt;br&gt;Bands:&lt;br&gt;First = Last","&lt;br&gt;First band of the flag has the same color as the last band.&lt;br&gt;&lt;br&gt;Only valid for flags with all bands in the same direction."],</v>
      </c>
      <c r="G143" s="28" t="str">
        <f t="shared" si="10"/>
        <v>   combinedMappings ["firstlast"]= ["🟰 First=Last", "🟰&lt;br&gt;Bands:&lt;br&gt;First = Last", "&lt;br&gt;First band of the flag has the same color as the last band.&lt;br&gt;&lt;br&gt;Only valid for flags with all bands in the same direction."],</v>
      </c>
      <c r="H143" s="36" t="str">
        <f>""</f>
        <v/>
      </c>
    </row>
    <row r="144" spans="1:8" ht="14.4" x14ac:dyDescent="0.3">
      <c r="A144" s="29" t="s">
        <v>1545</v>
      </c>
      <c r="B144" s="30" t="str">
        <f t="shared" si="12"/>
        <v>"lastfirst"</v>
      </c>
      <c r="C144" s="39" t="s">
        <v>1546</v>
      </c>
      <c r="D144" s="31" t="s">
        <v>1547</v>
      </c>
      <c r="E144" s="32" t="s">
        <v>1548</v>
      </c>
      <c r="F144" s="27" t="str">
        <f t="shared" si="11"/>
        <v>"lastfirst":["≠ First!=Last","≠&lt;br&gt;Bands:&lt;br&gt;First not Last","&lt;br&gt;First band of the flag does not have the same color as the last band.&lt;br&gt;&lt;br&gt;Only valid for flags with all bands in the same direction."],</v>
      </c>
      <c r="G144" s="28" t="str">
        <f t="shared" si="10"/>
        <v>   combinedMappings ["lastfirst"]= ["≠ First!=Last", "≠&lt;br&gt;Bands:&lt;br&gt;First not Last", "&lt;br&gt;First band of the flag does not have the same color as the last band.&lt;br&gt;&lt;br&gt;Only valid for flags with all bands in the same direction."],</v>
      </c>
      <c r="H144" s="36" t="str">
        <f>""</f>
        <v/>
      </c>
    </row>
    <row r="145" spans="1:8" ht="14.4" x14ac:dyDescent="0.3">
      <c r="A145" s="29" t="s">
        <v>1549</v>
      </c>
      <c r="B145" s="30" t="str">
        <f t="shared" si="12"/>
        <v>"ExtraNah_NoBand, NoBand"</v>
      </c>
      <c r="C145" s="39" t="s">
        <v>1550</v>
      </c>
      <c r="D145" s="31" t="s">
        <v>1551</v>
      </c>
      <c r="E145" s="32" t="s">
        <v>1552</v>
      </c>
      <c r="F145" s="27" t="str">
        <f t="shared" si="11"/>
        <v>"ExtraNah_NoBand, NoBand":["📶 Bands","📶&lt;br&gt;Has Bands","&lt;br&gt;The flag has one or more bands/stripes&lt;br&gt;&lt;br&gt;Crosses that extend through all the flag, such as nordic crosses, are considered bands.&lt;br&gt;&lt;br&gt;Diagonal sections are considered bands."],</v>
      </c>
      <c r="G145" s="28" t="str">
        <f t="shared" si="10"/>
        <v>   combinedMappings ["ExtraNah_NoBand, NoBand"]= ["📶 Bands", "📶&lt;br&gt;Has Bands", "&lt;br&gt;The flag has one or more bands/stripes&lt;br&gt;&lt;br&gt;Crosses that extend through all the flag, such as nordic crosses, are considered bands.&lt;br&gt;&lt;br&gt;Diagonal sections are considered bands."],</v>
      </c>
      <c r="H145" s="36" t="str">
        <f>""</f>
        <v/>
      </c>
    </row>
    <row r="146" spans="1:8" ht="14.4" x14ac:dyDescent="0.3">
      <c r="A146" s="29" t="s">
        <v>1553</v>
      </c>
      <c r="B146" s="30" t="str">
        <f t="shared" si="12"/>
        <v>"ExtraNah_OnlyBa, OnlyBa"</v>
      </c>
      <c r="C146" s="39" t="s">
        <v>1554</v>
      </c>
      <c r="D146" s="31" t="s">
        <v>1555</v>
      </c>
      <c r="E146" s="32" t="s">
        <v>1556</v>
      </c>
      <c r="F146" s="27" t="str">
        <f t="shared" si="11"/>
        <v>"ExtraNah_OnlyBa, OnlyBa":["🧮 Items","🧮&lt;br&gt;Has Items","&lt;br&gt;The flag has items (coat of arms, animals, can be also a cross, canton...).&lt;br&gt;&lt;br&gt;The answer will be valid as long as the flag is not only composed by bands."],</v>
      </c>
      <c r="G146" s="28" t="str">
        <f t="shared" si="10"/>
        <v>   combinedMappings ["ExtraNah_OnlyBa, OnlyBa"]= ["🧮 Items", "🧮&lt;br&gt;Has Items", "&lt;br&gt;The flag has items (coat of arms, animals, can be also a cross, canton...).&lt;br&gt;&lt;br&gt;The answer will be valid as long as the flag is not only composed by bands."],</v>
      </c>
      <c r="H146" s="36" t="str">
        <f>""</f>
        <v/>
      </c>
    </row>
    <row r="147" spans="1:8" ht="14.4" x14ac:dyDescent="0.3">
      <c r="A147" s="29" t="s">
        <v>1557</v>
      </c>
      <c r="B147" s="30" t="str">
        <f t="shared" si="12"/>
        <v>"ExtraNah_OnlyBa, Center"</v>
      </c>
      <c r="C147" s="39" t="s">
        <v>1558</v>
      </c>
      <c r="D147" s="31" t="s">
        <v>1559</v>
      </c>
      <c r="E147" s="32" t="s">
        <v>1560</v>
      </c>
      <c r="F147" s="27" t="str">
        <f t="shared" si="11"/>
        <v>"ExtraNah_OnlyBa, Center":["🚫🎯 Not Center","🚫🎯&lt;br&gt;Items&lt;br&gt;Not Centered","&lt;br&gt;The flag has items (coat of arms, animals, triangle at the side, cross, canton...) but not centered."],</v>
      </c>
      <c r="G147" s="28" t="str">
        <f t="shared" si="10"/>
        <v>   combinedMappings ["ExtraNah_OnlyBa, Center"]= ["🚫🎯 Not Center", "🚫🎯&lt;br&gt;Items&lt;br&gt;Not Centered", "&lt;br&gt;The flag has items (coat of arms, animals, triangle at the side, cross, canton...) but not centered."],</v>
      </c>
      <c r="H147" s="36" t="str">
        <f>""</f>
        <v/>
      </c>
    </row>
    <row r="148" spans="1:8" ht="14.4" x14ac:dyDescent="0.3">
      <c r="A148" s="29" t="s">
        <v>1561</v>
      </c>
      <c r="B148" s="30" t="str">
        <f t="shared" si="12"/>
        <v>"Extra_OnlyBa, allhor"</v>
      </c>
      <c r="C148" s="39" t="s">
        <v>1562</v>
      </c>
      <c r="D148" s="31" t="s">
        <v>1563</v>
      </c>
      <c r="E148" s="32" t="s">
        <v>1564</v>
      </c>
      <c r="F148" s="27" t="str">
        <f t="shared" si="11"/>
        <v>"Extra_OnlyBa, allhor":["☰ Only Horiz","☰☰&lt;br&gt;Bands Only:&lt;br&gt;Horizontal","&lt;br&gt;The flag is composed only of horizontal bands. There are no vertical nor diagonal bands, and no items. Flag should not have coat of arms nor canton.&lt;br&gt;&lt;br&gt;There should not be other shapes rather than bands. Circles, triangles... are not valid."],</v>
      </c>
      <c r="G148" s="28" t="str">
        <f t="shared" si="10"/>
        <v>   combinedMappings ["Extra_OnlyBa, allhor"]= ["☰ Only Horiz", "☰☰&lt;br&gt;Bands Only:&lt;br&gt;Horizontal", "&lt;br&gt;The flag is composed only of horizontal bands. There are no vertical nor diagonal bands, and no items. Flag should not have coat of arms nor canton.&lt;br&gt;&lt;br&gt;There should not be other shapes rather than bands. Circles, triangles... are not valid."],</v>
      </c>
      <c r="H148" s="36" t="str">
        <f>""</f>
        <v/>
      </c>
    </row>
    <row r="149" spans="1:8" ht="14.4" x14ac:dyDescent="0.3">
      <c r="A149" s="29" t="s">
        <v>1565</v>
      </c>
      <c r="B149" s="30" t="str">
        <f t="shared" si="12"/>
        <v>"Extra_OnlyBa, allver"</v>
      </c>
      <c r="C149" s="39" t="s">
        <v>1566</v>
      </c>
      <c r="D149" s="31" t="s">
        <v>1567</v>
      </c>
      <c r="E149" s="32" t="s">
        <v>1568</v>
      </c>
      <c r="F149" s="27" t="str">
        <f t="shared" si="11"/>
        <v>"Extra_OnlyBa, allver":["⏸ Only Vertic","⏸⏸&lt;br&gt;Bands Only:&lt;br&gt;Vertical","&lt;br&gt;The flag is composed only of vertical bands. There are no horizontal nor diagonal bands, and no items. Flag should not have coat of arms nor canton.&lt;br&gt;&lt;br&gt;There should not be other shapes rather than bands. Circles, triangles... are not valid."],</v>
      </c>
      <c r="G149" s="28" t="str">
        <f t="shared" si="10"/>
        <v>   combinedMappings ["Extra_OnlyBa, allver"]= ["⏸ Only Vertic", "⏸⏸&lt;br&gt;Bands Only:&lt;br&gt;Vertical", "&lt;br&gt;The flag is composed only of vertical bands. There are no horizontal nor diagonal bands, and no items. Flag should not have coat of arms nor canton.&lt;br&gt;&lt;br&gt;There should not be other shapes rather than bands. Circles, triangles... are not valid."],</v>
      </c>
      <c r="H149" s="36" t="str">
        <f>""</f>
        <v/>
      </c>
    </row>
    <row r="150" spans="1:8" x14ac:dyDescent="0.35">
      <c r="B150" t="str">
        <f t="shared" si="12"/>
        <v/>
      </c>
      <c r="H150" s="36" t="str">
        <f>""</f>
        <v/>
      </c>
    </row>
    <row r="151" spans="1:8" x14ac:dyDescent="0.35">
      <c r="B151" t="str">
        <f t="shared" si="12"/>
        <v/>
      </c>
      <c r="H151" s="36" t="str">
        <f>""</f>
        <v/>
      </c>
    </row>
    <row r="152" spans="1:8" x14ac:dyDescent="0.35">
      <c r="A152" s="35" t="s">
        <v>1569</v>
      </c>
      <c r="B152" t="str">
        <f t="shared" si="12"/>
        <v/>
      </c>
      <c r="H152" s="36" t="str">
        <f>""</f>
        <v/>
      </c>
    </row>
    <row r="153" spans="1:8" ht="14.4" x14ac:dyDescent="0.3">
      <c r="A153" s="29" t="s">
        <v>1570</v>
      </c>
      <c r="B153" s="30" t="str">
        <f t="shared" si="12"/>
        <v>"Circle"</v>
      </c>
      <c r="C153" s="39" t="s">
        <v>1571</v>
      </c>
      <c r="D153" s="31" t="s">
        <v>1572</v>
      </c>
      <c r="E153" s="32" t="s">
        <v>1573</v>
      </c>
      <c r="F153" s="27" t="str">
        <f t="shared" si="11"/>
        <v>"Circle":["🔘 Circle","🔘&lt;br&gt;Has a Circle","&lt;br&gt;The flag contains a circle.&lt;br&gt;&lt;br&gt;Semicircles are not accepted.&lt;br&gt;&lt;br&gt;Rings of stars are included.&lt;br&gt;&lt;br&gt;Coats of arms and cantons are also included, but circles have to be significant enough."],</v>
      </c>
      <c r="G153" s="28" t="str">
        <f t="shared" ref="G153:G184" si="13">IF(A153&lt;&gt;"",SUBSTITUTE(SUBSTITUTE(SUBSTITUTE(SUBSTITUTE($G$1,"key",A153),"a0",C153),"a1",D153),"a2",E153),"")</f>
        <v>   combinedMappings ["Circle"]= ["🔘 Circle", "🔘&lt;br&gt;Has a Circle", "&lt;br&gt;The flag contains a circle.&lt;br&gt;&lt;br&gt;Semicircles are not accepted.&lt;br&gt;&lt;br&gt;Rings of stars are included.&lt;br&gt;&lt;br&gt;Coats of arms and cantons are also included, but circles have to be significant enough."],</v>
      </c>
      <c r="H153" s="36" t="str">
        <f>""</f>
        <v/>
      </c>
    </row>
    <row r="154" spans="1:8" ht="14.4" x14ac:dyDescent="0.3">
      <c r="A154" s="29" t="s">
        <v>1574</v>
      </c>
      <c r="B154" s="30" t="str">
        <f t="shared" si="12"/>
        <v>"Center"</v>
      </c>
      <c r="C154" s="39" t="s">
        <v>1575</v>
      </c>
      <c r="D154" s="31" t="s">
        <v>1576</v>
      </c>
      <c r="E154" s="32" t="s">
        <v>1577</v>
      </c>
      <c r="F154" s="27" t="str">
        <f t="shared" si="11"/>
        <v>"Center":["🎯 Center","🎯&lt;br&gt;Centered&lt;br&gt;Items","&lt;br&gt;There is an item(s) in the flag and it is placed in the center.&lt;br&gt;&lt;br&gt;All items of the flag must be centered.&lt;br&gt;&lt;br&gt;Items include coats of arms, crosses, emblems, stars..."],</v>
      </c>
      <c r="G154" s="28" t="str">
        <f t="shared" si="13"/>
        <v>   combinedMappings ["Center"]= ["🎯 Center", "🎯&lt;br&gt;Centered&lt;br&gt;Items", "&lt;br&gt;There is an item(s) in the flag and it is placed in the center.&lt;br&gt;&lt;br&gt;All items of the flag must be centered.&lt;br&gt;&lt;br&gt;Items include coats of arms, crosses, emblems, stars..."],</v>
      </c>
      <c r="H154" s="36" t="str">
        <f>""</f>
        <v/>
      </c>
    </row>
    <row r="155" spans="1:8" ht="14.4" x14ac:dyDescent="0.3">
      <c r="A155" s="29" t="s">
        <v>1578</v>
      </c>
      <c r="B155" s="30" t="str">
        <f t="shared" si="12"/>
        <v>"Plants"</v>
      </c>
      <c r="C155" s="39" t="s">
        <v>1579</v>
      </c>
      <c r="D155" s="31" t="s">
        <v>1580</v>
      </c>
      <c r="E155" s="32" t="s">
        <v>1581</v>
      </c>
      <c r="F155" s="27" t="str">
        <f t="shared" si="11"/>
        <v>"Plants":["🌿 Plant","🌿&lt;br&gt;Plant","&lt;br&gt;Flag contains any plants or vegetation.&lt;br&gt;&lt;br&gt;This includes trees, flowers, or grass.&lt;br&gt;&lt;br&gt;Fleur-de-lis items are not valid for this category."],</v>
      </c>
      <c r="G155" s="28" t="str">
        <f t="shared" si="13"/>
        <v>   combinedMappings ["Plants"]= ["🌿 Plant", "🌿&lt;br&gt;Plant", "&lt;br&gt;Flag contains any plants or vegetation.&lt;br&gt;&lt;br&gt;This includes trees, flowers, or grass.&lt;br&gt;&lt;br&gt;Fleur-de-lis items are not valid for this category."],</v>
      </c>
      <c r="H155" s="36" t="str">
        <f>""</f>
        <v/>
      </c>
    </row>
    <row r="156" spans="1:8" ht="14.4" x14ac:dyDescent="0.3">
      <c r="A156" s="29" t="s">
        <v>1582</v>
      </c>
      <c r="B156" s="30" t="str">
        <f t="shared" si="12"/>
        <v>"IsMoon"</v>
      </c>
      <c r="C156" s="39" t="s">
        <v>1583</v>
      </c>
      <c r="D156" s="31" t="s">
        <v>1584</v>
      </c>
      <c r="E156" s="32" t="s">
        <v>1585</v>
      </c>
      <c r="F156" s="27" t="str">
        <f t="shared" si="11"/>
        <v>"IsMoon":["🌙 Moon","🌙&lt;br&gt;Moon","&lt;br&gt;Can be a crescent, a full moon, or symbolic&lt;br&gt;&lt;br&gt;Coat of arms and cantons are also taken into consideration.&lt;br&gt;&lt;br&gt;The moon is not considered a star."],</v>
      </c>
      <c r="G156" s="28" t="str">
        <f t="shared" si="13"/>
        <v>   combinedMappings ["IsMoon"]= ["🌙 Moon", "🌙&lt;br&gt;Moon", "&lt;br&gt;Can be a crescent, a full moon, or symbolic&lt;br&gt;&lt;br&gt;Coat of arms and cantons are also taken into consideration.&lt;br&gt;&lt;br&gt;The moon is not considered a star."],</v>
      </c>
      <c r="H156" s="36" t="str">
        <f>""</f>
        <v/>
      </c>
    </row>
    <row r="157" spans="1:8" ht="14.4" x14ac:dyDescent="0.3">
      <c r="A157" s="29" t="s">
        <v>1586</v>
      </c>
      <c r="B157" s="30" t="str">
        <f t="shared" si="12"/>
        <v>"HasSta"</v>
      </c>
      <c r="C157" s="39" t="s">
        <v>1587</v>
      </c>
      <c r="D157" s="31" t="s">
        <v>1588</v>
      </c>
      <c r="E157" s="32" t="s">
        <v>1589</v>
      </c>
      <c r="F157" s="27" t="str">
        <f t="shared" si="11"/>
        <v>"HasSta":["✨ Stars","✨&lt;br&gt;With Star(s)","&lt;br&gt;The flag contains at least one (or more) star or star shaped item.&lt;br&gt;&lt;br&gt;Coats of arms and cantons are also included.&lt;br&gt;&lt;br&gt;The sun is not a valid star item as it has is own category."],</v>
      </c>
      <c r="G157" s="28" t="str">
        <f t="shared" si="13"/>
        <v>   combinedMappings ["HasSta"]= ["✨ Stars", "✨&lt;br&gt;With Star(s)", "&lt;br&gt;The flag contains at least one (or more) star or star shaped item.&lt;br&gt;&lt;br&gt;Coats of arms and cantons are also included.&lt;br&gt;&lt;br&gt;The sun is not a valid star item as it has is own category."],</v>
      </c>
      <c r="H157" s="36" t="str">
        <f>""</f>
        <v/>
      </c>
    </row>
    <row r="158" spans="1:8" ht="14.4" x14ac:dyDescent="0.3">
      <c r="A158" s="29" t="s">
        <v>1590</v>
      </c>
      <c r="B158" s="30" t="str">
        <f t="shared" si="12"/>
        <v>"1Stars"</v>
      </c>
      <c r="C158" s="39" t="s">
        <v>1591</v>
      </c>
      <c r="D158" s="31" t="s">
        <v>1592</v>
      </c>
      <c r="E158" s="32" t="s">
        <v>1593</v>
      </c>
      <c r="F158" s="27" t="str">
        <f t="shared" si="11"/>
        <v>"1Stars":["⭐ 1 Star","⭐&lt;br&gt;1 Star","&lt;br&gt;The flag contains only one star or star shaped item.&lt;br&gt;&lt;br&gt;Coats of arms and cantons are also included.&lt;br&gt;&lt;br&gt;The sun is not a valid star item as it has is own category."],</v>
      </c>
      <c r="G158" s="28" t="str">
        <f t="shared" si="13"/>
        <v>   combinedMappings ["1Stars"]= ["⭐ 1 Star", "⭐&lt;br&gt;1 Star", "&lt;br&gt;The flag contains only one star or star shaped item.&lt;br&gt;&lt;br&gt;Coats of arms and cantons are also included.&lt;br&gt;&lt;br&gt;The sun is not a valid star item as it has is own category."],</v>
      </c>
      <c r="H158" s="36" t="str">
        <f>""</f>
        <v/>
      </c>
    </row>
    <row r="159" spans="1:8" ht="14.4" x14ac:dyDescent="0.3">
      <c r="A159" s="29" t="s">
        <v>1594</v>
      </c>
      <c r="B159" s="30" t="str">
        <f t="shared" si="12"/>
        <v>"2Stars"</v>
      </c>
      <c r="C159" s="39" t="s">
        <v>1595</v>
      </c>
      <c r="D159" s="31" t="s">
        <v>1596</v>
      </c>
      <c r="E159" s="32" t="s">
        <v>1597</v>
      </c>
      <c r="F159" s="27" t="str">
        <f t="shared" si="11"/>
        <v>"2Stars":["⭐ 2 Stars","⭐⭐&lt;br&gt;2 Stars","&lt;br&gt;The flag contains only two stars or star shaped items.&lt;br&gt;&lt;br&gt;Coats of arms and cantons are also included.&lt;br&gt;&lt;br&gt;The sun is not a valid star item as it has is own category."],</v>
      </c>
      <c r="G159" s="28" t="str">
        <f t="shared" si="13"/>
        <v>   combinedMappings ["2Stars"]= ["⭐ 2 Stars", "⭐⭐&lt;br&gt;2 Stars", "&lt;br&gt;The flag contains only two stars or star shaped items.&lt;br&gt;&lt;br&gt;Coats of arms and cantons are also included.&lt;br&gt;&lt;br&gt;The sun is not a valid star item as it has is own category."],</v>
      </c>
      <c r="H159" s="36" t="str">
        <f>""</f>
        <v/>
      </c>
    </row>
    <row r="160" spans="1:8" ht="14.4" x14ac:dyDescent="0.3">
      <c r="A160" s="29" t="s">
        <v>1598</v>
      </c>
      <c r="B160" s="30" t="str">
        <f t="shared" si="12"/>
        <v>"3+Star"</v>
      </c>
      <c r="C160" s="39" t="s">
        <v>1599</v>
      </c>
      <c r="D160" s="31" t="s">
        <v>1600</v>
      </c>
      <c r="E160" s="32" t="s">
        <v>1601</v>
      </c>
      <c r="F160" s="27" t="str">
        <f t="shared" si="11"/>
        <v>"3+Star":["⭐ 3+ Stars","⭐⭐⭐&lt;br&gt;3 or more&lt;br&gt;Stars","&lt;br&gt;The flag contains only three or more stars or star shaped items.&lt;br&gt;&lt;br&gt;Coats of arms and cantons are also included.&lt;br&gt;&lt;br&gt;The sun is not a valid star item as it has is own category."],</v>
      </c>
      <c r="G160" s="28" t="str">
        <f t="shared" si="13"/>
        <v>   combinedMappings ["3+Star"]= ["⭐ 3+ Stars", "⭐⭐⭐&lt;br&gt;3 or more&lt;br&gt;Stars", "&lt;br&gt;The flag contains only three or more stars or star shaped items.&lt;br&gt;&lt;br&gt;Coats of arms and cantons are also included.&lt;br&gt;&lt;br&gt;The sun is not a valid star item as it has is own category."],</v>
      </c>
      <c r="H160" s="36" t="str">
        <f>""</f>
        <v/>
      </c>
    </row>
    <row r="161" spans="1:8" ht="14.4" x14ac:dyDescent="0.3">
      <c r="A161" s="29" t="s">
        <v>1602</v>
      </c>
      <c r="B161" s="30" t="str">
        <f t="shared" si="12"/>
        <v>"HasSun"</v>
      </c>
      <c r="C161" s="39" t="s">
        <v>1603</v>
      </c>
      <c r="D161" s="31" t="s">
        <v>1604</v>
      </c>
      <c r="E161" s="32" t="s">
        <v>1605</v>
      </c>
      <c r="F161" s="27" t="str">
        <f t="shared" si="11"/>
        <v>"HasSun":["☀️ Sun","☀️&lt;br&gt;Sun","&lt;br&gt;Can be a rising sun, a full sun, or symbolic as long as it is shaped to represent a sun.&lt;br&gt;&lt;br&gt;Coat of arms and cantons are also taken into consideration.&lt;br&gt;&lt;br&gt;The sun is not considered a star for other categories."],</v>
      </c>
      <c r="G161" s="28" t="str">
        <f t="shared" si="13"/>
        <v>   combinedMappings ["HasSun"]= ["☀️ Sun", "☀️&lt;br&gt;Sun", "&lt;br&gt;Can be a rising sun, a full sun, or symbolic as long as it is shaped to represent a sun.&lt;br&gt;&lt;br&gt;Coat of arms and cantons are also taken into consideration.&lt;br&gt;&lt;br&gt;The sun is not considered a star for other categories."],</v>
      </c>
      <c r="H161" s="36" t="str">
        <f>""</f>
        <v/>
      </c>
    </row>
    <row r="162" spans="1:8" ht="14.4" x14ac:dyDescent="0.3">
      <c r="A162" s="29" t="s">
        <v>1606</v>
      </c>
      <c r="B162" s="30" t="str">
        <f t="shared" si="12"/>
        <v>"Animal"</v>
      </c>
      <c r="C162" s="39" t="s">
        <v>1607</v>
      </c>
      <c r="D162" s="31" t="s">
        <v>1608</v>
      </c>
      <c r="E162" s="32" t="s">
        <v>1609</v>
      </c>
      <c r="F162" s="27" t="str">
        <f t="shared" si="11"/>
        <v>"Animal":["🦅 Animal","🦅&lt;br&gt;Animal","There is at least one animal in the flag.&lt;br&gt;&lt;br&gt;Humans are not a valid answer as they have their own category.&lt;br&gt;&lt;br&gt;Flags with mythological beasts are also valid answers.&lt;br&gt;&lt;br&gt;Coats of arms and cantons are included."],</v>
      </c>
      <c r="G162" s="28" t="str">
        <f t="shared" si="13"/>
        <v>   combinedMappings ["Animal"]= ["🦅 Animal", "🦅&lt;br&gt;Animal", "There is at least one animal in the flag.&lt;br&gt;&lt;br&gt;Humans are not a valid answer as they have their own category.&lt;br&gt;&lt;br&gt;Flags with mythological beasts are also valid answers.&lt;br&gt;&lt;br&gt;Coats of arms and cantons are included."],</v>
      </c>
      <c r="H162" s="36" t="str">
        <f>""</f>
        <v/>
      </c>
    </row>
    <row r="163" spans="1:8" ht="14.4" x14ac:dyDescent="0.3">
      <c r="A163" s="29" t="s">
        <v>1610</v>
      </c>
      <c r="B163" s="30" t="str">
        <f t="shared" si="12"/>
        <v>"Texted"</v>
      </c>
      <c r="C163" s="39" t="s">
        <v>1611</v>
      </c>
      <c r="D163" s="31" t="s">
        <v>1612</v>
      </c>
      <c r="E163" s="32" t="s">
        <v>1613</v>
      </c>
      <c r="F163" s="27" t="str">
        <f t="shared" si="11"/>
        <v>"Texted":["🔤 Text","🔤&lt;br&gt;Text","&lt;br&gt;There are words or letters in the flag.&lt;br&gt;&lt;br&gt;Any official language is accepted."],</v>
      </c>
      <c r="G163" s="28" t="str">
        <f t="shared" si="13"/>
        <v>   combinedMappings ["Texted"]= ["🔤 Text", "🔤&lt;br&gt;Text", "&lt;br&gt;There are words or letters in the flag.&lt;br&gt;&lt;br&gt;Any official language is accepted."],</v>
      </c>
      <c r="H163" s="36" t="str">
        <f>""</f>
        <v/>
      </c>
    </row>
    <row r="164" spans="1:8" ht="14.4" x14ac:dyDescent="0.3">
      <c r="A164" s="29" t="s">
        <v>1614</v>
      </c>
      <c r="B164" s="30" t="str">
        <f t="shared" si="12"/>
        <v>"Trside"</v>
      </c>
      <c r="C164" s="39" t="s">
        <v>1615</v>
      </c>
      <c r="D164" s="31" t="s">
        <v>1616</v>
      </c>
      <c r="E164" s="32" t="s">
        <v>1617</v>
      </c>
      <c r="F164" s="27" t="str">
        <f t="shared" si="11"/>
        <v>"Trside":["▶️ Triangle","▶️&lt;br&gt;Triangle at the side","&lt;br&gt;There is a triangle placed on the left or right side of the flag.&lt;br&gt;&lt;br&gt;Also known as pile at the hoist.&lt;br&gt;&lt;br&gt;Triangles out of the sides of the flag, or in the coat of arms/cantons are not included.&lt;br&gt;&lt;br&gt;Trapezoids, and other similar shapes, are not valid."],</v>
      </c>
      <c r="G164" s="28" t="str">
        <f t="shared" si="13"/>
        <v>   combinedMappings ["Trside"]= ["▶️ Triangle", "▶️&lt;br&gt;Triangle at the side", "&lt;br&gt;There is a triangle placed on the left or right side of the flag.&lt;br&gt;&lt;br&gt;Also known as pile at the hoist.&lt;br&gt;&lt;br&gt;Triangles out of the sides of the flag, or in the coat of arms/cantons are not included.&lt;br&gt;&lt;br&gt;Trapezoids, and other similar shapes, are not valid."],</v>
      </c>
      <c r="H164" s="36" t="str">
        <f>""</f>
        <v/>
      </c>
    </row>
    <row r="165" spans="1:8" ht="14.4" x14ac:dyDescent="0.3">
      <c r="A165" s="29" t="s">
        <v>1618</v>
      </c>
      <c r="B165" s="30" t="str">
        <f t="shared" si="12"/>
        <v>"Crosse"</v>
      </c>
      <c r="C165" s="39" t="s">
        <v>1619</v>
      </c>
      <c r="D165" s="31" t="s">
        <v>1620</v>
      </c>
      <c r="E165" s="32" t="s">
        <v>1621</v>
      </c>
      <c r="F165" s="27" t="str">
        <f t="shared" si="11"/>
        <v>"Crosse":["✖️ Cross","✖️&lt;br&gt;Cross","&lt;br&gt;The flag contains a cross of any size.&lt;br&gt;&lt;br&gt;It can be formed with bands or an element of the coat of arms or canton."],</v>
      </c>
      <c r="G165" s="28" t="str">
        <f t="shared" si="13"/>
        <v>   combinedMappings ["Crosse"]= ["✖️ Cross", "✖️&lt;br&gt;Cross", "&lt;br&gt;The flag contains a cross of any size.&lt;br&gt;&lt;br&gt;It can be formed with bands or an element of the coat of arms or canton."],</v>
      </c>
      <c r="H165" s="36" t="str">
        <f>""</f>
        <v/>
      </c>
    </row>
    <row r="166" spans="1:8" ht="14.4" x14ac:dyDescent="0.3">
      <c r="A166" s="29" t="s">
        <v>1622</v>
      </c>
      <c r="B166" s="30" t="str">
        <f t="shared" si="12"/>
        <v>"Weapon"</v>
      </c>
      <c r="C166" s="39" t="s">
        <v>1623</v>
      </c>
      <c r="D166" s="31" t="s">
        <v>1624</v>
      </c>
      <c r="E166" s="32" t="s">
        <v>1625</v>
      </c>
      <c r="F166" s="27" t="str">
        <f t="shared" si="11"/>
        <v>"Weapon":["⚔️ Weapon","⚔️&lt;br&gt;Weapon","&lt;br&gt;Some examples of valid items are firearms, arrows, spears, or swords.&lt;br&gt;&lt;br&gt;Coat of arms and cantons are also taken into consideration."],</v>
      </c>
      <c r="G166" s="28" t="str">
        <f t="shared" si="13"/>
        <v>   combinedMappings ["Weapon"]= ["⚔️ Weapon", "⚔️&lt;br&gt;Weapon", "&lt;br&gt;Some examples of valid items are firearms, arrows, spears, or swords.&lt;br&gt;&lt;br&gt;Coat of arms and cantons are also taken into consideration."],</v>
      </c>
      <c r="H166" s="36" t="str">
        <f>""</f>
        <v/>
      </c>
    </row>
    <row r="167" spans="1:8" ht="14.4" x14ac:dyDescent="0.3">
      <c r="A167" s="29" t="s">
        <v>1626</v>
      </c>
      <c r="B167" s="30" t="str">
        <f t="shared" si="12"/>
        <v>"Humans"</v>
      </c>
      <c r="C167" s="39" t="s">
        <v>1627</v>
      </c>
      <c r="D167" s="31" t="s">
        <v>1628</v>
      </c>
      <c r="E167" s="32" t="s">
        <v>1629</v>
      </c>
      <c r="F167" s="27" t="str">
        <f t="shared" si="11"/>
        <v>"Humans":["✋ Human","✋&lt;br&gt;Human&lt;br&gt;Figure","&lt;br&gt;People are included in the flag.&lt;br&gt;&lt;br&gt;Human silhouettes are also valid.&lt;br&gt;Any flag that features a body part will be a valid answer as well."],</v>
      </c>
      <c r="G167" s="28" t="str">
        <f t="shared" si="13"/>
        <v>   combinedMappings ["Humans"]= ["✋ Human", "✋&lt;br&gt;Human&lt;br&gt;Figure", "&lt;br&gt;People are included in the flag.&lt;br&gt;&lt;br&gt;Human silhouettes are also valid.&lt;br&gt;Any flag that features a body part will be a valid answer as well."],</v>
      </c>
      <c r="H167" s="36" t="str">
        <f>""</f>
        <v/>
      </c>
    </row>
    <row r="168" spans="1:8" ht="14.4" x14ac:dyDescent="0.3">
      <c r="A168" s="29" t="s">
        <v>1630</v>
      </c>
      <c r="B168" s="30" t="str">
        <f t="shared" si="12"/>
        <v>"OnlyBa"</v>
      </c>
      <c r="C168" s="39" t="s">
        <v>1631</v>
      </c>
      <c r="D168" s="31" t="s">
        <v>1632</v>
      </c>
      <c r="E168" s="32" t="s">
        <v>1633</v>
      </c>
      <c r="F168" s="27" t="str">
        <f t="shared" si="11"/>
        <v>"OnlyBa":["⏸ Bands","⏸&lt;br&gt;Bands Only","There is no item in the flag.&lt;br&gt;&lt;br&gt;Flag should not have coat of arms nor canton.&lt;br&gt;&lt;br&gt;There should not be other shapes rather than bands. Circles, triangles... are not valid.&lt;br&gt;&lt;br&gt;Crosses are allowed if they are formed with bands."],</v>
      </c>
      <c r="G168" s="28" t="str">
        <f t="shared" si="13"/>
        <v>   combinedMappings ["OnlyBa"]= ["⏸ Bands", "⏸&lt;br&gt;Bands Only", "There is no item in the flag.&lt;br&gt;&lt;br&gt;Flag should not have coat of arms nor canton.&lt;br&gt;&lt;br&gt;There should not be other shapes rather than bands. Circles, triangles... are not valid.&lt;br&gt;&lt;br&gt;Crosses are allowed if they are formed with bands."],</v>
      </c>
      <c r="H168" s="36" t="str">
        <f>""</f>
        <v/>
      </c>
    </row>
    <row r="169" spans="1:8" ht="14.4" x14ac:dyDescent="0.3">
      <c r="A169" s="29" t="s">
        <v>1634</v>
      </c>
      <c r="B169" s="30" t="str">
        <f t="shared" si="12"/>
        <v>"Canton"</v>
      </c>
      <c r="C169" s="39" t="s">
        <v>1635</v>
      </c>
      <c r="D169" s="31" t="s">
        <v>1636</v>
      </c>
      <c r="E169" s="32" t="s">
        <v>1637</v>
      </c>
      <c r="F169" s="27" t="str">
        <f t="shared" si="11"/>
        <v>"Canton":["🪪 Canton","🪪&lt;br&gt;Canton","&lt;br&gt;A Canton is a rectangular emblem placed at the top left of a flag, usually occupying up to a quarter of a flag's area.&lt;br&gt;&lt;br&gt;The canton of a flag may be a flag in its own right as well."],</v>
      </c>
      <c r="G169" s="28" t="str">
        <f t="shared" si="13"/>
        <v>   combinedMappings ["Canton"]= ["🪪 Canton", "🪪&lt;br&gt;Canton", "&lt;br&gt;A Canton is a rectangular emblem placed at the top left of a flag, usually occupying up to a quarter of a flag's area.&lt;br&gt;&lt;br&gt;The canton of a flag may be a flag in its own right as well."],</v>
      </c>
      <c r="H169" s="36" t="str">
        <f>""</f>
        <v/>
      </c>
    </row>
    <row r="170" spans="1:8" ht="14.4" x14ac:dyDescent="0.3">
      <c r="A170" s="29" t="s">
        <v>1638</v>
      </c>
      <c r="B170" s="30" t="str">
        <f t="shared" si="12"/>
        <v>"Wavess"</v>
      </c>
      <c r="C170" s="39" t="s">
        <v>1639</v>
      </c>
      <c r="D170" s="31" t="s">
        <v>1640</v>
      </c>
      <c r="E170" s="32" t="s">
        <v>1641</v>
      </c>
      <c r="F170" s="27" t="str">
        <f t="shared" si="11"/>
        <v>"Wavess":["〰️ Waves","〰️&lt;br&gt;Waves","&lt;br&gt;Flag features a wave or wavy line design."],</v>
      </c>
      <c r="G170" s="28" t="str">
        <f t="shared" si="13"/>
        <v>   combinedMappings ["Wavess"]= ["〰️ Waves", "〰️&lt;br&gt;Waves", "&lt;br&gt;Flag features a wave or wavy line design."],</v>
      </c>
      <c r="H170" s="36" t="str">
        <f>""</f>
        <v/>
      </c>
    </row>
    <row r="171" spans="1:8" ht="14.4" x14ac:dyDescent="0.3">
      <c r="A171" s="29" t="s">
        <v>1642</v>
      </c>
      <c r="B171" s="30" t="str">
        <f t="shared" si="12"/>
        <v>"Waters"</v>
      </c>
      <c r="C171" s="39" t="s">
        <v>1643</v>
      </c>
      <c r="D171" s="31" t="s">
        <v>1644</v>
      </c>
      <c r="E171" s="32" t="s">
        <v>1645</v>
      </c>
      <c r="F171" s="27" t="str">
        <f t="shared" si="11"/>
        <v>"Waters":["💧 Water","💧&lt;br&gt;Contains:&lt;br&gt;Water","&lt;br&gt;The flag depicts any scenery with water&lt;br&gt;&lt;br&gt;Seas, rivers and elements that closely represent water are valid answers.&lt;br&gt;&lt;br&gt;Colors, bands or items that vaguely symbolize water are not a valid answer."],</v>
      </c>
      <c r="G171" s="28" t="str">
        <f t="shared" si="13"/>
        <v>   combinedMappings ["Waters"]= ["💧 Water", "💧&lt;br&gt;Contains:&lt;br&gt;Water", "&lt;br&gt;The flag depicts any scenery with water&lt;br&gt;&lt;br&gt;Seas, rivers and elements that closely represent water are valid answers.&lt;br&gt;&lt;br&gt;Colors, bands or items that vaguely symbolize water are not a valid answer."],</v>
      </c>
      <c r="H171" s="36" t="str">
        <f>""</f>
        <v/>
      </c>
    </row>
    <row r="172" spans="1:8" ht="14.4" x14ac:dyDescent="0.3">
      <c r="A172" s="29" t="s">
        <v>1646</v>
      </c>
      <c r="B172" s="30" t="str">
        <f t="shared" si="12"/>
        <v>"Ships!"</v>
      </c>
      <c r="C172" s="39" t="s">
        <v>1647</v>
      </c>
      <c r="D172" s="31" t="s">
        <v>1648</v>
      </c>
      <c r="E172" s="32" t="s">
        <v>1649</v>
      </c>
      <c r="F172" s="27" t="str">
        <f t="shared" si="11"/>
        <v>"Ships!":["🛥️ Ship","🛥️&lt;br&gt;Ship","&lt;br&gt;There is a ship or boat anywhere on the flag.&lt;br&gt;&lt;br&gt;It does not necessarily have to be accompanied with water."],</v>
      </c>
      <c r="G172" s="28" t="str">
        <f t="shared" si="13"/>
        <v>   combinedMappings ["Ships!"]= ["🛥️ Ship", "🛥️&lt;br&gt;Ship", "&lt;br&gt;There is a ship or boat anywhere on the flag.&lt;br&gt;&lt;br&gt;It does not necessarily have to be accompanied with water."],</v>
      </c>
      <c r="H172" s="36" t="str">
        <f>""</f>
        <v/>
      </c>
    </row>
    <row r="173" spans="1:8" ht="14.4" x14ac:dyDescent="0.3">
      <c r="A173" s="29" t="s">
        <v>1650</v>
      </c>
      <c r="B173" s="30" t="str">
        <f t="shared" si="12"/>
        <v>"Crowns"</v>
      </c>
      <c r="C173" s="39" t="s">
        <v>1651</v>
      </c>
      <c r="D173" s="31" t="s">
        <v>1652</v>
      </c>
      <c r="E173" s="32" t="s">
        <v>1653</v>
      </c>
      <c r="F173" s="27" t="str">
        <f t="shared" si="11"/>
        <v>"Crowns":["👑 Crown","👑&lt;br&gt;Crown","&lt;br&gt;There is a crown anywhere on the flag.&lt;br&gt;&lt;br&gt;Coats of arms and cantons are taken into account."],</v>
      </c>
      <c r="G173" s="28" t="str">
        <f t="shared" si="13"/>
        <v>   combinedMappings ["Crowns"]= ["👑 Crown", "👑&lt;br&gt;Crown", "&lt;br&gt;There is a crown anywhere on the flag.&lt;br&gt;&lt;br&gt;Coats of arms and cantons are taken into account."],</v>
      </c>
      <c r="H173" s="36" t="str">
        <f>""</f>
        <v/>
      </c>
    </row>
    <row r="174" spans="1:8" ht="14.4" x14ac:dyDescent="0.3">
      <c r="A174" s="29" t="s">
        <v>1654</v>
      </c>
      <c r="B174" s="30" t="str">
        <f t="shared" si="12"/>
        <v>"Builds"</v>
      </c>
      <c r="C174" s="39" t="s">
        <v>1655</v>
      </c>
      <c r="D174" s="31" t="s">
        <v>1656</v>
      </c>
      <c r="E174" s="32" t="s">
        <v>1657</v>
      </c>
      <c r="F174" s="27" t="str">
        <f t="shared" si="11"/>
        <v>"Builds":["🏰 Building","🏰&lt;br&gt;Building","&lt;br&gt;There is a building or architectural structure in the flag. Some valid items are castles, walls, or palaces&lt;br&gt;&lt;br&gt;Coat of arms and cantons are included."],</v>
      </c>
      <c r="G174" s="28" t="str">
        <f t="shared" si="13"/>
        <v>   combinedMappings ["Builds"]= ["🏰 Building", "🏰&lt;br&gt;Building", "&lt;br&gt;There is a building or architectural structure in the flag. Some valid items are castles, walls, or palaces&lt;br&gt;&lt;br&gt;Coat of arms and cantons are included."],</v>
      </c>
      <c r="H174" s="36" t="str">
        <f>""</f>
        <v/>
      </c>
    </row>
    <row r="175" spans="1:8" ht="14.4" x14ac:dyDescent="0.3">
      <c r="A175" s="29" t="s">
        <v>1658</v>
      </c>
      <c r="B175" s="30" t="str">
        <f t="shared" si="12"/>
        <v>"Nordic"</v>
      </c>
      <c r="C175" s="39" t="s">
        <v>1659</v>
      </c>
      <c r="D175" s="31" t="s">
        <v>1660</v>
      </c>
      <c r="E175" s="32" t="s">
        <v>1661</v>
      </c>
      <c r="F175" s="27" t="str">
        <f t="shared" si="11"/>
        <v>"Nordic":["❄️ Nordic","❄️&lt;br&gt;Nordic Cross","&lt;br&gt;There is a nordic/scandinavian cross in the flag.&lt;br&gt;&lt;br&gt;This is a cross symbol in a rectangular field, with the centre of the cross shifted towards the left.&lt;br&gt;&lt;br&gt;The region does not necessarily need to be nordic."],</v>
      </c>
      <c r="G175" s="28" t="str">
        <f t="shared" si="13"/>
        <v>   combinedMappings ["Nordic"]= ["❄️ Nordic", "❄️&lt;br&gt;Nordic Cross", "&lt;br&gt;There is a nordic/scandinavian cross in the flag.&lt;br&gt;&lt;br&gt;This is a cross symbol in a rectangular field, with the centre of the cross shifted towards the left.&lt;br&gt;&lt;br&gt;The region does not necessarily need to be nordic."],</v>
      </c>
      <c r="H175" s="36" t="str">
        <f>""</f>
        <v/>
      </c>
    </row>
    <row r="176" spans="1:8" ht="14.4" x14ac:dyDescent="0.3">
      <c r="A176" s="29" t="s">
        <v>1662</v>
      </c>
      <c r="B176" s="30" t="str">
        <f t="shared" si="12"/>
        <v>"Geogrh"</v>
      </c>
      <c r="C176" s="39" t="s">
        <v>1663</v>
      </c>
      <c r="D176" s="31" t="s">
        <v>1664</v>
      </c>
      <c r="E176" s="32" t="s">
        <v>1665</v>
      </c>
      <c r="F176" s="27" t="str">
        <f t="shared" si="11"/>
        <v>"Geogrh":["⛰️ Land","⛰️&lt;br&gt;Land","&lt;br&gt;Flag features geographical landscapes or elements such as mountains or terrains.&lt;br&gt;&lt;br&gt;Symbolic land is not a valid answer, unless the shape of the item was designed to look like land feature."],</v>
      </c>
      <c r="G176" s="28" t="str">
        <f t="shared" si="13"/>
        <v>   combinedMappings ["Geogrh"]= ["⛰️ Land", "⛰️&lt;br&gt;Land", "&lt;br&gt;Flag features geographical landscapes or elements such as mountains or terrains.&lt;br&gt;&lt;br&gt;Symbolic land is not a valid answer, unless the shape of the item was designed to look like land feature."],</v>
      </c>
      <c r="H176" s="36" t="str">
        <f>""</f>
        <v/>
      </c>
    </row>
    <row r="177" spans="1:8" ht="14.4" x14ac:dyDescent="0.3">
      <c r="A177" s="29" t="s">
        <v>1666</v>
      </c>
      <c r="B177" s="30" t="str">
        <f t="shared" si="12"/>
        <v>"unjack"</v>
      </c>
      <c r="C177" s="39" t="s">
        <v>1667</v>
      </c>
      <c r="D177" s="31" t="s">
        <v>1668</v>
      </c>
      <c r="E177" s="32" t="s">
        <v>1669</v>
      </c>
      <c r="F177" s="27" t="str">
        <f t="shared" si="11"/>
        <v>"unjack":["🇬🇧 Union Jack","🇬🇧&lt;br&gt;Canton:&lt;br&gt;Union Jack","&lt;br&gt;A Canton is a rectangular emblem placed at the top left of a flag, usually occupying up to a quarter of a flag's area.&lt;br&gt;&lt;br&gt;This category asks for cantons that contain the Union Jack, which is the United Kingdom flag."],</v>
      </c>
      <c r="G177" s="28" t="str">
        <f t="shared" si="13"/>
        <v>   combinedMappings ["unjack"]= ["🇬🇧 Union Jack", "🇬🇧&lt;br&gt;Canton:&lt;br&gt;Union Jack", "&lt;br&gt;A Canton is a rectangular emblem placed at the top left of a flag, usually occupying up to a quarter of a flag's area.&lt;br&gt;&lt;br&gt;This category asks for cantons that contain the Union Jack, which is the United Kingdom flag."],</v>
      </c>
      <c r="H177" s="36" t="str">
        <f>""</f>
        <v/>
      </c>
    </row>
    <row r="178" spans="1:8" ht="14.4" x14ac:dyDescent="0.3">
      <c r="A178" s="29" t="s">
        <v>1670</v>
      </c>
      <c r="B178" s="30" t="str">
        <f t="shared" si="12"/>
        <v>"southc"</v>
      </c>
      <c r="C178" s="39" t="s">
        <v>1671</v>
      </c>
      <c r="D178" s="31" t="s">
        <v>1672</v>
      </c>
      <c r="E178" s="32" t="s">
        <v>1673</v>
      </c>
      <c r="F178" s="27" t="str">
        <f t="shared" si="11"/>
        <v>"southc":["🌌 Southern","🌌&lt;br&gt;Stars:&lt;br&gt;Southern Cross","&lt;br&gt;Crux, commonly known as the Southern Cross, is a constellation that can be seen by people in the Southern Hemisphere. Its four brightest stars are in the shape of a cross."],</v>
      </c>
      <c r="G178" s="28" t="str">
        <f t="shared" si="13"/>
        <v>   combinedMappings ["southc"]= ["🌌 Southern", "🌌&lt;br&gt;Stars:&lt;br&gt;Southern Cross", "&lt;br&gt;Crux, commonly known as the Southern Cross, is a constellation that can be seen by people in the Southern Hemisphere. Its four brightest stars are in the shape of a cross."],</v>
      </c>
      <c r="H178" s="36" t="str">
        <f>""</f>
        <v/>
      </c>
    </row>
    <row r="179" spans="1:8" ht="14.4" x14ac:dyDescent="0.3">
      <c r="A179" s="29" t="s">
        <v>1674</v>
      </c>
      <c r="B179" s="30" t="str">
        <f t="shared" si="12"/>
        <v>"hasmap"</v>
      </c>
      <c r="C179" s="39" t="s">
        <v>1675</v>
      </c>
      <c r="D179" s="31" t="s">
        <v>1676</v>
      </c>
      <c r="E179" s="32" t="s">
        <v>1677</v>
      </c>
      <c r="F179" s="27" t="str">
        <f t="shared" si="11"/>
        <v>"hasmap":["🗾 Map","🗾&lt;br&gt;Has a Map&lt;br&gt;","&lt;br&gt;The flag contains a map of a territory, such a region, country or a continent.&lt;br&gt;Not to be confused with land or terrain."],</v>
      </c>
      <c r="G179" s="28" t="str">
        <f t="shared" si="13"/>
        <v>   combinedMappings ["hasmap"]= ["🗾 Map", "🗾&lt;br&gt;Has a Map&lt;br&gt;", "&lt;br&gt;The flag contains a map of a territory, such a region, country or a continent.&lt;br&gt;Not to be confused with land or terrain."],</v>
      </c>
      <c r="H179" s="36" t="str">
        <f>""</f>
        <v/>
      </c>
    </row>
    <row r="180" spans="1:8" ht="14.4" x14ac:dyDescent="0.3">
      <c r="A180" s="29" t="s">
        <v>1678</v>
      </c>
      <c r="B180" s="30" t="str">
        <f t="shared" si="12"/>
        <v>"hascoa"</v>
      </c>
      <c r="C180" s="39" t="s">
        <v>1679</v>
      </c>
      <c r="D180" s="31" t="s">
        <v>1680</v>
      </c>
      <c r="E180" s="32" t="s">
        <v>1681</v>
      </c>
      <c r="F180" s="27" t="str">
        <f t="shared" si="11"/>
        <v>"hascoa":["🛡️ Coat","🛡️&lt;br&gt;Coat of Arms&lt;br&gt;","&lt;br&gt;The flag contains a coat of arms.&lt;br&gt;Items that are in the flag but do not specifically represent a coat of arms are not valid."],</v>
      </c>
      <c r="G180" s="28" t="str">
        <f t="shared" si="13"/>
        <v>   combinedMappings ["hascoa"]= ["🛡️ Coat", "🛡️&lt;br&gt;Coat of Arms&lt;br&gt;", "&lt;br&gt;The flag contains a coat of arms.&lt;br&gt;Items that are in the flag but do not specifically represent a coat of arms are not valid."],</v>
      </c>
      <c r="H180" s="36" t="str">
        <f>""</f>
        <v/>
      </c>
    </row>
    <row r="181" spans="1:8" ht="14.4" x14ac:dyDescent="0.3">
      <c r="A181" s="29" t="s">
        <v>1682</v>
      </c>
      <c r="B181" s="30" t="str">
        <f t="shared" si="12"/>
        <v>"featured_Trside"</v>
      </c>
      <c r="C181" s="39" t="s">
        <v>1683</v>
      </c>
      <c r="D181" s="31" t="s">
        <v>1684</v>
      </c>
      <c r="E181" s="32" t="s">
        <v>1685</v>
      </c>
      <c r="F181" s="27" t="str">
        <f t="shared" si="11"/>
        <v>"featured_Trside":["▶️ Triangle on a Side","▶️&lt;br&gt;Triangle Side&lt;br&gt;Only","&lt;br&gt;There is a triangle placed on the left or right side of the flag, and no more items.&lt;br&gt;&lt;br&gt;The flag can have bands since they are not considered items.&lt;br&gt;&lt;br&gt;Triangles out of the sides of the flag, or in the coat of arms/cantons are not included.&lt;br&gt;&lt;br&gt;Trapezoids, and other similar shapes, are not valid."],</v>
      </c>
      <c r="G181" s="28" t="str">
        <f t="shared" si="13"/>
        <v>   combinedMappings ["featured_Trside"]= ["▶️ Triangle on a Side", "▶️&lt;br&gt;Triangle Side&lt;br&gt;Only", "&lt;br&gt;There is a triangle placed on the left or right side of the flag, and no more items.&lt;br&gt;&lt;br&gt;The flag can have bands since they are not considered items.&lt;br&gt;&lt;br&gt;Triangles out of the sides of the flag, or in the coat of arms/cantons are not included.&lt;br&gt;&lt;br&gt;Trapezoids, and other similar shapes, are not valid."],</v>
      </c>
      <c r="H181" s="36" t="str">
        <f>""</f>
        <v/>
      </c>
    </row>
    <row r="182" spans="1:8" ht="14.4" x14ac:dyDescent="0.3">
      <c r="A182" s="29" t="s">
        <v>1686</v>
      </c>
      <c r="B182" s="30" t="str">
        <f t="shared" si="12"/>
        <v>"featured_3+Star"</v>
      </c>
      <c r="C182" s="39" t="s">
        <v>1599</v>
      </c>
      <c r="D182" s="31" t="s">
        <v>1687</v>
      </c>
      <c r="E182" s="32" t="s">
        <v>1688</v>
      </c>
      <c r="F182" s="27" t="str">
        <f t="shared" si="11"/>
        <v>"featured_3+Star":["⭐ 3+ Stars","⭐⭐⭐&lt;br&gt;3+ Stars&lt;br&gt;Only","&lt;br&gt;The flag contains only three or more stars or star shaped items, and no more items.&lt;br&gt;&lt;br&gt;The flag can have bands since they are not considered items.&lt;br&gt;&lt;br&gt;Coats of arms and cantons are also included.&lt;br&gt;&lt;br&gt;The sun is not a valid star item as it has is own category."],</v>
      </c>
      <c r="G182" s="28" t="str">
        <f t="shared" si="13"/>
        <v>   combinedMappings ["featured_3+Star"]= ["⭐ 3+ Stars", "⭐⭐⭐&lt;br&gt;3+ Stars&lt;br&gt;Only", "&lt;br&gt;The flag contains only three or more stars or star shaped items, and no more items.&lt;br&gt;&lt;br&gt;The flag can have bands since they are not considered items.&lt;br&gt;&lt;br&gt;Coats of arms and cantons are also included.&lt;br&gt;&lt;br&gt;The sun is not a valid star item as it has is own category."],</v>
      </c>
      <c r="H182" s="36" t="str">
        <f>""</f>
        <v/>
      </c>
    </row>
    <row r="183" spans="1:8" ht="14.4" x14ac:dyDescent="0.3">
      <c r="A183" s="29" t="s">
        <v>1689</v>
      </c>
      <c r="B183" s="30" t="str">
        <f t="shared" si="12"/>
        <v>"featured_Builds"</v>
      </c>
      <c r="C183" s="39" t="s">
        <v>1655</v>
      </c>
      <c r="D183" s="31" t="s">
        <v>1690</v>
      </c>
      <c r="E183" s="32" t="s">
        <v>1691</v>
      </c>
      <c r="F183" s="27" t="str">
        <f t="shared" si="11"/>
        <v>"featured_Builds":["🏰 Building","🏰&lt;br&gt;Building&lt;br&gt;Only","&lt;br&gt;There is a building or architectural structure in the flag, and no more items. Castles, walls, or palaces.&lt;br&gt;&lt;br&gt;The flag can have bands since they are not considered items.&lt;br&gt;&lt;br&gt;Coat of arms and cantons are included."],</v>
      </c>
      <c r="G183" s="28" t="str">
        <f t="shared" si="13"/>
        <v>   combinedMappings ["featured_Builds"]= ["🏰 Building", "🏰&lt;br&gt;Building&lt;br&gt;Only", "&lt;br&gt;There is a building or architectural structure in the flag, and no more items. Castles, walls, or palaces.&lt;br&gt;&lt;br&gt;The flag can have bands since they are not considered items.&lt;br&gt;&lt;br&gt;Coat of arms and cantons are included."],</v>
      </c>
      <c r="H183" s="36" t="str">
        <f>""</f>
        <v/>
      </c>
    </row>
    <row r="184" spans="1:8" ht="14.4" x14ac:dyDescent="0.3">
      <c r="A184" s="29" t="s">
        <v>1692</v>
      </c>
      <c r="B184" s="30" t="str">
        <f t="shared" si="12"/>
        <v>"Extra_1Stars, IsMoon"</v>
      </c>
      <c r="C184" s="39" t="s">
        <v>1693</v>
      </c>
      <c r="D184" s="31" t="s">
        <v>1694</v>
      </c>
      <c r="E184" s="32" t="s">
        <v>1695</v>
      </c>
      <c r="F184" s="27" t="str">
        <f t="shared" si="11"/>
        <v>"Extra_1Stars, IsMoon":["🌙⭐ Moon, Star","🌙⭐&lt;br&gt;Moon,&lt;br&gt;1 Star","&lt;br&gt;The flag contains at least three stars or star shaped items, and a moon&lt;br&gt;&lt;br&gt;The sun is not a valid star item as it has is own category.&lt;br&gt;&lt;br&gt;Coat of arms and cantons are also taken into consideration."],</v>
      </c>
      <c r="G184" s="28" t="str">
        <f t="shared" si="13"/>
        <v>   combinedMappings ["Extra_1Stars, IsMoon"]= ["🌙⭐ Moon, Star", "🌙⭐&lt;br&gt;Moon,&lt;br&gt;1 Star", "&lt;br&gt;The flag contains at least three stars or star shaped items, and a moon&lt;br&gt;&lt;br&gt;The sun is not a valid star item as it has is own category.&lt;br&gt;&lt;br&gt;Coat of arms and cantons are also taken into consideration."],</v>
      </c>
      <c r="H184" s="36" t="str">
        <f>""</f>
        <v/>
      </c>
    </row>
    <row r="185" spans="1:8" ht="14.4" x14ac:dyDescent="0.3">
      <c r="A185" s="29" t="s">
        <v>1696</v>
      </c>
      <c r="B185" s="30" t="str">
        <f t="shared" si="12"/>
        <v>"Extra_1Stars, staWHI"</v>
      </c>
      <c r="C185" s="39" t="s">
        <v>1697</v>
      </c>
      <c r="D185" s="31" t="s">
        <v>1698</v>
      </c>
      <c r="E185" s="32" t="s">
        <v>1699</v>
      </c>
      <c r="F185" s="27" t="str">
        <f t="shared" si="11"/>
        <v>"Extra_1Stars, staWHI":["☆⚪ 1 Star","☆⚪&lt;br&gt;1 Star&lt;br&gt;White","&lt;br&gt;The flag contains only one star or star shaped item, and it is white&lt;br&gt;&lt;br&gt;The sun is not a valid star item as it has is own category.&lt;br&gt;&lt;br&gt;Coat of arms and cantons are also taken into consideration."],</v>
      </c>
      <c r="G185" s="28" t="str">
        <f t="shared" ref="G185:G216" si="14">IF(A185&lt;&gt;"",SUBSTITUTE(SUBSTITUTE(SUBSTITUTE(SUBSTITUTE($G$1,"key",A185),"a0",C185),"a1",D185),"a2",E185),"")</f>
        <v>   combinedMappings ["Extra_1Stars, staWHI"]= ["☆⚪ 1 Star", "☆⚪&lt;br&gt;1 Star&lt;br&gt;White", "&lt;br&gt;The flag contains only one star or star shaped item, and it is white&lt;br&gt;&lt;br&gt;The sun is not a valid star item as it has is own category.&lt;br&gt;&lt;br&gt;Coat of arms and cantons are also taken into consideration."],</v>
      </c>
      <c r="H185" s="36" t="str">
        <f>""</f>
        <v/>
      </c>
    </row>
    <row r="186" spans="1:8" ht="14.4" x14ac:dyDescent="0.3">
      <c r="A186" s="29" t="s">
        <v>1700</v>
      </c>
      <c r="B186" s="30" t="str">
        <f t="shared" si="12"/>
        <v>"Extra_1Stars, staYEL"</v>
      </c>
      <c r="C186" s="39" t="s">
        <v>1701</v>
      </c>
      <c r="D186" s="31" t="s">
        <v>1702</v>
      </c>
      <c r="E186" s="32" t="s">
        <v>1703</v>
      </c>
      <c r="F186" s="27" t="str">
        <f t="shared" si="11"/>
        <v>"Extra_1Stars, staYEL":["☆🟡 1 Star","☆🟡&lt;br&gt;1 Star&lt;br&gt;Yellow","&lt;br&gt;The flag contains only one star or star shaped item, and it is yellow&lt;br&gt;&lt;br&gt;The sun is not a valid star item as it has is own category.&lt;br&gt;&lt;br&gt;Coat of arms and cantons are also taken into consideration."],</v>
      </c>
      <c r="G186" s="28" t="str">
        <f t="shared" si="14"/>
        <v>   combinedMappings ["Extra_1Stars, staYEL"]= ["☆🟡 1 Star", "☆🟡&lt;br&gt;1 Star&lt;br&gt;Yellow", "&lt;br&gt;The flag contains only one star or star shaped item, and it is yellow&lt;br&gt;&lt;br&gt;The sun is not a valid star item as it has is own category.&lt;br&gt;&lt;br&gt;Coat of arms and cantons are also taken into consideration."],</v>
      </c>
      <c r="H186" s="36" t="str">
        <f>""</f>
        <v/>
      </c>
    </row>
    <row r="187" spans="1:8" ht="14.4" x14ac:dyDescent="0.3">
      <c r="A187" s="29" t="s">
        <v>1704</v>
      </c>
      <c r="B187" s="30" t="str">
        <f t="shared" si="12"/>
        <v>"Extra_2Color, 3Bands"</v>
      </c>
      <c r="C187" s="39" t="s">
        <v>1705</v>
      </c>
      <c r="D187" s="31" t="s">
        <v>1706</v>
      </c>
      <c r="E187" s="32" t="s">
        <v>1707</v>
      </c>
      <c r="F187" s="27" t="str">
        <f t="shared" si="11"/>
        <v>"Extra_2Color, 3Bands":["🎌☰","🎌☰&lt;br&gt;2 Colors,&lt;br&gt;3 Bands","&lt;br&gt;Flag has three bands, and uses two distinct colors only.&lt;br&gt;&lt;br&gt;Different shades of the same main color are not considered different colors."],</v>
      </c>
      <c r="G187" s="28" t="str">
        <f t="shared" si="14"/>
        <v>   combinedMappings ["Extra_2Color, 3Bands"]= ["🎌☰", "🎌☰&lt;br&gt;2 Colors,&lt;br&gt;3 Bands", "&lt;br&gt;Flag has three bands, and uses two distinct colors only.&lt;br&gt;&lt;br&gt;Different shades of the same main color are not considered different colors."],</v>
      </c>
      <c r="H187" s="36" t="str">
        <f>""</f>
        <v/>
      </c>
    </row>
    <row r="188" spans="1:8" ht="14.4" x14ac:dyDescent="0.3">
      <c r="A188" s="29" t="s">
        <v>1708</v>
      </c>
      <c r="B188" s="30" t="str">
        <f t="shared" si="12"/>
        <v>"Extra_3+Star, Center"</v>
      </c>
      <c r="C188" s="39" t="s">
        <v>1709</v>
      </c>
      <c r="D188" s="31" t="s">
        <v>1710</v>
      </c>
      <c r="E188" s="32" t="s">
        <v>1711</v>
      </c>
      <c r="F188" s="27" t="str">
        <f t="shared" si="11"/>
        <v>"Extra_3+Star, Center":["✨✨- Stars centered","✨✨-&lt;br&gt;3+ Stars&lt;br&gt;centered","&lt;br&gt;The flag contains three or more stars but not centered.&lt;br&gt;&lt;br&gt;The sun is not a valid star item as it has is own category."],</v>
      </c>
      <c r="G188" s="28" t="str">
        <f t="shared" si="14"/>
        <v>   combinedMappings ["Extra_3+Star, Center"]= ["✨✨- Stars centered", "✨✨-&lt;br&gt;3+ Stars&lt;br&gt;centered", "&lt;br&gt;The flag contains three or more stars but not centered.&lt;br&gt;&lt;br&gt;The sun is not a valid star item as it has is own category."],</v>
      </c>
      <c r="H188" s="36" t="str">
        <f>""</f>
        <v/>
      </c>
    </row>
    <row r="189" spans="1:8" ht="14.4" x14ac:dyDescent="0.3">
      <c r="A189" s="29" t="s">
        <v>1712</v>
      </c>
      <c r="B189" s="30" t="str">
        <f t="shared" si="12"/>
        <v>"Extra_3+Star, IsMoon"</v>
      </c>
      <c r="C189" s="39" t="s">
        <v>1713</v>
      </c>
      <c r="D189" s="31" t="s">
        <v>1714</v>
      </c>
      <c r="E189" s="32" t="s">
        <v>1695</v>
      </c>
      <c r="F189" s="27" t="str">
        <f t="shared" si="11"/>
        <v>"Extra_3+Star, IsMoon":["🌙✨","🌙✨✨&lt;br&gt;Moon,&lt;br&gt;3+ Stars","&lt;br&gt;The flag contains at least three stars or star shaped items, and a moon&lt;br&gt;&lt;br&gt;The sun is not a valid star item as it has is own category.&lt;br&gt;&lt;br&gt;Coat of arms and cantons are also taken into consideration."],</v>
      </c>
      <c r="G189" s="28" t="str">
        <f t="shared" si="14"/>
        <v>   combinedMappings ["Extra_3+Star, IsMoon"]= ["🌙✨", "🌙✨✨&lt;br&gt;Moon,&lt;br&gt;3+ Stars", "&lt;br&gt;The flag contains at least three stars or star shaped items, and a moon&lt;br&gt;&lt;br&gt;The sun is not a valid star item as it has is own category.&lt;br&gt;&lt;br&gt;Coat of arms and cantons are also taken into consideration."],</v>
      </c>
      <c r="H189" s="36" t="str">
        <f>""</f>
        <v/>
      </c>
    </row>
    <row r="190" spans="1:8" ht="14.4" x14ac:dyDescent="0.3">
      <c r="A190" s="29" t="s">
        <v>1715</v>
      </c>
      <c r="B190" s="30" t="str">
        <f t="shared" si="12"/>
        <v>"Extra_3Bands, Center"</v>
      </c>
      <c r="C190" s="39" t="s">
        <v>1716</v>
      </c>
      <c r="D190" s="31" t="s">
        <v>1717</v>
      </c>
      <c r="E190" s="32" t="s">
        <v>1718</v>
      </c>
      <c r="F190" s="27" t="str">
        <f t="shared" si="11"/>
        <v>"Extra_3Bands, Center":["☰🎯 Center, 3 Bands","▶️☰&lt;br&gt;3 Bands,&lt;br&gt;Centered","&lt;br&gt;There is an item(s) in the flag and it is placed in the center.&lt;br&gt;&lt;br&gt;All items of the flag must be centered.&lt;br&gt;&lt;br&gt;Flag background has exactly three bands/stripes."],</v>
      </c>
      <c r="G190" s="28" t="str">
        <f t="shared" si="14"/>
        <v>   combinedMappings ["Extra_3Bands, Center"]= ["☰🎯 Center, 3 Bands", "▶️☰&lt;br&gt;3 Bands,&lt;br&gt;Centered", "&lt;br&gt;There is an item(s) in the flag and it is placed in the center.&lt;br&gt;&lt;br&gt;All items of the flag must be centered.&lt;br&gt;&lt;br&gt;Flag background has exactly three bands/stripes."],</v>
      </c>
      <c r="H190" s="36" t="str">
        <f>""</f>
        <v/>
      </c>
    </row>
    <row r="191" spans="1:8" ht="14.4" x14ac:dyDescent="0.3">
      <c r="A191" s="29" t="s">
        <v>1719</v>
      </c>
      <c r="B191" s="30" t="str">
        <f t="shared" si="12"/>
        <v>"Extra_3Color, 2Bands"</v>
      </c>
      <c r="C191" s="39" t="s">
        <v>1720</v>
      </c>
      <c r="D191" s="31" t="s">
        <v>1721</v>
      </c>
      <c r="E191" s="32" t="s">
        <v>1722</v>
      </c>
      <c r="F191" s="27" t="str">
        <f t="shared" si="11"/>
        <v>"Extra_3Color, 2Bands":["🚦🟰","🚦🟰&lt;br&gt;3 Colors,&lt;br&gt;2 Bands","&lt;br&gt;Flag has two bands, and uses three distinct colors only.&lt;br&gt;&lt;br&gt;Different shades of the same main color are not considered different colors."],</v>
      </c>
      <c r="G191" s="28" t="str">
        <f t="shared" si="14"/>
        <v>   combinedMappings ["Extra_3Color, 2Bands"]= ["🚦🟰", "🚦🟰&lt;br&gt;3 Colors,&lt;br&gt;2 Bands", "&lt;br&gt;Flag has two bands, and uses three distinct colors only.&lt;br&gt;&lt;br&gt;Different shades of the same main color are not considered different colors."],</v>
      </c>
      <c r="H191" s="36" t="str">
        <f>""</f>
        <v/>
      </c>
    </row>
    <row r="192" spans="1:8" ht="14.4" x14ac:dyDescent="0.3">
      <c r="A192" s="29" t="s">
        <v>1723</v>
      </c>
      <c r="B192" s="30" t="str">
        <f t="shared" si="12"/>
        <v>"Extra_Animal, 3Bands"</v>
      </c>
      <c r="C192" s="39" t="s">
        <v>1724</v>
      </c>
      <c r="D192" s="31" t="s">
        <v>1725</v>
      </c>
      <c r="E192" s="32" t="s">
        <v>1726</v>
      </c>
      <c r="F192" s="27" t="str">
        <f t="shared" si="11"/>
        <v>"Extra_Animal, 3Bands":["🦅☰","🦅☰&lt;br&gt;Animal,&lt;br&gt;3 Bands","&lt;br&gt;The flag contains exactly three bands, and animal(s).&lt;br&gt;&lt;br&gt;Humans are not a valid answer as they have their own category.&lt;br&gt;&lt;br&gt;Flags with mythological beasts are also valid answers.&lt;br&gt;&lt;br&gt;Coats of arms and cantons are included."],</v>
      </c>
      <c r="G192" s="28" t="str">
        <f t="shared" si="14"/>
        <v>   combinedMappings ["Extra_Animal, 3Bands"]= ["🦅☰", "🦅☰&lt;br&gt;Animal,&lt;br&gt;3 Bands", "&lt;br&gt;The flag contains exactly three bands, and animal(s).&lt;br&gt;&lt;br&gt;Humans are not a valid answer as they have their own category.&lt;br&gt;&lt;br&gt;Flags with mythological beasts are also valid answers.&lt;br&gt;&lt;br&gt;Coats of arms and cantons are included."],</v>
      </c>
      <c r="H192" s="36" t="str">
        <f>""</f>
        <v/>
      </c>
    </row>
    <row r="193" spans="1:8" ht="14.4" x14ac:dyDescent="0.3">
      <c r="A193" s="29" t="s">
        <v>1727</v>
      </c>
      <c r="B193" s="30" t="str">
        <f t="shared" si="12"/>
        <v>"Extra_Animal, Center"</v>
      </c>
      <c r="C193" s="39" t="s">
        <v>1728</v>
      </c>
      <c r="D193" s="31" t="s">
        <v>1729</v>
      </c>
      <c r="E193" s="32" t="s">
        <v>1730</v>
      </c>
      <c r="F193" s="27" t="str">
        <f t="shared" ref="F193:F256" si="15">IF(A193&lt;&gt;"",B193&amp;":["&amp;CHAR(34)&amp;C193&amp;CHAR(34)&amp;","&amp;CHAR(34)&amp;D193&amp;CHAR(34)&amp;","&amp;CHAR(34)&amp;E193&amp;CHAR(34)&amp;"],","")</f>
        <v>"Extra_Animal, Center":["-🦅- Centered Animal","-🎯-&lt;br&gt;Centered Animal","&lt;br&gt;The flag contains a centered animal(s).&lt;br&gt;&lt;br&gt;All elements of the flag must be centered as well."],</v>
      </c>
      <c r="G193" s="28" t="str">
        <f t="shared" si="14"/>
        <v>   combinedMappings ["Extra_Animal, Center"]= ["-🦅- Centered Animal", "-🎯-&lt;br&gt;Centered Animal", "&lt;br&gt;The flag contains a centered animal(s).&lt;br&gt;&lt;br&gt;All elements of the flag must be centered as well."],</v>
      </c>
      <c r="H193" s="36" t="str">
        <f>""</f>
        <v/>
      </c>
    </row>
    <row r="194" spans="1:8" ht="14.4" x14ac:dyDescent="0.3">
      <c r="A194" s="29" t="s">
        <v>1731</v>
      </c>
      <c r="B194" s="30" t="str">
        <f t="shared" si="12"/>
        <v>"Extra_Crosse, 2Bands"</v>
      </c>
      <c r="C194" s="39" t="s">
        <v>1732</v>
      </c>
      <c r="D194" s="31" t="s">
        <v>1733</v>
      </c>
      <c r="E194" s="32" t="s">
        <v>1734</v>
      </c>
      <c r="F194" s="27" t="str">
        <f t="shared" si="15"/>
        <v>"Extra_Crosse, 2Bands":["➕ Cross, 2 Bands","➕&lt;br&gt;Cross, 2 Bands","&lt;br&gt;The flag contains a cross of any size.&lt;br&gt;&lt;br&gt;Flag has 2 bands or stripes.&lt;br&gt;&lt;br&gt;The cross can be formed with bands or an element of the coat of arms or canton."],</v>
      </c>
      <c r="G194" s="28" t="str">
        <f t="shared" si="14"/>
        <v>   combinedMappings ["Extra_Crosse, 2Bands"]= ["➕ Cross, 2 Bands", "➕&lt;br&gt;Cross, 2 Bands", "&lt;br&gt;The flag contains a cross of any size.&lt;br&gt;&lt;br&gt;Flag has 2 bands or stripes.&lt;br&gt;&lt;br&gt;The cross can be formed with bands or an element of the coat of arms or canton."],</v>
      </c>
      <c r="H194" s="36" t="str">
        <f>""</f>
        <v/>
      </c>
    </row>
    <row r="195" spans="1:8" ht="14.4" x14ac:dyDescent="0.3">
      <c r="A195" s="29" t="s">
        <v>1735</v>
      </c>
      <c r="B195" s="30" t="str">
        <f t="shared" si="12"/>
        <v>"Extra_Crosse, 4+Band"</v>
      </c>
      <c r="C195" s="39" t="s">
        <v>1736</v>
      </c>
      <c r="D195" s="31" t="s">
        <v>1737</v>
      </c>
      <c r="E195" s="32" t="s">
        <v>1738</v>
      </c>
      <c r="F195" s="27" t="str">
        <f t="shared" si="15"/>
        <v>"Extra_Crosse, 4+Band":["➕✖️ Cross, 4+Bands","➕✖️&lt;br&gt;Cross, 4+Bands","&lt;br&gt;The flag contains a cross of any size.&lt;br&gt;&lt;br&gt;Flag has 4 or more bands or stripes.&lt;br&gt;&lt;br&gt;The cross can be formed with bands or an element of the coat of arms or canton."],</v>
      </c>
      <c r="G195" s="28" t="str">
        <f t="shared" si="14"/>
        <v>   combinedMappings ["Extra_Crosse, 4+Band"]= ["➕✖️ Cross, 4+Bands", "➕✖️&lt;br&gt;Cross, 4+Bands", "&lt;br&gt;The flag contains a cross of any size.&lt;br&gt;&lt;br&gt;Flag has 4 or more bands or stripes.&lt;br&gt;&lt;br&gt;The cross can be formed with bands or an element of the coat of arms or canton."],</v>
      </c>
      <c r="H195" s="36" t="str">
        <f>""</f>
        <v/>
      </c>
    </row>
    <row r="196" spans="1:8" ht="14.4" x14ac:dyDescent="0.3">
      <c r="A196" s="29" t="s">
        <v>1739</v>
      </c>
      <c r="B196" s="30" t="str">
        <f t="shared" ref="B196:B259" si="16">IF(C196&lt;&gt;"",CHAR(34)&amp;A196&amp;CHAR(34),"")</f>
        <v>"Extra_Crosse, NoBand"</v>
      </c>
      <c r="C196" s="39" t="s">
        <v>1740</v>
      </c>
      <c r="D196" s="31" t="s">
        <v>1741</v>
      </c>
      <c r="E196" s="32" t="s">
        <v>1742</v>
      </c>
      <c r="F196" s="27" t="str">
        <f t="shared" si="15"/>
        <v>"Extra_Crosse, NoBand":["➕🏳️ Cross, No Band","➕&lt;br&gt;Cross,&lt;br&gt;No Bands","&lt;br&gt;The flag has no bands, but contains a cross.&lt;br&gt;&lt;br&gt;The cross can be formed with an element of the coat of arms or canton, or it can be outside."],</v>
      </c>
      <c r="G196" s="28" t="str">
        <f t="shared" si="14"/>
        <v>   combinedMappings ["Extra_Crosse, NoBand"]= ["➕🏳️ Cross, No Band", "➕&lt;br&gt;Cross,&lt;br&gt;No Bands", "&lt;br&gt;The flag has no bands, but contains a cross.&lt;br&gt;&lt;br&gt;The cross can be formed with an element of the coat of arms or canton, or it can be outside."],</v>
      </c>
      <c r="H196" s="36" t="str">
        <f>""</f>
        <v/>
      </c>
    </row>
    <row r="197" spans="1:8" ht="14.4" x14ac:dyDescent="0.3">
      <c r="A197" s="29" t="s">
        <v>1743</v>
      </c>
      <c r="B197" s="30" t="str">
        <f t="shared" si="16"/>
        <v>"Extra_Geogrh, HasSta"</v>
      </c>
      <c r="C197" s="39" t="s">
        <v>1274</v>
      </c>
      <c r="D197" s="31" t="s">
        <v>1698</v>
      </c>
      <c r="E197" s="32" t="s">
        <v>1699</v>
      </c>
      <c r="F197" s="27" t="str">
        <f t="shared" si="15"/>
        <v>"Extra_Geogrh, HasSta":["☆⚪ Star","☆⚪&lt;br&gt;1 Star&lt;br&gt;White","&lt;br&gt;The flag contains only one star or star shaped item, and it is white&lt;br&gt;&lt;br&gt;The sun is not a valid star item as it has is own category.&lt;br&gt;&lt;br&gt;Coat of arms and cantons are also taken into consideration."],</v>
      </c>
      <c r="G197" s="28" t="str">
        <f t="shared" si="14"/>
        <v>   combinedMappings ["Extra_Geogrh, HasSta"]= ["☆⚪ Star", "☆⚪&lt;br&gt;1 Star&lt;br&gt;White", "&lt;br&gt;The flag contains only one star or star shaped item, and it is white&lt;br&gt;&lt;br&gt;The sun is not a valid star item as it has is own category.&lt;br&gt;&lt;br&gt;Coat of arms and cantons are also taken into consideration."],</v>
      </c>
      <c r="H197" s="36" t="str">
        <f>""</f>
        <v/>
      </c>
    </row>
    <row r="198" spans="1:8" ht="14.4" x14ac:dyDescent="0.3">
      <c r="A198" s="29" t="s">
        <v>1744</v>
      </c>
      <c r="B198" s="30" t="str">
        <f t="shared" si="16"/>
        <v>"Extra_HasSta, Center"</v>
      </c>
      <c r="C198" s="39" t="s">
        <v>1745</v>
      </c>
      <c r="D198" s="31" t="s">
        <v>1746</v>
      </c>
      <c r="E198" s="32" t="s">
        <v>1747</v>
      </c>
      <c r="F198" s="27" t="str">
        <f t="shared" si="15"/>
        <v>"Extra_HasSta, Center":["-✨- Centered Star(s)","-🎯-&lt;br&gt;Centered Stars","&lt;br&gt;The flag contains a centered star(s).&lt;br&gt;&lt;br&gt;All elements of the flag must be centered as well.&lt;br&gt;&lt;br&gt;The sun is not a valid star item as it has is own category."],</v>
      </c>
      <c r="G198" s="28" t="str">
        <f t="shared" si="14"/>
        <v>   combinedMappings ["Extra_HasSta, Center"]= ["-✨- Centered Star(s)", "-🎯-&lt;br&gt;Centered Stars", "&lt;br&gt;The flag contains a centered star(s).&lt;br&gt;&lt;br&gt;All elements of the flag must be centered as well.&lt;br&gt;&lt;br&gt;The sun is not a valid star item as it has is own category."],</v>
      </c>
      <c r="H198" s="36" t="str">
        <f>""</f>
        <v/>
      </c>
    </row>
    <row r="199" spans="1:8" ht="14.4" x14ac:dyDescent="0.3">
      <c r="A199" s="29" t="s">
        <v>1748</v>
      </c>
      <c r="B199" s="30" t="str">
        <f t="shared" si="16"/>
        <v>"Extra_HasSun, 3Bands"</v>
      </c>
      <c r="C199" s="39" t="s">
        <v>1749</v>
      </c>
      <c r="D199" s="31" t="s">
        <v>1750</v>
      </c>
      <c r="E199" s="32" t="s">
        <v>1751</v>
      </c>
      <c r="F199" s="27" t="str">
        <f t="shared" si="15"/>
        <v>"Extra_HasSun, 3Bands":["☀️☰ Sun, Bands","☀️☰&lt;br&gt;Has Sun,&lt;br&gt;Has 3 Bands","&lt;br&gt;The flag has three bands and contains a sun."],</v>
      </c>
      <c r="G199" s="28" t="str">
        <f t="shared" si="14"/>
        <v>   combinedMappings ["Extra_HasSun, 3Bands"]= ["☀️☰ Sun, Bands", "☀️☰&lt;br&gt;Has Sun,&lt;br&gt;Has 3 Bands", "&lt;br&gt;The flag has three bands and contains a sun."],</v>
      </c>
      <c r="H199" s="36" t="str">
        <f>""</f>
        <v/>
      </c>
    </row>
    <row r="200" spans="1:8" ht="14.4" x14ac:dyDescent="0.3">
      <c r="A200" s="29" t="s">
        <v>1752</v>
      </c>
      <c r="B200" s="30" t="str">
        <f t="shared" si="16"/>
        <v>"Extra_HasSun, Center"</v>
      </c>
      <c r="C200" s="39" t="s">
        <v>1753</v>
      </c>
      <c r="D200" s="31" t="s">
        <v>1754</v>
      </c>
      <c r="E200" s="32" t="s">
        <v>1755</v>
      </c>
      <c r="F200" s="27" t="str">
        <f t="shared" si="15"/>
        <v>"Extra_HasSun, Center":["-☀️- Centered Sun","-☀️-&lt;br&gt;Centered Sun","&lt;br&gt;The flag contains a centered sun.&lt;br&gt;&lt;br&gt;All elements of the flag must be centered as well."],</v>
      </c>
      <c r="G200" s="28" t="str">
        <f t="shared" si="14"/>
        <v>   combinedMappings ["Extra_HasSun, Center"]= ["-☀️- Centered Sun", "-☀️-&lt;br&gt;Centered Sun", "&lt;br&gt;The flag contains a centered sun.&lt;br&gt;&lt;br&gt;All elements of the flag must be centered as well."],</v>
      </c>
      <c r="H200" s="36" t="str">
        <f>""</f>
        <v/>
      </c>
    </row>
    <row r="201" spans="1:8" ht="14.4" x14ac:dyDescent="0.3">
      <c r="A201" s="29" t="s">
        <v>1756</v>
      </c>
      <c r="B201" s="30" t="str">
        <f t="shared" si="16"/>
        <v>"Extra_HasSun, NoBand"</v>
      </c>
      <c r="C201" s="39" t="s">
        <v>1757</v>
      </c>
      <c r="D201" s="31" t="s">
        <v>1758</v>
      </c>
      <c r="E201" s="32" t="s">
        <v>1759</v>
      </c>
      <c r="F201" s="27" t="str">
        <f t="shared" si="15"/>
        <v>"Extra_HasSun, NoBand":["☀️🏳️ Sun, No Bands","☀️🏳️&lt;br&gt;Sun,&lt;br&gt;No Bands","&lt;br&gt;The flag has no bands and contains a sun."],</v>
      </c>
      <c r="G201" s="28" t="str">
        <f t="shared" si="14"/>
        <v>   combinedMappings ["Extra_HasSun, NoBand"]= ["☀️🏳️ Sun, No Bands", "☀️🏳️&lt;br&gt;Sun,&lt;br&gt;No Bands", "&lt;br&gt;The flag has no bands and contains a sun."],</v>
      </c>
      <c r="H201" s="36" t="str">
        <f>""</f>
        <v/>
      </c>
    </row>
    <row r="202" spans="1:8" ht="14.4" x14ac:dyDescent="0.3">
      <c r="A202" s="29" t="s">
        <v>1760</v>
      </c>
      <c r="B202" s="30" t="str">
        <f t="shared" si="16"/>
        <v>"Extra_island, NO_BLU"</v>
      </c>
      <c r="C202" s="39" t="s">
        <v>1761</v>
      </c>
      <c r="D202" s="31" t="s">
        <v>1762</v>
      </c>
      <c r="E202" s="32" t="s">
        <v>1763</v>
      </c>
      <c r="F202" s="27" t="str">
        <f t="shared" si="15"/>
        <v>"Extra_island, NO_BLU":["🏝️🚫🟦","🏝️🚫🟦&lt;br&gt;Island,&lt;br&gt;No Blue","&lt;br&gt;The country is considered to be an island, and its flag does not have Blue. Overseas territories that do not have a regional tag are included.&lt;br&gt;&lt;br&gt;It can be a single island or an archipelago."],</v>
      </c>
      <c r="G202" s="28" t="str">
        <f t="shared" si="14"/>
        <v>   combinedMappings ["Extra_island, NO_BLU"]= ["🏝️🚫🟦", "🏝️🚫🟦&lt;br&gt;Island,&lt;br&gt;No Blue", "&lt;br&gt;The country is considered to be an island, and its flag does not have Blue. Overseas territories that do not have a regional tag are included.&lt;br&gt;&lt;br&gt;It can be a single island or an archipelago."],</v>
      </c>
      <c r="H202" s="36" t="str">
        <f>""</f>
        <v/>
      </c>
    </row>
    <row r="203" spans="1:8" ht="14.4" x14ac:dyDescent="0.3">
      <c r="A203" s="29" t="s">
        <v>1764</v>
      </c>
      <c r="B203" s="30" t="str">
        <f t="shared" si="16"/>
        <v>"Extra_island, OnlyBa"</v>
      </c>
      <c r="C203" s="39" t="s">
        <v>1765</v>
      </c>
      <c r="D203" s="31" t="s">
        <v>1766</v>
      </c>
      <c r="E203" s="32" t="s">
        <v>1767</v>
      </c>
      <c r="F203" s="27" t="str">
        <f t="shared" si="15"/>
        <v>"Extra_island, OnlyBa":["🏝️⏸","🏝️⏸&lt;br&gt;Island,&lt;br&gt;Only Bands","&lt;br&gt;The country is considered to be an island, and its flag only has bands. Overseas territories that do not have a regional tag are included.&lt;br&gt;&lt;br&gt;It can be a single island or an archipelago."],</v>
      </c>
      <c r="G203" s="28" t="str">
        <f t="shared" si="14"/>
        <v>   combinedMappings ["Extra_island, OnlyBa"]= ["🏝️⏸", "🏝️⏸&lt;br&gt;Island,&lt;br&gt;Only Bands", "&lt;br&gt;The country is considered to be an island, and its flag only has bands. Overseas territories that do not have a regional tag are included.&lt;br&gt;&lt;br&gt;It can be a single island or an archipelago."],</v>
      </c>
      <c r="H203" s="36" t="str">
        <f>""</f>
        <v/>
      </c>
    </row>
    <row r="204" spans="1:8" ht="14.4" x14ac:dyDescent="0.3">
      <c r="A204" s="29" t="s">
        <v>1768</v>
      </c>
      <c r="B204" s="30" t="str">
        <f t="shared" si="16"/>
        <v>"Extra_Plants, Center"</v>
      </c>
      <c r="C204" s="39" t="s">
        <v>1769</v>
      </c>
      <c r="D204" s="31" t="s">
        <v>1770</v>
      </c>
      <c r="E204" s="32" t="s">
        <v>1771</v>
      </c>
      <c r="F204" s="27" t="str">
        <f t="shared" si="15"/>
        <v>"Extra_Plants, Center":["🌿-- Plant centered","-🌿-&lt;br&gt;Plants&lt;br&gt;centered","&lt;br&gt;The flag contains plant(s) but not centered.&lt;br&gt;&lt;br&gt;This includes trees, flowers, or grass&lt;br&gt;&lt;br&gt;Fleur-de-lis items are not valid for this category."],</v>
      </c>
      <c r="G204" s="28" t="str">
        <f t="shared" si="14"/>
        <v>   combinedMappings ["Extra_Plants, Center"]= ["🌿-- Plant centered", "-🌿-&lt;br&gt;Plants&lt;br&gt;centered", "&lt;br&gt;The flag contains plant(s) but not centered.&lt;br&gt;&lt;br&gt;This includes trees, flowers, or grass&lt;br&gt;&lt;br&gt;Fleur-de-lis items are not valid for this category."],</v>
      </c>
      <c r="H204" s="36" t="str">
        <f>""</f>
        <v/>
      </c>
    </row>
    <row r="205" spans="1:8" ht="14.4" x14ac:dyDescent="0.3">
      <c r="A205" s="29" t="s">
        <v>1772</v>
      </c>
      <c r="B205" s="30" t="str">
        <f t="shared" si="16"/>
        <v>"Extra_Trside, 3Bands"</v>
      </c>
      <c r="C205" s="39" t="s">
        <v>1773</v>
      </c>
      <c r="D205" s="31" t="s">
        <v>1774</v>
      </c>
      <c r="E205" s="32" t="s">
        <v>1775</v>
      </c>
      <c r="F205" s="27" t="str">
        <f t="shared" si="15"/>
        <v>"Extra_Trside, 3Bands":["▶️☰ Triangle, 3 Bands","▶️☰&lt;br&gt;Triangle, 3 Bands","&lt;br&gt;The flag contains a triangle placed on the left or right side of the flag.&lt;br&gt;&lt;br&gt;Flag background has exactly three bands/stripes."],</v>
      </c>
      <c r="G205" s="28" t="str">
        <f t="shared" si="14"/>
        <v>   combinedMappings ["Extra_Trside, 3Bands"]= ["▶️☰ Triangle, 3 Bands", "▶️☰&lt;br&gt;Triangle, 3 Bands", "&lt;br&gt;The flag contains a triangle placed on the left or right side of the flag.&lt;br&gt;&lt;br&gt;Flag background has exactly three bands/stripes."],</v>
      </c>
      <c r="H205" s="36" t="str">
        <f>""</f>
        <v/>
      </c>
    </row>
    <row r="206" spans="1:8" ht="14.4" x14ac:dyDescent="0.3">
      <c r="A206" s="29" t="s">
        <v>1776</v>
      </c>
      <c r="B206" s="30" t="str">
        <f t="shared" si="16"/>
        <v>"ExtraNah_Rotate, Rotate"</v>
      </c>
      <c r="C206" s="39" t="s">
        <v>1777</v>
      </c>
      <c r="D206" s="31" t="s">
        <v>1778</v>
      </c>
      <c r="E206" s="32" t="s">
        <v>1779</v>
      </c>
      <c r="F206" s="27" t="str">
        <f t="shared" si="15"/>
        <v>"ExtraNah_Rotate, Rotate":["🚫🔄 No 180º","🚫🔄&lt;br&gt;No 180º Symmetry","&lt;br&gt;The flag does not look exactly the same if rotated 180° clockwise."],</v>
      </c>
      <c r="G206" s="28" t="str">
        <f t="shared" si="14"/>
        <v>   combinedMappings ["ExtraNah_Rotate, Rotate"]= ["🚫🔄 No 180º", "🚫🔄&lt;br&gt;No 180º Symmetry", "&lt;br&gt;The flag does not look exactly the same if rotated 180° clockwise."],</v>
      </c>
      <c r="H206" s="36" t="str">
        <f>""</f>
        <v/>
      </c>
    </row>
    <row r="207" spans="1:8" ht="14.4" x14ac:dyDescent="0.3">
      <c r="A207" s="29" t="s">
        <v>1780</v>
      </c>
      <c r="B207" s="30" t="str">
        <f t="shared" si="16"/>
        <v>"ExtraNah_Canton, HasSta"</v>
      </c>
      <c r="C207" s="39" t="s">
        <v>1781</v>
      </c>
      <c r="D207" s="31" t="s">
        <v>1782</v>
      </c>
      <c r="E207" s="32" t="s">
        <v>1783</v>
      </c>
      <c r="F207" s="27" t="str">
        <f t="shared" si="15"/>
        <v>"ExtraNah_Canton, HasSta":["🚫🪪⭐","🚫🪪⭐&lt;br&gt;No Canton,&lt;br&gt;No Stars","&lt;br&gt;The flag does not have a canton, and not a single star or star shaped item."],</v>
      </c>
      <c r="G207" s="28" t="str">
        <f t="shared" si="14"/>
        <v>   combinedMappings ["ExtraNah_Canton, HasSta"]= ["🚫🪪⭐", "🚫🪪⭐&lt;br&gt;No Canton,&lt;br&gt;No Stars", "&lt;br&gt;The flag does not have a canton, and not a single star or star shaped item."],</v>
      </c>
      <c r="H207" s="36" t="str">
        <f>""</f>
        <v/>
      </c>
    </row>
    <row r="208" spans="1:8" ht="14.4" x14ac:dyDescent="0.3">
      <c r="A208" s="29" t="s">
        <v>1784</v>
      </c>
      <c r="B208" s="30" t="str">
        <f t="shared" si="16"/>
        <v>"ExtraNah_Crosse, Crosse"</v>
      </c>
      <c r="C208" s="39" t="s">
        <v>1785</v>
      </c>
      <c r="D208" s="31" t="s">
        <v>1786</v>
      </c>
      <c r="E208" s="32" t="s">
        <v>1787</v>
      </c>
      <c r="F208" s="27" t="str">
        <f t="shared" si="15"/>
        <v>"ExtraNah_Crosse, Crosse":["🚫✖️ No Cross","🚫✖️&lt;br&gt;No Cross","&lt;br&gt;The flag contains a sun but it is not centered.&lt;br&gt;&lt;br&gt;"],</v>
      </c>
      <c r="G208" s="28" t="str">
        <f t="shared" si="14"/>
        <v>   combinedMappings ["ExtraNah_Crosse, Crosse"]= ["🚫✖️ No Cross", "🚫✖️&lt;br&gt;No Cross", "&lt;br&gt;The flag contains a sun but it is not centered.&lt;br&gt;&lt;br&gt;"],</v>
      </c>
      <c r="H208" s="36" t="str">
        <f>""</f>
        <v/>
      </c>
    </row>
    <row r="209" spans="1:8" ht="14.4" x14ac:dyDescent="0.3">
      <c r="A209" s="29" t="s">
        <v>1788</v>
      </c>
      <c r="B209" s="30" t="str">
        <f t="shared" si="16"/>
        <v>"ExtraNah_IsMoon, HasSta"</v>
      </c>
      <c r="C209" s="39" t="s">
        <v>1789</v>
      </c>
      <c r="D209" s="31" t="s">
        <v>1790</v>
      </c>
      <c r="E209" s="32" t="s">
        <v>1791</v>
      </c>
      <c r="F209" s="27" t="str">
        <f t="shared" si="15"/>
        <v>"ExtraNah_IsMoon, HasSta":["🚫🌙⭐","🚫🌙⭐&lt;br&gt;No Moon,&lt;br&gt;No Stars","&lt;br&gt;The flag does not have a moon, and not a single star or star shaped item."],</v>
      </c>
      <c r="G209" s="28" t="str">
        <f t="shared" si="14"/>
        <v>   combinedMappings ["ExtraNah_IsMoon, HasSta"]= ["🚫🌙⭐", "🚫🌙⭐&lt;br&gt;No Moon,&lt;br&gt;No Stars", "&lt;br&gt;The flag does not have a moon, and not a single star or star shaped item."],</v>
      </c>
      <c r="H209" s="36" t="str">
        <f>""</f>
        <v/>
      </c>
    </row>
    <row r="210" spans="1:8" ht="14.4" x14ac:dyDescent="0.3">
      <c r="A210" s="29" t="s">
        <v>1792</v>
      </c>
      <c r="B210" s="30" t="str">
        <f t="shared" si="16"/>
        <v>"ExtraNo_2Color, Rotate"</v>
      </c>
      <c r="C210" s="39" t="s">
        <v>1793</v>
      </c>
      <c r="D210" s="31" t="s">
        <v>1794</v>
      </c>
      <c r="E210" s="32" t="s">
        <v>1771</v>
      </c>
      <c r="F210" s="27" t="str">
        <f t="shared" si="15"/>
        <v>"ExtraNo_2Color, Rotate":["🌿-- 2 C","🌿--&lt;br&gt;2 Colors,&lt;br&gt;No 180° Symmetry","&lt;br&gt;The flag contains plant(s) but not centered.&lt;br&gt;&lt;br&gt;This includes trees, flowers, or grass&lt;br&gt;&lt;br&gt;Fleur-de-lis items are not valid for this category."],</v>
      </c>
      <c r="G210" s="28" t="str">
        <f t="shared" si="14"/>
        <v>   combinedMappings ["ExtraNo_2Color, Rotate"]= ["🌿-- 2 C", "🌿--&lt;br&gt;2 Colors,&lt;br&gt;No 180° Symmetry", "&lt;br&gt;The flag contains plant(s) but not centered.&lt;br&gt;&lt;br&gt;This includes trees, flowers, or grass&lt;br&gt;&lt;br&gt;Fleur-de-lis items are not valid for this category."],</v>
      </c>
      <c r="H210" s="36" t="str">
        <f>""</f>
        <v/>
      </c>
    </row>
    <row r="211" spans="1:8" ht="14.4" x14ac:dyDescent="0.3">
      <c r="A211" s="29" t="s">
        <v>1795</v>
      </c>
      <c r="B211" s="30" t="str">
        <f t="shared" si="16"/>
        <v>"ExtraNo_3+Star, Center"</v>
      </c>
      <c r="C211" s="39" t="s">
        <v>1796</v>
      </c>
      <c r="D211" s="31" t="s">
        <v>1797</v>
      </c>
      <c r="E211" s="32" t="s">
        <v>1711</v>
      </c>
      <c r="F211" s="27" t="str">
        <f t="shared" si="15"/>
        <v>"ExtraNo_3+Star, Center":["✨✨- Stars not centered","✨✨-&lt;br&gt;3+ Stars&lt;br&gt;not centered","&lt;br&gt;The flag contains three or more stars but not centered.&lt;br&gt;&lt;br&gt;The sun is not a valid star item as it has is own category."],</v>
      </c>
      <c r="G211" s="28" t="str">
        <f t="shared" si="14"/>
        <v>   combinedMappings ["ExtraNo_3+Star, Center"]= ["✨✨- Stars not centered", "✨✨-&lt;br&gt;3+ Stars&lt;br&gt;not centered", "&lt;br&gt;The flag contains three or more stars but not centered.&lt;br&gt;&lt;br&gt;The sun is not a valid star item as it has is own category."],</v>
      </c>
      <c r="H211" s="36" t="str">
        <f>""</f>
        <v/>
      </c>
    </row>
    <row r="212" spans="1:8" ht="14.4" x14ac:dyDescent="0.3">
      <c r="A212" s="29" t="s">
        <v>1798</v>
      </c>
      <c r="B212" s="30" t="str">
        <f t="shared" si="16"/>
        <v>"ExtraNo_Animal, Center"</v>
      </c>
      <c r="C212" s="39" t="s">
        <v>1799</v>
      </c>
      <c r="D212" s="31" t="s">
        <v>1800</v>
      </c>
      <c r="E212" s="32" t="s">
        <v>1801</v>
      </c>
      <c r="F212" s="27" t="str">
        <f t="shared" si="15"/>
        <v>"ExtraNo_Animal, Center":["🦅-- Animal not centered","🦅--&lt;br&gt;Animal&lt;br&gt;not centered","&lt;br&gt;The flag contains an animal(s) but it is not centered."],</v>
      </c>
      <c r="G212" s="28" t="str">
        <f t="shared" si="14"/>
        <v>   combinedMappings ["ExtraNo_Animal, Center"]= ["🦅-- Animal not centered", "🦅--&lt;br&gt;Animal&lt;br&gt;not centered", "&lt;br&gt;The flag contains an animal(s) but it is not centered."],</v>
      </c>
      <c r="H212" s="36" t="str">
        <f>""</f>
        <v/>
      </c>
    </row>
    <row r="213" spans="1:8" ht="14.4" x14ac:dyDescent="0.3">
      <c r="A213" s="29" t="s">
        <v>1802</v>
      </c>
      <c r="B213" s="30" t="str">
        <f t="shared" si="16"/>
        <v>"ExtraNo_Canton, unjack"</v>
      </c>
      <c r="C213" s="39" t="s">
        <v>1803</v>
      </c>
      <c r="D213" s="31" t="s">
        <v>1804</v>
      </c>
      <c r="E213" s="32" t="s">
        <v>1805</v>
      </c>
      <c r="F213" s="27" t="str">
        <f t="shared" si="15"/>
        <v>"ExtraNo_Canton, unjack":["🪪🚫🇬🇧 Canton, No Union","🚫🇬🇧&lt;br&gt;Canton:&lt;br&gt;No Union","&lt;br&gt;A Canton is a rectangular emblem placed at the top left of a flag, usually occupying up to a quarter of a flag's area.&lt;br&gt;&lt;br&gt;This category asks for cantons that do not contain the Union Jack, which is the United Kingdom flag."],</v>
      </c>
      <c r="G213" s="28" t="str">
        <f t="shared" si="14"/>
        <v>   combinedMappings ["ExtraNo_Canton, unjack"]= ["🪪🚫🇬🇧 Canton, No Union", "🚫🇬🇧&lt;br&gt;Canton:&lt;br&gt;No Union", "&lt;br&gt;A Canton is a rectangular emblem placed at the top left of a flag, usually occupying up to a quarter of a flag's area.&lt;br&gt;&lt;br&gt;This category asks for cantons that do not contain the Union Jack, which is the United Kingdom flag."],</v>
      </c>
      <c r="H213" s="36" t="str">
        <f>""</f>
        <v/>
      </c>
    </row>
    <row r="214" spans="1:8" ht="14.4" x14ac:dyDescent="0.3">
      <c r="A214" s="29" t="s">
        <v>1806</v>
      </c>
      <c r="B214" s="30" t="str">
        <f t="shared" si="16"/>
        <v>"ExtraNo_Circle, Rotate"</v>
      </c>
      <c r="C214" s="39" t="s">
        <v>1807</v>
      </c>
      <c r="D214" s="31" t="s">
        <v>1808</v>
      </c>
      <c r="E214" s="32" t="s">
        <v>1809</v>
      </c>
      <c r="F214" s="27" t="str">
        <f t="shared" si="15"/>
        <v>"ExtraNo_Circle, Rotate":["🔘-🔄","🔘-🔄&lt;br&gt;Circle,&lt;br&gt;No Symmetry","&lt;br&gt;The flag does not look exactly the same if rotated 180° clockwise.&lt;br&gt;&lt;br&gt;It also needs to have a circle.&lt;br&gt;&lt;br&gt;"],</v>
      </c>
      <c r="G214" s="28" t="str">
        <f t="shared" si="14"/>
        <v>   combinedMappings ["ExtraNo_Circle, Rotate"]= ["🔘-🔄", "🔘-🔄&lt;br&gt;Circle,&lt;br&gt;No Symmetry", "&lt;br&gt;The flag does not look exactly the same if rotated 180° clockwise.&lt;br&gt;&lt;br&gt;It also needs to have a circle.&lt;br&gt;&lt;br&gt;"],</v>
      </c>
      <c r="H214" s="36" t="str">
        <f>""</f>
        <v/>
      </c>
    </row>
    <row r="215" spans="1:8" ht="14.4" x14ac:dyDescent="0.3">
      <c r="A215" s="29" t="s">
        <v>1810</v>
      </c>
      <c r="B215" s="30" t="str">
        <f t="shared" si="16"/>
        <v>"ExtraNo_Geogrh, Center"</v>
      </c>
      <c r="C215" s="39" t="s">
        <v>1811</v>
      </c>
      <c r="D215" s="31" t="s">
        <v>1812</v>
      </c>
      <c r="E215" s="32" t="s">
        <v>1813</v>
      </c>
      <c r="F215" s="27" t="str">
        <f t="shared" si="15"/>
        <v>"ExtraNo_Geogrh, Center":["⛰️--","⛰️--&lt;br&gt;Land,&lt;br&gt;Not Centered","&lt;br&gt;The flag contains land items but not centered."],</v>
      </c>
      <c r="G215" s="28" t="str">
        <f t="shared" si="14"/>
        <v>   combinedMappings ["ExtraNo_Geogrh, Center"]= ["⛰️--", "⛰️--&lt;br&gt;Land,&lt;br&gt;Not Centered", "&lt;br&gt;The flag contains land items but not centered."],</v>
      </c>
      <c r="H215" s="36" t="str">
        <f>""</f>
        <v/>
      </c>
    </row>
    <row r="216" spans="1:8" ht="14.4" x14ac:dyDescent="0.3">
      <c r="A216" s="29" t="s">
        <v>1814</v>
      </c>
      <c r="B216" s="30" t="str">
        <f t="shared" si="16"/>
        <v>"ExtraNo_HasSta, Center"</v>
      </c>
      <c r="C216" s="39" t="s">
        <v>1815</v>
      </c>
      <c r="D216" s="31" t="s">
        <v>1816</v>
      </c>
      <c r="E216" s="32" t="s">
        <v>1817</v>
      </c>
      <c r="F216" s="27" t="str">
        <f t="shared" si="15"/>
        <v>"ExtraNo_HasSta, Center":["✨-- ","✨--&lt;br&gt;Star(s)&lt;br&gt;not centered","&lt;br&gt;The flag contains one or more stars but not centered.&lt;br&gt;&lt;br&gt;The sun is not a valid star item as it has is own category."],</v>
      </c>
      <c r="G216" s="28" t="str">
        <f t="shared" si="14"/>
        <v>   combinedMappings ["ExtraNo_HasSta, Center"]= ["✨-- ", "✨--&lt;br&gt;Star(s)&lt;br&gt;not centered", "&lt;br&gt;The flag contains one or more stars but not centered.&lt;br&gt;&lt;br&gt;The sun is not a valid star item as it has is own category."],</v>
      </c>
      <c r="H216" s="36" t="str">
        <f>""</f>
        <v/>
      </c>
    </row>
    <row r="217" spans="1:8" ht="14.4" x14ac:dyDescent="0.3">
      <c r="A217" s="29" t="s">
        <v>1818</v>
      </c>
      <c r="B217" s="30" t="str">
        <f t="shared" si="16"/>
        <v>"ExtraNo_HasSun, Center"</v>
      </c>
      <c r="C217" s="39" t="s">
        <v>1819</v>
      </c>
      <c r="D217" s="31" t="s">
        <v>1820</v>
      </c>
      <c r="E217" s="32" t="s">
        <v>1787</v>
      </c>
      <c r="F217" s="27" t="str">
        <f t="shared" si="15"/>
        <v>"ExtraNo_HasSun, Center":["☀️-- ","☀️--&lt;br&gt;Sun&lt;br&gt;not centered","&lt;br&gt;The flag contains a sun but it is not centered.&lt;br&gt;&lt;br&gt;"],</v>
      </c>
      <c r="G217" s="28" t="str">
        <f t="shared" ref="G217:G223" si="17">IF(A217&lt;&gt;"",SUBSTITUTE(SUBSTITUTE(SUBSTITUTE(SUBSTITUTE($G$1,"key",A217),"a0",C217),"a1",D217),"a2",E217),"")</f>
        <v>   combinedMappings ["ExtraNo_HasSun, Center"]= ["☀️-- ", "☀️--&lt;br&gt;Sun&lt;br&gt;not centered", "&lt;br&gt;The flag contains a sun but it is not centered.&lt;br&gt;&lt;br&gt;"],</v>
      </c>
      <c r="H217" s="36" t="str">
        <f>""</f>
        <v/>
      </c>
    </row>
    <row r="218" spans="1:8" ht="14.4" x14ac:dyDescent="0.3">
      <c r="A218" s="29" t="s">
        <v>1821</v>
      </c>
      <c r="B218" s="30" t="str">
        <f t="shared" si="16"/>
        <v>"ExtraNo_myrGRE, Center"</v>
      </c>
      <c r="C218" s="39" t="s">
        <v>1822</v>
      </c>
      <c r="D218" s="31" t="s">
        <v>1823</v>
      </c>
      <c r="E218" s="32" t="s">
        <v>1824</v>
      </c>
      <c r="F218" s="27" t="str">
        <f t="shared" si="15"/>
        <v>"ExtraNo_myrGRE, Center":["🟢--","🟢--&lt;br&gt;Main Green,&lt;br&gt;Not Centered","&lt;br&gt;Flag's main color is green, and its items are not centered.&lt;br&gt;&lt;br&gt;The color clearly covers more percentage of the flag than any other color&lt;br&gt;&lt;br&gt;"],</v>
      </c>
      <c r="G218" s="28" t="str">
        <f t="shared" si="17"/>
        <v>   combinedMappings ["ExtraNo_myrGRE, Center"]= ["🟢--", "🟢--&lt;br&gt;Main Green,&lt;br&gt;Not Centered", "&lt;br&gt;Flag's main color is green, and its items are not centered.&lt;br&gt;&lt;br&gt;The color clearly covers more percentage of the flag than any other color&lt;br&gt;&lt;br&gt;"],</v>
      </c>
      <c r="H218" s="36" t="str">
        <f>""</f>
        <v/>
      </c>
    </row>
    <row r="219" spans="1:8" ht="14.4" x14ac:dyDescent="0.3">
      <c r="A219" s="29" t="s">
        <v>1825</v>
      </c>
      <c r="B219" s="30" t="str">
        <f t="shared" si="16"/>
        <v>"ExtraNo_myrRED, Center"</v>
      </c>
      <c r="C219" s="39" t="s">
        <v>1826</v>
      </c>
      <c r="D219" s="31" t="s">
        <v>1827</v>
      </c>
      <c r="E219" s="32" t="s">
        <v>1828</v>
      </c>
      <c r="F219" s="27" t="str">
        <f t="shared" si="15"/>
        <v>"ExtraNo_myrRED, Center":["🔴--","🔴--&lt;br&gt;Main Red,&lt;br&gt;Not Centered","&lt;br&gt;Flag's main color is red, and its items are not centered.&lt;br&gt;&lt;br&gt;The color clearly covers more percentage of the flag than any other color.&lt;br&gt;&lt;br&gt;"],</v>
      </c>
      <c r="G219" s="28" t="str">
        <f t="shared" si="17"/>
        <v>   combinedMappings ["ExtraNo_myrRED, Center"]= ["🔴--", "🔴--&lt;br&gt;Main Red,&lt;br&gt;Not Centered", "&lt;br&gt;Flag's main color is red, and its items are not centered.&lt;br&gt;&lt;br&gt;The color clearly covers more percentage of the flag than any other color.&lt;br&gt;&lt;br&gt;"],</v>
      </c>
      <c r="H219" s="36" t="str">
        <f>""</f>
        <v/>
      </c>
    </row>
    <row r="220" spans="1:8" ht="14.4" x14ac:dyDescent="0.3">
      <c r="A220" s="29" t="s">
        <v>1829</v>
      </c>
      <c r="B220" s="30" t="str">
        <f t="shared" si="16"/>
        <v>"ExtraNo_myrWHI, Center"</v>
      </c>
      <c r="C220" s="39" t="s">
        <v>1830</v>
      </c>
      <c r="D220" s="31" t="s">
        <v>1831</v>
      </c>
      <c r="E220" s="32" t="s">
        <v>1832</v>
      </c>
      <c r="F220" s="27" t="str">
        <f t="shared" si="15"/>
        <v>"ExtraNo_myrWHI, Center":["⚪--","⚪--&lt;br&gt;Main White,&lt;br&gt;Not Centered","&lt;br&gt;Flag's main color is white, and its items are not centered.&lt;br&gt;&lt;br&gt;The color clearly covers more percentage of the flag than any other color.&lt;br&gt;&lt;br&gt;"],</v>
      </c>
      <c r="G220" s="28" t="str">
        <f t="shared" si="17"/>
        <v>   combinedMappings ["ExtraNo_myrWHI, Center"]= ["⚪--", "⚪--&lt;br&gt;Main White,&lt;br&gt;Not Centered", "&lt;br&gt;Flag's main color is white, and its items are not centered.&lt;br&gt;&lt;br&gt;The color clearly covers more percentage of the flag than any other color.&lt;br&gt;&lt;br&gt;"],</v>
      </c>
      <c r="H220" s="36" t="str">
        <f>""</f>
        <v/>
      </c>
    </row>
    <row r="221" spans="1:8" ht="14.4" x14ac:dyDescent="0.3">
      <c r="A221" s="29" t="s">
        <v>1833</v>
      </c>
      <c r="B221" s="30" t="str">
        <f t="shared" si="16"/>
        <v>"ExtraNo_NoBand, Circle"</v>
      </c>
      <c r="C221" s="39" t="s">
        <v>1834</v>
      </c>
      <c r="D221" s="31" t="s">
        <v>1835</v>
      </c>
      <c r="E221" s="32" t="s">
        <v>1836</v>
      </c>
      <c r="F221" s="27" t="str">
        <f t="shared" si="15"/>
        <v>"ExtraNo_NoBand, Circle":["🚫⏸🔘","🚫⏸🔘&lt;br&gt;No Bands,&lt;br&gt;No Circle","&lt;br&gt;The flag does not have any band, nor circles.&lt;br&gt;&lt;br&gt;Coats of arms and cantons are taken into account."],</v>
      </c>
      <c r="G221" s="28" t="str">
        <f t="shared" si="17"/>
        <v>   combinedMappings ["ExtraNo_NoBand, Circle"]= ["🚫⏸🔘", "🚫⏸🔘&lt;br&gt;No Bands,&lt;br&gt;No Circle", "&lt;br&gt;The flag does not have any band, nor circles.&lt;br&gt;&lt;br&gt;Coats of arms and cantons are taken into account."],</v>
      </c>
      <c r="H221" s="36" t="str">
        <f>""</f>
        <v/>
      </c>
    </row>
    <row r="222" spans="1:8" ht="14.4" x14ac:dyDescent="0.3">
      <c r="A222" s="29" t="s">
        <v>1837</v>
      </c>
      <c r="B222" s="30" t="str">
        <f t="shared" si="16"/>
        <v>"ExtraNo_Plants, Center"</v>
      </c>
      <c r="C222" s="39" t="s">
        <v>1838</v>
      </c>
      <c r="D222" s="31" t="s">
        <v>1839</v>
      </c>
      <c r="E222" s="32" t="s">
        <v>1771</v>
      </c>
      <c r="F222" s="27" t="str">
        <f t="shared" si="15"/>
        <v>"ExtraNo_Plants, Center":["🌿-- ","🌿--&lt;br&gt;Plants&lt;br&gt;not centered","&lt;br&gt;The flag contains plant(s) but not centered.&lt;br&gt;&lt;br&gt;This includes trees, flowers, or grass&lt;br&gt;&lt;br&gt;Fleur-de-lis items are not valid for this category."],</v>
      </c>
      <c r="G222" s="28" t="str">
        <f t="shared" si="17"/>
        <v>   combinedMappings ["ExtraNo_Plants, Center"]= ["🌿-- ", "🌿--&lt;br&gt;Plants&lt;br&gt;not centered", "&lt;br&gt;The flag contains plant(s) but not centered.&lt;br&gt;&lt;br&gt;This includes trees, flowers, or grass&lt;br&gt;&lt;br&gt;Fleur-de-lis items are not valid for this category."],</v>
      </c>
      <c r="H222" s="36" t="str">
        <f>""</f>
        <v/>
      </c>
    </row>
    <row r="223" spans="1:8" ht="14.4" x14ac:dyDescent="0.3">
      <c r="A223" s="29" t="s">
        <v>1840</v>
      </c>
      <c r="B223" s="30" t="str">
        <f t="shared" si="16"/>
        <v>"ExtraNo_unjack, HasSta"</v>
      </c>
      <c r="C223" s="39" t="s">
        <v>1841</v>
      </c>
      <c r="D223" s="31" t="s">
        <v>1842</v>
      </c>
      <c r="E223" s="32" t="s">
        <v>1843</v>
      </c>
      <c r="F223" s="27" t="str">
        <f t="shared" si="15"/>
        <v>"ExtraNo_unjack, HasSta":["🇬🇧🚫✨","🇬🇧🚫✨&lt;br&gt;Union Jack,&lt;br&gt;No Stars","&lt;br&gt;The flag has a canton with the Union Jack, but the whole flag contains no stars or star-shaped items.&lt;br&gt;&lt;br&gt;"],</v>
      </c>
      <c r="G223" s="28" t="str">
        <f t="shared" si="17"/>
        <v>   combinedMappings ["ExtraNo_unjack, HasSta"]= ["🇬🇧🚫✨", "🇬🇧🚫✨&lt;br&gt;Union Jack,&lt;br&gt;No Stars", "&lt;br&gt;The flag has a canton with the Union Jack, but the whole flag contains no stars or star-shaped items.&lt;br&gt;&lt;br&gt;"],</v>
      </c>
      <c r="H223" s="36" t="str">
        <f>""</f>
        <v/>
      </c>
    </row>
    <row r="224" spans="1:8" x14ac:dyDescent="0.35">
      <c r="B224" t="str">
        <f t="shared" si="16"/>
        <v/>
      </c>
      <c r="H224" s="36" t="str">
        <f>""</f>
        <v/>
      </c>
    </row>
    <row r="225" spans="1:8" x14ac:dyDescent="0.35">
      <c r="A225" s="35" t="s">
        <v>1844</v>
      </c>
      <c r="B225" t="str">
        <f t="shared" si="16"/>
        <v/>
      </c>
      <c r="H225" s="36" t="str">
        <f>""</f>
        <v/>
      </c>
    </row>
    <row r="226" spans="1:8" ht="14.4" x14ac:dyDescent="0.3">
      <c r="A226" s="29" t="s">
        <v>1845</v>
      </c>
      <c r="B226" s="30" t="str">
        <f t="shared" si="16"/>
        <v>"words2"</v>
      </c>
      <c r="C226" s="39" t="s">
        <v>1846</v>
      </c>
      <c r="D226" s="31" t="s">
        <v>1847</v>
      </c>
      <c r="E226" s="32" t="s">
        <v>1848</v>
      </c>
      <c r="F226" s="27" t="str">
        <f t="shared" si="15"/>
        <v>"words2":["🅰️ 2+ Words","🅰️🅱️&lt;br&gt;2 or more&lt;br&gt;words","&lt;br&gt;Name of the country/territory has two or more words (as it appears in the database).&lt;br&gt;&lt;br&gt;Non-territory flags are also included.&lt;br&gt;&lt;br&gt;If joined by a hyphen, it is considered as two different words&lt;br&gt;&lt;br&gt;The label [---] that regionals flag have is not considered a word."],</v>
      </c>
      <c r="G226" s="28" t="str">
        <f t="shared" ref="G226:G257" si="18">IF(A226&lt;&gt;"",SUBSTITUTE(SUBSTITUTE(SUBSTITUTE(SUBSTITUTE($G$1,"key",A226),"a0",C226),"a1",D226),"a2",E226),"")</f>
        <v>   combinedMappings ["words2"]= ["🅰️ 2+ Words", "🅰️🅱️&lt;br&gt;2 or more&lt;br&gt;words", "&lt;br&gt;Name of the country/territory has two or more words (as it appears in the database).&lt;br&gt;&lt;br&gt;Non-territory flags are also included.&lt;br&gt;&lt;br&gt;If joined by a hyphen, it is considered as two different words&lt;br&gt;&lt;br&gt;The label [---] that regionals flag have is not considered a word."],</v>
      </c>
      <c r="H226" s="36" t="str">
        <f>""</f>
        <v/>
      </c>
    </row>
    <row r="227" spans="1:8" ht="14.4" x14ac:dyDescent="0.3">
      <c r="A227" s="29" t="s">
        <v>1849</v>
      </c>
      <c r="B227" s="30" t="str">
        <f t="shared" si="16"/>
        <v>"words3"</v>
      </c>
      <c r="C227" s="39" t="s">
        <v>1850</v>
      </c>
      <c r="D227" s="31" t="s">
        <v>1851</v>
      </c>
      <c r="E227" s="32" t="s">
        <v>1852</v>
      </c>
      <c r="F227" s="27" t="str">
        <f t="shared" si="15"/>
        <v>"words3":["🅰️ 3+ Words","🅰️🅱️🅰️&lt;br&gt;3 or more&lt;br&gt;words","&lt;br&gt;Name of the country/territory has three or more words (as it appears in the database).&lt;br&gt;&lt;br&gt;Non-territory flags are also included.&lt;br&gt;&lt;br&gt;If joined by a hyphen, it is considered as two different words&lt;br&gt;&lt;br&gt;The label [---] that regionals flag have is not considered a word."],</v>
      </c>
      <c r="G227" s="28" t="str">
        <f t="shared" si="18"/>
        <v>   combinedMappings ["words3"]= ["🅰️ 3+ Words", "🅰️🅱️🅰️&lt;br&gt;3 or more&lt;br&gt;words", "&lt;br&gt;Name of the country/territory has three or more words (as it appears in the database).&lt;br&gt;&lt;br&gt;Non-territory flags are also included.&lt;br&gt;&lt;br&gt;If joined by a hyphen, it is considered as two different words&lt;br&gt;&lt;br&gt;The label [---] that regionals flag have is not considered a word."],</v>
      </c>
      <c r="H227" s="36" t="str">
        <f>""</f>
        <v/>
      </c>
    </row>
    <row r="228" spans="1:8" ht="14.4" x14ac:dyDescent="0.3">
      <c r="A228" s="29" t="s">
        <v>1853</v>
      </c>
      <c r="B228" s="30" t="str">
        <f t="shared" si="16"/>
        <v>"exact2"</v>
      </c>
      <c r="C228" s="39" t="s">
        <v>1854</v>
      </c>
      <c r="D228" s="31" t="s">
        <v>1855</v>
      </c>
      <c r="E228" s="32" t="s">
        <v>1856</v>
      </c>
      <c r="F228" s="27" t="str">
        <f t="shared" si="15"/>
        <v>"exact2":["🅰️ 2 Words","🅰️🅰️&lt;br&gt;Exactly&lt;br&gt;2 Words","&lt;br&gt;The name of the flag is composed of exactly two words as it appears in the database.&lt;br&gt;&lt;br&gt;Non-territory flags are also included.&lt;br&gt;&lt;br&gt;If joined by a hyphen, it is considered as two different words&lt;br&gt;&lt;br&gt;The label [---] that regionals flag have is not considered a word."],</v>
      </c>
      <c r="G228" s="28" t="str">
        <f t="shared" si="18"/>
        <v>   combinedMappings ["exact2"]= ["🅰️ 2 Words", "🅰️🅰️&lt;br&gt;Exactly&lt;br&gt;2 Words", "&lt;br&gt;The name of the flag is composed of exactly two words as it appears in the database.&lt;br&gt;&lt;br&gt;Non-territory flags are also included.&lt;br&gt;&lt;br&gt;If joined by a hyphen, it is considered as two different words&lt;br&gt;&lt;br&gt;The label [---] that regionals flag have is not considered a word."],</v>
      </c>
      <c r="H228" s="36" t="str">
        <f>""</f>
        <v/>
      </c>
    </row>
    <row r="229" spans="1:8" ht="14.4" x14ac:dyDescent="0.3">
      <c r="A229" s="29" t="s">
        <v>1857</v>
      </c>
      <c r="B229" s="30" t="str">
        <f t="shared" si="16"/>
        <v>"unique"</v>
      </c>
      <c r="C229" s="39" t="s">
        <v>1858</v>
      </c>
      <c r="D229" s="31" t="s">
        <v>1859</v>
      </c>
      <c r="E229" s="32" t="s">
        <v>1860</v>
      </c>
      <c r="F229" s="27" t="str">
        <f t="shared" si="15"/>
        <v>"unique":["🅱️ Unique","🅱️&lt;br&gt;All Letters:&lt;br&gt;Unique","&lt;br&gt;Name of the country/territory does not have any repeated letter.&lt;br&gt;&lt;br&gt;For non-territory flags, the name of the flag as it appears in the database will be used as reference, without taking the regional tag into account [---]."],</v>
      </c>
      <c r="G229" s="28" t="str">
        <f t="shared" si="18"/>
        <v>   combinedMappings ["unique"]= ["🅱️ Unique", "🅱️&lt;br&gt;All Letters:&lt;br&gt;Unique", "&lt;br&gt;Name of the country/territory does not have any repeated letter.&lt;br&gt;&lt;br&gt;For non-territory flags, the name of the flag as it appears in the database will be used as reference, without taking the regional tag into account [---]."],</v>
      </c>
      <c r="H229" s="36" t="str">
        <f>""</f>
        <v/>
      </c>
    </row>
    <row r="230" spans="1:8" ht="14.4" x14ac:dyDescent="0.3">
      <c r="A230" s="29" t="s">
        <v>1861</v>
      </c>
      <c r="B230" s="30" t="str">
        <f t="shared" si="16"/>
        <v>"repique"</v>
      </c>
      <c r="C230" s="39" t="s">
        <v>1862</v>
      </c>
      <c r="D230" s="31" t="s">
        <v>1863</v>
      </c>
      <c r="E230" s="32" t="s">
        <v>1864</v>
      </c>
      <c r="F230" s="27" t="str">
        <f t="shared" si="15"/>
        <v>"repique":["🅱️ Repeated","🅱️🅱️ &lt;br&gt;Repeated&lt;br&gt;Letters","&lt;br&gt;The country or territory's name contains at least one letter that appears more than once.&lt;br&gt;&lt;br&gt;For non-territory flags, the name of the flag as it appears in the database will be used as reference, without taking the regional tag into account [---]."],</v>
      </c>
      <c r="G230" s="28" t="str">
        <f t="shared" si="18"/>
        <v>   combinedMappings ["repique"]= ["🅱️ Repeated", "🅱️🅱️ &lt;br&gt;Repeated&lt;br&gt;Letters", "&lt;br&gt;The country or territory's name contains at least one letter that appears more than once.&lt;br&gt;&lt;br&gt;For non-territory flags, the name of the flag as it appears in the database will be used as reference, without taking the regional tag into account [---]."],</v>
      </c>
      <c r="H230" s="36" t="str">
        <f>""</f>
        <v/>
      </c>
    </row>
    <row r="231" spans="1:8" ht="14.4" x14ac:dyDescent="0.3">
      <c r="A231" s="29" t="s">
        <v>1865</v>
      </c>
      <c r="B231" s="30" t="str">
        <f t="shared" si="16"/>
        <v>"retrique"</v>
      </c>
      <c r="C231" s="39" t="s">
        <v>1866</v>
      </c>
      <c r="D231" s="31" t="s">
        <v>1867</v>
      </c>
      <c r="E231" s="32" t="s">
        <v>1868</v>
      </c>
      <c r="F231" s="27" t="str">
        <f t="shared" si="15"/>
        <v>"retrique":["🅱️ Thrice","🅱️🅱️🅱️&lt;br&gt;Same Letter&lt;br&gt;Thrice","&lt;br&gt;The country or territory's name contains at least one letter that appears three or more times.&lt;br&gt;&lt;br&gt;For non-territory flags, the name of the flag as it appears in the database will be used as reference, without taking the regional tag into account [---]."],</v>
      </c>
      <c r="G231" s="28" t="str">
        <f t="shared" si="18"/>
        <v>   combinedMappings ["retrique"]= ["🅱️ Thrice", "🅱️🅱️🅱️&lt;br&gt;Same Letter&lt;br&gt;Thrice", "&lt;br&gt;The country or territory's name contains at least one letter that appears three or more times.&lt;br&gt;&lt;br&gt;For non-territory flags, the name of the flag as it appears in the database will be used as reference, without taking the regional tag into account [---]."],</v>
      </c>
      <c r="H231" s="36" t="str">
        <f>""</f>
        <v/>
      </c>
    </row>
    <row r="232" spans="1:8" ht="14.4" x14ac:dyDescent="0.3">
      <c r="A232" s="29" t="s">
        <v>1869</v>
      </c>
      <c r="B232" s="30" t="str">
        <f t="shared" si="16"/>
        <v>"startA"</v>
      </c>
      <c r="C232" s="39" t="s">
        <v>1870</v>
      </c>
      <c r="D232" s="31" t="s">
        <v>1871</v>
      </c>
      <c r="E232" s="32" t="s">
        <v>1872</v>
      </c>
      <c r="F232" s="27" t="str">
        <f t="shared" si="15"/>
        <v>"startA":["A...","🅐&lt;br&gt;Starts with:&lt;br&gt;'A'","&lt;br&gt;Name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32" s="28" t="str">
        <f t="shared" si="18"/>
        <v>   combinedMappings ["startA"]= ["A...", "🅐&lt;br&gt;Starts with:&lt;br&gt;'A'",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32" s="36" t="str">
        <f>""</f>
        <v/>
      </c>
    </row>
    <row r="233" spans="1:8" ht="14.4" x14ac:dyDescent="0.3">
      <c r="A233" s="29" t="s">
        <v>1873</v>
      </c>
      <c r="B233" s="30" t="str">
        <f t="shared" si="16"/>
        <v>"startB"</v>
      </c>
      <c r="C233" s="39" t="s">
        <v>1874</v>
      </c>
      <c r="D233" s="31" t="s">
        <v>1875</v>
      </c>
      <c r="E233" s="32" t="s">
        <v>1872</v>
      </c>
      <c r="F233" s="27" t="str">
        <f t="shared" si="15"/>
        <v>"startB":["B...","🅑&lt;br&gt;Starts with:&lt;br&gt;'B'","&lt;br&gt;Name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33" s="28" t="str">
        <f t="shared" si="18"/>
        <v>   combinedMappings ["startB"]= ["B...", "🅑&lt;br&gt;Starts with:&lt;br&gt;'B'",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33" s="36" t="str">
        <f>""</f>
        <v/>
      </c>
    </row>
    <row r="234" spans="1:8" ht="14.4" x14ac:dyDescent="0.3">
      <c r="A234" s="29" t="s">
        <v>1876</v>
      </c>
      <c r="B234" s="30" t="str">
        <f t="shared" si="16"/>
        <v>"startC"</v>
      </c>
      <c r="C234" s="39" t="s">
        <v>1877</v>
      </c>
      <c r="D234" s="31" t="s">
        <v>1878</v>
      </c>
      <c r="E234" s="32" t="s">
        <v>1872</v>
      </c>
      <c r="F234" s="27" t="str">
        <f t="shared" si="15"/>
        <v>"startC":["C...","🅒&lt;br&gt;Starts with:&lt;br&gt;'C'","&lt;br&gt;Name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34" s="28" t="str">
        <f t="shared" si="18"/>
        <v>   combinedMappings ["startC"]= ["C...", "🅒&lt;br&gt;Starts with:&lt;br&gt;'C'",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34" s="36" t="str">
        <f>""</f>
        <v/>
      </c>
    </row>
    <row r="235" spans="1:8" ht="14.4" x14ac:dyDescent="0.3">
      <c r="A235" s="29" t="s">
        <v>1879</v>
      </c>
      <c r="B235" s="30" t="str">
        <f t="shared" si="16"/>
        <v>"startD"</v>
      </c>
      <c r="C235" s="39" t="s">
        <v>1880</v>
      </c>
      <c r="D235" s="31" t="s">
        <v>1881</v>
      </c>
      <c r="E235" s="32" t="s">
        <v>1872</v>
      </c>
      <c r="F235" s="27" t="str">
        <f t="shared" si="15"/>
        <v>"startD":["D...","🅓&lt;br&gt;Starts with:&lt;br&gt;'D'","&lt;br&gt;Name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35" s="28" t="str">
        <f t="shared" si="18"/>
        <v>   combinedMappings ["startD"]= ["D...", "🅓&lt;br&gt;Starts with:&lt;br&gt;'D'",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35" s="36" t="str">
        <f>""</f>
        <v/>
      </c>
    </row>
    <row r="236" spans="1:8" ht="14.4" x14ac:dyDescent="0.3">
      <c r="A236" s="29" t="s">
        <v>1882</v>
      </c>
      <c r="B236" s="30" t="str">
        <f t="shared" si="16"/>
        <v>"startE"</v>
      </c>
      <c r="C236" s="39" t="s">
        <v>1883</v>
      </c>
      <c r="D236" s="31" t="s">
        <v>1884</v>
      </c>
      <c r="E236" s="32" t="s">
        <v>1872</v>
      </c>
      <c r="F236" s="27" t="str">
        <f t="shared" si="15"/>
        <v>"startE":["E...","🅔&lt;br&gt;Starts with:&lt;br&gt;'E'","&lt;br&gt;Name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36" s="28" t="str">
        <f t="shared" si="18"/>
        <v>   combinedMappings ["startE"]= ["E...", "🅔&lt;br&gt;Starts with:&lt;br&gt;'E'",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36" s="36" t="str">
        <f>""</f>
        <v/>
      </c>
    </row>
    <row r="237" spans="1:8" ht="14.4" x14ac:dyDescent="0.3">
      <c r="A237" s="29" t="s">
        <v>1885</v>
      </c>
      <c r="B237" s="30" t="str">
        <f t="shared" si="16"/>
        <v>"startF"</v>
      </c>
      <c r="C237" s="39" t="s">
        <v>1886</v>
      </c>
      <c r="D237" s="31" t="s">
        <v>1887</v>
      </c>
      <c r="E237" s="32" t="s">
        <v>1872</v>
      </c>
      <c r="F237" s="27" t="str">
        <f t="shared" si="15"/>
        <v>"startF":["F...","🅕&lt;br&gt;Starts with:&lt;br&gt;'F'","&lt;br&gt;Name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37" s="28" t="str">
        <f t="shared" si="18"/>
        <v>   combinedMappings ["startF"]= ["F...", "🅕&lt;br&gt;Starts with:&lt;br&gt;'F'",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37" s="36" t="str">
        <f>""</f>
        <v/>
      </c>
    </row>
    <row r="238" spans="1:8" ht="14.4" x14ac:dyDescent="0.3">
      <c r="A238" s="29" t="s">
        <v>1888</v>
      </c>
      <c r="B238" s="30" t="str">
        <f t="shared" si="16"/>
        <v>"startG"</v>
      </c>
      <c r="C238" s="39" t="s">
        <v>1889</v>
      </c>
      <c r="D238" s="31" t="s">
        <v>1890</v>
      </c>
      <c r="E238" s="32" t="s">
        <v>1872</v>
      </c>
      <c r="F238" s="27" t="str">
        <f t="shared" si="15"/>
        <v>"startG":["G...","🅖&lt;br&gt;Starts with:&lt;br&gt;'G'","&lt;br&gt;Name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38" s="28" t="str">
        <f t="shared" si="18"/>
        <v>   combinedMappings ["startG"]= ["G...", "🅖&lt;br&gt;Starts with:&lt;br&gt;'G'",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38" s="36" t="str">
        <f>""</f>
        <v/>
      </c>
    </row>
    <row r="239" spans="1:8" ht="14.4" x14ac:dyDescent="0.3">
      <c r="A239" s="29" t="s">
        <v>1891</v>
      </c>
      <c r="B239" s="30" t="str">
        <f t="shared" si="16"/>
        <v>"startH"</v>
      </c>
      <c r="C239" s="39" t="s">
        <v>1892</v>
      </c>
      <c r="D239" s="31" t="s">
        <v>1893</v>
      </c>
      <c r="E239" s="32" t="s">
        <v>1872</v>
      </c>
      <c r="F239" s="27" t="str">
        <f t="shared" si="15"/>
        <v>"startH":["H...","🅗&lt;br&gt;Starts with:&lt;br&gt;'H'","&lt;br&gt;Name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39" s="28" t="str">
        <f t="shared" si="18"/>
        <v>   combinedMappings ["startH"]= ["H...", "🅗&lt;br&gt;Starts with:&lt;br&gt;'H'",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39" s="36" t="str">
        <f>""</f>
        <v/>
      </c>
    </row>
    <row r="240" spans="1:8" ht="14.4" x14ac:dyDescent="0.3">
      <c r="A240" s="29" t="s">
        <v>1894</v>
      </c>
      <c r="B240" s="30" t="str">
        <f t="shared" si="16"/>
        <v>"startI"</v>
      </c>
      <c r="C240" s="39" t="s">
        <v>1895</v>
      </c>
      <c r="D240" s="31" t="s">
        <v>1896</v>
      </c>
      <c r="E240" s="32" t="s">
        <v>1872</v>
      </c>
      <c r="F240" s="27" t="str">
        <f t="shared" si="15"/>
        <v>"startI":["I...","🅘&lt;br&gt;Starts with:&lt;br&gt;'I'","&lt;br&gt;Name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40" s="28" t="str">
        <f t="shared" si="18"/>
        <v>   combinedMappings ["startI"]= ["I...", "🅘&lt;br&gt;Starts with:&lt;br&gt;'I'",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40" s="36" t="str">
        <f>""</f>
        <v/>
      </c>
    </row>
    <row r="241" spans="1:8" ht="14.4" x14ac:dyDescent="0.3">
      <c r="A241" s="29" t="s">
        <v>1897</v>
      </c>
      <c r="B241" s="30" t="str">
        <f t="shared" si="16"/>
        <v>"startJ"</v>
      </c>
      <c r="C241" s="39" t="s">
        <v>1898</v>
      </c>
      <c r="D241" s="31" t="s">
        <v>1899</v>
      </c>
      <c r="E241" s="32" t="s">
        <v>1872</v>
      </c>
      <c r="F241" s="27" t="str">
        <f t="shared" si="15"/>
        <v>"startJ":["J...","🅙&lt;br&gt;Starts with:&lt;br&gt;'J'","&lt;br&gt;Name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41" s="28" t="str">
        <f t="shared" si="18"/>
        <v>   combinedMappings ["startJ"]= ["J...", "🅙&lt;br&gt;Starts with:&lt;br&gt;'J'",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41" s="36" t="str">
        <f>""</f>
        <v/>
      </c>
    </row>
    <row r="242" spans="1:8" ht="14.4" x14ac:dyDescent="0.3">
      <c r="A242" s="29" t="s">
        <v>1900</v>
      </c>
      <c r="B242" s="30" t="str">
        <f t="shared" si="16"/>
        <v>"startK"</v>
      </c>
      <c r="C242" s="39" t="s">
        <v>1901</v>
      </c>
      <c r="D242" s="31" t="s">
        <v>1902</v>
      </c>
      <c r="E242" s="32" t="s">
        <v>1872</v>
      </c>
      <c r="F242" s="27" t="str">
        <f t="shared" si="15"/>
        <v>"startK":["K...","🅚&lt;br&gt;Starts with:&lt;br&gt;'K'","&lt;br&gt;Name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42" s="28" t="str">
        <f t="shared" si="18"/>
        <v>   combinedMappings ["startK"]= ["K...", "🅚&lt;br&gt;Starts with:&lt;br&gt;'K'",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42" s="36" t="str">
        <f>""</f>
        <v/>
      </c>
    </row>
    <row r="243" spans="1:8" ht="14.4" x14ac:dyDescent="0.3">
      <c r="A243" s="29" t="s">
        <v>1903</v>
      </c>
      <c r="B243" s="30" t="str">
        <f t="shared" si="16"/>
        <v>"startL"</v>
      </c>
      <c r="C243" s="39" t="s">
        <v>1904</v>
      </c>
      <c r="D243" s="31" t="s">
        <v>1905</v>
      </c>
      <c r="E243" s="32" t="s">
        <v>1872</v>
      </c>
      <c r="F243" s="27" t="str">
        <f t="shared" si="15"/>
        <v>"startL":["L...","🅛&lt;br&gt;Starts with:&lt;br&gt;'L'","&lt;br&gt;Name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43" s="28" t="str">
        <f t="shared" si="18"/>
        <v>   combinedMappings ["startL"]= ["L...", "🅛&lt;br&gt;Starts with:&lt;br&gt;'L'",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43" s="36" t="str">
        <f>""</f>
        <v/>
      </c>
    </row>
    <row r="244" spans="1:8" ht="14.4" x14ac:dyDescent="0.3">
      <c r="A244" s="29" t="s">
        <v>1906</v>
      </c>
      <c r="B244" s="30" t="str">
        <f t="shared" si="16"/>
        <v>"startM"</v>
      </c>
      <c r="C244" s="39" t="s">
        <v>1907</v>
      </c>
      <c r="D244" s="31" t="s">
        <v>1908</v>
      </c>
      <c r="E244" s="32" t="s">
        <v>1872</v>
      </c>
      <c r="F244" s="27" t="str">
        <f t="shared" si="15"/>
        <v>"startM":["M...","🅜&lt;br&gt;Starts with:&lt;br&gt;'M'","&lt;br&gt;Name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44" s="28" t="str">
        <f t="shared" si="18"/>
        <v>   combinedMappings ["startM"]= ["M...", "🅜&lt;br&gt;Starts with:&lt;br&gt;'M'",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44" s="36" t="str">
        <f>""</f>
        <v/>
      </c>
    </row>
    <row r="245" spans="1:8" ht="14.4" x14ac:dyDescent="0.3">
      <c r="A245" s="29" t="s">
        <v>1909</v>
      </c>
      <c r="B245" s="30" t="str">
        <f t="shared" si="16"/>
        <v>"startN"</v>
      </c>
      <c r="C245" s="39" t="s">
        <v>1910</v>
      </c>
      <c r="D245" s="31" t="s">
        <v>1911</v>
      </c>
      <c r="E245" s="32" t="s">
        <v>1872</v>
      </c>
      <c r="F245" s="27" t="str">
        <f t="shared" si="15"/>
        <v>"startN":["N...","🅝&lt;br&gt;Starts with:&lt;br&gt;'N'","&lt;br&gt;Name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45" s="28" t="str">
        <f t="shared" si="18"/>
        <v>   combinedMappings ["startN"]= ["N...", "🅝&lt;br&gt;Starts with:&lt;br&gt;'N'",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45" s="36" t="str">
        <f>""</f>
        <v/>
      </c>
    </row>
    <row r="246" spans="1:8" ht="14.4" x14ac:dyDescent="0.3">
      <c r="A246" s="29" t="s">
        <v>1912</v>
      </c>
      <c r="B246" s="30" t="str">
        <f t="shared" si="16"/>
        <v>"startO"</v>
      </c>
      <c r="C246" s="39" t="s">
        <v>1913</v>
      </c>
      <c r="D246" s="31" t="s">
        <v>1914</v>
      </c>
      <c r="E246" s="32" t="s">
        <v>1872</v>
      </c>
      <c r="F246" s="27" t="str">
        <f t="shared" si="15"/>
        <v>"startO":["O...","🅞&lt;br&gt;Starts with:&lt;br&gt;'O'","&lt;br&gt;Name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46" s="28" t="str">
        <f t="shared" si="18"/>
        <v>   combinedMappings ["startO"]= ["O...", "🅞&lt;br&gt;Starts with:&lt;br&gt;'O'",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46" s="36" t="str">
        <f>""</f>
        <v/>
      </c>
    </row>
    <row r="247" spans="1:8" ht="14.4" x14ac:dyDescent="0.3">
      <c r="A247" s="29" t="s">
        <v>1915</v>
      </c>
      <c r="B247" s="30" t="str">
        <f t="shared" si="16"/>
        <v>"startP"</v>
      </c>
      <c r="C247" s="39" t="s">
        <v>1916</v>
      </c>
      <c r="D247" s="31" t="s">
        <v>1917</v>
      </c>
      <c r="E247" s="32" t="s">
        <v>1872</v>
      </c>
      <c r="F247" s="27" t="str">
        <f t="shared" si="15"/>
        <v>"startP":["P...","🅟&lt;br&gt;Starts with:&lt;br&gt;'P'","&lt;br&gt;Name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47" s="28" t="str">
        <f t="shared" si="18"/>
        <v>   combinedMappings ["startP"]= ["P...", "🅟&lt;br&gt;Starts with:&lt;br&gt;'P'",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47" s="36" t="str">
        <f>""</f>
        <v/>
      </c>
    </row>
    <row r="248" spans="1:8" ht="14.4" x14ac:dyDescent="0.3">
      <c r="A248" s="29" t="s">
        <v>1918</v>
      </c>
      <c r="B248" s="30" t="str">
        <f t="shared" si="16"/>
        <v>"startQ"</v>
      </c>
      <c r="C248" s="39" t="s">
        <v>1919</v>
      </c>
      <c r="D248" s="31" t="s">
        <v>1920</v>
      </c>
      <c r="E248" s="32" t="s">
        <v>1872</v>
      </c>
      <c r="F248" s="27" t="str">
        <f t="shared" si="15"/>
        <v>"startQ":["Q...","🅠&lt;br&gt;Starts with:&lt;br&gt;'Q'","&lt;br&gt;Name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48" s="28" t="str">
        <f t="shared" si="18"/>
        <v>   combinedMappings ["startQ"]= ["Q...", "🅠&lt;br&gt;Starts with:&lt;br&gt;'Q'",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48" s="36" t="str">
        <f>""</f>
        <v/>
      </c>
    </row>
    <row r="249" spans="1:8" ht="14.4" x14ac:dyDescent="0.3">
      <c r="A249" s="29" t="s">
        <v>1921</v>
      </c>
      <c r="B249" s="30" t="str">
        <f t="shared" si="16"/>
        <v>"startR"</v>
      </c>
      <c r="C249" s="39" t="s">
        <v>1922</v>
      </c>
      <c r="D249" s="31" t="s">
        <v>1923</v>
      </c>
      <c r="E249" s="32" t="s">
        <v>1872</v>
      </c>
      <c r="F249" s="27" t="str">
        <f t="shared" si="15"/>
        <v>"startR":["R...","🅡&lt;br&gt;Starts with:&lt;br&gt;'R'","&lt;br&gt;Name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49" s="28" t="str">
        <f t="shared" si="18"/>
        <v>   combinedMappings ["startR"]= ["R...", "🅡&lt;br&gt;Starts with:&lt;br&gt;'R'",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49" s="36" t="str">
        <f>""</f>
        <v/>
      </c>
    </row>
    <row r="250" spans="1:8" ht="14.4" x14ac:dyDescent="0.3">
      <c r="A250" s="29" t="s">
        <v>1924</v>
      </c>
      <c r="B250" s="30" t="str">
        <f t="shared" si="16"/>
        <v>"startS"</v>
      </c>
      <c r="C250" s="39" t="s">
        <v>1925</v>
      </c>
      <c r="D250" s="31" t="s">
        <v>1926</v>
      </c>
      <c r="E250" s="32" t="s">
        <v>1872</v>
      </c>
      <c r="F250" s="27" t="str">
        <f t="shared" si="15"/>
        <v>"startS":["S...","🅢&lt;br&gt;Starts with:&lt;br&gt;'S'","&lt;br&gt;Name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50" s="28" t="str">
        <f t="shared" si="18"/>
        <v>   combinedMappings ["startS"]= ["S...", "🅢&lt;br&gt;Starts with:&lt;br&gt;'S'",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50" s="36" t="str">
        <f>""</f>
        <v/>
      </c>
    </row>
    <row r="251" spans="1:8" ht="14.4" x14ac:dyDescent="0.3">
      <c r="A251" s="29" t="s">
        <v>1927</v>
      </c>
      <c r="B251" s="30" t="str">
        <f t="shared" si="16"/>
        <v>"startT"</v>
      </c>
      <c r="C251" s="39" t="s">
        <v>1928</v>
      </c>
      <c r="D251" s="31" t="s">
        <v>1929</v>
      </c>
      <c r="E251" s="32" t="s">
        <v>1872</v>
      </c>
      <c r="F251" s="27" t="str">
        <f t="shared" si="15"/>
        <v>"startT":["T...","🅣&lt;br&gt;Starts with:&lt;br&gt;'T'","&lt;br&gt;Name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51" s="28" t="str">
        <f t="shared" si="18"/>
        <v>   combinedMappings ["startT"]= ["T...", "🅣&lt;br&gt;Starts with:&lt;br&gt;'T'",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51" s="36" t="str">
        <f>""</f>
        <v/>
      </c>
    </row>
    <row r="252" spans="1:8" ht="14.4" x14ac:dyDescent="0.3">
      <c r="A252" s="29" t="s">
        <v>1930</v>
      </c>
      <c r="B252" s="30" t="str">
        <f t="shared" si="16"/>
        <v>"startU"</v>
      </c>
      <c r="C252" s="39" t="s">
        <v>1931</v>
      </c>
      <c r="D252" s="31" t="s">
        <v>1932</v>
      </c>
      <c r="E252" s="32" t="s">
        <v>1872</v>
      </c>
      <c r="F252" s="27" t="str">
        <f t="shared" si="15"/>
        <v>"startU":["U...","🅤&lt;br&gt;Starts with:&lt;br&gt;'U'","&lt;br&gt;Name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52" s="28" t="str">
        <f t="shared" si="18"/>
        <v>   combinedMappings ["startU"]= ["U...", "🅤&lt;br&gt;Starts with:&lt;br&gt;'U'",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52" s="36" t="str">
        <f>""</f>
        <v/>
      </c>
    </row>
    <row r="253" spans="1:8" ht="14.4" x14ac:dyDescent="0.3">
      <c r="A253" s="29" t="s">
        <v>1933</v>
      </c>
      <c r="B253" s="30" t="str">
        <f t="shared" si="16"/>
        <v>"startV"</v>
      </c>
      <c r="C253" s="39" t="s">
        <v>1934</v>
      </c>
      <c r="D253" s="31" t="s">
        <v>1935</v>
      </c>
      <c r="E253" s="32" t="s">
        <v>1872</v>
      </c>
      <c r="F253" s="27" t="str">
        <f t="shared" si="15"/>
        <v>"startV":["V...","🅥&lt;br&gt;Starts with:&lt;br&gt;'V'","&lt;br&gt;Name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53" s="28" t="str">
        <f t="shared" si="18"/>
        <v>   combinedMappings ["startV"]= ["V...", "🅥&lt;br&gt;Starts with:&lt;br&gt;'V'",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53" s="36" t="str">
        <f>""</f>
        <v/>
      </c>
    </row>
    <row r="254" spans="1:8" ht="14.4" x14ac:dyDescent="0.3">
      <c r="A254" s="29" t="s">
        <v>1936</v>
      </c>
      <c r="B254" s="30" t="str">
        <f t="shared" si="16"/>
        <v>"startW"</v>
      </c>
      <c r="C254" s="39" t="s">
        <v>1937</v>
      </c>
      <c r="D254" s="31" t="s">
        <v>1938</v>
      </c>
      <c r="E254" s="32" t="s">
        <v>1872</v>
      </c>
      <c r="F254" s="27" t="str">
        <f t="shared" si="15"/>
        <v>"startW":["W...","🅦&lt;br&gt;Starts with:&lt;br&gt;'W'","&lt;br&gt;Name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54" s="28" t="str">
        <f t="shared" si="18"/>
        <v>   combinedMappings ["startW"]= ["W...", "🅦&lt;br&gt;Starts with:&lt;br&gt;'W'",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54" s="36" t="str">
        <f>""</f>
        <v/>
      </c>
    </row>
    <row r="255" spans="1:8" ht="14.4" x14ac:dyDescent="0.3">
      <c r="A255" s="29" t="s">
        <v>1939</v>
      </c>
      <c r="B255" s="30" t="str">
        <f t="shared" si="16"/>
        <v>"startX"</v>
      </c>
      <c r="C255" s="39" t="s">
        <v>1940</v>
      </c>
      <c r="D255" s="31" t="s">
        <v>1941</v>
      </c>
      <c r="E255" s="32" t="s">
        <v>1872</v>
      </c>
      <c r="F255" s="27" t="str">
        <f t="shared" si="15"/>
        <v>"startX":["X...","🅧&lt;br&gt;Starts with:&lt;br&gt;'X'","&lt;br&gt;Name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55" s="28" t="str">
        <f t="shared" si="18"/>
        <v>   combinedMappings ["startX"]= ["X...", "🅧&lt;br&gt;Starts with:&lt;br&gt;'X'",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55" s="36" t="str">
        <f>""</f>
        <v/>
      </c>
    </row>
    <row r="256" spans="1:8" ht="14.4" x14ac:dyDescent="0.3">
      <c r="A256" s="29" t="s">
        <v>1942</v>
      </c>
      <c r="B256" s="30" t="str">
        <f t="shared" si="16"/>
        <v>"startY"</v>
      </c>
      <c r="C256" s="39" t="s">
        <v>1943</v>
      </c>
      <c r="D256" s="31" t="s">
        <v>1944</v>
      </c>
      <c r="E256" s="32" t="s">
        <v>1872</v>
      </c>
      <c r="F256" s="27" t="str">
        <f t="shared" si="15"/>
        <v>"startY":["Y...","🅨&lt;br&gt;Starts with:&lt;br&gt;'Y'","&lt;br&gt;Name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56" s="28" t="str">
        <f t="shared" si="18"/>
        <v>   combinedMappings ["startY"]= ["Y...", "🅨&lt;br&gt;Starts with:&lt;br&gt;'Y'",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56" s="36" t="str">
        <f>""</f>
        <v/>
      </c>
    </row>
    <row r="257" spans="1:8" ht="14.4" x14ac:dyDescent="0.3">
      <c r="A257" s="29" t="s">
        <v>1945</v>
      </c>
      <c r="B257" s="30" t="str">
        <f t="shared" si="16"/>
        <v>"startZ"</v>
      </c>
      <c r="C257" s="39" t="s">
        <v>1946</v>
      </c>
      <c r="D257" s="31" t="s">
        <v>1947</v>
      </c>
      <c r="E257" s="32" t="s">
        <v>1872</v>
      </c>
      <c r="F257" s="27" t="str">
        <f t="shared" ref="F257:F320" si="19">IF(A257&lt;&gt;"",B257&amp;":["&amp;CHAR(34)&amp;C257&amp;CHAR(34)&amp;","&amp;CHAR(34)&amp;D257&amp;CHAR(34)&amp;","&amp;CHAR(34)&amp;E257&amp;CHAR(34)&amp;"],","")</f>
        <v>"startZ":["Z...","🅩&lt;br&gt;Starts with:&lt;br&gt;'Z'","&lt;br&gt;Name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G257" s="28" t="str">
        <f t="shared" si="18"/>
        <v>   combinedMappings ["startZ"]= ["Z...", "🅩&lt;br&gt;Starts with:&lt;br&gt;'Z'", "&lt;br&gt;Name of the country/territory starts with the indicated letter.&lt;br&gt;&lt;br&gt;For non-territory flags, the name of the flag as it appears in the database will be used as reference.&lt;br&gt;&lt;br&gt;Special characters are not taken into account, instead translated to an A-Z standard English alphabet."],</v>
      </c>
      <c r="H257" s="36" t="str">
        <f>""</f>
        <v/>
      </c>
    </row>
    <row r="258" spans="1:8" ht="14.4" x14ac:dyDescent="0.3">
      <c r="A258" s="29" t="s">
        <v>1948</v>
      </c>
      <c r="B258" s="30" t="str">
        <f t="shared" si="16"/>
        <v>"end_o"</v>
      </c>
      <c r="C258" s="39" t="s">
        <v>1949</v>
      </c>
      <c r="D258" s="31" t="s">
        <v>1950</v>
      </c>
      <c r="E258" s="32" t="s">
        <v>1951</v>
      </c>
      <c r="F258" s="27" t="str">
        <f t="shared" si="19"/>
        <v>"end_o":["✍ -o","✍ &lt;br&gt;Name ends in: -o","&lt;br&gt;Name of the country/territory ends with the indicated letters.&lt;br&gt;&lt;br&gt;For non-territory flags, the name of the flag as it appears in the database will be used as reference."],</v>
      </c>
      <c r="G258" s="28" t="str">
        <f t="shared" ref="G258:G276" si="20">IF(A258&lt;&gt;"",SUBSTITUTE(SUBSTITUTE(SUBSTITUTE(SUBSTITUTE($G$1,"key",A258),"a0",C258),"a1",D258),"a2",E258),"")</f>
        <v>   combinedMappings ["end_o"]= ["✍ -o", "✍ &lt;br&gt;Name ends in: -o", "&lt;br&gt;Name of the country/territory ends with the indicated letters.&lt;br&gt;&lt;br&gt;For non-territory flags, the name of the flag as it appears in the database will be used as reference."],</v>
      </c>
      <c r="H258" s="36" t="str">
        <f>""</f>
        <v/>
      </c>
    </row>
    <row r="259" spans="1:8" ht="14.4" x14ac:dyDescent="0.3">
      <c r="A259" s="29" t="s">
        <v>1952</v>
      </c>
      <c r="B259" s="30" t="str">
        <f t="shared" si="16"/>
        <v>"end_s"</v>
      </c>
      <c r="C259" s="39" t="s">
        <v>1953</v>
      </c>
      <c r="D259" s="31" t="s">
        <v>1954</v>
      </c>
      <c r="E259" s="32" t="s">
        <v>1951</v>
      </c>
      <c r="F259" s="27" t="str">
        <f t="shared" si="19"/>
        <v>"end_s":["✍ -s","✍ &lt;br&gt;Name ends in: -s","&lt;br&gt;Name of the country/territory ends with the indicated letters.&lt;br&gt;&lt;br&gt;For non-territory flags, the name of the flag as it appears in the database will be used as reference."],</v>
      </c>
      <c r="G259" s="28" t="str">
        <f t="shared" si="20"/>
        <v>   combinedMappings ["end_s"]= ["✍ -s", "✍ &lt;br&gt;Name ends in: -s", "&lt;br&gt;Name of the country/territory ends with the indicated letters.&lt;br&gt;&lt;br&gt;For non-territory flags, the name of the flag as it appears in the database will be used as reference."],</v>
      </c>
      <c r="H259" s="36" t="str">
        <f>""</f>
        <v/>
      </c>
    </row>
    <row r="260" spans="1:8" ht="14.4" x14ac:dyDescent="0.3">
      <c r="A260" s="29" t="s">
        <v>1955</v>
      </c>
      <c r="B260" s="30" t="str">
        <f t="shared" ref="B260:B323" si="21">IF(C260&lt;&gt;"",CHAR(34)&amp;A260&amp;CHAR(34),"")</f>
        <v>"end_ia"</v>
      </c>
      <c r="C260" s="39" t="s">
        <v>1956</v>
      </c>
      <c r="D260" s="31" t="s">
        <v>1957</v>
      </c>
      <c r="E260" s="32" t="s">
        <v>1951</v>
      </c>
      <c r="F260" s="27" t="str">
        <f t="shared" si="19"/>
        <v>"end_ia":["✍ -ia","✍ &lt;br&gt;Name ends in: -ia","&lt;br&gt;Name of the country/territory ends with the indicated letters.&lt;br&gt;&lt;br&gt;For non-territory flags, the name of the flag as it appears in the database will be used as reference."],</v>
      </c>
      <c r="G260" s="28" t="str">
        <f t="shared" si="20"/>
        <v>   combinedMappings ["end_ia"]= ["✍ -ia", "✍ &lt;br&gt;Name ends in: -ia", "&lt;br&gt;Name of the country/territory ends with the indicated letters.&lt;br&gt;&lt;br&gt;For non-territory flags, the name of the flag as it appears in the database will be used as reference."],</v>
      </c>
      <c r="H260" s="36" t="str">
        <f>""</f>
        <v/>
      </c>
    </row>
    <row r="261" spans="1:8" ht="14.4" x14ac:dyDescent="0.3">
      <c r="A261" s="29" t="s">
        <v>1958</v>
      </c>
      <c r="B261" s="30" t="str">
        <f t="shared" si="21"/>
        <v>"end_land"</v>
      </c>
      <c r="C261" s="39" t="s">
        <v>1959</v>
      </c>
      <c r="D261" s="31" t="s">
        <v>1960</v>
      </c>
      <c r="E261" s="32" t="s">
        <v>1951</v>
      </c>
      <c r="F261" s="27" t="str">
        <f t="shared" si="19"/>
        <v>"end_land":["✍ -land","✍ &lt;br&gt;Name ends in: -land","&lt;br&gt;Name of the country/territory ends with the indicated letters.&lt;br&gt;&lt;br&gt;For non-territory flags, the name of the flag as it appears in the database will be used as reference."],</v>
      </c>
      <c r="G261" s="28" t="str">
        <f t="shared" si="20"/>
        <v>   combinedMappings ["end_land"]= ["✍ -land", "✍ &lt;br&gt;Name ends in: -land", "&lt;br&gt;Name of the country/territory ends with the indicated letters.&lt;br&gt;&lt;br&gt;For non-territory flags, the name of the flag as it appears in the database will be used as reference."],</v>
      </c>
      <c r="H261" s="36" t="str">
        <f>""</f>
        <v/>
      </c>
    </row>
    <row r="262" spans="1:8" ht="14.4" x14ac:dyDescent="0.3">
      <c r="A262" s="29" t="s">
        <v>1961</v>
      </c>
      <c r="B262" s="30" t="str">
        <f t="shared" si="21"/>
        <v>"namenot_a"</v>
      </c>
      <c r="C262" s="39" t="s">
        <v>1962</v>
      </c>
      <c r="D262" s="31" t="s">
        <v>1963</v>
      </c>
      <c r="E262" s="32" t="s">
        <v>1964</v>
      </c>
      <c r="F262" s="27" t="str">
        <f t="shared" si="19"/>
        <v>"namenot_a":["🚫 'A'","🚫&lt;br&gt;Name without: 'A'","&lt;br&gt;Name of the country/territory does not have the letter 'A'.&lt;br&gt;&lt;br&gt;For non-territory flags, the name of the flag as it appears in the database will be used as reference."],</v>
      </c>
      <c r="G262" s="28" t="str">
        <f t="shared" si="20"/>
        <v>   combinedMappings ["namenot_a"]= ["🚫 'A'", "🚫&lt;br&gt;Name without: 'A'", "&lt;br&gt;Name of the country/territory does not have the letter 'A'.&lt;br&gt;&lt;br&gt;For non-territory flags, the name of the flag as it appears in the database will be used as reference."],</v>
      </c>
      <c r="H262" s="36" t="str">
        <f>""</f>
        <v/>
      </c>
    </row>
    <row r="263" spans="1:8" ht="14.4" x14ac:dyDescent="0.3">
      <c r="A263" s="29" t="s">
        <v>1965</v>
      </c>
      <c r="B263" s="30" t="str">
        <f t="shared" si="21"/>
        <v>"namenot_e"</v>
      </c>
      <c r="C263" s="39" t="s">
        <v>1966</v>
      </c>
      <c r="D263" s="31" t="s">
        <v>1967</v>
      </c>
      <c r="E263" s="32" t="s">
        <v>1968</v>
      </c>
      <c r="F263" s="27" t="str">
        <f t="shared" si="19"/>
        <v>"namenot_e":["🚫 'E'","🚫&lt;br&gt;Name without: 'E'","&lt;br&gt;Name of the country/territory does not have the letter 'E'.&lt;br&gt;&lt;br&gt;For non-territory flags, the name of the flag as it appears in the database will be used as reference."],</v>
      </c>
      <c r="G263" s="28" t="str">
        <f t="shared" si="20"/>
        <v>   combinedMappings ["namenot_e"]= ["🚫 'E'", "🚫&lt;br&gt;Name without: 'E'", "&lt;br&gt;Name of the country/territory does not have the letter 'E'.&lt;br&gt;&lt;br&gt;For non-territory flags, the name of the flag as it appears in the database will be used as reference."],</v>
      </c>
      <c r="H263" s="36" t="str">
        <f>""</f>
        <v/>
      </c>
    </row>
    <row r="264" spans="1:8" ht="14.4" x14ac:dyDescent="0.3">
      <c r="A264" s="29" t="s">
        <v>1969</v>
      </c>
      <c r="B264" s="30" t="str">
        <f t="shared" si="21"/>
        <v>"namenot_i"</v>
      </c>
      <c r="C264" s="39" t="s">
        <v>1970</v>
      </c>
      <c r="D264" s="31" t="s">
        <v>1971</v>
      </c>
      <c r="E264" s="32" t="s">
        <v>1972</v>
      </c>
      <c r="F264" s="27" t="str">
        <f t="shared" si="19"/>
        <v>"namenot_i":["🚫 'I'","🚫&lt;br&gt;Name without: 'I'","&lt;br&gt;Name of the country/territory does not have the letter 'I'.&lt;br&gt;&lt;br&gt;For non-territory flags, the name of the flag as it appears in the database will be used as reference."],</v>
      </c>
      <c r="G264" s="28" t="str">
        <f t="shared" si="20"/>
        <v>   combinedMappings ["namenot_i"]= ["🚫 'I'", "🚫&lt;br&gt;Name without: 'I'", "&lt;br&gt;Name of the country/territory does not have the letter 'I'.&lt;br&gt;&lt;br&gt;For non-territory flags, the name of the flag as it appears in the database will be used as reference."],</v>
      </c>
      <c r="H264" s="36" t="str">
        <f>""</f>
        <v/>
      </c>
    </row>
    <row r="265" spans="1:8" ht="14.4" x14ac:dyDescent="0.3">
      <c r="A265" s="29" t="s">
        <v>1973</v>
      </c>
      <c r="B265" s="30" t="str">
        <f t="shared" si="21"/>
        <v>"namenot_o"</v>
      </c>
      <c r="C265" s="39" t="s">
        <v>1974</v>
      </c>
      <c r="D265" s="31" t="s">
        <v>1975</v>
      </c>
      <c r="E265" s="32" t="s">
        <v>1976</v>
      </c>
      <c r="F265" s="27" t="str">
        <f t="shared" si="19"/>
        <v>"namenot_o":["🚫 'O'","🚫&lt;br&gt;Name without: 'O'","&lt;br&gt;Name of the country/territory does not have the letter 'O'.&lt;br&gt;&lt;br&gt;For non-territory flags, the name of the flag as it appears in the database will be used as reference."],</v>
      </c>
      <c r="G265" s="28" t="str">
        <f t="shared" si="20"/>
        <v>   combinedMappings ["namenot_o"]= ["🚫 'O'", "🚫&lt;br&gt;Name without: 'O'", "&lt;br&gt;Name of the country/territory does not have the letter 'O'.&lt;br&gt;&lt;br&gt;For non-territory flags, the name of the flag as it appears in the database will be used as reference."],</v>
      </c>
      <c r="H265" s="36" t="str">
        <f>""</f>
        <v/>
      </c>
    </row>
    <row r="266" spans="1:8" ht="14.4" x14ac:dyDescent="0.3">
      <c r="A266" s="29" t="s">
        <v>1977</v>
      </c>
      <c r="B266" s="30" t="str">
        <f t="shared" si="21"/>
        <v>"namenot_u"</v>
      </c>
      <c r="C266" s="39" t="s">
        <v>1978</v>
      </c>
      <c r="D266" s="31" t="s">
        <v>1979</v>
      </c>
      <c r="E266" s="32" t="s">
        <v>1980</v>
      </c>
      <c r="F266" s="27" t="str">
        <f t="shared" si="19"/>
        <v>"namenot_u":["🚫 'U'","🚫&lt;br&gt;Name without: 'U'","&lt;br&gt;Name of the country/territory does not have the letter 'U'.&lt;br&gt;&lt;br&gt;For non-territory flags, the name of the flag as it appears in the database will be used as reference."],</v>
      </c>
      <c r="G266" s="28" t="str">
        <f t="shared" si="20"/>
        <v>   combinedMappings ["namenot_u"]= ["🚫 'U'", "🚫&lt;br&gt;Name without: 'U'", "&lt;br&gt;Name of the country/territory does not have the letter 'U'.&lt;br&gt;&lt;br&gt;For non-territory flags, the name of the flag as it appears in the database will be used as reference."],</v>
      </c>
      <c r="H266" s="36" t="str">
        <f>""</f>
        <v/>
      </c>
    </row>
    <row r="267" spans="1:8" ht="14.4" x14ac:dyDescent="0.3">
      <c r="A267" s="29" t="s">
        <v>1981</v>
      </c>
      <c r="B267" s="30" t="str">
        <f t="shared" si="21"/>
        <v>"namenot_s"</v>
      </c>
      <c r="C267" s="39" t="s">
        <v>1982</v>
      </c>
      <c r="D267" s="31" t="s">
        <v>1983</v>
      </c>
      <c r="E267" s="32" t="s">
        <v>1984</v>
      </c>
      <c r="F267" s="27" t="str">
        <f t="shared" si="19"/>
        <v>"namenot_s":["🚫 'S'","🚫&lt;br&gt;Name without: 'S'","&lt;br&gt;Name of the country/territory does not have the letter 'S'.&lt;br&gt;&lt;br&gt;For non-territory flags, the name of the flag as it appears in the database will be used as reference."],</v>
      </c>
      <c r="G267" s="28" t="str">
        <f t="shared" si="20"/>
        <v>   combinedMappings ["namenot_s"]= ["🚫 'S'", "🚫&lt;br&gt;Name without: 'S'", "&lt;br&gt;Name of the country/territory does not have the letter 'S'.&lt;br&gt;&lt;br&gt;For non-territory flags, the name of the flag as it appears in the database will be used as reference."],</v>
      </c>
      <c r="H267" s="36" t="str">
        <f>""</f>
        <v/>
      </c>
    </row>
    <row r="268" spans="1:8" ht="14.4" x14ac:dyDescent="0.3">
      <c r="A268" s="29" t="s">
        <v>1985</v>
      </c>
      <c r="B268" s="30" t="str">
        <f t="shared" si="21"/>
        <v>"withtn"</v>
      </c>
      <c r="C268" s="39" t="s">
        <v>1986</v>
      </c>
      <c r="D268" s="31" t="s">
        <v>1987</v>
      </c>
      <c r="E268" s="32" t="s">
        <v>1988</v>
      </c>
      <c r="F268" s="27" t="str">
        <f t="shared" si="19"/>
        <v>"withtn":["..tan..","🅣&lt;br&gt;Name has:&lt;br&gt;'tan'","&lt;br&gt;Name of the country/territory contains the indicated letters in any position.&lt;br&gt;&lt;br&gt;For non-territory flags, the name of the flag as it appears in the database will be used as reference.&lt;br&gt;&lt;br&gt;Special characters are not taken into account, instead translated to an A-Z standard English alphabet."],</v>
      </c>
      <c r="G268" s="28" t="str">
        <f t="shared" si="20"/>
        <v>   combinedMappings ["withtn"]= ["..tan..", "🅣&lt;br&gt;Name has:&lt;br&gt;'tan'", "&lt;br&gt;Name of the country/territory contains the indicated letters in any position.&lt;br&gt;&lt;br&gt;For non-territory flags, the name of the flag as it appears in the database will be used as reference.&lt;br&gt;&lt;br&gt;Special characters are not taken into account, instead translated to an A-Z standard English alphabet."],</v>
      </c>
      <c r="H268" s="36" t="str">
        <f>""</f>
        <v/>
      </c>
    </row>
    <row r="269" spans="1:8" ht="14.4" x14ac:dyDescent="0.3">
      <c r="A269" s="29" t="s">
        <v>1989</v>
      </c>
      <c r="B269" s="30" t="str">
        <f t="shared" si="21"/>
        <v>"with_and"</v>
      </c>
      <c r="C269" s="39" t="s">
        <v>1990</v>
      </c>
      <c r="D269" s="31" t="s">
        <v>1991</v>
      </c>
      <c r="E269" s="32" t="s">
        <v>1988</v>
      </c>
      <c r="F269" s="27" t="str">
        <f t="shared" si="19"/>
        <v>"with_and":["..&amp;..","&amp;&lt;br&gt;Name has:&lt;br&gt;'-and-'","&lt;br&gt;Name of the country/territory contains the indicated letters in any position.&lt;br&gt;&lt;br&gt;For non-territory flags, the name of the flag as it appears in the database will be used as reference.&lt;br&gt;&lt;br&gt;Special characters are not taken into account, instead translated to an A-Z standard English alphabet."],</v>
      </c>
      <c r="G269" s="28" t="str">
        <f t="shared" si="20"/>
        <v>   combinedMappings ["with_and"]= ["..&amp;..", "&amp;&lt;br&gt;Name has:&lt;br&gt;'-and-'", "&lt;br&gt;Name of the country/territory contains the indicated letters in any position.&lt;br&gt;&lt;br&gt;For non-territory flags, the name of the flag as it appears in the database will be used as reference.&lt;br&gt;&lt;br&gt;Special characters are not taken into account, instead translated to an A-Z standard English alphabet."],</v>
      </c>
      <c r="H269" s="36" t="str">
        <f>""</f>
        <v/>
      </c>
    </row>
    <row r="270" spans="1:8" ht="14.4" x14ac:dyDescent="0.3">
      <c r="A270" s="29" t="s">
        <v>1992</v>
      </c>
      <c r="B270" s="30" t="str">
        <f t="shared" si="21"/>
        <v>"lets04"</v>
      </c>
      <c r="C270" s="39" t="s">
        <v>1993</v>
      </c>
      <c r="D270" s="31" t="s">
        <v>1994</v>
      </c>
      <c r="E270" s="32" t="s">
        <v>1995</v>
      </c>
      <c r="F270" s="27" t="str">
        <f t="shared" si="19"/>
        <v>"lets04":["4 Letters","4️⃣&lt;br&gt;Name:&lt;br&gt;4 Letters","&lt;br&gt;Name of the country/territory has exactly 4 letters (as it appears in the database).&lt;br&gt;&lt;br&gt;Non-territory flags are also included.&lt;br&gt;&lt;br&gt;A hyphen or blank space is not considered a letter.&lt;br&gt;&lt;br&gt;The label [---] that regionals flag have is not considered."],</v>
      </c>
      <c r="G270" s="28" t="str">
        <f t="shared" si="20"/>
        <v>   combinedMappings ["lets04"]= ["4 Letters", "4️⃣&lt;br&gt;Name:&lt;br&gt;4 Letters", "&lt;br&gt;Name of the country/territory has exactly 4 letters (as it appears in the database).&lt;br&gt;&lt;br&gt;Non-territory flags are also included.&lt;br&gt;&lt;br&gt;A hyphen or blank space is not considered a letter.&lt;br&gt;&lt;br&gt;The label [---] that regionals flag have is not considered."],</v>
      </c>
      <c r="H270" s="36" t="str">
        <f>""</f>
        <v/>
      </c>
    </row>
    <row r="271" spans="1:8" ht="14.4" x14ac:dyDescent="0.3">
      <c r="A271" s="29" t="s">
        <v>1996</v>
      </c>
      <c r="B271" s="30" t="str">
        <f t="shared" si="21"/>
        <v>"lets05"</v>
      </c>
      <c r="C271" s="39" t="s">
        <v>1997</v>
      </c>
      <c r="D271" s="31" t="s">
        <v>1998</v>
      </c>
      <c r="E271" s="32" t="s">
        <v>1999</v>
      </c>
      <c r="F271" s="27" t="str">
        <f t="shared" si="19"/>
        <v>"lets05":["5 Letters","5️⃣&lt;br&gt;Name:&lt;br&gt;5 Letters","&lt;br&gt;Name of the country/territory has exactly 5 letters (as it appears in the database).&lt;br&gt;&lt;br&gt;Non-territory flags are also included.&lt;br&gt;&lt;br&gt;A hyphen or blank space is not considered a letter.&lt;br&gt;&lt;br&gt;The label [---] that regionals flag have is not considered."],</v>
      </c>
      <c r="G271" s="28" t="str">
        <f t="shared" si="20"/>
        <v>   combinedMappings ["lets05"]= ["5 Letters", "5️⃣&lt;br&gt;Name:&lt;br&gt;5 Letters", "&lt;br&gt;Name of the country/territory has exactly 5 letters (as it appears in the database).&lt;br&gt;&lt;br&gt;Non-territory flags are also included.&lt;br&gt;&lt;br&gt;A hyphen or blank space is not considered a letter.&lt;br&gt;&lt;br&gt;The label [---] that regionals flag have is not considered."],</v>
      </c>
      <c r="H271" s="36" t="str">
        <f>""</f>
        <v/>
      </c>
    </row>
    <row r="272" spans="1:8" ht="14.4" x14ac:dyDescent="0.3">
      <c r="A272" s="29" t="s">
        <v>2000</v>
      </c>
      <c r="B272" s="30" t="str">
        <f t="shared" si="21"/>
        <v>"lets06"</v>
      </c>
      <c r="C272" s="39" t="s">
        <v>2001</v>
      </c>
      <c r="D272" s="31" t="s">
        <v>2002</v>
      </c>
      <c r="E272" s="32" t="s">
        <v>2003</v>
      </c>
      <c r="F272" s="27" t="str">
        <f t="shared" si="19"/>
        <v>"lets06":["6 Letters","6️⃣&lt;br&gt;Name:&lt;br&gt;6 Letters","&lt;br&gt;Name of the country/territory has exactly 6 letters (as it appears in the database).&lt;br&gt;&lt;br&gt;Non-territory flags are also included.&lt;br&gt;&lt;br&gt;A hyphen or blank space is not considered a letter.&lt;br&gt;&lt;br&gt;The label [---] that regionals flag have is not considered."],</v>
      </c>
      <c r="G272" s="28" t="str">
        <f t="shared" si="20"/>
        <v>   combinedMappings ["lets06"]= ["6 Letters", "6️⃣&lt;br&gt;Name:&lt;br&gt;6 Letters", "&lt;br&gt;Name of the country/territory has exactly 6 letters (as it appears in the database).&lt;br&gt;&lt;br&gt;Non-territory flags are also included.&lt;br&gt;&lt;br&gt;A hyphen or blank space is not considered a letter.&lt;br&gt;&lt;br&gt;The label [---] that regionals flag have is not considered."],</v>
      </c>
      <c r="H272" s="36" t="str">
        <f>""</f>
        <v/>
      </c>
    </row>
    <row r="273" spans="1:8" ht="14.4" x14ac:dyDescent="0.3">
      <c r="A273" s="29" t="s">
        <v>2004</v>
      </c>
      <c r="B273" s="30" t="str">
        <f t="shared" si="21"/>
        <v>"lets07"</v>
      </c>
      <c r="C273" s="39" t="s">
        <v>2005</v>
      </c>
      <c r="D273" s="31" t="s">
        <v>2006</v>
      </c>
      <c r="E273" s="32" t="s">
        <v>2007</v>
      </c>
      <c r="F273" s="27" t="str">
        <f t="shared" si="19"/>
        <v>"lets07":["7 Letters","7️⃣&lt;br&gt;Name:&lt;br&gt;7 Letters","&lt;br&gt;Name of the country/territory has exactly 7 letters (as it appears in the database).&lt;br&gt;&lt;br&gt;Non-territory flags are also included.&lt;br&gt;&lt;br&gt;A hyphen or blank space is not considered a letter.&lt;br&gt;&lt;br&gt;The label [---] that regionals flag have is not considered."],</v>
      </c>
      <c r="G273" s="28" t="str">
        <f t="shared" si="20"/>
        <v>   combinedMappings ["lets07"]= ["7 Letters", "7️⃣&lt;br&gt;Name:&lt;br&gt;7 Letters", "&lt;br&gt;Name of the country/territory has exactly 7 letters (as it appears in the database).&lt;br&gt;&lt;br&gt;Non-territory flags are also included.&lt;br&gt;&lt;br&gt;A hyphen or blank space is not considered a letter.&lt;br&gt;&lt;br&gt;The label [---] that regionals flag have is not considered."],</v>
      </c>
      <c r="H273" s="36" t="str">
        <f>""</f>
        <v/>
      </c>
    </row>
    <row r="274" spans="1:8" ht="14.4" x14ac:dyDescent="0.3">
      <c r="A274" s="29" t="s">
        <v>2008</v>
      </c>
      <c r="B274" s="30" t="str">
        <f t="shared" si="21"/>
        <v>"lets08"</v>
      </c>
      <c r="C274" s="39" t="s">
        <v>2009</v>
      </c>
      <c r="D274" s="31" t="s">
        <v>2010</v>
      </c>
      <c r="E274" s="32" t="s">
        <v>2011</v>
      </c>
      <c r="F274" s="27" t="str">
        <f t="shared" si="19"/>
        <v>"lets08":["8 Letters","8️⃣&lt;br&gt;Name:&lt;br&gt;8 Letters","&lt;br&gt;Name of the country/territory has exactly 8 letters (as it appears in the database).&lt;br&gt;&lt;br&gt;Non-territory flags are also included.&lt;br&gt;&lt;br&gt;A hyphen or blank space is not considered a letter.&lt;br&gt;&lt;br&gt;The label [---] that regionals flag have is not considered."],</v>
      </c>
      <c r="G274" s="28" t="str">
        <f t="shared" si="20"/>
        <v>   combinedMappings ["lets08"]= ["8 Letters", "8️⃣&lt;br&gt;Name:&lt;br&gt;8 Letters", "&lt;br&gt;Name of the country/territory has exactly 8 letters (as it appears in the database).&lt;br&gt;&lt;br&gt;Non-territory flags are also included.&lt;br&gt;&lt;br&gt;A hyphen or blank space is not considered a letter.&lt;br&gt;&lt;br&gt;The label [---] that regionals flag have is not considered."],</v>
      </c>
      <c r="H274" s="36" t="str">
        <f>""</f>
        <v/>
      </c>
    </row>
    <row r="275" spans="1:8" ht="14.4" x14ac:dyDescent="0.3">
      <c r="A275" s="29" t="s">
        <v>2012</v>
      </c>
      <c r="B275" s="30" t="str">
        <f t="shared" si="21"/>
        <v>"lets09"</v>
      </c>
      <c r="C275" s="39" t="s">
        <v>2013</v>
      </c>
      <c r="D275" s="31" t="s">
        <v>2014</v>
      </c>
      <c r="E275" s="32" t="s">
        <v>2015</v>
      </c>
      <c r="F275" s="27" t="str">
        <f t="shared" si="19"/>
        <v>"lets09":["9 Letters","9️⃣&lt;br&gt;Name:&lt;br&gt;9 Letters","&lt;br&gt;Name of the country/territory has exactly 9 letters (as it appears in the database).&lt;br&gt;&lt;br&gt;Non-territory flags are also included.&lt;br&gt;&lt;br&gt;A hyphen or blank space is not considered a letter.&lt;br&gt;&lt;br&gt;The label [---] that regionals flag have is not considered."],</v>
      </c>
      <c r="G275" s="28" t="str">
        <f t="shared" si="20"/>
        <v>   combinedMappings ["lets09"]= ["9 Letters", "9️⃣&lt;br&gt;Name:&lt;br&gt;9 Letters", "&lt;br&gt;Name of the country/territory has exactly 9 letters (as it appears in the database).&lt;br&gt;&lt;br&gt;Non-territory flags are also included.&lt;br&gt;&lt;br&gt;A hyphen or blank space is not considered a letter.&lt;br&gt;&lt;br&gt;The label [---] that regionals flag have is not considered."],</v>
      </c>
      <c r="H275" s="36" t="str">
        <f>""</f>
        <v/>
      </c>
    </row>
    <row r="276" spans="1:8" ht="14.4" x14ac:dyDescent="0.3">
      <c r="A276" s="29" t="s">
        <v>2016</v>
      </c>
      <c r="B276" s="30" t="str">
        <f t="shared" si="21"/>
        <v>"lets10"</v>
      </c>
      <c r="C276" s="39" t="s">
        <v>2017</v>
      </c>
      <c r="D276" s="31" t="s">
        <v>2018</v>
      </c>
      <c r="E276" s="32" t="s">
        <v>2019</v>
      </c>
      <c r="F276" s="27" t="str">
        <f t="shared" si="19"/>
        <v>"lets10":["10 Letters","🔟&lt;br&gt;Name:&lt;br&gt;10 Letters","&lt;br&gt;Name of the country/territory has exactly 10 letters (as it appears in the database).&lt;br&gt;&lt;br&gt;Non-territory flags are also included.&lt;br&gt;&lt;br&gt;A hyphen or blank space is not considered a letter.&lt;br&gt;&lt;br&gt;The label [---] that regionals flag have is not considered."],</v>
      </c>
      <c r="G276" s="28" t="str">
        <f t="shared" si="20"/>
        <v>   combinedMappings ["lets10"]= ["10 Letters", "🔟&lt;br&gt;Name:&lt;br&gt;10 Letters", "&lt;br&gt;Name of the country/territory has exactly 10 letters (as it appears in the database).&lt;br&gt;&lt;br&gt;Non-territory flags are also included.&lt;br&gt;&lt;br&gt;A hyphen or blank space is not considered a letter.&lt;br&gt;&lt;br&gt;The label [---] that regionals flag have is not considered."],</v>
      </c>
      <c r="H276" s="36" t="str">
        <f>""</f>
        <v/>
      </c>
    </row>
    <row r="277" spans="1:8" x14ac:dyDescent="0.35">
      <c r="B277" t="str">
        <f t="shared" si="21"/>
        <v/>
      </c>
      <c r="H277" s="36" t="str">
        <f>""</f>
        <v/>
      </c>
    </row>
    <row r="278" spans="1:8" x14ac:dyDescent="0.35">
      <c r="A278" s="35" t="s">
        <v>2020</v>
      </c>
      <c r="B278" t="str">
        <f t="shared" si="21"/>
        <v/>
      </c>
      <c r="H278" s="36" t="str">
        <f>""</f>
        <v/>
      </c>
    </row>
    <row r="279" spans="1:8" ht="14.4" x14ac:dyDescent="0.3">
      <c r="A279" s="29" t="s">
        <v>2</v>
      </c>
      <c r="B279" s="30" t="str">
        <f t="shared" si="21"/>
        <v>"landlo"</v>
      </c>
      <c r="C279" s="39" t="s">
        <v>2021</v>
      </c>
      <c r="D279" s="31" t="s">
        <v>2022</v>
      </c>
      <c r="E279" s="32" t="s">
        <v>2023</v>
      </c>
      <c r="F279" s="27" t="str">
        <f t="shared" si="19"/>
        <v>"landlo":["🌄 Landlocked","🌄&lt;br&gt;Country: Landlocked","&lt;br&gt;The country does not have any region connected to an ocean or coastal sea.&lt;br&gt;&lt;br&gt;Countries that are connected only to an inland sea are considered landlocked.&lt;br&gt;&lt;br&gt;Territories without regional tag are also accepted."],</v>
      </c>
      <c r="G279" s="28" t="str">
        <f t="shared" ref="G279:G302" si="22">IF(A279&lt;&gt;"",SUBSTITUTE(SUBSTITUTE(SUBSTITUTE(SUBSTITUTE($G$1,"key",A279),"a0",C279),"a1",D279),"a2",E279),"")</f>
        <v>   combinedMappings ["landlo"]= ["🌄 Landlocked", "🌄&lt;br&gt;Country: Landlocked", "&lt;br&gt;The country does not have any region connected to an ocean or coastal sea.&lt;br&gt;&lt;br&gt;Countries that are connected only to an inland sea are considered landlocked.&lt;br&gt;&lt;br&gt;Territories without regional tag are also accepted."],</v>
      </c>
      <c r="H279" s="36" t="str">
        <f>""</f>
        <v/>
      </c>
    </row>
    <row r="280" spans="1:8" ht="14.4" x14ac:dyDescent="0.3">
      <c r="A280" s="29" t="s">
        <v>1</v>
      </c>
      <c r="B280" s="30" t="str">
        <f t="shared" si="21"/>
        <v>"island"</v>
      </c>
      <c r="C280" s="39" t="s">
        <v>2024</v>
      </c>
      <c r="D280" s="31" t="s">
        <v>2025</v>
      </c>
      <c r="E280" s="32" t="s">
        <v>2026</v>
      </c>
      <c r="F280" s="27" t="str">
        <f t="shared" si="19"/>
        <v>"island":["🏝️ Island","🏝️&lt;br&gt;Island","&lt;br&gt;The country is considered to be an island. Overseas territories that do not have a regional tag are included.&lt;br&gt;&lt;br&gt;It can be a single island or an archipelago.&lt;br&gt;&lt;br&gt;Due to its size, Australia is not a valid answer for this category."],</v>
      </c>
      <c r="G280" s="28" t="str">
        <f t="shared" si="22"/>
        <v>   combinedMappings ["island"]= ["🏝️ Island", "🏝️&lt;br&gt;Island", "&lt;br&gt;The country is considered to be an island. Overseas territories that do not have a regional tag are included.&lt;br&gt;&lt;br&gt;It can be a single island or an archipelago.&lt;br&gt;&lt;br&gt;Due to its size, Australia is not a valid answer for this category."],</v>
      </c>
      <c r="H280" s="36" t="str">
        <f>""</f>
        <v/>
      </c>
    </row>
    <row r="281" spans="1:8" ht="14.4" x14ac:dyDescent="0.3">
      <c r="A281" s="29" t="s">
        <v>2027</v>
      </c>
      <c r="B281" s="30" t="str">
        <f t="shared" si="21"/>
        <v>"arabic"</v>
      </c>
      <c r="C281" s="39" t="s">
        <v>2028</v>
      </c>
      <c r="D281" s="31" t="s">
        <v>2029</v>
      </c>
      <c r="E281" s="32" t="s">
        <v>2030</v>
      </c>
      <c r="F281" s="27" t="str">
        <f t="shared" si="19"/>
        <v>"arabic":["🇸🇦 Arabic","🇸🇦&lt;br&gt;Language:&lt;br&gt;Arabic","&lt;br&gt;The country has Arabic as an official language. &lt;br&gt;&lt;br&gt;Widely spoken languages that are not official are not valid.&lt;br&gt;&lt;br&gt;Regional flags are also valid, but their languages will be the same as the ones assigned to their country."],</v>
      </c>
      <c r="G281" s="28" t="str">
        <f t="shared" si="22"/>
        <v>   combinedMappings ["arabic"]= ["🇸🇦 Arabic", "🇸🇦&lt;br&gt;Language:&lt;br&gt;Arabic", "&lt;br&gt;The country has Arabic as an official language. &lt;br&gt;&lt;br&gt;Widely spoken languages that are not official are not valid.&lt;br&gt;&lt;br&gt;Regional flags are also valid, but their languages will be the same as the ones assigned to their country."],</v>
      </c>
      <c r="H281" s="36" t="str">
        <f>""</f>
        <v/>
      </c>
    </row>
    <row r="282" spans="1:8" ht="14.4" x14ac:dyDescent="0.3">
      <c r="A282" s="29" t="s">
        <v>2031</v>
      </c>
      <c r="B282" s="30" t="str">
        <f t="shared" si="21"/>
        <v>"englis"</v>
      </c>
      <c r="C282" s="39" t="s">
        <v>2032</v>
      </c>
      <c r="D282" s="31" t="s">
        <v>2033</v>
      </c>
      <c r="E282" s="32" t="s">
        <v>2034</v>
      </c>
      <c r="F282" s="27" t="str">
        <f t="shared" si="19"/>
        <v>"englis":["🇬🇧 English","🇬🇧&lt;br&gt;Language:&lt;br&gt;English","&lt;br&gt;The country has English as an official language. &lt;br&gt;&lt;br&gt;Widely spoken languages that are not official are not valid.&lt;br&gt;&lt;br&gt;Regional flags are also valid, but their languages will be the same as the ones assigned to their country."],</v>
      </c>
      <c r="G282" s="28" t="str">
        <f t="shared" si="22"/>
        <v>   combinedMappings ["englis"]= ["🇬🇧 English", "🇬🇧&lt;br&gt;Language:&lt;br&gt;English", "&lt;br&gt;The country has English as an official language. &lt;br&gt;&lt;br&gt;Widely spoken languages that are not official are not valid.&lt;br&gt;&lt;br&gt;Regional flags are also valid, but their languages will be the same as the ones assigned to their country."],</v>
      </c>
      <c r="H282" s="36" t="str">
        <f>""</f>
        <v/>
      </c>
    </row>
    <row r="283" spans="1:8" ht="14.4" x14ac:dyDescent="0.3">
      <c r="A283" s="29" t="s">
        <v>2035</v>
      </c>
      <c r="B283" s="30" t="str">
        <f t="shared" si="21"/>
        <v>"french"</v>
      </c>
      <c r="C283" s="39" t="s">
        <v>2036</v>
      </c>
      <c r="D283" s="31" t="s">
        <v>2037</v>
      </c>
      <c r="E283" s="32" t="s">
        <v>2038</v>
      </c>
      <c r="F283" s="27" t="str">
        <f t="shared" si="19"/>
        <v>"french":["🇫🇷 French","🇫🇷&lt;br&gt;Language:&lt;br&gt;French","&lt;br&gt;The country has French as an official language. &lt;br&gt;&lt;br&gt;Widely spoken languages that are not official are not valid.&lt;br&gt;&lt;br&gt;Regional flags are also valid, but their languages will be the same as the ones assigned to their country."],</v>
      </c>
      <c r="G283" s="28" t="str">
        <f t="shared" si="22"/>
        <v>   combinedMappings ["french"]= ["🇫🇷 French", "🇫🇷&lt;br&gt;Language:&lt;br&gt;French", "&lt;br&gt;The country has French as an official language. &lt;br&gt;&lt;br&gt;Widely spoken languages that are not official are not valid.&lt;br&gt;&lt;br&gt;Regional flags are also valid, but their languages will be the same as the ones assigned to their country."],</v>
      </c>
      <c r="H283" s="36" t="str">
        <f>""</f>
        <v/>
      </c>
    </row>
    <row r="284" spans="1:8" ht="14.4" x14ac:dyDescent="0.3">
      <c r="A284" s="29" t="s">
        <v>2039</v>
      </c>
      <c r="B284" s="30" t="str">
        <f t="shared" si="21"/>
        <v>"spanis"</v>
      </c>
      <c r="C284" s="39" t="s">
        <v>2040</v>
      </c>
      <c r="D284" s="31" t="s">
        <v>2041</v>
      </c>
      <c r="E284" s="32" t="s">
        <v>2042</v>
      </c>
      <c r="F284" s="27" t="str">
        <f t="shared" si="19"/>
        <v>"spanis":["🇪🇸 Spanish","🇪🇸&lt;br&gt;Language:&lt;br&gt;Spanish","&lt;br&gt;The country has Spanish as an official language. &lt;br&gt;&lt;br&gt;Widely spoken languages that are not official are not valid.&lt;br&gt;&lt;br&gt;Regional flags are also valid, but their languages will be the same as the ones assigned to their country."],</v>
      </c>
      <c r="G284" s="28" t="str">
        <f t="shared" si="22"/>
        <v>   combinedMappings ["spanis"]= ["🇪🇸 Spanish", "🇪🇸&lt;br&gt;Language:&lt;br&gt;Spanish", "&lt;br&gt;The country has Spanish as an official language. &lt;br&gt;&lt;br&gt;Widely spoken languages that are not official are not valid.&lt;br&gt;&lt;br&gt;Regional flags are also valid, but their languages will be the same as the ones assigned to their country."],</v>
      </c>
      <c r="H284" s="36" t="str">
        <f>""</f>
        <v/>
      </c>
    </row>
    <row r="285" spans="1:8" ht="14.4" x14ac:dyDescent="0.3">
      <c r="A285" s="29" t="s">
        <v>2043</v>
      </c>
      <c r="B285" s="30" t="str">
        <f t="shared" si="21"/>
        <v>"portug"</v>
      </c>
      <c r="C285" s="39" t="s">
        <v>2044</v>
      </c>
      <c r="D285" s="31" t="s">
        <v>2045</v>
      </c>
      <c r="E285" s="32" t="s">
        <v>2046</v>
      </c>
      <c r="F285" s="27" t="str">
        <f t="shared" si="19"/>
        <v>"portug":["🇵🇹 Portuguese","🇵🇹&lt;br&gt;Language:&lt;br&gt;Portuguese","&lt;br&gt;The country has Portuguese as an official language. &lt;br&gt;&lt;br&gt;Widely spoken languages that are not official are not valid.&lt;br&gt;&lt;br&gt;Regional flags are also valid, but their languages will be the same as the ones assigned to their country."],</v>
      </c>
      <c r="G285" s="28" t="str">
        <f t="shared" si="22"/>
        <v>   combinedMappings ["portug"]= ["🇵🇹 Portuguese", "🇵🇹&lt;br&gt;Language:&lt;br&gt;Portuguese", "&lt;br&gt;The country has Portuguese as an official language. &lt;br&gt;&lt;br&gt;Widely spoken languages that are not official are not valid.&lt;br&gt;&lt;br&gt;Regional flags are also valid, but their languages will be the same as the ones assigned to their country."],</v>
      </c>
      <c r="H285" s="36" t="str">
        <f>""</f>
        <v/>
      </c>
    </row>
    <row r="286" spans="1:8" ht="14.4" x14ac:dyDescent="0.3">
      <c r="A286" s="29" t="s">
        <v>2047</v>
      </c>
      <c r="B286" s="30" t="str">
        <f t="shared" si="21"/>
        <v>"german"</v>
      </c>
      <c r="C286" s="39" t="s">
        <v>2048</v>
      </c>
      <c r="D286" s="31" t="s">
        <v>2049</v>
      </c>
      <c r="E286" s="32" t="s">
        <v>2050</v>
      </c>
      <c r="F286" s="27" t="str">
        <f t="shared" si="19"/>
        <v>"german":["🇩🇪 German","🇩🇪&lt;br&gt;Language:&lt;br&gt;German","&lt;br&gt;The country has German as an official language. &lt;br&gt;&lt;br&gt;Widely spoken languages that are not official are not valid.&lt;br&gt;&lt;br&gt;Regional flags are also valid, but their languages will be the same as the ones assigned to their country."],</v>
      </c>
      <c r="G286" s="28" t="str">
        <f t="shared" si="22"/>
        <v>   combinedMappings ["german"]= ["🇩🇪 German", "🇩🇪&lt;br&gt;Language:&lt;br&gt;German", "&lt;br&gt;The country has German as an official language. &lt;br&gt;&lt;br&gt;Widely spoken languages that are not official are not valid.&lt;br&gt;&lt;br&gt;Regional flags are also valid, but their languages will be the same as the ones assigned to their country."],</v>
      </c>
      <c r="H286" s="36" t="str">
        <f>""</f>
        <v/>
      </c>
    </row>
    <row r="287" spans="1:8" ht="14.4" x14ac:dyDescent="0.3">
      <c r="A287" s="29" t="s">
        <v>2051</v>
      </c>
      <c r="B287" s="30" t="str">
        <f t="shared" si="21"/>
        <v>"dutchs"</v>
      </c>
      <c r="C287" s="39" t="s">
        <v>2052</v>
      </c>
      <c r="D287" s="31" t="s">
        <v>2053</v>
      </c>
      <c r="E287" s="32" t="s">
        <v>2054</v>
      </c>
      <c r="F287" s="27" t="str">
        <f t="shared" si="19"/>
        <v>"dutchs":["🇳🇱 Dutch","🇳🇱&lt;br&gt;Language:&lt;br&gt;Dutch","&lt;br&gt;The country has Dutch as an official language. &lt;br&gt;&lt;br&gt;Widely spoken languages that are not official are not valid.&lt;br&gt;&lt;br&gt;Regional flags are also valid, but their languages will be the same as the ones assigned to their country."],</v>
      </c>
      <c r="G287" s="28" t="str">
        <f t="shared" si="22"/>
        <v>   combinedMappings ["dutchs"]= ["🇳🇱 Dutch", "🇳🇱&lt;br&gt;Language:&lt;br&gt;Dutch", "&lt;br&gt;The country has Dutch as an official language. &lt;br&gt;&lt;br&gt;Widely spoken languages that are not official are not valid.&lt;br&gt;&lt;br&gt;Regional flags are also valid, but their languages will be the same as the ones assigned to their country."],</v>
      </c>
      <c r="H287" s="36" t="str">
        <f>""</f>
        <v/>
      </c>
    </row>
    <row r="288" spans="1:8" ht="14.4" x14ac:dyDescent="0.3">
      <c r="A288" s="29" t="s">
        <v>2055</v>
      </c>
      <c r="B288" s="30" t="str">
        <f t="shared" si="21"/>
        <v>"italia"</v>
      </c>
      <c r="C288" s="39" t="s">
        <v>2056</v>
      </c>
      <c r="D288" s="31" t="s">
        <v>2057</v>
      </c>
      <c r="E288" s="32" t="s">
        <v>2058</v>
      </c>
      <c r="F288" s="27" t="str">
        <f t="shared" si="19"/>
        <v>"italia":["🇮🇹 Italian","🇮🇹&lt;br&gt;Language:&lt;br&gt;Italian","&lt;br&gt;The country has Italian as an official language. &lt;br&gt;&lt;br&gt;Widely spoken languages that are not official are not valid.&lt;br&gt;&lt;br&gt;Regional flags are also valid, but their languages will be the same as the ones assigned to their country."],</v>
      </c>
      <c r="G288" s="28" t="str">
        <f t="shared" si="22"/>
        <v>   combinedMappings ["italia"]= ["🇮🇹 Italian", "🇮🇹&lt;br&gt;Language:&lt;br&gt;Italian", "&lt;br&gt;The country has Italian as an official language. &lt;br&gt;&lt;br&gt;Widely spoken languages that are not official are not valid.&lt;br&gt;&lt;br&gt;Regional flags are also valid, but their languages will be the same as the ones assigned to their country."],</v>
      </c>
      <c r="H288" s="36" t="str">
        <f>""</f>
        <v/>
      </c>
    </row>
    <row r="289" spans="1:8" ht="14.4" x14ac:dyDescent="0.3">
      <c r="A289" s="29" t="s">
        <v>2059</v>
      </c>
      <c r="B289" s="30" t="str">
        <f t="shared" si="21"/>
        <v>"chines"</v>
      </c>
      <c r="C289" s="39" t="s">
        <v>2060</v>
      </c>
      <c r="D289" s="31" t="s">
        <v>2061</v>
      </c>
      <c r="E289" s="32" t="s">
        <v>2062</v>
      </c>
      <c r="F289" s="27" t="str">
        <f t="shared" si="19"/>
        <v>"chines":["🇨🇳 Chinese","🇨🇳&lt;br&gt;Language:&lt;br&gt;Chinese","&lt;br&gt;The country has Chinese as an official language. &lt;br&gt;&lt;br&gt;Widely spoken languages that are not official are not valid.&lt;br&gt;&lt;br&gt;Regional flags are also valid, but their languages will be the same as the ones assigned to their country."],</v>
      </c>
      <c r="G289" s="28" t="str">
        <f t="shared" si="22"/>
        <v>   combinedMappings ["chines"]= ["🇨🇳 Chinese", "🇨🇳&lt;br&gt;Language:&lt;br&gt;Chinese", "&lt;br&gt;The country has Chinese as an official language. &lt;br&gt;&lt;br&gt;Widely spoken languages that are not official are not valid.&lt;br&gt;&lt;br&gt;Regional flags are also valid, but their languages will be the same as the ones assigned to their country."],</v>
      </c>
      <c r="H289" s="36" t="str">
        <f>""</f>
        <v/>
      </c>
    </row>
    <row r="290" spans="1:8" ht="14.4" x14ac:dyDescent="0.3">
      <c r="A290" s="29" t="s">
        <v>2063</v>
      </c>
      <c r="B290" s="30" t="str">
        <f t="shared" si="21"/>
        <v>"ExtraNah_englis, french"</v>
      </c>
      <c r="C290" s="39" t="s">
        <v>2064</v>
      </c>
      <c r="D290" s="31" t="s">
        <v>2065</v>
      </c>
      <c r="E290" s="32" t="s">
        <v>2066</v>
      </c>
      <c r="F290" s="27" t="str">
        <f t="shared" si="19"/>
        <v>"ExtraNah_englis, french":["🚫🇬🇧🇫🇷","🚫🇬🇧🚫🇫🇷&lt;br&gt;No English,&lt;br&gt;French","&lt;br&gt;The country does not have neither English nor French as an official language. &lt;br&gt;&lt;br&gt;Widely spoken languages that are not official are not taken into account.&lt;br&gt;&lt;br&gt;Only countries or territories without regional tag are accepted."],</v>
      </c>
      <c r="G290" s="28" t="str">
        <f t="shared" si="22"/>
        <v>   combinedMappings ["ExtraNah_englis, french"]= ["🚫🇬🇧🇫🇷", "🚫🇬🇧🚫🇫🇷&lt;br&gt;No English,&lt;br&gt;French", "&lt;br&gt;The country does not have neither English nor French as an official language. &lt;br&gt;&lt;br&gt;Widely spoken languages that are not official are not taken into account.&lt;br&gt;&lt;br&gt;Only countries or territories without regional tag are accepted."],</v>
      </c>
      <c r="H290" s="36" t="str">
        <f>""</f>
        <v/>
      </c>
    </row>
    <row r="291" spans="1:8" ht="14.4" x14ac:dyDescent="0.3">
      <c r="A291" s="29" t="s">
        <v>2067</v>
      </c>
      <c r="B291" s="30" t="str">
        <f t="shared" si="21"/>
        <v>"ExtraNah_englis, portug"</v>
      </c>
      <c r="C291" s="39" t="s">
        <v>2068</v>
      </c>
      <c r="D291" s="31" t="s">
        <v>2069</v>
      </c>
      <c r="E291" s="32" t="s">
        <v>2070</v>
      </c>
      <c r="F291" s="27" t="str">
        <f t="shared" si="19"/>
        <v>"ExtraNah_englis, portug":["🚫🇬🇧🇵🇹","🚫🇬🇧🚫🇵🇹&lt;br&gt;No English,&lt;br&gt;Portuguese","&lt;br&gt;The country does not have neither English nor Portuguese as an official language. &lt;br&gt;&lt;br&gt;Widely spoken languages that are not official are not taken into account.&lt;br&gt;&lt;br&gt;Only countries or territories without regional tag are accepted."],</v>
      </c>
      <c r="G291" s="28" t="str">
        <f t="shared" si="22"/>
        <v>   combinedMappings ["ExtraNah_englis, portug"]= ["🚫🇬🇧🇵🇹", "🚫🇬🇧🚫🇵🇹&lt;br&gt;No English,&lt;br&gt;Portuguese", "&lt;br&gt;The country does not have neither English nor Portuguese as an official language. &lt;br&gt;&lt;br&gt;Widely spoken languages that are not official are not taken into account.&lt;br&gt;&lt;br&gt;Only countries or territories without regional tag are accepted."],</v>
      </c>
      <c r="H291" s="36" t="str">
        <f>""</f>
        <v/>
      </c>
    </row>
    <row r="292" spans="1:8" ht="14.4" x14ac:dyDescent="0.3">
      <c r="A292" s="29" t="s">
        <v>2071</v>
      </c>
      <c r="B292" s="30" t="str">
        <f t="shared" si="21"/>
        <v>"ExtraNah_french, portug"</v>
      </c>
      <c r="C292" s="39" t="s">
        <v>2072</v>
      </c>
      <c r="D292" s="31" t="s">
        <v>2073</v>
      </c>
      <c r="E292" s="32" t="s">
        <v>2074</v>
      </c>
      <c r="F292" s="27" t="str">
        <f t="shared" si="19"/>
        <v>"ExtraNah_french, portug":["🚫🇫🇷🇵🇹","🚫🇬🇧🚫🇵🇹&lt;br&gt;No French,&lt;br&gt;Portuguese","&lt;br&gt;The country does not have neither French nor Portuguese as an official language. &lt;br&gt;&lt;br&gt;Widely spoken languages that are not official are not taken into account.&lt;br&gt;&lt;br&gt;Only countries or territories without regional tag are accepted."],</v>
      </c>
      <c r="G292" s="28" t="str">
        <f t="shared" si="22"/>
        <v>   combinedMappings ["ExtraNah_french, portug"]= ["🚫🇫🇷🇵🇹", "🚫🇬🇧🚫🇵🇹&lt;br&gt;No French,&lt;br&gt;Portuguese", "&lt;br&gt;The country does not have neither French nor Portuguese as an official language. &lt;br&gt;&lt;br&gt;Widely spoken languages that are not official are not taken into account.&lt;br&gt;&lt;br&gt;Only countries or territories without regional tag are accepted."],</v>
      </c>
      <c r="H292" s="36" t="str">
        <f>""</f>
        <v/>
      </c>
    </row>
    <row r="293" spans="1:8" ht="14.4" x14ac:dyDescent="0.3">
      <c r="A293" s="29" t="s">
        <v>26</v>
      </c>
      <c r="B293" s="30" t="str">
        <f t="shared" si="21"/>
        <v>"eunion"</v>
      </c>
      <c r="C293" s="39" t="s">
        <v>2075</v>
      </c>
      <c r="D293" s="31" t="s">
        <v>2076</v>
      </c>
      <c r="E293" s="32" t="s">
        <v>2077</v>
      </c>
      <c r="F293" s="27" t="str">
        <f t="shared" si="19"/>
        <v>"eunion":["🇪🇺 EU","🇪🇺&lt;br&gt;EU Member","&lt;br&gt;The country is a member of the European Union. &lt;br&gt;&lt;br&gt;The flag of the European Union is not a valid answer since it is not a country."],</v>
      </c>
      <c r="G293" s="28" t="str">
        <f t="shared" si="22"/>
        <v>   combinedMappings ["eunion"]= ["🇪🇺 EU", "🇪🇺&lt;br&gt;EU Member", "&lt;br&gt;The country is a member of the European Union. &lt;br&gt;&lt;br&gt;The flag of the European Union is not a valid answer since it is not a country."],</v>
      </c>
      <c r="H293" s="36" t="str">
        <f>""</f>
        <v/>
      </c>
    </row>
    <row r="294" spans="1:8" ht="14.4" x14ac:dyDescent="0.3">
      <c r="A294" s="29" t="s">
        <v>2078</v>
      </c>
      <c r="B294" s="30" t="str">
        <f t="shared" si="21"/>
        <v>"noeuni"</v>
      </c>
      <c r="C294" s="39" t="s">
        <v>2079</v>
      </c>
      <c r="D294" s="31" t="s">
        <v>2080</v>
      </c>
      <c r="E294" s="32" t="s">
        <v>2081</v>
      </c>
      <c r="F294" s="27" t="str">
        <f t="shared" si="19"/>
        <v>"noeuni":["🇪🇺 Non-EU","🚫 🇪🇺 European: &lt;br&gt;Non-EU","&lt;br&gt;The country is in Europe but not a member of the European Union. &lt;br&gt;&lt;br&gt;The flag of the European Union is not a valid answer since it is not a country.&lt;br&gt;&lt;br&gt;Subdivisions of countries are not accepted."],</v>
      </c>
      <c r="G294" s="28" t="str">
        <f t="shared" si="22"/>
        <v>   combinedMappings ["noeuni"]= ["🇪🇺 Non-EU", "🚫 🇪🇺 European: &lt;br&gt;Non-EU", "&lt;br&gt;The country is in Europe but not a member of the European Union. &lt;br&gt;&lt;br&gt;The flag of the European Union is not a valid answer since it is not a country.&lt;br&gt;&lt;br&gt;Subdivisions of countries are not accepted."],</v>
      </c>
      <c r="H294" s="36" t="str">
        <f>""</f>
        <v/>
      </c>
    </row>
    <row r="295" spans="1:8" ht="14.4" x14ac:dyDescent="0.3">
      <c r="A295" s="29" t="s">
        <v>24</v>
      </c>
      <c r="B295" s="30" t="str">
        <f t="shared" si="21"/>
        <v>"soviet"</v>
      </c>
      <c r="C295" s="39" t="s">
        <v>2082</v>
      </c>
      <c r="D295" s="31" t="s">
        <v>2083</v>
      </c>
      <c r="E295" s="32" t="s">
        <v>2084</v>
      </c>
      <c r="F295" s="27" t="str">
        <f t="shared" si="19"/>
        <v>"soviet":["🔨 Soviet","🔨&lt;br&gt;Post-Soviet","&lt;br&gt;This refers to countries that were once part of the former Soviet Union but are now independent.&lt;br&gt;&lt;br&gt;Subdivisions are valid as long as they belong to these countries"],</v>
      </c>
      <c r="G295" s="28" t="str">
        <f t="shared" si="22"/>
        <v>   combinedMappings ["soviet"]= ["🔨 Soviet", "🔨&lt;br&gt;Post-Soviet", "&lt;br&gt;This refers to countries that were once part of the former Soviet Union but are now independent.&lt;br&gt;&lt;br&gt;Subdivisions are valid as long as they belong to these countries"],</v>
      </c>
      <c r="H295" s="36" t="str">
        <f>""</f>
        <v/>
      </c>
    </row>
    <row r="296" spans="1:8" ht="14.4" x14ac:dyDescent="0.3">
      <c r="A296" s="29" t="s">
        <v>21</v>
      </c>
      <c r="B296" s="30" t="str">
        <f t="shared" si="21"/>
        <v>"bricss"</v>
      </c>
      <c r="C296" s="39" t="s">
        <v>2085</v>
      </c>
      <c r="D296" s="31" t="s">
        <v>2086</v>
      </c>
      <c r="E296" s="32" t="s">
        <v>2087</v>
      </c>
      <c r="F296" s="27" t="str">
        <f t="shared" si="19"/>
        <v>"bricss":["🧱 BRICS","🧱&lt;br&gt;Country:&lt;br&gt;BRICS","&lt;br&gt;The country is a member of the BRICS organization.&lt;br&gt;&lt;br&gt;Partner states are not a valid answer."],</v>
      </c>
      <c r="G296" s="28" t="str">
        <f t="shared" si="22"/>
        <v>   combinedMappings ["bricss"]= ["🧱 BRICS", "🧱&lt;br&gt;Country:&lt;br&gt;BRICS", "&lt;br&gt;The country is a member of the BRICS organization.&lt;br&gt;&lt;br&gt;Partner states are not a valid answer."],</v>
      </c>
      <c r="H296" s="36" t="str">
        <f>""</f>
        <v/>
      </c>
    </row>
    <row r="297" spans="1:8" ht="14.4" x14ac:dyDescent="0.3">
      <c r="A297" s="29" t="s">
        <v>22</v>
      </c>
      <c r="B297" s="30" t="str">
        <f t="shared" si="21"/>
        <v>"chopGB"</v>
      </c>
      <c r="C297" s="39" t="s">
        <v>2088</v>
      </c>
      <c r="D297" s="31" t="s">
        <v>2089</v>
      </c>
      <c r="E297" s="32" t="s">
        <v>2090</v>
      </c>
      <c r="F297" s="27" t="str">
        <f t="shared" si="19"/>
        <v>"chopGB":["🚫🇬🇧","🚫🇬🇧&lt;br&gt;Gained UK&lt;br&gt;Independence","&lt;br&gt;Countries and territories that were formerly ruled or administered by the United Kingdom or part of the British Empire."],</v>
      </c>
      <c r="G297" s="28" t="str">
        <f t="shared" si="22"/>
        <v>   combinedMappings ["chopGB"]= ["🚫🇬🇧", "🚫🇬🇧&lt;br&gt;Gained UK&lt;br&gt;Independence", "&lt;br&gt;Countries and territories that were formerly ruled or administered by the United Kingdom or part of the British Empire."],</v>
      </c>
      <c r="H297" s="36" t="str">
        <f>""</f>
        <v/>
      </c>
    </row>
    <row r="298" spans="1:8" ht="14.4" x14ac:dyDescent="0.3">
      <c r="A298" s="29" t="s">
        <v>23</v>
      </c>
      <c r="B298" s="30" t="str">
        <f t="shared" si="21"/>
        <v>"balkan"</v>
      </c>
      <c r="C298" s="39" t="s">
        <v>2091</v>
      </c>
      <c r="D298" s="31" t="s">
        <v>2092</v>
      </c>
      <c r="E298" s="32" t="s">
        <v>2093</v>
      </c>
      <c r="F298" s="27" t="str">
        <f t="shared" si="19"/>
        <v>"balkan":["🏞️","🏞️&lt;br&gt;Country:&lt;br&gt;Balkan","&lt;br&gt;The country is part of the Balkan Peninsula.&lt;br&gt;&lt;br&gt;Source: https://en.wikipedia.org/wiki/Balkans"],</v>
      </c>
      <c r="G298" s="28" t="str">
        <f t="shared" si="22"/>
        <v>   combinedMappings ["balkan"]= ["🏞️", "🏞️&lt;br&gt;Country:&lt;br&gt;Balkan", "&lt;br&gt;The country is part of the Balkan Peninsula.&lt;br&gt;&lt;br&gt;Source: https://en.wikipedia.org/wiki/Balkans"],</v>
      </c>
      <c r="H298" s="36" t="str">
        <f>""</f>
        <v/>
      </c>
    </row>
    <row r="299" spans="1:8" ht="14.4" x14ac:dyDescent="0.3">
      <c r="A299" s="29" t="s">
        <v>2094</v>
      </c>
      <c r="B299" s="30" t="str">
        <f t="shared" si="21"/>
        <v>"year00"</v>
      </c>
      <c r="C299" s="39" t="s">
        <v>2095</v>
      </c>
      <c r="D299" s="31" t="s">
        <v>2096</v>
      </c>
      <c r="E299" s="32" t="s">
        <v>2097</v>
      </c>
      <c r="F299" s="27" t="str">
        <f t="shared" si="19"/>
        <v>"year00":["📆 2000+","📆&lt;br&gt;Adopted:&lt;br&gt;after 2000","&lt;br&gt;Flag was adopted any year from 2000 (included) onwards.&lt;br&gt;&lt;br&gt;Official modifications to established flags are considered as long as they significantly alter any element of the flag."],</v>
      </c>
      <c r="G299" s="28" t="str">
        <f t="shared" si="22"/>
        <v>   combinedMappings ["year00"]= ["📆 2000+", "📆&lt;br&gt;Adopted:&lt;br&gt;after 2000", "&lt;br&gt;Flag was adopted any year from 2000 (included) onwards.&lt;br&gt;&lt;br&gt;Official modifications to established flags are considered as long as they significantly alter any element of the flag."],</v>
      </c>
      <c r="H299" s="36" t="str">
        <f>""</f>
        <v/>
      </c>
    </row>
    <row r="300" spans="1:8" ht="14.4" x14ac:dyDescent="0.3">
      <c r="A300" s="29" t="s">
        <v>2098</v>
      </c>
      <c r="B300" s="30" t="str">
        <f t="shared" si="21"/>
        <v>"year18"</v>
      </c>
      <c r="C300" s="39" t="s">
        <v>2099</v>
      </c>
      <c r="D300" s="31" t="s">
        <v>2100</v>
      </c>
      <c r="E300" s="32" t="s">
        <v>2101</v>
      </c>
      <c r="F300" s="27" t="str">
        <f t="shared" si="19"/>
        <v>"year18":["📆 1800s","📆&lt;br&gt;Adopted:&lt;br&gt;1800s","&lt;br&gt;Flag was adopted any year from 1800 to 1899 (included).&lt;br&gt;&lt;br&gt;Official modifications to established flags are considered as long as they significantly alter any element of the flag."],</v>
      </c>
      <c r="G300" s="28" t="str">
        <f t="shared" si="22"/>
        <v>   combinedMappings ["year18"]= ["📆 1800s", "📆&lt;br&gt;Adopted:&lt;br&gt;1800s", "&lt;br&gt;Flag was adopted any year from 1800 to 1899 (included).&lt;br&gt;&lt;br&gt;Official modifications to established flags are considered as long as they significantly alter any element of the flag."],</v>
      </c>
      <c r="H300" s="36" t="str">
        <f>""</f>
        <v/>
      </c>
    </row>
    <row r="301" spans="1:8" ht="14.4" x14ac:dyDescent="0.3">
      <c r="A301" s="29" t="s">
        <v>2102</v>
      </c>
      <c r="B301" s="30" t="str">
        <f t="shared" si="21"/>
        <v>"year19"</v>
      </c>
      <c r="C301" s="39" t="s">
        <v>2103</v>
      </c>
      <c r="D301" s="31" t="s">
        <v>2104</v>
      </c>
      <c r="E301" s="32" t="s">
        <v>2105</v>
      </c>
      <c r="F301" s="27" t="str">
        <f t="shared" si="19"/>
        <v>"year19":["📆 1900s","📆&lt;br&gt;Adopted:&lt;br&gt;1900s","&lt;br&gt;Flag was adopted any year from 1900 to 1999 (included).&lt;br&gt;&lt;br&gt;Official modifications to established flags are considered as long as they significantly alter any element of the flag."],</v>
      </c>
      <c r="G301" s="28" t="str">
        <f t="shared" si="22"/>
        <v>   combinedMappings ["year19"]= ["📆 1900s", "📆&lt;br&gt;Adopted:&lt;br&gt;1900s", "&lt;br&gt;Flag was adopted any year from 1900 to 1999 (included).&lt;br&gt;&lt;br&gt;Official modifications to established flags are considered as long as they significantly alter any element of the flag."],</v>
      </c>
      <c r="H301" s="36" t="str">
        <f>""</f>
        <v/>
      </c>
    </row>
    <row r="302" spans="1:8" ht="14.4" x14ac:dyDescent="0.3">
      <c r="A302" s="29" t="s">
        <v>2106</v>
      </c>
      <c r="B302" s="30" t="str">
        <f t="shared" si="21"/>
        <v>"histor"</v>
      </c>
      <c r="C302" s="39" t="s">
        <v>2107</v>
      </c>
      <c r="D302" s="31" t="s">
        <v>2108</v>
      </c>
      <c r="E302" s="32" t="s">
        <v>2109</v>
      </c>
      <c r="F302" s="27" t="str">
        <f t="shared" si="19"/>
        <v>"histor":["⌛ Historical","⌛&lt;br&gt;Historical Flag","&lt;br&gt;The flag is no longer in use (it is considered as Historical in the database).&lt;br&gt;&lt;br&gt;This means that it was replaced by a different flag, or that the country/territory no longer exists"],</v>
      </c>
      <c r="G302" s="28" t="str">
        <f t="shared" si="22"/>
        <v>   combinedMappings ["histor"]= ["⌛ Historical", "⌛&lt;br&gt;Historical Flag", "&lt;br&gt;The flag is no longer in use (it is considered as Historical in the database).&lt;br&gt;&lt;br&gt;This means that it was replaced by a different flag, or that the country/territory no longer exists"],</v>
      </c>
      <c r="H302" s="36" t="str">
        <f>""</f>
        <v/>
      </c>
    </row>
    <row r="303" spans="1:8" x14ac:dyDescent="0.35">
      <c r="B303" t="str">
        <f t="shared" si="21"/>
        <v/>
      </c>
      <c r="H303" s="36" t="str">
        <f>""</f>
        <v/>
      </c>
    </row>
    <row r="304" spans="1:8" x14ac:dyDescent="0.35">
      <c r="A304" s="35" t="s">
        <v>2110</v>
      </c>
      <c r="B304" t="str">
        <f t="shared" si="21"/>
        <v/>
      </c>
      <c r="H304" s="36" t="str">
        <f>""</f>
        <v/>
      </c>
    </row>
    <row r="305" spans="1:8" ht="14.4" x14ac:dyDescent="0.3">
      <c r="A305" s="29" t="s">
        <v>3</v>
      </c>
      <c r="B305" s="30" t="str">
        <f t="shared" si="21"/>
        <v>"kokomo"</v>
      </c>
      <c r="C305" s="39" t="s">
        <v>2111</v>
      </c>
      <c r="D305" s="31" t="s">
        <v>2112</v>
      </c>
      <c r="E305" s="32" t="s">
        <v>2113</v>
      </c>
      <c r="F305" s="27" t="str">
        <f t="shared" si="19"/>
        <v>"kokomo":["🎵 Kokomo","🎵🍹&lt;br&gt;Appears in:&lt;br&gt;'Kokomo'","&lt;br&gt;The country is mentioned in the lyrics of the song Kokomo, by The Beach Boys.&lt;br&gt;&lt;br&gt;Source: https://en.wikipedia.org/wiki/Kokomo_(song)"],</v>
      </c>
      <c r="G305" s="28" t="str">
        <f t="shared" ref="G305:G329" si="23">IF(A305&lt;&gt;"",SUBSTITUTE(SUBSTITUTE(SUBSTITUTE(SUBSTITUTE($G$1,"key",A305),"a0",C305),"a1",D305),"a2",E305),"")</f>
        <v>   combinedMappings ["kokomo"]= ["🎵 Kokomo", "🎵🍹&lt;br&gt;Appears in:&lt;br&gt;'Kokomo'", "&lt;br&gt;The country is mentioned in the lyrics of the song Kokomo, by The Beach Boys.&lt;br&gt;&lt;br&gt;Source: https://en.wikipedia.org/wiki/Kokomo_(song)"],</v>
      </c>
      <c r="H305" s="36" t="str">
        <f>""</f>
        <v/>
      </c>
    </row>
    <row r="306" spans="1:8" ht="14.4" x14ac:dyDescent="0.3">
      <c r="A306" s="29" t="s">
        <v>2114</v>
      </c>
      <c r="B306" s="30" t="str">
        <f t="shared" si="21"/>
        <v>"orinoc"</v>
      </c>
      <c r="C306" s="39" t="s">
        <v>2115</v>
      </c>
      <c r="D306" s="31" t="s">
        <v>2116</v>
      </c>
      <c r="E306" s="32" t="s">
        <v>2117</v>
      </c>
      <c r="F306" s="27" t="str">
        <f t="shared" si="19"/>
        <v>"orinoc":["🎵🌊","🎵🌊&lt;br&gt;Appears in:&lt;br&gt;'Orinoco Flow'","&lt;br&gt;The country or territory appears in the lyrics of the song Orinoco Flow, by Enya.&lt;br&gt;&lt;br&gt;Source: https://en.wikipedia.org/wiki/Kokomo_(song)"],</v>
      </c>
      <c r="G306" s="28" t="str">
        <f t="shared" si="23"/>
        <v>   combinedMappings ["orinoc"]= ["🎵🌊", "🎵🌊&lt;br&gt;Appears in:&lt;br&gt;'Orinoco Flow'", "&lt;br&gt;The country or territory appears in the lyrics of the song Orinoco Flow, by Enya.&lt;br&gt;&lt;br&gt;Source: https://en.wikipedia.org/wiki/Kokomo_(song)"],</v>
      </c>
      <c r="H306" s="36" t="str">
        <f>""</f>
        <v/>
      </c>
    </row>
    <row r="307" spans="1:8" ht="14.4" x14ac:dyDescent="0.3">
      <c r="A307" s="29" t="s">
        <v>27</v>
      </c>
      <c r="B307" s="30" t="str">
        <f t="shared" si="21"/>
        <v>"monarchy"</v>
      </c>
      <c r="C307" s="39" t="s">
        <v>2118</v>
      </c>
      <c r="D307" s="31" t="s">
        <v>2119</v>
      </c>
      <c r="E307" s="32" t="s">
        <v>2120</v>
      </c>
      <c r="F307" s="27" t="str">
        <f t="shared" si="19"/>
        <v>"monarchy":["🤴 Monarchy","🤴&lt;br&gt;Monarchy","&lt;br&gt;The country is considered to be a monarchy, as of 2024.&lt;br&gt;&lt;br&gt;Source:&lt;br&gt;https://en.wikipedia.org/wiki/&lt;br&gt;List_of_current_monarchies"],</v>
      </c>
      <c r="G307" s="28" t="str">
        <f t="shared" si="23"/>
        <v>   combinedMappings ["monarchy"]= ["🤴 Monarchy", "🤴&lt;br&gt;Monarchy", "&lt;br&gt;The country is considered to be a monarchy, as of 2024.&lt;br&gt;&lt;br&gt;Source:&lt;br&gt;https://en.wikipedia.org/wiki/&lt;br&gt;List_of_current_monarchies"],</v>
      </c>
      <c r="H307" s="36" t="str">
        <f>""</f>
        <v/>
      </c>
    </row>
    <row r="308" spans="1:8" ht="14.4" x14ac:dyDescent="0.3">
      <c r="A308" s="29" t="s">
        <v>2121</v>
      </c>
      <c r="B308" s="30" t="str">
        <f t="shared" si="21"/>
        <v>"hot20"</v>
      </c>
      <c r="C308" s="39" t="s">
        <v>2118</v>
      </c>
      <c r="D308" s="31" t="s">
        <v>2119</v>
      </c>
      <c r="E308" s="32" t="s">
        <v>2122</v>
      </c>
      <c r="F308" s="27" t="str">
        <f t="shared" si="19"/>
        <v>"hot20":["🤴 Monarchy","🤴&lt;br&gt;Monarchy","&lt;br&gt;The country is considered to be a monarchy, as of 2024.&lt;br&gt;&lt;br&gt;Source:&lt;br&gt;List of current monarchies&lt;br&gt;(Wikipedia)"],</v>
      </c>
      <c r="G308" s="28" t="str">
        <f t="shared" si="23"/>
        <v>   combinedMappings ["hot20"]= ["🤴 Monarchy", "🤴&lt;br&gt;Monarchy", "&lt;br&gt;The country is considered to be a monarchy, as of 2024.&lt;br&gt;&lt;br&gt;Source:&lt;br&gt;List of current monarchies&lt;br&gt;(Wikipedia)"],</v>
      </c>
      <c r="H308" s="36" t="str">
        <f>""</f>
        <v/>
      </c>
    </row>
    <row r="309" spans="1:8" ht="14.4" x14ac:dyDescent="0.3">
      <c r="A309" s="29" t="s">
        <v>2123</v>
      </c>
      <c r="B309" s="30" t="str">
        <f t="shared" si="21"/>
        <v>"cold20"</v>
      </c>
      <c r="C309" s="39" t="s">
        <v>2124</v>
      </c>
      <c r="D309" s="31" t="s">
        <v>2125</v>
      </c>
      <c r="E309" s="32" t="s">
        <v>2126</v>
      </c>
      <c r="F309" s="27" t="str">
        <f t="shared" si="19"/>
        <v>"cold20":["🍔 Lowest °","🍔&lt;br&gt;+ 1000&lt;br&gt;McDonald's","&lt;br&gt;The country is one of the top 20 lowest .&lt;br&gt;&lt;br&gt;Source:&lt;br&gt;List of current monarchies&lt;br&gt;(Wikipedia)"],</v>
      </c>
      <c r="G309" s="28" t="str">
        <f t="shared" si="23"/>
        <v>   combinedMappings ["cold20"]= ["🍔 Lowest °", "🍔&lt;br&gt;+ 1000&lt;br&gt;McDonald's", "&lt;br&gt;The country is one of the top 20 lowest .&lt;br&gt;&lt;br&gt;Source:&lt;br&gt;List of current monarchies&lt;br&gt;(Wikipedia)"],</v>
      </c>
      <c r="H309" s="36" t="str">
        <f>""</f>
        <v/>
      </c>
    </row>
    <row r="310" spans="1:8" ht="14.4" x14ac:dyDescent="0.3">
      <c r="A310" s="29" t="s">
        <v>2127</v>
      </c>
      <c r="B310" s="30" t="str">
        <f t="shared" si="21"/>
        <v>"rainys"</v>
      </c>
      <c r="C310" s="39" t="s">
        <v>2124</v>
      </c>
      <c r="D310" s="31" t="s">
        <v>2128</v>
      </c>
      <c r="E310" s="32" t="s">
        <v>2126</v>
      </c>
      <c r="F310" s="27" t="str">
        <f t="shared" si="19"/>
        <v>"rainys":["🍔 Lowest °","🍔&lt;br&gt;Top 20:&lt;br&gt;Precipitation","&lt;br&gt;The country is one of the top 20 lowest .&lt;br&gt;&lt;br&gt;Source:&lt;br&gt;List of current monarchies&lt;br&gt;(Wikipedia)"],</v>
      </c>
      <c r="G310" s="28" t="str">
        <f t="shared" si="23"/>
        <v>   combinedMappings ["rainys"]= ["🍔 Lowest °", "🍔&lt;br&gt;Top 20:&lt;br&gt;Precipitation", "&lt;br&gt;The country is one of the top 20 lowest .&lt;br&gt;&lt;br&gt;Source:&lt;br&gt;List of current monarchies&lt;br&gt;(Wikipedia)"],</v>
      </c>
      <c r="H310" s="36" t="str">
        <f>""</f>
        <v/>
      </c>
    </row>
    <row r="311" spans="1:8" ht="14.4" x14ac:dyDescent="0.3">
      <c r="A311" s="29" t="s">
        <v>2129</v>
      </c>
      <c r="B311" s="30" t="str">
        <f t="shared" si="21"/>
        <v>"spcbudget"</v>
      </c>
      <c r="C311" s="39" t="s">
        <v>2130</v>
      </c>
      <c r="D311" s="31" t="s">
        <v>2131</v>
      </c>
      <c r="E311" s="32" t="s">
        <v>2132</v>
      </c>
      <c r="F311" s="27" t="str">
        <f t="shared" si="19"/>
        <v>"spcbudget":["🚀","🚀&lt;br&gt;Top 10:&lt;br&gt;Space Budget","&lt;br&gt;There is a cross that covers the whole flag.&lt;br&gt;&lt;br&gt;Can be centered, nordic, diagonal... as long as it reaches the edges of the flag."],</v>
      </c>
      <c r="G311" s="28" t="str">
        <f t="shared" si="23"/>
        <v>   combinedMappings ["spcbudget"]= ["🚀", "🚀&lt;br&gt;Top 10:&lt;br&gt;Space Budget", "&lt;br&gt;There is a cross that covers the whole flag.&lt;br&gt;&lt;br&gt;Can be centered, nordic, diagonal... as long as it reaches the edges of the flag."],</v>
      </c>
      <c r="H311" s="36" t="str">
        <f>""</f>
        <v/>
      </c>
    </row>
    <row r="312" spans="1:8" ht="14.4" x14ac:dyDescent="0.3">
      <c r="A312" s="29" t="s">
        <v>2133</v>
      </c>
      <c r="B312" s="30" t="str">
        <f t="shared" si="21"/>
        <v>"spcmoon"</v>
      </c>
      <c r="C312" s="39" t="s">
        <v>2134</v>
      </c>
      <c r="D312" s="31" t="s">
        <v>2135</v>
      </c>
      <c r="E312" s="32" t="s">
        <v>2132</v>
      </c>
      <c r="F312" s="27" t="str">
        <f t="shared" si="19"/>
        <v>"spcmoon":["🌕","🌕&lt;br&gt;Country:&lt;br&gt;Moon Visit","&lt;br&gt;There is a cross that covers the whole flag.&lt;br&gt;&lt;br&gt;Can be centered, nordic, diagonal... as long as it reaches the edges of the flag."],</v>
      </c>
      <c r="G312" s="28" t="str">
        <f t="shared" si="23"/>
        <v>   combinedMappings ["spcmoon"]= ["🌕", "🌕&lt;br&gt;Country:&lt;br&gt;Moon Visit", "&lt;br&gt;There is a cross that covers the whole flag.&lt;br&gt;&lt;br&gt;Can be centered, nordic, diagonal... as long as it reaches the edges of the flag."],</v>
      </c>
      <c r="H312" s="36" t="str">
        <f>""</f>
        <v/>
      </c>
    </row>
    <row r="313" spans="1:8" ht="14.4" x14ac:dyDescent="0.3">
      <c r="A313" s="29" t="s">
        <v>2136</v>
      </c>
      <c r="B313" s="30" t="str">
        <f t="shared" si="21"/>
        <v>"spcsatellite"</v>
      </c>
      <c r="C313" s="39" t="s">
        <v>2137</v>
      </c>
      <c r="D313" s="31" t="s">
        <v>2138</v>
      </c>
      <c r="E313" s="32" t="s">
        <v>2132</v>
      </c>
      <c r="F313" s="27" t="str">
        <f t="shared" si="19"/>
        <v>"spcsatellite":["🛰️","🛰️&lt;br&gt;Top 10:&lt;br&gt;Satellites","&lt;br&gt;There is a cross that covers the whole flag.&lt;br&gt;&lt;br&gt;Can be centered, nordic, diagonal... as long as it reaches the edges of the flag."],</v>
      </c>
      <c r="G313" s="28" t="str">
        <f t="shared" si="23"/>
        <v>   combinedMappings ["spcsatellite"]= ["🛰️", "🛰️&lt;br&gt;Top 10:&lt;br&gt;Satellites", "&lt;br&gt;There is a cross that covers the whole flag.&lt;br&gt;&lt;br&gt;Can be centered, nordic, diagonal... as long as it reaches the edges of the flag."],</v>
      </c>
      <c r="H313" s="36" t="str">
        <f>""</f>
        <v/>
      </c>
    </row>
    <row r="314" spans="1:8" ht="14.4" x14ac:dyDescent="0.3">
      <c r="A314" s="29" t="s">
        <v>2139</v>
      </c>
      <c r="B314" s="30" t="str">
        <f t="shared" si="21"/>
        <v>"noarmy"</v>
      </c>
      <c r="C314" s="39" t="s">
        <v>2140</v>
      </c>
      <c r="D314" s="31" t="s">
        <v>2141</v>
      </c>
      <c r="E314" s="32" t="s">
        <v>2132</v>
      </c>
      <c r="F314" s="27" t="str">
        <f t="shared" si="19"/>
        <v>"noarmy":["🪖","🚫🪖&lt;br&gt;Country:&lt;br&gt;No Army","&lt;br&gt;There is a cross that covers the whole flag.&lt;br&gt;&lt;br&gt;Can be centered, nordic, diagonal... as long as it reaches the edges of the flag."],</v>
      </c>
      <c r="G314" s="28" t="str">
        <f t="shared" si="23"/>
        <v>   combinedMappings ["noarmy"]= ["🪖", "🚫🪖&lt;br&gt;Country:&lt;br&gt;No Army", "&lt;br&gt;There is a cross that covers the whole flag.&lt;br&gt;&lt;br&gt;Can be centered, nordic, diagonal... as long as it reaches the edges of the flag."],</v>
      </c>
      <c r="H314" s="36" t="str">
        <f>""</f>
        <v/>
      </c>
    </row>
    <row r="315" spans="1:8" ht="14.4" x14ac:dyDescent="0.3">
      <c r="A315" s="29" t="s">
        <v>4</v>
      </c>
      <c r="B315" s="30" t="str">
        <f t="shared" si="21"/>
        <v>"locate_MI"</v>
      </c>
      <c r="C315" s="39" t="s">
        <v>2142</v>
      </c>
      <c r="D315" s="31" t="s">
        <v>2143</v>
      </c>
      <c r="E315" s="32" t="s">
        <v>2144</v>
      </c>
      <c r="F315" s="27" t="str">
        <f t="shared" si="19"/>
        <v>"locate_MI":["🏍 MI","🏍&lt;br&gt;Mission:&lt;br&gt;Impossible","&lt;br&gt;The country appears in any of the Mission: Impossible films.&lt;br&gt;&lt;br&gt;Must be a real location.&lt;br&gt;&lt;br&gt;Only countries are valid in this category."],</v>
      </c>
      <c r="G315" s="28" t="str">
        <f t="shared" si="23"/>
        <v>   combinedMappings ["locate_MI"]= ["🏍 MI", "🏍&lt;br&gt;Mission:&lt;br&gt;Impossible", "&lt;br&gt;The country appears in any of the Mission: Impossible films.&lt;br&gt;&lt;br&gt;Must be a real location.&lt;br&gt;&lt;br&gt;Only countries are valid in this category."],</v>
      </c>
      <c r="H315" s="36" t="str">
        <f>""</f>
        <v/>
      </c>
    </row>
    <row r="316" spans="1:8" ht="14.4" x14ac:dyDescent="0.3">
      <c r="A316" s="29" t="s">
        <v>5</v>
      </c>
      <c r="B316" s="30" t="str">
        <f t="shared" si="21"/>
        <v>"pol_Nuclear"</v>
      </c>
      <c r="C316" s="39" t="s">
        <v>2145</v>
      </c>
      <c r="D316" s="31" t="s">
        <v>2146</v>
      </c>
      <c r="E316" s="32" t="s">
        <v>2147</v>
      </c>
      <c r="F316" s="27" t="str">
        <f t="shared" si="19"/>
        <v>"pol_Nuclear":["☢️ Nuclear","☢️&lt;br&gt;Nuclear&lt;br&gt;Weapons","&lt;br&gt;The country has publicly stated it has nuclear weapons.&lt;br&gt;&lt;br&gt;Source: &lt;br&gt;https://en.wikipedia.org/wiki/&lt;br&gt;List_of_states_with_nuclear_weapons"],</v>
      </c>
      <c r="G316" s="28" t="str">
        <f t="shared" si="23"/>
        <v>   combinedMappings ["pol_Nuclear"]= ["☢️ Nuclear", "☢️&lt;br&gt;Nuclear&lt;br&gt;Weapons", "&lt;br&gt;The country has publicly stated it has nuclear weapons.&lt;br&gt;&lt;br&gt;Source: &lt;br&gt;https://en.wikipedia.org/wiki/&lt;br&gt;List_of_states_with_nuclear_weapons"],</v>
      </c>
      <c r="H316" s="36" t="str">
        <f>""</f>
        <v/>
      </c>
    </row>
    <row r="317" spans="1:8" ht="14.4" x14ac:dyDescent="0.3">
      <c r="A317" s="29" t="s">
        <v>12</v>
      </c>
      <c r="B317" s="30" t="str">
        <f t="shared" si="21"/>
        <v>"pol_samesx"</v>
      </c>
      <c r="C317" s="39" t="s">
        <v>2148</v>
      </c>
      <c r="D317" s="31" t="s">
        <v>2149</v>
      </c>
      <c r="E317" s="32" t="s">
        <v>2150</v>
      </c>
      <c r="F317" s="27" t="str">
        <f t="shared" si="19"/>
        <v>"pol_samesx":["🏳‍🌈 Same Sex","🏳‍🌈&lt;br&gt;Same Sex&lt;br&gt;Marriage","&lt;br&gt;Countries where same-sex marriage is legal.&lt;br&gt;&lt;br&gt;Subdivisions of the country are not allowed."],</v>
      </c>
      <c r="G317" s="28" t="str">
        <f t="shared" si="23"/>
        <v>   combinedMappings ["pol_samesx"]= ["🏳‍🌈 Same Sex", "🏳‍🌈&lt;br&gt;Same Sex&lt;br&gt;Marriage", "&lt;br&gt;Countries where same-sex marriage is legal.&lt;br&gt;&lt;br&gt;Subdivisions of the country are not allowed."],</v>
      </c>
      <c r="H317" s="36" t="str">
        <f>""</f>
        <v/>
      </c>
    </row>
    <row r="318" spans="1:8" ht="14.4" x14ac:dyDescent="0.3">
      <c r="A318" s="29" t="s">
        <v>13</v>
      </c>
      <c r="B318" s="30" t="str">
        <f t="shared" si="21"/>
        <v>"pol_pope"</v>
      </c>
      <c r="C318" s="39" t="s">
        <v>2151</v>
      </c>
      <c r="D318" s="31" t="s">
        <v>2152</v>
      </c>
      <c r="E318" s="32" t="s">
        <v>2153</v>
      </c>
      <c r="F318" s="27" t="str">
        <f t="shared" si="19"/>
        <v>"pol_pope":["⛪ Pope","⛪&lt;br&gt;Country:&lt;br&gt;Pope","&lt;br&gt;Countries of origin (nationality) of a pope. Vatican City is not a valid answer as it is not a birth place.&lt;br&gt;&lt;br&gt;Historical popes are also included.&lt;br&gt;&lt;br&gt;Source: https://en.wikipedia.org/wiki/&lt;br&gt;List_of_popes_by_country"],</v>
      </c>
      <c r="G318" s="28" t="str">
        <f t="shared" si="23"/>
        <v>   combinedMappings ["pol_pope"]= ["⛪ Pope", "⛪&lt;br&gt;Country:&lt;br&gt;Pope", "&lt;br&gt;Countries of origin (nationality) of a pope. Vatican City is not a valid answer as it is not a birth place.&lt;br&gt;&lt;br&gt;Historical popes are also included.&lt;br&gt;&lt;br&gt;Source: https://en.wikipedia.org/wiki/&lt;br&gt;List_of_popes_by_country"],</v>
      </c>
      <c r="H318" s="36" t="str">
        <f>""</f>
        <v/>
      </c>
    </row>
    <row r="319" spans="1:8" ht="14.4" x14ac:dyDescent="0.3">
      <c r="A319" s="29" t="s">
        <v>2154</v>
      </c>
      <c r="B319" s="30" t="str">
        <f t="shared" si="21"/>
        <v>"top_peace"</v>
      </c>
      <c r="C319" s="39" t="s">
        <v>2155</v>
      </c>
      <c r="D319" s="31" t="s">
        <v>2156</v>
      </c>
      <c r="E319" s="32" t="s">
        <v>2132</v>
      </c>
      <c r="F319" s="27" t="str">
        <f t="shared" si="19"/>
        <v>"top_peace":["🕊️","🕊️&lt;br&gt;Top 20:&lt;br&gt;Peaceful","&lt;br&gt;There is a cross that covers the whole flag.&lt;br&gt;&lt;br&gt;Can be centered, nordic, diagonal... as long as it reaches the edges of the flag."],</v>
      </c>
      <c r="G319" s="28" t="str">
        <f t="shared" si="23"/>
        <v>   combinedMappings ["top_peace"]= ["🕊️", "🕊️&lt;br&gt;Top 20:&lt;br&gt;Peaceful", "&lt;br&gt;There is a cross that covers the whole flag.&lt;br&gt;&lt;br&gt;Can be centered, nordic, diagonal... as long as it reaches the edges of the flag."],</v>
      </c>
      <c r="H319" s="36" t="str">
        <f>""</f>
        <v/>
      </c>
    </row>
    <row r="320" spans="1:8" ht="14.4" x14ac:dyDescent="0.3">
      <c r="A320" s="29" t="s">
        <v>6</v>
      </c>
      <c r="B320" s="30" t="str">
        <f t="shared" si="21"/>
        <v>"top10_airlines"</v>
      </c>
      <c r="C320" s="39" t="s">
        <v>2157</v>
      </c>
      <c r="D320" s="31" t="s">
        <v>2158</v>
      </c>
      <c r="E320" s="32" t="s">
        <v>2159</v>
      </c>
      <c r="F320" s="27" t="str">
        <f t="shared" si="19"/>
        <v>"top10_airlines":["🛫","🛫&lt;br&gt;Top 10:&lt;br&gt;Airlines","&lt;br&gt;The country has an airline included in the top 10 of best airlines (2024).&lt;br&gt;&lt;br&gt;Source:&lt;br&gt;https://www.worldairlineawards.com/worlds-top-10-airlines-2024/"],</v>
      </c>
      <c r="G320" s="28" t="str">
        <f t="shared" si="23"/>
        <v>   combinedMappings ["top10_airlines"]= ["🛫", "🛫&lt;br&gt;Top 10:&lt;br&gt;Airlines", "&lt;br&gt;The country has an airline included in the top 10 of best airlines (2024).&lt;br&gt;&lt;br&gt;Source:&lt;br&gt;https://www.worldairlineawards.com/worlds-top-10-airlines-2024/"],</v>
      </c>
      <c r="H320" s="36" t="str">
        <f>""</f>
        <v/>
      </c>
    </row>
    <row r="321" spans="1:8" ht="14.4" x14ac:dyDescent="0.3">
      <c r="A321" s="29" t="s">
        <v>7</v>
      </c>
      <c r="B321" s="30" t="str">
        <f t="shared" si="21"/>
        <v>"top10_ping"</v>
      </c>
      <c r="C321" s="39" t="s">
        <v>2160</v>
      </c>
      <c r="D321" s="31" t="s">
        <v>2161</v>
      </c>
      <c r="E321" s="32" t="s">
        <v>2162</v>
      </c>
      <c r="F321" s="27" t="str">
        <f t="shared" ref="F321:F329" si="24">IF(A321&lt;&gt;"",B321&amp;":["&amp;CHAR(34)&amp;C321&amp;CHAR(34)&amp;","&amp;CHAR(34)&amp;D321&amp;CHAR(34)&amp;","&amp;CHAR(34)&amp;E321&amp;CHAR(34)&amp;"],","")</f>
        <v>"top10_ping":["🏓 Table Tennis","🏓&lt;br&gt;Top 10:&lt;br&gt;Table Tennis","&lt;br&gt;The country is included in the top 10 of major achievements in table tennis (ping-pong) world championships or Olympics.&lt;br&gt;&lt;br&gt;Source:&lt;br&gt;https://en.wikipedia.org/wiki/&lt;br&gt;Major_achievements_in_table_tennis_by_nation"],</v>
      </c>
      <c r="G321" s="28" t="str">
        <f t="shared" si="23"/>
        <v>   combinedMappings ["top10_ping"]= ["🏓 Table Tennis", "🏓&lt;br&gt;Top 10:&lt;br&gt;Table Tennis", "&lt;br&gt;The country is included in the top 10 of major achievements in table tennis (ping-pong) world championships or Olympics.&lt;br&gt;&lt;br&gt;Source:&lt;br&gt;https://en.wikipedia.org/wiki/&lt;br&gt;Major_achievements_in_table_tennis_by_nation"],</v>
      </c>
      <c r="H321" s="36" t="str">
        <f>""</f>
        <v/>
      </c>
    </row>
    <row r="322" spans="1:8" ht="14.4" x14ac:dyDescent="0.3">
      <c r="A322" s="29" t="s">
        <v>8</v>
      </c>
      <c r="B322" s="30" t="str">
        <f t="shared" si="21"/>
        <v>"top30_camel"</v>
      </c>
      <c r="C322" s="39" t="s">
        <v>2163</v>
      </c>
      <c r="D322" s="31" t="s">
        <v>2164</v>
      </c>
      <c r="E322" s="32" t="s">
        <v>2165</v>
      </c>
      <c r="F322" s="27" t="str">
        <f t="shared" si="24"/>
        <v>"top30_camel":["🐪 Camel","🐪&lt;br&gt;Top 30:&lt;br&gt;Camels","&lt;br&gt;The country is in the top 30 of camel population.&lt;br&gt;&lt;br&gt;Source:&lt;br&gt;https://worldpopulationreview.com/country-rankings/camel-population-by-country"],</v>
      </c>
      <c r="G322" s="28" t="str">
        <f t="shared" si="23"/>
        <v>   combinedMappings ["top30_camel"]= ["🐪 Camel", "🐪&lt;br&gt;Top 30:&lt;br&gt;Camels", "&lt;br&gt;The country is in the top 30 of camel population.&lt;br&gt;&lt;br&gt;Source:&lt;br&gt;https://worldpopulationreview.com/country-rankings/camel-population-by-country"],</v>
      </c>
      <c r="H322" s="36" t="str">
        <f>""</f>
        <v/>
      </c>
    </row>
    <row r="323" spans="1:8" ht="14.4" x14ac:dyDescent="0.3">
      <c r="A323" s="29" t="s">
        <v>15</v>
      </c>
      <c r="B323" s="30" t="str">
        <f t="shared" si="21"/>
        <v>"md_tekken7"</v>
      </c>
      <c r="C323" s="39" t="s">
        <v>2166</v>
      </c>
      <c r="D323" s="31" t="s">
        <v>2167</v>
      </c>
      <c r="E323" s="32" t="s">
        <v>2168</v>
      </c>
      <c r="F323" s="27" t="str">
        <f t="shared" si="24"/>
        <v>"md_tekken7":["🕹️ Tekken","🕹️&lt;br&gt;Tekken:&lt;br&gt;Nationality","&lt;br&gt;Country is the home nation of any main character from Tekken 7.&lt;br&gt;&lt;br&gt;Source:&lt;br&gt;https://en.wikipedia.org/wiki/&lt;br&gt;Characters_of_the_Tekken_series"],</v>
      </c>
      <c r="G323" s="28" t="str">
        <f t="shared" si="23"/>
        <v>   combinedMappings ["md_tekken7"]= ["🕹️ Tekken", "🕹️&lt;br&gt;Tekken:&lt;br&gt;Nationality", "&lt;br&gt;Country is the home nation of any main character from Tekken 7.&lt;br&gt;&lt;br&gt;Source:&lt;br&gt;https://en.wikipedia.org/wiki/&lt;br&gt;Characters_of_the_Tekken_series"],</v>
      </c>
      <c r="H323" s="36" t="str">
        <f>""</f>
        <v/>
      </c>
    </row>
    <row r="324" spans="1:8" ht="14.4" x14ac:dyDescent="0.3">
      <c r="A324" s="29" t="s">
        <v>2169</v>
      </c>
      <c r="B324" s="30" t="str">
        <f t="shared" ref="B324:B329" si="25">IF(C324&lt;&gt;"",CHAR(34)&amp;A324&amp;CHAR(34),"")</f>
        <v>"rg2_AF_North"</v>
      </c>
      <c r="C324" s="39" t="s">
        <v>2170</v>
      </c>
      <c r="D324" s="31" t="s">
        <v>2171</v>
      </c>
      <c r="E324" s="32" t="s">
        <v>2172</v>
      </c>
      <c r="F324" s="27" t="str">
        <f t="shared" si="24"/>
        <v>"rg2_AF_North":["🗺️ Northern Africa","🗺️&lt;br&gt;Northern&lt;br&gt;Africa","&lt;br&gt;Countries located in the northern part of Africa.&lt;br&gt;&lt;br&gt;The list is updated according to United Nations geoscheme. &lt;br&gt;&lt;br&gt;Subdivisions of the listed countries are accepted, but regions such as Ceuta of Lampedusa belonging to other countries are not."],</v>
      </c>
      <c r="G324" s="28" t="str">
        <f t="shared" si="23"/>
        <v>   combinedMappings ["rg2_AF_North"]= ["🗺️ Northern Africa", "🗺️&lt;br&gt;Northern&lt;br&gt;Africa", "&lt;br&gt;Countries located in the northern part of Africa.&lt;br&gt;&lt;br&gt;The list is updated according to United Nations geoscheme. &lt;br&gt;&lt;br&gt;Subdivisions of the listed countries are accepted, but regions such as Ceuta of Lampedusa belonging to other countries are not."],</v>
      </c>
      <c r="H324" s="36" t="str">
        <f>""</f>
        <v/>
      </c>
    </row>
    <row r="325" spans="1:8" ht="14.4" x14ac:dyDescent="0.3">
      <c r="A325" s="29" t="s">
        <v>580</v>
      </c>
      <c r="B325" s="30" t="str">
        <f t="shared" si="25"/>
        <v>"rg2_AS_SouthEast"</v>
      </c>
      <c r="C325" s="39" t="s">
        <v>2173</v>
      </c>
      <c r="D325" s="31" t="s">
        <v>2174</v>
      </c>
      <c r="E325" s="32" t="s">
        <v>2175</v>
      </c>
      <c r="F325" s="27" t="str">
        <f t="shared" si="24"/>
        <v>"rg2_AS_SouthEast":["🗺️ SE Asia","🗺️&lt;br&gt;South East&lt;br&gt;Asia","&lt;br&gt;Countries located in the south-east part of Asia.&lt;br&gt;&lt;br&gt;The list is updated according to United Nations geoscheme. &lt;br&gt;&lt;br&gt;Countries located in the most eastern/southern part of Asia are not valid.&lt;br&gt;&lt;br&gt;Subdivisions of the listed countries are accepted, but regions belonging to other countries are not."],</v>
      </c>
      <c r="G325" s="28" t="str">
        <f t="shared" si="23"/>
        <v>   combinedMappings ["rg2_AS_SouthEast"]= ["🗺️ SE Asia", "🗺️&lt;br&gt;South East&lt;br&gt;Asia", "&lt;br&gt;Countries located in the south-east part of Asia.&lt;br&gt;&lt;br&gt;The list is updated according to United Nations geoscheme. &lt;br&gt;&lt;br&gt;Countries located in the most eastern/southern part of Asia are not valid.&lt;br&gt;&lt;br&gt;Subdivisions of the listed countries are accepted, but regions belonging to other countries are not."],</v>
      </c>
      <c r="H325" s="36" t="str">
        <f>""</f>
        <v/>
      </c>
    </row>
    <row r="326" spans="1:8" ht="14.4" x14ac:dyDescent="0.3">
      <c r="A326" s="29" t="s">
        <v>564</v>
      </c>
      <c r="B326" s="30" t="str">
        <f t="shared" si="25"/>
        <v>"rg2_AM_Central"</v>
      </c>
      <c r="C326" s="39" t="s">
        <v>2176</v>
      </c>
      <c r="D326" s="31" t="s">
        <v>2177</v>
      </c>
      <c r="E326" s="32" t="s">
        <v>2178</v>
      </c>
      <c r="F326" s="27" t="str">
        <f t="shared" si="24"/>
        <v>"rg2_AM_Central":["🗺️ Central America","🗺️&lt;br&gt;Central&lt;br&gt;America","&lt;br&gt;Countries located in the south part of North America, also known as Central America.&lt;br&gt;&lt;br&gt;The list is updated according to United Nations geoscheme. &lt;br&gt;&lt;br&gt;Subdivisions of the listed countries are accepted, but regions belonging to other countries are not."],</v>
      </c>
      <c r="G326" s="28" t="str">
        <f t="shared" si="23"/>
        <v>   combinedMappings ["rg2_AM_Central"]= ["🗺️ Central America", "🗺️&lt;br&gt;Central&lt;br&gt;America", "&lt;br&gt;Countries located in the south part of North America, also known as Central America.&lt;br&gt;&lt;br&gt;The list is updated according to United Nations geoscheme. &lt;br&gt;&lt;br&gt;Subdivisions of the listed countries are accepted, but regions belonging to other countries are not."],</v>
      </c>
      <c r="H326" s="36" t="str">
        <f>""</f>
        <v/>
      </c>
    </row>
    <row r="327" spans="1:8" ht="14.4" x14ac:dyDescent="0.3">
      <c r="A327" s="29" t="s">
        <v>2179</v>
      </c>
      <c r="B327" s="30" t="str">
        <f t="shared" si="25"/>
        <v>"rg2_EU_South"</v>
      </c>
      <c r="C327" s="39" t="s">
        <v>2180</v>
      </c>
      <c r="D327" s="31" t="s">
        <v>2181</v>
      </c>
      <c r="E327" s="32" t="s">
        <v>2182</v>
      </c>
      <c r="F327" s="27" t="str">
        <f t="shared" si="24"/>
        <v>"rg2_EU_South":["🗺️ Southern Europe","🗺️&lt;br&gt;Southern&lt;br&gt;Europe","&lt;br&gt;Countries located in the south part of Europe.&lt;br&gt;&lt;br&gt;The list is updated according to United Nations geoscheme. &lt;br&gt;&lt;br&gt;Subdivisions of the listed countries are accepted, but regions belonging to other countries are not."],</v>
      </c>
      <c r="G327" s="28" t="str">
        <f t="shared" si="23"/>
        <v>   combinedMappings ["rg2_EU_South"]= ["🗺️ Southern Europe", "🗺️&lt;br&gt;Southern&lt;br&gt;Europe", "&lt;br&gt;Countries located in the south part of Europe.&lt;br&gt;&lt;br&gt;The list is updated according to United Nations geoscheme. &lt;br&gt;&lt;br&gt;Subdivisions of the listed countries are accepted, but regions belonging to other countries are not."],</v>
      </c>
      <c r="H327" s="36" t="str">
        <f>""</f>
        <v/>
      </c>
    </row>
    <row r="328" spans="1:8" ht="14.4" x14ac:dyDescent="0.3">
      <c r="A328" s="29" t="s">
        <v>9</v>
      </c>
      <c r="B328" s="30" t="str">
        <f t="shared" si="25"/>
        <v>"rg3_austrohungary"</v>
      </c>
      <c r="C328" s="39" t="s">
        <v>2183</v>
      </c>
      <c r="D328" s="31" t="s">
        <v>2184</v>
      </c>
      <c r="E328" s="32" t="s">
        <v>2185</v>
      </c>
      <c r="F328" s="27" t="str">
        <f t="shared" si="24"/>
        <v>"rg3_austrohungary":["🇦🇹🇭🇺 Empire","🇦🇹🇭🇺 &lt;br&gt;Empire","&lt;br&gt;Countries that were more than 90% conquered by the Austro-Hungarian empire (1867-1918).&lt;br&gt;&lt;br&gt;Subdivisions of the listed countries are accepted."],</v>
      </c>
      <c r="G328" s="28" t="str">
        <f t="shared" si="23"/>
        <v>   combinedMappings ["rg3_austrohungary"]= ["🇦🇹🇭🇺 Empire", "🇦🇹🇭🇺 &lt;br&gt;Empire", "&lt;br&gt;Countries that were more than 90% conquered by the Austro-Hungarian empire (1867-1918).&lt;br&gt;&lt;br&gt;Subdivisions of the listed countries are accepted."],</v>
      </c>
      <c r="H328" s="36" t="str">
        <f>""</f>
        <v/>
      </c>
    </row>
    <row r="329" spans="1:8" ht="14.4" x14ac:dyDescent="0.3">
      <c r="A329" s="29" t="s">
        <v>14</v>
      </c>
      <c r="B329" s="30" t="str">
        <f t="shared" si="25"/>
        <v>"geo_CapiBeach"</v>
      </c>
      <c r="C329" s="39" t="s">
        <v>2186</v>
      </c>
      <c r="D329" s="31" t="s">
        <v>2187</v>
      </c>
      <c r="E329" s="32" t="s">
        <v>2188</v>
      </c>
      <c r="F329" s="27" t="str">
        <f t="shared" si="24"/>
        <v>"geo_CapiBeach":["⛱️ Beach","⛱️&lt;br&gt;Capital:&lt;br&gt;Beach","&lt;br&gt;The capital of the country/territory contains a sea beach.&lt;br&gt;&lt;br&gt;Only country flags are allowed in this category, capital city flags are not valid.&lt;br&gt;&lt;br&gt;If the country has beaches but the capital doesn't, it will not be valid."],</v>
      </c>
      <c r="G329" s="28" t="str">
        <f t="shared" si="23"/>
        <v>   combinedMappings ["geo_CapiBeach"]= ["⛱️ Beach", "⛱️&lt;br&gt;Capital:&lt;br&gt;Beach", "&lt;br&gt;The capital of the country/territory contains a sea beach.&lt;br&gt;&lt;br&gt;Only country flags are allowed in this category, capital city flags are not valid.&lt;br&gt;&lt;br&gt;If the country has beaches but the capital doesn't, it will not be valid."],</v>
      </c>
      <c r="H329" s="36" t="str">
        <f>""</f>
        <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46DD1-435C-4C04-90B5-E533C05FCFB3}">
  <dimension ref="A1:AB29"/>
  <sheetViews>
    <sheetView zoomScale="85" zoomScaleNormal="85" workbookViewId="0">
      <selection activeCell="F22" sqref="F22"/>
    </sheetView>
  </sheetViews>
  <sheetFormatPr defaultRowHeight="14.4" x14ac:dyDescent="0.3"/>
  <cols>
    <col min="1" max="1" width="10.44140625" bestFit="1" customWidth="1"/>
    <col min="2" max="2" width="11.33203125" bestFit="1" customWidth="1"/>
    <col min="3" max="3" width="7.44140625" bestFit="1" customWidth="1"/>
  </cols>
  <sheetData>
    <row r="1" spans="1:28" x14ac:dyDescent="0.3">
      <c r="A1" t="s">
        <v>209</v>
      </c>
    </row>
    <row r="3" spans="1:28" x14ac:dyDescent="0.3">
      <c r="A3" t="str" cm="1">
        <f t="array" ref="A3:AB3">_xlfn.TEXTSPLIT(SUBSTITUTE(SUBSTITUTE(SUBSTITUTE(A18, "[", ""), "]", ""), """", ""), ",")</f>
        <v>Diagon</v>
      </c>
      <c r="B3" t="str">
        <v xml:space="preserve"> Animal</v>
      </c>
      <c r="C3" t="str">
        <v xml:space="preserve"> Bird</v>
      </c>
      <c r="D3" t="str">
        <v>capi_Port Moresby</v>
      </c>
      <c r="E3" t="str">
        <v>area_462840</v>
      </c>
      <c r="F3" t="str">
        <v>island</v>
      </c>
      <c r="G3" t="str">
        <v xml:space="preserve"> geo_CapiBeach</v>
      </c>
      <c r="H3" t="str">
        <v xml:space="preserve"> ntWHRE</v>
      </c>
      <c r="I3" t="str">
        <v xml:space="preserve"> ntWHYE</v>
      </c>
      <c r="J3" t="str">
        <v>myrEQ</v>
      </c>
      <c r="K3" t="str">
        <v>staWHI</v>
      </c>
      <c r="L3" t="str">
        <v>lets14</v>
      </c>
      <c r="M3" t="str">
        <v>startP</v>
      </c>
      <c r="N3" t="str">
        <v>words2</v>
      </c>
      <c r="O3" t="str">
        <v>words3</v>
      </c>
      <c r="P3" t="str">
        <v>4Color</v>
      </c>
      <c r="Q3" t="str">
        <v>2Bands</v>
      </c>
      <c r="R3" t="str">
        <v>HasSta</v>
      </c>
      <c r="S3" t="str">
        <v>3+Star</v>
      </c>
      <c r="T3" t="str">
        <v>year19</v>
      </c>
      <c r="U3" t="str">
        <v>NO_BLU</v>
      </c>
      <c r="V3" t="str">
        <v>NO_GRE</v>
      </c>
      <c r="W3" t="str">
        <v>dgband</v>
      </c>
      <c r="X3" t="str">
        <v>alldia</v>
      </c>
      <c r="Y3" t="str">
        <v>southc</v>
      </c>
      <c r="Z3" t="str">
        <v>rg2_OC_Melanesia</v>
      </c>
      <c r="AA3" t="str">
        <v>monarchy</v>
      </c>
      <c r="AB3" t="str">
        <v>englis</v>
      </c>
    </row>
    <row r="6" spans="1:28" x14ac:dyDescent="0.3">
      <c r="D6" t="s">
        <v>3002</v>
      </c>
      <c r="E6" t="s">
        <v>1497</v>
      </c>
      <c r="F6" t="s">
        <v>1319</v>
      </c>
      <c r="G6" t="s">
        <v>1295</v>
      </c>
      <c r="H6" t="s">
        <v>1634</v>
      </c>
      <c r="I6" t="s">
        <v>1055</v>
      </c>
      <c r="N6" t="s">
        <v>1055</v>
      </c>
      <c r="O6" t="s">
        <v>1489</v>
      </c>
      <c r="P6" t="s">
        <v>1509</v>
      </c>
      <c r="Q6" t="s">
        <v>1319</v>
      </c>
      <c r="R6" t="s">
        <v>1602</v>
      </c>
      <c r="S6" t="s">
        <v>1283</v>
      </c>
    </row>
    <row r="7" spans="1:28" x14ac:dyDescent="0.3">
      <c r="C7" t="s">
        <v>1295</v>
      </c>
      <c r="M7" t="s">
        <v>1319</v>
      </c>
    </row>
    <row r="8" spans="1:28" x14ac:dyDescent="0.3">
      <c r="C8" t="s">
        <v>1634</v>
      </c>
      <c r="M8" t="s">
        <v>1602</v>
      </c>
    </row>
    <row r="9" spans="1:28" x14ac:dyDescent="0.3">
      <c r="C9" t="s">
        <v>1055</v>
      </c>
      <c r="M9" t="s">
        <v>1283</v>
      </c>
    </row>
    <row r="14" spans="1:28" x14ac:dyDescent="0.3">
      <c r="A14" t="str" cm="1">
        <f t="array" ref="A14:F14">_xlfn._xlws.FILTER(Country!A$1:BJ$1, INDEX(Country!A$2:BJ$1000, MATCH(A1, Country!A$2:A$1000, 0), )="y")</f>
        <v>island</v>
      </c>
      <c r="B14" t="str">
        <v>geo_CapiBeach</v>
      </c>
      <c r="C14" t="str">
        <v>ntWHRE</v>
      </c>
      <c r="D14" t="str">
        <v>ntWHYE</v>
      </c>
      <c r="E14" t="str">
        <v>monarchy</v>
      </c>
      <c r="F14" t="str">
        <v>englis</v>
      </c>
    </row>
    <row r="15" spans="1:28" x14ac:dyDescent="0.3">
      <c r="A15" t="str">
        <f>_xlfn.XLOOKUP(A1,Country!A:A,Country!BH:BH)</f>
        <v>["pctBLA_48", "pctBLU_0", "pctGRE_0", "pctRED_45", "pctYEL_5", "pctORA_0", "pctBRO_0", "pctPUR_0", "pctWHI_3"]</v>
      </c>
    </row>
    <row r="16" spans="1:28" x14ac:dyDescent="0.3">
      <c r="A16" t="str" cm="1">
        <f t="array" ref="A16:B16">_xlfn.XLOOKUP(A1,Country!A:A,Country!AS:AT)</f>
        <v>Port Moresby</v>
      </c>
      <c r="B16" t="str">
        <v>rg2_OC_Melanesia</v>
      </c>
    </row>
    <row r="17" spans="1:13" x14ac:dyDescent="0.3">
      <c r="A17" t="str">
        <f>_xlfn.XLOOKUP(A1,Country!A:A,Country!D:D)</f>
        <v>Oceania</v>
      </c>
    </row>
    <row r="18" spans="1:13" x14ac:dyDescent="0.3">
      <c r="A18" s="40" t="str">
        <f>_xlfn.XLOOKUP(A1,Country!A:A,Country!BK:BK)</f>
        <v>["Diagon", "Animal", "Bird","capi_Port Moresby","area_462840","island", "geo_CapiBeach", "ntWHRE", "ntWHYE","myrEQ","staWHI","lets14","startP","words2","words3","4Color","2Bands","HasSta","3+Star","year19","NO_BLU","NO_GRE","dgband","alldia","southc","rg2_OC_Melanesia","monarchy","englis"]</v>
      </c>
    </row>
    <row r="20" spans="1:13" x14ac:dyDescent="0.3">
      <c r="A20" t="str" cm="1">
        <f t="array" ref="A20:I20">_xlfn.HSTACK(_xlfn.ANCHORARRAY(A14),_xlfn.ANCHORARRAY( A16), A17)</f>
        <v>island</v>
      </c>
      <c r="B20" t="str">
        <v>geo_CapiBeach</v>
      </c>
      <c r="C20" t="str">
        <v>ntWHRE</v>
      </c>
      <c r="D20" t="str">
        <v>ntWHYE</v>
      </c>
      <c r="E20" t="str">
        <v>monarchy</v>
      </c>
      <c r="F20" t="str">
        <v>englis</v>
      </c>
      <c r="G20" t="str">
        <v>Port Moresby</v>
      </c>
      <c r="H20" t="str">
        <v>rg2_OC_Melanesia</v>
      </c>
      <c r="I20" t="str">
        <v>Oceania</v>
      </c>
    </row>
    <row r="21" spans="1:13" x14ac:dyDescent="0.3">
      <c r="H21" t="s">
        <v>1122</v>
      </c>
      <c r="I21" t="s">
        <v>1125</v>
      </c>
      <c r="J21" t="s">
        <v>1063</v>
      </c>
      <c r="K21" t="s">
        <v>1137</v>
      </c>
      <c r="L21" t="s">
        <v>3003</v>
      </c>
      <c r="M21" t="s">
        <v>1574</v>
      </c>
    </row>
    <row r="22" spans="1:13" x14ac:dyDescent="0.3">
      <c r="G22" t="s">
        <v>1137</v>
      </c>
    </row>
    <row r="23" spans="1:13" x14ac:dyDescent="0.3">
      <c r="G23" t="s">
        <v>3003</v>
      </c>
    </row>
    <row r="24" spans="1:13" x14ac:dyDescent="0.3">
      <c r="G24" t="s">
        <v>1574</v>
      </c>
    </row>
    <row r="29" spans="1:13" x14ac:dyDescent="0.3">
      <c r="E29" t="s">
        <v>1188</v>
      </c>
      <c r="F29" t="s">
        <v>1244</v>
      </c>
      <c r="G29" t="s">
        <v>1882</v>
      </c>
      <c r="H29" t="s">
        <v>1047</v>
      </c>
      <c r="I29" t="s">
        <v>1493</v>
      </c>
      <c r="J29" t="s">
        <v>1574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vt:lpstr>
      <vt:lpstr>Puzzles</vt:lpstr>
      <vt:lpstr>Rates</vt:lpstr>
      <vt:lpstr>Country</vt:lpstr>
      <vt:lpstr>Categories</vt:lpstr>
      <vt:lpstr>Rand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 J</dc:creator>
  <cp:lastModifiedBy>J J</cp:lastModifiedBy>
  <dcterms:created xsi:type="dcterms:W3CDTF">2025-06-04T18:35:50Z</dcterms:created>
  <dcterms:modified xsi:type="dcterms:W3CDTF">2025-06-06T17:31:09Z</dcterms:modified>
</cp:coreProperties>
</file>