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cuments\软件项目管理与案例分析\"/>
    </mc:Choice>
  </mc:AlternateContent>
  <bookViews>
    <workbookView xWindow="0" yWindow="0" windowWidth="15765" windowHeight="7770" tabRatio="775" activeTab="6"/>
  </bookViews>
  <sheets>
    <sheet name="项目概述" sheetId="2" r:id="rId1"/>
    <sheet name="项目阶段划分" sheetId="3" r:id="rId2"/>
    <sheet name="项目人力需求" sheetId="4" r:id="rId3"/>
    <sheet name="项目费用明细表" sheetId="5" r:id="rId4"/>
    <sheet name="单位人工成本" sheetId="6" r:id="rId5"/>
    <sheet name="软件开发项目预算表" sheetId="7" r:id="rId6"/>
    <sheet name="人力需求汇总图表" sheetId="8" r:id="rId7"/>
  </sheets>
  <definedNames>
    <definedName name="行业">#REF!</definedName>
    <definedName name="实施单位">#REF!</definedName>
  </definedNames>
  <calcPr calcId="152511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H4" i="7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" i="4"/>
  <c r="E10" i="5" l="1"/>
  <c r="O4" i="4"/>
  <c r="P4" i="4"/>
  <c r="Q4" i="4"/>
  <c r="P59" i="4"/>
  <c r="P60" i="4" s="1"/>
  <c r="Q59" i="4"/>
  <c r="Q60" i="4" s="1"/>
  <c r="P61" i="4"/>
  <c r="Q61" i="4"/>
  <c r="E50" i="4"/>
  <c r="E51" i="4"/>
  <c r="E52" i="4"/>
  <c r="E53" i="4"/>
  <c r="E54" i="4"/>
  <c r="E55" i="4"/>
  <c r="E56" i="4"/>
  <c r="E57" i="4"/>
  <c r="E58" i="4"/>
  <c r="D58" i="4"/>
  <c r="D57" i="4"/>
  <c r="D56" i="4"/>
  <c r="D55" i="4"/>
  <c r="D54" i="4"/>
  <c r="D53" i="4"/>
  <c r="D52" i="4"/>
  <c r="D51" i="4"/>
  <c r="D50" i="4"/>
  <c r="E41" i="4"/>
  <c r="E42" i="4"/>
  <c r="E43" i="4"/>
  <c r="E44" i="4"/>
  <c r="E45" i="4"/>
  <c r="E46" i="4"/>
  <c r="E47" i="4"/>
  <c r="E48" i="4"/>
  <c r="E49" i="4"/>
  <c r="D49" i="4"/>
  <c r="D48" i="4"/>
  <c r="D47" i="4"/>
  <c r="D46" i="4"/>
  <c r="D45" i="4"/>
  <c r="D44" i="4"/>
  <c r="D43" i="4"/>
  <c r="D42" i="4"/>
  <c r="D41" i="4"/>
  <c r="E32" i="4"/>
  <c r="E33" i="4"/>
  <c r="E34" i="4"/>
  <c r="E35" i="4"/>
  <c r="E36" i="4"/>
  <c r="E37" i="4"/>
  <c r="E38" i="4"/>
  <c r="E39" i="4"/>
  <c r="E40" i="4"/>
  <c r="D40" i="4"/>
  <c r="D39" i="4"/>
  <c r="D38" i="4"/>
  <c r="D36" i="4"/>
  <c r="D37" i="4"/>
  <c r="D35" i="4"/>
  <c r="D34" i="4"/>
  <c r="D33" i="4"/>
  <c r="D32" i="4"/>
  <c r="E23" i="4"/>
  <c r="E24" i="4"/>
  <c r="E25" i="4"/>
  <c r="E26" i="4"/>
  <c r="E27" i="4"/>
  <c r="E28" i="4"/>
  <c r="E29" i="4"/>
  <c r="E30" i="4"/>
  <c r="E31" i="4"/>
  <c r="D31" i="4"/>
  <c r="D30" i="4"/>
  <c r="D29" i="4"/>
  <c r="D28" i="4"/>
  <c r="D27" i="4"/>
  <c r="D26" i="4"/>
  <c r="D24" i="4"/>
  <c r="D25" i="4"/>
  <c r="D23" i="4"/>
  <c r="E14" i="4"/>
  <c r="E15" i="4"/>
  <c r="E16" i="4"/>
  <c r="E17" i="4"/>
  <c r="E18" i="4"/>
  <c r="E19" i="4"/>
  <c r="E20" i="4"/>
  <c r="E21" i="4"/>
  <c r="E22" i="4"/>
  <c r="D22" i="4"/>
  <c r="D21" i="4"/>
  <c r="D20" i="4"/>
  <c r="D18" i="4"/>
  <c r="D19" i="4"/>
  <c r="D17" i="4"/>
  <c r="D16" i="4"/>
  <c r="D15" i="4"/>
  <c r="D14" i="4"/>
  <c r="E13" i="4"/>
  <c r="E12" i="4"/>
  <c r="E11" i="4"/>
  <c r="E10" i="4"/>
  <c r="E9" i="4"/>
  <c r="E8" i="4"/>
  <c r="E7" i="4"/>
  <c r="E6" i="4"/>
  <c r="E5" i="4"/>
  <c r="D13" i="4"/>
  <c r="D12" i="4"/>
  <c r="D11" i="4"/>
  <c r="D10" i="4"/>
  <c r="D9" i="4"/>
  <c r="D8" i="4"/>
  <c r="D5" i="4"/>
  <c r="D7" i="4"/>
  <c r="D6" i="4"/>
  <c r="D40" i="8" l="1"/>
  <c r="E40" i="8"/>
  <c r="F40" i="8"/>
  <c r="G40" i="8"/>
  <c r="H40" i="8"/>
  <c r="I40" i="8"/>
  <c r="J40" i="8"/>
  <c r="C40" i="8"/>
  <c r="B40" i="8"/>
  <c r="D2" i="7"/>
  <c r="A13" i="7"/>
  <c r="I24" i="7"/>
  <c r="I23" i="7"/>
  <c r="I22" i="7"/>
  <c r="K24" i="7"/>
  <c r="K23" i="7"/>
  <c r="K22" i="7"/>
  <c r="G24" i="7"/>
  <c r="G23" i="7"/>
  <c r="G22" i="7"/>
  <c r="F9" i="7"/>
  <c r="F10" i="7"/>
  <c r="F11" i="7"/>
  <c r="F12" i="7"/>
  <c r="F13" i="7"/>
  <c r="E9" i="7"/>
  <c r="E10" i="7"/>
  <c r="E11" i="7"/>
  <c r="E12" i="7"/>
  <c r="E13" i="7"/>
  <c r="F8" i="7"/>
  <c r="E8" i="7"/>
  <c r="A12" i="7"/>
  <c r="A10" i="7"/>
  <c r="A9" i="7"/>
  <c r="A8" i="7"/>
  <c r="H5" i="7"/>
  <c r="D4" i="7"/>
  <c r="B5" i="7"/>
  <c r="B4" i="7"/>
  <c r="B2" i="7"/>
  <c r="C1" i="4"/>
  <c r="K4" i="7" s="1"/>
  <c r="C2" i="4"/>
  <c r="K5" i="7" s="1"/>
  <c r="B13" i="2"/>
  <c r="B12" i="2"/>
  <c r="B50" i="8" l="1"/>
  <c r="C50" i="8" s="1"/>
  <c r="A50" i="8"/>
  <c r="B49" i="8"/>
  <c r="C49" i="8" s="1"/>
  <c r="A49" i="8"/>
  <c r="B48" i="8"/>
  <c r="C48" i="8" s="1"/>
  <c r="A48" i="8"/>
  <c r="B47" i="8"/>
  <c r="C47" i="8" s="1"/>
  <c r="A47" i="8"/>
  <c r="B46" i="8"/>
  <c r="C46" i="8" s="1"/>
  <c r="A46" i="8"/>
  <c r="B45" i="8"/>
  <c r="C45" i="8" s="1"/>
  <c r="A45" i="8"/>
  <c r="B44" i="8"/>
  <c r="A44" i="8"/>
  <c r="A43" i="8"/>
  <c r="G41" i="8"/>
  <c r="J41" i="8"/>
  <c r="I41" i="8"/>
  <c r="H41" i="8"/>
  <c r="F41" i="8"/>
  <c r="E41" i="8"/>
  <c r="D41" i="8"/>
  <c r="C41" i="8"/>
  <c r="B41" i="8"/>
  <c r="J39" i="8"/>
  <c r="I39" i="8"/>
  <c r="H39" i="8"/>
  <c r="G39" i="8"/>
  <c r="F39" i="8"/>
  <c r="E39" i="8"/>
  <c r="D39" i="8"/>
  <c r="C39" i="8"/>
  <c r="B39" i="8"/>
  <c r="A39" i="8"/>
  <c r="I14" i="7"/>
  <c r="C8" i="6"/>
  <c r="C9" i="6" s="1"/>
  <c r="C7" i="6"/>
  <c r="D7" i="6" s="1"/>
  <c r="E7" i="6" s="1"/>
  <c r="C6" i="6"/>
  <c r="D6" i="6" s="1"/>
  <c r="E6" i="6" s="1"/>
  <c r="I5" i="6"/>
  <c r="J5" i="6" s="1"/>
  <c r="K5" i="6" s="1"/>
  <c r="E5" i="6"/>
  <c r="D5" i="6"/>
  <c r="E11" i="5"/>
  <c r="E9" i="5"/>
  <c r="E8" i="5"/>
  <c r="E7" i="5"/>
  <c r="E6" i="5"/>
  <c r="E5" i="5"/>
  <c r="E4" i="5"/>
  <c r="E3" i="5"/>
  <c r="O61" i="4"/>
  <c r="N61" i="4"/>
  <c r="M61" i="4"/>
  <c r="L61" i="4"/>
  <c r="K61" i="4"/>
  <c r="J61" i="4"/>
  <c r="O59" i="4"/>
  <c r="N59" i="4"/>
  <c r="N60" i="4" s="1"/>
  <c r="M59" i="4"/>
  <c r="M60" i="4" s="1"/>
  <c r="L59" i="4"/>
  <c r="L60" i="4" s="1"/>
  <c r="K59" i="4"/>
  <c r="K60" i="4" s="1"/>
  <c r="J59" i="4"/>
  <c r="J60" i="4" s="1"/>
  <c r="H57" i="4"/>
  <c r="H49" i="4"/>
  <c r="J3" i="4"/>
  <c r="K3" i="4" s="1"/>
  <c r="B2" i="3"/>
  <c r="B14" i="2"/>
  <c r="O60" i="4" l="1"/>
  <c r="I59" i="4"/>
  <c r="C29" i="7"/>
  <c r="C27" i="7"/>
  <c r="C23" i="7"/>
  <c r="C28" i="7"/>
  <c r="C22" i="7"/>
  <c r="C30" i="7"/>
  <c r="G9" i="7"/>
  <c r="G8" i="7"/>
  <c r="G12" i="7"/>
  <c r="G11" i="7"/>
  <c r="G13" i="7"/>
  <c r="H9" i="4"/>
  <c r="B51" i="8"/>
  <c r="C51" i="8" s="1"/>
  <c r="H33" i="4"/>
  <c r="H11" i="4"/>
  <c r="H19" i="4"/>
  <c r="H34" i="4"/>
  <c r="H35" i="4"/>
  <c r="H39" i="4"/>
  <c r="H47" i="4"/>
  <c r="H55" i="4"/>
  <c r="H6" i="4"/>
  <c r="H14" i="4"/>
  <c r="H22" i="4"/>
  <c r="H30" i="4"/>
  <c r="H38" i="4"/>
  <c r="H46" i="4"/>
  <c r="H54" i="4"/>
  <c r="H12" i="4"/>
  <c r="H20" i="4"/>
  <c r="H28" i="4"/>
  <c r="H36" i="4"/>
  <c r="H45" i="4"/>
  <c r="H8" i="4"/>
  <c r="H16" i="4"/>
  <c r="H24" i="4"/>
  <c r="H32" i="4"/>
  <c r="H40" i="4"/>
  <c r="H48" i="4"/>
  <c r="H56" i="4"/>
  <c r="H13" i="4"/>
  <c r="H21" i="4"/>
  <c r="H29" i="4"/>
  <c r="H37" i="4"/>
  <c r="H7" i="4"/>
  <c r="H15" i="4"/>
  <c r="H23" i="4"/>
  <c r="H44" i="4"/>
  <c r="H52" i="4"/>
  <c r="H31" i="4"/>
  <c r="H41" i="4"/>
  <c r="H51" i="4"/>
  <c r="K41" i="8"/>
  <c r="C44" i="8"/>
  <c r="K40" i="8"/>
  <c r="J4" i="4"/>
  <c r="H18" i="4"/>
  <c r="H10" i="4"/>
  <c r="H58" i="4"/>
  <c r="H43" i="4"/>
  <c r="I30" i="7"/>
  <c r="H42" i="4"/>
  <c r="H50" i="4"/>
  <c r="D9" i="6"/>
  <c r="E9" i="6" s="1"/>
  <c r="C10" i="6"/>
  <c r="D8" i="6"/>
  <c r="E8" i="6" s="1"/>
  <c r="E12" i="5"/>
  <c r="H17" i="4"/>
  <c r="H53" i="4"/>
  <c r="L3" i="4"/>
  <c r="K4" i="4"/>
  <c r="H13" i="7" l="1"/>
  <c r="J13" i="7" s="1"/>
  <c r="D22" i="7"/>
  <c r="H11" i="7"/>
  <c r="J11" i="7" s="1"/>
  <c r="D27" i="7"/>
  <c r="D29" i="7"/>
  <c r="H8" i="7"/>
  <c r="J8" i="7" s="1"/>
  <c r="D30" i="7"/>
  <c r="H12" i="7"/>
  <c r="J12" i="7" s="1"/>
  <c r="D23" i="7"/>
  <c r="D28" i="7"/>
  <c r="H9" i="7"/>
  <c r="J9" i="7" s="1"/>
  <c r="C11" i="6"/>
  <c r="D10" i="6"/>
  <c r="E10" i="6" s="1"/>
  <c r="M3" i="4"/>
  <c r="L4" i="4"/>
  <c r="C12" i="6" l="1"/>
  <c r="D11" i="6"/>
  <c r="E11" i="6" s="1"/>
  <c r="M4" i="4"/>
  <c r="N3" i="4"/>
  <c r="D12" i="6" l="1"/>
  <c r="E12" i="6" s="1"/>
  <c r="C13" i="6"/>
  <c r="I6" i="6"/>
  <c r="J6" i="6" s="1"/>
  <c r="K6" i="6" s="1"/>
  <c r="O3" i="4"/>
  <c r="N4" i="4"/>
  <c r="D13" i="6" l="1"/>
  <c r="E13" i="6" s="1"/>
  <c r="C14" i="6"/>
  <c r="C15" i="6" l="1"/>
  <c r="D14" i="6"/>
  <c r="E14" i="6" s="1"/>
  <c r="D15" i="6" l="1"/>
  <c r="E15" i="6" s="1"/>
  <c r="C16" i="6"/>
  <c r="C17" i="6" l="1"/>
  <c r="I7" i="6" s="1"/>
  <c r="J7" i="6" s="1"/>
  <c r="K7" i="6" s="1"/>
  <c r="D16" i="6"/>
  <c r="E16" i="6" s="1"/>
  <c r="D17" i="6" l="1"/>
  <c r="E17" i="6" s="1"/>
  <c r="C18" i="6"/>
  <c r="C19" i="6" l="1"/>
  <c r="D18" i="6"/>
  <c r="E18" i="6" s="1"/>
  <c r="C20" i="6" l="1"/>
  <c r="D19" i="6"/>
  <c r="E19" i="6" s="1"/>
  <c r="D20" i="6" l="1"/>
  <c r="E20" i="6" s="1"/>
  <c r="C21" i="6"/>
  <c r="C22" i="6" l="1"/>
  <c r="I8" i="6" s="1"/>
  <c r="J8" i="6" s="1"/>
  <c r="K8" i="6" s="1"/>
  <c r="D21" i="6"/>
  <c r="E21" i="6" s="1"/>
  <c r="C23" i="6" l="1"/>
  <c r="D22" i="6"/>
  <c r="E22" i="6" s="1"/>
  <c r="D23" i="6" l="1"/>
  <c r="E23" i="6" s="1"/>
  <c r="C24" i="6"/>
  <c r="C25" i="6" l="1"/>
  <c r="D24" i="6"/>
  <c r="E24" i="6" s="1"/>
  <c r="D25" i="6" l="1"/>
  <c r="E25" i="6" s="1"/>
  <c r="C26" i="6"/>
  <c r="C27" i="6" l="1"/>
  <c r="D26" i="6"/>
  <c r="E26" i="6" s="1"/>
  <c r="C24" i="7" l="1"/>
  <c r="H25" i="4"/>
  <c r="C28" i="6"/>
  <c r="D27" i="6"/>
  <c r="E27" i="6" s="1"/>
  <c r="I9" i="6"/>
  <c r="J9" i="6" s="1"/>
  <c r="K9" i="6" s="1"/>
  <c r="D24" i="7" l="1"/>
  <c r="D28" i="6"/>
  <c r="E28" i="6" s="1"/>
  <c r="C29" i="6"/>
  <c r="C30" i="6" l="1"/>
  <c r="D29" i="6"/>
  <c r="E29" i="6" s="1"/>
  <c r="C31" i="6" l="1"/>
  <c r="D30" i="6"/>
  <c r="E30" i="6" s="1"/>
  <c r="D31" i="6" l="1"/>
  <c r="E31" i="6" s="1"/>
  <c r="C32" i="6"/>
  <c r="C33" i="6" l="1"/>
  <c r="D32" i="6"/>
  <c r="E32" i="6" s="1"/>
  <c r="I10" i="6"/>
  <c r="J10" i="6" s="1"/>
  <c r="K10" i="6" s="1"/>
  <c r="D33" i="6" l="1"/>
  <c r="E33" i="6" s="1"/>
  <c r="C34" i="6"/>
  <c r="D34" i="6" l="1"/>
  <c r="E34" i="6" s="1"/>
  <c r="C35" i="6"/>
  <c r="C36" i="6" l="1"/>
  <c r="D35" i="6"/>
  <c r="E35" i="6" s="1"/>
  <c r="D36" i="6" l="1"/>
  <c r="E36" i="6" s="1"/>
  <c r="C37" i="6"/>
  <c r="D37" i="6" l="1"/>
  <c r="E37" i="6" s="1"/>
  <c r="C38" i="6"/>
  <c r="I11" i="6"/>
  <c r="J11" i="6" s="1"/>
  <c r="K11" i="6" s="1"/>
  <c r="C39" i="6" l="1"/>
  <c r="D38" i="6"/>
  <c r="E38" i="6" s="1"/>
  <c r="C25" i="7" l="1"/>
  <c r="G10" i="7"/>
  <c r="G14" i="7" s="1"/>
  <c r="H27" i="4"/>
  <c r="D26" i="7" s="1"/>
  <c r="C26" i="7"/>
  <c r="H26" i="4"/>
  <c r="I61" i="4"/>
  <c r="D39" i="6"/>
  <c r="E39" i="6" s="1"/>
  <c r="C40" i="6"/>
  <c r="H59" i="4" l="1"/>
  <c r="D25" i="7"/>
  <c r="G30" i="7" s="1"/>
  <c r="K30" i="7" s="1"/>
  <c r="H10" i="7"/>
  <c r="C41" i="6"/>
  <c r="D40" i="6"/>
  <c r="E40" i="6" s="1"/>
  <c r="J10" i="7" l="1"/>
  <c r="J14" i="7" s="1"/>
  <c r="H14" i="7"/>
  <c r="D41" i="6"/>
  <c r="E41" i="6" s="1"/>
  <c r="C42" i="6"/>
  <c r="K9" i="7" l="1"/>
  <c r="K12" i="7"/>
  <c r="K8" i="7"/>
  <c r="K11" i="7"/>
  <c r="K10" i="7"/>
  <c r="K13" i="7"/>
  <c r="C43" i="6"/>
  <c r="D42" i="6"/>
  <c r="E42" i="6" s="1"/>
  <c r="I12" i="6"/>
  <c r="J12" i="6" s="1"/>
  <c r="K12" i="6" s="1"/>
  <c r="K14" i="7" l="1"/>
  <c r="C44" i="6"/>
  <c r="D43" i="6"/>
  <c r="E43" i="6" s="1"/>
  <c r="D44" i="6" l="1"/>
  <c r="E44" i="6" s="1"/>
  <c r="C45" i="6"/>
  <c r="C46" i="6" l="1"/>
  <c r="D45" i="6"/>
  <c r="E45" i="6" s="1"/>
  <c r="C47" i="6" l="1"/>
  <c r="D46" i="6"/>
  <c r="E46" i="6" s="1"/>
  <c r="D47" i="6" l="1"/>
  <c r="E47" i="6" s="1"/>
  <c r="C48" i="6"/>
  <c r="I13" i="6"/>
  <c r="J13" i="6" s="1"/>
  <c r="K13" i="6" s="1"/>
  <c r="C49" i="6" l="1"/>
  <c r="D49" i="6" s="1"/>
  <c r="E49" i="6" s="1"/>
  <c r="D48" i="6"/>
  <c r="E48" i="6" s="1"/>
</calcChain>
</file>

<file path=xl/sharedStrings.xml><?xml version="1.0" encoding="utf-8"?>
<sst xmlns="http://schemas.openxmlformats.org/spreadsheetml/2006/main" count="271" uniqueCount="146">
  <si>
    <t>项目计划结束时间</t>
    <phoneticPr fontId="4" type="noConversion"/>
  </si>
  <si>
    <t>职级</t>
    <phoneticPr fontId="4" type="noConversion"/>
  </si>
  <si>
    <t>总计</t>
  </si>
  <si>
    <t>实施单位</t>
    <phoneticPr fontId="4" type="noConversion"/>
  </si>
  <si>
    <t>所属行业</t>
    <phoneticPr fontId="4" type="noConversion"/>
  </si>
  <si>
    <t>项目计划开始时间</t>
    <phoneticPr fontId="4" type="noConversion"/>
  </si>
  <si>
    <t>项目名称</t>
    <phoneticPr fontId="4" type="noConversion"/>
  </si>
  <si>
    <t>项目编号</t>
    <phoneticPr fontId="4" type="noConversion"/>
  </si>
  <si>
    <t>实施单位</t>
    <phoneticPr fontId="4" type="noConversion"/>
  </si>
  <si>
    <t>所属行业</t>
    <phoneticPr fontId="4" type="noConversion"/>
  </si>
  <si>
    <t>网站开发</t>
    <phoneticPr fontId="4" type="noConversion"/>
  </si>
  <si>
    <t>项目经理</t>
    <phoneticPr fontId="4" type="noConversion"/>
  </si>
  <si>
    <t>项目经理邮件地址</t>
    <phoneticPr fontId="4" type="noConversion"/>
  </si>
  <si>
    <t>客户经理</t>
    <phoneticPr fontId="4" type="noConversion"/>
  </si>
  <si>
    <t>立项人</t>
    <phoneticPr fontId="4" type="noConversion"/>
  </si>
  <si>
    <t>立项日期</t>
    <phoneticPr fontId="4" type="noConversion"/>
  </si>
  <si>
    <t>项目计划开始时间</t>
    <phoneticPr fontId="4" type="noConversion"/>
  </si>
  <si>
    <t>项目周期</t>
    <phoneticPr fontId="4" type="noConversion"/>
  </si>
  <si>
    <t>阶段数目</t>
    <phoneticPr fontId="4" type="noConversion"/>
  </si>
  <si>
    <t>阶段ID</t>
    <phoneticPr fontId="4" type="noConversion"/>
  </si>
  <si>
    <t>阶段名称</t>
    <phoneticPr fontId="4" type="noConversion"/>
  </si>
  <si>
    <t>阶段目标描述</t>
    <phoneticPr fontId="4" type="noConversion"/>
  </si>
  <si>
    <t>开始时间</t>
    <phoneticPr fontId="4" type="noConversion"/>
  </si>
  <si>
    <t>完成时间</t>
    <phoneticPr fontId="4" type="noConversion"/>
  </si>
  <si>
    <r>
      <t>阶段</t>
    </r>
    <r>
      <rPr>
        <b/>
        <sz val="10"/>
        <rFont val="Arial"/>
        <family val="2"/>
      </rPr>
      <t>1</t>
    </r>
    <phoneticPr fontId="4" type="noConversion"/>
  </si>
  <si>
    <r>
      <t>阶段</t>
    </r>
    <r>
      <rPr>
        <b/>
        <sz val="10"/>
        <rFont val="Arial"/>
        <family val="2"/>
      </rPr>
      <t>2</t>
    </r>
    <r>
      <rPr>
        <sz val="12"/>
        <rFont val="宋体"/>
        <family val="3"/>
        <charset val="134"/>
      </rPr>
      <t/>
    </r>
  </si>
  <si>
    <r>
      <t>阶段</t>
    </r>
    <r>
      <rPr>
        <b/>
        <sz val="10"/>
        <rFont val="Arial"/>
        <family val="2"/>
      </rPr>
      <t>3</t>
    </r>
    <r>
      <rPr>
        <sz val="12"/>
        <rFont val="宋体"/>
        <family val="3"/>
        <charset val="134"/>
      </rPr>
      <t/>
    </r>
  </si>
  <si>
    <r>
      <t>阶段</t>
    </r>
    <r>
      <rPr>
        <b/>
        <sz val="10"/>
        <rFont val="Arial"/>
        <family val="2"/>
      </rPr>
      <t>4</t>
    </r>
    <r>
      <rPr>
        <sz val="12"/>
        <rFont val="宋体"/>
        <family val="3"/>
        <charset val="134"/>
      </rPr>
      <t/>
    </r>
  </si>
  <si>
    <r>
      <t>阶段</t>
    </r>
    <r>
      <rPr>
        <b/>
        <sz val="10"/>
        <rFont val="Arial"/>
        <family val="2"/>
      </rPr>
      <t>5</t>
    </r>
    <r>
      <rPr>
        <sz val="12"/>
        <rFont val="宋体"/>
        <family val="3"/>
        <charset val="134"/>
      </rPr>
      <t/>
    </r>
  </si>
  <si>
    <r>
      <t>阶段</t>
    </r>
    <r>
      <rPr>
        <b/>
        <sz val="10"/>
        <rFont val="Arial"/>
        <family val="2"/>
      </rPr>
      <t>6</t>
    </r>
    <r>
      <rPr>
        <sz val="12"/>
        <rFont val="宋体"/>
        <family val="3"/>
        <charset val="134"/>
      </rPr>
      <t/>
    </r>
  </si>
  <si>
    <t>阶段ID</t>
    <phoneticPr fontId="4" type="noConversion"/>
  </si>
  <si>
    <t>阶段名称</t>
    <phoneticPr fontId="4" type="noConversion"/>
  </si>
  <si>
    <t>开始时间</t>
    <phoneticPr fontId="4" type="noConversion"/>
  </si>
  <si>
    <t>结束时间</t>
    <phoneticPr fontId="4" type="noConversion"/>
  </si>
  <si>
    <t>职级</t>
    <phoneticPr fontId="4" type="noConversion"/>
  </si>
  <si>
    <t>单位人力成本</t>
    <phoneticPr fontId="4" type="noConversion"/>
  </si>
  <si>
    <t>人力成本数</t>
    <phoneticPr fontId="4" type="noConversion"/>
  </si>
  <si>
    <t>人月数</t>
    <phoneticPr fontId="4" type="noConversion"/>
  </si>
  <si>
    <t>总计人月</t>
    <phoneticPr fontId="4" type="noConversion"/>
  </si>
  <si>
    <t>自动筛选后汇总＝</t>
    <phoneticPr fontId="4" type="noConversion"/>
  </si>
  <si>
    <t>直接项目费用</t>
    <phoneticPr fontId="4" type="noConversion"/>
  </si>
  <si>
    <t>费用项名称</t>
    <phoneticPr fontId="4" type="noConversion"/>
  </si>
  <si>
    <r>
      <t>费用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项目组</t>
    </r>
    <phoneticPr fontId="4" type="noConversion"/>
  </si>
  <si>
    <t>单价</t>
    <phoneticPr fontId="4" type="noConversion"/>
  </si>
  <si>
    <t>数量</t>
    <phoneticPr fontId="4" type="noConversion"/>
  </si>
  <si>
    <t>合计</t>
    <phoneticPr fontId="4" type="noConversion"/>
  </si>
  <si>
    <t>境内差旅费</t>
  </si>
  <si>
    <t>加班费用</t>
    <phoneticPr fontId="4" type="noConversion"/>
  </si>
  <si>
    <t>市内交通费</t>
  </si>
  <si>
    <t>会议费</t>
  </si>
  <si>
    <t>培训费</t>
    <phoneticPr fontId="4" type="noConversion"/>
  </si>
  <si>
    <t>招待费</t>
  </si>
  <si>
    <t>技术协作费</t>
  </si>
  <si>
    <t>主要公共费用公摊</t>
    <phoneticPr fontId="4" type="noConversion"/>
  </si>
  <si>
    <t>其他间接营运费用</t>
  </si>
  <si>
    <t>合计</t>
    <phoneticPr fontId="4" type="noConversion"/>
  </si>
  <si>
    <t>备注：一个人月22个工作日，一个工作日8个工时</t>
    <phoneticPr fontId="4" type="noConversion"/>
  </si>
  <si>
    <t>等级数</t>
    <phoneticPr fontId="4" type="noConversion"/>
  </si>
  <si>
    <t>职档</t>
    <phoneticPr fontId="4" type="noConversion"/>
  </si>
  <si>
    <t>单位人工成本/人月</t>
    <phoneticPr fontId="4" type="noConversion"/>
  </si>
  <si>
    <t>单位人工成本/人天</t>
    <phoneticPr fontId="4" type="noConversion"/>
  </si>
  <si>
    <t>单位人工成本/人时</t>
    <phoneticPr fontId="4" type="noConversion"/>
  </si>
  <si>
    <t>软件开发项目预算表</t>
    <phoneticPr fontId="4" type="noConversion"/>
  </si>
  <si>
    <t>立项人：</t>
    <phoneticPr fontId="4" type="noConversion"/>
  </si>
  <si>
    <t>立项日期：</t>
    <phoneticPr fontId="4" type="noConversion"/>
  </si>
  <si>
    <t>金额单位：人民币元</t>
    <phoneticPr fontId="4" type="noConversion"/>
  </si>
  <si>
    <r>
      <t>项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目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息</t>
    </r>
    <phoneticPr fontId="4" type="noConversion"/>
  </si>
  <si>
    <t>项目编号</t>
    <phoneticPr fontId="4" type="noConversion"/>
  </si>
  <si>
    <t>项目经理</t>
    <phoneticPr fontId="4" type="noConversion"/>
  </si>
  <si>
    <t>客户经理</t>
    <phoneticPr fontId="4" type="noConversion"/>
  </si>
  <si>
    <t>项目计划开始时间</t>
    <phoneticPr fontId="4" type="noConversion"/>
  </si>
  <si>
    <t>项目名称</t>
    <phoneticPr fontId="4" type="noConversion"/>
  </si>
  <si>
    <t>项目计划结束时间</t>
    <phoneticPr fontId="4" type="noConversion"/>
  </si>
  <si>
    <r>
      <t>阶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段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和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算</t>
    </r>
    <phoneticPr fontId="4" type="noConversion"/>
  </si>
  <si>
    <t>阶段名称</t>
    <phoneticPr fontId="4" type="noConversion"/>
  </si>
  <si>
    <t>开始时间</t>
    <phoneticPr fontId="4" type="noConversion"/>
  </si>
  <si>
    <t>完成时间</t>
    <phoneticPr fontId="4" type="noConversion"/>
  </si>
  <si>
    <t>人月数</t>
    <phoneticPr fontId="4" type="noConversion"/>
  </si>
  <si>
    <t>人力费用</t>
    <phoneticPr fontId="4" type="noConversion"/>
  </si>
  <si>
    <t>项目费用</t>
    <phoneticPr fontId="4" type="noConversion"/>
  </si>
  <si>
    <t>阶段合计</t>
    <phoneticPr fontId="4" type="noConversion"/>
  </si>
  <si>
    <t>阶段人力投入比例</t>
    <phoneticPr fontId="4" type="noConversion"/>
  </si>
  <si>
    <t>分类合计</t>
    <phoneticPr fontId="4" type="noConversion"/>
  </si>
  <si>
    <t>产品线审批意见</t>
    <phoneticPr fontId="4" type="noConversion"/>
  </si>
  <si>
    <t>研究院审批意见</t>
    <phoneticPr fontId="4" type="noConversion"/>
  </si>
  <si>
    <r>
      <t>□同意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□不同意</t>
    </r>
    <phoneticPr fontId="4" type="noConversion"/>
  </si>
  <si>
    <t>审批人：</t>
    <phoneticPr fontId="4" type="noConversion"/>
  </si>
  <si>
    <t>审批日期：</t>
    <phoneticPr fontId="4" type="noConversion"/>
  </si>
  <si>
    <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算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明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细</t>
    </r>
    <r>
      <rPr>
        <b/>
        <sz val="10"/>
        <rFont val="Arial"/>
        <family val="2"/>
      </rPr>
      <t xml:space="preserve"> </t>
    </r>
    <r>
      <rPr>
        <b/>
        <sz val="10"/>
        <rFont val="宋体"/>
        <family val="3"/>
        <charset val="134"/>
      </rPr>
      <t>表</t>
    </r>
    <phoneticPr fontId="4" type="noConversion"/>
  </si>
  <si>
    <t>人力费用</t>
    <phoneticPr fontId="4" type="noConversion"/>
  </si>
  <si>
    <t>项目费用</t>
    <phoneticPr fontId="4" type="noConversion"/>
  </si>
  <si>
    <t>部门</t>
    <phoneticPr fontId="4" type="noConversion"/>
  </si>
  <si>
    <t>级别</t>
    <phoneticPr fontId="4" type="noConversion"/>
  </si>
  <si>
    <t>人月数</t>
    <phoneticPr fontId="4" type="noConversion"/>
  </si>
  <si>
    <t>费用</t>
    <phoneticPr fontId="4" type="noConversion"/>
  </si>
  <si>
    <t>预算科目</t>
    <phoneticPr fontId="4" type="noConversion"/>
  </si>
  <si>
    <t>预算金额</t>
    <phoneticPr fontId="4" type="noConversion"/>
  </si>
  <si>
    <r>
      <t>技术工程部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软件产品部</t>
    </r>
    <phoneticPr fontId="4" type="noConversion"/>
  </si>
  <si>
    <t>培训费</t>
    <phoneticPr fontId="4" type="noConversion"/>
  </si>
  <si>
    <t>加班费用</t>
    <phoneticPr fontId="4" type="noConversion"/>
  </si>
  <si>
    <t>主要公共费用公摊</t>
    <phoneticPr fontId="4" type="noConversion"/>
  </si>
  <si>
    <t>人力费用汇总</t>
  </si>
  <si>
    <t>项目费用汇总</t>
  </si>
  <si>
    <r>
      <t>合</t>
    </r>
    <r>
      <rPr>
        <b/>
        <sz val="10"/>
        <rFont val="Arial"/>
        <family val="2"/>
      </rPr>
      <t xml:space="preserve">          </t>
    </r>
    <r>
      <rPr>
        <b/>
        <sz val="10"/>
        <rFont val="宋体"/>
        <family val="3"/>
        <charset val="134"/>
      </rPr>
      <t>计</t>
    </r>
    <phoneticPr fontId="4" type="noConversion"/>
  </si>
  <si>
    <t>求和项:人月数</t>
  </si>
  <si>
    <t>职级</t>
  </si>
  <si>
    <t>阶段ID</t>
  </si>
  <si>
    <t>阶段1</t>
  </si>
  <si>
    <t>阶段2</t>
  </si>
  <si>
    <t>阶段3</t>
  </si>
  <si>
    <t>阶段4</t>
  </si>
  <si>
    <t>阶段5</t>
  </si>
  <si>
    <t>阶段6</t>
  </si>
  <si>
    <t>合计</t>
    <phoneticPr fontId="4" type="noConversion"/>
  </si>
  <si>
    <t>总计人日</t>
    <phoneticPr fontId="4" type="noConversion"/>
  </si>
  <si>
    <t>总计人月</t>
    <phoneticPr fontId="4" type="noConversion"/>
  </si>
  <si>
    <t>总计人日</t>
    <phoneticPr fontId="4" type="noConversion"/>
  </si>
  <si>
    <t>总计人月</t>
    <phoneticPr fontId="4" type="noConversion"/>
  </si>
  <si>
    <t>合计</t>
    <phoneticPr fontId="4" type="noConversion"/>
  </si>
  <si>
    <t>菜鸟快递网站</t>
    <phoneticPr fontId="4" type="noConversion"/>
  </si>
  <si>
    <t>2013菜鸟001</t>
    <phoneticPr fontId="4" type="noConversion"/>
  </si>
  <si>
    <t>暨南大学附属网络公司</t>
    <phoneticPr fontId="4" type="noConversion"/>
  </si>
  <si>
    <t>钟文琪 郑春生</t>
    <phoneticPr fontId="4" type="noConversion"/>
  </si>
  <si>
    <t>王志海 杨清枫</t>
    <phoneticPr fontId="4" type="noConversion"/>
  </si>
  <si>
    <t>单汇丰</t>
    <phoneticPr fontId="4" type="noConversion"/>
  </si>
  <si>
    <t>249060907@qq.com</t>
    <phoneticPr fontId="2" type="noConversion"/>
  </si>
  <si>
    <t>2393044613@qq.com</t>
    <phoneticPr fontId="2" type="noConversion"/>
  </si>
  <si>
    <t>验收总结</t>
  </si>
  <si>
    <t>验收总结</t>
    <phoneticPr fontId="2" type="noConversion"/>
  </si>
  <si>
    <t>网站测试</t>
  </si>
  <si>
    <t>网站测试</t>
    <phoneticPr fontId="4" type="noConversion"/>
  </si>
  <si>
    <t>项目管理</t>
    <phoneticPr fontId="4" type="noConversion"/>
  </si>
  <si>
    <t>需求确定</t>
  </si>
  <si>
    <t>需求确定</t>
    <phoneticPr fontId="4" type="noConversion"/>
  </si>
  <si>
    <t>2013年</t>
    <phoneticPr fontId="2" type="noConversion"/>
  </si>
  <si>
    <t>网站分析设计</t>
    <phoneticPr fontId="4" type="noConversion"/>
  </si>
  <si>
    <t>阶段4_整体设计</t>
  </si>
  <si>
    <t>2014年</t>
    <phoneticPr fontId="2" type="noConversion"/>
  </si>
  <si>
    <t>网站实施</t>
  </si>
  <si>
    <t>网站实施</t>
    <phoneticPr fontId="4" type="noConversion"/>
  </si>
  <si>
    <t>完成涉及到项目的相关工作</t>
    <phoneticPr fontId="2" type="noConversion"/>
  </si>
  <si>
    <t>定义产品需求</t>
    <phoneticPr fontId="2" type="noConversion"/>
  </si>
  <si>
    <t>设计网站相关</t>
    <phoneticPr fontId="2" type="noConversion"/>
  </si>
  <si>
    <t>实施网站</t>
    <phoneticPr fontId="2" type="noConversion"/>
  </si>
  <si>
    <t>对网站进行验收</t>
    <phoneticPr fontId="2" type="noConversion"/>
  </si>
  <si>
    <t>测试网站的各个功能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</si>
</sst>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5" formatCode="&quot;¥&quot;#,##0;&quot;¥&quot;\-#,##0"/>
    <numFmt numFmtId="7" formatCode="&quot;¥&quot;#,##0.00;&quot;¥&quot;\-#,##0.00"/>
    <numFmt numFmtId="176" formatCode="mmmm\-yy"/>
    <numFmt numFmtId="177" formatCode="0_);[Red]\(0\)"/>
    <numFmt numFmtId="178" formatCode="#,##0_);[Red]\(#,##0\)"/>
    <numFmt numFmtId="179" formatCode="0.0_);[Red]\(0.0\)"/>
    <numFmt numFmtId="180" formatCode="yyyy&quot;年&quot;m&quot;月&quot;;@"/>
    <numFmt numFmtId="181" formatCode="#,##0_ "/>
    <numFmt numFmtId="182" formatCode="0.0_ "/>
    <numFmt numFmtId="183" formatCode="#,##0.00_);[Red]\(#,##0.00\)"/>
    <numFmt numFmtId="184" formatCode="0_ "/>
    <numFmt numFmtId="185" formatCode="yyyy/m/d;@"/>
    <numFmt numFmtId="186" formatCode="#,##0.0_ "/>
    <numFmt numFmtId="187" formatCode="&quot;¥&quot;#,##0_);[Red]\(&quot;¥&quot;#,##0\)"/>
  </numFmts>
  <fonts count="18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i/>
      <sz val="10"/>
      <name val="新宋体"/>
      <family val="3"/>
      <charset val="134"/>
    </font>
    <font>
      <b/>
      <i/>
      <sz val="10"/>
      <color indexed="9"/>
      <name val="Arial"/>
      <family val="2"/>
    </font>
    <font>
      <sz val="10"/>
      <color indexed="23"/>
      <name val="新宋体"/>
      <family val="3"/>
      <charset val="134"/>
    </font>
    <font>
      <b/>
      <sz val="10"/>
      <name val="新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Times New Roman"/>
      <family val="1"/>
    </font>
    <font>
      <b/>
      <sz val="9"/>
      <color indexed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7" fillId="4" borderId="8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14" fontId="1" fillId="3" borderId="4" xfId="0" applyNumberFormat="1" applyFont="1" applyFill="1" applyBorder="1" applyAlignment="1">
      <alignment horizontal="left" vertical="center"/>
    </xf>
    <xf numFmtId="14" fontId="8" fillId="5" borderId="1" xfId="0" applyNumberFormat="1" applyFont="1" applyFill="1" applyBorder="1" applyAlignment="1">
      <alignment horizontal="right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78" fontId="8" fillId="5" borderId="1" xfId="0" applyNumberFormat="1" applyFont="1" applyFill="1" applyBorder="1" applyAlignment="1">
      <alignment horizontal="center" vertical="center" wrapText="1"/>
    </xf>
    <xf numFmtId="179" fontId="8" fillId="5" borderId="1" xfId="0" applyNumberFormat="1" applyFont="1" applyFill="1" applyBorder="1" applyAlignment="1">
      <alignment horizontal="center" vertical="center" wrapText="1"/>
    </xf>
    <xf numFmtId="14" fontId="8" fillId="5" borderId="10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 applyProtection="1">
      <alignment vertical="center" wrapText="1"/>
    </xf>
    <xf numFmtId="14" fontId="3" fillId="0" borderId="1" xfId="0" applyNumberFormat="1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178" fontId="3" fillId="0" borderId="1" xfId="0" applyNumberFormat="1" applyFont="1" applyBorder="1" applyAlignment="1" applyProtection="1">
      <alignment horizontal="center" vertical="center" wrapText="1"/>
    </xf>
    <xf numFmtId="179" fontId="3" fillId="0" borderId="1" xfId="0" applyNumberFormat="1" applyFont="1" applyBorder="1" applyAlignment="1" applyProtection="1">
      <alignment horizontal="center" vertical="center" wrapText="1"/>
    </xf>
    <xf numFmtId="180" fontId="9" fillId="3" borderId="10" xfId="0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7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81" fontId="1" fillId="0" borderId="1" xfId="0" applyNumberFormat="1" applyFont="1" applyBorder="1" applyAlignment="1">
      <alignment vertical="center"/>
    </xf>
    <xf numFmtId="179" fontId="1" fillId="6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0" fillId="7" borderId="12" xfId="0" applyNumberFormat="1" applyFont="1" applyFill="1" applyBorder="1" applyAlignment="1">
      <alignment horizontal="center" vertical="center"/>
    </xf>
    <xf numFmtId="179" fontId="10" fillId="7" borderId="13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 applyProtection="1">
      <alignment horizontal="left" vertical="center" wrapText="1"/>
      <protection locked="0"/>
    </xf>
    <xf numFmtId="0" fontId="1" fillId="8" borderId="9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left" vertical="center" wrapText="1"/>
      <protection locked="0"/>
    </xf>
    <xf numFmtId="0" fontId="1" fillId="8" borderId="17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left" vertical="top" wrapText="1"/>
      <protection locked="0"/>
    </xf>
    <xf numFmtId="0" fontId="1" fillId="8" borderId="17" xfId="0" applyFont="1" applyFill="1" applyBorder="1" applyAlignment="1" applyProtection="1">
      <alignment horizontal="left" vertical="top" wrapText="1"/>
      <protection locked="0"/>
    </xf>
    <xf numFmtId="0" fontId="3" fillId="2" borderId="18" xfId="0" applyFont="1" applyFill="1" applyBorder="1" applyAlignment="1" applyProtection="1">
      <alignment horizontal="left" vertical="top" wrapText="1"/>
      <protection locked="0"/>
    </xf>
    <xf numFmtId="14" fontId="1" fillId="8" borderId="19" xfId="0" applyNumberFormat="1" applyFont="1" applyFill="1" applyBorder="1" applyAlignment="1" applyProtection="1">
      <alignment horizontal="left" vertical="top" wrapText="1"/>
      <protection locked="0"/>
    </xf>
    <xf numFmtId="179" fontId="1" fillId="3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7" fontId="3" fillId="2" borderId="15" xfId="0" applyNumberFormat="1" applyFont="1" applyFill="1" applyBorder="1" applyAlignment="1" applyProtection="1">
      <alignment horizontal="center" vertical="center"/>
    </xf>
    <xf numFmtId="7" fontId="3" fillId="2" borderId="7" xfId="0" applyNumberFormat="1" applyFont="1" applyFill="1" applyBorder="1" applyAlignment="1" applyProtection="1">
      <alignment horizontal="center" vertical="center"/>
    </xf>
    <xf numFmtId="7" fontId="3" fillId="2" borderId="21" xfId="0" applyNumberFormat="1" applyFont="1" applyFill="1" applyBorder="1" applyAlignment="1" applyProtection="1">
      <alignment horizontal="center" vertical="center"/>
    </xf>
    <xf numFmtId="14" fontId="3" fillId="2" borderId="21" xfId="0" applyNumberFormat="1" applyFont="1" applyFill="1" applyBorder="1" applyAlignment="1" applyProtection="1">
      <alignment horizontal="left" vertical="center"/>
    </xf>
    <xf numFmtId="14" fontId="3" fillId="2" borderId="22" xfId="0" applyNumberFormat="1" applyFont="1" applyFill="1" applyBorder="1" applyAlignment="1" applyProtection="1">
      <alignment horizontal="left" vertical="center"/>
    </xf>
    <xf numFmtId="7" fontId="3" fillId="0" borderId="16" xfId="0" applyNumberFormat="1" applyFont="1" applyBorder="1" applyAlignment="1" applyProtection="1">
      <alignment horizontal="left" vertical="center"/>
    </xf>
    <xf numFmtId="7" fontId="1" fillId="8" borderId="1" xfId="0" applyNumberFormat="1" applyFont="1" applyFill="1" applyBorder="1" applyAlignment="1" applyProtection="1">
      <alignment horizontal="left" vertical="center"/>
      <protection locked="0"/>
    </xf>
    <xf numFmtId="14" fontId="12" fillId="8" borderId="1" xfId="0" applyNumberFormat="1" applyFont="1" applyFill="1" applyBorder="1" applyAlignment="1" applyProtection="1">
      <alignment horizontal="left" vertical="center"/>
      <protection locked="0"/>
    </xf>
    <xf numFmtId="14" fontId="12" fillId="8" borderId="17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center" wrapText="1"/>
    </xf>
    <xf numFmtId="183" fontId="3" fillId="0" borderId="1" xfId="0" applyNumberFormat="1" applyFont="1" applyFill="1" applyBorder="1" applyAlignment="1" applyProtection="1">
      <alignment horizontal="left" vertical="center" wrapText="1"/>
    </xf>
    <xf numFmtId="183" fontId="3" fillId="0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Fill="1" applyBorder="1" applyAlignment="1" applyProtection="1">
      <alignment horizontal="center" vertical="center" wrapText="1"/>
    </xf>
    <xf numFmtId="183" fontId="1" fillId="6" borderId="1" xfId="0" applyNumberFormat="1" applyFont="1" applyFill="1" applyBorder="1" applyAlignment="1" applyProtection="1">
      <alignment horizontal="left" vertical="center" wrapText="1"/>
    </xf>
    <xf numFmtId="183" fontId="12" fillId="8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8" borderId="1" xfId="0" applyNumberFormat="1" applyFont="1" applyFill="1" applyBorder="1" applyAlignment="1" applyProtection="1">
      <alignment horizontal="center" vertical="center" wrapText="1"/>
      <protection locked="0"/>
    </xf>
    <xf numFmtId="179" fontId="12" fillId="8" borderId="1" xfId="0" applyNumberFormat="1" applyFont="1" applyFill="1" applyBorder="1" applyAlignment="1" applyProtection="1">
      <alignment horizontal="center" vertical="center" wrapText="1"/>
      <protection locked="0"/>
    </xf>
    <xf numFmtId="177" fontId="12" fillId="0" borderId="1" xfId="0" applyNumberFormat="1" applyFont="1" applyFill="1" applyBorder="1" applyAlignment="1" applyProtection="1">
      <alignment horizontal="center" vertical="center" wrapText="1"/>
    </xf>
    <xf numFmtId="183" fontId="1" fillId="0" borderId="1" xfId="0" applyNumberFormat="1" applyFont="1" applyFill="1" applyBorder="1" applyAlignment="1" applyProtection="1">
      <alignment horizontal="left" vertical="center" wrapText="1"/>
    </xf>
    <xf numFmtId="183" fontId="12" fillId="0" borderId="1" xfId="0" applyNumberFormat="1" applyFont="1" applyFill="1" applyBorder="1" applyAlignment="1" applyProtection="1">
      <alignment horizontal="center" vertical="center" wrapText="1"/>
    </xf>
    <xf numFmtId="179" fontId="12" fillId="0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 wrapText="1"/>
    </xf>
    <xf numFmtId="177" fontId="1" fillId="0" borderId="0" xfId="0" applyNumberFormat="1" applyFont="1" applyAlignment="1">
      <alignment vertical="center" wrapText="1"/>
    </xf>
    <xf numFmtId="179" fontId="1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184" fontId="15" fillId="9" borderId="15" xfId="0" applyNumberFormat="1" applyFont="1" applyFill="1" applyBorder="1" applyAlignment="1">
      <alignment horizontal="left" vertical="center" wrapText="1"/>
    </xf>
    <xf numFmtId="184" fontId="15" fillId="9" borderId="7" xfId="0" applyNumberFormat="1" applyFont="1" applyFill="1" applyBorder="1" applyAlignment="1">
      <alignment horizontal="left" vertical="center" wrapText="1"/>
    </xf>
    <xf numFmtId="177" fontId="15" fillId="9" borderId="9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77" fontId="15" fillId="9" borderId="7" xfId="0" applyNumberFormat="1" applyFont="1" applyFill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left" vertical="center"/>
    </xf>
    <xf numFmtId="184" fontId="4" fillId="0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 applyProtection="1">
      <alignment horizontal="left" vertical="center"/>
      <protection locked="0"/>
    </xf>
    <xf numFmtId="184" fontId="4" fillId="0" borderId="1" xfId="0" applyNumberFormat="1" applyFont="1" applyBorder="1" applyAlignment="1">
      <alignment horizontal="left" vertical="center"/>
    </xf>
    <xf numFmtId="177" fontId="4" fillId="0" borderId="17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4" fillId="0" borderId="16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6" borderId="16" xfId="0" applyNumberFormat="1" applyFont="1" applyFill="1" applyBorder="1" applyAlignment="1">
      <alignment horizontal="left" vertical="center"/>
    </xf>
    <xf numFmtId="0" fontId="4" fillId="6" borderId="1" xfId="0" applyNumberFormat="1" applyFont="1" applyFill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77" fontId="4" fillId="0" borderId="24" xfId="0" applyNumberFormat="1" applyFont="1" applyBorder="1" applyAlignment="1">
      <alignment horizontal="left" vertical="center"/>
    </xf>
    <xf numFmtId="177" fontId="4" fillId="0" borderId="25" xfId="0" applyNumberFormat="1" applyFont="1" applyBorder="1" applyAlignment="1">
      <alignment horizontal="left" vertical="center"/>
    </xf>
    <xf numFmtId="0" fontId="4" fillId="0" borderId="23" xfId="0" applyNumberFormat="1" applyFont="1" applyFill="1" applyBorder="1" applyAlignment="1">
      <alignment horizontal="left" vertical="center"/>
    </xf>
    <xf numFmtId="184" fontId="4" fillId="0" borderId="24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 applyProtection="1">
      <alignment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left" vertical="center"/>
    </xf>
    <xf numFmtId="0" fontId="11" fillId="0" borderId="0" xfId="0" applyFont="1" applyFill="1" applyBorder="1" applyAlignment="1">
      <alignment horizontal="center"/>
    </xf>
    <xf numFmtId="0" fontId="1" fillId="0" borderId="15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horizontal="left" vertical="center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left" vertical="center"/>
      <protection locked="0"/>
    </xf>
    <xf numFmtId="14" fontId="12" fillId="3" borderId="9" xfId="0" applyNumberFormat="1" applyFont="1" applyFill="1" applyBorder="1" applyAlignment="1" applyProtection="1">
      <alignment horizontal="left" vertical="center"/>
    </xf>
    <xf numFmtId="0" fontId="1" fillId="0" borderId="16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left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14" fontId="12" fillId="3" borderId="17" xfId="0" applyNumberFormat="1" applyFont="1" applyFill="1" applyBorder="1" applyAlignment="1" applyProtection="1">
      <alignment horizontal="left" vertical="center"/>
    </xf>
    <xf numFmtId="0" fontId="11" fillId="0" borderId="0" xfId="0" applyFont="1" applyBorder="1" applyAlignment="1">
      <alignment horizontal="center"/>
    </xf>
    <xf numFmtId="0" fontId="1" fillId="0" borderId="37" xfId="0" applyFont="1" applyBorder="1" applyAlignment="1" applyProtection="1">
      <alignment horizontal="center"/>
    </xf>
    <xf numFmtId="185" fontId="12" fillId="0" borderId="1" xfId="0" applyNumberFormat="1" applyFont="1" applyBorder="1" applyAlignment="1" applyProtection="1">
      <alignment horizontal="left" vertical="center"/>
    </xf>
    <xf numFmtId="182" fontId="1" fillId="0" borderId="1" xfId="0" applyNumberFormat="1" applyFont="1" applyBorder="1" applyAlignment="1" applyProtection="1">
      <alignment horizontal="center" vertical="center"/>
    </xf>
    <xf numFmtId="5" fontId="12" fillId="0" borderId="1" xfId="0" applyNumberFormat="1" applyFont="1" applyBorder="1" applyAlignment="1" applyProtection="1"/>
    <xf numFmtId="5" fontId="12" fillId="0" borderId="1" xfId="0" applyNumberFormat="1" applyFont="1" applyBorder="1" applyAlignment="1" applyProtection="1">
      <alignment horizontal="center" vertical="center"/>
    </xf>
    <xf numFmtId="10" fontId="12" fillId="0" borderId="37" xfId="0" applyNumberFormat="1" applyFont="1" applyBorder="1" applyAlignment="1" applyProtection="1"/>
    <xf numFmtId="5" fontId="12" fillId="0" borderId="1" xfId="0" applyNumberFormat="1" applyFont="1" applyFill="1" applyBorder="1" applyAlignment="1" applyProtection="1"/>
    <xf numFmtId="10" fontId="12" fillId="0" borderId="37" xfId="0" applyNumberFormat="1" applyFont="1" applyFill="1" applyBorder="1" applyAlignment="1" applyProtection="1"/>
    <xf numFmtId="186" fontId="12" fillId="0" borderId="1" xfId="0" applyNumberFormat="1" applyFont="1" applyBorder="1" applyAlignment="1" applyProtection="1">
      <alignment horizontal="center"/>
    </xf>
    <xf numFmtId="10" fontId="12" fillId="0" borderId="17" xfId="0" applyNumberFormat="1" applyFont="1" applyBorder="1" applyAlignment="1" applyProtection="1"/>
    <xf numFmtId="0" fontId="1" fillId="0" borderId="40" xfId="0" applyFont="1" applyBorder="1" applyAlignment="1" applyProtection="1"/>
    <xf numFmtId="0" fontId="1" fillId="0" borderId="14" xfId="0" applyFont="1" applyBorder="1" applyAlignment="1" applyProtection="1"/>
    <xf numFmtId="0" fontId="1" fillId="0" borderId="42" xfId="0" applyFont="1" applyBorder="1" applyAlignment="1" applyProtection="1"/>
    <xf numFmtId="0" fontId="12" fillId="0" borderId="43" xfId="0" applyFont="1" applyBorder="1" applyAlignment="1" applyProtection="1"/>
    <xf numFmtId="0" fontId="12" fillId="0" borderId="0" xfId="0" applyFont="1" applyBorder="1" applyAlignment="1" applyProtection="1"/>
    <xf numFmtId="0" fontId="12" fillId="0" borderId="0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7" xfId="0" applyFont="1" applyBorder="1" applyAlignment="1" applyProtection="1"/>
    <xf numFmtId="0" fontId="1" fillId="0" borderId="17" xfId="0" applyFont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/>
    </xf>
    <xf numFmtId="179" fontId="12" fillId="0" borderId="1" xfId="0" applyNumberFormat="1" applyFont="1" applyBorder="1" applyAlignment="1" applyProtection="1">
      <alignment horizontal="center"/>
    </xf>
    <xf numFmtId="187" fontId="12" fillId="0" borderId="1" xfId="0" applyNumberFormat="1" applyFont="1" applyBorder="1" applyAlignment="1" applyProtection="1"/>
    <xf numFmtId="187" fontId="12" fillId="0" borderId="17" xfId="0" applyNumberFormat="1" applyFont="1" applyBorder="1" applyAlignment="1" applyProtection="1">
      <alignment vertical="center"/>
    </xf>
    <xf numFmtId="183" fontId="1" fillId="6" borderId="11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/>
    <xf numFmtId="187" fontId="12" fillId="0" borderId="4" xfId="0" applyNumberFormat="1" applyFont="1" applyBorder="1" applyAlignment="1" applyProtection="1"/>
    <xf numFmtId="0" fontId="1" fillId="0" borderId="4" xfId="0" applyFont="1" applyFill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</xf>
    <xf numFmtId="187" fontId="12" fillId="0" borderId="19" xfId="0" applyNumberFormat="1" applyFont="1" applyBorder="1" applyAlignment="1" applyProtection="1">
      <alignment vertical="center"/>
    </xf>
    <xf numFmtId="0" fontId="12" fillId="0" borderId="4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left" vertical="center"/>
    </xf>
    <xf numFmtId="0" fontId="12" fillId="0" borderId="20" xfId="0" applyFont="1" applyBorder="1" applyAlignment="1" applyProtection="1">
      <alignment horizontal="left" vertical="center"/>
    </xf>
    <xf numFmtId="0" fontId="12" fillId="0" borderId="24" xfId="0" applyFont="1" applyFill="1" applyBorder="1" applyAlignment="1" applyProtection="1">
      <alignment horizontal="center"/>
    </xf>
    <xf numFmtId="187" fontId="12" fillId="2" borderId="24" xfId="0" applyNumberFormat="1" applyFont="1" applyFill="1" applyBorder="1" applyAlignment="1" applyProtection="1"/>
    <xf numFmtId="49" fontId="3" fillId="2" borderId="24" xfId="0" applyNumberFormat="1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/>
    </xf>
    <xf numFmtId="187" fontId="12" fillId="2" borderId="25" xfId="0" applyNumberFormat="1" applyFont="1" applyFill="1" applyBorder="1" applyAlignment="1" applyProtection="1"/>
    <xf numFmtId="0" fontId="12" fillId="0" borderId="0" xfId="0" applyFont="1" applyAlignment="1" applyProtection="1"/>
    <xf numFmtId="0" fontId="12" fillId="0" borderId="0" xfId="0" applyFont="1" applyAlignment="1" applyProtection="1">
      <alignment horizontal="left"/>
    </xf>
    <xf numFmtId="182" fontId="1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82" fontId="1" fillId="0" borderId="0" xfId="0" applyNumberFormat="1" applyFont="1" applyBorder="1" applyAlignment="1">
      <alignment horizontal="center" vertical="center"/>
    </xf>
    <xf numFmtId="182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6" fillId="8" borderId="17" xfId="2" applyFill="1" applyBorder="1" applyAlignment="1" applyProtection="1">
      <alignment horizontal="left" vertical="top" wrapText="1"/>
      <protection locked="0"/>
    </xf>
    <xf numFmtId="14" fontId="12" fillId="3" borderId="7" xfId="0" applyNumberFormat="1" applyFont="1" applyFill="1" applyBorder="1" applyAlignment="1" applyProtection="1">
      <alignment horizontal="center" vertical="center"/>
      <protection locked="0"/>
    </xf>
    <xf numFmtId="0" fontId="17" fillId="0" borderId="48" xfId="0" pivotButton="1" applyFont="1" applyBorder="1">
      <alignment vertical="center"/>
    </xf>
    <xf numFmtId="0" fontId="17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48" xfId="0" applyFont="1" applyBorder="1">
      <alignment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3" xfId="0" applyFont="1" applyBorder="1">
      <alignment vertical="center"/>
    </xf>
    <xf numFmtId="182" fontId="17" fillId="0" borderId="53" xfId="0" applyNumberFormat="1" applyFont="1" applyBorder="1">
      <alignment vertical="center"/>
    </xf>
    <xf numFmtId="182" fontId="17" fillId="0" borderId="54" xfId="0" applyNumberFormat="1" applyFont="1" applyBorder="1">
      <alignment vertical="center"/>
    </xf>
    <xf numFmtId="182" fontId="17" fillId="0" borderId="55" xfId="0" applyNumberFormat="1" applyFont="1" applyBorder="1">
      <alignment vertical="center"/>
    </xf>
    <xf numFmtId="182" fontId="17" fillId="0" borderId="48" xfId="0" applyNumberFormat="1" applyFont="1" applyBorder="1">
      <alignment vertical="center"/>
    </xf>
    <xf numFmtId="182" fontId="17" fillId="0" borderId="51" xfId="0" applyNumberFormat="1" applyFont="1" applyBorder="1">
      <alignment vertical="center"/>
    </xf>
    <xf numFmtId="182" fontId="17" fillId="0" borderId="52" xfId="0" applyNumberFormat="1" applyFont="1" applyBorder="1">
      <alignment vertical="center"/>
    </xf>
    <xf numFmtId="0" fontId="17" fillId="0" borderId="56" xfId="0" applyFont="1" applyBorder="1">
      <alignment vertical="center"/>
    </xf>
    <xf numFmtId="182" fontId="17" fillId="0" borderId="56" xfId="0" applyNumberFormat="1" applyFont="1" applyBorder="1">
      <alignment vertical="center"/>
    </xf>
    <xf numFmtId="182" fontId="17" fillId="0" borderId="0" xfId="0" applyNumberFormat="1" applyFont="1">
      <alignment vertical="center"/>
    </xf>
    <xf numFmtId="182" fontId="17" fillId="0" borderId="57" xfId="0" applyNumberFormat="1" applyFont="1" applyBorder="1">
      <alignment vertical="center"/>
    </xf>
    <xf numFmtId="14" fontId="8" fillId="5" borderId="21" xfId="0" applyNumberFormat="1" applyFont="1" applyFill="1" applyBorder="1" applyAlignment="1">
      <alignment horizontal="righ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77" fontId="6" fillId="3" borderId="33" xfId="1" applyNumberFormat="1" applyFont="1" applyFill="1" applyBorder="1" applyAlignment="1">
      <alignment horizontal="center" vertical="center" wrapText="1"/>
    </xf>
    <xf numFmtId="177" fontId="6" fillId="3" borderId="58" xfId="1" applyNumberFormat="1" applyFont="1" applyFill="1" applyBorder="1" applyAlignment="1">
      <alignment horizontal="center" vertical="center" wrapText="1"/>
    </xf>
    <xf numFmtId="179" fontId="6" fillId="3" borderId="27" xfId="1" applyNumberFormat="1" applyFont="1" applyFill="1" applyBorder="1" applyAlignment="1">
      <alignment horizontal="center" vertical="center" wrapText="1"/>
    </xf>
    <xf numFmtId="179" fontId="6" fillId="3" borderId="28" xfId="1" applyNumberFormat="1" applyFont="1" applyFill="1" applyBorder="1" applyAlignment="1">
      <alignment horizontal="center" vertical="center" wrapText="1"/>
    </xf>
    <xf numFmtId="179" fontId="6" fillId="3" borderId="29" xfId="1" applyNumberFormat="1" applyFont="1" applyFill="1" applyBorder="1" applyAlignment="1">
      <alignment horizontal="center" vertical="center" wrapText="1"/>
    </xf>
    <xf numFmtId="177" fontId="3" fillId="2" borderId="11" xfId="0" applyNumberFormat="1" applyFont="1" applyFill="1" applyBorder="1" applyAlignment="1" applyProtection="1">
      <alignment horizontal="center" vertical="center" wrapText="1"/>
    </xf>
    <xf numFmtId="177" fontId="3" fillId="2" borderId="26" xfId="0" applyNumberFormat="1" applyFont="1" applyFill="1" applyBorder="1" applyAlignment="1" applyProtection="1">
      <alignment horizontal="center" vertical="center" wrapText="1"/>
    </xf>
    <xf numFmtId="177" fontId="3" fillId="2" borderId="10" xfId="0" applyNumberFormat="1" applyFont="1" applyFill="1" applyBorder="1" applyAlignment="1" applyProtection="1">
      <alignment horizontal="center" vertical="center" wrapText="1"/>
    </xf>
    <xf numFmtId="0" fontId="15" fillId="6" borderId="27" xfId="0" applyFont="1" applyFill="1" applyBorder="1" applyAlignment="1">
      <alignment horizontal="left" vertical="center"/>
    </xf>
    <xf numFmtId="0" fontId="15" fillId="6" borderId="28" xfId="0" applyFont="1" applyFill="1" applyBorder="1" applyAlignment="1">
      <alignment horizontal="left" vertical="center"/>
    </xf>
    <xf numFmtId="0" fontId="15" fillId="6" borderId="29" xfId="0" applyFont="1" applyFill="1" applyBorder="1" applyAlignment="1">
      <alignment horizontal="left" vertical="center"/>
    </xf>
    <xf numFmtId="0" fontId="1" fillId="0" borderId="33" xfId="0" applyFont="1" applyBorder="1" applyAlignment="1" applyProtection="1">
      <alignment horizontal="left" vertical="center"/>
    </xf>
    <xf numFmtId="0" fontId="14" fillId="0" borderId="6" xfId="0" applyFont="1" applyBorder="1" applyAlignment="1" applyProtection="1"/>
    <xf numFmtId="0" fontId="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4" fontId="12" fillId="3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3" fillId="2" borderId="30" xfId="0" applyFont="1" applyFill="1" applyBorder="1" applyAlignment="1" applyProtection="1">
      <alignment horizontal="center" vertical="center"/>
    </xf>
    <xf numFmtId="0" fontId="11" fillId="2" borderId="31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left" vertical="center"/>
      <protection locked="0"/>
    </xf>
    <xf numFmtId="0" fontId="14" fillId="3" borderId="26" xfId="0" applyFont="1" applyFill="1" applyBorder="1" applyAlignment="1" applyProtection="1">
      <protection locked="0"/>
    </xf>
    <xf numFmtId="0" fontId="14" fillId="3" borderId="10" xfId="0" applyFont="1" applyFill="1" applyBorder="1" applyAlignment="1" applyProtection="1">
      <protection locked="0"/>
    </xf>
    <xf numFmtId="0" fontId="1" fillId="0" borderId="11" xfId="0" applyFont="1" applyBorder="1" applyAlignment="1" applyProtection="1">
      <alignment horizontal="left" vertical="center"/>
    </xf>
    <xf numFmtId="0" fontId="14" fillId="0" borderId="10" xfId="0" applyFont="1" applyBorder="1" applyAlignment="1" applyProtection="1"/>
    <xf numFmtId="0" fontId="3" fillId="2" borderId="34" xfId="0" applyFont="1" applyFill="1" applyBorder="1" applyAlignment="1" applyProtection="1">
      <alignment horizontal="center" vertical="center"/>
    </xf>
    <xf numFmtId="0" fontId="11" fillId="2" borderId="8" xfId="0" applyFont="1" applyFill="1" applyBorder="1" applyAlignment="1" applyProtection="1">
      <alignment horizontal="center" vertical="center"/>
    </xf>
    <xf numFmtId="0" fontId="11" fillId="2" borderId="3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12" fillId="0" borderId="36" xfId="0" applyFont="1" applyBorder="1" applyAlignment="1" applyProtection="1">
      <alignment horizontal="left" vertical="center"/>
    </xf>
    <xf numFmtId="0" fontId="12" fillId="0" borderId="26" xfId="0" applyFont="1" applyBorder="1" applyAlignment="1" applyProtection="1">
      <alignment horizontal="left" vertical="center"/>
    </xf>
    <xf numFmtId="0" fontId="12" fillId="0" borderId="10" xfId="0" applyFont="1" applyBorder="1" applyAlignment="1" applyProtection="1">
      <alignment horizontal="left" vertical="center"/>
    </xf>
    <xf numFmtId="0" fontId="3" fillId="2" borderId="30" xfId="0" applyFont="1" applyFill="1" applyBorder="1" applyAlignment="1" applyProtection="1">
      <alignment horizontal="center"/>
    </xf>
    <xf numFmtId="0" fontId="11" fillId="2" borderId="31" xfId="0" applyFont="1" applyFill="1" applyBorder="1" applyAlignment="1" applyProtection="1">
      <alignment horizontal="center"/>
    </xf>
    <xf numFmtId="0" fontId="11" fillId="2" borderId="32" xfId="0" applyFont="1" applyFill="1" applyBorder="1" applyAlignment="1" applyProtection="1">
      <alignment horizontal="center"/>
    </xf>
    <xf numFmtId="0" fontId="1" fillId="0" borderId="36" xfId="0" applyFont="1" applyBorder="1" applyAlignment="1" applyProtection="1">
      <alignment horizontal="right"/>
    </xf>
    <xf numFmtId="0" fontId="12" fillId="0" borderId="26" xfId="0" applyFont="1" applyBorder="1" applyAlignment="1" applyProtection="1">
      <alignment horizontal="right"/>
    </xf>
    <xf numFmtId="0" fontId="12" fillId="0" borderId="10" xfId="0" applyFont="1" applyBorder="1" applyAlignment="1" applyProtection="1">
      <alignment horizontal="right"/>
    </xf>
    <xf numFmtId="0" fontId="3" fillId="2" borderId="38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20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11" fillId="2" borderId="39" xfId="0" applyFont="1" applyFill="1" applyBorder="1" applyAlignment="1" applyProtection="1">
      <alignment horizontal="center" vertical="center"/>
    </xf>
    <xf numFmtId="0" fontId="1" fillId="0" borderId="38" xfId="0" applyFont="1" applyBorder="1" applyAlignment="1" applyProtection="1">
      <alignment vertical="center"/>
    </xf>
    <xf numFmtId="0" fontId="12" fillId="0" borderId="3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2" fillId="0" borderId="39" xfId="0" applyFont="1" applyBorder="1" applyAlignment="1" applyProtection="1">
      <alignment vertical="center"/>
    </xf>
    <xf numFmtId="0" fontId="12" fillId="0" borderId="14" xfId="0" applyFont="1" applyBorder="1" applyAlignment="1" applyProtection="1">
      <alignment vertical="center"/>
    </xf>
    <xf numFmtId="0" fontId="12" fillId="0" borderId="14" xfId="0" applyFont="1" applyBorder="1" applyAlignment="1" applyProtection="1">
      <alignment horizontal="left" vertical="center"/>
    </xf>
    <xf numFmtId="0" fontId="12" fillId="0" borderId="41" xfId="0" applyFont="1" applyBorder="1" applyAlignment="1" applyProtection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9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/>
    </xf>
    <xf numFmtId="0" fontId="12" fillId="0" borderId="1" xfId="0" applyFont="1" applyBorder="1" applyAlignment="1" applyProtection="1">
      <alignment horizontal="left" vertical="center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44" xfId="0" applyFont="1" applyBorder="1" applyAlignment="1" applyProtection="1">
      <alignment horizontal="center" vertical="center" wrapText="1"/>
    </xf>
    <xf numFmtId="0" fontId="12" fillId="0" borderId="45" xfId="0" applyFont="1" applyBorder="1" applyAlignment="1" applyProtection="1">
      <alignment horizontal="center" vertical="center" wrapText="1"/>
    </xf>
    <xf numFmtId="183" fontId="1" fillId="6" borderId="11" xfId="0" applyNumberFormat="1" applyFont="1" applyFill="1" applyBorder="1" applyAlignment="1" applyProtection="1">
      <alignment horizontal="center" vertical="center" wrapText="1"/>
    </xf>
    <xf numFmtId="183" fontId="1" fillId="6" borderId="10" xfId="0" applyNumberFormat="1" applyFont="1" applyFill="1" applyBorder="1" applyAlignment="1" applyProtection="1">
      <alignment horizontal="center" vertical="center" wrapText="1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</cellXfs>
  <cellStyles count="3">
    <cellStyle name="Month-Year" xfId="1"/>
    <cellStyle name="常规" xfId="0" builtinId="0"/>
    <cellStyle name="超链接" xfId="2" builtinId="8"/>
  </cellStyles>
  <dxfs count="33">
    <dxf>
      <numFmt numFmtId="182" formatCode="0.0_ "/>
    </dxf>
    <dxf>
      <font>
        <sz val="1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numFmt numFmtId="182" formatCode="0.0_ "/>
    </dxf>
    <dxf>
      <font>
        <sz val="10"/>
      </font>
    </dxf>
    <dxf>
      <numFmt numFmtId="182" formatCode="0.0_ "/>
    </dxf>
    <dxf>
      <font>
        <sz val="10"/>
      </font>
    </dxf>
    <dxf>
      <numFmt numFmtId="182" formatCode="0.0_ "/>
    </dxf>
    <dxf>
      <font>
        <sz val="10"/>
      </font>
    </dxf>
    <dxf>
      <numFmt numFmtId="182" formatCode="0.0_ "/>
    </dxf>
    <dxf>
      <font>
        <sz val="1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numFmt numFmtId="182" formatCode="0.0_ "/>
    </dxf>
    <dxf>
      <font>
        <sz val="10"/>
      </font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numFmt numFmtId="182" formatCode="0.0_ "/>
    </dxf>
    <dxf>
      <font>
        <sz val="10"/>
      </font>
    </dxf>
    <dxf>
      <font>
        <sz val="10"/>
      </font>
    </dxf>
    <dxf>
      <numFmt numFmtId="182" formatCode="0.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FF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阶段维度人力需求汇总表</a:t>
            </a:r>
          </a:p>
        </c:rich>
      </c:tx>
      <c:layout>
        <c:manualLayout>
          <c:xMode val="edge"/>
          <c:yMode val="edge"/>
          <c:x val="0.2727275478672479"/>
          <c:y val="4.2968831956542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5718737610102"/>
          <c:y val="0.16406281292498193"/>
          <c:w val="0.82851323253610909"/>
          <c:h val="0.46484463662078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人力需求汇总图表!$C$43</c:f>
              <c:strCache>
                <c:ptCount val="1"/>
                <c:pt idx="0">
                  <c:v>总计人月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ACBFF" mc:Ignorable="a14" a14:legacySpreadsheetColorIndex="48">
                    <a:gamma/>
                    <a:tint val="3372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3366FF" mc:Ignorable="a14" a14:legacySpreadsheetColorIndex="4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人力需求汇总图表!$A$44:$A$50</c:f>
              <c:strCache>
                <c:ptCount val="7"/>
                <c:pt idx="0">
                  <c:v>阶段1</c:v>
                </c:pt>
                <c:pt idx="1">
                  <c:v>阶段2</c:v>
                </c:pt>
                <c:pt idx="2">
                  <c:v>阶段3</c:v>
                </c:pt>
                <c:pt idx="3">
                  <c:v>阶段4</c:v>
                </c:pt>
                <c:pt idx="4">
                  <c:v>阶段5</c:v>
                </c:pt>
                <c:pt idx="5">
                  <c:v>阶段6</c:v>
                </c:pt>
                <c:pt idx="6">
                  <c:v>总计</c:v>
                </c:pt>
              </c:strCache>
            </c:strRef>
          </c:cat>
          <c:val>
            <c:numRef>
              <c:f>人力需求汇总图表!$C$44:$C$50</c:f>
              <c:numCache>
                <c:formatCode>0.0_ </c:formatCode>
                <c:ptCount val="7"/>
                <c:pt idx="0">
                  <c:v>0.15702479338842973</c:v>
                </c:pt>
                <c:pt idx="1">
                  <c:v>0.45041322314049581</c:v>
                </c:pt>
                <c:pt idx="2">
                  <c:v>0.64256198347107429</c:v>
                </c:pt>
                <c:pt idx="3">
                  <c:v>0.23553719008264462</c:v>
                </c:pt>
                <c:pt idx="4">
                  <c:v>0.13636363636363638</c:v>
                </c:pt>
                <c:pt idx="5">
                  <c:v>0.40909090909090912</c:v>
                </c:pt>
                <c:pt idx="6">
                  <c:v>2.03099173553719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41408"/>
        <c:axId val="124741968"/>
      </c:barChart>
      <c:catAx>
        <c:axId val="12474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4741968"/>
        <c:crosses val="autoZero"/>
        <c:auto val="1"/>
        <c:lblAlgn val="ctr"/>
        <c:lblOffset val="100"/>
        <c:tickMarkSkip val="1"/>
        <c:noMultiLvlLbl val="0"/>
      </c:catAx>
      <c:valAx>
        <c:axId val="124741968"/>
        <c:scaling>
          <c:orientation val="minMax"/>
        </c:scaling>
        <c:delete val="0"/>
        <c:axPos val="l"/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2474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职级维度人力需求汇总表</a:t>
            </a:r>
          </a:p>
        </c:rich>
      </c:tx>
      <c:layout>
        <c:manualLayout>
          <c:xMode val="edge"/>
          <c:yMode val="edge"/>
          <c:x val="0.34577603143418467"/>
          <c:y val="3.952576798296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24165029469547"/>
          <c:y val="0.1739133791250678"/>
          <c:w val="0.82907662082514733"/>
          <c:h val="0.46245148540074843"/>
        </c:manualLayout>
      </c:layout>
      <c:barChart>
        <c:barDir val="col"/>
        <c:grouping val="clustered"/>
        <c:varyColors val="0"/>
        <c:ser>
          <c:idx val="0"/>
          <c:order val="0"/>
          <c:tx>
            <c:v>总计人数</c:v>
          </c:tx>
          <c:invertIfNegative val="0"/>
          <c:val>
            <c:numRef>
              <c:f>人力需求汇总图表!$B$41:$J$41</c:f>
              <c:numCache>
                <c:formatCode>0.0_ </c:formatCode>
                <c:ptCount val="9"/>
                <c:pt idx="0">
                  <c:v>0.25206611570247933</c:v>
                </c:pt>
                <c:pt idx="1">
                  <c:v>0.15289256198347106</c:v>
                </c:pt>
                <c:pt idx="2">
                  <c:v>0.19421487603305784</c:v>
                </c:pt>
                <c:pt idx="3">
                  <c:v>0.31198347107438018</c:v>
                </c:pt>
                <c:pt idx="4">
                  <c:v>0.41322314049586772</c:v>
                </c:pt>
                <c:pt idx="5">
                  <c:v>0.12809917355371903</c:v>
                </c:pt>
                <c:pt idx="6">
                  <c:v>0.33471074380165289</c:v>
                </c:pt>
                <c:pt idx="7">
                  <c:v>0.10537190082644629</c:v>
                </c:pt>
                <c:pt idx="8">
                  <c:v>0.13842975206611571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79936"/>
        <c:axId val="189780496"/>
      </c:barChart>
      <c:catAx>
        <c:axId val="189779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9780496"/>
        <c:crosses val="autoZero"/>
        <c:auto val="1"/>
        <c:lblAlgn val="ctr"/>
        <c:lblOffset val="100"/>
        <c:tickMarkSkip val="1"/>
        <c:noMultiLvlLbl val="0"/>
      </c:catAx>
      <c:valAx>
        <c:axId val="189780496"/>
        <c:scaling>
          <c:orientation val="minMax"/>
        </c:scaling>
        <c:delete val="0"/>
        <c:axPos val="l"/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89779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9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dTable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zh-CN" altLang="en-US"/>
              <a:t>时间维度</a:t>
            </a:r>
            <a:r>
              <a:rPr lang="en-US" altLang="zh-CN"/>
              <a:t>2</a:t>
            </a:r>
            <a:r>
              <a:rPr lang="zh-CN" altLang="en-US"/>
              <a:t>年内人力需求</a:t>
            </a:r>
          </a:p>
        </c:rich>
      </c:tx>
      <c:layout>
        <c:manualLayout>
          <c:xMode val="edge"/>
          <c:yMode val="edge"/>
          <c:x val="0.43965517241379309"/>
          <c:y val="4.0358832764400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965517241379309E-2"/>
          <c:y val="0.26009025559280319"/>
          <c:w val="0.91896551724137931"/>
          <c:h val="0.39013538338920478"/>
        </c:manualLayout>
      </c:layout>
      <c:barChart>
        <c:barDir val="col"/>
        <c:grouping val="clustered"/>
        <c:varyColors val="0"/>
        <c:ser>
          <c:idx val="0"/>
          <c:order val="0"/>
          <c:tx>
            <c:v>月份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项目人力需求!$J$4:$Q$4</c:f>
              <c:strCache>
                <c:ptCount val="8"/>
                <c:pt idx="0">
                  <c:v>2013-12</c:v>
                </c:pt>
                <c:pt idx="1">
                  <c:v>2014-1</c:v>
                </c:pt>
                <c:pt idx="2">
                  <c:v>2014-2</c:v>
                </c:pt>
                <c:pt idx="3">
                  <c:v>2014-3</c:v>
                </c:pt>
                <c:pt idx="4">
                  <c:v>2014-4</c:v>
                </c:pt>
                <c:pt idx="5">
                  <c:v>2014-5</c:v>
                </c:pt>
                <c:pt idx="6">
                  <c:v>2014-6</c:v>
                </c:pt>
                <c:pt idx="7">
                  <c:v>2014-7</c:v>
                </c:pt>
              </c:strCache>
            </c:strRef>
          </c:cat>
          <c:val>
            <c:numRef>
              <c:f>项目人力需求!$J$60:$Q$60</c:f>
              <c:numCache>
                <c:formatCode>0.0_ </c:formatCode>
                <c:ptCount val="8"/>
                <c:pt idx="0">
                  <c:v>8.4090909090909083</c:v>
                </c:pt>
                <c:pt idx="1">
                  <c:v>7.6363636363636367</c:v>
                </c:pt>
                <c:pt idx="2">
                  <c:v>3.8181818181818183</c:v>
                </c:pt>
                <c:pt idx="3">
                  <c:v>3.8181818181818183</c:v>
                </c:pt>
                <c:pt idx="4">
                  <c:v>6.4090909090909092</c:v>
                </c:pt>
                <c:pt idx="5">
                  <c:v>8.2727272727272734</c:v>
                </c:pt>
                <c:pt idx="6">
                  <c:v>3.8181818181818183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83296"/>
        <c:axId val="189783856"/>
      </c:barChart>
      <c:catAx>
        <c:axId val="1897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51551724137931032"/>
              <c:y val="0.83408254379761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6350">
            <a:noFill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9783856"/>
        <c:crosses val="autoZero"/>
        <c:auto val="1"/>
        <c:lblAlgn val="ctr"/>
        <c:lblOffset val="100"/>
        <c:tickMarkSkip val="1"/>
        <c:noMultiLvlLbl val="0"/>
      </c:catAx>
      <c:valAx>
        <c:axId val="18978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人数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385651068637604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8978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</c:dTable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142875</xdr:rowOff>
    </xdr:from>
    <xdr:to>
      <xdr:col>8</xdr:col>
      <xdr:colOff>152400</xdr:colOff>
      <xdr:row>27</xdr:row>
      <xdr:rowOff>0</xdr:rowOff>
    </xdr:to>
    <xdr:graphicFrame macro="">
      <xdr:nvGraphicFramePr>
        <xdr:cNvPr id="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12</xdr:row>
      <xdr:rowOff>142875</xdr:rowOff>
    </xdr:from>
    <xdr:to>
      <xdr:col>15</xdr:col>
      <xdr:colOff>476250</xdr:colOff>
      <xdr:row>26</xdr:row>
      <xdr:rowOff>152400</xdr:rowOff>
    </xdr:to>
    <xdr:graphicFrame macro="">
      <xdr:nvGraphicFramePr>
        <xdr:cNvPr id="7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647700</xdr:colOff>
      <xdr:row>12</xdr:row>
      <xdr:rowOff>66675</xdr:rowOff>
    </xdr:to>
    <xdr:graphicFrame macro="">
      <xdr:nvGraphicFramePr>
        <xdr:cNvPr id="8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es" refreshedDate="41589.015829050928" createdVersion="5" refreshedVersion="5" minRefreshableVersion="3" recordCount="58">
  <cacheSource type="worksheet">
    <worksheetSource ref="B4:I84" sheet="项目人力需求"/>
  </cacheSource>
  <cacheFields count="8">
    <cacheField name="阶段ID" numFmtId="0">
      <sharedItems containsBlank="1" count="9">
        <s v="阶段1"/>
        <s v="阶段2"/>
        <s v="阶段3"/>
        <s v="阶段4"/>
        <s v="阶段5"/>
        <s v="阶段6"/>
        <s v="总计"/>
        <s v="总计人月"/>
        <m/>
      </sharedItems>
    </cacheField>
    <cacheField name="阶段名称" numFmtId="0">
      <sharedItems containsBlank="1"/>
    </cacheField>
    <cacheField name="开始时间" numFmtId="0">
      <sharedItems containsNonDate="0" containsDate="1" containsString="0" containsBlank="1" minDate="2013-12-06T00:00:00" maxDate="2014-05-17T00:00:00"/>
    </cacheField>
    <cacheField name="结束时间" numFmtId="0">
      <sharedItems containsNonDate="0" containsDate="1" containsString="0" containsBlank="1" minDate="2013-12-26T00:00:00" maxDate="2014-08-01T00:00:00"/>
    </cacheField>
    <cacheField name="职级" numFmtId="0">
      <sharedItems containsBlank="1" containsMixedTypes="1" containsNumber="1" containsInteger="1" minValue="1" maxValue="9" count="11">
        <n v="1"/>
        <n v="2"/>
        <n v="3"/>
        <n v="4"/>
        <n v="5"/>
        <n v="6"/>
        <n v="7"/>
        <n v="8"/>
        <n v="9"/>
        <m/>
        <s v="自动筛选后汇总＝"/>
      </sharedItems>
    </cacheField>
    <cacheField name="单位人力成本" numFmtId="0">
      <sharedItems containsString="0" containsBlank="1" containsNumber="1" containsInteger="1" minValue="1556" maxValue="25687"/>
    </cacheField>
    <cacheField name="人力成本数" numFmtId="0">
      <sharedItems containsString="0" containsBlank="1" containsNumber="1" minValue="0" maxValue="473987.36363636347"/>
    </cacheField>
    <cacheField name="人月数" numFmtId="0">
      <sharedItems containsString="0" containsBlank="1" containsNumber="1" minValue="0" maxValue="44.68181818181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s v="项目管理"/>
    <d v="2013-12-06T00:00:00"/>
    <d v="2013-12-26T00:00:00"/>
    <x v="0"/>
    <n v="1556"/>
    <m/>
    <n v="1"/>
  </r>
  <r>
    <x v="0"/>
    <s v="项目管理"/>
    <d v="2013-12-06T00:00:00"/>
    <d v="2013-12-26T00:00:00"/>
    <x v="1"/>
    <n v="3269"/>
    <n v="1485.9090909090908"/>
    <n v="0.45454545454545453"/>
  </r>
  <r>
    <x v="0"/>
    <s v="项目管理"/>
    <d v="2013-12-06T00:00:00"/>
    <d v="2013-12-26T00:00:00"/>
    <x v="2"/>
    <n v="5268"/>
    <n v="3591.8181818181815"/>
    <n v="0.68181818181818177"/>
  </r>
  <r>
    <x v="0"/>
    <s v="项目管理"/>
    <d v="2013-12-06T00:00:00"/>
    <d v="2013-12-26T00:00:00"/>
    <x v="3"/>
    <n v="7573"/>
    <n v="1032.681818181818"/>
    <n v="0.13636363636363635"/>
  </r>
  <r>
    <x v="0"/>
    <s v="项目管理"/>
    <d v="2013-12-06T00:00:00"/>
    <d v="2013-12-26T00:00:00"/>
    <x v="4"/>
    <n v="10233"/>
    <n v="2325.681818181818"/>
    <n v="0.22727272727272727"/>
  </r>
  <r>
    <x v="0"/>
    <s v="项目管理"/>
    <d v="2013-12-06T00:00:00"/>
    <d v="2013-12-26T00:00:00"/>
    <x v="5"/>
    <n v="13306"/>
    <n v="2419.2727272727275"/>
    <n v="0.18181818181818182"/>
  </r>
  <r>
    <x v="0"/>
    <s v="项目管理"/>
    <d v="2013-12-06T00:00:00"/>
    <d v="2013-12-26T00:00:00"/>
    <x v="6"/>
    <n v="16854"/>
    <n v="4596.545454545454"/>
    <n v="0.27272727272727271"/>
  </r>
  <r>
    <x v="0"/>
    <s v="项目管理"/>
    <d v="2013-12-06T00:00:00"/>
    <d v="2013-12-26T00:00:00"/>
    <x v="7"/>
    <n v="20952"/>
    <n v="7618.909090909091"/>
    <n v="0.36363636363636365"/>
  </r>
  <r>
    <x v="0"/>
    <s v="项目管理"/>
    <d v="2013-12-06T00:00:00"/>
    <d v="2013-12-26T00:00:00"/>
    <x v="8"/>
    <n v="25687"/>
    <n v="3502.772727272727"/>
    <n v="0.13636363636363635"/>
  </r>
  <r>
    <x v="1"/>
    <s v="需求确定"/>
    <d v="2013-12-27T00:00:00"/>
    <d v="2014-01-13T00:00:00"/>
    <x v="0"/>
    <n v="1556"/>
    <n v="2121.8181818181815"/>
    <n v="1.3636363636363635"/>
  </r>
  <r>
    <x v="1"/>
    <s v="需求确定"/>
    <d v="2013-12-27T00:00:00"/>
    <d v="2014-01-13T00:00:00"/>
    <x v="1"/>
    <n v="3269"/>
    <n v="2377.4545454545455"/>
    <n v="0.72727272727272729"/>
  </r>
  <r>
    <x v="1"/>
    <s v="需求确定"/>
    <d v="2013-12-27T00:00:00"/>
    <d v="2014-01-13T00:00:00"/>
    <x v="2"/>
    <n v="5268"/>
    <n v="10536"/>
    <n v="2"/>
  </r>
  <r>
    <x v="1"/>
    <s v="需求确定"/>
    <d v="2013-12-27T00:00:00"/>
    <d v="2014-01-13T00:00:00"/>
    <x v="3"/>
    <n v="7573"/>
    <n v="13769.090909090908"/>
    <n v="1.8181818181818181"/>
  </r>
  <r>
    <x v="1"/>
    <s v="需求确定"/>
    <d v="2013-12-27T00:00:00"/>
    <d v="2014-01-13T00:00:00"/>
    <x v="4"/>
    <n v="10233"/>
    <n v="10233"/>
    <n v="1"/>
  </r>
  <r>
    <x v="1"/>
    <s v="需求确定"/>
    <d v="2013-12-27T00:00:00"/>
    <d v="2014-01-13T00:00:00"/>
    <x v="5"/>
    <n v="13306"/>
    <n v="6048.181818181818"/>
    <n v="0.45454545454545453"/>
  </r>
  <r>
    <x v="1"/>
    <s v="需求确定"/>
    <d v="2013-12-27T00:00:00"/>
    <d v="2014-01-13T00:00:00"/>
    <x v="6"/>
    <n v="16854"/>
    <n v="18386.181818181816"/>
    <n v="1.0909090909090908"/>
  </r>
  <r>
    <x v="1"/>
    <s v="需求确定"/>
    <d v="2013-12-27T00:00:00"/>
    <d v="2014-01-13T00:00:00"/>
    <x v="7"/>
    <n v="20952"/>
    <n v="17142.545454545456"/>
    <n v="0.81818181818181823"/>
  </r>
  <r>
    <x v="1"/>
    <s v="需求确定"/>
    <d v="2013-12-27T00:00:00"/>
    <d v="2014-01-13T00:00:00"/>
    <x v="8"/>
    <n v="25687"/>
    <n v="16346.272727272726"/>
    <n v="0.63636363636363635"/>
  </r>
  <r>
    <x v="2"/>
    <s v="网站分析设计"/>
    <d v="2014-01-14T00:00:00"/>
    <d v="2014-04-03T00:00:00"/>
    <x v="0"/>
    <n v="1556"/>
    <n v="3677.818181818182"/>
    <n v="2.3636363636363638"/>
  </r>
  <r>
    <x v="2"/>
    <s v="网站分析设计"/>
    <d v="2014-01-14T00:00:00"/>
    <d v="2014-04-03T00:00:00"/>
    <x v="1"/>
    <n v="3269"/>
    <n v="0"/>
    <n v="0"/>
  </r>
  <r>
    <x v="2"/>
    <s v="网站分析设计"/>
    <d v="2014-01-14T00:00:00"/>
    <d v="2014-04-03T00:00:00"/>
    <x v="2"/>
    <n v="5268"/>
    <n v="0"/>
    <n v="0"/>
  </r>
  <r>
    <x v="2"/>
    <s v="网站分析设计"/>
    <d v="2014-01-14T00:00:00"/>
    <d v="2014-04-03T00:00:00"/>
    <x v="3"/>
    <n v="7573"/>
    <n v="28915.090909090912"/>
    <n v="3.8181818181818183"/>
  </r>
  <r>
    <x v="2"/>
    <s v="网站分析设计"/>
    <d v="2014-01-14T00:00:00"/>
    <d v="2014-04-03T00:00:00"/>
    <x v="4"/>
    <n v="10233"/>
    <n v="34885.227272727272"/>
    <n v="3.4090909090909092"/>
  </r>
  <r>
    <x v="2"/>
    <s v="网站分析设计"/>
    <d v="2014-01-14T00:00:00"/>
    <d v="2014-04-03T00:00:00"/>
    <x v="5"/>
    <n v="13306"/>
    <n v="0"/>
    <n v="0"/>
  </r>
  <r>
    <x v="2"/>
    <s v="网站分析设计"/>
    <d v="2014-01-14T00:00:00"/>
    <d v="2014-04-03T00:00:00"/>
    <x v="6"/>
    <n v="16854"/>
    <n v="67416"/>
    <n v="4"/>
  </r>
  <r>
    <x v="2"/>
    <s v="网站分析设计"/>
    <d v="2014-01-14T00:00:00"/>
    <d v="2014-04-03T00:00:00"/>
    <x v="7"/>
    <n v="20952"/>
    <n v="0"/>
    <n v="0"/>
  </r>
  <r>
    <x v="2"/>
    <s v="网站分析设计"/>
    <d v="2014-01-14T00:00:00"/>
    <d v="2014-04-03T00:00:00"/>
    <x v="8"/>
    <n v="25687"/>
    <n v="14011.090909090908"/>
    <n v="0.54545454545454541"/>
  </r>
  <r>
    <x v="3"/>
    <s v="网站实施"/>
    <d v="2014-04-04T00:00:00"/>
    <d v="2014-05-06T00:00:00"/>
    <x v="0"/>
    <n v="1556"/>
    <n v="0"/>
    <n v="0"/>
  </r>
  <r>
    <x v="3"/>
    <s v="网站实施"/>
    <d v="2014-04-04T00:00:00"/>
    <d v="2014-05-06T00:00:00"/>
    <x v="1"/>
    <n v="3269"/>
    <n v="3269"/>
    <n v="1"/>
  </r>
  <r>
    <x v="3"/>
    <s v="网站实施"/>
    <d v="2014-04-04T00:00:00"/>
    <d v="2014-05-06T00:00:00"/>
    <x v="2"/>
    <n v="5268"/>
    <n v="0"/>
    <n v="0"/>
  </r>
  <r>
    <x v="3"/>
    <s v="网站实施"/>
    <d v="2014-04-04T00:00:00"/>
    <d v="2014-05-06T00:00:00"/>
    <x v="3"/>
    <n v="7573"/>
    <n v="0"/>
    <n v="0"/>
  </r>
  <r>
    <x v="3"/>
    <s v="网站实施"/>
    <d v="2014-04-04T00:00:00"/>
    <d v="2014-05-06T00:00:00"/>
    <x v="4"/>
    <n v="10233"/>
    <n v="21396.272727272728"/>
    <n v="2.0909090909090908"/>
  </r>
  <r>
    <x v="3"/>
    <s v="网站实施"/>
    <d v="2014-04-04T00:00:00"/>
    <d v="2014-05-06T00:00:00"/>
    <x v="5"/>
    <n v="13306"/>
    <n v="0"/>
    <n v="0"/>
  </r>
  <r>
    <x v="3"/>
    <s v="网站实施"/>
    <d v="2014-04-04T00:00:00"/>
    <d v="2014-05-06T00:00:00"/>
    <x v="6"/>
    <n v="16854"/>
    <n v="22982.727272727272"/>
    <n v="1.3636363636363635"/>
  </r>
  <r>
    <x v="3"/>
    <s v="网站实施"/>
    <d v="2014-04-04T00:00:00"/>
    <d v="2014-05-06T00:00:00"/>
    <x v="7"/>
    <n v="20952"/>
    <n v="0"/>
    <n v="0"/>
  </r>
  <r>
    <x v="3"/>
    <s v="网站实施"/>
    <d v="2014-04-04T00:00:00"/>
    <d v="2014-05-06T00:00:00"/>
    <x v="8"/>
    <n v="25687"/>
    <n v="18681.454545454548"/>
    <n v="0.72727272727272729"/>
  </r>
  <r>
    <x v="4"/>
    <s v="网站测试"/>
    <d v="2014-05-07T00:00:00"/>
    <d v="2014-05-15T00:00:00"/>
    <x v="0"/>
    <n v="1556"/>
    <n v="0"/>
    <n v="0"/>
  </r>
  <r>
    <x v="4"/>
    <s v="网站测试"/>
    <d v="2014-05-07T00:00:00"/>
    <d v="2014-05-15T00:00:00"/>
    <x v="1"/>
    <n v="3269"/>
    <n v="0"/>
    <n v="0"/>
  </r>
  <r>
    <x v="4"/>
    <s v="网站测试"/>
    <d v="2014-05-07T00:00:00"/>
    <d v="2014-05-15T00:00:00"/>
    <x v="2"/>
    <n v="5268"/>
    <n v="5028.545454545455"/>
    <n v="0.95454545454545459"/>
  </r>
  <r>
    <x v="4"/>
    <s v="网站测试"/>
    <d v="2014-05-07T00:00:00"/>
    <d v="2014-05-15T00:00:00"/>
    <x v="3"/>
    <n v="7573"/>
    <n v="0"/>
    <n v="0"/>
  </r>
  <r>
    <x v="4"/>
    <s v="网站测试"/>
    <d v="2014-05-07T00:00:00"/>
    <d v="2014-05-15T00:00:00"/>
    <x v="4"/>
    <n v="10233"/>
    <n v="8837.5909090909099"/>
    <n v="0.86363636363636365"/>
  </r>
  <r>
    <x v="4"/>
    <s v="网站测试"/>
    <d v="2014-05-07T00:00:00"/>
    <d v="2014-05-15T00:00:00"/>
    <x v="5"/>
    <n v="13306"/>
    <n v="9677.0909090909099"/>
    <n v="0.72727272727272729"/>
  </r>
  <r>
    <x v="4"/>
    <s v="网站测试"/>
    <d v="2014-05-07T00:00:00"/>
    <d v="2014-05-15T00:00:00"/>
    <x v="6"/>
    <n v="16854"/>
    <n v="0"/>
    <n v="0"/>
  </r>
  <r>
    <x v="4"/>
    <s v="网站测试"/>
    <d v="2014-05-07T00:00:00"/>
    <d v="2014-05-15T00:00:00"/>
    <x v="7"/>
    <n v="20952"/>
    <n v="2857.090909090909"/>
    <n v="0.13636363636363635"/>
  </r>
  <r>
    <x v="4"/>
    <s v="网站测试"/>
    <d v="2014-05-07T00:00:00"/>
    <d v="2014-05-15T00:00:00"/>
    <x v="8"/>
    <n v="25687"/>
    <n v="8173.1363636363631"/>
    <n v="0.31818181818181818"/>
  </r>
  <r>
    <x v="5"/>
    <s v="验收总结"/>
    <d v="2014-05-16T00:00:00"/>
    <d v="2014-07-31T00:00:00"/>
    <x v="0"/>
    <n v="1556"/>
    <n v="1273.0909090909092"/>
    <n v="0.81818181818181823"/>
  </r>
  <r>
    <x v="5"/>
    <s v="验收总结"/>
    <d v="2014-05-16T00:00:00"/>
    <d v="2014-07-31T00:00:00"/>
    <x v="1"/>
    <n v="3269"/>
    <n v="3863.3636363636365"/>
    <n v="1.1818181818181819"/>
  </r>
  <r>
    <x v="5"/>
    <s v="验收总结"/>
    <d v="2014-05-16T00:00:00"/>
    <d v="2014-07-31T00:00:00"/>
    <x v="2"/>
    <n v="5268"/>
    <n v="3352.3636363636365"/>
    <n v="0.63636363636363635"/>
  </r>
  <r>
    <x v="5"/>
    <s v="验收总结"/>
    <d v="2014-05-16T00:00:00"/>
    <d v="2014-07-31T00:00:00"/>
    <x v="3"/>
    <n v="7573"/>
    <n v="8261.4545454545441"/>
    <n v="1.0909090909090908"/>
  </r>
  <r>
    <x v="5"/>
    <s v="验收总结"/>
    <d v="2014-05-16T00:00:00"/>
    <d v="2014-07-31T00:00:00"/>
    <x v="4"/>
    <n v="10233"/>
    <n v="15349.5"/>
    <n v="1.5"/>
  </r>
  <r>
    <x v="5"/>
    <s v="验收总结"/>
    <d v="2014-05-16T00:00:00"/>
    <d v="2014-07-31T00:00:00"/>
    <x v="5"/>
    <n v="13306"/>
    <n v="19354.18181818182"/>
    <n v="1.4545454545454546"/>
  </r>
  <r>
    <x v="5"/>
    <s v="验收总结"/>
    <d v="2014-05-16T00:00:00"/>
    <d v="2014-07-31T00:00:00"/>
    <x v="6"/>
    <n v="16854"/>
    <n v="10725.272727272728"/>
    <n v="0.63636363636363635"/>
  </r>
  <r>
    <x v="5"/>
    <s v="验收总结"/>
    <d v="2014-05-16T00:00:00"/>
    <d v="2014-07-31T00:00:00"/>
    <x v="7"/>
    <n v="20952"/>
    <n v="20952"/>
    <n v="1"/>
  </r>
  <r>
    <x v="5"/>
    <s v="验收总结"/>
    <d v="2014-05-16T00:00:00"/>
    <d v="2014-07-31T00:00:00"/>
    <x v="8"/>
    <n v="25687"/>
    <n v="17513.863636363636"/>
    <n v="0.68181818181818177"/>
  </r>
  <r>
    <x v="6"/>
    <m/>
    <m/>
    <m/>
    <x v="9"/>
    <m/>
    <n v="473987.36363636347"/>
    <n v="44.68181818181818"/>
  </r>
  <r>
    <x v="7"/>
    <m/>
    <m/>
    <m/>
    <x v="9"/>
    <m/>
    <m/>
    <m/>
  </r>
  <r>
    <x v="8"/>
    <m/>
    <m/>
    <m/>
    <x v="10"/>
    <m/>
    <m/>
    <n v="44.68181818181818"/>
  </r>
  <r>
    <x v="8"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8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>
  <location ref="A29:K37" firstHeaderRow="1" firstDataRow="2" firstDataCol="1"/>
  <pivotFields count="8">
    <pivotField axis="axisRow" compact="0" outline="0" subtotalTop="0" showAll="0" includeNewItemsInFilter="1">
      <items count="10">
        <item x="0"/>
        <item x="1"/>
        <item x="2"/>
        <item x="3"/>
        <item x="4"/>
        <item x="5"/>
        <item h="1" x="8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h="1" x="9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79" outline="0" subtotalTop="0" showAll="0" includeNewItemsInFilter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求和项:人月数" fld="7" baseField="0" baseItem="0" numFmtId="182"/>
  </dataFields>
  <formats count="2">
    <format dxfId="32">
      <pivotArea outline="0" fieldPosition="0"/>
    </format>
    <format dxfId="31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249060907@qq.com" TargetMode="External"/><Relationship Id="rId1" Type="http://schemas.openxmlformats.org/officeDocument/2006/relationships/hyperlink" Target="mailto:2393044613@q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3" sqref="E13"/>
    </sheetView>
  </sheetViews>
  <sheetFormatPr defaultRowHeight="13.5" x14ac:dyDescent="0.15"/>
  <cols>
    <col min="1" max="1" width="18.25" customWidth="1"/>
    <col min="2" max="2" width="35.25" customWidth="1"/>
  </cols>
  <sheetData>
    <row r="1" spans="1:2" ht="14.25" thickBot="1" x14ac:dyDescent="0.2"/>
    <row r="2" spans="1:2" x14ac:dyDescent="0.15">
      <c r="A2" s="38" t="s">
        <v>6</v>
      </c>
      <c r="B2" s="39" t="s">
        <v>119</v>
      </c>
    </row>
    <row r="3" spans="1:2" x14ac:dyDescent="0.15">
      <c r="A3" s="40" t="s">
        <v>7</v>
      </c>
      <c r="B3" s="41" t="s">
        <v>120</v>
      </c>
    </row>
    <row r="4" spans="1:2" x14ac:dyDescent="0.15">
      <c r="A4" s="40" t="s">
        <v>8</v>
      </c>
      <c r="B4" s="41" t="s">
        <v>121</v>
      </c>
    </row>
    <row r="5" spans="1:2" x14ac:dyDescent="0.15">
      <c r="A5" s="40" t="s">
        <v>9</v>
      </c>
      <c r="B5" s="41" t="s">
        <v>10</v>
      </c>
    </row>
    <row r="6" spans="1:2" x14ac:dyDescent="0.15">
      <c r="A6" s="42" t="s">
        <v>11</v>
      </c>
      <c r="B6" s="43" t="s">
        <v>122</v>
      </c>
    </row>
    <row r="7" spans="1:2" x14ac:dyDescent="0.15">
      <c r="A7" s="42" t="s">
        <v>12</v>
      </c>
      <c r="B7" s="164" t="s">
        <v>125</v>
      </c>
    </row>
    <row r="8" spans="1:2" x14ac:dyDescent="0.15">
      <c r="A8" s="42" t="s">
        <v>13</v>
      </c>
      <c r="B8" s="43" t="s">
        <v>123</v>
      </c>
    </row>
    <row r="9" spans="1:2" x14ac:dyDescent="0.15">
      <c r="A9" s="42" t="s">
        <v>12</v>
      </c>
      <c r="B9" s="164" t="s">
        <v>126</v>
      </c>
    </row>
    <row r="10" spans="1:2" x14ac:dyDescent="0.15">
      <c r="A10" s="42" t="s">
        <v>14</v>
      </c>
      <c r="B10" s="43" t="s">
        <v>124</v>
      </c>
    </row>
    <row r="11" spans="1:2" x14ac:dyDescent="0.15">
      <c r="A11" s="44" t="s">
        <v>15</v>
      </c>
      <c r="B11" s="45">
        <v>41614</v>
      </c>
    </row>
    <row r="12" spans="1:2" x14ac:dyDescent="0.15">
      <c r="A12" s="2" t="s">
        <v>16</v>
      </c>
      <c r="B12" s="3">
        <f>IF(MIN(项目阶段划分!D4:D9)&gt;0,MIN(项目阶段划分!D4:D9),"")</f>
        <v>41614</v>
      </c>
    </row>
    <row r="13" spans="1:2" x14ac:dyDescent="0.15">
      <c r="A13" s="2" t="s">
        <v>0</v>
      </c>
      <c r="B13" s="3">
        <f>IF(MAX(项目阶段划分!E4:E9)&gt;0,MAX(项目阶段划分!E4:E9),"")</f>
        <v>41851</v>
      </c>
    </row>
    <row r="14" spans="1:2" x14ac:dyDescent="0.15">
      <c r="A14" s="2" t="s">
        <v>17</v>
      </c>
      <c r="B14" s="46">
        <f>IF(ISERROR(DAYS360(B12,B13)),0,DAYS360(B12,B13)/30)</f>
        <v>7.833333333333333</v>
      </c>
    </row>
  </sheetData>
  <phoneticPr fontId="2" type="noConversion"/>
  <dataValidations count="2">
    <dataValidation type="list" allowBlank="1" showInputMessage="1" showErrorMessage="1" sqref="B4">
      <formula1>实施单位</formula1>
    </dataValidation>
    <dataValidation type="list" allowBlank="1" showInputMessage="1" showErrorMessage="1" sqref="B5">
      <formula1>行业</formula1>
    </dataValidation>
  </dataValidations>
  <hyperlinks>
    <hyperlink ref="B9" r:id="rId1"/>
    <hyperlink ref="B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workbookViewId="0">
      <selection activeCell="G9" sqref="G9"/>
    </sheetView>
  </sheetViews>
  <sheetFormatPr defaultRowHeight="12" x14ac:dyDescent="0.15"/>
  <cols>
    <col min="1" max="1" width="11.875" style="1" customWidth="1"/>
    <col min="2" max="2" width="14.375" style="1" customWidth="1"/>
    <col min="3" max="3" width="20.5" style="1" customWidth="1"/>
    <col min="4" max="4" width="8.875" style="32" customWidth="1"/>
    <col min="5" max="5" width="9.25" style="32" customWidth="1"/>
    <col min="6" max="256" width="9" style="1"/>
    <col min="257" max="257" width="11.875" style="1" customWidth="1"/>
    <col min="258" max="258" width="14.375" style="1" customWidth="1"/>
    <col min="259" max="259" width="27.75" style="1" customWidth="1"/>
    <col min="260" max="260" width="8.875" style="1" customWidth="1"/>
    <col min="261" max="261" width="9.25" style="1" customWidth="1"/>
    <col min="262" max="512" width="9" style="1"/>
    <col min="513" max="513" width="11.875" style="1" customWidth="1"/>
    <col min="514" max="514" width="14.375" style="1" customWidth="1"/>
    <col min="515" max="515" width="27.75" style="1" customWidth="1"/>
    <col min="516" max="516" width="8.875" style="1" customWidth="1"/>
    <col min="517" max="517" width="9.25" style="1" customWidth="1"/>
    <col min="518" max="768" width="9" style="1"/>
    <col min="769" max="769" width="11.875" style="1" customWidth="1"/>
    <col min="770" max="770" width="14.375" style="1" customWidth="1"/>
    <col min="771" max="771" width="27.75" style="1" customWidth="1"/>
    <col min="772" max="772" width="8.875" style="1" customWidth="1"/>
    <col min="773" max="773" width="9.25" style="1" customWidth="1"/>
    <col min="774" max="1024" width="9" style="1"/>
    <col min="1025" max="1025" width="11.875" style="1" customWidth="1"/>
    <col min="1026" max="1026" width="14.375" style="1" customWidth="1"/>
    <col min="1027" max="1027" width="27.75" style="1" customWidth="1"/>
    <col min="1028" max="1028" width="8.875" style="1" customWidth="1"/>
    <col min="1029" max="1029" width="9.25" style="1" customWidth="1"/>
    <col min="1030" max="1280" width="9" style="1"/>
    <col min="1281" max="1281" width="11.875" style="1" customWidth="1"/>
    <col min="1282" max="1282" width="14.375" style="1" customWidth="1"/>
    <col min="1283" max="1283" width="27.75" style="1" customWidth="1"/>
    <col min="1284" max="1284" width="8.875" style="1" customWidth="1"/>
    <col min="1285" max="1285" width="9.25" style="1" customWidth="1"/>
    <col min="1286" max="1536" width="9" style="1"/>
    <col min="1537" max="1537" width="11.875" style="1" customWidth="1"/>
    <col min="1538" max="1538" width="14.375" style="1" customWidth="1"/>
    <col min="1539" max="1539" width="27.75" style="1" customWidth="1"/>
    <col min="1540" max="1540" width="8.875" style="1" customWidth="1"/>
    <col min="1541" max="1541" width="9.25" style="1" customWidth="1"/>
    <col min="1542" max="1792" width="9" style="1"/>
    <col min="1793" max="1793" width="11.875" style="1" customWidth="1"/>
    <col min="1794" max="1794" width="14.375" style="1" customWidth="1"/>
    <col min="1795" max="1795" width="27.75" style="1" customWidth="1"/>
    <col min="1796" max="1796" width="8.875" style="1" customWidth="1"/>
    <col min="1797" max="1797" width="9.25" style="1" customWidth="1"/>
    <col min="1798" max="2048" width="9" style="1"/>
    <col min="2049" max="2049" width="11.875" style="1" customWidth="1"/>
    <col min="2050" max="2050" width="14.375" style="1" customWidth="1"/>
    <col min="2051" max="2051" width="27.75" style="1" customWidth="1"/>
    <col min="2052" max="2052" width="8.875" style="1" customWidth="1"/>
    <col min="2053" max="2053" width="9.25" style="1" customWidth="1"/>
    <col min="2054" max="2304" width="9" style="1"/>
    <col min="2305" max="2305" width="11.875" style="1" customWidth="1"/>
    <col min="2306" max="2306" width="14.375" style="1" customWidth="1"/>
    <col min="2307" max="2307" width="27.75" style="1" customWidth="1"/>
    <col min="2308" max="2308" width="8.875" style="1" customWidth="1"/>
    <col min="2309" max="2309" width="9.25" style="1" customWidth="1"/>
    <col min="2310" max="2560" width="9" style="1"/>
    <col min="2561" max="2561" width="11.875" style="1" customWidth="1"/>
    <col min="2562" max="2562" width="14.375" style="1" customWidth="1"/>
    <col min="2563" max="2563" width="27.75" style="1" customWidth="1"/>
    <col min="2564" max="2564" width="8.875" style="1" customWidth="1"/>
    <col min="2565" max="2565" width="9.25" style="1" customWidth="1"/>
    <col min="2566" max="2816" width="9" style="1"/>
    <col min="2817" max="2817" width="11.875" style="1" customWidth="1"/>
    <col min="2818" max="2818" width="14.375" style="1" customWidth="1"/>
    <col min="2819" max="2819" width="27.75" style="1" customWidth="1"/>
    <col min="2820" max="2820" width="8.875" style="1" customWidth="1"/>
    <col min="2821" max="2821" width="9.25" style="1" customWidth="1"/>
    <col min="2822" max="3072" width="9" style="1"/>
    <col min="3073" max="3073" width="11.875" style="1" customWidth="1"/>
    <col min="3074" max="3074" width="14.375" style="1" customWidth="1"/>
    <col min="3075" max="3075" width="27.75" style="1" customWidth="1"/>
    <col min="3076" max="3076" width="8.875" style="1" customWidth="1"/>
    <col min="3077" max="3077" width="9.25" style="1" customWidth="1"/>
    <col min="3078" max="3328" width="9" style="1"/>
    <col min="3329" max="3329" width="11.875" style="1" customWidth="1"/>
    <col min="3330" max="3330" width="14.375" style="1" customWidth="1"/>
    <col min="3331" max="3331" width="27.75" style="1" customWidth="1"/>
    <col min="3332" max="3332" width="8.875" style="1" customWidth="1"/>
    <col min="3333" max="3333" width="9.25" style="1" customWidth="1"/>
    <col min="3334" max="3584" width="9" style="1"/>
    <col min="3585" max="3585" width="11.875" style="1" customWidth="1"/>
    <col min="3586" max="3586" width="14.375" style="1" customWidth="1"/>
    <col min="3587" max="3587" width="27.75" style="1" customWidth="1"/>
    <col min="3588" max="3588" width="8.875" style="1" customWidth="1"/>
    <col min="3589" max="3589" width="9.25" style="1" customWidth="1"/>
    <col min="3590" max="3840" width="9" style="1"/>
    <col min="3841" max="3841" width="11.875" style="1" customWidth="1"/>
    <col min="3842" max="3842" width="14.375" style="1" customWidth="1"/>
    <col min="3843" max="3843" width="27.75" style="1" customWidth="1"/>
    <col min="3844" max="3844" width="8.875" style="1" customWidth="1"/>
    <col min="3845" max="3845" width="9.25" style="1" customWidth="1"/>
    <col min="3846" max="4096" width="9" style="1"/>
    <col min="4097" max="4097" width="11.875" style="1" customWidth="1"/>
    <col min="4098" max="4098" width="14.375" style="1" customWidth="1"/>
    <col min="4099" max="4099" width="27.75" style="1" customWidth="1"/>
    <col min="4100" max="4100" width="8.875" style="1" customWidth="1"/>
    <col min="4101" max="4101" width="9.25" style="1" customWidth="1"/>
    <col min="4102" max="4352" width="9" style="1"/>
    <col min="4353" max="4353" width="11.875" style="1" customWidth="1"/>
    <col min="4354" max="4354" width="14.375" style="1" customWidth="1"/>
    <col min="4355" max="4355" width="27.75" style="1" customWidth="1"/>
    <col min="4356" max="4356" width="8.875" style="1" customWidth="1"/>
    <col min="4357" max="4357" width="9.25" style="1" customWidth="1"/>
    <col min="4358" max="4608" width="9" style="1"/>
    <col min="4609" max="4609" width="11.875" style="1" customWidth="1"/>
    <col min="4610" max="4610" width="14.375" style="1" customWidth="1"/>
    <col min="4611" max="4611" width="27.75" style="1" customWidth="1"/>
    <col min="4612" max="4612" width="8.875" style="1" customWidth="1"/>
    <col min="4613" max="4613" width="9.25" style="1" customWidth="1"/>
    <col min="4614" max="4864" width="9" style="1"/>
    <col min="4865" max="4865" width="11.875" style="1" customWidth="1"/>
    <col min="4866" max="4866" width="14.375" style="1" customWidth="1"/>
    <col min="4867" max="4867" width="27.75" style="1" customWidth="1"/>
    <col min="4868" max="4868" width="8.875" style="1" customWidth="1"/>
    <col min="4869" max="4869" width="9.25" style="1" customWidth="1"/>
    <col min="4870" max="5120" width="9" style="1"/>
    <col min="5121" max="5121" width="11.875" style="1" customWidth="1"/>
    <col min="5122" max="5122" width="14.375" style="1" customWidth="1"/>
    <col min="5123" max="5123" width="27.75" style="1" customWidth="1"/>
    <col min="5124" max="5124" width="8.875" style="1" customWidth="1"/>
    <col min="5125" max="5125" width="9.25" style="1" customWidth="1"/>
    <col min="5126" max="5376" width="9" style="1"/>
    <col min="5377" max="5377" width="11.875" style="1" customWidth="1"/>
    <col min="5378" max="5378" width="14.375" style="1" customWidth="1"/>
    <col min="5379" max="5379" width="27.75" style="1" customWidth="1"/>
    <col min="5380" max="5380" width="8.875" style="1" customWidth="1"/>
    <col min="5381" max="5381" width="9.25" style="1" customWidth="1"/>
    <col min="5382" max="5632" width="9" style="1"/>
    <col min="5633" max="5633" width="11.875" style="1" customWidth="1"/>
    <col min="5634" max="5634" width="14.375" style="1" customWidth="1"/>
    <col min="5635" max="5635" width="27.75" style="1" customWidth="1"/>
    <col min="5636" max="5636" width="8.875" style="1" customWidth="1"/>
    <col min="5637" max="5637" width="9.25" style="1" customWidth="1"/>
    <col min="5638" max="5888" width="9" style="1"/>
    <col min="5889" max="5889" width="11.875" style="1" customWidth="1"/>
    <col min="5890" max="5890" width="14.375" style="1" customWidth="1"/>
    <col min="5891" max="5891" width="27.75" style="1" customWidth="1"/>
    <col min="5892" max="5892" width="8.875" style="1" customWidth="1"/>
    <col min="5893" max="5893" width="9.25" style="1" customWidth="1"/>
    <col min="5894" max="6144" width="9" style="1"/>
    <col min="6145" max="6145" width="11.875" style="1" customWidth="1"/>
    <col min="6146" max="6146" width="14.375" style="1" customWidth="1"/>
    <col min="6147" max="6147" width="27.75" style="1" customWidth="1"/>
    <col min="6148" max="6148" width="8.875" style="1" customWidth="1"/>
    <col min="6149" max="6149" width="9.25" style="1" customWidth="1"/>
    <col min="6150" max="6400" width="9" style="1"/>
    <col min="6401" max="6401" width="11.875" style="1" customWidth="1"/>
    <col min="6402" max="6402" width="14.375" style="1" customWidth="1"/>
    <col min="6403" max="6403" width="27.75" style="1" customWidth="1"/>
    <col min="6404" max="6404" width="8.875" style="1" customWidth="1"/>
    <col min="6405" max="6405" width="9.25" style="1" customWidth="1"/>
    <col min="6406" max="6656" width="9" style="1"/>
    <col min="6657" max="6657" width="11.875" style="1" customWidth="1"/>
    <col min="6658" max="6658" width="14.375" style="1" customWidth="1"/>
    <col min="6659" max="6659" width="27.75" style="1" customWidth="1"/>
    <col min="6660" max="6660" width="8.875" style="1" customWidth="1"/>
    <col min="6661" max="6661" width="9.25" style="1" customWidth="1"/>
    <col min="6662" max="6912" width="9" style="1"/>
    <col min="6913" max="6913" width="11.875" style="1" customWidth="1"/>
    <col min="6914" max="6914" width="14.375" style="1" customWidth="1"/>
    <col min="6915" max="6915" width="27.75" style="1" customWidth="1"/>
    <col min="6916" max="6916" width="8.875" style="1" customWidth="1"/>
    <col min="6917" max="6917" width="9.25" style="1" customWidth="1"/>
    <col min="6918" max="7168" width="9" style="1"/>
    <col min="7169" max="7169" width="11.875" style="1" customWidth="1"/>
    <col min="7170" max="7170" width="14.375" style="1" customWidth="1"/>
    <col min="7171" max="7171" width="27.75" style="1" customWidth="1"/>
    <col min="7172" max="7172" width="8.875" style="1" customWidth="1"/>
    <col min="7173" max="7173" width="9.25" style="1" customWidth="1"/>
    <col min="7174" max="7424" width="9" style="1"/>
    <col min="7425" max="7425" width="11.875" style="1" customWidth="1"/>
    <col min="7426" max="7426" width="14.375" style="1" customWidth="1"/>
    <col min="7427" max="7427" width="27.75" style="1" customWidth="1"/>
    <col min="7428" max="7428" width="8.875" style="1" customWidth="1"/>
    <col min="7429" max="7429" width="9.25" style="1" customWidth="1"/>
    <col min="7430" max="7680" width="9" style="1"/>
    <col min="7681" max="7681" width="11.875" style="1" customWidth="1"/>
    <col min="7682" max="7682" width="14.375" style="1" customWidth="1"/>
    <col min="7683" max="7683" width="27.75" style="1" customWidth="1"/>
    <col min="7684" max="7684" width="8.875" style="1" customWidth="1"/>
    <col min="7685" max="7685" width="9.25" style="1" customWidth="1"/>
    <col min="7686" max="7936" width="9" style="1"/>
    <col min="7937" max="7937" width="11.875" style="1" customWidth="1"/>
    <col min="7938" max="7938" width="14.375" style="1" customWidth="1"/>
    <col min="7939" max="7939" width="27.75" style="1" customWidth="1"/>
    <col min="7940" max="7940" width="8.875" style="1" customWidth="1"/>
    <col min="7941" max="7941" width="9.25" style="1" customWidth="1"/>
    <col min="7942" max="8192" width="9" style="1"/>
    <col min="8193" max="8193" width="11.875" style="1" customWidth="1"/>
    <col min="8194" max="8194" width="14.375" style="1" customWidth="1"/>
    <col min="8195" max="8195" width="27.75" style="1" customWidth="1"/>
    <col min="8196" max="8196" width="8.875" style="1" customWidth="1"/>
    <col min="8197" max="8197" width="9.25" style="1" customWidth="1"/>
    <col min="8198" max="8448" width="9" style="1"/>
    <col min="8449" max="8449" width="11.875" style="1" customWidth="1"/>
    <col min="8450" max="8450" width="14.375" style="1" customWidth="1"/>
    <col min="8451" max="8451" width="27.75" style="1" customWidth="1"/>
    <col min="8452" max="8452" width="8.875" style="1" customWidth="1"/>
    <col min="8453" max="8453" width="9.25" style="1" customWidth="1"/>
    <col min="8454" max="8704" width="9" style="1"/>
    <col min="8705" max="8705" width="11.875" style="1" customWidth="1"/>
    <col min="8706" max="8706" width="14.375" style="1" customWidth="1"/>
    <col min="8707" max="8707" width="27.75" style="1" customWidth="1"/>
    <col min="8708" max="8708" width="8.875" style="1" customWidth="1"/>
    <col min="8709" max="8709" width="9.25" style="1" customWidth="1"/>
    <col min="8710" max="8960" width="9" style="1"/>
    <col min="8961" max="8961" width="11.875" style="1" customWidth="1"/>
    <col min="8962" max="8962" width="14.375" style="1" customWidth="1"/>
    <col min="8963" max="8963" width="27.75" style="1" customWidth="1"/>
    <col min="8964" max="8964" width="8.875" style="1" customWidth="1"/>
    <col min="8965" max="8965" width="9.25" style="1" customWidth="1"/>
    <col min="8966" max="9216" width="9" style="1"/>
    <col min="9217" max="9217" width="11.875" style="1" customWidth="1"/>
    <col min="9218" max="9218" width="14.375" style="1" customWidth="1"/>
    <col min="9219" max="9219" width="27.75" style="1" customWidth="1"/>
    <col min="9220" max="9220" width="8.875" style="1" customWidth="1"/>
    <col min="9221" max="9221" width="9.25" style="1" customWidth="1"/>
    <col min="9222" max="9472" width="9" style="1"/>
    <col min="9473" max="9473" width="11.875" style="1" customWidth="1"/>
    <col min="9474" max="9474" width="14.375" style="1" customWidth="1"/>
    <col min="9475" max="9475" width="27.75" style="1" customWidth="1"/>
    <col min="9476" max="9476" width="8.875" style="1" customWidth="1"/>
    <col min="9477" max="9477" width="9.25" style="1" customWidth="1"/>
    <col min="9478" max="9728" width="9" style="1"/>
    <col min="9729" max="9729" width="11.875" style="1" customWidth="1"/>
    <col min="9730" max="9730" width="14.375" style="1" customWidth="1"/>
    <col min="9731" max="9731" width="27.75" style="1" customWidth="1"/>
    <col min="9732" max="9732" width="8.875" style="1" customWidth="1"/>
    <col min="9733" max="9733" width="9.25" style="1" customWidth="1"/>
    <col min="9734" max="9984" width="9" style="1"/>
    <col min="9985" max="9985" width="11.875" style="1" customWidth="1"/>
    <col min="9986" max="9986" width="14.375" style="1" customWidth="1"/>
    <col min="9987" max="9987" width="27.75" style="1" customWidth="1"/>
    <col min="9988" max="9988" width="8.875" style="1" customWidth="1"/>
    <col min="9989" max="9989" width="9.25" style="1" customWidth="1"/>
    <col min="9990" max="10240" width="9" style="1"/>
    <col min="10241" max="10241" width="11.875" style="1" customWidth="1"/>
    <col min="10242" max="10242" width="14.375" style="1" customWidth="1"/>
    <col min="10243" max="10243" width="27.75" style="1" customWidth="1"/>
    <col min="10244" max="10244" width="8.875" style="1" customWidth="1"/>
    <col min="10245" max="10245" width="9.25" style="1" customWidth="1"/>
    <col min="10246" max="10496" width="9" style="1"/>
    <col min="10497" max="10497" width="11.875" style="1" customWidth="1"/>
    <col min="10498" max="10498" width="14.375" style="1" customWidth="1"/>
    <col min="10499" max="10499" width="27.75" style="1" customWidth="1"/>
    <col min="10500" max="10500" width="8.875" style="1" customWidth="1"/>
    <col min="10501" max="10501" width="9.25" style="1" customWidth="1"/>
    <col min="10502" max="10752" width="9" style="1"/>
    <col min="10753" max="10753" width="11.875" style="1" customWidth="1"/>
    <col min="10754" max="10754" width="14.375" style="1" customWidth="1"/>
    <col min="10755" max="10755" width="27.75" style="1" customWidth="1"/>
    <col min="10756" max="10756" width="8.875" style="1" customWidth="1"/>
    <col min="10757" max="10757" width="9.25" style="1" customWidth="1"/>
    <col min="10758" max="11008" width="9" style="1"/>
    <col min="11009" max="11009" width="11.875" style="1" customWidth="1"/>
    <col min="11010" max="11010" width="14.375" style="1" customWidth="1"/>
    <col min="11011" max="11011" width="27.75" style="1" customWidth="1"/>
    <col min="11012" max="11012" width="8.875" style="1" customWidth="1"/>
    <col min="11013" max="11013" width="9.25" style="1" customWidth="1"/>
    <col min="11014" max="11264" width="9" style="1"/>
    <col min="11265" max="11265" width="11.875" style="1" customWidth="1"/>
    <col min="11266" max="11266" width="14.375" style="1" customWidth="1"/>
    <col min="11267" max="11267" width="27.75" style="1" customWidth="1"/>
    <col min="11268" max="11268" width="8.875" style="1" customWidth="1"/>
    <col min="11269" max="11269" width="9.25" style="1" customWidth="1"/>
    <col min="11270" max="11520" width="9" style="1"/>
    <col min="11521" max="11521" width="11.875" style="1" customWidth="1"/>
    <col min="11522" max="11522" width="14.375" style="1" customWidth="1"/>
    <col min="11523" max="11523" width="27.75" style="1" customWidth="1"/>
    <col min="11524" max="11524" width="8.875" style="1" customWidth="1"/>
    <col min="11525" max="11525" width="9.25" style="1" customWidth="1"/>
    <col min="11526" max="11776" width="9" style="1"/>
    <col min="11777" max="11777" width="11.875" style="1" customWidth="1"/>
    <col min="11778" max="11778" width="14.375" style="1" customWidth="1"/>
    <col min="11779" max="11779" width="27.75" style="1" customWidth="1"/>
    <col min="11780" max="11780" width="8.875" style="1" customWidth="1"/>
    <col min="11781" max="11781" width="9.25" style="1" customWidth="1"/>
    <col min="11782" max="12032" width="9" style="1"/>
    <col min="12033" max="12033" width="11.875" style="1" customWidth="1"/>
    <col min="12034" max="12034" width="14.375" style="1" customWidth="1"/>
    <col min="12035" max="12035" width="27.75" style="1" customWidth="1"/>
    <col min="12036" max="12036" width="8.875" style="1" customWidth="1"/>
    <col min="12037" max="12037" width="9.25" style="1" customWidth="1"/>
    <col min="12038" max="12288" width="9" style="1"/>
    <col min="12289" max="12289" width="11.875" style="1" customWidth="1"/>
    <col min="12290" max="12290" width="14.375" style="1" customWidth="1"/>
    <col min="12291" max="12291" width="27.75" style="1" customWidth="1"/>
    <col min="12292" max="12292" width="8.875" style="1" customWidth="1"/>
    <col min="12293" max="12293" width="9.25" style="1" customWidth="1"/>
    <col min="12294" max="12544" width="9" style="1"/>
    <col min="12545" max="12545" width="11.875" style="1" customWidth="1"/>
    <col min="12546" max="12546" width="14.375" style="1" customWidth="1"/>
    <col min="12547" max="12547" width="27.75" style="1" customWidth="1"/>
    <col min="12548" max="12548" width="8.875" style="1" customWidth="1"/>
    <col min="12549" max="12549" width="9.25" style="1" customWidth="1"/>
    <col min="12550" max="12800" width="9" style="1"/>
    <col min="12801" max="12801" width="11.875" style="1" customWidth="1"/>
    <col min="12802" max="12802" width="14.375" style="1" customWidth="1"/>
    <col min="12803" max="12803" width="27.75" style="1" customWidth="1"/>
    <col min="12804" max="12804" width="8.875" style="1" customWidth="1"/>
    <col min="12805" max="12805" width="9.25" style="1" customWidth="1"/>
    <col min="12806" max="13056" width="9" style="1"/>
    <col min="13057" max="13057" width="11.875" style="1" customWidth="1"/>
    <col min="13058" max="13058" width="14.375" style="1" customWidth="1"/>
    <col min="13059" max="13059" width="27.75" style="1" customWidth="1"/>
    <col min="13060" max="13060" width="8.875" style="1" customWidth="1"/>
    <col min="13061" max="13061" width="9.25" style="1" customWidth="1"/>
    <col min="13062" max="13312" width="9" style="1"/>
    <col min="13313" max="13313" width="11.875" style="1" customWidth="1"/>
    <col min="13314" max="13314" width="14.375" style="1" customWidth="1"/>
    <col min="13315" max="13315" width="27.75" style="1" customWidth="1"/>
    <col min="13316" max="13316" width="8.875" style="1" customWidth="1"/>
    <col min="13317" max="13317" width="9.25" style="1" customWidth="1"/>
    <col min="13318" max="13568" width="9" style="1"/>
    <col min="13569" max="13569" width="11.875" style="1" customWidth="1"/>
    <col min="13570" max="13570" width="14.375" style="1" customWidth="1"/>
    <col min="13571" max="13571" width="27.75" style="1" customWidth="1"/>
    <col min="13572" max="13572" width="8.875" style="1" customWidth="1"/>
    <col min="13573" max="13573" width="9.25" style="1" customWidth="1"/>
    <col min="13574" max="13824" width="9" style="1"/>
    <col min="13825" max="13825" width="11.875" style="1" customWidth="1"/>
    <col min="13826" max="13826" width="14.375" style="1" customWidth="1"/>
    <col min="13827" max="13827" width="27.75" style="1" customWidth="1"/>
    <col min="13828" max="13828" width="8.875" style="1" customWidth="1"/>
    <col min="13829" max="13829" width="9.25" style="1" customWidth="1"/>
    <col min="13830" max="14080" width="9" style="1"/>
    <col min="14081" max="14081" width="11.875" style="1" customWidth="1"/>
    <col min="14082" max="14082" width="14.375" style="1" customWidth="1"/>
    <col min="14083" max="14083" width="27.75" style="1" customWidth="1"/>
    <col min="14084" max="14084" width="8.875" style="1" customWidth="1"/>
    <col min="14085" max="14085" width="9.25" style="1" customWidth="1"/>
    <col min="14086" max="14336" width="9" style="1"/>
    <col min="14337" max="14337" width="11.875" style="1" customWidth="1"/>
    <col min="14338" max="14338" width="14.375" style="1" customWidth="1"/>
    <col min="14339" max="14339" width="27.75" style="1" customWidth="1"/>
    <col min="14340" max="14340" width="8.875" style="1" customWidth="1"/>
    <col min="14341" max="14341" width="9.25" style="1" customWidth="1"/>
    <col min="14342" max="14592" width="9" style="1"/>
    <col min="14593" max="14593" width="11.875" style="1" customWidth="1"/>
    <col min="14594" max="14594" width="14.375" style="1" customWidth="1"/>
    <col min="14595" max="14595" width="27.75" style="1" customWidth="1"/>
    <col min="14596" max="14596" width="8.875" style="1" customWidth="1"/>
    <col min="14597" max="14597" width="9.25" style="1" customWidth="1"/>
    <col min="14598" max="14848" width="9" style="1"/>
    <col min="14849" max="14849" width="11.875" style="1" customWidth="1"/>
    <col min="14850" max="14850" width="14.375" style="1" customWidth="1"/>
    <col min="14851" max="14851" width="27.75" style="1" customWidth="1"/>
    <col min="14852" max="14852" width="8.875" style="1" customWidth="1"/>
    <col min="14853" max="14853" width="9.25" style="1" customWidth="1"/>
    <col min="14854" max="15104" width="9" style="1"/>
    <col min="15105" max="15105" width="11.875" style="1" customWidth="1"/>
    <col min="15106" max="15106" width="14.375" style="1" customWidth="1"/>
    <col min="15107" max="15107" width="27.75" style="1" customWidth="1"/>
    <col min="15108" max="15108" width="8.875" style="1" customWidth="1"/>
    <col min="15109" max="15109" width="9.25" style="1" customWidth="1"/>
    <col min="15110" max="15360" width="9" style="1"/>
    <col min="15361" max="15361" width="11.875" style="1" customWidth="1"/>
    <col min="15362" max="15362" width="14.375" style="1" customWidth="1"/>
    <col min="15363" max="15363" width="27.75" style="1" customWidth="1"/>
    <col min="15364" max="15364" width="8.875" style="1" customWidth="1"/>
    <col min="15365" max="15365" width="9.25" style="1" customWidth="1"/>
    <col min="15366" max="15616" width="9" style="1"/>
    <col min="15617" max="15617" width="11.875" style="1" customWidth="1"/>
    <col min="15618" max="15618" width="14.375" style="1" customWidth="1"/>
    <col min="15619" max="15619" width="27.75" style="1" customWidth="1"/>
    <col min="15620" max="15620" width="8.875" style="1" customWidth="1"/>
    <col min="15621" max="15621" width="9.25" style="1" customWidth="1"/>
    <col min="15622" max="15872" width="9" style="1"/>
    <col min="15873" max="15873" width="11.875" style="1" customWidth="1"/>
    <col min="15874" max="15874" width="14.375" style="1" customWidth="1"/>
    <col min="15875" max="15875" width="27.75" style="1" customWidth="1"/>
    <col min="15876" max="15876" width="8.875" style="1" customWidth="1"/>
    <col min="15877" max="15877" width="9.25" style="1" customWidth="1"/>
    <col min="15878" max="16128" width="9" style="1"/>
    <col min="16129" max="16129" width="11.875" style="1" customWidth="1"/>
    <col min="16130" max="16130" width="14.375" style="1" customWidth="1"/>
    <col min="16131" max="16131" width="27.75" style="1" customWidth="1"/>
    <col min="16132" max="16132" width="8.875" style="1" customWidth="1"/>
    <col min="16133" max="16133" width="9.25" style="1" customWidth="1"/>
    <col min="16134" max="16384" width="9" style="1"/>
  </cols>
  <sheetData>
    <row r="2" spans="1:5" ht="12.75" customHeight="1" thickBot="1" x14ac:dyDescent="0.2">
      <c r="A2" s="47" t="s">
        <v>18</v>
      </c>
      <c r="B2" s="48">
        <f>ROWS(A4:A9)</f>
        <v>6</v>
      </c>
      <c r="D2" s="1"/>
      <c r="E2" s="1"/>
    </row>
    <row r="3" spans="1:5" x14ac:dyDescent="0.15">
      <c r="A3" s="49" t="s">
        <v>19</v>
      </c>
      <c r="B3" s="50" t="s">
        <v>20</v>
      </c>
      <c r="C3" s="51" t="s">
        <v>21</v>
      </c>
      <c r="D3" s="52" t="s">
        <v>22</v>
      </c>
      <c r="E3" s="53" t="s">
        <v>23</v>
      </c>
    </row>
    <row r="4" spans="1:5" ht="12.75" x14ac:dyDescent="0.15">
      <c r="A4" s="54" t="s">
        <v>24</v>
      </c>
      <c r="B4" s="55" t="s">
        <v>131</v>
      </c>
      <c r="C4" s="55" t="s">
        <v>140</v>
      </c>
      <c r="D4" s="56">
        <v>41614</v>
      </c>
      <c r="E4" s="57">
        <v>41634</v>
      </c>
    </row>
    <row r="5" spans="1:5" ht="14.25" x14ac:dyDescent="0.15">
      <c r="A5" s="54" t="s">
        <v>25</v>
      </c>
      <c r="B5" s="55" t="s">
        <v>133</v>
      </c>
      <c r="C5" s="55" t="s">
        <v>141</v>
      </c>
      <c r="D5" s="56">
        <v>41635</v>
      </c>
      <c r="E5" s="57">
        <v>41652</v>
      </c>
    </row>
    <row r="6" spans="1:5" ht="14.25" x14ac:dyDescent="0.15">
      <c r="A6" s="54" t="s">
        <v>26</v>
      </c>
      <c r="B6" s="55" t="s">
        <v>135</v>
      </c>
      <c r="C6" s="55" t="s">
        <v>142</v>
      </c>
      <c r="D6" s="56">
        <v>41653</v>
      </c>
      <c r="E6" s="57">
        <v>41732</v>
      </c>
    </row>
    <row r="7" spans="1:5" ht="14.25" x14ac:dyDescent="0.15">
      <c r="A7" s="54" t="s">
        <v>27</v>
      </c>
      <c r="B7" s="55" t="s">
        <v>139</v>
      </c>
      <c r="C7" s="55" t="s">
        <v>143</v>
      </c>
      <c r="D7" s="56">
        <v>41733</v>
      </c>
      <c r="E7" s="57">
        <v>41765</v>
      </c>
    </row>
    <row r="8" spans="1:5" ht="14.25" x14ac:dyDescent="0.15">
      <c r="A8" s="54" t="s">
        <v>28</v>
      </c>
      <c r="B8" s="55" t="s">
        <v>130</v>
      </c>
      <c r="C8" s="55" t="s">
        <v>145</v>
      </c>
      <c r="D8" s="56">
        <v>41766</v>
      </c>
      <c r="E8" s="57">
        <v>41774</v>
      </c>
    </row>
    <row r="9" spans="1:5" ht="14.25" x14ac:dyDescent="0.15">
      <c r="A9" s="54" t="s">
        <v>29</v>
      </c>
      <c r="B9" s="55" t="s">
        <v>128</v>
      </c>
      <c r="C9" s="55" t="s">
        <v>144</v>
      </c>
      <c r="D9" s="56">
        <v>41775</v>
      </c>
      <c r="E9" s="57">
        <v>41851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B43" workbookViewId="0">
      <selection activeCell="I40" sqref="I40"/>
    </sheetView>
  </sheetViews>
  <sheetFormatPr defaultRowHeight="12" x14ac:dyDescent="0.15"/>
  <cols>
    <col min="1" max="1" width="2.625" style="1" hidden="1" customWidth="1"/>
    <col min="2" max="2" width="10.875" style="1" customWidth="1"/>
    <col min="3" max="3" width="16.5" style="1" customWidth="1"/>
    <col min="4" max="4" width="10.125" style="32" customWidth="1"/>
    <col min="5" max="5" width="10.625" style="32" customWidth="1"/>
    <col min="6" max="6" width="5.875" style="33" customWidth="1"/>
    <col min="7" max="7" width="8.5" style="33" customWidth="1"/>
    <col min="8" max="8" width="13" style="34" customWidth="1"/>
    <col min="9" max="9" width="8.625" style="35" customWidth="1"/>
    <col min="10" max="10" width="7.75" style="4" customWidth="1"/>
    <col min="11" max="17" width="7.75" style="1" customWidth="1"/>
    <col min="18" max="16384" width="9" style="1"/>
  </cols>
  <sheetData>
    <row r="1" spans="1:17" ht="12.75" thickBot="1" x14ac:dyDescent="0.2">
      <c r="B1" s="2" t="s">
        <v>5</v>
      </c>
      <c r="C1" s="3">
        <f>IF(MIN(项目阶段划分!D4:D12)&gt;0,MIN(项目阶段划分!D4:D12),"")</f>
        <v>41614</v>
      </c>
      <c r="D1" s="184"/>
      <c r="E1" s="185"/>
      <c r="F1" s="185"/>
      <c r="G1" s="185"/>
      <c r="H1" s="185"/>
      <c r="I1" s="185"/>
    </row>
    <row r="2" spans="1:17" ht="13.5" customHeight="1" thickBot="1" x14ac:dyDescent="0.2">
      <c r="B2" s="5" t="s">
        <v>0</v>
      </c>
      <c r="C2" s="6">
        <f>IF(MAX(项目阶段划分!E4:E12)&gt;0,MAX(项目阶段划分!E4:E12),"")</f>
        <v>41851</v>
      </c>
      <c r="D2" s="186"/>
      <c r="E2" s="187"/>
      <c r="F2" s="187"/>
      <c r="G2" s="187"/>
      <c r="H2" s="187"/>
      <c r="I2" s="187"/>
      <c r="J2" s="189" t="s">
        <v>134</v>
      </c>
      <c r="K2" s="190"/>
      <c r="L2" s="191" t="s">
        <v>137</v>
      </c>
      <c r="M2" s="192"/>
      <c r="N2" s="192"/>
      <c r="O2" s="192"/>
      <c r="P2" s="192"/>
      <c r="Q2" s="193"/>
    </row>
    <row r="3" spans="1:17" ht="8.25" customHeight="1" x14ac:dyDescent="0.15">
      <c r="B3" s="7"/>
      <c r="C3" s="7"/>
      <c r="D3" s="7"/>
      <c r="E3" s="7"/>
      <c r="F3" s="8"/>
      <c r="G3" s="8"/>
      <c r="H3" s="9"/>
      <c r="I3" s="10"/>
      <c r="J3" s="11">
        <f>DATE(YEAR(C1),MONTH(C1),1)</f>
        <v>41609</v>
      </c>
      <c r="K3" s="7">
        <f>DATE(YEAR(J3),MONTH(J3)+1,DAY(J3))</f>
        <v>41640</v>
      </c>
      <c r="L3" s="183">
        <f t="shared" ref="L3:O3" si="0">DATE(YEAR(K3),MONTH(K3)+1,DAY(K3))</f>
        <v>41671</v>
      </c>
      <c r="M3" s="183">
        <f t="shared" si="0"/>
        <v>41699</v>
      </c>
      <c r="N3" s="183">
        <f t="shared" si="0"/>
        <v>41730</v>
      </c>
      <c r="O3" s="183">
        <f t="shared" si="0"/>
        <v>41760</v>
      </c>
      <c r="P3" s="183">
        <v>41791</v>
      </c>
      <c r="Q3" s="183">
        <v>41821</v>
      </c>
    </row>
    <row r="4" spans="1:17" s="12" customFormat="1" ht="24" x14ac:dyDescent="0.15">
      <c r="B4" s="13" t="s">
        <v>30</v>
      </c>
      <c r="C4" s="13" t="s">
        <v>31</v>
      </c>
      <c r="D4" s="14" t="s">
        <v>32</v>
      </c>
      <c r="E4" s="14" t="s">
        <v>33</v>
      </c>
      <c r="F4" s="15" t="s">
        <v>34</v>
      </c>
      <c r="G4" s="15" t="s">
        <v>35</v>
      </c>
      <c r="H4" s="16" t="s">
        <v>36</v>
      </c>
      <c r="I4" s="17" t="s">
        <v>37</v>
      </c>
      <c r="J4" s="18" t="str">
        <f t="shared" ref="J4:Q4" si="1">YEAR(J3)&amp;"-"&amp;MONTH(J3)</f>
        <v>2013-12</v>
      </c>
      <c r="K4" s="18" t="str">
        <f t="shared" si="1"/>
        <v>2014-1</v>
      </c>
      <c r="L4" s="18" t="str">
        <f t="shared" si="1"/>
        <v>2014-2</v>
      </c>
      <c r="M4" s="18" t="str">
        <f t="shared" si="1"/>
        <v>2014-3</v>
      </c>
      <c r="N4" s="18" t="str">
        <f t="shared" si="1"/>
        <v>2014-4</v>
      </c>
      <c r="O4" s="18" t="str">
        <f t="shared" si="1"/>
        <v>2014-5</v>
      </c>
      <c r="P4" s="18" t="str">
        <f t="shared" si="1"/>
        <v>2014-6</v>
      </c>
      <c r="Q4" s="18" t="str">
        <f t="shared" si="1"/>
        <v>2014-7</v>
      </c>
    </row>
    <row r="5" spans="1:17" x14ac:dyDescent="0.15">
      <c r="A5" s="19">
        <v>1</v>
      </c>
      <c r="B5" s="20" t="s">
        <v>107</v>
      </c>
      <c r="C5" s="55" t="s">
        <v>131</v>
      </c>
      <c r="D5" s="21">
        <f>项目阶段划分!D4</f>
        <v>41614</v>
      </c>
      <c r="E5" s="21">
        <f>项目阶段划分!E4</f>
        <v>41634</v>
      </c>
      <c r="F5" s="22">
        <v>1</v>
      </c>
      <c r="G5" s="22">
        <v>1556</v>
      </c>
      <c r="H5" s="22"/>
      <c r="I5" s="23">
        <f>SUM(J5:Q5)/22</f>
        <v>1</v>
      </c>
      <c r="J5" s="24">
        <v>22</v>
      </c>
      <c r="K5" s="24"/>
      <c r="L5" s="24"/>
      <c r="M5" s="24"/>
      <c r="N5" s="24"/>
      <c r="O5" s="24"/>
      <c r="P5" s="24"/>
      <c r="Q5" s="24"/>
    </row>
    <row r="6" spans="1:17" x14ac:dyDescent="0.15">
      <c r="A6" s="19">
        <v>1</v>
      </c>
      <c r="B6" s="20" t="s">
        <v>107</v>
      </c>
      <c r="C6" s="55" t="s">
        <v>131</v>
      </c>
      <c r="D6" s="21">
        <f>项目阶段划分!D4</f>
        <v>41614</v>
      </c>
      <c r="E6" s="21">
        <f>项目阶段划分!E4</f>
        <v>41634</v>
      </c>
      <c r="F6" s="22">
        <v>2</v>
      </c>
      <c r="G6" s="22">
        <v>3269</v>
      </c>
      <c r="H6" s="22">
        <f>G6*I6</f>
        <v>1485.9090909090908</v>
      </c>
      <c r="I6" s="23">
        <f t="shared" ref="I6:I59" si="2">SUM(J6:Q6)/22</f>
        <v>0.45454545454545453</v>
      </c>
      <c r="J6" s="24">
        <v>10</v>
      </c>
      <c r="K6" s="24"/>
      <c r="L6" s="24"/>
      <c r="M6" s="24"/>
      <c r="N6" s="24"/>
      <c r="O6" s="24"/>
      <c r="P6" s="24"/>
      <c r="Q6" s="24"/>
    </row>
    <row r="7" spans="1:17" x14ac:dyDescent="0.15">
      <c r="A7" s="19">
        <v>1</v>
      </c>
      <c r="B7" s="20" t="s">
        <v>107</v>
      </c>
      <c r="C7" s="55" t="s">
        <v>131</v>
      </c>
      <c r="D7" s="21">
        <f>项目阶段划分!D4</f>
        <v>41614</v>
      </c>
      <c r="E7" s="21">
        <f>项目阶段划分!E4</f>
        <v>41634</v>
      </c>
      <c r="F7" s="22">
        <v>3</v>
      </c>
      <c r="G7" s="22">
        <v>5268</v>
      </c>
      <c r="H7" s="22">
        <f t="shared" ref="H7:H58" si="3">G7*I7</f>
        <v>3591.8181818181815</v>
      </c>
      <c r="I7" s="23">
        <f t="shared" si="2"/>
        <v>0.68181818181818177</v>
      </c>
      <c r="J7" s="24">
        <v>15</v>
      </c>
      <c r="K7" s="24"/>
      <c r="L7" s="24"/>
      <c r="M7" s="24"/>
      <c r="N7" s="24"/>
      <c r="O7" s="24"/>
      <c r="P7" s="24"/>
      <c r="Q7" s="24"/>
    </row>
    <row r="8" spans="1:17" x14ac:dyDescent="0.15">
      <c r="A8" s="19">
        <v>1</v>
      </c>
      <c r="B8" s="20" t="s">
        <v>107</v>
      </c>
      <c r="C8" s="55" t="s">
        <v>131</v>
      </c>
      <c r="D8" s="21">
        <f>项目阶段划分!D4</f>
        <v>41614</v>
      </c>
      <c r="E8" s="21">
        <f>项目阶段划分!E4</f>
        <v>41634</v>
      </c>
      <c r="F8" s="22">
        <v>4</v>
      </c>
      <c r="G8" s="22">
        <v>7573</v>
      </c>
      <c r="H8" s="22">
        <f t="shared" si="3"/>
        <v>1032.681818181818</v>
      </c>
      <c r="I8" s="23">
        <f t="shared" si="2"/>
        <v>0.13636363636363635</v>
      </c>
      <c r="J8" s="24">
        <v>3</v>
      </c>
      <c r="K8" s="24"/>
      <c r="L8" s="24"/>
      <c r="M8" s="24"/>
      <c r="N8" s="24"/>
      <c r="O8" s="24"/>
      <c r="P8" s="24"/>
      <c r="Q8" s="24"/>
    </row>
    <row r="9" spans="1:17" x14ac:dyDescent="0.15">
      <c r="A9" s="19">
        <v>1</v>
      </c>
      <c r="B9" s="20" t="s">
        <v>107</v>
      </c>
      <c r="C9" s="55" t="s">
        <v>131</v>
      </c>
      <c r="D9" s="21">
        <f>项目阶段划分!D4</f>
        <v>41614</v>
      </c>
      <c r="E9" s="21">
        <f>项目阶段划分!E4</f>
        <v>41634</v>
      </c>
      <c r="F9" s="22">
        <v>5</v>
      </c>
      <c r="G9" s="22">
        <v>10233</v>
      </c>
      <c r="H9" s="22">
        <f t="shared" si="3"/>
        <v>2325.681818181818</v>
      </c>
      <c r="I9" s="23">
        <f t="shared" si="2"/>
        <v>0.22727272727272727</v>
      </c>
      <c r="J9" s="24">
        <v>5</v>
      </c>
      <c r="K9" s="24"/>
      <c r="L9" s="24"/>
      <c r="M9" s="24"/>
      <c r="N9" s="24"/>
      <c r="O9" s="24"/>
      <c r="P9" s="24"/>
      <c r="Q9" s="24"/>
    </row>
    <row r="10" spans="1:17" x14ac:dyDescent="0.15">
      <c r="A10" s="19">
        <v>1</v>
      </c>
      <c r="B10" s="20" t="s">
        <v>107</v>
      </c>
      <c r="C10" s="55" t="s">
        <v>131</v>
      </c>
      <c r="D10" s="21">
        <f>项目阶段划分!D4</f>
        <v>41614</v>
      </c>
      <c r="E10" s="21">
        <f>项目阶段划分!E4</f>
        <v>41634</v>
      </c>
      <c r="F10" s="22">
        <v>6</v>
      </c>
      <c r="G10" s="22">
        <v>13306</v>
      </c>
      <c r="H10" s="22">
        <f t="shared" si="3"/>
        <v>2419.2727272727275</v>
      </c>
      <c r="I10" s="23">
        <f t="shared" si="2"/>
        <v>0.18181818181818182</v>
      </c>
      <c r="J10" s="24">
        <v>4</v>
      </c>
      <c r="K10" s="24"/>
      <c r="L10" s="24"/>
      <c r="M10" s="24"/>
      <c r="N10" s="24"/>
      <c r="O10" s="24"/>
      <c r="P10" s="24"/>
      <c r="Q10" s="24"/>
    </row>
    <row r="11" spans="1:17" x14ac:dyDescent="0.15">
      <c r="A11" s="19">
        <v>1</v>
      </c>
      <c r="B11" s="20" t="s">
        <v>107</v>
      </c>
      <c r="C11" s="55" t="s">
        <v>131</v>
      </c>
      <c r="D11" s="21">
        <f>项目阶段划分!D4</f>
        <v>41614</v>
      </c>
      <c r="E11" s="21">
        <f>项目阶段划分!E4</f>
        <v>41634</v>
      </c>
      <c r="F11" s="22">
        <v>7</v>
      </c>
      <c r="G11" s="22">
        <v>16854</v>
      </c>
      <c r="H11" s="22">
        <f t="shared" si="3"/>
        <v>4596.545454545454</v>
      </c>
      <c r="I11" s="23">
        <f t="shared" si="2"/>
        <v>0.27272727272727271</v>
      </c>
      <c r="J11" s="24">
        <v>6</v>
      </c>
      <c r="K11" s="24"/>
      <c r="L11" s="24"/>
      <c r="M11" s="24"/>
      <c r="N11" s="24"/>
      <c r="O11" s="24"/>
      <c r="P11" s="24"/>
      <c r="Q11" s="24"/>
    </row>
    <row r="12" spans="1:17" x14ac:dyDescent="0.15">
      <c r="A12" s="19">
        <v>1</v>
      </c>
      <c r="B12" s="20" t="s">
        <v>107</v>
      </c>
      <c r="C12" s="55" t="s">
        <v>131</v>
      </c>
      <c r="D12" s="21">
        <f>项目阶段划分!D4</f>
        <v>41614</v>
      </c>
      <c r="E12" s="21">
        <f>项目阶段划分!E4</f>
        <v>41634</v>
      </c>
      <c r="F12" s="22">
        <v>8</v>
      </c>
      <c r="G12" s="22">
        <v>20952</v>
      </c>
      <c r="H12" s="22">
        <f t="shared" si="3"/>
        <v>7618.909090909091</v>
      </c>
      <c r="I12" s="23">
        <f t="shared" si="2"/>
        <v>0.36363636363636365</v>
      </c>
      <c r="J12" s="24">
        <v>8</v>
      </c>
      <c r="K12" s="24"/>
      <c r="L12" s="24"/>
      <c r="M12" s="24"/>
      <c r="N12" s="24"/>
      <c r="O12" s="24"/>
      <c r="P12" s="24"/>
      <c r="Q12" s="24"/>
    </row>
    <row r="13" spans="1:17" x14ac:dyDescent="0.15">
      <c r="A13" s="19">
        <v>1</v>
      </c>
      <c r="B13" s="20" t="s">
        <v>107</v>
      </c>
      <c r="C13" s="55" t="s">
        <v>131</v>
      </c>
      <c r="D13" s="21">
        <f>项目阶段划分!D4</f>
        <v>41614</v>
      </c>
      <c r="E13" s="21">
        <f>项目阶段划分!E4</f>
        <v>41634</v>
      </c>
      <c r="F13" s="22">
        <v>9</v>
      </c>
      <c r="G13" s="22">
        <v>25687</v>
      </c>
      <c r="H13" s="22">
        <f t="shared" si="3"/>
        <v>3502.772727272727</v>
      </c>
      <c r="I13" s="23">
        <f t="shared" si="2"/>
        <v>0.13636363636363635</v>
      </c>
      <c r="J13" s="24">
        <v>3</v>
      </c>
      <c r="K13" s="24"/>
      <c r="L13" s="24"/>
      <c r="M13" s="24"/>
      <c r="N13" s="24"/>
      <c r="O13" s="24"/>
      <c r="P13" s="24"/>
      <c r="Q13" s="24"/>
    </row>
    <row r="14" spans="1:17" x14ac:dyDescent="0.15">
      <c r="A14" s="19">
        <v>2</v>
      </c>
      <c r="B14" s="20" t="s">
        <v>108</v>
      </c>
      <c r="C14" s="20" t="s">
        <v>132</v>
      </c>
      <c r="D14" s="21">
        <f>项目阶段划分!D5</f>
        <v>41635</v>
      </c>
      <c r="E14" s="21">
        <f>项目阶段划分!E5</f>
        <v>41652</v>
      </c>
      <c r="F14" s="22">
        <v>1</v>
      </c>
      <c r="G14" s="22">
        <v>1556</v>
      </c>
      <c r="H14" s="22">
        <f t="shared" si="3"/>
        <v>2121.8181818181815</v>
      </c>
      <c r="I14" s="23">
        <f t="shared" si="2"/>
        <v>1.3636363636363635</v>
      </c>
      <c r="J14" s="25">
        <v>15</v>
      </c>
      <c r="K14" s="25">
        <v>15</v>
      </c>
      <c r="L14" s="25"/>
      <c r="M14" s="25"/>
      <c r="N14" s="25"/>
      <c r="O14" s="25"/>
      <c r="P14" s="25"/>
      <c r="Q14" s="25"/>
    </row>
    <row r="15" spans="1:17" x14ac:dyDescent="0.15">
      <c r="A15" s="19">
        <v>2</v>
      </c>
      <c r="B15" s="20" t="s">
        <v>108</v>
      </c>
      <c r="C15" s="20" t="s">
        <v>132</v>
      </c>
      <c r="D15" s="21">
        <f>项目阶段划分!D5</f>
        <v>41635</v>
      </c>
      <c r="E15" s="21">
        <f>项目阶段划分!E5</f>
        <v>41652</v>
      </c>
      <c r="F15" s="22">
        <v>2</v>
      </c>
      <c r="G15" s="22">
        <v>3269</v>
      </c>
      <c r="H15" s="22">
        <f t="shared" si="3"/>
        <v>2377.4545454545455</v>
      </c>
      <c r="I15" s="23">
        <f t="shared" si="2"/>
        <v>0.72727272727272729</v>
      </c>
      <c r="J15" s="25">
        <v>8</v>
      </c>
      <c r="K15" s="25">
        <v>8</v>
      </c>
      <c r="L15" s="25"/>
      <c r="M15" s="25"/>
      <c r="N15" s="25"/>
      <c r="O15" s="25"/>
      <c r="P15" s="25"/>
      <c r="Q15" s="25"/>
    </row>
    <row r="16" spans="1:17" x14ac:dyDescent="0.15">
      <c r="A16" s="19">
        <v>2</v>
      </c>
      <c r="B16" s="20" t="s">
        <v>108</v>
      </c>
      <c r="C16" s="20" t="s">
        <v>132</v>
      </c>
      <c r="D16" s="21">
        <f>项目阶段划分!D5</f>
        <v>41635</v>
      </c>
      <c r="E16" s="21">
        <f>项目阶段划分!E5</f>
        <v>41652</v>
      </c>
      <c r="F16" s="22">
        <v>3</v>
      </c>
      <c r="G16" s="22">
        <v>5268</v>
      </c>
      <c r="H16" s="22">
        <f t="shared" si="3"/>
        <v>10536</v>
      </c>
      <c r="I16" s="23">
        <f t="shared" si="2"/>
        <v>2</v>
      </c>
      <c r="J16" s="25">
        <v>22</v>
      </c>
      <c r="K16" s="25">
        <v>22</v>
      </c>
      <c r="L16" s="25"/>
      <c r="M16" s="25"/>
      <c r="N16" s="25"/>
      <c r="O16" s="25"/>
      <c r="P16" s="25"/>
      <c r="Q16" s="25"/>
    </row>
    <row r="17" spans="1:17" x14ac:dyDescent="0.15">
      <c r="A17" s="19">
        <v>2</v>
      </c>
      <c r="B17" s="20" t="s">
        <v>108</v>
      </c>
      <c r="C17" s="20" t="s">
        <v>132</v>
      </c>
      <c r="D17" s="21">
        <f>项目阶段划分!D5</f>
        <v>41635</v>
      </c>
      <c r="E17" s="21">
        <f>项目阶段划分!E5</f>
        <v>41652</v>
      </c>
      <c r="F17" s="22">
        <v>4</v>
      </c>
      <c r="G17" s="22">
        <v>7573</v>
      </c>
      <c r="H17" s="22">
        <f t="shared" si="3"/>
        <v>13769.090909090908</v>
      </c>
      <c r="I17" s="23">
        <f t="shared" si="2"/>
        <v>1.8181818181818181</v>
      </c>
      <c r="J17" s="25">
        <v>20</v>
      </c>
      <c r="K17" s="25">
        <v>20</v>
      </c>
      <c r="L17" s="25"/>
      <c r="M17" s="25"/>
      <c r="N17" s="25"/>
      <c r="O17" s="25"/>
      <c r="P17" s="25"/>
      <c r="Q17" s="25"/>
    </row>
    <row r="18" spans="1:17" x14ac:dyDescent="0.15">
      <c r="A18" s="19">
        <v>2</v>
      </c>
      <c r="B18" s="20" t="s">
        <v>108</v>
      </c>
      <c r="C18" s="20" t="s">
        <v>132</v>
      </c>
      <c r="D18" s="21">
        <f>项目阶段划分!D5</f>
        <v>41635</v>
      </c>
      <c r="E18" s="21">
        <f>项目阶段划分!E5</f>
        <v>41652</v>
      </c>
      <c r="F18" s="22">
        <v>5</v>
      </c>
      <c r="G18" s="22">
        <v>10233</v>
      </c>
      <c r="H18" s="22">
        <f t="shared" si="3"/>
        <v>10233</v>
      </c>
      <c r="I18" s="23">
        <f t="shared" si="2"/>
        <v>1</v>
      </c>
      <c r="J18" s="25">
        <v>11</v>
      </c>
      <c r="K18" s="25">
        <v>11</v>
      </c>
      <c r="L18" s="25"/>
      <c r="M18" s="25"/>
      <c r="N18" s="25"/>
      <c r="O18" s="25"/>
      <c r="P18" s="25"/>
      <c r="Q18" s="25"/>
    </row>
    <row r="19" spans="1:17" x14ac:dyDescent="0.15">
      <c r="A19" s="19">
        <v>2</v>
      </c>
      <c r="B19" s="20" t="s">
        <v>108</v>
      </c>
      <c r="C19" s="20" t="s">
        <v>132</v>
      </c>
      <c r="D19" s="21">
        <f>项目阶段划分!D5</f>
        <v>41635</v>
      </c>
      <c r="E19" s="21">
        <f>项目阶段划分!E5</f>
        <v>41652</v>
      </c>
      <c r="F19" s="22">
        <v>6</v>
      </c>
      <c r="G19" s="22">
        <v>13306</v>
      </c>
      <c r="H19" s="22">
        <f t="shared" si="3"/>
        <v>6048.181818181818</v>
      </c>
      <c r="I19" s="23">
        <f t="shared" si="2"/>
        <v>0.45454545454545453</v>
      </c>
      <c r="J19" s="25">
        <v>5</v>
      </c>
      <c r="K19" s="25">
        <v>5</v>
      </c>
      <c r="L19" s="25"/>
      <c r="M19" s="25"/>
      <c r="N19" s="25"/>
      <c r="O19" s="25"/>
      <c r="P19" s="25"/>
      <c r="Q19" s="25"/>
    </row>
    <row r="20" spans="1:17" x14ac:dyDescent="0.15">
      <c r="A20" s="19">
        <v>2</v>
      </c>
      <c r="B20" s="20" t="s">
        <v>108</v>
      </c>
      <c r="C20" s="20" t="s">
        <v>132</v>
      </c>
      <c r="D20" s="21">
        <f>项目阶段划分!D5</f>
        <v>41635</v>
      </c>
      <c r="E20" s="21">
        <f>项目阶段划分!E5</f>
        <v>41652</v>
      </c>
      <c r="F20" s="22">
        <v>7</v>
      </c>
      <c r="G20" s="22">
        <v>16854</v>
      </c>
      <c r="H20" s="22">
        <f t="shared" si="3"/>
        <v>18386.181818181816</v>
      </c>
      <c r="I20" s="23">
        <f t="shared" si="2"/>
        <v>1.0909090909090908</v>
      </c>
      <c r="J20" s="25">
        <v>12</v>
      </c>
      <c r="K20" s="25">
        <v>12</v>
      </c>
      <c r="L20" s="25"/>
      <c r="M20" s="25"/>
      <c r="N20" s="25"/>
      <c r="O20" s="25"/>
      <c r="P20" s="25"/>
      <c r="Q20" s="25"/>
    </row>
    <row r="21" spans="1:17" x14ac:dyDescent="0.15">
      <c r="A21" s="19">
        <v>2</v>
      </c>
      <c r="B21" s="20" t="s">
        <v>108</v>
      </c>
      <c r="C21" s="20" t="s">
        <v>132</v>
      </c>
      <c r="D21" s="21">
        <f>项目阶段划分!D5</f>
        <v>41635</v>
      </c>
      <c r="E21" s="21">
        <f>项目阶段划分!E5</f>
        <v>41652</v>
      </c>
      <c r="F21" s="22">
        <v>8</v>
      </c>
      <c r="G21" s="22">
        <v>20952</v>
      </c>
      <c r="H21" s="22">
        <f t="shared" si="3"/>
        <v>17142.545454545456</v>
      </c>
      <c r="I21" s="23">
        <f t="shared" si="2"/>
        <v>0.81818181818181823</v>
      </c>
      <c r="J21" s="25">
        <v>9</v>
      </c>
      <c r="K21" s="25">
        <v>9</v>
      </c>
      <c r="L21" s="25"/>
      <c r="M21" s="25"/>
      <c r="N21" s="25"/>
      <c r="O21" s="25"/>
      <c r="P21" s="25"/>
      <c r="Q21" s="25"/>
    </row>
    <row r="22" spans="1:17" x14ac:dyDescent="0.15">
      <c r="A22" s="19">
        <v>2</v>
      </c>
      <c r="B22" s="20" t="s">
        <v>108</v>
      </c>
      <c r="C22" s="20" t="s">
        <v>132</v>
      </c>
      <c r="D22" s="21">
        <f>项目阶段划分!D5</f>
        <v>41635</v>
      </c>
      <c r="E22" s="21">
        <f>项目阶段划分!E5</f>
        <v>41652</v>
      </c>
      <c r="F22" s="22">
        <v>9</v>
      </c>
      <c r="G22" s="22">
        <v>25687</v>
      </c>
      <c r="H22" s="22">
        <f t="shared" si="3"/>
        <v>16346.272727272726</v>
      </c>
      <c r="I22" s="23">
        <f t="shared" si="2"/>
        <v>0.63636363636363635</v>
      </c>
      <c r="J22" s="25">
        <v>7</v>
      </c>
      <c r="K22" s="25">
        <v>7</v>
      </c>
      <c r="L22" s="25"/>
      <c r="M22" s="25"/>
      <c r="N22" s="25"/>
      <c r="O22" s="24"/>
      <c r="P22" s="25"/>
      <c r="Q22" s="25"/>
    </row>
    <row r="23" spans="1:17" x14ac:dyDescent="0.15">
      <c r="A23" s="19">
        <v>3</v>
      </c>
      <c r="B23" s="20" t="s">
        <v>109</v>
      </c>
      <c r="C23" s="55" t="s">
        <v>135</v>
      </c>
      <c r="D23" s="21">
        <f>项目阶段划分!D6</f>
        <v>41653</v>
      </c>
      <c r="E23" s="21">
        <f>项目阶段划分!E6</f>
        <v>41732</v>
      </c>
      <c r="F23" s="22">
        <v>1</v>
      </c>
      <c r="G23" s="22">
        <v>1556</v>
      </c>
      <c r="H23" s="22">
        <f t="shared" si="3"/>
        <v>3677.818181818182</v>
      </c>
      <c r="I23" s="23">
        <f t="shared" si="2"/>
        <v>2.3636363636363638</v>
      </c>
      <c r="J23" s="25"/>
      <c r="K23" s="25">
        <v>13</v>
      </c>
      <c r="L23" s="25">
        <v>13</v>
      </c>
      <c r="M23" s="25">
        <v>13</v>
      </c>
      <c r="N23" s="25">
        <v>13</v>
      </c>
      <c r="O23" s="163"/>
      <c r="P23" s="25"/>
      <c r="Q23" s="25"/>
    </row>
    <row r="24" spans="1:17" x14ac:dyDescent="0.15">
      <c r="A24" s="19">
        <v>3</v>
      </c>
      <c r="B24" s="20" t="s">
        <v>109</v>
      </c>
      <c r="C24" s="55" t="s">
        <v>135</v>
      </c>
      <c r="D24" s="21">
        <f>项目阶段划分!D6</f>
        <v>41653</v>
      </c>
      <c r="E24" s="21">
        <f>项目阶段划分!E6</f>
        <v>41732</v>
      </c>
      <c r="F24" s="22">
        <v>2</v>
      </c>
      <c r="G24" s="22">
        <v>3269</v>
      </c>
      <c r="H24" s="22">
        <f t="shared" si="3"/>
        <v>0</v>
      </c>
      <c r="I24" s="23">
        <f t="shared" si="2"/>
        <v>0</v>
      </c>
      <c r="J24" s="25"/>
      <c r="K24" s="25"/>
      <c r="L24" s="25"/>
      <c r="M24" s="25"/>
      <c r="N24" s="25"/>
      <c r="O24" s="163"/>
      <c r="P24" s="25"/>
      <c r="Q24" s="25"/>
    </row>
    <row r="25" spans="1:17" x14ac:dyDescent="0.15">
      <c r="A25" s="19">
        <v>3</v>
      </c>
      <c r="B25" s="20" t="s">
        <v>109</v>
      </c>
      <c r="C25" s="55" t="s">
        <v>135</v>
      </c>
      <c r="D25" s="21">
        <f>项目阶段划分!D6</f>
        <v>41653</v>
      </c>
      <c r="E25" s="21">
        <f>项目阶段划分!E6</f>
        <v>41732</v>
      </c>
      <c r="F25" s="22">
        <v>3</v>
      </c>
      <c r="G25" s="22">
        <v>5268</v>
      </c>
      <c r="H25" s="22">
        <f t="shared" si="3"/>
        <v>0</v>
      </c>
      <c r="I25" s="23">
        <f t="shared" si="2"/>
        <v>0</v>
      </c>
      <c r="J25" s="25"/>
      <c r="K25" s="25"/>
      <c r="L25" s="25"/>
      <c r="M25" s="25"/>
      <c r="N25" s="25"/>
      <c r="O25" s="163"/>
      <c r="P25" s="25"/>
      <c r="Q25" s="25"/>
    </row>
    <row r="26" spans="1:17" x14ac:dyDescent="0.15">
      <c r="A26" s="19">
        <v>3</v>
      </c>
      <c r="B26" s="20" t="s">
        <v>109</v>
      </c>
      <c r="C26" s="55" t="s">
        <v>135</v>
      </c>
      <c r="D26" s="21">
        <f>项目阶段划分!D6</f>
        <v>41653</v>
      </c>
      <c r="E26" s="21">
        <f>项目阶段划分!E6</f>
        <v>41732</v>
      </c>
      <c r="F26" s="22">
        <v>4</v>
      </c>
      <c r="G26" s="22">
        <v>7573</v>
      </c>
      <c r="H26" s="22">
        <f t="shared" si="3"/>
        <v>28915.090909090912</v>
      </c>
      <c r="I26" s="23">
        <f t="shared" si="2"/>
        <v>3.8181818181818183</v>
      </c>
      <c r="J26" s="25"/>
      <c r="K26" s="25">
        <v>21</v>
      </c>
      <c r="L26" s="25">
        <v>21</v>
      </c>
      <c r="M26" s="25">
        <v>21</v>
      </c>
      <c r="N26" s="25">
        <v>21</v>
      </c>
      <c r="O26" s="163"/>
      <c r="P26" s="25"/>
      <c r="Q26" s="25"/>
    </row>
    <row r="27" spans="1:17" x14ac:dyDescent="0.15">
      <c r="A27" s="19">
        <v>3</v>
      </c>
      <c r="B27" s="20" t="s">
        <v>109</v>
      </c>
      <c r="C27" s="55" t="s">
        <v>135</v>
      </c>
      <c r="D27" s="21">
        <f>项目阶段划分!D6</f>
        <v>41653</v>
      </c>
      <c r="E27" s="21">
        <f>项目阶段划分!E6</f>
        <v>41732</v>
      </c>
      <c r="F27" s="22">
        <v>5</v>
      </c>
      <c r="G27" s="22">
        <v>10233</v>
      </c>
      <c r="H27" s="22">
        <f t="shared" si="3"/>
        <v>34885.227272727272</v>
      </c>
      <c r="I27" s="23">
        <f t="shared" si="2"/>
        <v>3.4090909090909092</v>
      </c>
      <c r="J27" s="25"/>
      <c r="K27" s="25"/>
      <c r="L27" s="25">
        <v>25</v>
      </c>
      <c r="M27" s="25">
        <v>25</v>
      </c>
      <c r="N27" s="25">
        <v>25</v>
      </c>
      <c r="O27" s="163"/>
      <c r="P27" s="25"/>
      <c r="Q27" s="25"/>
    </row>
    <row r="28" spans="1:17" x14ac:dyDescent="0.15">
      <c r="A28" s="19">
        <v>3</v>
      </c>
      <c r="B28" s="20" t="s">
        <v>109</v>
      </c>
      <c r="C28" s="55" t="s">
        <v>135</v>
      </c>
      <c r="D28" s="21">
        <f>项目阶段划分!D6</f>
        <v>41653</v>
      </c>
      <c r="E28" s="21">
        <f>项目阶段划分!E6</f>
        <v>41732</v>
      </c>
      <c r="F28" s="22">
        <v>6</v>
      </c>
      <c r="G28" s="22">
        <v>13306</v>
      </c>
      <c r="H28" s="22">
        <f>G28*I28</f>
        <v>0</v>
      </c>
      <c r="I28" s="23">
        <f t="shared" si="2"/>
        <v>0</v>
      </c>
      <c r="J28" s="25"/>
      <c r="K28" s="25"/>
      <c r="L28" s="25"/>
      <c r="M28" s="25"/>
      <c r="N28" s="25"/>
      <c r="O28" s="163"/>
      <c r="P28" s="25"/>
      <c r="Q28" s="25"/>
    </row>
    <row r="29" spans="1:17" x14ac:dyDescent="0.15">
      <c r="A29" s="19">
        <v>3</v>
      </c>
      <c r="B29" s="20" t="s">
        <v>109</v>
      </c>
      <c r="C29" s="55" t="s">
        <v>135</v>
      </c>
      <c r="D29" s="21">
        <f>项目阶段划分!D6</f>
        <v>41653</v>
      </c>
      <c r="E29" s="21">
        <f>项目阶段划分!E6</f>
        <v>41732</v>
      </c>
      <c r="F29" s="22">
        <v>7</v>
      </c>
      <c r="G29" s="22">
        <v>16854</v>
      </c>
      <c r="H29" s="22">
        <f t="shared" si="3"/>
        <v>67416</v>
      </c>
      <c r="I29" s="23">
        <f t="shared" si="2"/>
        <v>4</v>
      </c>
      <c r="J29" s="25"/>
      <c r="K29" s="25">
        <v>22</v>
      </c>
      <c r="L29" s="25">
        <v>22</v>
      </c>
      <c r="M29" s="25">
        <v>22</v>
      </c>
      <c r="N29" s="25">
        <v>22</v>
      </c>
      <c r="O29" s="163"/>
      <c r="P29" s="25"/>
      <c r="Q29" s="25"/>
    </row>
    <row r="30" spans="1:17" x14ac:dyDescent="0.15">
      <c r="A30" s="19">
        <v>3</v>
      </c>
      <c r="B30" s="20" t="s">
        <v>109</v>
      </c>
      <c r="C30" s="55" t="s">
        <v>135</v>
      </c>
      <c r="D30" s="21">
        <f>项目阶段划分!D6</f>
        <v>41653</v>
      </c>
      <c r="E30" s="21">
        <f>项目阶段划分!E6</f>
        <v>41732</v>
      </c>
      <c r="F30" s="22">
        <v>8</v>
      </c>
      <c r="G30" s="22">
        <v>20952</v>
      </c>
      <c r="H30" s="22">
        <f t="shared" si="3"/>
        <v>0</v>
      </c>
      <c r="I30" s="23">
        <f t="shared" si="2"/>
        <v>0</v>
      </c>
      <c r="J30" s="25"/>
      <c r="K30" s="25"/>
      <c r="L30" s="25"/>
      <c r="M30" s="25"/>
      <c r="N30" s="25"/>
      <c r="O30" s="163"/>
      <c r="P30" s="25"/>
      <c r="Q30" s="25"/>
    </row>
    <row r="31" spans="1:17" x14ac:dyDescent="0.15">
      <c r="A31" s="19">
        <v>3</v>
      </c>
      <c r="B31" s="20" t="s">
        <v>109</v>
      </c>
      <c r="C31" s="55" t="s">
        <v>135</v>
      </c>
      <c r="D31" s="21">
        <f>项目阶段划分!D6</f>
        <v>41653</v>
      </c>
      <c r="E31" s="21">
        <f>项目阶段划分!E6</f>
        <v>41732</v>
      </c>
      <c r="F31" s="22">
        <v>9</v>
      </c>
      <c r="G31" s="22">
        <v>25687</v>
      </c>
      <c r="H31" s="22">
        <f t="shared" si="3"/>
        <v>14011.090909090908</v>
      </c>
      <c r="I31" s="23">
        <f t="shared" si="2"/>
        <v>0.54545454545454541</v>
      </c>
      <c r="J31" s="25"/>
      <c r="K31" s="25">
        <v>3</v>
      </c>
      <c r="L31" s="25">
        <v>3</v>
      </c>
      <c r="M31" s="25">
        <v>3</v>
      </c>
      <c r="N31" s="25">
        <v>3</v>
      </c>
      <c r="O31" s="163"/>
      <c r="P31" s="25"/>
      <c r="Q31" s="25"/>
    </row>
    <row r="32" spans="1:17" x14ac:dyDescent="0.15">
      <c r="A32" s="19">
        <v>4</v>
      </c>
      <c r="B32" s="20" t="s">
        <v>110</v>
      </c>
      <c r="C32" s="20" t="s">
        <v>138</v>
      </c>
      <c r="D32" s="21">
        <f>项目阶段划分!D7</f>
        <v>41733</v>
      </c>
      <c r="E32" s="21">
        <f>项目阶段划分!E7</f>
        <v>41765</v>
      </c>
      <c r="F32" s="22">
        <v>1</v>
      </c>
      <c r="G32" s="22">
        <v>1556</v>
      </c>
      <c r="H32" s="22">
        <f t="shared" si="3"/>
        <v>0</v>
      </c>
      <c r="I32" s="23">
        <f t="shared" si="2"/>
        <v>0</v>
      </c>
      <c r="J32" s="25"/>
      <c r="K32" s="25"/>
      <c r="L32" s="25"/>
      <c r="M32" s="25"/>
      <c r="N32" s="25"/>
      <c r="O32" s="25"/>
      <c r="P32" s="25"/>
      <c r="Q32" s="25"/>
    </row>
    <row r="33" spans="1:17" x14ac:dyDescent="0.15">
      <c r="A33" s="19">
        <v>4</v>
      </c>
      <c r="B33" s="20" t="s">
        <v>110</v>
      </c>
      <c r="C33" s="20" t="s">
        <v>138</v>
      </c>
      <c r="D33" s="21">
        <f>项目阶段划分!D7</f>
        <v>41733</v>
      </c>
      <c r="E33" s="21">
        <f>项目阶段划分!E7</f>
        <v>41765</v>
      </c>
      <c r="F33" s="22">
        <v>2</v>
      </c>
      <c r="G33" s="22">
        <v>3269</v>
      </c>
      <c r="H33" s="22">
        <f t="shared" si="3"/>
        <v>3269</v>
      </c>
      <c r="I33" s="23">
        <f t="shared" si="2"/>
        <v>1</v>
      </c>
      <c r="J33" s="25"/>
      <c r="K33" s="25"/>
      <c r="M33" s="25"/>
      <c r="N33" s="25">
        <v>11</v>
      </c>
      <c r="O33" s="25">
        <v>11</v>
      </c>
      <c r="P33" s="25"/>
      <c r="Q33" s="25"/>
    </row>
    <row r="34" spans="1:17" x14ac:dyDescent="0.15">
      <c r="A34" s="19">
        <v>4</v>
      </c>
      <c r="B34" s="20" t="s">
        <v>110</v>
      </c>
      <c r="C34" s="20" t="s">
        <v>138</v>
      </c>
      <c r="D34" s="21">
        <f>项目阶段划分!D7</f>
        <v>41733</v>
      </c>
      <c r="E34" s="21">
        <f>项目阶段划分!E7</f>
        <v>41765</v>
      </c>
      <c r="F34" s="22">
        <v>3</v>
      </c>
      <c r="G34" s="22">
        <v>5268</v>
      </c>
      <c r="H34" s="22">
        <f>G34*I34</f>
        <v>0</v>
      </c>
      <c r="I34" s="23">
        <f t="shared" si="2"/>
        <v>0</v>
      </c>
      <c r="J34" s="25"/>
      <c r="K34" s="25"/>
      <c r="L34" s="25"/>
      <c r="M34" s="25"/>
      <c r="N34" s="25"/>
      <c r="O34" s="25"/>
      <c r="P34" s="25"/>
      <c r="Q34" s="25"/>
    </row>
    <row r="35" spans="1:17" x14ac:dyDescent="0.15">
      <c r="A35" s="19">
        <v>4</v>
      </c>
      <c r="B35" s="20" t="s">
        <v>110</v>
      </c>
      <c r="C35" s="20" t="s">
        <v>138</v>
      </c>
      <c r="D35" s="21">
        <f>项目阶段划分!D7</f>
        <v>41733</v>
      </c>
      <c r="E35" s="21">
        <f>项目阶段划分!E7</f>
        <v>41765</v>
      </c>
      <c r="F35" s="22">
        <v>4</v>
      </c>
      <c r="G35" s="22">
        <v>7573</v>
      </c>
      <c r="H35" s="22">
        <f t="shared" si="3"/>
        <v>0</v>
      </c>
      <c r="I35" s="23">
        <f t="shared" si="2"/>
        <v>0</v>
      </c>
      <c r="J35" s="25"/>
      <c r="K35" s="25"/>
      <c r="L35" s="25"/>
      <c r="M35" s="25"/>
      <c r="N35" s="25"/>
      <c r="O35" s="25"/>
      <c r="P35" s="25"/>
      <c r="Q35" s="25"/>
    </row>
    <row r="36" spans="1:17" x14ac:dyDescent="0.15">
      <c r="A36" s="19">
        <v>4</v>
      </c>
      <c r="B36" s="20" t="s">
        <v>110</v>
      </c>
      <c r="C36" s="20" t="s">
        <v>138</v>
      </c>
      <c r="D36" s="21">
        <f>项目阶段划分!D7</f>
        <v>41733</v>
      </c>
      <c r="E36" s="21">
        <f>项目阶段划分!E7</f>
        <v>41765</v>
      </c>
      <c r="F36" s="22">
        <v>5</v>
      </c>
      <c r="G36" s="22">
        <v>10233</v>
      </c>
      <c r="H36" s="22">
        <f t="shared" si="3"/>
        <v>21396.272727272728</v>
      </c>
      <c r="I36" s="23">
        <f t="shared" si="2"/>
        <v>2.0909090909090908</v>
      </c>
      <c r="J36" s="25"/>
      <c r="K36" s="25"/>
      <c r="L36" s="25"/>
      <c r="M36" s="25"/>
      <c r="N36" s="25">
        <v>23</v>
      </c>
      <c r="O36" s="25">
        <v>23</v>
      </c>
      <c r="P36" s="25"/>
      <c r="Q36" s="25"/>
    </row>
    <row r="37" spans="1:17" x14ac:dyDescent="0.15">
      <c r="A37" s="19">
        <v>4</v>
      </c>
      <c r="B37" s="20" t="s">
        <v>110</v>
      </c>
      <c r="C37" s="20" t="s">
        <v>138</v>
      </c>
      <c r="D37" s="21">
        <f>项目阶段划分!D7</f>
        <v>41733</v>
      </c>
      <c r="E37" s="21">
        <f>项目阶段划分!E7</f>
        <v>41765</v>
      </c>
      <c r="F37" s="22">
        <v>6</v>
      </c>
      <c r="G37" s="22">
        <v>13306</v>
      </c>
      <c r="H37" s="22">
        <f t="shared" si="3"/>
        <v>0</v>
      </c>
      <c r="I37" s="23">
        <f t="shared" si="2"/>
        <v>0</v>
      </c>
      <c r="J37" s="25"/>
      <c r="K37" s="25"/>
      <c r="L37" s="25"/>
      <c r="M37" s="25"/>
      <c r="N37" s="25"/>
      <c r="O37" s="25"/>
      <c r="P37" s="25"/>
      <c r="Q37" s="25"/>
    </row>
    <row r="38" spans="1:17" x14ac:dyDescent="0.15">
      <c r="A38" s="19">
        <v>4</v>
      </c>
      <c r="B38" s="20" t="s">
        <v>110</v>
      </c>
      <c r="C38" s="20" t="s">
        <v>138</v>
      </c>
      <c r="D38" s="21">
        <f>项目阶段划分!D7</f>
        <v>41733</v>
      </c>
      <c r="E38" s="21">
        <f>项目阶段划分!E7</f>
        <v>41765</v>
      </c>
      <c r="F38" s="22">
        <v>7</v>
      </c>
      <c r="G38" s="22">
        <v>16854</v>
      </c>
      <c r="H38" s="22">
        <f>G38*I38</f>
        <v>22982.727272727272</v>
      </c>
      <c r="I38" s="23">
        <f t="shared" si="2"/>
        <v>1.3636363636363635</v>
      </c>
      <c r="J38" s="25"/>
      <c r="K38" s="25"/>
      <c r="L38" s="25"/>
      <c r="M38" s="25"/>
      <c r="N38" s="25">
        <v>15</v>
      </c>
      <c r="O38" s="25">
        <v>15</v>
      </c>
      <c r="P38" s="25"/>
      <c r="Q38" s="25"/>
    </row>
    <row r="39" spans="1:17" x14ac:dyDescent="0.15">
      <c r="A39" s="19">
        <v>4</v>
      </c>
      <c r="B39" s="20" t="s">
        <v>110</v>
      </c>
      <c r="C39" s="20" t="s">
        <v>138</v>
      </c>
      <c r="D39" s="21">
        <f>项目阶段划分!D7</f>
        <v>41733</v>
      </c>
      <c r="E39" s="21">
        <f>项目阶段划分!E7</f>
        <v>41765</v>
      </c>
      <c r="F39" s="22">
        <v>8</v>
      </c>
      <c r="G39" s="22">
        <v>20952</v>
      </c>
      <c r="H39" s="22">
        <f t="shared" si="3"/>
        <v>0</v>
      </c>
      <c r="I39" s="23">
        <f t="shared" si="2"/>
        <v>0</v>
      </c>
      <c r="J39" s="25"/>
      <c r="K39" s="25"/>
      <c r="L39" s="25"/>
      <c r="M39" s="25"/>
      <c r="N39" s="25"/>
      <c r="O39" s="25"/>
      <c r="P39" s="25"/>
      <c r="Q39" s="25"/>
    </row>
    <row r="40" spans="1:17" x14ac:dyDescent="0.15">
      <c r="A40" s="19">
        <v>4</v>
      </c>
      <c r="B40" s="20" t="s">
        <v>110</v>
      </c>
      <c r="C40" s="20" t="s">
        <v>138</v>
      </c>
      <c r="D40" s="21">
        <f>项目阶段划分!D7</f>
        <v>41733</v>
      </c>
      <c r="E40" s="21">
        <f>项目阶段划分!E7</f>
        <v>41765</v>
      </c>
      <c r="F40" s="22">
        <v>9</v>
      </c>
      <c r="G40" s="22">
        <v>25687</v>
      </c>
      <c r="H40" s="22">
        <f t="shared" si="3"/>
        <v>18681.454545454548</v>
      </c>
      <c r="I40" s="23">
        <f t="shared" si="2"/>
        <v>0.72727272727272729</v>
      </c>
      <c r="J40" s="25"/>
      <c r="K40" s="25"/>
      <c r="L40" s="25"/>
      <c r="M40" s="25"/>
      <c r="N40" s="25">
        <v>8</v>
      </c>
      <c r="O40" s="25">
        <v>8</v>
      </c>
      <c r="P40" s="25"/>
      <c r="Q40" s="25"/>
    </row>
    <row r="41" spans="1:17" x14ac:dyDescent="0.15">
      <c r="A41" s="19">
        <v>5</v>
      </c>
      <c r="B41" s="20" t="s">
        <v>111</v>
      </c>
      <c r="C41" s="20" t="s">
        <v>129</v>
      </c>
      <c r="D41" s="21">
        <f>项目阶段划分!D8</f>
        <v>41766</v>
      </c>
      <c r="E41" s="21">
        <f>项目阶段划分!E8</f>
        <v>41774</v>
      </c>
      <c r="F41" s="22">
        <v>1</v>
      </c>
      <c r="G41" s="22">
        <v>1556</v>
      </c>
      <c r="H41" s="22">
        <f t="shared" si="3"/>
        <v>0</v>
      </c>
      <c r="I41" s="23">
        <f t="shared" si="2"/>
        <v>0</v>
      </c>
      <c r="J41" s="25"/>
      <c r="K41" s="25"/>
      <c r="L41" s="25"/>
      <c r="M41" s="25"/>
      <c r="N41" s="25"/>
      <c r="O41" s="25"/>
      <c r="P41" s="25"/>
      <c r="Q41" s="25"/>
    </row>
    <row r="42" spans="1:17" x14ac:dyDescent="0.15">
      <c r="A42" s="19">
        <v>5</v>
      </c>
      <c r="B42" s="20" t="s">
        <v>111</v>
      </c>
      <c r="C42" s="20" t="s">
        <v>129</v>
      </c>
      <c r="D42" s="21">
        <f>项目阶段划分!D8</f>
        <v>41766</v>
      </c>
      <c r="E42" s="21">
        <f>项目阶段划分!E8</f>
        <v>41774</v>
      </c>
      <c r="F42" s="22">
        <v>2</v>
      </c>
      <c r="G42" s="22">
        <v>3269</v>
      </c>
      <c r="H42" s="22">
        <f t="shared" si="3"/>
        <v>0</v>
      </c>
      <c r="I42" s="23">
        <f t="shared" si="2"/>
        <v>0</v>
      </c>
      <c r="J42" s="25"/>
      <c r="K42" s="25"/>
      <c r="L42" s="25"/>
      <c r="M42" s="25"/>
      <c r="N42" s="25"/>
      <c r="O42" s="25"/>
      <c r="P42" s="25"/>
      <c r="Q42" s="25"/>
    </row>
    <row r="43" spans="1:17" x14ac:dyDescent="0.15">
      <c r="A43" s="19">
        <v>5</v>
      </c>
      <c r="B43" s="20" t="s">
        <v>111</v>
      </c>
      <c r="C43" s="20" t="s">
        <v>129</v>
      </c>
      <c r="D43" s="21">
        <f>项目阶段划分!D8</f>
        <v>41766</v>
      </c>
      <c r="E43" s="21">
        <f>项目阶段划分!E8</f>
        <v>41774</v>
      </c>
      <c r="F43" s="22">
        <v>3</v>
      </c>
      <c r="G43" s="22">
        <v>5268</v>
      </c>
      <c r="H43" s="22">
        <f t="shared" si="3"/>
        <v>5028.545454545455</v>
      </c>
      <c r="I43" s="23">
        <f t="shared" si="2"/>
        <v>0.95454545454545459</v>
      </c>
      <c r="J43" s="25"/>
      <c r="K43" s="25"/>
      <c r="L43" s="25"/>
      <c r="M43" s="25"/>
      <c r="N43" s="25"/>
      <c r="O43" s="25">
        <v>21</v>
      </c>
      <c r="P43" s="25"/>
      <c r="Q43" s="25"/>
    </row>
    <row r="44" spans="1:17" x14ac:dyDescent="0.15">
      <c r="A44" s="19">
        <v>5</v>
      </c>
      <c r="B44" s="20" t="s">
        <v>111</v>
      </c>
      <c r="C44" s="20" t="s">
        <v>129</v>
      </c>
      <c r="D44" s="21">
        <f>项目阶段划分!D8</f>
        <v>41766</v>
      </c>
      <c r="E44" s="21">
        <f>项目阶段划分!E8</f>
        <v>41774</v>
      </c>
      <c r="F44" s="22">
        <v>4</v>
      </c>
      <c r="G44" s="22">
        <v>7573</v>
      </c>
      <c r="H44" s="22">
        <f t="shared" si="3"/>
        <v>0</v>
      </c>
      <c r="I44" s="23">
        <f t="shared" si="2"/>
        <v>0</v>
      </c>
      <c r="J44" s="25"/>
      <c r="K44" s="25"/>
      <c r="L44" s="25"/>
      <c r="M44" s="25"/>
      <c r="N44" s="25"/>
      <c r="O44" s="25"/>
      <c r="P44" s="25"/>
      <c r="Q44" s="25"/>
    </row>
    <row r="45" spans="1:17" x14ac:dyDescent="0.15">
      <c r="A45" s="19">
        <v>5</v>
      </c>
      <c r="B45" s="20" t="s">
        <v>111</v>
      </c>
      <c r="C45" s="20" t="s">
        <v>129</v>
      </c>
      <c r="D45" s="21">
        <f>项目阶段划分!D8</f>
        <v>41766</v>
      </c>
      <c r="E45" s="21">
        <f>项目阶段划分!E8</f>
        <v>41774</v>
      </c>
      <c r="F45" s="22">
        <v>5</v>
      </c>
      <c r="G45" s="22">
        <v>10233</v>
      </c>
      <c r="H45" s="22">
        <f t="shared" si="3"/>
        <v>8837.5909090909099</v>
      </c>
      <c r="I45" s="23">
        <f t="shared" si="2"/>
        <v>0.86363636363636365</v>
      </c>
      <c r="J45" s="25"/>
      <c r="K45" s="25"/>
      <c r="L45" s="25"/>
      <c r="M45" s="25"/>
      <c r="N45" s="25"/>
      <c r="O45" s="25">
        <v>19</v>
      </c>
      <c r="P45" s="25"/>
      <c r="Q45" s="25"/>
    </row>
    <row r="46" spans="1:17" x14ac:dyDescent="0.15">
      <c r="A46" s="19">
        <v>5</v>
      </c>
      <c r="B46" s="20" t="s">
        <v>111</v>
      </c>
      <c r="C46" s="20" t="s">
        <v>129</v>
      </c>
      <c r="D46" s="21">
        <f>项目阶段划分!D8</f>
        <v>41766</v>
      </c>
      <c r="E46" s="21">
        <f>项目阶段划分!E8</f>
        <v>41774</v>
      </c>
      <c r="F46" s="22">
        <v>6</v>
      </c>
      <c r="G46" s="22">
        <v>13306</v>
      </c>
      <c r="H46" s="22">
        <f t="shared" si="3"/>
        <v>9677.0909090909099</v>
      </c>
      <c r="I46" s="23">
        <f t="shared" si="2"/>
        <v>0.72727272727272729</v>
      </c>
      <c r="J46" s="25"/>
      <c r="K46" s="25"/>
      <c r="L46" s="25"/>
      <c r="M46" s="25"/>
      <c r="N46" s="25"/>
      <c r="O46" s="25">
        <v>16</v>
      </c>
      <c r="P46" s="25"/>
      <c r="Q46" s="25"/>
    </row>
    <row r="47" spans="1:17" x14ac:dyDescent="0.15">
      <c r="A47" s="19">
        <v>5</v>
      </c>
      <c r="B47" s="20" t="s">
        <v>111</v>
      </c>
      <c r="C47" s="20" t="s">
        <v>129</v>
      </c>
      <c r="D47" s="21">
        <f>项目阶段划分!D8</f>
        <v>41766</v>
      </c>
      <c r="E47" s="21">
        <f>项目阶段划分!E8</f>
        <v>41774</v>
      </c>
      <c r="F47" s="22">
        <v>7</v>
      </c>
      <c r="G47" s="22">
        <v>16854</v>
      </c>
      <c r="H47" s="22">
        <f t="shared" si="3"/>
        <v>0</v>
      </c>
      <c r="I47" s="23">
        <f t="shared" si="2"/>
        <v>0</v>
      </c>
      <c r="J47" s="25"/>
      <c r="K47" s="25"/>
      <c r="L47" s="25"/>
      <c r="M47" s="25"/>
      <c r="N47" s="25"/>
      <c r="O47" s="25"/>
      <c r="P47" s="25"/>
      <c r="Q47" s="25"/>
    </row>
    <row r="48" spans="1:17" x14ac:dyDescent="0.15">
      <c r="A48" s="19">
        <v>5</v>
      </c>
      <c r="B48" s="20" t="s">
        <v>111</v>
      </c>
      <c r="C48" s="20" t="s">
        <v>129</v>
      </c>
      <c r="D48" s="21">
        <f>项目阶段划分!D8</f>
        <v>41766</v>
      </c>
      <c r="E48" s="21">
        <f>项目阶段划分!E8</f>
        <v>41774</v>
      </c>
      <c r="F48" s="22">
        <v>8</v>
      </c>
      <c r="G48" s="22">
        <v>20952</v>
      </c>
      <c r="H48" s="22">
        <f t="shared" si="3"/>
        <v>2857.090909090909</v>
      </c>
      <c r="I48" s="23">
        <f t="shared" si="2"/>
        <v>0.13636363636363635</v>
      </c>
      <c r="J48" s="25"/>
      <c r="K48" s="25"/>
      <c r="L48" s="25"/>
      <c r="M48" s="25"/>
      <c r="N48" s="25"/>
      <c r="O48" s="25">
        <v>3</v>
      </c>
      <c r="P48" s="25"/>
      <c r="Q48" s="25"/>
    </row>
    <row r="49" spans="1:17" x14ac:dyDescent="0.15">
      <c r="A49" s="19">
        <v>5</v>
      </c>
      <c r="B49" s="20" t="s">
        <v>111</v>
      </c>
      <c r="C49" s="20" t="s">
        <v>129</v>
      </c>
      <c r="D49" s="21">
        <f>项目阶段划分!D8</f>
        <v>41766</v>
      </c>
      <c r="E49" s="21">
        <f>项目阶段划分!E8</f>
        <v>41774</v>
      </c>
      <c r="F49" s="22">
        <v>9</v>
      </c>
      <c r="G49" s="22">
        <v>25687</v>
      </c>
      <c r="H49" s="22">
        <f t="shared" si="3"/>
        <v>8173.1363636363631</v>
      </c>
      <c r="I49" s="23">
        <f t="shared" si="2"/>
        <v>0.31818181818181818</v>
      </c>
      <c r="J49" s="25"/>
      <c r="K49" s="25"/>
      <c r="L49" s="25"/>
      <c r="M49" s="25"/>
      <c r="N49" s="25"/>
      <c r="O49" s="25">
        <v>7</v>
      </c>
      <c r="P49" s="25"/>
      <c r="Q49" s="25"/>
    </row>
    <row r="50" spans="1:17" x14ac:dyDescent="0.15">
      <c r="A50" s="19">
        <v>6</v>
      </c>
      <c r="B50" s="20" t="s">
        <v>112</v>
      </c>
      <c r="C50" s="20" t="s">
        <v>127</v>
      </c>
      <c r="D50" s="21">
        <f>项目阶段划分!D9</f>
        <v>41775</v>
      </c>
      <c r="E50" s="21">
        <f>项目阶段划分!E9</f>
        <v>41851</v>
      </c>
      <c r="F50" s="22">
        <v>1</v>
      </c>
      <c r="G50" s="22">
        <v>1556</v>
      </c>
      <c r="H50" s="22">
        <f t="shared" si="3"/>
        <v>1273.0909090909092</v>
      </c>
      <c r="I50" s="23">
        <f t="shared" si="2"/>
        <v>0.81818181818181823</v>
      </c>
      <c r="J50" s="25"/>
      <c r="K50" s="25"/>
      <c r="L50" s="25"/>
      <c r="M50" s="25"/>
      <c r="N50" s="25"/>
      <c r="O50" s="25">
        <v>6</v>
      </c>
      <c r="P50" s="25">
        <v>6</v>
      </c>
      <c r="Q50" s="25">
        <v>6</v>
      </c>
    </row>
    <row r="51" spans="1:17" x14ac:dyDescent="0.15">
      <c r="A51" s="19">
        <v>6</v>
      </c>
      <c r="B51" s="20" t="s">
        <v>112</v>
      </c>
      <c r="C51" s="20" t="s">
        <v>127</v>
      </c>
      <c r="D51" s="21">
        <f>项目阶段划分!D9</f>
        <v>41775</v>
      </c>
      <c r="E51" s="21">
        <f>项目阶段划分!E9</f>
        <v>41851</v>
      </c>
      <c r="F51" s="22">
        <v>2</v>
      </c>
      <c r="G51" s="22">
        <v>3269</v>
      </c>
      <c r="H51" s="22">
        <f t="shared" si="3"/>
        <v>3863.3636363636365</v>
      </c>
      <c r="I51" s="23">
        <f t="shared" si="2"/>
        <v>1.1818181818181819</v>
      </c>
      <c r="J51" s="25"/>
      <c r="K51" s="25"/>
      <c r="L51" s="25"/>
      <c r="M51" s="25"/>
      <c r="N51" s="25"/>
      <c r="O51" s="25">
        <v>13</v>
      </c>
      <c r="P51" s="25">
        <v>13</v>
      </c>
      <c r="Q51" s="25"/>
    </row>
    <row r="52" spans="1:17" x14ac:dyDescent="0.15">
      <c r="A52" s="19">
        <v>6</v>
      </c>
      <c r="B52" s="20" t="s">
        <v>112</v>
      </c>
      <c r="C52" s="20" t="s">
        <v>127</v>
      </c>
      <c r="D52" s="21">
        <f>项目阶段划分!D9</f>
        <v>41775</v>
      </c>
      <c r="E52" s="21">
        <f>项目阶段划分!E9</f>
        <v>41851</v>
      </c>
      <c r="F52" s="22">
        <v>3</v>
      </c>
      <c r="G52" s="22">
        <v>5268</v>
      </c>
      <c r="H52" s="22">
        <f t="shared" si="3"/>
        <v>3352.3636363636365</v>
      </c>
      <c r="I52" s="23">
        <f t="shared" si="2"/>
        <v>0.63636363636363635</v>
      </c>
      <c r="J52" s="25"/>
      <c r="K52" s="25"/>
      <c r="L52" s="25"/>
      <c r="M52" s="25"/>
      <c r="N52" s="25"/>
      <c r="O52" s="25"/>
      <c r="P52" s="25">
        <v>7</v>
      </c>
      <c r="Q52" s="25">
        <v>7</v>
      </c>
    </row>
    <row r="53" spans="1:17" x14ac:dyDescent="0.15">
      <c r="A53" s="19">
        <v>6</v>
      </c>
      <c r="B53" s="20" t="s">
        <v>112</v>
      </c>
      <c r="C53" s="20" t="s">
        <v>127</v>
      </c>
      <c r="D53" s="21">
        <f>项目阶段划分!D9</f>
        <v>41775</v>
      </c>
      <c r="E53" s="21">
        <f>项目阶段划分!E9</f>
        <v>41851</v>
      </c>
      <c r="F53" s="22">
        <v>4</v>
      </c>
      <c r="G53" s="22">
        <v>7573</v>
      </c>
      <c r="H53" s="22">
        <f t="shared" si="3"/>
        <v>8261.4545454545441</v>
      </c>
      <c r="I53" s="23">
        <f t="shared" si="2"/>
        <v>1.0909090909090908</v>
      </c>
      <c r="J53" s="25"/>
      <c r="K53" s="25"/>
      <c r="L53" s="25"/>
      <c r="M53" s="25"/>
      <c r="N53" s="25"/>
      <c r="O53" s="25">
        <v>8</v>
      </c>
      <c r="P53" s="25">
        <v>8</v>
      </c>
      <c r="Q53" s="25">
        <v>8</v>
      </c>
    </row>
    <row r="54" spans="1:17" x14ac:dyDescent="0.15">
      <c r="A54" s="19">
        <v>6</v>
      </c>
      <c r="B54" s="20" t="s">
        <v>112</v>
      </c>
      <c r="C54" s="20" t="s">
        <v>127</v>
      </c>
      <c r="D54" s="21">
        <f>项目阶段划分!D9</f>
        <v>41775</v>
      </c>
      <c r="E54" s="21">
        <f>项目阶段划分!E9</f>
        <v>41851</v>
      </c>
      <c r="F54" s="22">
        <v>5</v>
      </c>
      <c r="G54" s="22">
        <v>10233</v>
      </c>
      <c r="H54" s="22">
        <f t="shared" si="3"/>
        <v>15349.5</v>
      </c>
      <c r="I54" s="23">
        <f t="shared" si="2"/>
        <v>1.5</v>
      </c>
      <c r="J54" s="25"/>
      <c r="K54" s="25"/>
      <c r="L54" s="25"/>
      <c r="M54" s="25"/>
      <c r="N54" s="25"/>
      <c r="O54" s="25">
        <v>11</v>
      </c>
      <c r="P54" s="25">
        <v>11</v>
      </c>
      <c r="Q54" s="25">
        <v>11</v>
      </c>
    </row>
    <row r="55" spans="1:17" x14ac:dyDescent="0.15">
      <c r="A55" s="19">
        <v>6</v>
      </c>
      <c r="B55" s="20" t="s">
        <v>112</v>
      </c>
      <c r="C55" s="20" t="s">
        <v>127</v>
      </c>
      <c r="D55" s="21">
        <f>项目阶段划分!D9</f>
        <v>41775</v>
      </c>
      <c r="E55" s="21">
        <f>项目阶段划分!E9</f>
        <v>41851</v>
      </c>
      <c r="F55" s="22">
        <v>6</v>
      </c>
      <c r="G55" s="22">
        <v>13306</v>
      </c>
      <c r="H55" s="22">
        <f t="shared" si="3"/>
        <v>19354.18181818182</v>
      </c>
      <c r="I55" s="23">
        <f t="shared" si="2"/>
        <v>1.4545454545454546</v>
      </c>
      <c r="J55" s="25"/>
      <c r="K55" s="25"/>
      <c r="L55" s="25"/>
      <c r="M55" s="25"/>
      <c r="N55" s="25"/>
      <c r="O55" s="25">
        <v>16</v>
      </c>
      <c r="P55" s="25">
        <v>16</v>
      </c>
      <c r="Q55" s="25"/>
    </row>
    <row r="56" spans="1:17" x14ac:dyDescent="0.15">
      <c r="A56" s="19">
        <v>6</v>
      </c>
      <c r="B56" s="20" t="s">
        <v>112</v>
      </c>
      <c r="C56" s="20" t="s">
        <v>127</v>
      </c>
      <c r="D56" s="21">
        <f>项目阶段划分!D9</f>
        <v>41775</v>
      </c>
      <c r="E56" s="21">
        <f>项目阶段划分!E9</f>
        <v>41851</v>
      </c>
      <c r="F56" s="22">
        <v>7</v>
      </c>
      <c r="G56" s="22">
        <v>16854</v>
      </c>
      <c r="H56" s="22">
        <f t="shared" si="3"/>
        <v>10725.272727272728</v>
      </c>
      <c r="I56" s="23">
        <f t="shared" si="2"/>
        <v>0.63636363636363635</v>
      </c>
      <c r="J56" s="25"/>
      <c r="K56" s="25"/>
      <c r="L56" s="25"/>
      <c r="M56" s="25"/>
      <c r="N56" s="25"/>
      <c r="O56" s="25"/>
      <c r="P56" s="25">
        <v>7</v>
      </c>
      <c r="Q56" s="25">
        <v>7</v>
      </c>
    </row>
    <row r="57" spans="1:17" x14ac:dyDescent="0.15">
      <c r="A57" s="19">
        <v>6</v>
      </c>
      <c r="B57" s="20" t="s">
        <v>112</v>
      </c>
      <c r="C57" s="20" t="s">
        <v>127</v>
      </c>
      <c r="D57" s="21">
        <f>项目阶段划分!D9</f>
        <v>41775</v>
      </c>
      <c r="E57" s="21">
        <f>项目阶段划分!E9</f>
        <v>41851</v>
      </c>
      <c r="F57" s="22">
        <v>8</v>
      </c>
      <c r="G57" s="22">
        <v>20952</v>
      </c>
      <c r="H57" s="22">
        <f t="shared" si="3"/>
        <v>20952</v>
      </c>
      <c r="I57" s="23">
        <f t="shared" si="2"/>
        <v>1</v>
      </c>
      <c r="J57" s="25"/>
      <c r="K57" s="25"/>
      <c r="L57" s="25"/>
      <c r="M57" s="25"/>
      <c r="N57" s="25"/>
      <c r="O57" s="25"/>
      <c r="P57" s="25">
        <v>11</v>
      </c>
      <c r="Q57" s="25">
        <v>11</v>
      </c>
    </row>
    <row r="58" spans="1:17" x14ac:dyDescent="0.15">
      <c r="A58" s="19">
        <v>6</v>
      </c>
      <c r="B58" s="20" t="s">
        <v>112</v>
      </c>
      <c r="C58" s="20" t="s">
        <v>127</v>
      </c>
      <c r="D58" s="21">
        <f>项目阶段划分!D9</f>
        <v>41775</v>
      </c>
      <c r="E58" s="21">
        <f>项目阶段划分!E9</f>
        <v>41851</v>
      </c>
      <c r="F58" s="22">
        <v>9</v>
      </c>
      <c r="G58" s="22">
        <v>25687</v>
      </c>
      <c r="H58" s="22">
        <f t="shared" si="3"/>
        <v>17513.863636363636</v>
      </c>
      <c r="I58" s="23">
        <f t="shared" si="2"/>
        <v>0.68181818181818177</v>
      </c>
      <c r="J58" s="25"/>
      <c r="K58" s="25"/>
      <c r="L58" s="25"/>
      <c r="M58" s="25"/>
      <c r="N58" s="25"/>
      <c r="O58" s="25">
        <v>5</v>
      </c>
      <c r="P58" s="25">
        <v>5</v>
      </c>
      <c r="Q58" s="25">
        <v>5</v>
      </c>
    </row>
    <row r="59" spans="1:17" x14ac:dyDescent="0.15">
      <c r="A59" s="4"/>
      <c r="B59" s="29" t="s">
        <v>2</v>
      </c>
      <c r="C59" s="26"/>
      <c r="D59" s="21"/>
      <c r="E59" s="21"/>
      <c r="F59" s="27"/>
      <c r="G59" s="27"/>
      <c r="H59" s="28">
        <f t="shared" ref="H59:O59" si="4">SUBTOTAL(9,H5:H58)</f>
        <v>473987.36363636347</v>
      </c>
      <c r="I59" s="23">
        <f>SUM(J59:Q59)/22</f>
        <v>44.68181818181818</v>
      </c>
      <c r="J59" s="30">
        <f t="shared" si="4"/>
        <v>185</v>
      </c>
      <c r="K59" s="30">
        <f t="shared" si="4"/>
        <v>168</v>
      </c>
      <c r="L59" s="30">
        <f t="shared" si="4"/>
        <v>84</v>
      </c>
      <c r="M59" s="30">
        <f t="shared" si="4"/>
        <v>84</v>
      </c>
      <c r="N59" s="30">
        <f t="shared" si="4"/>
        <v>141</v>
      </c>
      <c r="O59" s="30">
        <f t="shared" si="4"/>
        <v>182</v>
      </c>
      <c r="P59" s="30">
        <f t="shared" ref="P59:Q59" si="5">SUBTOTAL(9,P5:P58)</f>
        <v>84</v>
      </c>
      <c r="Q59" s="30">
        <f t="shared" si="5"/>
        <v>55</v>
      </c>
    </row>
    <row r="60" spans="1:17" ht="12.75" thickBot="1" x14ac:dyDescent="0.2">
      <c r="B60" s="188" t="s">
        <v>38</v>
      </c>
      <c r="C60" s="188"/>
      <c r="D60" s="188"/>
      <c r="E60" s="188"/>
      <c r="F60" s="188"/>
      <c r="G60" s="188"/>
      <c r="H60" s="188"/>
      <c r="I60" s="188"/>
      <c r="J60" s="31">
        <f>J59/22</f>
        <v>8.4090909090909083</v>
      </c>
      <c r="K60" s="31">
        <f t="shared" ref="K60:O60" si="6">K59/22</f>
        <v>7.6363636363636367</v>
      </c>
      <c r="L60" s="31">
        <f t="shared" si="6"/>
        <v>3.8181818181818183</v>
      </c>
      <c r="M60" s="31">
        <f t="shared" si="6"/>
        <v>3.8181818181818183</v>
      </c>
      <c r="N60" s="31">
        <f t="shared" si="6"/>
        <v>6.4090909090909092</v>
      </c>
      <c r="O60" s="31">
        <f t="shared" si="6"/>
        <v>8.2727272727272734</v>
      </c>
      <c r="P60" s="31">
        <f>P59/22</f>
        <v>3.8181818181818183</v>
      </c>
      <c r="Q60" s="31">
        <f t="shared" ref="Q60" si="7">Q59/22</f>
        <v>2.5</v>
      </c>
    </row>
    <row r="61" spans="1:17" ht="12.75" thickBot="1" x14ac:dyDescent="0.2">
      <c r="F61" s="34" t="s">
        <v>39</v>
      </c>
      <c r="I61" s="36">
        <f>SUBTOTAL(9,I5:I58)</f>
        <v>44.68181818181818</v>
      </c>
      <c r="J61" s="37">
        <f t="shared" ref="J61:O61" si="8">SUBTOTAL(9,J5:J58)/22</f>
        <v>8.4090909090909083</v>
      </c>
      <c r="K61" s="37">
        <f t="shared" si="8"/>
        <v>7.6363636363636367</v>
      </c>
      <c r="L61" s="37">
        <f t="shared" si="8"/>
        <v>3.8181818181818183</v>
      </c>
      <c r="M61" s="37">
        <f t="shared" si="8"/>
        <v>3.8181818181818183</v>
      </c>
      <c r="N61" s="37">
        <f t="shared" si="8"/>
        <v>6.4090909090909092</v>
      </c>
      <c r="O61" s="37">
        <f t="shared" si="8"/>
        <v>8.2727272727272734</v>
      </c>
      <c r="P61" s="37">
        <f t="shared" ref="P61:Q61" si="9">SUBTOTAL(9,P5:P58)/22</f>
        <v>3.8181818181818183</v>
      </c>
      <c r="Q61" s="37">
        <f t="shared" si="9"/>
        <v>2.5</v>
      </c>
    </row>
  </sheetData>
  <mergeCells count="4">
    <mergeCell ref="D1:I2"/>
    <mergeCell ref="B60:I60"/>
    <mergeCell ref="J2:K2"/>
    <mergeCell ref="L2:Q2"/>
  </mergeCells>
  <phoneticPr fontId="2" type="noConversion"/>
  <conditionalFormatting sqref="J34:O59 J33:K33 M33 O33 P55 P50:Q50 J5:O21 J22:N32 P53:Q54 P58:Q59">
    <cfRule type="expression" dxfId="6" priority="11" stopIfTrue="1">
      <formula>AND(J$3 &gt;= DATE(YEAR($D5),MONTH($D5),1), J$3 &lt;= DATE(YEAR($E5),MONTH($E5),31))</formula>
    </cfRule>
  </conditionalFormatting>
  <conditionalFormatting sqref="B5:H58">
    <cfRule type="expression" dxfId="5" priority="12" stopIfTrue="1">
      <formula>(MOD($A5,2) &gt; 0)</formula>
    </cfRule>
  </conditionalFormatting>
  <conditionalFormatting sqref="P5:Q49 P56:Q57 Q55 P51:Q52">
    <cfRule type="expression" dxfId="4" priority="10" stopIfTrue="1">
      <formula>AND(P$3 &gt;= DATE(YEAR($D5),MONTH($D5),1), P$3 &lt;= DATE(YEAR($E5),MONTH($E5),31))</formula>
    </cfRule>
  </conditionalFormatting>
  <conditionalFormatting sqref="N33">
    <cfRule type="expression" dxfId="3" priority="9" stopIfTrue="1">
      <formula>AND(N$3 &gt;= DATE(YEAR($D33),MONTH($D33),1), N$3 &lt;= DATE(YEAR($E33),MONTH($E33),31))</formula>
    </cfRule>
  </conditionalFormatting>
  <conditionalFormatting sqref="O22 O32">
    <cfRule type="expression" dxfId="2" priority="3" stopIfTrue="1">
      <formula>AND(O$3 &gt;= DATE(YEAR($D22),MONTH($D22),1), O$3 &lt;= DATE(YEAR($E22),MONTH($E22),31))</formula>
    </cfRule>
  </conditionalFormatting>
  <dataValidations count="1">
    <dataValidation type="whole" allowBlank="1" showInputMessage="1" showErrorMessage="1" sqref="J983007:Q983097 J65503:Q65593 J131039:Q131129 J196575:Q196665 J262111:Q262201 J327647:Q327737 J393183:Q393273 J458719:Q458809 J524255:Q524345 J589791:Q589881 J655327:Q655417 J720863:Q720953 J786399:Q786489 J851935:Q852025 J917471:Q917561 M33:N33 J5:K33 L5:N32 J34:N58 O32:O58 O5:O22 P5:Q58">
      <formula1>1</formula1>
      <formula2>100000</formula2>
    </dataValidation>
  </dataValidations>
  <pageMargins left="0.7" right="0.7" top="0.75" bottom="0.75" header="0.3" footer="0.3"/>
  <pageSetup paperSize="9" orientation="portrait" r:id="rId1"/>
  <ignoredErrors>
    <ignoredError sqref="I5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defaultRowHeight="12" x14ac:dyDescent="0.15"/>
  <cols>
    <col min="1" max="1" width="19.125" style="58" customWidth="1"/>
    <col min="2" max="2" width="9" style="58"/>
    <col min="3" max="3" width="7.875" style="72" customWidth="1"/>
    <col min="4" max="4" width="10.875" style="73" bestFit="1" customWidth="1"/>
    <col min="5" max="5" width="12.125" style="72" customWidth="1"/>
    <col min="6" max="8" width="9" style="58"/>
    <col min="9" max="9" width="21" style="58" customWidth="1"/>
    <col min="10" max="256" width="9" style="58"/>
    <col min="257" max="257" width="19.125" style="58" customWidth="1"/>
    <col min="258" max="258" width="9" style="58"/>
    <col min="259" max="259" width="7.875" style="58" customWidth="1"/>
    <col min="260" max="260" width="10.875" style="58" bestFit="1" customWidth="1"/>
    <col min="261" max="261" width="12.125" style="58" customWidth="1"/>
    <col min="262" max="264" width="9" style="58"/>
    <col min="265" max="265" width="21" style="58" customWidth="1"/>
    <col min="266" max="512" width="9" style="58"/>
    <col min="513" max="513" width="19.125" style="58" customWidth="1"/>
    <col min="514" max="514" width="9" style="58"/>
    <col min="515" max="515" width="7.875" style="58" customWidth="1"/>
    <col min="516" max="516" width="10.875" style="58" bestFit="1" customWidth="1"/>
    <col min="517" max="517" width="12.125" style="58" customWidth="1"/>
    <col min="518" max="520" width="9" style="58"/>
    <col min="521" max="521" width="21" style="58" customWidth="1"/>
    <col min="522" max="768" width="9" style="58"/>
    <col min="769" max="769" width="19.125" style="58" customWidth="1"/>
    <col min="770" max="770" width="9" style="58"/>
    <col min="771" max="771" width="7.875" style="58" customWidth="1"/>
    <col min="772" max="772" width="10.875" style="58" bestFit="1" customWidth="1"/>
    <col min="773" max="773" width="12.125" style="58" customWidth="1"/>
    <col min="774" max="776" width="9" style="58"/>
    <col min="777" max="777" width="21" style="58" customWidth="1"/>
    <col min="778" max="1024" width="9" style="58"/>
    <col min="1025" max="1025" width="19.125" style="58" customWidth="1"/>
    <col min="1026" max="1026" width="9" style="58"/>
    <col min="1027" max="1027" width="7.875" style="58" customWidth="1"/>
    <col min="1028" max="1028" width="10.875" style="58" bestFit="1" customWidth="1"/>
    <col min="1029" max="1029" width="12.125" style="58" customWidth="1"/>
    <col min="1030" max="1032" width="9" style="58"/>
    <col min="1033" max="1033" width="21" style="58" customWidth="1"/>
    <col min="1034" max="1280" width="9" style="58"/>
    <col min="1281" max="1281" width="19.125" style="58" customWidth="1"/>
    <col min="1282" max="1282" width="9" style="58"/>
    <col min="1283" max="1283" width="7.875" style="58" customWidth="1"/>
    <col min="1284" max="1284" width="10.875" style="58" bestFit="1" customWidth="1"/>
    <col min="1285" max="1285" width="12.125" style="58" customWidth="1"/>
    <col min="1286" max="1288" width="9" style="58"/>
    <col min="1289" max="1289" width="21" style="58" customWidth="1"/>
    <col min="1290" max="1536" width="9" style="58"/>
    <col min="1537" max="1537" width="19.125" style="58" customWidth="1"/>
    <col min="1538" max="1538" width="9" style="58"/>
    <col min="1539" max="1539" width="7.875" style="58" customWidth="1"/>
    <col min="1540" max="1540" width="10.875" style="58" bestFit="1" customWidth="1"/>
    <col min="1541" max="1541" width="12.125" style="58" customWidth="1"/>
    <col min="1542" max="1544" width="9" style="58"/>
    <col min="1545" max="1545" width="21" style="58" customWidth="1"/>
    <col min="1546" max="1792" width="9" style="58"/>
    <col min="1793" max="1793" width="19.125" style="58" customWidth="1"/>
    <col min="1794" max="1794" width="9" style="58"/>
    <col min="1795" max="1795" width="7.875" style="58" customWidth="1"/>
    <col min="1796" max="1796" width="10.875" style="58" bestFit="1" customWidth="1"/>
    <col min="1797" max="1797" width="12.125" style="58" customWidth="1"/>
    <col min="1798" max="1800" width="9" style="58"/>
    <col min="1801" max="1801" width="21" style="58" customWidth="1"/>
    <col min="1802" max="2048" width="9" style="58"/>
    <col min="2049" max="2049" width="19.125" style="58" customWidth="1"/>
    <col min="2050" max="2050" width="9" style="58"/>
    <col min="2051" max="2051" width="7.875" style="58" customWidth="1"/>
    <col min="2052" max="2052" width="10.875" style="58" bestFit="1" customWidth="1"/>
    <col min="2053" max="2053" width="12.125" style="58" customWidth="1"/>
    <col min="2054" max="2056" width="9" style="58"/>
    <col min="2057" max="2057" width="21" style="58" customWidth="1"/>
    <col min="2058" max="2304" width="9" style="58"/>
    <col min="2305" max="2305" width="19.125" style="58" customWidth="1"/>
    <col min="2306" max="2306" width="9" style="58"/>
    <col min="2307" max="2307" width="7.875" style="58" customWidth="1"/>
    <col min="2308" max="2308" width="10.875" style="58" bestFit="1" customWidth="1"/>
    <col min="2309" max="2309" width="12.125" style="58" customWidth="1"/>
    <col min="2310" max="2312" width="9" style="58"/>
    <col min="2313" max="2313" width="21" style="58" customWidth="1"/>
    <col min="2314" max="2560" width="9" style="58"/>
    <col min="2561" max="2561" width="19.125" style="58" customWidth="1"/>
    <col min="2562" max="2562" width="9" style="58"/>
    <col min="2563" max="2563" width="7.875" style="58" customWidth="1"/>
    <col min="2564" max="2564" width="10.875" style="58" bestFit="1" customWidth="1"/>
    <col min="2565" max="2565" width="12.125" style="58" customWidth="1"/>
    <col min="2566" max="2568" width="9" style="58"/>
    <col min="2569" max="2569" width="21" style="58" customWidth="1"/>
    <col min="2570" max="2816" width="9" style="58"/>
    <col min="2817" max="2817" width="19.125" style="58" customWidth="1"/>
    <col min="2818" max="2818" width="9" style="58"/>
    <col min="2819" max="2819" width="7.875" style="58" customWidth="1"/>
    <col min="2820" max="2820" width="10.875" style="58" bestFit="1" customWidth="1"/>
    <col min="2821" max="2821" width="12.125" style="58" customWidth="1"/>
    <col min="2822" max="2824" width="9" style="58"/>
    <col min="2825" max="2825" width="21" style="58" customWidth="1"/>
    <col min="2826" max="3072" width="9" style="58"/>
    <col min="3073" max="3073" width="19.125" style="58" customWidth="1"/>
    <col min="3074" max="3074" width="9" style="58"/>
    <col min="3075" max="3075" width="7.875" style="58" customWidth="1"/>
    <col min="3076" max="3076" width="10.875" style="58" bestFit="1" customWidth="1"/>
    <col min="3077" max="3077" width="12.125" style="58" customWidth="1"/>
    <col min="3078" max="3080" width="9" style="58"/>
    <col min="3081" max="3081" width="21" style="58" customWidth="1"/>
    <col min="3082" max="3328" width="9" style="58"/>
    <col min="3329" max="3329" width="19.125" style="58" customWidth="1"/>
    <col min="3330" max="3330" width="9" style="58"/>
    <col min="3331" max="3331" width="7.875" style="58" customWidth="1"/>
    <col min="3332" max="3332" width="10.875" style="58" bestFit="1" customWidth="1"/>
    <col min="3333" max="3333" width="12.125" style="58" customWidth="1"/>
    <col min="3334" max="3336" width="9" style="58"/>
    <col min="3337" max="3337" width="21" style="58" customWidth="1"/>
    <col min="3338" max="3584" width="9" style="58"/>
    <col min="3585" max="3585" width="19.125" style="58" customWidth="1"/>
    <col min="3586" max="3586" width="9" style="58"/>
    <col min="3587" max="3587" width="7.875" style="58" customWidth="1"/>
    <col min="3588" max="3588" width="10.875" style="58" bestFit="1" customWidth="1"/>
    <col min="3589" max="3589" width="12.125" style="58" customWidth="1"/>
    <col min="3590" max="3592" width="9" style="58"/>
    <col min="3593" max="3593" width="21" style="58" customWidth="1"/>
    <col min="3594" max="3840" width="9" style="58"/>
    <col min="3841" max="3841" width="19.125" style="58" customWidth="1"/>
    <col min="3842" max="3842" width="9" style="58"/>
    <col min="3843" max="3843" width="7.875" style="58" customWidth="1"/>
    <col min="3844" max="3844" width="10.875" style="58" bestFit="1" customWidth="1"/>
    <col min="3845" max="3845" width="12.125" style="58" customWidth="1"/>
    <col min="3846" max="3848" width="9" style="58"/>
    <col min="3849" max="3849" width="21" style="58" customWidth="1"/>
    <col min="3850" max="4096" width="9" style="58"/>
    <col min="4097" max="4097" width="19.125" style="58" customWidth="1"/>
    <col min="4098" max="4098" width="9" style="58"/>
    <col min="4099" max="4099" width="7.875" style="58" customWidth="1"/>
    <col min="4100" max="4100" width="10.875" style="58" bestFit="1" customWidth="1"/>
    <col min="4101" max="4101" width="12.125" style="58" customWidth="1"/>
    <col min="4102" max="4104" width="9" style="58"/>
    <col min="4105" max="4105" width="21" style="58" customWidth="1"/>
    <col min="4106" max="4352" width="9" style="58"/>
    <col min="4353" max="4353" width="19.125" style="58" customWidth="1"/>
    <col min="4354" max="4354" width="9" style="58"/>
    <col min="4355" max="4355" width="7.875" style="58" customWidth="1"/>
    <col min="4356" max="4356" width="10.875" style="58" bestFit="1" customWidth="1"/>
    <col min="4357" max="4357" width="12.125" style="58" customWidth="1"/>
    <col min="4358" max="4360" width="9" style="58"/>
    <col min="4361" max="4361" width="21" style="58" customWidth="1"/>
    <col min="4362" max="4608" width="9" style="58"/>
    <col min="4609" max="4609" width="19.125" style="58" customWidth="1"/>
    <col min="4610" max="4610" width="9" style="58"/>
    <col min="4611" max="4611" width="7.875" style="58" customWidth="1"/>
    <col min="4612" max="4612" width="10.875" style="58" bestFit="1" customWidth="1"/>
    <col min="4613" max="4613" width="12.125" style="58" customWidth="1"/>
    <col min="4614" max="4616" width="9" style="58"/>
    <col min="4617" max="4617" width="21" style="58" customWidth="1"/>
    <col min="4618" max="4864" width="9" style="58"/>
    <col min="4865" max="4865" width="19.125" style="58" customWidth="1"/>
    <col min="4866" max="4866" width="9" style="58"/>
    <col min="4867" max="4867" width="7.875" style="58" customWidth="1"/>
    <col min="4868" max="4868" width="10.875" style="58" bestFit="1" customWidth="1"/>
    <col min="4869" max="4869" width="12.125" style="58" customWidth="1"/>
    <col min="4870" max="4872" width="9" style="58"/>
    <col min="4873" max="4873" width="21" style="58" customWidth="1"/>
    <col min="4874" max="5120" width="9" style="58"/>
    <col min="5121" max="5121" width="19.125" style="58" customWidth="1"/>
    <col min="5122" max="5122" width="9" style="58"/>
    <col min="5123" max="5123" width="7.875" style="58" customWidth="1"/>
    <col min="5124" max="5124" width="10.875" style="58" bestFit="1" customWidth="1"/>
    <col min="5125" max="5125" width="12.125" style="58" customWidth="1"/>
    <col min="5126" max="5128" width="9" style="58"/>
    <col min="5129" max="5129" width="21" style="58" customWidth="1"/>
    <col min="5130" max="5376" width="9" style="58"/>
    <col min="5377" max="5377" width="19.125" style="58" customWidth="1"/>
    <col min="5378" max="5378" width="9" style="58"/>
    <col min="5379" max="5379" width="7.875" style="58" customWidth="1"/>
    <col min="5380" max="5380" width="10.875" style="58" bestFit="1" customWidth="1"/>
    <col min="5381" max="5381" width="12.125" style="58" customWidth="1"/>
    <col min="5382" max="5384" width="9" style="58"/>
    <col min="5385" max="5385" width="21" style="58" customWidth="1"/>
    <col min="5386" max="5632" width="9" style="58"/>
    <col min="5633" max="5633" width="19.125" style="58" customWidth="1"/>
    <col min="5634" max="5634" width="9" style="58"/>
    <col min="5635" max="5635" width="7.875" style="58" customWidth="1"/>
    <col min="5636" max="5636" width="10.875" style="58" bestFit="1" customWidth="1"/>
    <col min="5637" max="5637" width="12.125" style="58" customWidth="1"/>
    <col min="5638" max="5640" width="9" style="58"/>
    <col min="5641" max="5641" width="21" style="58" customWidth="1"/>
    <col min="5642" max="5888" width="9" style="58"/>
    <col min="5889" max="5889" width="19.125" style="58" customWidth="1"/>
    <col min="5890" max="5890" width="9" style="58"/>
    <col min="5891" max="5891" width="7.875" style="58" customWidth="1"/>
    <col min="5892" max="5892" width="10.875" style="58" bestFit="1" customWidth="1"/>
    <col min="5893" max="5893" width="12.125" style="58" customWidth="1"/>
    <col min="5894" max="5896" width="9" style="58"/>
    <col min="5897" max="5897" width="21" style="58" customWidth="1"/>
    <col min="5898" max="6144" width="9" style="58"/>
    <col min="6145" max="6145" width="19.125" style="58" customWidth="1"/>
    <col min="6146" max="6146" width="9" style="58"/>
    <col min="6147" max="6147" width="7.875" style="58" customWidth="1"/>
    <col min="6148" max="6148" width="10.875" style="58" bestFit="1" customWidth="1"/>
    <col min="6149" max="6149" width="12.125" style="58" customWidth="1"/>
    <col min="6150" max="6152" width="9" style="58"/>
    <col min="6153" max="6153" width="21" style="58" customWidth="1"/>
    <col min="6154" max="6400" width="9" style="58"/>
    <col min="6401" max="6401" width="19.125" style="58" customWidth="1"/>
    <col min="6402" max="6402" width="9" style="58"/>
    <col min="6403" max="6403" width="7.875" style="58" customWidth="1"/>
    <col min="6404" max="6404" width="10.875" style="58" bestFit="1" customWidth="1"/>
    <col min="6405" max="6405" width="12.125" style="58" customWidth="1"/>
    <col min="6406" max="6408" width="9" style="58"/>
    <col min="6409" max="6409" width="21" style="58" customWidth="1"/>
    <col min="6410" max="6656" width="9" style="58"/>
    <col min="6657" max="6657" width="19.125" style="58" customWidth="1"/>
    <col min="6658" max="6658" width="9" style="58"/>
    <col min="6659" max="6659" width="7.875" style="58" customWidth="1"/>
    <col min="6660" max="6660" width="10.875" style="58" bestFit="1" customWidth="1"/>
    <col min="6661" max="6661" width="12.125" style="58" customWidth="1"/>
    <col min="6662" max="6664" width="9" style="58"/>
    <col min="6665" max="6665" width="21" style="58" customWidth="1"/>
    <col min="6666" max="6912" width="9" style="58"/>
    <col min="6913" max="6913" width="19.125" style="58" customWidth="1"/>
    <col min="6914" max="6914" width="9" style="58"/>
    <col min="6915" max="6915" width="7.875" style="58" customWidth="1"/>
    <col min="6916" max="6916" width="10.875" style="58" bestFit="1" customWidth="1"/>
    <col min="6917" max="6917" width="12.125" style="58" customWidth="1"/>
    <col min="6918" max="6920" width="9" style="58"/>
    <col min="6921" max="6921" width="21" style="58" customWidth="1"/>
    <col min="6922" max="7168" width="9" style="58"/>
    <col min="7169" max="7169" width="19.125" style="58" customWidth="1"/>
    <col min="7170" max="7170" width="9" style="58"/>
    <col min="7171" max="7171" width="7.875" style="58" customWidth="1"/>
    <col min="7172" max="7172" width="10.875" style="58" bestFit="1" customWidth="1"/>
    <col min="7173" max="7173" width="12.125" style="58" customWidth="1"/>
    <col min="7174" max="7176" width="9" style="58"/>
    <col min="7177" max="7177" width="21" style="58" customWidth="1"/>
    <col min="7178" max="7424" width="9" style="58"/>
    <col min="7425" max="7425" width="19.125" style="58" customWidth="1"/>
    <col min="7426" max="7426" width="9" style="58"/>
    <col min="7427" max="7427" width="7.875" style="58" customWidth="1"/>
    <col min="7428" max="7428" width="10.875" style="58" bestFit="1" customWidth="1"/>
    <col min="7429" max="7429" width="12.125" style="58" customWidth="1"/>
    <col min="7430" max="7432" width="9" style="58"/>
    <col min="7433" max="7433" width="21" style="58" customWidth="1"/>
    <col min="7434" max="7680" width="9" style="58"/>
    <col min="7681" max="7681" width="19.125" style="58" customWidth="1"/>
    <col min="7682" max="7682" width="9" style="58"/>
    <col min="7683" max="7683" width="7.875" style="58" customWidth="1"/>
    <col min="7684" max="7684" width="10.875" style="58" bestFit="1" customWidth="1"/>
    <col min="7685" max="7685" width="12.125" style="58" customWidth="1"/>
    <col min="7686" max="7688" width="9" style="58"/>
    <col min="7689" max="7689" width="21" style="58" customWidth="1"/>
    <col min="7690" max="7936" width="9" style="58"/>
    <col min="7937" max="7937" width="19.125" style="58" customWidth="1"/>
    <col min="7938" max="7938" width="9" style="58"/>
    <col min="7939" max="7939" width="7.875" style="58" customWidth="1"/>
    <col min="7940" max="7940" width="10.875" style="58" bestFit="1" customWidth="1"/>
    <col min="7941" max="7941" width="12.125" style="58" customWidth="1"/>
    <col min="7942" max="7944" width="9" style="58"/>
    <col min="7945" max="7945" width="21" style="58" customWidth="1"/>
    <col min="7946" max="8192" width="9" style="58"/>
    <col min="8193" max="8193" width="19.125" style="58" customWidth="1"/>
    <col min="8194" max="8194" width="9" style="58"/>
    <col min="8195" max="8195" width="7.875" style="58" customWidth="1"/>
    <col min="8196" max="8196" width="10.875" style="58" bestFit="1" customWidth="1"/>
    <col min="8197" max="8197" width="12.125" style="58" customWidth="1"/>
    <col min="8198" max="8200" width="9" style="58"/>
    <col min="8201" max="8201" width="21" style="58" customWidth="1"/>
    <col min="8202" max="8448" width="9" style="58"/>
    <col min="8449" max="8449" width="19.125" style="58" customWidth="1"/>
    <col min="8450" max="8450" width="9" style="58"/>
    <col min="8451" max="8451" width="7.875" style="58" customWidth="1"/>
    <col min="8452" max="8452" width="10.875" style="58" bestFit="1" customWidth="1"/>
    <col min="8453" max="8453" width="12.125" style="58" customWidth="1"/>
    <col min="8454" max="8456" width="9" style="58"/>
    <col min="8457" max="8457" width="21" style="58" customWidth="1"/>
    <col min="8458" max="8704" width="9" style="58"/>
    <col min="8705" max="8705" width="19.125" style="58" customWidth="1"/>
    <col min="8706" max="8706" width="9" style="58"/>
    <col min="8707" max="8707" width="7.875" style="58" customWidth="1"/>
    <col min="8708" max="8708" width="10.875" style="58" bestFit="1" customWidth="1"/>
    <col min="8709" max="8709" width="12.125" style="58" customWidth="1"/>
    <col min="8710" max="8712" width="9" style="58"/>
    <col min="8713" max="8713" width="21" style="58" customWidth="1"/>
    <col min="8714" max="8960" width="9" style="58"/>
    <col min="8961" max="8961" width="19.125" style="58" customWidth="1"/>
    <col min="8962" max="8962" width="9" style="58"/>
    <col min="8963" max="8963" width="7.875" style="58" customWidth="1"/>
    <col min="8964" max="8964" width="10.875" style="58" bestFit="1" customWidth="1"/>
    <col min="8965" max="8965" width="12.125" style="58" customWidth="1"/>
    <col min="8966" max="8968" width="9" style="58"/>
    <col min="8969" max="8969" width="21" style="58" customWidth="1"/>
    <col min="8970" max="9216" width="9" style="58"/>
    <col min="9217" max="9217" width="19.125" style="58" customWidth="1"/>
    <col min="9218" max="9218" width="9" style="58"/>
    <col min="9219" max="9219" width="7.875" style="58" customWidth="1"/>
    <col min="9220" max="9220" width="10.875" style="58" bestFit="1" customWidth="1"/>
    <col min="9221" max="9221" width="12.125" style="58" customWidth="1"/>
    <col min="9222" max="9224" width="9" style="58"/>
    <col min="9225" max="9225" width="21" style="58" customWidth="1"/>
    <col min="9226" max="9472" width="9" style="58"/>
    <col min="9473" max="9473" width="19.125" style="58" customWidth="1"/>
    <col min="9474" max="9474" width="9" style="58"/>
    <col min="9475" max="9475" width="7.875" style="58" customWidth="1"/>
    <col min="9476" max="9476" width="10.875" style="58" bestFit="1" customWidth="1"/>
    <col min="9477" max="9477" width="12.125" style="58" customWidth="1"/>
    <col min="9478" max="9480" width="9" style="58"/>
    <col min="9481" max="9481" width="21" style="58" customWidth="1"/>
    <col min="9482" max="9728" width="9" style="58"/>
    <col min="9729" max="9729" width="19.125" style="58" customWidth="1"/>
    <col min="9730" max="9730" width="9" style="58"/>
    <col min="9731" max="9731" width="7.875" style="58" customWidth="1"/>
    <col min="9732" max="9732" width="10.875" style="58" bestFit="1" customWidth="1"/>
    <col min="9733" max="9733" width="12.125" style="58" customWidth="1"/>
    <col min="9734" max="9736" width="9" style="58"/>
    <col min="9737" max="9737" width="21" style="58" customWidth="1"/>
    <col min="9738" max="9984" width="9" style="58"/>
    <col min="9985" max="9985" width="19.125" style="58" customWidth="1"/>
    <col min="9986" max="9986" width="9" style="58"/>
    <col min="9987" max="9987" width="7.875" style="58" customWidth="1"/>
    <col min="9988" max="9988" width="10.875" style="58" bestFit="1" customWidth="1"/>
    <col min="9989" max="9989" width="12.125" style="58" customWidth="1"/>
    <col min="9990" max="9992" width="9" style="58"/>
    <col min="9993" max="9993" width="21" style="58" customWidth="1"/>
    <col min="9994" max="10240" width="9" style="58"/>
    <col min="10241" max="10241" width="19.125" style="58" customWidth="1"/>
    <col min="10242" max="10242" width="9" style="58"/>
    <col min="10243" max="10243" width="7.875" style="58" customWidth="1"/>
    <col min="10244" max="10244" width="10.875" style="58" bestFit="1" customWidth="1"/>
    <col min="10245" max="10245" width="12.125" style="58" customWidth="1"/>
    <col min="10246" max="10248" width="9" style="58"/>
    <col min="10249" max="10249" width="21" style="58" customWidth="1"/>
    <col min="10250" max="10496" width="9" style="58"/>
    <col min="10497" max="10497" width="19.125" style="58" customWidth="1"/>
    <col min="10498" max="10498" width="9" style="58"/>
    <col min="10499" max="10499" width="7.875" style="58" customWidth="1"/>
    <col min="10500" max="10500" width="10.875" style="58" bestFit="1" customWidth="1"/>
    <col min="10501" max="10501" width="12.125" style="58" customWidth="1"/>
    <col min="10502" max="10504" width="9" style="58"/>
    <col min="10505" max="10505" width="21" style="58" customWidth="1"/>
    <col min="10506" max="10752" width="9" style="58"/>
    <col min="10753" max="10753" width="19.125" style="58" customWidth="1"/>
    <col min="10754" max="10754" width="9" style="58"/>
    <col min="10755" max="10755" width="7.875" style="58" customWidth="1"/>
    <col min="10756" max="10756" width="10.875" style="58" bestFit="1" customWidth="1"/>
    <col min="10757" max="10757" width="12.125" style="58" customWidth="1"/>
    <col min="10758" max="10760" width="9" style="58"/>
    <col min="10761" max="10761" width="21" style="58" customWidth="1"/>
    <col min="10762" max="11008" width="9" style="58"/>
    <col min="11009" max="11009" width="19.125" style="58" customWidth="1"/>
    <col min="11010" max="11010" width="9" style="58"/>
    <col min="11011" max="11011" width="7.875" style="58" customWidth="1"/>
    <col min="11012" max="11012" width="10.875" style="58" bestFit="1" customWidth="1"/>
    <col min="11013" max="11013" width="12.125" style="58" customWidth="1"/>
    <col min="11014" max="11016" width="9" style="58"/>
    <col min="11017" max="11017" width="21" style="58" customWidth="1"/>
    <col min="11018" max="11264" width="9" style="58"/>
    <col min="11265" max="11265" width="19.125" style="58" customWidth="1"/>
    <col min="11266" max="11266" width="9" style="58"/>
    <col min="11267" max="11267" width="7.875" style="58" customWidth="1"/>
    <col min="11268" max="11268" width="10.875" style="58" bestFit="1" customWidth="1"/>
    <col min="11269" max="11269" width="12.125" style="58" customWidth="1"/>
    <col min="11270" max="11272" width="9" style="58"/>
    <col min="11273" max="11273" width="21" style="58" customWidth="1"/>
    <col min="11274" max="11520" width="9" style="58"/>
    <col min="11521" max="11521" width="19.125" style="58" customWidth="1"/>
    <col min="11522" max="11522" width="9" style="58"/>
    <col min="11523" max="11523" width="7.875" style="58" customWidth="1"/>
    <col min="11524" max="11524" width="10.875" style="58" bestFit="1" customWidth="1"/>
    <col min="11525" max="11525" width="12.125" style="58" customWidth="1"/>
    <col min="11526" max="11528" width="9" style="58"/>
    <col min="11529" max="11529" width="21" style="58" customWidth="1"/>
    <col min="11530" max="11776" width="9" style="58"/>
    <col min="11777" max="11777" width="19.125" style="58" customWidth="1"/>
    <col min="11778" max="11778" width="9" style="58"/>
    <col min="11779" max="11779" width="7.875" style="58" customWidth="1"/>
    <col min="11780" max="11780" width="10.875" style="58" bestFit="1" customWidth="1"/>
    <col min="11781" max="11781" width="12.125" style="58" customWidth="1"/>
    <col min="11782" max="11784" width="9" style="58"/>
    <col min="11785" max="11785" width="21" style="58" customWidth="1"/>
    <col min="11786" max="12032" width="9" style="58"/>
    <col min="12033" max="12033" width="19.125" style="58" customWidth="1"/>
    <col min="12034" max="12034" width="9" style="58"/>
    <col min="12035" max="12035" width="7.875" style="58" customWidth="1"/>
    <col min="12036" max="12036" width="10.875" style="58" bestFit="1" customWidth="1"/>
    <col min="12037" max="12037" width="12.125" style="58" customWidth="1"/>
    <col min="12038" max="12040" width="9" style="58"/>
    <col min="12041" max="12041" width="21" style="58" customWidth="1"/>
    <col min="12042" max="12288" width="9" style="58"/>
    <col min="12289" max="12289" width="19.125" style="58" customWidth="1"/>
    <col min="12290" max="12290" width="9" style="58"/>
    <col min="12291" max="12291" width="7.875" style="58" customWidth="1"/>
    <col min="12292" max="12292" width="10.875" style="58" bestFit="1" customWidth="1"/>
    <col min="12293" max="12293" width="12.125" style="58" customWidth="1"/>
    <col min="12294" max="12296" width="9" style="58"/>
    <col min="12297" max="12297" width="21" style="58" customWidth="1"/>
    <col min="12298" max="12544" width="9" style="58"/>
    <col min="12545" max="12545" width="19.125" style="58" customWidth="1"/>
    <col min="12546" max="12546" width="9" style="58"/>
    <col min="12547" max="12547" width="7.875" style="58" customWidth="1"/>
    <col min="12548" max="12548" width="10.875" style="58" bestFit="1" customWidth="1"/>
    <col min="12549" max="12549" width="12.125" style="58" customWidth="1"/>
    <col min="12550" max="12552" width="9" style="58"/>
    <col min="12553" max="12553" width="21" style="58" customWidth="1"/>
    <col min="12554" max="12800" width="9" style="58"/>
    <col min="12801" max="12801" width="19.125" style="58" customWidth="1"/>
    <col min="12802" max="12802" width="9" style="58"/>
    <col min="12803" max="12803" width="7.875" style="58" customWidth="1"/>
    <col min="12804" max="12804" width="10.875" style="58" bestFit="1" customWidth="1"/>
    <col min="12805" max="12805" width="12.125" style="58" customWidth="1"/>
    <col min="12806" max="12808" width="9" style="58"/>
    <col min="12809" max="12809" width="21" style="58" customWidth="1"/>
    <col min="12810" max="13056" width="9" style="58"/>
    <col min="13057" max="13057" width="19.125" style="58" customWidth="1"/>
    <col min="13058" max="13058" width="9" style="58"/>
    <col min="13059" max="13059" width="7.875" style="58" customWidth="1"/>
    <col min="13060" max="13060" width="10.875" style="58" bestFit="1" customWidth="1"/>
    <col min="13061" max="13061" width="12.125" style="58" customWidth="1"/>
    <col min="13062" max="13064" width="9" style="58"/>
    <col min="13065" max="13065" width="21" style="58" customWidth="1"/>
    <col min="13066" max="13312" width="9" style="58"/>
    <col min="13313" max="13313" width="19.125" style="58" customWidth="1"/>
    <col min="13314" max="13314" width="9" style="58"/>
    <col min="13315" max="13315" width="7.875" style="58" customWidth="1"/>
    <col min="13316" max="13316" width="10.875" style="58" bestFit="1" customWidth="1"/>
    <col min="13317" max="13317" width="12.125" style="58" customWidth="1"/>
    <col min="13318" max="13320" width="9" style="58"/>
    <col min="13321" max="13321" width="21" style="58" customWidth="1"/>
    <col min="13322" max="13568" width="9" style="58"/>
    <col min="13569" max="13569" width="19.125" style="58" customWidth="1"/>
    <col min="13570" max="13570" width="9" style="58"/>
    <col min="13571" max="13571" width="7.875" style="58" customWidth="1"/>
    <col min="13572" max="13572" width="10.875" style="58" bestFit="1" customWidth="1"/>
    <col min="13573" max="13573" width="12.125" style="58" customWidth="1"/>
    <col min="13574" max="13576" width="9" style="58"/>
    <col min="13577" max="13577" width="21" style="58" customWidth="1"/>
    <col min="13578" max="13824" width="9" style="58"/>
    <col min="13825" max="13825" width="19.125" style="58" customWidth="1"/>
    <col min="13826" max="13826" width="9" style="58"/>
    <col min="13827" max="13827" width="7.875" style="58" customWidth="1"/>
    <col min="13828" max="13828" width="10.875" style="58" bestFit="1" customWidth="1"/>
    <col min="13829" max="13829" width="12.125" style="58" customWidth="1"/>
    <col min="13830" max="13832" width="9" style="58"/>
    <col min="13833" max="13833" width="21" style="58" customWidth="1"/>
    <col min="13834" max="14080" width="9" style="58"/>
    <col min="14081" max="14081" width="19.125" style="58" customWidth="1"/>
    <col min="14082" max="14082" width="9" style="58"/>
    <col min="14083" max="14083" width="7.875" style="58" customWidth="1"/>
    <col min="14084" max="14084" width="10.875" style="58" bestFit="1" customWidth="1"/>
    <col min="14085" max="14085" width="12.125" style="58" customWidth="1"/>
    <col min="14086" max="14088" width="9" style="58"/>
    <col min="14089" max="14089" width="21" style="58" customWidth="1"/>
    <col min="14090" max="14336" width="9" style="58"/>
    <col min="14337" max="14337" width="19.125" style="58" customWidth="1"/>
    <col min="14338" max="14338" width="9" style="58"/>
    <col min="14339" max="14339" width="7.875" style="58" customWidth="1"/>
    <col min="14340" max="14340" width="10.875" style="58" bestFit="1" customWidth="1"/>
    <col min="14341" max="14341" width="12.125" style="58" customWidth="1"/>
    <col min="14342" max="14344" width="9" style="58"/>
    <col min="14345" max="14345" width="21" style="58" customWidth="1"/>
    <col min="14346" max="14592" width="9" style="58"/>
    <col min="14593" max="14593" width="19.125" style="58" customWidth="1"/>
    <col min="14594" max="14594" width="9" style="58"/>
    <col min="14595" max="14595" width="7.875" style="58" customWidth="1"/>
    <col min="14596" max="14596" width="10.875" style="58" bestFit="1" customWidth="1"/>
    <col min="14597" max="14597" width="12.125" style="58" customWidth="1"/>
    <col min="14598" max="14600" width="9" style="58"/>
    <col min="14601" max="14601" width="21" style="58" customWidth="1"/>
    <col min="14602" max="14848" width="9" style="58"/>
    <col min="14849" max="14849" width="19.125" style="58" customWidth="1"/>
    <col min="14850" max="14850" width="9" style="58"/>
    <col min="14851" max="14851" width="7.875" style="58" customWidth="1"/>
    <col min="14852" max="14852" width="10.875" style="58" bestFit="1" customWidth="1"/>
    <col min="14853" max="14853" width="12.125" style="58" customWidth="1"/>
    <col min="14854" max="14856" width="9" style="58"/>
    <col min="14857" max="14857" width="21" style="58" customWidth="1"/>
    <col min="14858" max="15104" width="9" style="58"/>
    <col min="15105" max="15105" width="19.125" style="58" customWidth="1"/>
    <col min="15106" max="15106" width="9" style="58"/>
    <col min="15107" max="15107" width="7.875" style="58" customWidth="1"/>
    <col min="15108" max="15108" width="10.875" style="58" bestFit="1" customWidth="1"/>
    <col min="15109" max="15109" width="12.125" style="58" customWidth="1"/>
    <col min="15110" max="15112" width="9" style="58"/>
    <col min="15113" max="15113" width="21" style="58" customWidth="1"/>
    <col min="15114" max="15360" width="9" style="58"/>
    <col min="15361" max="15361" width="19.125" style="58" customWidth="1"/>
    <col min="15362" max="15362" width="9" style="58"/>
    <col min="15363" max="15363" width="7.875" style="58" customWidth="1"/>
    <col min="15364" max="15364" width="10.875" style="58" bestFit="1" customWidth="1"/>
    <col min="15365" max="15365" width="12.125" style="58" customWidth="1"/>
    <col min="15366" max="15368" width="9" style="58"/>
    <col min="15369" max="15369" width="21" style="58" customWidth="1"/>
    <col min="15370" max="15616" width="9" style="58"/>
    <col min="15617" max="15617" width="19.125" style="58" customWidth="1"/>
    <col min="15618" max="15618" width="9" style="58"/>
    <col min="15619" max="15619" width="7.875" style="58" customWidth="1"/>
    <col min="15620" max="15620" width="10.875" style="58" bestFit="1" customWidth="1"/>
    <col min="15621" max="15621" width="12.125" style="58" customWidth="1"/>
    <col min="15622" max="15624" width="9" style="58"/>
    <col min="15625" max="15625" width="21" style="58" customWidth="1"/>
    <col min="15626" max="15872" width="9" style="58"/>
    <col min="15873" max="15873" width="19.125" style="58" customWidth="1"/>
    <col min="15874" max="15874" width="9" style="58"/>
    <col min="15875" max="15875" width="7.875" style="58" customWidth="1"/>
    <col min="15876" max="15876" width="10.875" style="58" bestFit="1" customWidth="1"/>
    <col min="15877" max="15877" width="12.125" style="58" customWidth="1"/>
    <col min="15878" max="15880" width="9" style="58"/>
    <col min="15881" max="15881" width="21" style="58" customWidth="1"/>
    <col min="15882" max="16128" width="9" style="58"/>
    <col min="16129" max="16129" width="19.125" style="58" customWidth="1"/>
    <col min="16130" max="16130" width="9" style="58"/>
    <col min="16131" max="16131" width="7.875" style="58" customWidth="1"/>
    <col min="16132" max="16132" width="10.875" style="58" bestFit="1" customWidth="1"/>
    <col min="16133" max="16133" width="12.125" style="58" customWidth="1"/>
    <col min="16134" max="16136" width="9" style="58"/>
    <col min="16137" max="16137" width="21" style="58" customWidth="1"/>
    <col min="16138" max="16384" width="9" style="58"/>
  </cols>
  <sheetData>
    <row r="1" spans="1:5" ht="12.75" customHeight="1" x14ac:dyDescent="0.15">
      <c r="A1" s="194" t="s">
        <v>40</v>
      </c>
      <c r="B1" s="195"/>
      <c r="C1" s="195"/>
      <c r="D1" s="195"/>
      <c r="E1" s="196"/>
    </row>
    <row r="2" spans="1:5" ht="24.75" x14ac:dyDescent="0.15">
      <c r="A2" s="59" t="s">
        <v>41</v>
      </c>
      <c r="B2" s="60" t="s">
        <v>42</v>
      </c>
      <c r="C2" s="61" t="s">
        <v>43</v>
      </c>
      <c r="D2" s="62" t="s">
        <v>44</v>
      </c>
      <c r="E2" s="61" t="s">
        <v>45</v>
      </c>
    </row>
    <row r="3" spans="1:5" ht="12.75" x14ac:dyDescent="0.15">
      <c r="A3" s="63" t="s">
        <v>46</v>
      </c>
      <c r="B3" s="64">
        <v>333</v>
      </c>
      <c r="C3" s="65">
        <v>1000</v>
      </c>
      <c r="D3" s="66">
        <v>15</v>
      </c>
      <c r="E3" s="67">
        <f t="shared" ref="E3:E10" si="0">C3*D3+B3</f>
        <v>15333</v>
      </c>
    </row>
    <row r="4" spans="1:5" ht="12.75" x14ac:dyDescent="0.15">
      <c r="A4" s="63" t="s">
        <v>47</v>
      </c>
      <c r="B4" s="64">
        <v>212</v>
      </c>
      <c r="C4" s="66">
        <v>100</v>
      </c>
      <c r="D4" s="66">
        <v>21</v>
      </c>
      <c r="E4" s="67">
        <f t="shared" si="0"/>
        <v>2312</v>
      </c>
    </row>
    <row r="5" spans="1:5" ht="12.75" x14ac:dyDescent="0.15">
      <c r="A5" s="63" t="s">
        <v>48</v>
      </c>
      <c r="B5" s="64">
        <v>232</v>
      </c>
      <c r="C5" s="66">
        <v>200</v>
      </c>
      <c r="D5" s="66">
        <v>31</v>
      </c>
      <c r="E5" s="67">
        <f t="shared" si="0"/>
        <v>6432</v>
      </c>
    </row>
    <row r="6" spans="1:5" ht="12.75" x14ac:dyDescent="0.15">
      <c r="A6" s="63" t="s">
        <v>49</v>
      </c>
      <c r="B6" s="64">
        <v>543</v>
      </c>
      <c r="C6" s="65">
        <v>100</v>
      </c>
      <c r="D6" s="66">
        <v>33</v>
      </c>
      <c r="E6" s="67">
        <f t="shared" si="0"/>
        <v>3843</v>
      </c>
    </row>
    <row r="7" spans="1:5" ht="12.75" x14ac:dyDescent="0.15">
      <c r="A7" s="63" t="s">
        <v>50</v>
      </c>
      <c r="B7" s="64">
        <v>783</v>
      </c>
      <c r="C7" s="65">
        <v>150</v>
      </c>
      <c r="D7" s="66">
        <v>12</v>
      </c>
      <c r="E7" s="67">
        <f t="shared" si="0"/>
        <v>2583</v>
      </c>
    </row>
    <row r="8" spans="1:5" ht="12.75" x14ac:dyDescent="0.15">
      <c r="A8" s="63" t="s">
        <v>51</v>
      </c>
      <c r="B8" s="64">
        <v>1432</v>
      </c>
      <c r="C8" s="65">
        <v>200</v>
      </c>
      <c r="D8" s="66">
        <v>10</v>
      </c>
      <c r="E8" s="67">
        <f t="shared" si="0"/>
        <v>3432</v>
      </c>
    </row>
    <row r="9" spans="1:5" ht="12.75" x14ac:dyDescent="0.15">
      <c r="A9" s="63" t="s">
        <v>52</v>
      </c>
      <c r="B9" s="64">
        <v>431</v>
      </c>
      <c r="C9" s="65">
        <v>500</v>
      </c>
      <c r="D9" s="66">
        <v>5</v>
      </c>
      <c r="E9" s="67">
        <f t="shared" si="0"/>
        <v>2931</v>
      </c>
    </row>
    <row r="10" spans="1:5" ht="12.75" x14ac:dyDescent="0.15">
      <c r="A10" s="68" t="s">
        <v>53</v>
      </c>
      <c r="B10" s="64">
        <v>453</v>
      </c>
      <c r="C10" s="66">
        <v>2000</v>
      </c>
      <c r="D10" s="66">
        <v>1</v>
      </c>
      <c r="E10" s="67">
        <f t="shared" si="0"/>
        <v>2453</v>
      </c>
    </row>
    <row r="11" spans="1:5" ht="12.75" x14ac:dyDescent="0.15">
      <c r="A11" s="68" t="s">
        <v>54</v>
      </c>
      <c r="B11" s="64">
        <v>217</v>
      </c>
      <c r="C11" s="66">
        <v>1500</v>
      </c>
      <c r="D11" s="66">
        <v>1</v>
      </c>
      <c r="E11" s="67">
        <f>C11*D11+B11</f>
        <v>1717</v>
      </c>
    </row>
    <row r="12" spans="1:5" ht="12.75" x14ac:dyDescent="0.15">
      <c r="A12" s="59" t="s">
        <v>55</v>
      </c>
      <c r="B12" s="69"/>
      <c r="C12" s="67"/>
      <c r="D12" s="70"/>
      <c r="E12" s="71">
        <f>SUM(E3:E11)</f>
        <v>41036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52" workbookViewId="0">
      <selection activeCell="I15" sqref="I15"/>
    </sheetView>
  </sheetViews>
  <sheetFormatPr defaultRowHeight="11.25" x14ac:dyDescent="0.15"/>
  <cols>
    <col min="1" max="1" width="4.875" style="74" customWidth="1"/>
    <col min="2" max="2" width="6.125" style="74" customWidth="1"/>
    <col min="3" max="3" width="8.25" style="74" customWidth="1"/>
    <col min="4" max="4" width="8.125" style="74" customWidth="1"/>
    <col min="5" max="5" width="8.25" style="75" customWidth="1"/>
    <col min="6" max="6" width="2.375" style="74" customWidth="1"/>
    <col min="7" max="7" width="9" style="74"/>
    <col min="8" max="8" width="4.75" style="74" customWidth="1"/>
    <col min="9" max="9" width="8.5" style="74" customWidth="1"/>
    <col min="10" max="10" width="8.125" style="75" customWidth="1"/>
    <col min="11" max="11" width="8.625" style="75" customWidth="1"/>
    <col min="12" max="256" width="9" style="74"/>
    <col min="257" max="257" width="4.875" style="74" customWidth="1"/>
    <col min="258" max="258" width="6.125" style="74" customWidth="1"/>
    <col min="259" max="259" width="8.25" style="74" customWidth="1"/>
    <col min="260" max="260" width="8.125" style="74" customWidth="1"/>
    <col min="261" max="261" width="8.25" style="74" customWidth="1"/>
    <col min="262" max="262" width="2.375" style="74" customWidth="1"/>
    <col min="263" max="263" width="9" style="74"/>
    <col min="264" max="264" width="4.75" style="74" customWidth="1"/>
    <col min="265" max="265" width="8.5" style="74" customWidth="1"/>
    <col min="266" max="266" width="8.125" style="74" customWidth="1"/>
    <col min="267" max="267" width="8.625" style="74" customWidth="1"/>
    <col min="268" max="512" width="9" style="74"/>
    <col min="513" max="513" width="4.875" style="74" customWidth="1"/>
    <col min="514" max="514" width="6.125" style="74" customWidth="1"/>
    <col min="515" max="515" width="8.25" style="74" customWidth="1"/>
    <col min="516" max="516" width="8.125" style="74" customWidth="1"/>
    <col min="517" max="517" width="8.25" style="74" customWidth="1"/>
    <col min="518" max="518" width="2.375" style="74" customWidth="1"/>
    <col min="519" max="519" width="9" style="74"/>
    <col min="520" max="520" width="4.75" style="74" customWidth="1"/>
    <col min="521" max="521" width="8.5" style="74" customWidth="1"/>
    <col min="522" max="522" width="8.125" style="74" customWidth="1"/>
    <col min="523" max="523" width="8.625" style="74" customWidth="1"/>
    <col min="524" max="768" width="9" style="74"/>
    <col min="769" max="769" width="4.875" style="74" customWidth="1"/>
    <col min="770" max="770" width="6.125" style="74" customWidth="1"/>
    <col min="771" max="771" width="8.25" style="74" customWidth="1"/>
    <col min="772" max="772" width="8.125" style="74" customWidth="1"/>
    <col min="773" max="773" width="8.25" style="74" customWidth="1"/>
    <col min="774" max="774" width="2.375" style="74" customWidth="1"/>
    <col min="775" max="775" width="9" style="74"/>
    <col min="776" max="776" width="4.75" style="74" customWidth="1"/>
    <col min="777" max="777" width="8.5" style="74" customWidth="1"/>
    <col min="778" max="778" width="8.125" style="74" customWidth="1"/>
    <col min="779" max="779" width="8.625" style="74" customWidth="1"/>
    <col min="780" max="1024" width="9" style="74"/>
    <col min="1025" max="1025" width="4.875" style="74" customWidth="1"/>
    <col min="1026" max="1026" width="6.125" style="74" customWidth="1"/>
    <col min="1027" max="1027" width="8.25" style="74" customWidth="1"/>
    <col min="1028" max="1028" width="8.125" style="74" customWidth="1"/>
    <col min="1029" max="1029" width="8.25" style="74" customWidth="1"/>
    <col min="1030" max="1030" width="2.375" style="74" customWidth="1"/>
    <col min="1031" max="1031" width="9" style="74"/>
    <col min="1032" max="1032" width="4.75" style="74" customWidth="1"/>
    <col min="1033" max="1033" width="8.5" style="74" customWidth="1"/>
    <col min="1034" max="1034" width="8.125" style="74" customWidth="1"/>
    <col min="1035" max="1035" width="8.625" style="74" customWidth="1"/>
    <col min="1036" max="1280" width="9" style="74"/>
    <col min="1281" max="1281" width="4.875" style="74" customWidth="1"/>
    <col min="1282" max="1282" width="6.125" style="74" customWidth="1"/>
    <col min="1283" max="1283" width="8.25" style="74" customWidth="1"/>
    <col min="1284" max="1284" width="8.125" style="74" customWidth="1"/>
    <col min="1285" max="1285" width="8.25" style="74" customWidth="1"/>
    <col min="1286" max="1286" width="2.375" style="74" customWidth="1"/>
    <col min="1287" max="1287" width="9" style="74"/>
    <col min="1288" max="1288" width="4.75" style="74" customWidth="1"/>
    <col min="1289" max="1289" width="8.5" style="74" customWidth="1"/>
    <col min="1290" max="1290" width="8.125" style="74" customWidth="1"/>
    <col min="1291" max="1291" width="8.625" style="74" customWidth="1"/>
    <col min="1292" max="1536" width="9" style="74"/>
    <col min="1537" max="1537" width="4.875" style="74" customWidth="1"/>
    <col min="1538" max="1538" width="6.125" style="74" customWidth="1"/>
    <col min="1539" max="1539" width="8.25" style="74" customWidth="1"/>
    <col min="1540" max="1540" width="8.125" style="74" customWidth="1"/>
    <col min="1541" max="1541" width="8.25" style="74" customWidth="1"/>
    <col min="1542" max="1542" width="2.375" style="74" customWidth="1"/>
    <col min="1543" max="1543" width="9" style="74"/>
    <col min="1544" max="1544" width="4.75" style="74" customWidth="1"/>
    <col min="1545" max="1545" width="8.5" style="74" customWidth="1"/>
    <col min="1546" max="1546" width="8.125" style="74" customWidth="1"/>
    <col min="1547" max="1547" width="8.625" style="74" customWidth="1"/>
    <col min="1548" max="1792" width="9" style="74"/>
    <col min="1793" max="1793" width="4.875" style="74" customWidth="1"/>
    <col min="1794" max="1794" width="6.125" style="74" customWidth="1"/>
    <col min="1795" max="1795" width="8.25" style="74" customWidth="1"/>
    <col min="1796" max="1796" width="8.125" style="74" customWidth="1"/>
    <col min="1797" max="1797" width="8.25" style="74" customWidth="1"/>
    <col min="1798" max="1798" width="2.375" style="74" customWidth="1"/>
    <col min="1799" max="1799" width="9" style="74"/>
    <col min="1800" max="1800" width="4.75" style="74" customWidth="1"/>
    <col min="1801" max="1801" width="8.5" style="74" customWidth="1"/>
    <col min="1802" max="1802" width="8.125" style="74" customWidth="1"/>
    <col min="1803" max="1803" width="8.625" style="74" customWidth="1"/>
    <col min="1804" max="2048" width="9" style="74"/>
    <col min="2049" max="2049" width="4.875" style="74" customWidth="1"/>
    <col min="2050" max="2050" width="6.125" style="74" customWidth="1"/>
    <col min="2051" max="2051" width="8.25" style="74" customWidth="1"/>
    <col min="2052" max="2052" width="8.125" style="74" customWidth="1"/>
    <col min="2053" max="2053" width="8.25" style="74" customWidth="1"/>
    <col min="2054" max="2054" width="2.375" style="74" customWidth="1"/>
    <col min="2055" max="2055" width="9" style="74"/>
    <col min="2056" max="2056" width="4.75" style="74" customWidth="1"/>
    <col min="2057" max="2057" width="8.5" style="74" customWidth="1"/>
    <col min="2058" max="2058" width="8.125" style="74" customWidth="1"/>
    <col min="2059" max="2059" width="8.625" style="74" customWidth="1"/>
    <col min="2060" max="2304" width="9" style="74"/>
    <col min="2305" max="2305" width="4.875" style="74" customWidth="1"/>
    <col min="2306" max="2306" width="6.125" style="74" customWidth="1"/>
    <col min="2307" max="2307" width="8.25" style="74" customWidth="1"/>
    <col min="2308" max="2308" width="8.125" style="74" customWidth="1"/>
    <col min="2309" max="2309" width="8.25" style="74" customWidth="1"/>
    <col min="2310" max="2310" width="2.375" style="74" customWidth="1"/>
    <col min="2311" max="2311" width="9" style="74"/>
    <col min="2312" max="2312" width="4.75" style="74" customWidth="1"/>
    <col min="2313" max="2313" width="8.5" style="74" customWidth="1"/>
    <col min="2314" max="2314" width="8.125" style="74" customWidth="1"/>
    <col min="2315" max="2315" width="8.625" style="74" customWidth="1"/>
    <col min="2316" max="2560" width="9" style="74"/>
    <col min="2561" max="2561" width="4.875" style="74" customWidth="1"/>
    <col min="2562" max="2562" width="6.125" style="74" customWidth="1"/>
    <col min="2563" max="2563" width="8.25" style="74" customWidth="1"/>
    <col min="2564" max="2564" width="8.125" style="74" customWidth="1"/>
    <col min="2565" max="2565" width="8.25" style="74" customWidth="1"/>
    <col min="2566" max="2566" width="2.375" style="74" customWidth="1"/>
    <col min="2567" max="2567" width="9" style="74"/>
    <col min="2568" max="2568" width="4.75" style="74" customWidth="1"/>
    <col min="2569" max="2569" width="8.5" style="74" customWidth="1"/>
    <col min="2570" max="2570" width="8.125" style="74" customWidth="1"/>
    <col min="2571" max="2571" width="8.625" style="74" customWidth="1"/>
    <col min="2572" max="2816" width="9" style="74"/>
    <col min="2817" max="2817" width="4.875" style="74" customWidth="1"/>
    <col min="2818" max="2818" width="6.125" style="74" customWidth="1"/>
    <col min="2819" max="2819" width="8.25" style="74" customWidth="1"/>
    <col min="2820" max="2820" width="8.125" style="74" customWidth="1"/>
    <col min="2821" max="2821" width="8.25" style="74" customWidth="1"/>
    <col min="2822" max="2822" width="2.375" style="74" customWidth="1"/>
    <col min="2823" max="2823" width="9" style="74"/>
    <col min="2824" max="2824" width="4.75" style="74" customWidth="1"/>
    <col min="2825" max="2825" width="8.5" style="74" customWidth="1"/>
    <col min="2826" max="2826" width="8.125" style="74" customWidth="1"/>
    <col min="2827" max="2827" width="8.625" style="74" customWidth="1"/>
    <col min="2828" max="3072" width="9" style="74"/>
    <col min="3073" max="3073" width="4.875" style="74" customWidth="1"/>
    <col min="3074" max="3074" width="6.125" style="74" customWidth="1"/>
    <col min="3075" max="3075" width="8.25" style="74" customWidth="1"/>
    <col min="3076" max="3076" width="8.125" style="74" customWidth="1"/>
    <col min="3077" max="3077" width="8.25" style="74" customWidth="1"/>
    <col min="3078" max="3078" width="2.375" style="74" customWidth="1"/>
    <col min="3079" max="3079" width="9" style="74"/>
    <col min="3080" max="3080" width="4.75" style="74" customWidth="1"/>
    <col min="3081" max="3081" width="8.5" style="74" customWidth="1"/>
    <col min="3082" max="3082" width="8.125" style="74" customWidth="1"/>
    <col min="3083" max="3083" width="8.625" style="74" customWidth="1"/>
    <col min="3084" max="3328" width="9" style="74"/>
    <col min="3329" max="3329" width="4.875" style="74" customWidth="1"/>
    <col min="3330" max="3330" width="6.125" style="74" customWidth="1"/>
    <col min="3331" max="3331" width="8.25" style="74" customWidth="1"/>
    <col min="3332" max="3332" width="8.125" style="74" customWidth="1"/>
    <col min="3333" max="3333" width="8.25" style="74" customWidth="1"/>
    <col min="3334" max="3334" width="2.375" style="74" customWidth="1"/>
    <col min="3335" max="3335" width="9" style="74"/>
    <col min="3336" max="3336" width="4.75" style="74" customWidth="1"/>
    <col min="3337" max="3337" width="8.5" style="74" customWidth="1"/>
    <col min="3338" max="3338" width="8.125" style="74" customWidth="1"/>
    <col min="3339" max="3339" width="8.625" style="74" customWidth="1"/>
    <col min="3340" max="3584" width="9" style="74"/>
    <col min="3585" max="3585" width="4.875" style="74" customWidth="1"/>
    <col min="3586" max="3586" width="6.125" style="74" customWidth="1"/>
    <col min="3587" max="3587" width="8.25" style="74" customWidth="1"/>
    <col min="3588" max="3588" width="8.125" style="74" customWidth="1"/>
    <col min="3589" max="3589" width="8.25" style="74" customWidth="1"/>
    <col min="3590" max="3590" width="2.375" style="74" customWidth="1"/>
    <col min="3591" max="3591" width="9" style="74"/>
    <col min="3592" max="3592" width="4.75" style="74" customWidth="1"/>
    <col min="3593" max="3593" width="8.5" style="74" customWidth="1"/>
    <col min="3594" max="3594" width="8.125" style="74" customWidth="1"/>
    <col min="3595" max="3595" width="8.625" style="74" customWidth="1"/>
    <col min="3596" max="3840" width="9" style="74"/>
    <col min="3841" max="3841" width="4.875" style="74" customWidth="1"/>
    <col min="3842" max="3842" width="6.125" style="74" customWidth="1"/>
    <col min="3843" max="3843" width="8.25" style="74" customWidth="1"/>
    <col min="3844" max="3844" width="8.125" style="74" customWidth="1"/>
    <col min="3845" max="3845" width="8.25" style="74" customWidth="1"/>
    <col min="3846" max="3846" width="2.375" style="74" customWidth="1"/>
    <col min="3847" max="3847" width="9" style="74"/>
    <col min="3848" max="3848" width="4.75" style="74" customWidth="1"/>
    <col min="3849" max="3849" width="8.5" style="74" customWidth="1"/>
    <col min="3850" max="3850" width="8.125" style="74" customWidth="1"/>
    <col min="3851" max="3851" width="8.625" style="74" customWidth="1"/>
    <col min="3852" max="4096" width="9" style="74"/>
    <col min="4097" max="4097" width="4.875" style="74" customWidth="1"/>
    <col min="4098" max="4098" width="6.125" style="74" customWidth="1"/>
    <col min="4099" max="4099" width="8.25" style="74" customWidth="1"/>
    <col min="4100" max="4100" width="8.125" style="74" customWidth="1"/>
    <col min="4101" max="4101" width="8.25" style="74" customWidth="1"/>
    <col min="4102" max="4102" width="2.375" style="74" customWidth="1"/>
    <col min="4103" max="4103" width="9" style="74"/>
    <col min="4104" max="4104" width="4.75" style="74" customWidth="1"/>
    <col min="4105" max="4105" width="8.5" style="74" customWidth="1"/>
    <col min="4106" max="4106" width="8.125" style="74" customWidth="1"/>
    <col min="4107" max="4107" width="8.625" style="74" customWidth="1"/>
    <col min="4108" max="4352" width="9" style="74"/>
    <col min="4353" max="4353" width="4.875" style="74" customWidth="1"/>
    <col min="4354" max="4354" width="6.125" style="74" customWidth="1"/>
    <col min="4355" max="4355" width="8.25" style="74" customWidth="1"/>
    <col min="4356" max="4356" width="8.125" style="74" customWidth="1"/>
    <col min="4357" max="4357" width="8.25" style="74" customWidth="1"/>
    <col min="4358" max="4358" width="2.375" style="74" customWidth="1"/>
    <col min="4359" max="4359" width="9" style="74"/>
    <col min="4360" max="4360" width="4.75" style="74" customWidth="1"/>
    <col min="4361" max="4361" width="8.5" style="74" customWidth="1"/>
    <col min="4362" max="4362" width="8.125" style="74" customWidth="1"/>
    <col min="4363" max="4363" width="8.625" style="74" customWidth="1"/>
    <col min="4364" max="4608" width="9" style="74"/>
    <col min="4609" max="4609" width="4.875" style="74" customWidth="1"/>
    <col min="4610" max="4610" width="6.125" style="74" customWidth="1"/>
    <col min="4611" max="4611" width="8.25" style="74" customWidth="1"/>
    <col min="4612" max="4612" width="8.125" style="74" customWidth="1"/>
    <col min="4613" max="4613" width="8.25" style="74" customWidth="1"/>
    <col min="4614" max="4614" width="2.375" style="74" customWidth="1"/>
    <col min="4615" max="4615" width="9" style="74"/>
    <col min="4616" max="4616" width="4.75" style="74" customWidth="1"/>
    <col min="4617" max="4617" width="8.5" style="74" customWidth="1"/>
    <col min="4618" max="4618" width="8.125" style="74" customWidth="1"/>
    <col min="4619" max="4619" width="8.625" style="74" customWidth="1"/>
    <col min="4620" max="4864" width="9" style="74"/>
    <col min="4865" max="4865" width="4.875" style="74" customWidth="1"/>
    <col min="4866" max="4866" width="6.125" style="74" customWidth="1"/>
    <col min="4867" max="4867" width="8.25" style="74" customWidth="1"/>
    <col min="4868" max="4868" width="8.125" style="74" customWidth="1"/>
    <col min="4869" max="4869" width="8.25" style="74" customWidth="1"/>
    <col min="4870" max="4870" width="2.375" style="74" customWidth="1"/>
    <col min="4871" max="4871" width="9" style="74"/>
    <col min="4872" max="4872" width="4.75" style="74" customWidth="1"/>
    <col min="4873" max="4873" width="8.5" style="74" customWidth="1"/>
    <col min="4874" max="4874" width="8.125" style="74" customWidth="1"/>
    <col min="4875" max="4875" width="8.625" style="74" customWidth="1"/>
    <col min="4876" max="5120" width="9" style="74"/>
    <col min="5121" max="5121" width="4.875" style="74" customWidth="1"/>
    <col min="5122" max="5122" width="6.125" style="74" customWidth="1"/>
    <col min="5123" max="5123" width="8.25" style="74" customWidth="1"/>
    <col min="5124" max="5124" width="8.125" style="74" customWidth="1"/>
    <col min="5125" max="5125" width="8.25" style="74" customWidth="1"/>
    <col min="5126" max="5126" width="2.375" style="74" customWidth="1"/>
    <col min="5127" max="5127" width="9" style="74"/>
    <col min="5128" max="5128" width="4.75" style="74" customWidth="1"/>
    <col min="5129" max="5129" width="8.5" style="74" customWidth="1"/>
    <col min="5130" max="5130" width="8.125" style="74" customWidth="1"/>
    <col min="5131" max="5131" width="8.625" style="74" customWidth="1"/>
    <col min="5132" max="5376" width="9" style="74"/>
    <col min="5377" max="5377" width="4.875" style="74" customWidth="1"/>
    <col min="5378" max="5378" width="6.125" style="74" customWidth="1"/>
    <col min="5379" max="5379" width="8.25" style="74" customWidth="1"/>
    <col min="5380" max="5380" width="8.125" style="74" customWidth="1"/>
    <col min="5381" max="5381" width="8.25" style="74" customWidth="1"/>
    <col min="5382" max="5382" width="2.375" style="74" customWidth="1"/>
    <col min="5383" max="5383" width="9" style="74"/>
    <col min="5384" max="5384" width="4.75" style="74" customWidth="1"/>
    <col min="5385" max="5385" width="8.5" style="74" customWidth="1"/>
    <col min="5386" max="5386" width="8.125" style="74" customWidth="1"/>
    <col min="5387" max="5387" width="8.625" style="74" customWidth="1"/>
    <col min="5388" max="5632" width="9" style="74"/>
    <col min="5633" max="5633" width="4.875" style="74" customWidth="1"/>
    <col min="5634" max="5634" width="6.125" style="74" customWidth="1"/>
    <col min="5635" max="5635" width="8.25" style="74" customWidth="1"/>
    <col min="5636" max="5636" width="8.125" style="74" customWidth="1"/>
    <col min="5637" max="5637" width="8.25" style="74" customWidth="1"/>
    <col min="5638" max="5638" width="2.375" style="74" customWidth="1"/>
    <col min="5639" max="5639" width="9" style="74"/>
    <col min="5640" max="5640" width="4.75" style="74" customWidth="1"/>
    <col min="5641" max="5641" width="8.5" style="74" customWidth="1"/>
    <col min="5642" max="5642" width="8.125" style="74" customWidth="1"/>
    <col min="5643" max="5643" width="8.625" style="74" customWidth="1"/>
    <col min="5644" max="5888" width="9" style="74"/>
    <col min="5889" max="5889" width="4.875" style="74" customWidth="1"/>
    <col min="5890" max="5890" width="6.125" style="74" customWidth="1"/>
    <col min="5891" max="5891" width="8.25" style="74" customWidth="1"/>
    <col min="5892" max="5892" width="8.125" style="74" customWidth="1"/>
    <col min="5893" max="5893" width="8.25" style="74" customWidth="1"/>
    <col min="5894" max="5894" width="2.375" style="74" customWidth="1"/>
    <col min="5895" max="5895" width="9" style="74"/>
    <col min="5896" max="5896" width="4.75" style="74" customWidth="1"/>
    <col min="5897" max="5897" width="8.5" style="74" customWidth="1"/>
    <col min="5898" max="5898" width="8.125" style="74" customWidth="1"/>
    <col min="5899" max="5899" width="8.625" style="74" customWidth="1"/>
    <col min="5900" max="6144" width="9" style="74"/>
    <col min="6145" max="6145" width="4.875" style="74" customWidth="1"/>
    <col min="6146" max="6146" width="6.125" style="74" customWidth="1"/>
    <col min="6147" max="6147" width="8.25" style="74" customWidth="1"/>
    <col min="6148" max="6148" width="8.125" style="74" customWidth="1"/>
    <col min="6149" max="6149" width="8.25" style="74" customWidth="1"/>
    <col min="6150" max="6150" width="2.375" style="74" customWidth="1"/>
    <col min="6151" max="6151" width="9" style="74"/>
    <col min="6152" max="6152" width="4.75" style="74" customWidth="1"/>
    <col min="6153" max="6153" width="8.5" style="74" customWidth="1"/>
    <col min="6154" max="6154" width="8.125" style="74" customWidth="1"/>
    <col min="6155" max="6155" width="8.625" style="74" customWidth="1"/>
    <col min="6156" max="6400" width="9" style="74"/>
    <col min="6401" max="6401" width="4.875" style="74" customWidth="1"/>
    <col min="6402" max="6402" width="6.125" style="74" customWidth="1"/>
    <col min="6403" max="6403" width="8.25" style="74" customWidth="1"/>
    <col min="6404" max="6404" width="8.125" style="74" customWidth="1"/>
    <col min="6405" max="6405" width="8.25" style="74" customWidth="1"/>
    <col min="6406" max="6406" width="2.375" style="74" customWidth="1"/>
    <col min="6407" max="6407" width="9" style="74"/>
    <col min="6408" max="6408" width="4.75" style="74" customWidth="1"/>
    <col min="6409" max="6409" width="8.5" style="74" customWidth="1"/>
    <col min="6410" max="6410" width="8.125" style="74" customWidth="1"/>
    <col min="6411" max="6411" width="8.625" style="74" customWidth="1"/>
    <col min="6412" max="6656" width="9" style="74"/>
    <col min="6657" max="6657" width="4.875" style="74" customWidth="1"/>
    <col min="6658" max="6658" width="6.125" style="74" customWidth="1"/>
    <col min="6659" max="6659" width="8.25" style="74" customWidth="1"/>
    <col min="6660" max="6660" width="8.125" style="74" customWidth="1"/>
    <col min="6661" max="6661" width="8.25" style="74" customWidth="1"/>
    <col min="6662" max="6662" width="2.375" style="74" customWidth="1"/>
    <col min="6663" max="6663" width="9" style="74"/>
    <col min="6664" max="6664" width="4.75" style="74" customWidth="1"/>
    <col min="6665" max="6665" width="8.5" style="74" customWidth="1"/>
    <col min="6666" max="6666" width="8.125" style="74" customWidth="1"/>
    <col min="6667" max="6667" width="8.625" style="74" customWidth="1"/>
    <col min="6668" max="6912" width="9" style="74"/>
    <col min="6913" max="6913" width="4.875" style="74" customWidth="1"/>
    <col min="6914" max="6914" width="6.125" style="74" customWidth="1"/>
    <col min="6915" max="6915" width="8.25" style="74" customWidth="1"/>
    <col min="6916" max="6916" width="8.125" style="74" customWidth="1"/>
    <col min="6917" max="6917" width="8.25" style="74" customWidth="1"/>
    <col min="6918" max="6918" width="2.375" style="74" customWidth="1"/>
    <col min="6919" max="6919" width="9" style="74"/>
    <col min="6920" max="6920" width="4.75" style="74" customWidth="1"/>
    <col min="6921" max="6921" width="8.5" style="74" customWidth="1"/>
    <col min="6922" max="6922" width="8.125" style="74" customWidth="1"/>
    <col min="6923" max="6923" width="8.625" style="74" customWidth="1"/>
    <col min="6924" max="7168" width="9" style="74"/>
    <col min="7169" max="7169" width="4.875" style="74" customWidth="1"/>
    <col min="7170" max="7170" width="6.125" style="74" customWidth="1"/>
    <col min="7171" max="7171" width="8.25" style="74" customWidth="1"/>
    <col min="7172" max="7172" width="8.125" style="74" customWidth="1"/>
    <col min="7173" max="7173" width="8.25" style="74" customWidth="1"/>
    <col min="7174" max="7174" width="2.375" style="74" customWidth="1"/>
    <col min="7175" max="7175" width="9" style="74"/>
    <col min="7176" max="7176" width="4.75" style="74" customWidth="1"/>
    <col min="7177" max="7177" width="8.5" style="74" customWidth="1"/>
    <col min="7178" max="7178" width="8.125" style="74" customWidth="1"/>
    <col min="7179" max="7179" width="8.625" style="74" customWidth="1"/>
    <col min="7180" max="7424" width="9" style="74"/>
    <col min="7425" max="7425" width="4.875" style="74" customWidth="1"/>
    <col min="7426" max="7426" width="6.125" style="74" customWidth="1"/>
    <col min="7427" max="7427" width="8.25" style="74" customWidth="1"/>
    <col min="7428" max="7428" width="8.125" style="74" customWidth="1"/>
    <col min="7429" max="7429" width="8.25" style="74" customWidth="1"/>
    <col min="7430" max="7430" width="2.375" style="74" customWidth="1"/>
    <col min="7431" max="7431" width="9" style="74"/>
    <col min="7432" max="7432" width="4.75" style="74" customWidth="1"/>
    <col min="7433" max="7433" width="8.5" style="74" customWidth="1"/>
    <col min="7434" max="7434" width="8.125" style="74" customWidth="1"/>
    <col min="7435" max="7435" width="8.625" style="74" customWidth="1"/>
    <col min="7436" max="7680" width="9" style="74"/>
    <col min="7681" max="7681" width="4.875" style="74" customWidth="1"/>
    <col min="7682" max="7682" width="6.125" style="74" customWidth="1"/>
    <col min="7683" max="7683" width="8.25" style="74" customWidth="1"/>
    <col min="7684" max="7684" width="8.125" style="74" customWidth="1"/>
    <col min="7685" max="7685" width="8.25" style="74" customWidth="1"/>
    <col min="7686" max="7686" width="2.375" style="74" customWidth="1"/>
    <col min="7687" max="7687" width="9" style="74"/>
    <col min="7688" max="7688" width="4.75" style="74" customWidth="1"/>
    <col min="7689" max="7689" width="8.5" style="74" customWidth="1"/>
    <col min="7690" max="7690" width="8.125" style="74" customWidth="1"/>
    <col min="7691" max="7691" width="8.625" style="74" customWidth="1"/>
    <col min="7692" max="7936" width="9" style="74"/>
    <col min="7937" max="7937" width="4.875" style="74" customWidth="1"/>
    <col min="7938" max="7938" width="6.125" style="74" customWidth="1"/>
    <col min="7939" max="7939" width="8.25" style="74" customWidth="1"/>
    <col min="7940" max="7940" width="8.125" style="74" customWidth="1"/>
    <col min="7941" max="7941" width="8.25" style="74" customWidth="1"/>
    <col min="7942" max="7942" width="2.375" style="74" customWidth="1"/>
    <col min="7943" max="7943" width="9" style="74"/>
    <col min="7944" max="7944" width="4.75" style="74" customWidth="1"/>
    <col min="7945" max="7945" width="8.5" style="74" customWidth="1"/>
    <col min="7946" max="7946" width="8.125" style="74" customWidth="1"/>
    <col min="7947" max="7947" width="8.625" style="74" customWidth="1"/>
    <col min="7948" max="8192" width="9" style="74"/>
    <col min="8193" max="8193" width="4.875" style="74" customWidth="1"/>
    <col min="8194" max="8194" width="6.125" style="74" customWidth="1"/>
    <col min="8195" max="8195" width="8.25" style="74" customWidth="1"/>
    <col min="8196" max="8196" width="8.125" style="74" customWidth="1"/>
    <col min="8197" max="8197" width="8.25" style="74" customWidth="1"/>
    <col min="8198" max="8198" width="2.375" style="74" customWidth="1"/>
    <col min="8199" max="8199" width="9" style="74"/>
    <col min="8200" max="8200" width="4.75" style="74" customWidth="1"/>
    <col min="8201" max="8201" width="8.5" style="74" customWidth="1"/>
    <col min="8202" max="8202" width="8.125" style="74" customWidth="1"/>
    <col min="8203" max="8203" width="8.625" style="74" customWidth="1"/>
    <col min="8204" max="8448" width="9" style="74"/>
    <col min="8449" max="8449" width="4.875" style="74" customWidth="1"/>
    <col min="8450" max="8450" width="6.125" style="74" customWidth="1"/>
    <col min="8451" max="8451" width="8.25" style="74" customWidth="1"/>
    <col min="8452" max="8452" width="8.125" style="74" customWidth="1"/>
    <col min="8453" max="8453" width="8.25" style="74" customWidth="1"/>
    <col min="8454" max="8454" width="2.375" style="74" customWidth="1"/>
    <col min="8455" max="8455" width="9" style="74"/>
    <col min="8456" max="8456" width="4.75" style="74" customWidth="1"/>
    <col min="8457" max="8457" width="8.5" style="74" customWidth="1"/>
    <col min="8458" max="8458" width="8.125" style="74" customWidth="1"/>
    <col min="8459" max="8459" width="8.625" style="74" customWidth="1"/>
    <col min="8460" max="8704" width="9" style="74"/>
    <col min="8705" max="8705" width="4.875" style="74" customWidth="1"/>
    <col min="8706" max="8706" width="6.125" style="74" customWidth="1"/>
    <col min="8707" max="8707" width="8.25" style="74" customWidth="1"/>
    <col min="8708" max="8708" width="8.125" style="74" customWidth="1"/>
    <col min="8709" max="8709" width="8.25" style="74" customWidth="1"/>
    <col min="8710" max="8710" width="2.375" style="74" customWidth="1"/>
    <col min="8711" max="8711" width="9" style="74"/>
    <col min="8712" max="8712" width="4.75" style="74" customWidth="1"/>
    <col min="8713" max="8713" width="8.5" style="74" customWidth="1"/>
    <col min="8714" max="8714" width="8.125" style="74" customWidth="1"/>
    <col min="8715" max="8715" width="8.625" style="74" customWidth="1"/>
    <col min="8716" max="8960" width="9" style="74"/>
    <col min="8961" max="8961" width="4.875" style="74" customWidth="1"/>
    <col min="8962" max="8962" width="6.125" style="74" customWidth="1"/>
    <col min="8963" max="8963" width="8.25" style="74" customWidth="1"/>
    <col min="8964" max="8964" width="8.125" style="74" customWidth="1"/>
    <col min="8965" max="8965" width="8.25" style="74" customWidth="1"/>
    <col min="8966" max="8966" width="2.375" style="74" customWidth="1"/>
    <col min="8967" max="8967" width="9" style="74"/>
    <col min="8968" max="8968" width="4.75" style="74" customWidth="1"/>
    <col min="8969" max="8969" width="8.5" style="74" customWidth="1"/>
    <col min="8970" max="8970" width="8.125" style="74" customWidth="1"/>
    <col min="8971" max="8971" width="8.625" style="74" customWidth="1"/>
    <col min="8972" max="9216" width="9" style="74"/>
    <col min="9217" max="9217" width="4.875" style="74" customWidth="1"/>
    <col min="9218" max="9218" width="6.125" style="74" customWidth="1"/>
    <col min="9219" max="9219" width="8.25" style="74" customWidth="1"/>
    <col min="9220" max="9220" width="8.125" style="74" customWidth="1"/>
    <col min="9221" max="9221" width="8.25" style="74" customWidth="1"/>
    <col min="9222" max="9222" width="2.375" style="74" customWidth="1"/>
    <col min="9223" max="9223" width="9" style="74"/>
    <col min="9224" max="9224" width="4.75" style="74" customWidth="1"/>
    <col min="9225" max="9225" width="8.5" style="74" customWidth="1"/>
    <col min="9226" max="9226" width="8.125" style="74" customWidth="1"/>
    <col min="9227" max="9227" width="8.625" style="74" customWidth="1"/>
    <col min="9228" max="9472" width="9" style="74"/>
    <col min="9473" max="9473" width="4.875" style="74" customWidth="1"/>
    <col min="9474" max="9474" width="6.125" style="74" customWidth="1"/>
    <col min="9475" max="9475" width="8.25" style="74" customWidth="1"/>
    <col min="9476" max="9476" width="8.125" style="74" customWidth="1"/>
    <col min="9477" max="9477" width="8.25" style="74" customWidth="1"/>
    <col min="9478" max="9478" width="2.375" style="74" customWidth="1"/>
    <col min="9479" max="9479" width="9" style="74"/>
    <col min="9480" max="9480" width="4.75" style="74" customWidth="1"/>
    <col min="9481" max="9481" width="8.5" style="74" customWidth="1"/>
    <col min="9482" max="9482" width="8.125" style="74" customWidth="1"/>
    <col min="9483" max="9483" width="8.625" style="74" customWidth="1"/>
    <col min="9484" max="9728" width="9" style="74"/>
    <col min="9729" max="9729" width="4.875" style="74" customWidth="1"/>
    <col min="9730" max="9730" width="6.125" style="74" customWidth="1"/>
    <col min="9731" max="9731" width="8.25" style="74" customWidth="1"/>
    <col min="9732" max="9732" width="8.125" style="74" customWidth="1"/>
    <col min="9733" max="9733" width="8.25" style="74" customWidth="1"/>
    <col min="9734" max="9734" width="2.375" style="74" customWidth="1"/>
    <col min="9735" max="9735" width="9" style="74"/>
    <col min="9736" max="9736" width="4.75" style="74" customWidth="1"/>
    <col min="9737" max="9737" width="8.5" style="74" customWidth="1"/>
    <col min="9738" max="9738" width="8.125" style="74" customWidth="1"/>
    <col min="9739" max="9739" width="8.625" style="74" customWidth="1"/>
    <col min="9740" max="9984" width="9" style="74"/>
    <col min="9985" max="9985" width="4.875" style="74" customWidth="1"/>
    <col min="9986" max="9986" width="6.125" style="74" customWidth="1"/>
    <col min="9987" max="9987" width="8.25" style="74" customWidth="1"/>
    <col min="9988" max="9988" width="8.125" style="74" customWidth="1"/>
    <col min="9989" max="9989" width="8.25" style="74" customWidth="1"/>
    <col min="9990" max="9990" width="2.375" style="74" customWidth="1"/>
    <col min="9991" max="9991" width="9" style="74"/>
    <col min="9992" max="9992" width="4.75" style="74" customWidth="1"/>
    <col min="9993" max="9993" width="8.5" style="74" customWidth="1"/>
    <col min="9994" max="9994" width="8.125" style="74" customWidth="1"/>
    <col min="9995" max="9995" width="8.625" style="74" customWidth="1"/>
    <col min="9996" max="10240" width="9" style="74"/>
    <col min="10241" max="10241" width="4.875" style="74" customWidth="1"/>
    <col min="10242" max="10242" width="6.125" style="74" customWidth="1"/>
    <col min="10243" max="10243" width="8.25" style="74" customWidth="1"/>
    <col min="10244" max="10244" width="8.125" style="74" customWidth="1"/>
    <col min="10245" max="10245" width="8.25" style="74" customWidth="1"/>
    <col min="10246" max="10246" width="2.375" style="74" customWidth="1"/>
    <col min="10247" max="10247" width="9" style="74"/>
    <col min="10248" max="10248" width="4.75" style="74" customWidth="1"/>
    <col min="10249" max="10249" width="8.5" style="74" customWidth="1"/>
    <col min="10250" max="10250" width="8.125" style="74" customWidth="1"/>
    <col min="10251" max="10251" width="8.625" style="74" customWidth="1"/>
    <col min="10252" max="10496" width="9" style="74"/>
    <col min="10497" max="10497" width="4.875" style="74" customWidth="1"/>
    <col min="10498" max="10498" width="6.125" style="74" customWidth="1"/>
    <col min="10499" max="10499" width="8.25" style="74" customWidth="1"/>
    <col min="10500" max="10500" width="8.125" style="74" customWidth="1"/>
    <col min="10501" max="10501" width="8.25" style="74" customWidth="1"/>
    <col min="10502" max="10502" width="2.375" style="74" customWidth="1"/>
    <col min="10503" max="10503" width="9" style="74"/>
    <col min="10504" max="10504" width="4.75" style="74" customWidth="1"/>
    <col min="10505" max="10505" width="8.5" style="74" customWidth="1"/>
    <col min="10506" max="10506" width="8.125" style="74" customWidth="1"/>
    <col min="10507" max="10507" width="8.625" style="74" customWidth="1"/>
    <col min="10508" max="10752" width="9" style="74"/>
    <col min="10753" max="10753" width="4.875" style="74" customWidth="1"/>
    <col min="10754" max="10754" width="6.125" style="74" customWidth="1"/>
    <col min="10755" max="10755" width="8.25" style="74" customWidth="1"/>
    <col min="10756" max="10756" width="8.125" style="74" customWidth="1"/>
    <col min="10757" max="10757" width="8.25" style="74" customWidth="1"/>
    <col min="10758" max="10758" width="2.375" style="74" customWidth="1"/>
    <col min="10759" max="10759" width="9" style="74"/>
    <col min="10760" max="10760" width="4.75" style="74" customWidth="1"/>
    <col min="10761" max="10761" width="8.5" style="74" customWidth="1"/>
    <col min="10762" max="10762" width="8.125" style="74" customWidth="1"/>
    <col min="10763" max="10763" width="8.625" style="74" customWidth="1"/>
    <col min="10764" max="11008" width="9" style="74"/>
    <col min="11009" max="11009" width="4.875" style="74" customWidth="1"/>
    <col min="11010" max="11010" width="6.125" style="74" customWidth="1"/>
    <col min="11011" max="11011" width="8.25" style="74" customWidth="1"/>
    <col min="11012" max="11012" width="8.125" style="74" customWidth="1"/>
    <col min="11013" max="11013" width="8.25" style="74" customWidth="1"/>
    <col min="11014" max="11014" width="2.375" style="74" customWidth="1"/>
    <col min="11015" max="11015" width="9" style="74"/>
    <col min="11016" max="11016" width="4.75" style="74" customWidth="1"/>
    <col min="11017" max="11017" width="8.5" style="74" customWidth="1"/>
    <col min="11018" max="11018" width="8.125" style="74" customWidth="1"/>
    <col min="11019" max="11019" width="8.625" style="74" customWidth="1"/>
    <col min="11020" max="11264" width="9" style="74"/>
    <col min="11265" max="11265" width="4.875" style="74" customWidth="1"/>
    <col min="11266" max="11266" width="6.125" style="74" customWidth="1"/>
    <col min="11267" max="11267" width="8.25" style="74" customWidth="1"/>
    <col min="11268" max="11268" width="8.125" style="74" customWidth="1"/>
    <col min="11269" max="11269" width="8.25" style="74" customWidth="1"/>
    <col min="11270" max="11270" width="2.375" style="74" customWidth="1"/>
    <col min="11271" max="11271" width="9" style="74"/>
    <col min="11272" max="11272" width="4.75" style="74" customWidth="1"/>
    <col min="11273" max="11273" width="8.5" style="74" customWidth="1"/>
    <col min="11274" max="11274" width="8.125" style="74" customWidth="1"/>
    <col min="11275" max="11275" width="8.625" style="74" customWidth="1"/>
    <col min="11276" max="11520" width="9" style="74"/>
    <col min="11521" max="11521" width="4.875" style="74" customWidth="1"/>
    <col min="11522" max="11522" width="6.125" style="74" customWidth="1"/>
    <col min="11523" max="11523" width="8.25" style="74" customWidth="1"/>
    <col min="11524" max="11524" width="8.125" style="74" customWidth="1"/>
    <col min="11525" max="11525" width="8.25" style="74" customWidth="1"/>
    <col min="11526" max="11526" width="2.375" style="74" customWidth="1"/>
    <col min="11527" max="11527" width="9" style="74"/>
    <col min="11528" max="11528" width="4.75" style="74" customWidth="1"/>
    <col min="11529" max="11529" width="8.5" style="74" customWidth="1"/>
    <col min="11530" max="11530" width="8.125" style="74" customWidth="1"/>
    <col min="11531" max="11531" width="8.625" style="74" customWidth="1"/>
    <col min="11532" max="11776" width="9" style="74"/>
    <col min="11777" max="11777" width="4.875" style="74" customWidth="1"/>
    <col min="11778" max="11778" width="6.125" style="74" customWidth="1"/>
    <col min="11779" max="11779" width="8.25" style="74" customWidth="1"/>
    <col min="11780" max="11780" width="8.125" style="74" customWidth="1"/>
    <col min="11781" max="11781" width="8.25" style="74" customWidth="1"/>
    <col min="11782" max="11782" width="2.375" style="74" customWidth="1"/>
    <col min="11783" max="11783" width="9" style="74"/>
    <col min="11784" max="11784" width="4.75" style="74" customWidth="1"/>
    <col min="11785" max="11785" width="8.5" style="74" customWidth="1"/>
    <col min="11786" max="11786" width="8.125" style="74" customWidth="1"/>
    <col min="11787" max="11787" width="8.625" style="74" customWidth="1"/>
    <col min="11788" max="12032" width="9" style="74"/>
    <col min="12033" max="12033" width="4.875" style="74" customWidth="1"/>
    <col min="12034" max="12034" width="6.125" style="74" customWidth="1"/>
    <col min="12035" max="12035" width="8.25" style="74" customWidth="1"/>
    <col min="12036" max="12036" width="8.125" style="74" customWidth="1"/>
    <col min="12037" max="12037" width="8.25" style="74" customWidth="1"/>
    <col min="12038" max="12038" width="2.375" style="74" customWidth="1"/>
    <col min="12039" max="12039" width="9" style="74"/>
    <col min="12040" max="12040" width="4.75" style="74" customWidth="1"/>
    <col min="12041" max="12041" width="8.5" style="74" customWidth="1"/>
    <col min="12042" max="12042" width="8.125" style="74" customWidth="1"/>
    <col min="12043" max="12043" width="8.625" style="74" customWidth="1"/>
    <col min="12044" max="12288" width="9" style="74"/>
    <col min="12289" max="12289" width="4.875" style="74" customWidth="1"/>
    <col min="12290" max="12290" width="6.125" style="74" customWidth="1"/>
    <col min="12291" max="12291" width="8.25" style="74" customWidth="1"/>
    <col min="12292" max="12292" width="8.125" style="74" customWidth="1"/>
    <col min="12293" max="12293" width="8.25" style="74" customWidth="1"/>
    <col min="12294" max="12294" width="2.375" style="74" customWidth="1"/>
    <col min="12295" max="12295" width="9" style="74"/>
    <col min="12296" max="12296" width="4.75" style="74" customWidth="1"/>
    <col min="12297" max="12297" width="8.5" style="74" customWidth="1"/>
    <col min="12298" max="12298" width="8.125" style="74" customWidth="1"/>
    <col min="12299" max="12299" width="8.625" style="74" customWidth="1"/>
    <col min="12300" max="12544" width="9" style="74"/>
    <col min="12545" max="12545" width="4.875" style="74" customWidth="1"/>
    <col min="12546" max="12546" width="6.125" style="74" customWidth="1"/>
    <col min="12547" max="12547" width="8.25" style="74" customWidth="1"/>
    <col min="12548" max="12548" width="8.125" style="74" customWidth="1"/>
    <col min="12549" max="12549" width="8.25" style="74" customWidth="1"/>
    <col min="12550" max="12550" width="2.375" style="74" customWidth="1"/>
    <col min="12551" max="12551" width="9" style="74"/>
    <col min="12552" max="12552" width="4.75" style="74" customWidth="1"/>
    <col min="12553" max="12553" width="8.5" style="74" customWidth="1"/>
    <col min="12554" max="12554" width="8.125" style="74" customWidth="1"/>
    <col min="12555" max="12555" width="8.625" style="74" customWidth="1"/>
    <col min="12556" max="12800" width="9" style="74"/>
    <col min="12801" max="12801" width="4.875" style="74" customWidth="1"/>
    <col min="12802" max="12802" width="6.125" style="74" customWidth="1"/>
    <col min="12803" max="12803" width="8.25" style="74" customWidth="1"/>
    <col min="12804" max="12804" width="8.125" style="74" customWidth="1"/>
    <col min="12805" max="12805" width="8.25" style="74" customWidth="1"/>
    <col min="12806" max="12806" width="2.375" style="74" customWidth="1"/>
    <col min="12807" max="12807" width="9" style="74"/>
    <col min="12808" max="12808" width="4.75" style="74" customWidth="1"/>
    <col min="12809" max="12809" width="8.5" style="74" customWidth="1"/>
    <col min="12810" max="12810" width="8.125" style="74" customWidth="1"/>
    <col min="12811" max="12811" width="8.625" style="74" customWidth="1"/>
    <col min="12812" max="13056" width="9" style="74"/>
    <col min="13057" max="13057" width="4.875" style="74" customWidth="1"/>
    <col min="13058" max="13058" width="6.125" style="74" customWidth="1"/>
    <col min="13059" max="13059" width="8.25" style="74" customWidth="1"/>
    <col min="13060" max="13060" width="8.125" style="74" customWidth="1"/>
    <col min="13061" max="13061" width="8.25" style="74" customWidth="1"/>
    <col min="13062" max="13062" width="2.375" style="74" customWidth="1"/>
    <col min="13063" max="13063" width="9" style="74"/>
    <col min="13064" max="13064" width="4.75" style="74" customWidth="1"/>
    <col min="13065" max="13065" width="8.5" style="74" customWidth="1"/>
    <col min="13066" max="13066" width="8.125" style="74" customWidth="1"/>
    <col min="13067" max="13067" width="8.625" style="74" customWidth="1"/>
    <col min="13068" max="13312" width="9" style="74"/>
    <col min="13313" max="13313" width="4.875" style="74" customWidth="1"/>
    <col min="13314" max="13314" width="6.125" style="74" customWidth="1"/>
    <col min="13315" max="13315" width="8.25" style="74" customWidth="1"/>
    <col min="13316" max="13316" width="8.125" style="74" customWidth="1"/>
    <col min="13317" max="13317" width="8.25" style="74" customWidth="1"/>
    <col min="13318" max="13318" width="2.375" style="74" customWidth="1"/>
    <col min="13319" max="13319" width="9" style="74"/>
    <col min="13320" max="13320" width="4.75" style="74" customWidth="1"/>
    <col min="13321" max="13321" width="8.5" style="74" customWidth="1"/>
    <col min="13322" max="13322" width="8.125" style="74" customWidth="1"/>
    <col min="13323" max="13323" width="8.625" style="74" customWidth="1"/>
    <col min="13324" max="13568" width="9" style="74"/>
    <col min="13569" max="13569" width="4.875" style="74" customWidth="1"/>
    <col min="13570" max="13570" width="6.125" style="74" customWidth="1"/>
    <col min="13571" max="13571" width="8.25" style="74" customWidth="1"/>
    <col min="13572" max="13572" width="8.125" style="74" customWidth="1"/>
    <col min="13573" max="13573" width="8.25" style="74" customWidth="1"/>
    <col min="13574" max="13574" width="2.375" style="74" customWidth="1"/>
    <col min="13575" max="13575" width="9" style="74"/>
    <col min="13576" max="13576" width="4.75" style="74" customWidth="1"/>
    <col min="13577" max="13577" width="8.5" style="74" customWidth="1"/>
    <col min="13578" max="13578" width="8.125" style="74" customWidth="1"/>
    <col min="13579" max="13579" width="8.625" style="74" customWidth="1"/>
    <col min="13580" max="13824" width="9" style="74"/>
    <col min="13825" max="13825" width="4.875" style="74" customWidth="1"/>
    <col min="13826" max="13826" width="6.125" style="74" customWidth="1"/>
    <col min="13827" max="13827" width="8.25" style="74" customWidth="1"/>
    <col min="13828" max="13828" width="8.125" style="74" customWidth="1"/>
    <col min="13829" max="13829" width="8.25" style="74" customWidth="1"/>
    <col min="13830" max="13830" width="2.375" style="74" customWidth="1"/>
    <col min="13831" max="13831" width="9" style="74"/>
    <col min="13832" max="13832" width="4.75" style="74" customWidth="1"/>
    <col min="13833" max="13833" width="8.5" style="74" customWidth="1"/>
    <col min="13834" max="13834" width="8.125" style="74" customWidth="1"/>
    <col min="13835" max="13835" width="8.625" style="74" customWidth="1"/>
    <col min="13836" max="14080" width="9" style="74"/>
    <col min="14081" max="14081" width="4.875" style="74" customWidth="1"/>
    <col min="14082" max="14082" width="6.125" style="74" customWidth="1"/>
    <col min="14083" max="14083" width="8.25" style="74" customWidth="1"/>
    <col min="14084" max="14084" width="8.125" style="74" customWidth="1"/>
    <col min="14085" max="14085" width="8.25" style="74" customWidth="1"/>
    <col min="14086" max="14086" width="2.375" style="74" customWidth="1"/>
    <col min="14087" max="14087" width="9" style="74"/>
    <col min="14088" max="14088" width="4.75" style="74" customWidth="1"/>
    <col min="14089" max="14089" width="8.5" style="74" customWidth="1"/>
    <col min="14090" max="14090" width="8.125" style="74" customWidth="1"/>
    <col min="14091" max="14091" width="8.625" style="74" customWidth="1"/>
    <col min="14092" max="14336" width="9" style="74"/>
    <col min="14337" max="14337" width="4.875" style="74" customWidth="1"/>
    <col min="14338" max="14338" width="6.125" style="74" customWidth="1"/>
    <col min="14339" max="14339" width="8.25" style="74" customWidth="1"/>
    <col min="14340" max="14340" width="8.125" style="74" customWidth="1"/>
    <col min="14341" max="14341" width="8.25" style="74" customWidth="1"/>
    <col min="14342" max="14342" width="2.375" style="74" customWidth="1"/>
    <col min="14343" max="14343" width="9" style="74"/>
    <col min="14344" max="14344" width="4.75" style="74" customWidth="1"/>
    <col min="14345" max="14345" width="8.5" style="74" customWidth="1"/>
    <col min="14346" max="14346" width="8.125" style="74" customWidth="1"/>
    <col min="14347" max="14347" width="8.625" style="74" customWidth="1"/>
    <col min="14348" max="14592" width="9" style="74"/>
    <col min="14593" max="14593" width="4.875" style="74" customWidth="1"/>
    <col min="14594" max="14594" width="6.125" style="74" customWidth="1"/>
    <col min="14595" max="14595" width="8.25" style="74" customWidth="1"/>
    <col min="14596" max="14596" width="8.125" style="74" customWidth="1"/>
    <col min="14597" max="14597" width="8.25" style="74" customWidth="1"/>
    <col min="14598" max="14598" width="2.375" style="74" customWidth="1"/>
    <col min="14599" max="14599" width="9" style="74"/>
    <col min="14600" max="14600" width="4.75" style="74" customWidth="1"/>
    <col min="14601" max="14601" width="8.5" style="74" customWidth="1"/>
    <col min="14602" max="14602" width="8.125" style="74" customWidth="1"/>
    <col min="14603" max="14603" width="8.625" style="74" customWidth="1"/>
    <col min="14604" max="14848" width="9" style="74"/>
    <col min="14849" max="14849" width="4.875" style="74" customWidth="1"/>
    <col min="14850" max="14850" width="6.125" style="74" customWidth="1"/>
    <col min="14851" max="14851" width="8.25" style="74" customWidth="1"/>
    <col min="14852" max="14852" width="8.125" style="74" customWidth="1"/>
    <col min="14853" max="14853" width="8.25" style="74" customWidth="1"/>
    <col min="14854" max="14854" width="2.375" style="74" customWidth="1"/>
    <col min="14855" max="14855" width="9" style="74"/>
    <col min="14856" max="14856" width="4.75" style="74" customWidth="1"/>
    <col min="14857" max="14857" width="8.5" style="74" customWidth="1"/>
    <col min="14858" max="14858" width="8.125" style="74" customWidth="1"/>
    <col min="14859" max="14859" width="8.625" style="74" customWidth="1"/>
    <col min="14860" max="15104" width="9" style="74"/>
    <col min="15105" max="15105" width="4.875" style="74" customWidth="1"/>
    <col min="15106" max="15106" width="6.125" style="74" customWidth="1"/>
    <col min="15107" max="15107" width="8.25" style="74" customWidth="1"/>
    <col min="15108" max="15108" width="8.125" style="74" customWidth="1"/>
    <col min="15109" max="15109" width="8.25" style="74" customWidth="1"/>
    <col min="15110" max="15110" width="2.375" style="74" customWidth="1"/>
    <col min="15111" max="15111" width="9" style="74"/>
    <col min="15112" max="15112" width="4.75" style="74" customWidth="1"/>
    <col min="15113" max="15113" width="8.5" style="74" customWidth="1"/>
    <col min="15114" max="15114" width="8.125" style="74" customWidth="1"/>
    <col min="15115" max="15115" width="8.625" style="74" customWidth="1"/>
    <col min="15116" max="15360" width="9" style="74"/>
    <col min="15361" max="15361" width="4.875" style="74" customWidth="1"/>
    <col min="15362" max="15362" width="6.125" style="74" customWidth="1"/>
    <col min="15363" max="15363" width="8.25" style="74" customWidth="1"/>
    <col min="15364" max="15364" width="8.125" style="74" customWidth="1"/>
    <col min="15365" max="15365" width="8.25" style="74" customWidth="1"/>
    <col min="15366" max="15366" width="2.375" style="74" customWidth="1"/>
    <col min="15367" max="15367" width="9" style="74"/>
    <col min="15368" max="15368" width="4.75" style="74" customWidth="1"/>
    <col min="15369" max="15369" width="8.5" style="74" customWidth="1"/>
    <col min="15370" max="15370" width="8.125" style="74" customWidth="1"/>
    <col min="15371" max="15371" width="8.625" style="74" customWidth="1"/>
    <col min="15372" max="15616" width="9" style="74"/>
    <col min="15617" max="15617" width="4.875" style="74" customWidth="1"/>
    <col min="15618" max="15618" width="6.125" style="74" customWidth="1"/>
    <col min="15619" max="15619" width="8.25" style="74" customWidth="1"/>
    <col min="15620" max="15620" width="8.125" style="74" customWidth="1"/>
    <col min="15621" max="15621" width="8.25" style="74" customWidth="1"/>
    <col min="15622" max="15622" width="2.375" style="74" customWidth="1"/>
    <col min="15623" max="15623" width="9" style="74"/>
    <col min="15624" max="15624" width="4.75" style="74" customWidth="1"/>
    <col min="15625" max="15625" width="8.5" style="74" customWidth="1"/>
    <col min="15626" max="15626" width="8.125" style="74" customWidth="1"/>
    <col min="15627" max="15627" width="8.625" style="74" customWidth="1"/>
    <col min="15628" max="15872" width="9" style="74"/>
    <col min="15873" max="15873" width="4.875" style="74" customWidth="1"/>
    <col min="15874" max="15874" width="6.125" style="74" customWidth="1"/>
    <col min="15875" max="15875" width="8.25" style="74" customWidth="1"/>
    <col min="15876" max="15876" width="8.125" style="74" customWidth="1"/>
    <col min="15877" max="15877" width="8.25" style="74" customWidth="1"/>
    <col min="15878" max="15878" width="2.375" style="74" customWidth="1"/>
    <col min="15879" max="15879" width="9" style="74"/>
    <col min="15880" max="15880" width="4.75" style="74" customWidth="1"/>
    <col min="15881" max="15881" width="8.5" style="74" customWidth="1"/>
    <col min="15882" max="15882" width="8.125" style="74" customWidth="1"/>
    <col min="15883" max="15883" width="8.625" style="74" customWidth="1"/>
    <col min="15884" max="16128" width="9" style="74"/>
    <col min="16129" max="16129" width="4.875" style="74" customWidth="1"/>
    <col min="16130" max="16130" width="6.125" style="74" customWidth="1"/>
    <col min="16131" max="16131" width="8.25" style="74" customWidth="1"/>
    <col min="16132" max="16132" width="8.125" style="74" customWidth="1"/>
    <col min="16133" max="16133" width="8.25" style="74" customWidth="1"/>
    <col min="16134" max="16134" width="2.375" style="74" customWidth="1"/>
    <col min="16135" max="16135" width="9" style="74"/>
    <col min="16136" max="16136" width="4.75" style="74" customWidth="1"/>
    <col min="16137" max="16137" width="8.5" style="74" customWidth="1"/>
    <col min="16138" max="16138" width="8.125" style="74" customWidth="1"/>
    <col min="16139" max="16139" width="8.625" style="74" customWidth="1"/>
    <col min="16140" max="16384" width="9" style="74"/>
  </cols>
  <sheetData>
    <row r="1" spans="1:11" ht="12" thickBot="1" x14ac:dyDescent="0.2"/>
    <row r="2" spans="1:11" ht="12" thickBot="1" x14ac:dyDescent="0.2">
      <c r="A2" s="197" t="s">
        <v>56</v>
      </c>
      <c r="B2" s="198"/>
      <c r="C2" s="198"/>
      <c r="D2" s="198"/>
      <c r="E2" s="199"/>
      <c r="H2" s="76" t="s">
        <v>57</v>
      </c>
      <c r="I2" s="76">
        <v>9</v>
      </c>
    </row>
    <row r="3" spans="1:11" ht="12" thickBot="1" x14ac:dyDescent="0.2"/>
    <row r="4" spans="1:11" ht="22.5" x14ac:dyDescent="0.15">
      <c r="A4" s="77" t="s">
        <v>1</v>
      </c>
      <c r="B4" s="78" t="s">
        <v>58</v>
      </c>
      <c r="C4" s="78" t="s">
        <v>59</v>
      </c>
      <c r="D4" s="78" t="s">
        <v>60</v>
      </c>
      <c r="E4" s="79" t="s">
        <v>61</v>
      </c>
      <c r="G4" s="80"/>
      <c r="H4" s="77" t="s">
        <v>1</v>
      </c>
      <c r="I4" s="78" t="s">
        <v>59</v>
      </c>
      <c r="J4" s="81" t="s">
        <v>60</v>
      </c>
      <c r="K4" s="79" t="s">
        <v>61</v>
      </c>
    </row>
    <row r="5" spans="1:11" x14ac:dyDescent="0.15">
      <c r="A5" s="82">
        <v>1</v>
      </c>
      <c r="B5" s="83">
        <v>1</v>
      </c>
      <c r="C5" s="84">
        <v>1100</v>
      </c>
      <c r="D5" s="85">
        <f>C5/22</f>
        <v>50</v>
      </c>
      <c r="E5" s="86">
        <f>D5/8</f>
        <v>6.25</v>
      </c>
      <c r="H5" s="87">
        <v>1</v>
      </c>
      <c r="I5" s="88">
        <f>FLOOR((C6+C7)/2,1)</f>
        <v>1556</v>
      </c>
      <c r="J5" s="89">
        <f>I5/22</f>
        <v>70.727272727272734</v>
      </c>
      <c r="K5" s="86">
        <f>J5/8</f>
        <v>8.8409090909090917</v>
      </c>
    </row>
    <row r="6" spans="1:11" x14ac:dyDescent="0.15">
      <c r="A6" s="90">
        <v>1</v>
      </c>
      <c r="B6" s="91">
        <v>2</v>
      </c>
      <c r="C6" s="84">
        <f>C5+300</f>
        <v>1400</v>
      </c>
      <c r="D6" s="85">
        <f t="shared" ref="D6:D49" si="0">C6/22</f>
        <v>63.636363636363633</v>
      </c>
      <c r="E6" s="86">
        <f t="shared" ref="E6:E49" si="1">D6/8</f>
        <v>7.9545454545454541</v>
      </c>
      <c r="H6" s="87">
        <v>2</v>
      </c>
      <c r="I6" s="88">
        <f>FLOOR((C11+C12)/2,1)</f>
        <v>3269</v>
      </c>
      <c r="J6" s="89">
        <f t="shared" ref="J6:J13" si="2">I6/22</f>
        <v>148.59090909090909</v>
      </c>
      <c r="K6" s="86">
        <f t="shared" ref="K6:K13" si="3">J6/8</f>
        <v>18.573863636363637</v>
      </c>
    </row>
    <row r="7" spans="1:11" x14ac:dyDescent="0.15">
      <c r="A7" s="92">
        <v>1</v>
      </c>
      <c r="B7" s="93">
        <v>3</v>
      </c>
      <c r="C7" s="84">
        <f>FLOOR(C6+(C6-C5)*1.04,1)</f>
        <v>1712</v>
      </c>
      <c r="D7" s="85">
        <f t="shared" si="0"/>
        <v>77.818181818181813</v>
      </c>
      <c r="E7" s="86">
        <f t="shared" si="1"/>
        <v>9.7272727272727266</v>
      </c>
      <c r="H7" s="87">
        <v>3</v>
      </c>
      <c r="I7" s="88">
        <f>FLOOR((C16+C17)/2,1)</f>
        <v>5268</v>
      </c>
      <c r="J7" s="89">
        <f t="shared" si="2"/>
        <v>239.45454545454547</v>
      </c>
      <c r="K7" s="86">
        <f t="shared" si="3"/>
        <v>29.931818181818183</v>
      </c>
    </row>
    <row r="8" spans="1:11" x14ac:dyDescent="0.15">
      <c r="A8" s="90">
        <v>1</v>
      </c>
      <c r="B8" s="85">
        <v>4</v>
      </c>
      <c r="C8" s="84">
        <f>FLOOR(C7+(C7-C6)*1.04,1)</f>
        <v>2036</v>
      </c>
      <c r="D8" s="85">
        <f t="shared" si="0"/>
        <v>92.545454545454547</v>
      </c>
      <c r="E8" s="86">
        <f t="shared" si="1"/>
        <v>11.568181818181818</v>
      </c>
      <c r="H8" s="87">
        <v>4</v>
      </c>
      <c r="I8" s="88">
        <f>FLOOR((C21+C22)/2,1)</f>
        <v>7573</v>
      </c>
      <c r="J8" s="89">
        <f t="shared" si="2"/>
        <v>344.22727272727275</v>
      </c>
      <c r="K8" s="86">
        <f t="shared" si="3"/>
        <v>43.028409090909093</v>
      </c>
    </row>
    <row r="9" spans="1:11" x14ac:dyDescent="0.15">
      <c r="A9" s="82">
        <v>1</v>
      </c>
      <c r="B9" s="88">
        <v>5</v>
      </c>
      <c r="C9" s="84">
        <f>FLOOR(C8+(C8-C7)*1.04,1)</f>
        <v>2372</v>
      </c>
      <c r="D9" s="85">
        <f t="shared" si="0"/>
        <v>107.81818181818181</v>
      </c>
      <c r="E9" s="86">
        <f t="shared" si="1"/>
        <v>13.477272727272727</v>
      </c>
      <c r="H9" s="87">
        <v>5</v>
      </c>
      <c r="I9" s="88">
        <f>FLOOR((C26+C27)/2,1)</f>
        <v>10233</v>
      </c>
      <c r="J9" s="89">
        <f t="shared" si="2"/>
        <v>465.13636363636363</v>
      </c>
      <c r="K9" s="86">
        <f t="shared" si="3"/>
        <v>58.142045454545453</v>
      </c>
    </row>
    <row r="10" spans="1:11" x14ac:dyDescent="0.15">
      <c r="A10" s="82">
        <v>2</v>
      </c>
      <c r="B10" s="83">
        <v>1</v>
      </c>
      <c r="C10" s="84">
        <f>FLOOR(C9+(C9-C8)*1.04,1)</f>
        <v>2721</v>
      </c>
      <c r="D10" s="85">
        <f t="shared" si="0"/>
        <v>123.68181818181819</v>
      </c>
      <c r="E10" s="86">
        <f t="shared" si="1"/>
        <v>15.460227272727273</v>
      </c>
      <c r="H10" s="87">
        <v>6</v>
      </c>
      <c r="I10" s="88">
        <f>FLOOR((C31+C32)/2,1)</f>
        <v>13306</v>
      </c>
      <c r="J10" s="89">
        <f t="shared" si="2"/>
        <v>604.81818181818187</v>
      </c>
      <c r="K10" s="86">
        <f t="shared" si="3"/>
        <v>75.602272727272734</v>
      </c>
    </row>
    <row r="11" spans="1:11" x14ac:dyDescent="0.15">
      <c r="A11" s="82">
        <v>2</v>
      </c>
      <c r="B11" s="91">
        <v>2</v>
      </c>
      <c r="C11" s="84">
        <f>FLOOR(C10+(C10-C9)*1.04,1)</f>
        <v>3083</v>
      </c>
      <c r="D11" s="85">
        <f t="shared" si="0"/>
        <v>140.13636363636363</v>
      </c>
      <c r="E11" s="86">
        <f t="shared" si="1"/>
        <v>17.517045454545453</v>
      </c>
      <c r="H11" s="87">
        <v>7</v>
      </c>
      <c r="I11" s="88">
        <f>FLOOR((C36+C37)/2,1)</f>
        <v>16854</v>
      </c>
      <c r="J11" s="89">
        <f t="shared" si="2"/>
        <v>766.09090909090912</v>
      </c>
      <c r="K11" s="86">
        <f t="shared" si="3"/>
        <v>95.76136363636364</v>
      </c>
    </row>
    <row r="12" spans="1:11" x14ac:dyDescent="0.15">
      <c r="A12" s="82">
        <v>2</v>
      </c>
      <c r="B12" s="93">
        <v>3</v>
      </c>
      <c r="C12" s="84">
        <f>FLOOR(C11+(C11-C10)*1.03,1)</f>
        <v>3455</v>
      </c>
      <c r="D12" s="85">
        <f t="shared" si="0"/>
        <v>157.04545454545453</v>
      </c>
      <c r="E12" s="86">
        <f t="shared" si="1"/>
        <v>19.630681818181817</v>
      </c>
      <c r="H12" s="87">
        <v>8</v>
      </c>
      <c r="I12" s="88">
        <f>FLOOR((C41+C42)/2,1)</f>
        <v>20952</v>
      </c>
      <c r="J12" s="89">
        <f t="shared" si="2"/>
        <v>952.36363636363637</v>
      </c>
      <c r="K12" s="86">
        <f t="shared" si="3"/>
        <v>119.04545454545455</v>
      </c>
    </row>
    <row r="13" spans="1:11" ht="12" thickBot="1" x14ac:dyDescent="0.2">
      <c r="A13" s="82">
        <v>2</v>
      </c>
      <c r="B13" s="85">
        <v>4</v>
      </c>
      <c r="C13" s="84">
        <f t="shared" ref="C13:C49" si="4">FLOOR(C12+(C12-C11)*1.03,1)</f>
        <v>3838</v>
      </c>
      <c r="D13" s="85">
        <f t="shared" si="0"/>
        <v>174.45454545454547</v>
      </c>
      <c r="E13" s="86">
        <f t="shared" si="1"/>
        <v>21.806818181818183</v>
      </c>
      <c r="H13" s="94">
        <v>9</v>
      </c>
      <c r="I13" s="95">
        <f>FLOOR((C46+C47)/2,1)</f>
        <v>25687</v>
      </c>
      <c r="J13" s="96">
        <f t="shared" si="2"/>
        <v>1167.590909090909</v>
      </c>
      <c r="K13" s="97">
        <f t="shared" si="3"/>
        <v>145.94886363636363</v>
      </c>
    </row>
    <row r="14" spans="1:11" x14ac:dyDescent="0.15">
      <c r="A14" s="82">
        <v>2</v>
      </c>
      <c r="B14" s="88">
        <v>5</v>
      </c>
      <c r="C14" s="84">
        <f t="shared" si="4"/>
        <v>4232</v>
      </c>
      <c r="D14" s="85">
        <f t="shared" si="0"/>
        <v>192.36363636363637</v>
      </c>
      <c r="E14" s="86">
        <f t="shared" si="1"/>
        <v>24.045454545454547</v>
      </c>
    </row>
    <row r="15" spans="1:11" x14ac:dyDescent="0.15">
      <c r="A15" s="82">
        <v>3</v>
      </c>
      <c r="B15" s="83">
        <v>1</v>
      </c>
      <c r="C15" s="84">
        <f t="shared" si="4"/>
        <v>4637</v>
      </c>
      <c r="D15" s="85">
        <f t="shared" si="0"/>
        <v>210.77272727272728</v>
      </c>
      <c r="E15" s="86">
        <f t="shared" si="1"/>
        <v>26.34659090909091</v>
      </c>
    </row>
    <row r="16" spans="1:11" x14ac:dyDescent="0.15">
      <c r="A16" s="82">
        <v>3</v>
      </c>
      <c r="B16" s="91">
        <v>2</v>
      </c>
      <c r="C16" s="84">
        <f t="shared" si="4"/>
        <v>5054</v>
      </c>
      <c r="D16" s="85">
        <f t="shared" si="0"/>
        <v>229.72727272727272</v>
      </c>
      <c r="E16" s="86">
        <f t="shared" si="1"/>
        <v>28.71590909090909</v>
      </c>
    </row>
    <row r="17" spans="1:5" x14ac:dyDescent="0.15">
      <c r="A17" s="82">
        <v>3</v>
      </c>
      <c r="B17" s="93">
        <v>3</v>
      </c>
      <c r="C17" s="84">
        <f t="shared" si="4"/>
        <v>5483</v>
      </c>
      <c r="D17" s="85">
        <f t="shared" si="0"/>
        <v>249.22727272727272</v>
      </c>
      <c r="E17" s="86">
        <f t="shared" si="1"/>
        <v>31.15340909090909</v>
      </c>
    </row>
    <row r="18" spans="1:5" x14ac:dyDescent="0.15">
      <c r="A18" s="82">
        <v>3</v>
      </c>
      <c r="B18" s="85">
        <v>4</v>
      </c>
      <c r="C18" s="84">
        <f t="shared" si="4"/>
        <v>5924</v>
      </c>
      <c r="D18" s="85">
        <f t="shared" si="0"/>
        <v>269.27272727272725</v>
      </c>
      <c r="E18" s="86">
        <f t="shared" si="1"/>
        <v>33.659090909090907</v>
      </c>
    </row>
    <row r="19" spans="1:5" x14ac:dyDescent="0.15">
      <c r="A19" s="82">
        <v>3</v>
      </c>
      <c r="B19" s="88">
        <v>5</v>
      </c>
      <c r="C19" s="84">
        <f t="shared" si="4"/>
        <v>6378</v>
      </c>
      <c r="D19" s="85">
        <f t="shared" si="0"/>
        <v>289.90909090909093</v>
      </c>
      <c r="E19" s="86">
        <f t="shared" si="1"/>
        <v>36.238636363636367</v>
      </c>
    </row>
    <row r="20" spans="1:5" x14ac:dyDescent="0.15">
      <c r="A20" s="82">
        <v>4</v>
      </c>
      <c r="B20" s="83">
        <v>1</v>
      </c>
      <c r="C20" s="84">
        <f t="shared" si="4"/>
        <v>6845</v>
      </c>
      <c r="D20" s="85">
        <f t="shared" si="0"/>
        <v>311.13636363636363</v>
      </c>
      <c r="E20" s="86">
        <f t="shared" si="1"/>
        <v>38.892045454545453</v>
      </c>
    </row>
    <row r="21" spans="1:5" x14ac:dyDescent="0.15">
      <c r="A21" s="82">
        <v>4</v>
      </c>
      <c r="B21" s="91">
        <v>2</v>
      </c>
      <c r="C21" s="84">
        <f t="shared" si="4"/>
        <v>7326</v>
      </c>
      <c r="D21" s="85">
        <f t="shared" si="0"/>
        <v>333</v>
      </c>
      <c r="E21" s="86">
        <f t="shared" si="1"/>
        <v>41.625</v>
      </c>
    </row>
    <row r="22" spans="1:5" x14ac:dyDescent="0.15">
      <c r="A22" s="82">
        <v>4</v>
      </c>
      <c r="B22" s="93">
        <v>3</v>
      </c>
      <c r="C22" s="84">
        <f t="shared" si="4"/>
        <v>7821</v>
      </c>
      <c r="D22" s="85">
        <f t="shared" si="0"/>
        <v>355.5</v>
      </c>
      <c r="E22" s="86">
        <f t="shared" si="1"/>
        <v>44.4375</v>
      </c>
    </row>
    <row r="23" spans="1:5" x14ac:dyDescent="0.15">
      <c r="A23" s="82">
        <v>4</v>
      </c>
      <c r="B23" s="85">
        <v>4</v>
      </c>
      <c r="C23" s="84">
        <f t="shared" si="4"/>
        <v>8330</v>
      </c>
      <c r="D23" s="85">
        <f t="shared" si="0"/>
        <v>378.63636363636363</v>
      </c>
      <c r="E23" s="86">
        <f t="shared" si="1"/>
        <v>47.329545454545453</v>
      </c>
    </row>
    <row r="24" spans="1:5" x14ac:dyDescent="0.15">
      <c r="A24" s="82">
        <v>4</v>
      </c>
      <c r="B24" s="88">
        <v>5</v>
      </c>
      <c r="C24" s="84">
        <f t="shared" si="4"/>
        <v>8854</v>
      </c>
      <c r="D24" s="85">
        <f t="shared" si="0"/>
        <v>402.45454545454544</v>
      </c>
      <c r="E24" s="86">
        <f t="shared" si="1"/>
        <v>50.30681818181818</v>
      </c>
    </row>
    <row r="25" spans="1:5" x14ac:dyDescent="0.15">
      <c r="A25" s="82">
        <v>5</v>
      </c>
      <c r="B25" s="83">
        <v>1</v>
      </c>
      <c r="C25" s="84">
        <f t="shared" si="4"/>
        <v>9393</v>
      </c>
      <c r="D25" s="85">
        <f t="shared" si="0"/>
        <v>426.95454545454544</v>
      </c>
      <c r="E25" s="86">
        <f t="shared" si="1"/>
        <v>53.36931818181818</v>
      </c>
    </row>
    <row r="26" spans="1:5" x14ac:dyDescent="0.15">
      <c r="A26" s="82">
        <v>5</v>
      </c>
      <c r="B26" s="91">
        <v>2</v>
      </c>
      <c r="C26" s="84">
        <f t="shared" si="4"/>
        <v>9948</v>
      </c>
      <c r="D26" s="85">
        <f t="shared" si="0"/>
        <v>452.18181818181819</v>
      </c>
      <c r="E26" s="86">
        <f t="shared" si="1"/>
        <v>56.522727272727273</v>
      </c>
    </row>
    <row r="27" spans="1:5" x14ac:dyDescent="0.15">
      <c r="A27" s="82">
        <v>5</v>
      </c>
      <c r="B27" s="93">
        <v>3</v>
      </c>
      <c r="C27" s="84">
        <f t="shared" si="4"/>
        <v>10519</v>
      </c>
      <c r="D27" s="85">
        <f t="shared" si="0"/>
        <v>478.13636363636363</v>
      </c>
      <c r="E27" s="86">
        <f t="shared" si="1"/>
        <v>59.767045454545453</v>
      </c>
    </row>
    <row r="28" spans="1:5" x14ac:dyDescent="0.15">
      <c r="A28" s="82">
        <v>5</v>
      </c>
      <c r="B28" s="85">
        <v>4</v>
      </c>
      <c r="C28" s="84">
        <f t="shared" si="4"/>
        <v>11107</v>
      </c>
      <c r="D28" s="85">
        <f t="shared" si="0"/>
        <v>504.86363636363637</v>
      </c>
      <c r="E28" s="86">
        <f t="shared" si="1"/>
        <v>63.107954545454547</v>
      </c>
    </row>
    <row r="29" spans="1:5" x14ac:dyDescent="0.15">
      <c r="A29" s="82">
        <v>5</v>
      </c>
      <c r="B29" s="88">
        <v>5</v>
      </c>
      <c r="C29" s="84">
        <f t="shared" si="4"/>
        <v>11712</v>
      </c>
      <c r="D29" s="85">
        <f t="shared" si="0"/>
        <v>532.36363636363637</v>
      </c>
      <c r="E29" s="86">
        <f t="shared" si="1"/>
        <v>66.545454545454547</v>
      </c>
    </row>
    <row r="30" spans="1:5" x14ac:dyDescent="0.15">
      <c r="A30" s="82">
        <v>6</v>
      </c>
      <c r="B30" s="83">
        <v>1</v>
      </c>
      <c r="C30" s="84">
        <f t="shared" si="4"/>
        <v>12335</v>
      </c>
      <c r="D30" s="85">
        <f t="shared" si="0"/>
        <v>560.68181818181813</v>
      </c>
      <c r="E30" s="86">
        <f t="shared" si="1"/>
        <v>70.085227272727266</v>
      </c>
    </row>
    <row r="31" spans="1:5" x14ac:dyDescent="0.15">
      <c r="A31" s="82">
        <v>6</v>
      </c>
      <c r="B31" s="91">
        <v>2</v>
      </c>
      <c r="C31" s="84">
        <f t="shared" si="4"/>
        <v>12976</v>
      </c>
      <c r="D31" s="85">
        <f t="shared" si="0"/>
        <v>589.81818181818187</v>
      </c>
      <c r="E31" s="86">
        <f t="shared" si="1"/>
        <v>73.727272727272734</v>
      </c>
    </row>
    <row r="32" spans="1:5" x14ac:dyDescent="0.15">
      <c r="A32" s="82">
        <v>6</v>
      </c>
      <c r="B32" s="93">
        <v>3</v>
      </c>
      <c r="C32" s="84">
        <f t="shared" si="4"/>
        <v>13636</v>
      </c>
      <c r="D32" s="85">
        <f t="shared" si="0"/>
        <v>619.81818181818187</v>
      </c>
      <c r="E32" s="86">
        <f t="shared" si="1"/>
        <v>77.477272727272734</v>
      </c>
    </row>
    <row r="33" spans="1:5" x14ac:dyDescent="0.15">
      <c r="A33" s="82">
        <v>6</v>
      </c>
      <c r="B33" s="85">
        <v>4</v>
      </c>
      <c r="C33" s="84">
        <f t="shared" si="4"/>
        <v>14315</v>
      </c>
      <c r="D33" s="85">
        <f t="shared" si="0"/>
        <v>650.68181818181813</v>
      </c>
      <c r="E33" s="86">
        <f t="shared" si="1"/>
        <v>81.335227272727266</v>
      </c>
    </row>
    <row r="34" spans="1:5" x14ac:dyDescent="0.15">
      <c r="A34" s="82">
        <v>6</v>
      </c>
      <c r="B34" s="88">
        <v>5</v>
      </c>
      <c r="C34" s="84">
        <f t="shared" si="4"/>
        <v>15014</v>
      </c>
      <c r="D34" s="85">
        <f t="shared" si="0"/>
        <v>682.4545454545455</v>
      </c>
      <c r="E34" s="86">
        <f t="shared" si="1"/>
        <v>85.306818181818187</v>
      </c>
    </row>
    <row r="35" spans="1:5" x14ac:dyDescent="0.15">
      <c r="A35" s="82">
        <v>7</v>
      </c>
      <c r="B35" s="83">
        <v>1</v>
      </c>
      <c r="C35" s="84">
        <f t="shared" si="4"/>
        <v>15733</v>
      </c>
      <c r="D35" s="85">
        <f t="shared" si="0"/>
        <v>715.13636363636363</v>
      </c>
      <c r="E35" s="86">
        <f t="shared" si="1"/>
        <v>89.392045454545453</v>
      </c>
    </row>
    <row r="36" spans="1:5" x14ac:dyDescent="0.15">
      <c r="A36" s="82">
        <v>7</v>
      </c>
      <c r="B36" s="91">
        <v>2</v>
      </c>
      <c r="C36" s="84">
        <f t="shared" si="4"/>
        <v>16473</v>
      </c>
      <c r="D36" s="85">
        <f t="shared" si="0"/>
        <v>748.77272727272725</v>
      </c>
      <c r="E36" s="86">
        <f t="shared" si="1"/>
        <v>93.596590909090907</v>
      </c>
    </row>
    <row r="37" spans="1:5" x14ac:dyDescent="0.15">
      <c r="A37" s="82">
        <v>7</v>
      </c>
      <c r="B37" s="93">
        <v>3</v>
      </c>
      <c r="C37" s="84">
        <f t="shared" si="4"/>
        <v>17235</v>
      </c>
      <c r="D37" s="85">
        <f t="shared" si="0"/>
        <v>783.40909090909088</v>
      </c>
      <c r="E37" s="86">
        <f t="shared" si="1"/>
        <v>97.92613636363636</v>
      </c>
    </row>
    <row r="38" spans="1:5" x14ac:dyDescent="0.15">
      <c r="A38" s="82">
        <v>7</v>
      </c>
      <c r="B38" s="85">
        <v>4</v>
      </c>
      <c r="C38" s="84">
        <f t="shared" si="4"/>
        <v>18019</v>
      </c>
      <c r="D38" s="85">
        <f t="shared" si="0"/>
        <v>819.0454545454545</v>
      </c>
      <c r="E38" s="86">
        <f t="shared" si="1"/>
        <v>102.38068181818181</v>
      </c>
    </row>
    <row r="39" spans="1:5" x14ac:dyDescent="0.15">
      <c r="A39" s="82">
        <v>7</v>
      </c>
      <c r="B39" s="88">
        <v>5</v>
      </c>
      <c r="C39" s="84">
        <f t="shared" si="4"/>
        <v>18826</v>
      </c>
      <c r="D39" s="85">
        <f t="shared" si="0"/>
        <v>855.72727272727275</v>
      </c>
      <c r="E39" s="86">
        <f t="shared" si="1"/>
        <v>106.96590909090909</v>
      </c>
    </row>
    <row r="40" spans="1:5" x14ac:dyDescent="0.15">
      <c r="A40" s="82">
        <v>8</v>
      </c>
      <c r="B40" s="83">
        <v>1</v>
      </c>
      <c r="C40" s="84">
        <f t="shared" si="4"/>
        <v>19657</v>
      </c>
      <c r="D40" s="85">
        <f t="shared" si="0"/>
        <v>893.5</v>
      </c>
      <c r="E40" s="86">
        <f t="shared" si="1"/>
        <v>111.6875</v>
      </c>
    </row>
    <row r="41" spans="1:5" x14ac:dyDescent="0.15">
      <c r="A41" s="82">
        <v>8</v>
      </c>
      <c r="B41" s="91">
        <v>2</v>
      </c>
      <c r="C41" s="84">
        <f t="shared" si="4"/>
        <v>20512</v>
      </c>
      <c r="D41" s="85">
        <f t="shared" si="0"/>
        <v>932.36363636363637</v>
      </c>
      <c r="E41" s="86">
        <f t="shared" si="1"/>
        <v>116.54545454545455</v>
      </c>
    </row>
    <row r="42" spans="1:5" x14ac:dyDescent="0.15">
      <c r="A42" s="82">
        <v>8</v>
      </c>
      <c r="B42" s="93">
        <v>3</v>
      </c>
      <c r="C42" s="84">
        <f t="shared" si="4"/>
        <v>21392</v>
      </c>
      <c r="D42" s="85">
        <f t="shared" si="0"/>
        <v>972.36363636363637</v>
      </c>
      <c r="E42" s="86">
        <f t="shared" si="1"/>
        <v>121.54545454545455</v>
      </c>
    </row>
    <row r="43" spans="1:5" x14ac:dyDescent="0.15">
      <c r="A43" s="82">
        <v>8</v>
      </c>
      <c r="B43" s="85">
        <v>4</v>
      </c>
      <c r="C43" s="84">
        <f t="shared" si="4"/>
        <v>22298</v>
      </c>
      <c r="D43" s="85">
        <f t="shared" si="0"/>
        <v>1013.5454545454545</v>
      </c>
      <c r="E43" s="86">
        <f t="shared" si="1"/>
        <v>126.69318181818181</v>
      </c>
    </row>
    <row r="44" spans="1:5" x14ac:dyDescent="0.15">
      <c r="A44" s="82">
        <v>8</v>
      </c>
      <c r="B44" s="88">
        <v>5</v>
      </c>
      <c r="C44" s="84">
        <f t="shared" si="4"/>
        <v>23231</v>
      </c>
      <c r="D44" s="85">
        <f t="shared" si="0"/>
        <v>1055.9545454545455</v>
      </c>
      <c r="E44" s="86">
        <f t="shared" si="1"/>
        <v>131.99431818181819</v>
      </c>
    </row>
    <row r="45" spans="1:5" x14ac:dyDescent="0.15">
      <c r="A45" s="82">
        <v>9</v>
      </c>
      <c r="B45" s="83">
        <v>1</v>
      </c>
      <c r="C45" s="84">
        <f t="shared" si="4"/>
        <v>24191</v>
      </c>
      <c r="D45" s="85">
        <f t="shared" si="0"/>
        <v>1099.590909090909</v>
      </c>
      <c r="E45" s="86">
        <f t="shared" si="1"/>
        <v>137.44886363636363</v>
      </c>
    </row>
    <row r="46" spans="1:5" x14ac:dyDescent="0.15">
      <c r="A46" s="82">
        <v>9</v>
      </c>
      <c r="B46" s="91">
        <v>2</v>
      </c>
      <c r="C46" s="84">
        <f t="shared" si="4"/>
        <v>25179</v>
      </c>
      <c r="D46" s="85">
        <f t="shared" si="0"/>
        <v>1144.5</v>
      </c>
      <c r="E46" s="86">
        <f t="shared" si="1"/>
        <v>143.0625</v>
      </c>
    </row>
    <row r="47" spans="1:5" x14ac:dyDescent="0.15">
      <c r="A47" s="82">
        <v>9</v>
      </c>
      <c r="B47" s="93">
        <v>3</v>
      </c>
      <c r="C47" s="84">
        <f t="shared" si="4"/>
        <v>26196</v>
      </c>
      <c r="D47" s="85">
        <f t="shared" si="0"/>
        <v>1190.7272727272727</v>
      </c>
      <c r="E47" s="86">
        <f t="shared" si="1"/>
        <v>148.84090909090909</v>
      </c>
    </row>
    <row r="48" spans="1:5" x14ac:dyDescent="0.15">
      <c r="A48" s="82">
        <v>9</v>
      </c>
      <c r="B48" s="85">
        <v>4</v>
      </c>
      <c r="C48" s="84">
        <f t="shared" si="4"/>
        <v>27243</v>
      </c>
      <c r="D48" s="85">
        <f t="shared" si="0"/>
        <v>1238.3181818181818</v>
      </c>
      <c r="E48" s="86">
        <f t="shared" si="1"/>
        <v>154.78977272727272</v>
      </c>
    </row>
    <row r="49" spans="1:5" ht="12" thickBot="1" x14ac:dyDescent="0.2">
      <c r="A49" s="98">
        <v>9</v>
      </c>
      <c r="B49" s="95">
        <v>5</v>
      </c>
      <c r="C49" s="84">
        <f t="shared" si="4"/>
        <v>28321</v>
      </c>
      <c r="D49" s="99">
        <f t="shared" si="0"/>
        <v>1287.3181818181818</v>
      </c>
      <c r="E49" s="97">
        <f t="shared" si="1"/>
        <v>160.91477272727272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A19" sqref="A19:K19"/>
    </sheetView>
  </sheetViews>
  <sheetFormatPr defaultRowHeight="12" x14ac:dyDescent="0.15"/>
  <cols>
    <col min="1" max="1" width="9" style="1"/>
    <col min="2" max="2" width="11" style="1" customWidth="1"/>
    <col min="3" max="5" width="9" style="1"/>
    <col min="6" max="6" width="12" style="1" customWidth="1"/>
    <col min="7" max="7" width="12.625" style="1" customWidth="1"/>
    <col min="8" max="8" width="17.625" style="1" customWidth="1"/>
    <col min="9" max="9" width="9.375" style="1" bestFit="1" customWidth="1"/>
    <col min="10" max="10" width="14.25" style="1" customWidth="1"/>
    <col min="11" max="11" width="15.625" style="1" customWidth="1"/>
    <col min="12" max="262" width="9" style="1"/>
    <col min="263" max="263" width="12.625" style="1" customWidth="1"/>
    <col min="264" max="264" width="14.5" style="1" customWidth="1"/>
    <col min="265" max="265" width="9.375" style="1" bestFit="1" customWidth="1"/>
    <col min="266" max="266" width="14.25" style="1" customWidth="1"/>
    <col min="267" max="267" width="15.625" style="1" customWidth="1"/>
    <col min="268" max="518" width="9" style="1"/>
    <col min="519" max="519" width="12.625" style="1" customWidth="1"/>
    <col min="520" max="520" width="14.5" style="1" customWidth="1"/>
    <col min="521" max="521" width="9.375" style="1" bestFit="1" customWidth="1"/>
    <col min="522" max="522" width="14.25" style="1" customWidth="1"/>
    <col min="523" max="523" width="15.625" style="1" customWidth="1"/>
    <col min="524" max="774" width="9" style="1"/>
    <col min="775" max="775" width="12.625" style="1" customWidth="1"/>
    <col min="776" max="776" width="14.5" style="1" customWidth="1"/>
    <col min="777" max="777" width="9.375" style="1" bestFit="1" customWidth="1"/>
    <col min="778" max="778" width="14.25" style="1" customWidth="1"/>
    <col min="779" max="779" width="15.625" style="1" customWidth="1"/>
    <col min="780" max="1030" width="9" style="1"/>
    <col min="1031" max="1031" width="12.625" style="1" customWidth="1"/>
    <col min="1032" max="1032" width="14.5" style="1" customWidth="1"/>
    <col min="1033" max="1033" width="9.375" style="1" bestFit="1" customWidth="1"/>
    <col min="1034" max="1034" width="14.25" style="1" customWidth="1"/>
    <col min="1035" max="1035" width="15.625" style="1" customWidth="1"/>
    <col min="1036" max="1286" width="9" style="1"/>
    <col min="1287" max="1287" width="12.625" style="1" customWidth="1"/>
    <col min="1288" max="1288" width="14.5" style="1" customWidth="1"/>
    <col min="1289" max="1289" width="9.375" style="1" bestFit="1" customWidth="1"/>
    <col min="1290" max="1290" width="14.25" style="1" customWidth="1"/>
    <col min="1291" max="1291" width="15.625" style="1" customWidth="1"/>
    <col min="1292" max="1542" width="9" style="1"/>
    <col min="1543" max="1543" width="12.625" style="1" customWidth="1"/>
    <col min="1544" max="1544" width="14.5" style="1" customWidth="1"/>
    <col min="1545" max="1545" width="9.375" style="1" bestFit="1" customWidth="1"/>
    <col min="1546" max="1546" width="14.25" style="1" customWidth="1"/>
    <col min="1547" max="1547" width="15.625" style="1" customWidth="1"/>
    <col min="1548" max="1798" width="9" style="1"/>
    <col min="1799" max="1799" width="12.625" style="1" customWidth="1"/>
    <col min="1800" max="1800" width="14.5" style="1" customWidth="1"/>
    <col min="1801" max="1801" width="9.375" style="1" bestFit="1" customWidth="1"/>
    <col min="1802" max="1802" width="14.25" style="1" customWidth="1"/>
    <col min="1803" max="1803" width="15.625" style="1" customWidth="1"/>
    <col min="1804" max="2054" width="9" style="1"/>
    <col min="2055" max="2055" width="12.625" style="1" customWidth="1"/>
    <col min="2056" max="2056" width="14.5" style="1" customWidth="1"/>
    <col min="2057" max="2057" width="9.375" style="1" bestFit="1" customWidth="1"/>
    <col min="2058" max="2058" width="14.25" style="1" customWidth="1"/>
    <col min="2059" max="2059" width="15.625" style="1" customWidth="1"/>
    <col min="2060" max="2310" width="9" style="1"/>
    <col min="2311" max="2311" width="12.625" style="1" customWidth="1"/>
    <col min="2312" max="2312" width="14.5" style="1" customWidth="1"/>
    <col min="2313" max="2313" width="9.375" style="1" bestFit="1" customWidth="1"/>
    <col min="2314" max="2314" width="14.25" style="1" customWidth="1"/>
    <col min="2315" max="2315" width="15.625" style="1" customWidth="1"/>
    <col min="2316" max="2566" width="9" style="1"/>
    <col min="2567" max="2567" width="12.625" style="1" customWidth="1"/>
    <col min="2568" max="2568" width="14.5" style="1" customWidth="1"/>
    <col min="2569" max="2569" width="9.375" style="1" bestFit="1" customWidth="1"/>
    <col min="2570" max="2570" width="14.25" style="1" customWidth="1"/>
    <col min="2571" max="2571" width="15.625" style="1" customWidth="1"/>
    <col min="2572" max="2822" width="9" style="1"/>
    <col min="2823" max="2823" width="12.625" style="1" customWidth="1"/>
    <col min="2824" max="2824" width="14.5" style="1" customWidth="1"/>
    <col min="2825" max="2825" width="9.375" style="1" bestFit="1" customWidth="1"/>
    <col min="2826" max="2826" width="14.25" style="1" customWidth="1"/>
    <col min="2827" max="2827" width="15.625" style="1" customWidth="1"/>
    <col min="2828" max="3078" width="9" style="1"/>
    <col min="3079" max="3079" width="12.625" style="1" customWidth="1"/>
    <col min="3080" max="3080" width="14.5" style="1" customWidth="1"/>
    <col min="3081" max="3081" width="9.375" style="1" bestFit="1" customWidth="1"/>
    <col min="3082" max="3082" width="14.25" style="1" customWidth="1"/>
    <col min="3083" max="3083" width="15.625" style="1" customWidth="1"/>
    <col min="3084" max="3334" width="9" style="1"/>
    <col min="3335" max="3335" width="12.625" style="1" customWidth="1"/>
    <col min="3336" max="3336" width="14.5" style="1" customWidth="1"/>
    <col min="3337" max="3337" width="9.375" style="1" bestFit="1" customWidth="1"/>
    <col min="3338" max="3338" width="14.25" style="1" customWidth="1"/>
    <col min="3339" max="3339" width="15.625" style="1" customWidth="1"/>
    <col min="3340" max="3590" width="9" style="1"/>
    <col min="3591" max="3591" width="12.625" style="1" customWidth="1"/>
    <col min="3592" max="3592" width="14.5" style="1" customWidth="1"/>
    <col min="3593" max="3593" width="9.375" style="1" bestFit="1" customWidth="1"/>
    <col min="3594" max="3594" width="14.25" style="1" customWidth="1"/>
    <col min="3595" max="3595" width="15.625" style="1" customWidth="1"/>
    <col min="3596" max="3846" width="9" style="1"/>
    <col min="3847" max="3847" width="12.625" style="1" customWidth="1"/>
    <col min="3848" max="3848" width="14.5" style="1" customWidth="1"/>
    <col min="3849" max="3849" width="9.375" style="1" bestFit="1" customWidth="1"/>
    <col min="3850" max="3850" width="14.25" style="1" customWidth="1"/>
    <col min="3851" max="3851" width="15.625" style="1" customWidth="1"/>
    <col min="3852" max="4102" width="9" style="1"/>
    <col min="4103" max="4103" width="12.625" style="1" customWidth="1"/>
    <col min="4104" max="4104" width="14.5" style="1" customWidth="1"/>
    <col min="4105" max="4105" width="9.375" style="1" bestFit="1" customWidth="1"/>
    <col min="4106" max="4106" width="14.25" style="1" customWidth="1"/>
    <col min="4107" max="4107" width="15.625" style="1" customWidth="1"/>
    <col min="4108" max="4358" width="9" style="1"/>
    <col min="4359" max="4359" width="12.625" style="1" customWidth="1"/>
    <col min="4360" max="4360" width="14.5" style="1" customWidth="1"/>
    <col min="4361" max="4361" width="9.375" style="1" bestFit="1" customWidth="1"/>
    <col min="4362" max="4362" width="14.25" style="1" customWidth="1"/>
    <col min="4363" max="4363" width="15.625" style="1" customWidth="1"/>
    <col min="4364" max="4614" width="9" style="1"/>
    <col min="4615" max="4615" width="12.625" style="1" customWidth="1"/>
    <col min="4616" max="4616" width="14.5" style="1" customWidth="1"/>
    <col min="4617" max="4617" width="9.375" style="1" bestFit="1" customWidth="1"/>
    <col min="4618" max="4618" width="14.25" style="1" customWidth="1"/>
    <col min="4619" max="4619" width="15.625" style="1" customWidth="1"/>
    <col min="4620" max="4870" width="9" style="1"/>
    <col min="4871" max="4871" width="12.625" style="1" customWidth="1"/>
    <col min="4872" max="4872" width="14.5" style="1" customWidth="1"/>
    <col min="4873" max="4873" width="9.375" style="1" bestFit="1" customWidth="1"/>
    <col min="4874" max="4874" width="14.25" style="1" customWidth="1"/>
    <col min="4875" max="4875" width="15.625" style="1" customWidth="1"/>
    <col min="4876" max="5126" width="9" style="1"/>
    <col min="5127" max="5127" width="12.625" style="1" customWidth="1"/>
    <col min="5128" max="5128" width="14.5" style="1" customWidth="1"/>
    <col min="5129" max="5129" width="9.375" style="1" bestFit="1" customWidth="1"/>
    <col min="5130" max="5130" width="14.25" style="1" customWidth="1"/>
    <col min="5131" max="5131" width="15.625" style="1" customWidth="1"/>
    <col min="5132" max="5382" width="9" style="1"/>
    <col min="5383" max="5383" width="12.625" style="1" customWidth="1"/>
    <col min="5384" max="5384" width="14.5" style="1" customWidth="1"/>
    <col min="5385" max="5385" width="9.375" style="1" bestFit="1" customWidth="1"/>
    <col min="5386" max="5386" width="14.25" style="1" customWidth="1"/>
    <col min="5387" max="5387" width="15.625" style="1" customWidth="1"/>
    <col min="5388" max="5638" width="9" style="1"/>
    <col min="5639" max="5639" width="12.625" style="1" customWidth="1"/>
    <col min="5640" max="5640" width="14.5" style="1" customWidth="1"/>
    <col min="5641" max="5641" width="9.375" style="1" bestFit="1" customWidth="1"/>
    <col min="5642" max="5642" width="14.25" style="1" customWidth="1"/>
    <col min="5643" max="5643" width="15.625" style="1" customWidth="1"/>
    <col min="5644" max="5894" width="9" style="1"/>
    <col min="5895" max="5895" width="12.625" style="1" customWidth="1"/>
    <col min="5896" max="5896" width="14.5" style="1" customWidth="1"/>
    <col min="5897" max="5897" width="9.375" style="1" bestFit="1" customWidth="1"/>
    <col min="5898" max="5898" width="14.25" style="1" customWidth="1"/>
    <col min="5899" max="5899" width="15.625" style="1" customWidth="1"/>
    <col min="5900" max="6150" width="9" style="1"/>
    <col min="6151" max="6151" width="12.625" style="1" customWidth="1"/>
    <col min="6152" max="6152" width="14.5" style="1" customWidth="1"/>
    <col min="6153" max="6153" width="9.375" style="1" bestFit="1" customWidth="1"/>
    <col min="6154" max="6154" width="14.25" style="1" customWidth="1"/>
    <col min="6155" max="6155" width="15.625" style="1" customWidth="1"/>
    <col min="6156" max="6406" width="9" style="1"/>
    <col min="6407" max="6407" width="12.625" style="1" customWidth="1"/>
    <col min="6408" max="6408" width="14.5" style="1" customWidth="1"/>
    <col min="6409" max="6409" width="9.375" style="1" bestFit="1" customWidth="1"/>
    <col min="6410" max="6410" width="14.25" style="1" customWidth="1"/>
    <col min="6411" max="6411" width="15.625" style="1" customWidth="1"/>
    <col min="6412" max="6662" width="9" style="1"/>
    <col min="6663" max="6663" width="12.625" style="1" customWidth="1"/>
    <col min="6664" max="6664" width="14.5" style="1" customWidth="1"/>
    <col min="6665" max="6665" width="9.375" style="1" bestFit="1" customWidth="1"/>
    <col min="6666" max="6666" width="14.25" style="1" customWidth="1"/>
    <col min="6667" max="6667" width="15.625" style="1" customWidth="1"/>
    <col min="6668" max="6918" width="9" style="1"/>
    <col min="6919" max="6919" width="12.625" style="1" customWidth="1"/>
    <col min="6920" max="6920" width="14.5" style="1" customWidth="1"/>
    <col min="6921" max="6921" width="9.375" style="1" bestFit="1" customWidth="1"/>
    <col min="6922" max="6922" width="14.25" style="1" customWidth="1"/>
    <col min="6923" max="6923" width="15.625" style="1" customWidth="1"/>
    <col min="6924" max="7174" width="9" style="1"/>
    <col min="7175" max="7175" width="12.625" style="1" customWidth="1"/>
    <col min="7176" max="7176" width="14.5" style="1" customWidth="1"/>
    <col min="7177" max="7177" width="9.375" style="1" bestFit="1" customWidth="1"/>
    <col min="7178" max="7178" width="14.25" style="1" customWidth="1"/>
    <col min="7179" max="7179" width="15.625" style="1" customWidth="1"/>
    <col min="7180" max="7430" width="9" style="1"/>
    <col min="7431" max="7431" width="12.625" style="1" customWidth="1"/>
    <col min="7432" max="7432" width="14.5" style="1" customWidth="1"/>
    <col min="7433" max="7433" width="9.375" style="1" bestFit="1" customWidth="1"/>
    <col min="7434" max="7434" width="14.25" style="1" customWidth="1"/>
    <col min="7435" max="7435" width="15.625" style="1" customWidth="1"/>
    <col min="7436" max="7686" width="9" style="1"/>
    <col min="7687" max="7687" width="12.625" style="1" customWidth="1"/>
    <col min="7688" max="7688" width="14.5" style="1" customWidth="1"/>
    <col min="7689" max="7689" width="9.375" style="1" bestFit="1" customWidth="1"/>
    <col min="7690" max="7690" width="14.25" style="1" customWidth="1"/>
    <col min="7691" max="7691" width="15.625" style="1" customWidth="1"/>
    <col min="7692" max="7942" width="9" style="1"/>
    <col min="7943" max="7943" width="12.625" style="1" customWidth="1"/>
    <col min="7944" max="7944" width="14.5" style="1" customWidth="1"/>
    <col min="7945" max="7945" width="9.375" style="1" bestFit="1" customWidth="1"/>
    <col min="7946" max="7946" width="14.25" style="1" customWidth="1"/>
    <col min="7947" max="7947" width="15.625" style="1" customWidth="1"/>
    <col min="7948" max="8198" width="9" style="1"/>
    <col min="8199" max="8199" width="12.625" style="1" customWidth="1"/>
    <col min="8200" max="8200" width="14.5" style="1" customWidth="1"/>
    <col min="8201" max="8201" width="9.375" style="1" bestFit="1" customWidth="1"/>
    <col min="8202" max="8202" width="14.25" style="1" customWidth="1"/>
    <col min="8203" max="8203" width="15.625" style="1" customWidth="1"/>
    <col min="8204" max="8454" width="9" style="1"/>
    <col min="8455" max="8455" width="12.625" style="1" customWidth="1"/>
    <col min="8456" max="8456" width="14.5" style="1" customWidth="1"/>
    <col min="8457" max="8457" width="9.375" style="1" bestFit="1" customWidth="1"/>
    <col min="8458" max="8458" width="14.25" style="1" customWidth="1"/>
    <col min="8459" max="8459" width="15.625" style="1" customWidth="1"/>
    <col min="8460" max="8710" width="9" style="1"/>
    <col min="8711" max="8711" width="12.625" style="1" customWidth="1"/>
    <col min="8712" max="8712" width="14.5" style="1" customWidth="1"/>
    <col min="8713" max="8713" width="9.375" style="1" bestFit="1" customWidth="1"/>
    <col min="8714" max="8714" width="14.25" style="1" customWidth="1"/>
    <col min="8715" max="8715" width="15.625" style="1" customWidth="1"/>
    <col min="8716" max="8966" width="9" style="1"/>
    <col min="8967" max="8967" width="12.625" style="1" customWidth="1"/>
    <col min="8968" max="8968" width="14.5" style="1" customWidth="1"/>
    <col min="8969" max="8969" width="9.375" style="1" bestFit="1" customWidth="1"/>
    <col min="8970" max="8970" width="14.25" style="1" customWidth="1"/>
    <col min="8971" max="8971" width="15.625" style="1" customWidth="1"/>
    <col min="8972" max="9222" width="9" style="1"/>
    <col min="9223" max="9223" width="12.625" style="1" customWidth="1"/>
    <col min="9224" max="9224" width="14.5" style="1" customWidth="1"/>
    <col min="9225" max="9225" width="9.375" style="1" bestFit="1" customWidth="1"/>
    <col min="9226" max="9226" width="14.25" style="1" customWidth="1"/>
    <col min="9227" max="9227" width="15.625" style="1" customWidth="1"/>
    <col min="9228" max="9478" width="9" style="1"/>
    <col min="9479" max="9479" width="12.625" style="1" customWidth="1"/>
    <col min="9480" max="9480" width="14.5" style="1" customWidth="1"/>
    <col min="9481" max="9481" width="9.375" style="1" bestFit="1" customWidth="1"/>
    <col min="9482" max="9482" width="14.25" style="1" customWidth="1"/>
    <col min="9483" max="9483" width="15.625" style="1" customWidth="1"/>
    <col min="9484" max="9734" width="9" style="1"/>
    <col min="9735" max="9735" width="12.625" style="1" customWidth="1"/>
    <col min="9736" max="9736" width="14.5" style="1" customWidth="1"/>
    <col min="9737" max="9737" width="9.375" style="1" bestFit="1" customWidth="1"/>
    <col min="9738" max="9738" width="14.25" style="1" customWidth="1"/>
    <col min="9739" max="9739" width="15.625" style="1" customWidth="1"/>
    <col min="9740" max="9990" width="9" style="1"/>
    <col min="9991" max="9991" width="12.625" style="1" customWidth="1"/>
    <col min="9992" max="9992" width="14.5" style="1" customWidth="1"/>
    <col min="9993" max="9993" width="9.375" style="1" bestFit="1" customWidth="1"/>
    <col min="9994" max="9994" width="14.25" style="1" customWidth="1"/>
    <col min="9995" max="9995" width="15.625" style="1" customWidth="1"/>
    <col min="9996" max="10246" width="9" style="1"/>
    <col min="10247" max="10247" width="12.625" style="1" customWidth="1"/>
    <col min="10248" max="10248" width="14.5" style="1" customWidth="1"/>
    <col min="10249" max="10249" width="9.375" style="1" bestFit="1" customWidth="1"/>
    <col min="10250" max="10250" width="14.25" style="1" customWidth="1"/>
    <col min="10251" max="10251" width="15.625" style="1" customWidth="1"/>
    <col min="10252" max="10502" width="9" style="1"/>
    <col min="10503" max="10503" width="12.625" style="1" customWidth="1"/>
    <col min="10504" max="10504" width="14.5" style="1" customWidth="1"/>
    <col min="10505" max="10505" width="9.375" style="1" bestFit="1" customWidth="1"/>
    <col min="10506" max="10506" width="14.25" style="1" customWidth="1"/>
    <col min="10507" max="10507" width="15.625" style="1" customWidth="1"/>
    <col min="10508" max="10758" width="9" style="1"/>
    <col min="10759" max="10759" width="12.625" style="1" customWidth="1"/>
    <col min="10760" max="10760" width="14.5" style="1" customWidth="1"/>
    <col min="10761" max="10761" width="9.375" style="1" bestFit="1" customWidth="1"/>
    <col min="10762" max="10762" width="14.25" style="1" customWidth="1"/>
    <col min="10763" max="10763" width="15.625" style="1" customWidth="1"/>
    <col min="10764" max="11014" width="9" style="1"/>
    <col min="11015" max="11015" width="12.625" style="1" customWidth="1"/>
    <col min="11016" max="11016" width="14.5" style="1" customWidth="1"/>
    <col min="11017" max="11017" width="9.375" style="1" bestFit="1" customWidth="1"/>
    <col min="11018" max="11018" width="14.25" style="1" customWidth="1"/>
    <col min="11019" max="11019" width="15.625" style="1" customWidth="1"/>
    <col min="11020" max="11270" width="9" style="1"/>
    <col min="11271" max="11271" width="12.625" style="1" customWidth="1"/>
    <col min="11272" max="11272" width="14.5" style="1" customWidth="1"/>
    <col min="11273" max="11273" width="9.375" style="1" bestFit="1" customWidth="1"/>
    <col min="11274" max="11274" width="14.25" style="1" customWidth="1"/>
    <col min="11275" max="11275" width="15.625" style="1" customWidth="1"/>
    <col min="11276" max="11526" width="9" style="1"/>
    <col min="11527" max="11527" width="12.625" style="1" customWidth="1"/>
    <col min="11528" max="11528" width="14.5" style="1" customWidth="1"/>
    <col min="11529" max="11529" width="9.375" style="1" bestFit="1" customWidth="1"/>
    <col min="11530" max="11530" width="14.25" style="1" customWidth="1"/>
    <col min="11531" max="11531" width="15.625" style="1" customWidth="1"/>
    <col min="11532" max="11782" width="9" style="1"/>
    <col min="11783" max="11783" width="12.625" style="1" customWidth="1"/>
    <col min="11784" max="11784" width="14.5" style="1" customWidth="1"/>
    <col min="11785" max="11785" width="9.375" style="1" bestFit="1" customWidth="1"/>
    <col min="11786" max="11786" width="14.25" style="1" customWidth="1"/>
    <col min="11787" max="11787" width="15.625" style="1" customWidth="1"/>
    <col min="11788" max="12038" width="9" style="1"/>
    <col min="12039" max="12039" width="12.625" style="1" customWidth="1"/>
    <col min="12040" max="12040" width="14.5" style="1" customWidth="1"/>
    <col min="12041" max="12041" width="9.375" style="1" bestFit="1" customWidth="1"/>
    <col min="12042" max="12042" width="14.25" style="1" customWidth="1"/>
    <col min="12043" max="12043" width="15.625" style="1" customWidth="1"/>
    <col min="12044" max="12294" width="9" style="1"/>
    <col min="12295" max="12295" width="12.625" style="1" customWidth="1"/>
    <col min="12296" max="12296" width="14.5" style="1" customWidth="1"/>
    <col min="12297" max="12297" width="9.375" style="1" bestFit="1" customWidth="1"/>
    <col min="12298" max="12298" width="14.25" style="1" customWidth="1"/>
    <col min="12299" max="12299" width="15.625" style="1" customWidth="1"/>
    <col min="12300" max="12550" width="9" style="1"/>
    <col min="12551" max="12551" width="12.625" style="1" customWidth="1"/>
    <col min="12552" max="12552" width="14.5" style="1" customWidth="1"/>
    <col min="12553" max="12553" width="9.375" style="1" bestFit="1" customWidth="1"/>
    <col min="12554" max="12554" width="14.25" style="1" customWidth="1"/>
    <col min="12555" max="12555" width="15.625" style="1" customWidth="1"/>
    <col min="12556" max="12806" width="9" style="1"/>
    <col min="12807" max="12807" width="12.625" style="1" customWidth="1"/>
    <col min="12808" max="12808" width="14.5" style="1" customWidth="1"/>
    <col min="12809" max="12809" width="9.375" style="1" bestFit="1" customWidth="1"/>
    <col min="12810" max="12810" width="14.25" style="1" customWidth="1"/>
    <col min="12811" max="12811" width="15.625" style="1" customWidth="1"/>
    <col min="12812" max="13062" width="9" style="1"/>
    <col min="13063" max="13063" width="12.625" style="1" customWidth="1"/>
    <col min="13064" max="13064" width="14.5" style="1" customWidth="1"/>
    <col min="13065" max="13065" width="9.375" style="1" bestFit="1" customWidth="1"/>
    <col min="13066" max="13066" width="14.25" style="1" customWidth="1"/>
    <col min="13067" max="13067" width="15.625" style="1" customWidth="1"/>
    <col min="13068" max="13318" width="9" style="1"/>
    <col min="13319" max="13319" width="12.625" style="1" customWidth="1"/>
    <col min="13320" max="13320" width="14.5" style="1" customWidth="1"/>
    <col min="13321" max="13321" width="9.375" style="1" bestFit="1" customWidth="1"/>
    <col min="13322" max="13322" width="14.25" style="1" customWidth="1"/>
    <col min="13323" max="13323" width="15.625" style="1" customWidth="1"/>
    <col min="13324" max="13574" width="9" style="1"/>
    <col min="13575" max="13575" width="12.625" style="1" customWidth="1"/>
    <col min="13576" max="13576" width="14.5" style="1" customWidth="1"/>
    <col min="13577" max="13577" width="9.375" style="1" bestFit="1" customWidth="1"/>
    <col min="13578" max="13578" width="14.25" style="1" customWidth="1"/>
    <col min="13579" max="13579" width="15.625" style="1" customWidth="1"/>
    <col min="13580" max="13830" width="9" style="1"/>
    <col min="13831" max="13831" width="12.625" style="1" customWidth="1"/>
    <col min="13832" max="13832" width="14.5" style="1" customWidth="1"/>
    <col min="13833" max="13833" width="9.375" style="1" bestFit="1" customWidth="1"/>
    <col min="13834" max="13834" width="14.25" style="1" customWidth="1"/>
    <col min="13835" max="13835" width="15.625" style="1" customWidth="1"/>
    <col min="13836" max="14086" width="9" style="1"/>
    <col min="14087" max="14087" width="12.625" style="1" customWidth="1"/>
    <col min="14088" max="14088" width="14.5" style="1" customWidth="1"/>
    <col min="14089" max="14089" width="9.375" style="1" bestFit="1" customWidth="1"/>
    <col min="14090" max="14090" width="14.25" style="1" customWidth="1"/>
    <col min="14091" max="14091" width="15.625" style="1" customWidth="1"/>
    <col min="14092" max="14342" width="9" style="1"/>
    <col min="14343" max="14343" width="12.625" style="1" customWidth="1"/>
    <col min="14344" max="14344" width="14.5" style="1" customWidth="1"/>
    <col min="14345" max="14345" width="9.375" style="1" bestFit="1" customWidth="1"/>
    <col min="14346" max="14346" width="14.25" style="1" customWidth="1"/>
    <col min="14347" max="14347" width="15.625" style="1" customWidth="1"/>
    <col min="14348" max="14598" width="9" style="1"/>
    <col min="14599" max="14599" width="12.625" style="1" customWidth="1"/>
    <col min="14600" max="14600" width="14.5" style="1" customWidth="1"/>
    <col min="14601" max="14601" width="9.375" style="1" bestFit="1" customWidth="1"/>
    <col min="14602" max="14602" width="14.25" style="1" customWidth="1"/>
    <col min="14603" max="14603" width="15.625" style="1" customWidth="1"/>
    <col min="14604" max="14854" width="9" style="1"/>
    <col min="14855" max="14855" width="12.625" style="1" customWidth="1"/>
    <col min="14856" max="14856" width="14.5" style="1" customWidth="1"/>
    <col min="14857" max="14857" width="9.375" style="1" bestFit="1" customWidth="1"/>
    <col min="14858" max="14858" width="14.25" style="1" customWidth="1"/>
    <col min="14859" max="14859" width="15.625" style="1" customWidth="1"/>
    <col min="14860" max="15110" width="9" style="1"/>
    <col min="15111" max="15111" width="12.625" style="1" customWidth="1"/>
    <col min="15112" max="15112" width="14.5" style="1" customWidth="1"/>
    <col min="15113" max="15113" width="9.375" style="1" bestFit="1" customWidth="1"/>
    <col min="15114" max="15114" width="14.25" style="1" customWidth="1"/>
    <col min="15115" max="15115" width="15.625" style="1" customWidth="1"/>
    <col min="15116" max="15366" width="9" style="1"/>
    <col min="15367" max="15367" width="12.625" style="1" customWidth="1"/>
    <col min="15368" max="15368" width="14.5" style="1" customWidth="1"/>
    <col min="15369" max="15369" width="9.375" style="1" bestFit="1" customWidth="1"/>
    <col min="15370" max="15370" width="14.25" style="1" customWidth="1"/>
    <col min="15371" max="15371" width="15.625" style="1" customWidth="1"/>
    <col min="15372" max="15622" width="9" style="1"/>
    <col min="15623" max="15623" width="12.625" style="1" customWidth="1"/>
    <col min="15624" max="15624" width="14.5" style="1" customWidth="1"/>
    <col min="15625" max="15625" width="9.375" style="1" bestFit="1" customWidth="1"/>
    <col min="15626" max="15626" width="14.25" style="1" customWidth="1"/>
    <col min="15627" max="15627" width="15.625" style="1" customWidth="1"/>
    <col min="15628" max="15878" width="9" style="1"/>
    <col min="15879" max="15879" width="12.625" style="1" customWidth="1"/>
    <col min="15880" max="15880" width="14.5" style="1" customWidth="1"/>
    <col min="15881" max="15881" width="9.375" style="1" bestFit="1" customWidth="1"/>
    <col min="15882" max="15882" width="14.25" style="1" customWidth="1"/>
    <col min="15883" max="15883" width="15.625" style="1" customWidth="1"/>
    <col min="15884" max="16134" width="9" style="1"/>
    <col min="16135" max="16135" width="12.625" style="1" customWidth="1"/>
    <col min="16136" max="16136" width="14.5" style="1" customWidth="1"/>
    <col min="16137" max="16137" width="9.375" style="1" bestFit="1" customWidth="1"/>
    <col min="16138" max="16138" width="14.25" style="1" customWidth="1"/>
    <col min="16139" max="16139" width="15.625" style="1" customWidth="1"/>
    <col min="16140" max="16384" width="9" style="1"/>
  </cols>
  <sheetData>
    <row r="1" spans="1:11" s="100" customFormat="1" ht="13.5" thickBot="1" x14ac:dyDescent="0.25">
      <c r="A1" s="202" t="s">
        <v>62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s="100" customFormat="1" ht="13.5" thickBot="1" x14ac:dyDescent="0.25">
      <c r="A2" s="101" t="s">
        <v>63</v>
      </c>
      <c r="B2" s="165" t="str">
        <f>项目概述!B10</f>
        <v>单汇丰</v>
      </c>
      <c r="C2" s="101" t="s">
        <v>64</v>
      </c>
      <c r="D2" s="204">
        <f>项目概述!B11</f>
        <v>41614</v>
      </c>
      <c r="E2" s="204"/>
      <c r="F2" s="205"/>
      <c r="G2" s="205"/>
      <c r="H2" s="103"/>
      <c r="I2" s="104"/>
      <c r="J2" s="206" t="s">
        <v>65</v>
      </c>
      <c r="K2" s="207"/>
    </row>
    <row r="3" spans="1:11" s="105" customFormat="1" ht="13.5" thickBot="1" x14ac:dyDescent="0.25">
      <c r="A3" s="208" t="s">
        <v>66</v>
      </c>
      <c r="B3" s="209"/>
      <c r="C3" s="209"/>
      <c r="D3" s="209"/>
      <c r="E3" s="209"/>
      <c r="F3" s="209"/>
      <c r="G3" s="209"/>
      <c r="H3" s="209"/>
      <c r="I3" s="209"/>
      <c r="J3" s="209"/>
      <c r="K3" s="210"/>
    </row>
    <row r="4" spans="1:11" s="105" customFormat="1" ht="12.75" x14ac:dyDescent="0.2">
      <c r="A4" s="106" t="s">
        <v>67</v>
      </c>
      <c r="B4" s="102" t="str">
        <f>项目概述!B3</f>
        <v>2013菜鸟001</v>
      </c>
      <c r="C4" s="107" t="s">
        <v>4</v>
      </c>
      <c r="D4" s="108" t="str">
        <f>项目概述!B5</f>
        <v>网站开发</v>
      </c>
      <c r="E4" s="107" t="s">
        <v>68</v>
      </c>
      <c r="F4" s="109" t="str">
        <f>项目概述!B6</f>
        <v>钟文琪 郑春生</v>
      </c>
      <c r="G4" s="107" t="s">
        <v>69</v>
      </c>
      <c r="H4" s="108" t="str">
        <f>项目概述!B8</f>
        <v>王志海 杨清枫</v>
      </c>
      <c r="I4" s="200" t="s">
        <v>70</v>
      </c>
      <c r="J4" s="201"/>
      <c r="K4" s="110">
        <f>项目人力需求!C1</f>
        <v>41614</v>
      </c>
    </row>
    <row r="5" spans="1:11" s="105" customFormat="1" ht="12.75" x14ac:dyDescent="0.2">
      <c r="A5" s="111" t="s">
        <v>71</v>
      </c>
      <c r="B5" s="211" t="str">
        <f>项目概述!B2</f>
        <v>菜鸟快递网站</v>
      </c>
      <c r="C5" s="212"/>
      <c r="D5" s="212"/>
      <c r="E5" s="212"/>
      <c r="F5" s="213"/>
      <c r="G5" s="112" t="s">
        <v>3</v>
      </c>
      <c r="H5" s="113" t="str">
        <f>项目概述!B4</f>
        <v>暨南大学附属网络公司</v>
      </c>
      <c r="I5" s="214" t="s">
        <v>72</v>
      </c>
      <c r="J5" s="215"/>
      <c r="K5" s="114">
        <f>项目人力需求!C2</f>
        <v>41851</v>
      </c>
    </row>
    <row r="6" spans="1:11" s="115" customFormat="1" ht="12.75" x14ac:dyDescent="0.2">
      <c r="A6" s="216" t="s">
        <v>73</v>
      </c>
      <c r="B6" s="217"/>
      <c r="C6" s="217"/>
      <c r="D6" s="217"/>
      <c r="E6" s="217"/>
      <c r="F6" s="217"/>
      <c r="G6" s="217"/>
      <c r="H6" s="217"/>
      <c r="I6" s="217"/>
      <c r="J6" s="217"/>
      <c r="K6" s="218"/>
    </row>
    <row r="7" spans="1:11" s="100" customFormat="1" ht="12.75" x14ac:dyDescent="0.2">
      <c r="A7" s="219" t="s">
        <v>74</v>
      </c>
      <c r="B7" s="220"/>
      <c r="C7" s="220"/>
      <c r="D7" s="221"/>
      <c r="E7" s="112" t="s">
        <v>75</v>
      </c>
      <c r="F7" s="112" t="s">
        <v>76</v>
      </c>
      <c r="G7" s="30" t="s">
        <v>77</v>
      </c>
      <c r="H7" s="30" t="s">
        <v>78</v>
      </c>
      <c r="I7" s="30" t="s">
        <v>79</v>
      </c>
      <c r="J7" s="30" t="s">
        <v>80</v>
      </c>
      <c r="K7" s="116" t="s">
        <v>81</v>
      </c>
    </row>
    <row r="8" spans="1:11" s="100" customFormat="1" ht="12.75" x14ac:dyDescent="0.2">
      <c r="A8" s="222" t="str">
        <f>项目阶段划分!A4&amp;"_"&amp;项目阶段划分!B4</f>
        <v>阶段1_项目管理</v>
      </c>
      <c r="B8" s="223"/>
      <c r="C8" s="223"/>
      <c r="D8" s="224"/>
      <c r="E8" s="117">
        <f>项目阶段划分!D4</f>
        <v>41614</v>
      </c>
      <c r="F8" s="117">
        <f>项目阶段划分!E4</f>
        <v>41634</v>
      </c>
      <c r="G8" s="118">
        <f>SUMIF(项目人力需求!$A$5:$A$84,1,项目人力需求!$I$5:$I$84)</f>
        <v>3.4545454545454541</v>
      </c>
      <c r="H8" s="119">
        <f>SUMIF(项目人力需求!$A$5:$A$84,1,项目人力需求!$H$5:$H$84)</f>
        <v>26573.590909090908</v>
      </c>
      <c r="I8" s="120">
        <v>2342</v>
      </c>
      <c r="J8" s="119">
        <f t="shared" ref="J8:J13" si="0">H8+I8</f>
        <v>28915.590909090908</v>
      </c>
      <c r="K8" s="121">
        <f>IF(H14=0,"",H8/H14)</f>
        <v>5.606392268608619E-2</v>
      </c>
    </row>
    <row r="9" spans="1:11" s="100" customFormat="1" ht="12.75" x14ac:dyDescent="0.2">
      <c r="A9" s="222" t="str">
        <f>项目阶段划分!A5&amp;"_"&amp;项目阶段划分!B5</f>
        <v>阶段2_需求确定</v>
      </c>
      <c r="B9" s="223"/>
      <c r="C9" s="223"/>
      <c r="D9" s="224"/>
      <c r="E9" s="117">
        <f>项目阶段划分!D5</f>
        <v>41635</v>
      </c>
      <c r="F9" s="117">
        <f>项目阶段划分!E5</f>
        <v>41652</v>
      </c>
      <c r="G9" s="118">
        <f>SUMIF(项目人力需求!$A$5:$A$84,2,项目人力需求!$I$5:$I$84)</f>
        <v>9.9090909090909083</v>
      </c>
      <c r="H9" s="119">
        <f>SUMIF(项目人力需求!$A$5:$A$84,2,项目人力需求!$H$5:$H$84)</f>
        <v>96960.545454545441</v>
      </c>
      <c r="I9" s="120">
        <v>3251</v>
      </c>
      <c r="J9" s="119">
        <f t="shared" si="0"/>
        <v>100211.54545454544</v>
      </c>
      <c r="K9" s="121">
        <f>IF(H14=0,"",H9/H14)</f>
        <v>0.20456356623239474</v>
      </c>
    </row>
    <row r="10" spans="1:11" ht="12.75" x14ac:dyDescent="0.2">
      <c r="A10" s="222" t="str">
        <f>项目阶段划分!A6&amp;"_"&amp;项目阶段划分!B6</f>
        <v>阶段3_网站分析设计</v>
      </c>
      <c r="B10" s="223"/>
      <c r="C10" s="223"/>
      <c r="D10" s="224"/>
      <c r="E10" s="117">
        <f>项目阶段划分!D6</f>
        <v>41653</v>
      </c>
      <c r="F10" s="117">
        <f>项目阶段划分!E6</f>
        <v>41732</v>
      </c>
      <c r="G10" s="118">
        <f>SUMIF(项目人力需求!$A$5:$A$84,3,项目人力需求!$I$5:$I$84)</f>
        <v>14.136363636363635</v>
      </c>
      <c r="H10" s="119">
        <f>SUMIF(项目人力需求!$A$5:$A$84,3,项目人力需求!$H$5:$H$84)</f>
        <v>148905.22727272726</v>
      </c>
      <c r="I10" s="120">
        <v>14323</v>
      </c>
      <c r="J10" s="119">
        <f t="shared" si="0"/>
        <v>163228.22727272726</v>
      </c>
      <c r="K10" s="121">
        <f>IF(H14=0,"",H10/H14)</f>
        <v>0.31415442413980732</v>
      </c>
    </row>
    <row r="11" spans="1:11" ht="12.75" x14ac:dyDescent="0.2">
      <c r="A11" s="222" t="s">
        <v>136</v>
      </c>
      <c r="B11" s="223"/>
      <c r="C11" s="223"/>
      <c r="D11" s="224"/>
      <c r="E11" s="117">
        <f>项目阶段划分!D7</f>
        <v>41733</v>
      </c>
      <c r="F11" s="117">
        <f>项目阶段划分!E7</f>
        <v>41765</v>
      </c>
      <c r="G11" s="118">
        <f>SUMIF(项目人力需求!$A$5:$A$84,4,项目人力需求!$I$5:$I$84)</f>
        <v>5.1818181818181817</v>
      </c>
      <c r="H11" s="119">
        <f>SUMIF(项目人力需求!$A$5:$A$84,4,项目人力需求!$H$5:$H$84)</f>
        <v>66329.454545454544</v>
      </c>
      <c r="I11" s="120">
        <v>15378</v>
      </c>
      <c r="J11" s="119">
        <f t="shared" si="0"/>
        <v>81707.454545454544</v>
      </c>
      <c r="K11" s="121">
        <f>IF(H14=0,"",H11/H14)</f>
        <v>0.13993928875357436</v>
      </c>
    </row>
    <row r="12" spans="1:11" ht="12.75" x14ac:dyDescent="0.2">
      <c r="A12" s="222" t="str">
        <f>项目阶段划分!A8&amp;"_"&amp;项目阶段划分!B8</f>
        <v>阶段5_网站测试</v>
      </c>
      <c r="B12" s="223"/>
      <c r="C12" s="223"/>
      <c r="D12" s="224"/>
      <c r="E12" s="117">
        <f>项目阶段划分!D8</f>
        <v>41766</v>
      </c>
      <c r="F12" s="117">
        <f>项目阶段划分!E8</f>
        <v>41774</v>
      </c>
      <c r="G12" s="118">
        <f>SUMIF(项目人力需求!$A$5:$A$84,5,项目人力需求!$I$5:$I$84)</f>
        <v>3.0000000000000004</v>
      </c>
      <c r="H12" s="119">
        <f>SUMIF(项目人力需求!$A$5:$A$84,5,项目人力需求!$H$5:$H$84)</f>
        <v>34573.454545454544</v>
      </c>
      <c r="I12" s="120">
        <v>13241</v>
      </c>
      <c r="J12" s="122">
        <f t="shared" si="0"/>
        <v>47814.454545454544</v>
      </c>
      <c r="K12" s="123">
        <f>IF(H14=0,"",H12/H14)</f>
        <v>7.2941722075061083E-2</v>
      </c>
    </row>
    <row r="13" spans="1:11" ht="12.75" x14ac:dyDescent="0.2">
      <c r="A13" s="222" t="str">
        <f>项目阶段划分!A9&amp;"_"&amp;项目阶段划分!B9</f>
        <v>阶段6_验收总结</v>
      </c>
      <c r="B13" s="223"/>
      <c r="C13" s="223"/>
      <c r="D13" s="224"/>
      <c r="E13" s="117">
        <f>项目阶段划分!D9</f>
        <v>41775</v>
      </c>
      <c r="F13" s="117">
        <f>项目阶段划分!E9</f>
        <v>41851</v>
      </c>
      <c r="G13" s="118">
        <f>SUMIF(项目人力需求!$A$5:$A$84,6,项目人力需求!$I$5:$I$84)</f>
        <v>9</v>
      </c>
      <c r="H13" s="119">
        <f>SUMIF(项目人力需求!$A$5:$A$84,6,项目人力需求!$H$5:$H$84)</f>
        <v>100645.0909090909</v>
      </c>
      <c r="I13" s="120">
        <v>3411</v>
      </c>
      <c r="J13" s="122">
        <f t="shared" si="0"/>
        <v>104056.0909090909</v>
      </c>
      <c r="K13" s="123">
        <f>IF(H14=0,"",H13/H14)</f>
        <v>0.21233707611307628</v>
      </c>
    </row>
    <row r="14" spans="1:11" ht="12.75" x14ac:dyDescent="0.2">
      <c r="A14" s="228" t="s">
        <v>82</v>
      </c>
      <c r="B14" s="229"/>
      <c r="C14" s="229"/>
      <c r="D14" s="229"/>
      <c r="E14" s="229"/>
      <c r="F14" s="230"/>
      <c r="G14" s="124">
        <f>SUM(G8:G13)</f>
        <v>44.68181818181818</v>
      </c>
      <c r="H14" s="119">
        <f>SUM(H8:H13)</f>
        <v>473987.36363636359</v>
      </c>
      <c r="I14" s="119">
        <f>SUM(I8:I13)</f>
        <v>51946</v>
      </c>
      <c r="J14" s="119">
        <f>SUM(J8:J13)</f>
        <v>525933.36363636365</v>
      </c>
      <c r="K14" s="125">
        <f>SUM(K8:K13)</f>
        <v>1</v>
      </c>
    </row>
    <row r="15" spans="1:11" ht="12.75" x14ac:dyDescent="0.15">
      <c r="A15" s="231" t="s">
        <v>83</v>
      </c>
      <c r="B15" s="232"/>
      <c r="C15" s="232"/>
      <c r="D15" s="232"/>
      <c r="E15" s="232"/>
      <c r="F15" s="233"/>
      <c r="G15" s="234" t="s">
        <v>84</v>
      </c>
      <c r="H15" s="232"/>
      <c r="I15" s="232"/>
      <c r="J15" s="232"/>
      <c r="K15" s="235"/>
    </row>
    <row r="16" spans="1:11" ht="12.75" x14ac:dyDescent="0.15">
      <c r="A16" s="236" t="s">
        <v>85</v>
      </c>
      <c r="B16" s="237"/>
      <c r="C16" s="237"/>
      <c r="D16" s="237"/>
      <c r="E16" s="237"/>
      <c r="F16" s="237"/>
      <c r="G16" s="238" t="s">
        <v>85</v>
      </c>
      <c r="H16" s="237"/>
      <c r="I16" s="237"/>
      <c r="J16" s="237"/>
      <c r="K16" s="239"/>
    </row>
    <row r="17" spans="1:11" ht="13.5" thickBot="1" x14ac:dyDescent="0.25">
      <c r="A17" s="126" t="s">
        <v>86</v>
      </c>
      <c r="B17" s="240"/>
      <c r="C17" s="240"/>
      <c r="D17" s="127" t="s">
        <v>87</v>
      </c>
      <c r="E17" s="241"/>
      <c r="F17" s="242"/>
      <c r="G17" s="128" t="s">
        <v>86</v>
      </c>
      <c r="H17" s="240"/>
      <c r="I17" s="240"/>
      <c r="J17" s="127" t="s">
        <v>87</v>
      </c>
      <c r="K17" s="129"/>
    </row>
    <row r="18" spans="1:11" ht="13.5" thickBot="1" x14ac:dyDescent="0.25">
      <c r="A18" s="130"/>
      <c r="B18" s="131"/>
      <c r="C18" s="131"/>
      <c r="D18" s="130"/>
      <c r="E18" s="104"/>
      <c r="F18" s="104"/>
      <c r="G18" s="130"/>
      <c r="H18" s="131"/>
      <c r="I18" s="131"/>
      <c r="J18" s="130"/>
      <c r="K18" s="130"/>
    </row>
    <row r="19" spans="1:11" ht="13.5" thickBot="1" x14ac:dyDescent="0.25">
      <c r="A19" s="225" t="s">
        <v>88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7"/>
    </row>
    <row r="20" spans="1:11" ht="12.75" x14ac:dyDescent="0.15">
      <c r="A20" s="243" t="s">
        <v>89</v>
      </c>
      <c r="B20" s="244"/>
      <c r="C20" s="244"/>
      <c r="D20" s="245"/>
      <c r="E20" s="246" t="s">
        <v>90</v>
      </c>
      <c r="F20" s="247"/>
      <c r="G20" s="247"/>
      <c r="H20" s="247"/>
      <c r="I20" s="247"/>
      <c r="J20" s="247"/>
      <c r="K20" s="248"/>
    </row>
    <row r="21" spans="1:11" ht="12.75" x14ac:dyDescent="0.15">
      <c r="A21" s="132" t="s">
        <v>91</v>
      </c>
      <c r="B21" s="30" t="s">
        <v>92</v>
      </c>
      <c r="C21" s="133" t="s">
        <v>93</v>
      </c>
      <c r="D21" s="134" t="s">
        <v>94</v>
      </c>
      <c r="E21" s="249" t="s">
        <v>95</v>
      </c>
      <c r="F21" s="250"/>
      <c r="G21" s="30" t="s">
        <v>96</v>
      </c>
      <c r="H21" s="30" t="s">
        <v>95</v>
      </c>
      <c r="I21" s="30" t="s">
        <v>96</v>
      </c>
      <c r="J21" s="30" t="s">
        <v>95</v>
      </c>
      <c r="K21" s="135" t="s">
        <v>96</v>
      </c>
    </row>
    <row r="22" spans="1:11" ht="12.75" x14ac:dyDescent="0.2">
      <c r="A22" s="251" t="s">
        <v>97</v>
      </c>
      <c r="B22" s="136">
        <v>1</v>
      </c>
      <c r="C22" s="137">
        <f>SUMIF(项目人力需求!$F$5:$F$84,1,项目人力需求!$I$5:$I$84)</f>
        <v>5.545454545454545</v>
      </c>
      <c r="D22" s="137">
        <f>SUMIF(项目人力需求!$F$5:$F$84,1,项目人力需求!$H$5:$H$84)</f>
        <v>7072.727272727273</v>
      </c>
      <c r="E22" s="254" t="s">
        <v>46</v>
      </c>
      <c r="F22" s="255"/>
      <c r="G22" s="138">
        <f>项目费用明细表!E3</f>
        <v>15333</v>
      </c>
      <c r="H22" s="63" t="s">
        <v>98</v>
      </c>
      <c r="I22" s="138">
        <f>项目费用明细表!E7</f>
        <v>2583</v>
      </c>
      <c r="J22" s="63" t="s">
        <v>52</v>
      </c>
      <c r="K22" s="139">
        <f>项目费用明细表!E9</f>
        <v>2931</v>
      </c>
    </row>
    <row r="23" spans="1:11" ht="12.75" x14ac:dyDescent="0.2">
      <c r="A23" s="252"/>
      <c r="B23" s="136">
        <v>2</v>
      </c>
      <c r="C23" s="137">
        <f>SUMIF(项目人力需求!$F$5:$F$84,2,项目人力需求!$I$5:$I$84)</f>
        <v>3.3636363636363633</v>
      </c>
      <c r="D23" s="137">
        <f>SUMIF(项目人力需求!$F$5:$F$84,2,项目人力需求!$H$5:$H$84)</f>
        <v>10995.727272727272</v>
      </c>
      <c r="E23" s="254" t="s">
        <v>99</v>
      </c>
      <c r="F23" s="255"/>
      <c r="G23" s="138">
        <f>项目费用明细表!E4</f>
        <v>2312</v>
      </c>
      <c r="H23" s="63" t="s">
        <v>51</v>
      </c>
      <c r="I23" s="138">
        <f>项目费用明细表!E8</f>
        <v>3432</v>
      </c>
      <c r="J23" s="63" t="s">
        <v>100</v>
      </c>
      <c r="K23" s="139">
        <f>项目费用明细表!E10</f>
        <v>2453</v>
      </c>
    </row>
    <row r="24" spans="1:11" ht="12.75" x14ac:dyDescent="0.2">
      <c r="A24" s="252"/>
      <c r="B24" s="136">
        <v>3</v>
      </c>
      <c r="C24" s="137">
        <f>SUMIF(项目人力需求!$F$5:$F$84,3,项目人力需求!$I$5:$I$84)</f>
        <v>4.2727272727272725</v>
      </c>
      <c r="D24" s="137">
        <f>SUMIF(项目人力需求!$F$5:$F$84,3,项目人力需求!$H$5:$H$84)</f>
        <v>22508.727272727272</v>
      </c>
      <c r="E24" s="254" t="s">
        <v>48</v>
      </c>
      <c r="F24" s="255"/>
      <c r="G24" s="138">
        <f>项目费用明细表!E5</f>
        <v>6432</v>
      </c>
      <c r="H24" s="140" t="s">
        <v>49</v>
      </c>
      <c r="I24" s="138">
        <f>项目费用明细表!E6</f>
        <v>3843</v>
      </c>
      <c r="J24" s="63" t="s">
        <v>54</v>
      </c>
      <c r="K24" s="139">
        <f>项目费用明细表!E11</f>
        <v>1717</v>
      </c>
    </row>
    <row r="25" spans="1:11" ht="12.75" x14ac:dyDescent="0.2">
      <c r="A25" s="252"/>
      <c r="B25" s="136">
        <v>4</v>
      </c>
      <c r="C25" s="137">
        <f>SUMIF(项目人力需求!$F$5:$F$84,4,项目人力需求!$I$5:$I$84)</f>
        <v>6.8636363636363642</v>
      </c>
      <c r="D25" s="137">
        <f>SUMIF(项目人力需求!$F$5:$F$84,4,项目人力需求!$H$5:$H$84)</f>
        <v>51978.318181818184</v>
      </c>
      <c r="G25" s="138"/>
      <c r="H25" s="141"/>
      <c r="I25" s="138"/>
      <c r="J25" s="142"/>
      <c r="K25" s="139"/>
    </row>
    <row r="26" spans="1:11" ht="12.75" x14ac:dyDescent="0.2">
      <c r="A26" s="252"/>
      <c r="B26" s="136">
        <v>5</v>
      </c>
      <c r="C26" s="137">
        <f>SUMIF(项目人力需求!$F$5:$F$84,5,项目人力需求!$I$5:$I$84)</f>
        <v>9.0909090909090899</v>
      </c>
      <c r="D26" s="137">
        <f>SUMIF(项目人力需求!$F$5:$F$84,5,项目人力需求!$H$5:$H$84)</f>
        <v>93027.272727272735</v>
      </c>
      <c r="E26" s="214"/>
      <c r="F26" s="249"/>
      <c r="G26" s="143"/>
      <c r="H26" s="144"/>
      <c r="I26" s="143"/>
      <c r="J26" s="145"/>
      <c r="K26" s="146"/>
    </row>
    <row r="27" spans="1:11" ht="12.75" x14ac:dyDescent="0.2">
      <c r="A27" s="252"/>
      <c r="B27" s="147">
        <v>6</v>
      </c>
      <c r="C27" s="137">
        <f>SUMIF(项目人力需求!$F$5:$F$84,6,项目人力需求!$I$5:$I$84)</f>
        <v>2.8181818181818183</v>
      </c>
      <c r="D27" s="137">
        <f>SUMIF(项目人力需求!$F$5:$F$84,6,项目人力需求!$H$5:$H$84)</f>
        <v>37498.727272727279</v>
      </c>
      <c r="E27" s="148"/>
      <c r="F27" s="149"/>
      <c r="G27" s="143"/>
      <c r="H27" s="144"/>
      <c r="I27" s="143"/>
      <c r="J27" s="145"/>
      <c r="K27" s="146"/>
    </row>
    <row r="28" spans="1:11" ht="12.75" x14ac:dyDescent="0.2">
      <c r="A28" s="252"/>
      <c r="B28" s="147">
        <v>7</v>
      </c>
      <c r="C28" s="137">
        <f>SUMIF(项目人力需求!$F$5:$F$84,7,项目人力需求!$I$5:$I$84)</f>
        <v>7.3636363636363633</v>
      </c>
      <c r="D28" s="137">
        <f>SUMIF(项目人力需求!$F$5:$F$84,7,项目人力需求!$H$5:$H$84)</f>
        <v>124106.72727272726</v>
      </c>
      <c r="E28" s="148"/>
      <c r="F28" s="149"/>
      <c r="G28" s="143"/>
      <c r="H28" s="144"/>
      <c r="I28" s="143"/>
      <c r="J28" s="145"/>
      <c r="K28" s="146"/>
    </row>
    <row r="29" spans="1:11" ht="12.75" x14ac:dyDescent="0.2">
      <c r="A29" s="252"/>
      <c r="B29" s="147">
        <v>8</v>
      </c>
      <c r="C29" s="137">
        <f>SUMIF(项目人力需求!$F$5:$F$84,8,项目人力需求!$I$5:$I$84)</f>
        <v>2.3181818181818183</v>
      </c>
      <c r="D29" s="137">
        <f>SUMIF(项目人力需求!$F$5:$F$84,8,项目人力需求!$H$5:$H$84)</f>
        <v>48570.545454545456</v>
      </c>
      <c r="E29" s="148"/>
      <c r="F29" s="149"/>
      <c r="G29" s="143"/>
      <c r="H29" s="144"/>
      <c r="I29" s="143"/>
      <c r="J29" s="145"/>
      <c r="K29" s="146"/>
    </row>
    <row r="30" spans="1:11" ht="13.5" thickBot="1" x14ac:dyDescent="0.25">
      <c r="A30" s="253"/>
      <c r="B30" s="150">
        <v>9</v>
      </c>
      <c r="C30" s="137">
        <f>SUMIF(项目人力需求!$F$5:$F$84,9,项目人力需求!$I$5:$I$84)</f>
        <v>3.0454545454545454</v>
      </c>
      <c r="D30" s="137">
        <f>SUMIF(项目人力需求!$F$5:$F$84,9,项目人力需求!$H$5:$H$84)</f>
        <v>78228.590909090912</v>
      </c>
      <c r="E30" s="256" t="s">
        <v>101</v>
      </c>
      <c r="F30" s="257"/>
      <c r="G30" s="151">
        <f>SUM(D22:D30)</f>
        <v>473987.36363636365</v>
      </c>
      <c r="H30" s="152" t="s">
        <v>102</v>
      </c>
      <c r="I30" s="151">
        <f>SUM(G22:G29,I22:I29,K22:K29)</f>
        <v>41036</v>
      </c>
      <c r="J30" s="153" t="s">
        <v>103</v>
      </c>
      <c r="K30" s="154">
        <f>G30+I30</f>
        <v>515023.36363636365</v>
      </c>
    </row>
    <row r="31" spans="1:11" ht="12.75" x14ac:dyDescent="0.2">
      <c r="A31" s="155"/>
      <c r="B31" s="155"/>
      <c r="C31" s="155"/>
      <c r="D31" s="155"/>
      <c r="E31" s="156"/>
      <c r="F31" s="156"/>
      <c r="G31" s="155"/>
      <c r="H31" s="155"/>
      <c r="I31" s="155"/>
      <c r="J31" s="155"/>
      <c r="K31" s="155"/>
    </row>
  </sheetData>
  <mergeCells count="34">
    <mergeCell ref="A20:D20"/>
    <mergeCell ref="E20:K20"/>
    <mergeCell ref="E21:F21"/>
    <mergeCell ref="A22:A30"/>
    <mergeCell ref="E22:F22"/>
    <mergeCell ref="E23:F23"/>
    <mergeCell ref="E24:F24"/>
    <mergeCell ref="E26:F26"/>
    <mergeCell ref="E30:F30"/>
    <mergeCell ref="A19:K19"/>
    <mergeCell ref="A14:F14"/>
    <mergeCell ref="A15:F15"/>
    <mergeCell ref="G15:K15"/>
    <mergeCell ref="A16:F16"/>
    <mergeCell ref="G16:K16"/>
    <mergeCell ref="B17:C17"/>
    <mergeCell ref="E17:F17"/>
    <mergeCell ref="H17:I17"/>
    <mergeCell ref="A9:D9"/>
    <mergeCell ref="A10:D10"/>
    <mergeCell ref="A11:D11"/>
    <mergeCell ref="A12:D12"/>
    <mergeCell ref="A13:D13"/>
    <mergeCell ref="B5:F5"/>
    <mergeCell ref="I5:J5"/>
    <mergeCell ref="A6:K6"/>
    <mergeCell ref="A7:D7"/>
    <mergeCell ref="A8:D8"/>
    <mergeCell ref="I4:J4"/>
    <mergeCell ref="A1:K1"/>
    <mergeCell ref="D2:E2"/>
    <mergeCell ref="F2:G2"/>
    <mergeCell ref="J2:K2"/>
    <mergeCell ref="A3:K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37" workbookViewId="0">
      <selection activeCell="E45" sqref="E45"/>
    </sheetView>
  </sheetViews>
  <sheetFormatPr defaultRowHeight="12" x14ac:dyDescent="0.15"/>
  <cols>
    <col min="1" max="1" width="12.375" style="1" customWidth="1"/>
    <col min="2" max="10" width="6.75" style="1" customWidth="1"/>
    <col min="11" max="11" width="5.875" style="1" customWidth="1"/>
    <col min="12" max="12" width="6.75" style="1" customWidth="1"/>
    <col min="13" max="256" width="9" style="1"/>
    <col min="257" max="257" width="12.375" style="1" customWidth="1"/>
    <col min="258" max="266" width="6.625" style="1" customWidth="1"/>
    <col min="267" max="267" width="6.75" style="1" customWidth="1"/>
    <col min="268" max="268" width="12.75" style="1" bestFit="1" customWidth="1"/>
    <col min="269" max="512" width="9" style="1"/>
    <col min="513" max="513" width="12.375" style="1" customWidth="1"/>
    <col min="514" max="522" width="6.625" style="1" customWidth="1"/>
    <col min="523" max="523" width="6.75" style="1" customWidth="1"/>
    <col min="524" max="524" width="12.75" style="1" bestFit="1" customWidth="1"/>
    <col min="525" max="768" width="9" style="1"/>
    <col min="769" max="769" width="12.375" style="1" customWidth="1"/>
    <col min="770" max="778" width="6.625" style="1" customWidth="1"/>
    <col min="779" max="779" width="6.75" style="1" customWidth="1"/>
    <col min="780" max="780" width="12.75" style="1" bestFit="1" customWidth="1"/>
    <col min="781" max="1024" width="9" style="1"/>
    <col min="1025" max="1025" width="12.375" style="1" customWidth="1"/>
    <col min="1026" max="1034" width="6.625" style="1" customWidth="1"/>
    <col min="1035" max="1035" width="6.75" style="1" customWidth="1"/>
    <col min="1036" max="1036" width="12.75" style="1" bestFit="1" customWidth="1"/>
    <col min="1037" max="1280" width="9" style="1"/>
    <col min="1281" max="1281" width="12.375" style="1" customWidth="1"/>
    <col min="1282" max="1290" width="6.625" style="1" customWidth="1"/>
    <col min="1291" max="1291" width="6.75" style="1" customWidth="1"/>
    <col min="1292" max="1292" width="12.75" style="1" bestFit="1" customWidth="1"/>
    <col min="1293" max="1536" width="9" style="1"/>
    <col min="1537" max="1537" width="12.375" style="1" customWidth="1"/>
    <col min="1538" max="1546" width="6.625" style="1" customWidth="1"/>
    <col min="1547" max="1547" width="6.75" style="1" customWidth="1"/>
    <col min="1548" max="1548" width="12.75" style="1" bestFit="1" customWidth="1"/>
    <col min="1549" max="1792" width="9" style="1"/>
    <col min="1793" max="1793" width="12.375" style="1" customWidth="1"/>
    <col min="1794" max="1802" width="6.625" style="1" customWidth="1"/>
    <col min="1803" max="1803" width="6.75" style="1" customWidth="1"/>
    <col min="1804" max="1804" width="12.75" style="1" bestFit="1" customWidth="1"/>
    <col min="1805" max="2048" width="9" style="1"/>
    <col min="2049" max="2049" width="12.375" style="1" customWidth="1"/>
    <col min="2050" max="2058" width="6.625" style="1" customWidth="1"/>
    <col min="2059" max="2059" width="6.75" style="1" customWidth="1"/>
    <col min="2060" max="2060" width="12.75" style="1" bestFit="1" customWidth="1"/>
    <col min="2061" max="2304" width="9" style="1"/>
    <col min="2305" max="2305" width="12.375" style="1" customWidth="1"/>
    <col min="2306" max="2314" width="6.625" style="1" customWidth="1"/>
    <col min="2315" max="2315" width="6.75" style="1" customWidth="1"/>
    <col min="2316" max="2316" width="12.75" style="1" bestFit="1" customWidth="1"/>
    <col min="2317" max="2560" width="9" style="1"/>
    <col min="2561" max="2561" width="12.375" style="1" customWidth="1"/>
    <col min="2562" max="2570" width="6.625" style="1" customWidth="1"/>
    <col min="2571" max="2571" width="6.75" style="1" customWidth="1"/>
    <col min="2572" max="2572" width="12.75" style="1" bestFit="1" customWidth="1"/>
    <col min="2573" max="2816" width="9" style="1"/>
    <col min="2817" max="2817" width="12.375" style="1" customWidth="1"/>
    <col min="2818" max="2826" width="6.625" style="1" customWidth="1"/>
    <col min="2827" max="2827" width="6.75" style="1" customWidth="1"/>
    <col min="2828" max="2828" width="12.75" style="1" bestFit="1" customWidth="1"/>
    <col min="2829" max="3072" width="9" style="1"/>
    <col min="3073" max="3073" width="12.375" style="1" customWidth="1"/>
    <col min="3074" max="3082" width="6.625" style="1" customWidth="1"/>
    <col min="3083" max="3083" width="6.75" style="1" customWidth="1"/>
    <col min="3084" max="3084" width="12.75" style="1" bestFit="1" customWidth="1"/>
    <col min="3085" max="3328" width="9" style="1"/>
    <col min="3329" max="3329" width="12.375" style="1" customWidth="1"/>
    <col min="3330" max="3338" width="6.625" style="1" customWidth="1"/>
    <col min="3339" max="3339" width="6.75" style="1" customWidth="1"/>
    <col min="3340" max="3340" width="12.75" style="1" bestFit="1" customWidth="1"/>
    <col min="3341" max="3584" width="9" style="1"/>
    <col min="3585" max="3585" width="12.375" style="1" customWidth="1"/>
    <col min="3586" max="3594" width="6.625" style="1" customWidth="1"/>
    <col min="3595" max="3595" width="6.75" style="1" customWidth="1"/>
    <col min="3596" max="3596" width="12.75" style="1" bestFit="1" customWidth="1"/>
    <col min="3597" max="3840" width="9" style="1"/>
    <col min="3841" max="3841" width="12.375" style="1" customWidth="1"/>
    <col min="3842" max="3850" width="6.625" style="1" customWidth="1"/>
    <col min="3851" max="3851" width="6.75" style="1" customWidth="1"/>
    <col min="3852" max="3852" width="12.75" style="1" bestFit="1" customWidth="1"/>
    <col min="3853" max="4096" width="9" style="1"/>
    <col min="4097" max="4097" width="12.375" style="1" customWidth="1"/>
    <col min="4098" max="4106" width="6.625" style="1" customWidth="1"/>
    <col min="4107" max="4107" width="6.75" style="1" customWidth="1"/>
    <col min="4108" max="4108" width="12.75" style="1" bestFit="1" customWidth="1"/>
    <col min="4109" max="4352" width="9" style="1"/>
    <col min="4353" max="4353" width="12.375" style="1" customWidth="1"/>
    <col min="4354" max="4362" width="6.625" style="1" customWidth="1"/>
    <col min="4363" max="4363" width="6.75" style="1" customWidth="1"/>
    <col min="4364" max="4364" width="12.75" style="1" bestFit="1" customWidth="1"/>
    <col min="4365" max="4608" width="9" style="1"/>
    <col min="4609" max="4609" width="12.375" style="1" customWidth="1"/>
    <col min="4610" max="4618" width="6.625" style="1" customWidth="1"/>
    <col min="4619" max="4619" width="6.75" style="1" customWidth="1"/>
    <col min="4620" max="4620" width="12.75" style="1" bestFit="1" customWidth="1"/>
    <col min="4621" max="4864" width="9" style="1"/>
    <col min="4865" max="4865" width="12.375" style="1" customWidth="1"/>
    <col min="4866" max="4874" width="6.625" style="1" customWidth="1"/>
    <col min="4875" max="4875" width="6.75" style="1" customWidth="1"/>
    <col min="4876" max="4876" width="12.75" style="1" bestFit="1" customWidth="1"/>
    <col min="4877" max="5120" width="9" style="1"/>
    <col min="5121" max="5121" width="12.375" style="1" customWidth="1"/>
    <col min="5122" max="5130" width="6.625" style="1" customWidth="1"/>
    <col min="5131" max="5131" width="6.75" style="1" customWidth="1"/>
    <col min="5132" max="5132" width="12.75" style="1" bestFit="1" customWidth="1"/>
    <col min="5133" max="5376" width="9" style="1"/>
    <col min="5377" max="5377" width="12.375" style="1" customWidth="1"/>
    <col min="5378" max="5386" width="6.625" style="1" customWidth="1"/>
    <col min="5387" max="5387" width="6.75" style="1" customWidth="1"/>
    <col min="5388" max="5388" width="12.75" style="1" bestFit="1" customWidth="1"/>
    <col min="5389" max="5632" width="9" style="1"/>
    <col min="5633" max="5633" width="12.375" style="1" customWidth="1"/>
    <col min="5634" max="5642" width="6.625" style="1" customWidth="1"/>
    <col min="5643" max="5643" width="6.75" style="1" customWidth="1"/>
    <col min="5644" max="5644" width="12.75" style="1" bestFit="1" customWidth="1"/>
    <col min="5645" max="5888" width="9" style="1"/>
    <col min="5889" max="5889" width="12.375" style="1" customWidth="1"/>
    <col min="5890" max="5898" width="6.625" style="1" customWidth="1"/>
    <col min="5899" max="5899" width="6.75" style="1" customWidth="1"/>
    <col min="5900" max="5900" width="12.75" style="1" bestFit="1" customWidth="1"/>
    <col min="5901" max="6144" width="9" style="1"/>
    <col min="6145" max="6145" width="12.375" style="1" customWidth="1"/>
    <col min="6146" max="6154" width="6.625" style="1" customWidth="1"/>
    <col min="6155" max="6155" width="6.75" style="1" customWidth="1"/>
    <col min="6156" max="6156" width="12.75" style="1" bestFit="1" customWidth="1"/>
    <col min="6157" max="6400" width="9" style="1"/>
    <col min="6401" max="6401" width="12.375" style="1" customWidth="1"/>
    <col min="6402" max="6410" width="6.625" style="1" customWidth="1"/>
    <col min="6411" max="6411" width="6.75" style="1" customWidth="1"/>
    <col min="6412" max="6412" width="12.75" style="1" bestFit="1" customWidth="1"/>
    <col min="6413" max="6656" width="9" style="1"/>
    <col min="6657" max="6657" width="12.375" style="1" customWidth="1"/>
    <col min="6658" max="6666" width="6.625" style="1" customWidth="1"/>
    <col min="6667" max="6667" width="6.75" style="1" customWidth="1"/>
    <col min="6668" max="6668" width="12.75" style="1" bestFit="1" customWidth="1"/>
    <col min="6669" max="6912" width="9" style="1"/>
    <col min="6913" max="6913" width="12.375" style="1" customWidth="1"/>
    <col min="6914" max="6922" width="6.625" style="1" customWidth="1"/>
    <col min="6923" max="6923" width="6.75" style="1" customWidth="1"/>
    <col min="6924" max="6924" width="12.75" style="1" bestFit="1" customWidth="1"/>
    <col min="6925" max="7168" width="9" style="1"/>
    <col min="7169" max="7169" width="12.375" style="1" customWidth="1"/>
    <col min="7170" max="7178" width="6.625" style="1" customWidth="1"/>
    <col min="7179" max="7179" width="6.75" style="1" customWidth="1"/>
    <col min="7180" max="7180" width="12.75" style="1" bestFit="1" customWidth="1"/>
    <col min="7181" max="7424" width="9" style="1"/>
    <col min="7425" max="7425" width="12.375" style="1" customWidth="1"/>
    <col min="7426" max="7434" width="6.625" style="1" customWidth="1"/>
    <col min="7435" max="7435" width="6.75" style="1" customWidth="1"/>
    <col min="7436" max="7436" width="12.75" style="1" bestFit="1" customWidth="1"/>
    <col min="7437" max="7680" width="9" style="1"/>
    <col min="7681" max="7681" width="12.375" style="1" customWidth="1"/>
    <col min="7682" max="7690" width="6.625" style="1" customWidth="1"/>
    <col min="7691" max="7691" width="6.75" style="1" customWidth="1"/>
    <col min="7692" max="7692" width="12.75" style="1" bestFit="1" customWidth="1"/>
    <col min="7693" max="7936" width="9" style="1"/>
    <col min="7937" max="7937" width="12.375" style="1" customWidth="1"/>
    <col min="7938" max="7946" width="6.625" style="1" customWidth="1"/>
    <col min="7947" max="7947" width="6.75" style="1" customWidth="1"/>
    <col min="7948" max="7948" width="12.75" style="1" bestFit="1" customWidth="1"/>
    <col min="7949" max="8192" width="9" style="1"/>
    <col min="8193" max="8193" width="12.375" style="1" customWidth="1"/>
    <col min="8194" max="8202" width="6.625" style="1" customWidth="1"/>
    <col min="8203" max="8203" width="6.75" style="1" customWidth="1"/>
    <col min="8204" max="8204" width="12.75" style="1" bestFit="1" customWidth="1"/>
    <col min="8205" max="8448" width="9" style="1"/>
    <col min="8449" max="8449" width="12.375" style="1" customWidth="1"/>
    <col min="8450" max="8458" width="6.625" style="1" customWidth="1"/>
    <col min="8459" max="8459" width="6.75" style="1" customWidth="1"/>
    <col min="8460" max="8460" width="12.75" style="1" bestFit="1" customWidth="1"/>
    <col min="8461" max="8704" width="9" style="1"/>
    <col min="8705" max="8705" width="12.375" style="1" customWidth="1"/>
    <col min="8706" max="8714" width="6.625" style="1" customWidth="1"/>
    <col min="8715" max="8715" width="6.75" style="1" customWidth="1"/>
    <col min="8716" max="8716" width="12.75" style="1" bestFit="1" customWidth="1"/>
    <col min="8717" max="8960" width="9" style="1"/>
    <col min="8961" max="8961" width="12.375" style="1" customWidth="1"/>
    <col min="8962" max="8970" width="6.625" style="1" customWidth="1"/>
    <col min="8971" max="8971" width="6.75" style="1" customWidth="1"/>
    <col min="8972" max="8972" width="12.75" style="1" bestFit="1" customWidth="1"/>
    <col min="8973" max="9216" width="9" style="1"/>
    <col min="9217" max="9217" width="12.375" style="1" customWidth="1"/>
    <col min="9218" max="9226" width="6.625" style="1" customWidth="1"/>
    <col min="9227" max="9227" width="6.75" style="1" customWidth="1"/>
    <col min="9228" max="9228" width="12.75" style="1" bestFit="1" customWidth="1"/>
    <col min="9229" max="9472" width="9" style="1"/>
    <col min="9473" max="9473" width="12.375" style="1" customWidth="1"/>
    <col min="9474" max="9482" width="6.625" style="1" customWidth="1"/>
    <col min="9483" max="9483" width="6.75" style="1" customWidth="1"/>
    <col min="9484" max="9484" width="12.75" style="1" bestFit="1" customWidth="1"/>
    <col min="9485" max="9728" width="9" style="1"/>
    <col min="9729" max="9729" width="12.375" style="1" customWidth="1"/>
    <col min="9730" max="9738" width="6.625" style="1" customWidth="1"/>
    <col min="9739" max="9739" width="6.75" style="1" customWidth="1"/>
    <col min="9740" max="9740" width="12.75" style="1" bestFit="1" customWidth="1"/>
    <col min="9741" max="9984" width="9" style="1"/>
    <col min="9985" max="9985" width="12.375" style="1" customWidth="1"/>
    <col min="9986" max="9994" width="6.625" style="1" customWidth="1"/>
    <col min="9995" max="9995" width="6.75" style="1" customWidth="1"/>
    <col min="9996" max="9996" width="12.75" style="1" bestFit="1" customWidth="1"/>
    <col min="9997" max="10240" width="9" style="1"/>
    <col min="10241" max="10241" width="12.375" style="1" customWidth="1"/>
    <col min="10242" max="10250" width="6.625" style="1" customWidth="1"/>
    <col min="10251" max="10251" width="6.75" style="1" customWidth="1"/>
    <col min="10252" max="10252" width="12.75" style="1" bestFit="1" customWidth="1"/>
    <col min="10253" max="10496" width="9" style="1"/>
    <col min="10497" max="10497" width="12.375" style="1" customWidth="1"/>
    <col min="10498" max="10506" width="6.625" style="1" customWidth="1"/>
    <col min="10507" max="10507" width="6.75" style="1" customWidth="1"/>
    <col min="10508" max="10508" width="12.75" style="1" bestFit="1" customWidth="1"/>
    <col min="10509" max="10752" width="9" style="1"/>
    <col min="10753" max="10753" width="12.375" style="1" customWidth="1"/>
    <col min="10754" max="10762" width="6.625" style="1" customWidth="1"/>
    <col min="10763" max="10763" width="6.75" style="1" customWidth="1"/>
    <col min="10764" max="10764" width="12.75" style="1" bestFit="1" customWidth="1"/>
    <col min="10765" max="11008" width="9" style="1"/>
    <col min="11009" max="11009" width="12.375" style="1" customWidth="1"/>
    <col min="11010" max="11018" width="6.625" style="1" customWidth="1"/>
    <col min="11019" max="11019" width="6.75" style="1" customWidth="1"/>
    <col min="11020" max="11020" width="12.75" style="1" bestFit="1" customWidth="1"/>
    <col min="11021" max="11264" width="9" style="1"/>
    <col min="11265" max="11265" width="12.375" style="1" customWidth="1"/>
    <col min="11266" max="11274" width="6.625" style="1" customWidth="1"/>
    <col min="11275" max="11275" width="6.75" style="1" customWidth="1"/>
    <col min="11276" max="11276" width="12.75" style="1" bestFit="1" customWidth="1"/>
    <col min="11277" max="11520" width="9" style="1"/>
    <col min="11521" max="11521" width="12.375" style="1" customWidth="1"/>
    <col min="11522" max="11530" width="6.625" style="1" customWidth="1"/>
    <col min="11531" max="11531" width="6.75" style="1" customWidth="1"/>
    <col min="11532" max="11532" width="12.75" style="1" bestFit="1" customWidth="1"/>
    <col min="11533" max="11776" width="9" style="1"/>
    <col min="11777" max="11777" width="12.375" style="1" customWidth="1"/>
    <col min="11778" max="11786" width="6.625" style="1" customWidth="1"/>
    <col min="11787" max="11787" width="6.75" style="1" customWidth="1"/>
    <col min="11788" max="11788" width="12.75" style="1" bestFit="1" customWidth="1"/>
    <col min="11789" max="12032" width="9" style="1"/>
    <col min="12033" max="12033" width="12.375" style="1" customWidth="1"/>
    <col min="12034" max="12042" width="6.625" style="1" customWidth="1"/>
    <col min="12043" max="12043" width="6.75" style="1" customWidth="1"/>
    <col min="12044" max="12044" width="12.75" style="1" bestFit="1" customWidth="1"/>
    <col min="12045" max="12288" width="9" style="1"/>
    <col min="12289" max="12289" width="12.375" style="1" customWidth="1"/>
    <col min="12290" max="12298" width="6.625" style="1" customWidth="1"/>
    <col min="12299" max="12299" width="6.75" style="1" customWidth="1"/>
    <col min="12300" max="12300" width="12.75" style="1" bestFit="1" customWidth="1"/>
    <col min="12301" max="12544" width="9" style="1"/>
    <col min="12545" max="12545" width="12.375" style="1" customWidth="1"/>
    <col min="12546" max="12554" width="6.625" style="1" customWidth="1"/>
    <col min="12555" max="12555" width="6.75" style="1" customWidth="1"/>
    <col min="12556" max="12556" width="12.75" style="1" bestFit="1" customWidth="1"/>
    <col min="12557" max="12800" width="9" style="1"/>
    <col min="12801" max="12801" width="12.375" style="1" customWidth="1"/>
    <col min="12802" max="12810" width="6.625" style="1" customWidth="1"/>
    <col min="12811" max="12811" width="6.75" style="1" customWidth="1"/>
    <col min="12812" max="12812" width="12.75" style="1" bestFit="1" customWidth="1"/>
    <col min="12813" max="13056" width="9" style="1"/>
    <col min="13057" max="13057" width="12.375" style="1" customWidth="1"/>
    <col min="13058" max="13066" width="6.625" style="1" customWidth="1"/>
    <col min="13067" max="13067" width="6.75" style="1" customWidth="1"/>
    <col min="13068" max="13068" width="12.75" style="1" bestFit="1" customWidth="1"/>
    <col min="13069" max="13312" width="9" style="1"/>
    <col min="13313" max="13313" width="12.375" style="1" customWidth="1"/>
    <col min="13314" max="13322" width="6.625" style="1" customWidth="1"/>
    <col min="13323" max="13323" width="6.75" style="1" customWidth="1"/>
    <col min="13324" max="13324" width="12.75" style="1" bestFit="1" customWidth="1"/>
    <col min="13325" max="13568" width="9" style="1"/>
    <col min="13569" max="13569" width="12.375" style="1" customWidth="1"/>
    <col min="13570" max="13578" width="6.625" style="1" customWidth="1"/>
    <col min="13579" max="13579" width="6.75" style="1" customWidth="1"/>
    <col min="13580" max="13580" width="12.75" style="1" bestFit="1" customWidth="1"/>
    <col min="13581" max="13824" width="9" style="1"/>
    <col min="13825" max="13825" width="12.375" style="1" customWidth="1"/>
    <col min="13826" max="13834" width="6.625" style="1" customWidth="1"/>
    <col min="13835" max="13835" width="6.75" style="1" customWidth="1"/>
    <col min="13836" max="13836" width="12.75" style="1" bestFit="1" customWidth="1"/>
    <col min="13837" max="14080" width="9" style="1"/>
    <col min="14081" max="14081" width="12.375" style="1" customWidth="1"/>
    <col min="14082" max="14090" width="6.625" style="1" customWidth="1"/>
    <col min="14091" max="14091" width="6.75" style="1" customWidth="1"/>
    <col min="14092" max="14092" width="12.75" style="1" bestFit="1" customWidth="1"/>
    <col min="14093" max="14336" width="9" style="1"/>
    <col min="14337" max="14337" width="12.375" style="1" customWidth="1"/>
    <col min="14338" max="14346" width="6.625" style="1" customWidth="1"/>
    <col min="14347" max="14347" width="6.75" style="1" customWidth="1"/>
    <col min="14348" max="14348" width="12.75" style="1" bestFit="1" customWidth="1"/>
    <col min="14349" max="14592" width="9" style="1"/>
    <col min="14593" max="14593" width="12.375" style="1" customWidth="1"/>
    <col min="14594" max="14602" width="6.625" style="1" customWidth="1"/>
    <col min="14603" max="14603" width="6.75" style="1" customWidth="1"/>
    <col min="14604" max="14604" width="12.75" style="1" bestFit="1" customWidth="1"/>
    <col min="14605" max="14848" width="9" style="1"/>
    <col min="14849" max="14849" width="12.375" style="1" customWidth="1"/>
    <col min="14850" max="14858" width="6.625" style="1" customWidth="1"/>
    <col min="14859" max="14859" width="6.75" style="1" customWidth="1"/>
    <col min="14860" max="14860" width="12.75" style="1" bestFit="1" customWidth="1"/>
    <col min="14861" max="15104" width="9" style="1"/>
    <col min="15105" max="15105" width="12.375" style="1" customWidth="1"/>
    <col min="15106" max="15114" width="6.625" style="1" customWidth="1"/>
    <col min="15115" max="15115" width="6.75" style="1" customWidth="1"/>
    <col min="15116" max="15116" width="12.75" style="1" bestFit="1" customWidth="1"/>
    <col min="15117" max="15360" width="9" style="1"/>
    <col min="15361" max="15361" width="12.375" style="1" customWidth="1"/>
    <col min="15362" max="15370" width="6.625" style="1" customWidth="1"/>
    <col min="15371" max="15371" width="6.75" style="1" customWidth="1"/>
    <col min="15372" max="15372" width="12.75" style="1" bestFit="1" customWidth="1"/>
    <col min="15373" max="15616" width="9" style="1"/>
    <col min="15617" max="15617" width="12.375" style="1" customWidth="1"/>
    <col min="15618" max="15626" width="6.625" style="1" customWidth="1"/>
    <col min="15627" max="15627" width="6.75" style="1" customWidth="1"/>
    <col min="15628" max="15628" width="12.75" style="1" bestFit="1" customWidth="1"/>
    <col min="15629" max="15872" width="9" style="1"/>
    <col min="15873" max="15873" width="12.375" style="1" customWidth="1"/>
    <col min="15874" max="15882" width="6.625" style="1" customWidth="1"/>
    <col min="15883" max="15883" width="6.75" style="1" customWidth="1"/>
    <col min="15884" max="15884" width="12.75" style="1" bestFit="1" customWidth="1"/>
    <col min="15885" max="16128" width="9" style="1"/>
    <col min="16129" max="16129" width="12.375" style="1" customWidth="1"/>
    <col min="16130" max="16138" width="6.625" style="1" customWidth="1"/>
    <col min="16139" max="16139" width="6.75" style="1" customWidth="1"/>
    <col min="16140" max="16140" width="12.75" style="1" bestFit="1" customWidth="1"/>
    <col min="16141" max="16384" width="9" style="1"/>
  </cols>
  <sheetData>
    <row r="1" ht="13.5" customHeight="1" x14ac:dyDescent="0.15"/>
    <row r="2" ht="13.5" customHeight="1" x14ac:dyDescent="0.15"/>
    <row r="3" ht="13.5" customHeight="1" x14ac:dyDescent="0.15"/>
    <row r="4" ht="13.5" customHeight="1" x14ac:dyDescent="0.15"/>
    <row r="5" ht="13.5" customHeight="1" x14ac:dyDescent="0.15"/>
    <row r="6" ht="13.5" customHeight="1" x14ac:dyDescent="0.15"/>
    <row r="7" ht="13.5" customHeight="1" x14ac:dyDescent="0.15"/>
    <row r="8" ht="13.5" customHeight="1" x14ac:dyDescent="0.15"/>
    <row r="9" ht="13.5" customHeight="1" x14ac:dyDescent="0.15"/>
    <row r="10" ht="13.5" customHeight="1" x14ac:dyDescent="0.15"/>
    <row r="11" ht="13.5" customHeight="1" x14ac:dyDescent="0.15"/>
    <row r="12" ht="13.5" customHeight="1" x14ac:dyDescent="0.15"/>
    <row r="13" ht="13.5" customHeight="1" x14ac:dyDescent="0.15"/>
    <row r="14" ht="13.5" customHeight="1" x14ac:dyDescent="0.15"/>
    <row r="15" ht="13.5" customHeight="1" x14ac:dyDescent="0.15"/>
    <row r="16" ht="13.5" customHeight="1" x14ac:dyDescent="0.15"/>
    <row r="17" spans="1:12" ht="13.5" customHeight="1" x14ac:dyDescent="0.15"/>
    <row r="18" spans="1:12" ht="13.5" customHeight="1" x14ac:dyDescent="0.15"/>
    <row r="19" spans="1:12" ht="13.5" customHeight="1" x14ac:dyDescent="0.15"/>
    <row r="20" spans="1:12" ht="13.5" customHeight="1" x14ac:dyDescent="0.15"/>
    <row r="21" spans="1:12" ht="13.5" customHeight="1" x14ac:dyDescent="0.15"/>
    <row r="22" spans="1:12" ht="13.5" customHeight="1" x14ac:dyDescent="0.15"/>
    <row r="23" spans="1:12" ht="13.5" customHeight="1" x14ac:dyDescent="0.15"/>
    <row r="24" spans="1:12" ht="13.5" customHeight="1" x14ac:dyDescent="0.15"/>
    <row r="25" spans="1:12" ht="13.5" customHeight="1" x14ac:dyDescent="0.15"/>
    <row r="26" spans="1:12" ht="13.5" customHeight="1" x14ac:dyDescent="0.15"/>
    <row r="27" spans="1:12" ht="13.5" customHeight="1" x14ac:dyDescent="0.15"/>
    <row r="28" spans="1:12" ht="13.5" customHeight="1" x14ac:dyDescent="0.15"/>
    <row r="29" spans="1:12" ht="13.5" x14ac:dyDescent="0.15">
      <c r="A29" s="166" t="s">
        <v>104</v>
      </c>
      <c r="B29" s="166" t="s">
        <v>105</v>
      </c>
      <c r="C29" s="167"/>
      <c r="D29" s="167"/>
      <c r="E29" s="167"/>
      <c r="F29" s="167"/>
      <c r="G29" s="167"/>
      <c r="H29" s="167"/>
      <c r="I29" s="167"/>
      <c r="J29" s="167"/>
      <c r="K29" s="168"/>
      <c r="L29"/>
    </row>
    <row r="30" spans="1:12" ht="13.5" x14ac:dyDescent="0.15">
      <c r="A30" s="166" t="s">
        <v>106</v>
      </c>
      <c r="B30" s="169">
        <v>1</v>
      </c>
      <c r="C30" s="170">
        <v>2</v>
      </c>
      <c r="D30" s="170">
        <v>3</v>
      </c>
      <c r="E30" s="170">
        <v>4</v>
      </c>
      <c r="F30" s="170">
        <v>5</v>
      </c>
      <c r="G30" s="170">
        <v>6</v>
      </c>
      <c r="H30" s="170">
        <v>7</v>
      </c>
      <c r="I30" s="170">
        <v>8</v>
      </c>
      <c r="J30" s="170">
        <v>9</v>
      </c>
      <c r="K30" s="171" t="s">
        <v>2</v>
      </c>
      <c r="L30"/>
    </row>
    <row r="31" spans="1:12" ht="13.5" x14ac:dyDescent="0.15">
      <c r="A31" s="169" t="s">
        <v>107</v>
      </c>
      <c r="B31" s="176">
        <v>1</v>
      </c>
      <c r="C31" s="177">
        <v>0.45454545454545453</v>
      </c>
      <c r="D31" s="177">
        <v>0.68181818181818177</v>
      </c>
      <c r="E31" s="177">
        <v>0.13636363636363635</v>
      </c>
      <c r="F31" s="177">
        <v>0.22727272727272727</v>
      </c>
      <c r="G31" s="177">
        <v>0.18181818181818182</v>
      </c>
      <c r="H31" s="177">
        <v>0.27272727272727271</v>
      </c>
      <c r="I31" s="177">
        <v>0.36363636363636365</v>
      </c>
      <c r="J31" s="177">
        <v>0.13636363636363635</v>
      </c>
      <c r="K31" s="178">
        <v>3.4545454545454541</v>
      </c>
      <c r="L31"/>
    </row>
    <row r="32" spans="1:12" ht="13.5" x14ac:dyDescent="0.15">
      <c r="A32" s="179" t="s">
        <v>108</v>
      </c>
      <c r="B32" s="180">
        <v>1.3636363636363635</v>
      </c>
      <c r="C32" s="181">
        <v>0.72727272727272729</v>
      </c>
      <c r="D32" s="181">
        <v>2</v>
      </c>
      <c r="E32" s="181">
        <v>1.8181818181818181</v>
      </c>
      <c r="F32" s="181">
        <v>1</v>
      </c>
      <c r="G32" s="181">
        <v>0.45454545454545453</v>
      </c>
      <c r="H32" s="181">
        <v>1.0909090909090908</v>
      </c>
      <c r="I32" s="181">
        <v>0.81818181818181823</v>
      </c>
      <c r="J32" s="181">
        <v>0.63636363636363635</v>
      </c>
      <c r="K32" s="182">
        <v>9.9090909090909083</v>
      </c>
      <c r="L32"/>
    </row>
    <row r="33" spans="1:12" ht="13.5" x14ac:dyDescent="0.15">
      <c r="A33" s="179" t="s">
        <v>109</v>
      </c>
      <c r="B33" s="180">
        <v>2.3636363636363638</v>
      </c>
      <c r="C33" s="181">
        <v>0</v>
      </c>
      <c r="D33" s="181">
        <v>0</v>
      </c>
      <c r="E33" s="181">
        <v>3.8181818181818183</v>
      </c>
      <c r="F33" s="181">
        <v>3.4090909090909092</v>
      </c>
      <c r="G33" s="181">
        <v>0</v>
      </c>
      <c r="H33" s="181">
        <v>4</v>
      </c>
      <c r="I33" s="181">
        <v>0</v>
      </c>
      <c r="J33" s="181">
        <v>0.54545454545454541</v>
      </c>
      <c r="K33" s="182">
        <v>14.136363636363635</v>
      </c>
      <c r="L33"/>
    </row>
    <row r="34" spans="1:12" ht="13.5" x14ac:dyDescent="0.15">
      <c r="A34" s="179" t="s">
        <v>110</v>
      </c>
      <c r="B34" s="180">
        <v>0</v>
      </c>
      <c r="C34" s="181">
        <v>1</v>
      </c>
      <c r="D34" s="181">
        <v>0</v>
      </c>
      <c r="E34" s="181">
        <v>0</v>
      </c>
      <c r="F34" s="181">
        <v>2.0909090909090908</v>
      </c>
      <c r="G34" s="181">
        <v>0</v>
      </c>
      <c r="H34" s="181">
        <v>1.3636363636363635</v>
      </c>
      <c r="I34" s="181">
        <v>0</v>
      </c>
      <c r="J34" s="181">
        <v>0.72727272727272729</v>
      </c>
      <c r="K34" s="182">
        <v>5.1818181818181817</v>
      </c>
      <c r="L34"/>
    </row>
    <row r="35" spans="1:12" ht="13.5" x14ac:dyDescent="0.15">
      <c r="A35" s="179" t="s">
        <v>111</v>
      </c>
      <c r="B35" s="180">
        <v>0</v>
      </c>
      <c r="C35" s="181">
        <v>0</v>
      </c>
      <c r="D35" s="181">
        <v>0.95454545454545459</v>
      </c>
      <c r="E35" s="181">
        <v>0</v>
      </c>
      <c r="F35" s="181">
        <v>0.86363636363636365</v>
      </c>
      <c r="G35" s="181">
        <v>0.72727272727272729</v>
      </c>
      <c r="H35" s="181">
        <v>0</v>
      </c>
      <c r="I35" s="181">
        <v>0.13636363636363635</v>
      </c>
      <c r="J35" s="181">
        <v>0.31818181818181818</v>
      </c>
      <c r="K35" s="182">
        <v>3.0000000000000004</v>
      </c>
      <c r="L35"/>
    </row>
    <row r="36" spans="1:12" ht="13.5" x14ac:dyDescent="0.15">
      <c r="A36" s="179" t="s">
        <v>112</v>
      </c>
      <c r="B36" s="180">
        <v>0.81818181818181823</v>
      </c>
      <c r="C36" s="181">
        <v>1.1818181818181819</v>
      </c>
      <c r="D36" s="181">
        <v>0.63636363636363635</v>
      </c>
      <c r="E36" s="181">
        <v>1.0909090909090908</v>
      </c>
      <c r="F36" s="181">
        <v>1.5</v>
      </c>
      <c r="G36" s="181">
        <v>1.4545454545454546</v>
      </c>
      <c r="H36" s="181">
        <v>0.63636363636363635</v>
      </c>
      <c r="I36" s="181">
        <v>1</v>
      </c>
      <c r="J36" s="181">
        <v>0.68181818181818177</v>
      </c>
      <c r="K36" s="182">
        <v>9</v>
      </c>
      <c r="L36"/>
    </row>
    <row r="37" spans="1:12" ht="13.5" x14ac:dyDescent="0.15">
      <c r="A37" s="172" t="s">
        <v>2</v>
      </c>
      <c r="B37" s="173">
        <v>5.545454545454545</v>
      </c>
      <c r="C37" s="174">
        <v>3.3636363636363633</v>
      </c>
      <c r="D37" s="174">
        <v>4.2727272727272725</v>
      </c>
      <c r="E37" s="174">
        <v>6.8636363636363642</v>
      </c>
      <c r="F37" s="174">
        <v>9.0909090909090899</v>
      </c>
      <c r="G37" s="174">
        <v>2.8181818181818183</v>
      </c>
      <c r="H37" s="174">
        <v>7.3636363636363633</v>
      </c>
      <c r="I37" s="174">
        <v>2.3181818181818183</v>
      </c>
      <c r="J37" s="174">
        <v>3.0454545454545454</v>
      </c>
      <c r="K37" s="175">
        <v>44.68181818181818</v>
      </c>
      <c r="L37"/>
    </row>
    <row r="38" spans="1:12" ht="13.5" x14ac:dyDescent="0.1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15">
      <c r="A39" s="158" t="str">
        <f>B29</f>
        <v>职级</v>
      </c>
      <c r="B39" s="158">
        <f t="shared" ref="B39:J39" si="0">B30</f>
        <v>1</v>
      </c>
      <c r="C39" s="158">
        <f t="shared" si="0"/>
        <v>2</v>
      </c>
      <c r="D39" s="158">
        <f t="shared" si="0"/>
        <v>3</v>
      </c>
      <c r="E39" s="158">
        <f t="shared" si="0"/>
        <v>4</v>
      </c>
      <c r="F39" s="158">
        <f t="shared" si="0"/>
        <v>5</v>
      </c>
      <c r="G39" s="158">
        <f t="shared" si="0"/>
        <v>6</v>
      </c>
      <c r="H39" s="158">
        <f t="shared" si="0"/>
        <v>7</v>
      </c>
      <c r="I39" s="158">
        <f t="shared" si="0"/>
        <v>8</v>
      </c>
      <c r="J39" s="158">
        <f t="shared" si="0"/>
        <v>9</v>
      </c>
      <c r="K39" s="158" t="s">
        <v>113</v>
      </c>
    </row>
    <row r="40" spans="1:12" x14ac:dyDescent="0.15">
      <c r="A40" s="27" t="s">
        <v>114</v>
      </c>
      <c r="B40" s="31">
        <f t="shared" ref="B40:J40" si="1">B37</f>
        <v>5.545454545454545</v>
      </c>
      <c r="C40" s="31">
        <f t="shared" si="1"/>
        <v>3.3636363636363633</v>
      </c>
      <c r="D40" s="31">
        <f t="shared" si="1"/>
        <v>4.2727272727272725</v>
      </c>
      <c r="E40" s="31">
        <f t="shared" si="1"/>
        <v>6.8636363636363642</v>
      </c>
      <c r="F40" s="31">
        <f t="shared" si="1"/>
        <v>9.0909090909090899</v>
      </c>
      <c r="G40" s="31">
        <f t="shared" si="1"/>
        <v>2.8181818181818183</v>
      </c>
      <c r="H40" s="31">
        <f t="shared" si="1"/>
        <v>7.3636363636363633</v>
      </c>
      <c r="I40" s="31">
        <f t="shared" si="1"/>
        <v>2.3181818181818183</v>
      </c>
      <c r="J40" s="31">
        <f t="shared" si="1"/>
        <v>3.0454545454545454</v>
      </c>
      <c r="K40" s="31">
        <f>SUM(B40:J40)</f>
        <v>44.68181818181818</v>
      </c>
    </row>
    <row r="41" spans="1:12" x14ac:dyDescent="0.15">
      <c r="A41" s="27" t="s">
        <v>115</v>
      </c>
      <c r="B41" s="31">
        <f>B40/22</f>
        <v>0.25206611570247933</v>
      </c>
      <c r="C41" s="31">
        <f t="shared" ref="C41:J41" si="2">C40/22</f>
        <v>0.15289256198347106</v>
      </c>
      <c r="D41" s="31">
        <f t="shared" si="2"/>
        <v>0.19421487603305784</v>
      </c>
      <c r="E41" s="31">
        <f t="shared" si="2"/>
        <v>0.31198347107438018</v>
      </c>
      <c r="F41" s="31">
        <f t="shared" si="2"/>
        <v>0.41322314049586772</v>
      </c>
      <c r="G41" s="31">
        <f t="shared" si="2"/>
        <v>0.12809917355371903</v>
      </c>
      <c r="H41" s="31">
        <f t="shared" si="2"/>
        <v>0.33471074380165289</v>
      </c>
      <c r="I41" s="31">
        <f t="shared" si="2"/>
        <v>0.10537190082644629</v>
      </c>
      <c r="J41" s="31">
        <f t="shared" si="2"/>
        <v>0.13842975206611571</v>
      </c>
      <c r="K41" s="31">
        <f>SUM(B41:J41)</f>
        <v>2.03099173553719</v>
      </c>
    </row>
    <row r="43" spans="1:12" x14ac:dyDescent="0.15">
      <c r="A43" s="160" t="str">
        <f t="shared" ref="A43:A50" si="3">A30</f>
        <v>阶段ID</v>
      </c>
      <c r="B43" s="160" t="s">
        <v>116</v>
      </c>
      <c r="C43" s="161" t="s">
        <v>117</v>
      </c>
    </row>
    <row r="44" spans="1:12" x14ac:dyDescent="0.15">
      <c r="A44" s="162" t="str">
        <f t="shared" si="3"/>
        <v>阶段1</v>
      </c>
      <c r="B44" s="162">
        <f t="shared" ref="B44:B50" si="4">K31</f>
        <v>3.4545454545454541</v>
      </c>
      <c r="C44" s="162">
        <f>B44/22</f>
        <v>0.15702479338842973</v>
      </c>
    </row>
    <row r="45" spans="1:12" x14ac:dyDescent="0.15">
      <c r="A45" s="162" t="str">
        <f t="shared" si="3"/>
        <v>阶段2</v>
      </c>
      <c r="B45" s="162">
        <f t="shared" si="4"/>
        <v>9.9090909090909083</v>
      </c>
      <c r="C45" s="162">
        <f t="shared" ref="C45:C51" si="5">B45/22</f>
        <v>0.45041322314049581</v>
      </c>
    </row>
    <row r="46" spans="1:12" ht="9.75" customHeight="1" x14ac:dyDescent="0.15">
      <c r="A46" s="162" t="str">
        <f t="shared" si="3"/>
        <v>阶段3</v>
      </c>
      <c r="B46" s="162">
        <f t="shared" si="4"/>
        <v>14.136363636363635</v>
      </c>
      <c r="C46" s="162">
        <f t="shared" si="5"/>
        <v>0.64256198347107429</v>
      </c>
      <c r="D46" s="159"/>
      <c r="E46" s="159"/>
      <c r="F46" s="159"/>
      <c r="G46" s="159"/>
      <c r="H46" s="159"/>
      <c r="I46" s="159"/>
      <c r="J46" s="159"/>
      <c r="K46" s="159"/>
    </row>
    <row r="47" spans="1:12" x14ac:dyDescent="0.15">
      <c r="A47" s="162" t="str">
        <f t="shared" si="3"/>
        <v>阶段4</v>
      </c>
      <c r="B47" s="162">
        <f t="shared" si="4"/>
        <v>5.1818181818181817</v>
      </c>
      <c r="C47" s="162">
        <f t="shared" si="5"/>
        <v>0.23553719008264462</v>
      </c>
      <c r="D47" s="157"/>
      <c r="E47" s="157"/>
      <c r="F47" s="157"/>
      <c r="G47" s="157"/>
      <c r="H47" s="157"/>
      <c r="I47" s="157"/>
      <c r="J47" s="157"/>
    </row>
    <row r="48" spans="1:12" x14ac:dyDescent="0.15">
      <c r="A48" s="162" t="str">
        <f t="shared" si="3"/>
        <v>阶段5</v>
      </c>
      <c r="B48" s="162">
        <f t="shared" si="4"/>
        <v>3.0000000000000004</v>
      </c>
      <c r="C48" s="162">
        <f t="shared" si="5"/>
        <v>0.13636363636363638</v>
      </c>
    </row>
    <row r="49" spans="1:5" x14ac:dyDescent="0.15">
      <c r="A49" s="162" t="str">
        <f t="shared" si="3"/>
        <v>阶段6</v>
      </c>
      <c r="B49" s="162">
        <f t="shared" si="4"/>
        <v>9</v>
      </c>
      <c r="C49" s="162">
        <f t="shared" si="5"/>
        <v>0.40909090909090912</v>
      </c>
      <c r="E49" s="157"/>
    </row>
    <row r="50" spans="1:5" x14ac:dyDescent="0.15">
      <c r="A50" s="162" t="str">
        <f t="shared" si="3"/>
        <v>总计</v>
      </c>
      <c r="B50" s="162">
        <f t="shared" si="4"/>
        <v>44.68181818181818</v>
      </c>
      <c r="C50" s="162">
        <f t="shared" si="5"/>
        <v>2.03099173553719</v>
      </c>
    </row>
    <row r="51" spans="1:5" x14ac:dyDescent="0.15">
      <c r="A51" s="163" t="s">
        <v>118</v>
      </c>
      <c r="B51" s="162">
        <f>SUM(B44:B50)</f>
        <v>89.36363636363636</v>
      </c>
      <c r="C51" s="162">
        <f t="shared" si="5"/>
        <v>4.0619834710743801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项目概述</vt:lpstr>
      <vt:lpstr>项目阶段划分</vt:lpstr>
      <vt:lpstr>项目人力需求</vt:lpstr>
      <vt:lpstr>项目费用明细表</vt:lpstr>
      <vt:lpstr>单位人工成本</vt:lpstr>
      <vt:lpstr>软件开发项目预算表</vt:lpstr>
      <vt:lpstr>人力需求汇总图表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</dc:creator>
  <cp:lastModifiedBy>Ares</cp:lastModifiedBy>
  <dcterms:created xsi:type="dcterms:W3CDTF">2013-11-10T13:36:12Z</dcterms:created>
  <dcterms:modified xsi:type="dcterms:W3CDTF">2013-11-10T16:26:08Z</dcterms:modified>
</cp:coreProperties>
</file>