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ei Zhang\Box Sync\Teaching\BA Program\Quantitative Analysis Methods\2023-2024\Slides and Materials\Session 06 Data\"/>
    </mc:Choice>
  </mc:AlternateContent>
  <xr:revisionPtr revIDLastSave="0" documentId="13_ncr:1_{BB54B417-8130-444E-B1FF-4A6D48F414EB}" xr6:coauthVersionLast="47" xr6:coauthVersionMax="47" xr10:uidLastSave="{00000000-0000-0000-0000-000000000000}"/>
  <bookViews>
    <workbookView xWindow="-25440" yWindow="9360" windowWidth="23100" windowHeight="12990" tabRatio="655" xr2:uid="{00000000-000D-0000-FFFF-FFFF00000000}"/>
  </bookViews>
  <sheets>
    <sheet name="Scheduling" sheetId="5" r:id="rId1"/>
    <sheet name="Sensitivity Report 1" sheetId="8" r:id="rId2"/>
    <sheet name="H&amp;K" sheetId="3" r:id="rId3"/>
    <sheet name="ExecutiveFurniture" sheetId="2" r:id="rId4"/>
    <sheet name="Pinevalley(1)" sheetId="15" r:id="rId5"/>
    <sheet name="Pinevalley(2)" sheetId="16" r:id="rId6"/>
  </sheets>
  <definedNames>
    <definedName name="solver_adj" localSheetId="3" hidden="1">ExecutiveFurniture!$C$4:$E$6</definedName>
    <definedName name="solver_adj" localSheetId="2" hidden="1">'H&amp;K'!$B$3:$F$3</definedName>
    <definedName name="solver_adj" localSheetId="4" hidden="1">'Pinevalley(1)'!$B$5:$G$5</definedName>
    <definedName name="solver_adj" localSheetId="5" hidden="1">'Pinevalley(2)'!$H$3:$H$5,'Pinevalley(2)'!$H$11</definedName>
    <definedName name="solver_adj" localSheetId="0" hidden="1">Scheduling!$C$4:$I$4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drv" localSheetId="3" hidden="1">1</definedName>
    <definedName name="solver_drv" localSheetId="2" hidden="1">2</definedName>
    <definedName name="solver_drv" localSheetId="4" hidden="1">1</definedName>
    <definedName name="solver_drv" localSheetId="5" hidden="1">2</definedName>
    <definedName name="solver_drv" localSheetId="0" hidden="1">1</definedName>
    <definedName name="solver_eng" localSheetId="3" hidden="1">2</definedName>
    <definedName name="solver_eng" localSheetId="2" hidden="1">2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lhs1" localSheetId="3" hidden="1">ExecutiveFurniture!$C$7:$E$7</definedName>
    <definedName name="solver_lhs1" localSheetId="2" hidden="1">'H&amp;K'!$G$10</definedName>
    <definedName name="solver_lhs1" localSheetId="4" hidden="1">'Pinevalley(1)'!$B$10:$B$12</definedName>
    <definedName name="solver_lhs1" localSheetId="5" hidden="1">'Pinevalley(2)'!$B$6:$D$6</definedName>
    <definedName name="solver_lhs1" localSheetId="0" hidden="1">Scheduling!$C$4:$I$4</definedName>
    <definedName name="solver_lhs2" localSheetId="3" hidden="1">ExecutiveFurniture!$F$4:$F$6</definedName>
    <definedName name="solver_lhs2" localSheetId="2" hidden="1">'H&amp;K'!$G$11</definedName>
    <definedName name="solver_lhs2" localSheetId="4" hidden="1">'Pinevalley(1)'!$D$10</definedName>
    <definedName name="solver_lhs2" localSheetId="5" hidden="1">'Pinevalley(2)'!$E$11:$G$11</definedName>
    <definedName name="solver_lhs2" localSheetId="0" hidden="1">Scheduling!$J$7:$J$13</definedName>
    <definedName name="solver_lhs3" localSheetId="3" hidden="1">ExecutiveFurniture!#REF!</definedName>
    <definedName name="solver_lhs3" localSheetId="2" hidden="1">'H&amp;K'!$G$8</definedName>
    <definedName name="solver_lhs3" localSheetId="5" hidden="1">'Pinevalley(2)'!$H$7</definedName>
    <definedName name="solver_lhs4" localSheetId="3" hidden="1">ExecutiveFurniture!#REF!</definedName>
    <definedName name="solver_lhs4" localSheetId="2" hidden="1">'H&amp;K'!$G$9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um" localSheetId="3" hidden="1">2</definedName>
    <definedName name="solver_num" localSheetId="2" hidden="1">4</definedName>
    <definedName name="solver_num" localSheetId="4" hidden="1">2</definedName>
    <definedName name="solver_num" localSheetId="5" hidden="1">3</definedName>
    <definedName name="solver_num" localSheetId="0" hidden="1">2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opt" localSheetId="3" hidden="1">ExecutiveFurniture!$B$15</definedName>
    <definedName name="solver_opt" localSheetId="2" hidden="1">'H&amp;K'!$B$5</definedName>
    <definedName name="solver_opt" localSheetId="4" hidden="1">'Pinevalley(1)'!$B$10</definedName>
    <definedName name="solver_opt" localSheetId="5" hidden="1">'Pinevalley(2)'!$H$11</definedName>
    <definedName name="solver_opt" localSheetId="0" hidden="1">Scheduling!$L$4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rbv" localSheetId="3" hidden="1">1</definedName>
    <definedName name="solver_rbv" localSheetId="2" hidden="1">2</definedName>
    <definedName name="solver_rbv" localSheetId="4" hidden="1">1</definedName>
    <definedName name="solver_rbv" localSheetId="5" hidden="1">2</definedName>
    <definedName name="solver_rbv" localSheetId="0" hidden="1">1</definedName>
    <definedName name="solver_rel1" localSheetId="3" hidden="1">1</definedName>
    <definedName name="solver_rel1" localSheetId="2" hidden="1">3</definedName>
    <definedName name="solver_rel1" localSheetId="4" hidden="1">1</definedName>
    <definedName name="solver_rel1" localSheetId="5" hidden="1">1</definedName>
    <definedName name="solver_rel1" localSheetId="0" hidden="1">4</definedName>
    <definedName name="solver_rel2" localSheetId="3" hidden="1">3</definedName>
    <definedName name="solver_rel2" localSheetId="2" hidden="1">1</definedName>
    <definedName name="solver_rel2" localSheetId="4" hidden="1">2</definedName>
    <definedName name="solver_rel2" localSheetId="5" hidden="1">1</definedName>
    <definedName name="solver_rel2" localSheetId="0" hidden="1">3</definedName>
    <definedName name="solver_rel3" localSheetId="3" hidden="1">1</definedName>
    <definedName name="solver_rel3" localSheetId="2" hidden="1">1</definedName>
    <definedName name="solver_rel3" localSheetId="5" hidden="1">2</definedName>
    <definedName name="solver_rel4" localSheetId="3" hidden="1">2</definedName>
    <definedName name="solver_rel4" localSheetId="2" hidden="1">3</definedName>
    <definedName name="solver_rhs1" localSheetId="3" hidden="1">ExecutiveFurniture!$C$13:$E$13</definedName>
    <definedName name="solver_rhs1" localSheetId="2" hidden="1">'H&amp;K'!$I$10</definedName>
    <definedName name="solver_rhs1" localSheetId="4" hidden="1">'Pinevalley(1)'!$D$10:$D$12</definedName>
    <definedName name="solver_rhs1" localSheetId="5" hidden="1">'Pinevalley(2)'!$B$11:$D$11</definedName>
    <definedName name="solver_rhs1" localSheetId="0" hidden="1">integer</definedName>
    <definedName name="solver_rhs2" localSheetId="3" hidden="1">ExecutiveFurniture!$F$10:$F$12</definedName>
    <definedName name="solver_rhs2" localSheetId="2" hidden="1">'H&amp;K'!$I$11</definedName>
    <definedName name="solver_rhs2" localSheetId="4" hidden="1">1</definedName>
    <definedName name="solver_rhs2" localSheetId="5" hidden="1">'Pinevalley(2)'!$E$6:$G$6</definedName>
    <definedName name="solver_rhs2" localSheetId="0" hidden="1">Scheduling!$L$7:$L$13</definedName>
    <definedName name="solver_rhs3" localSheetId="3" hidden="1">ExecutiveFurniture!#REF!</definedName>
    <definedName name="solver_rhs3" localSheetId="2" hidden="1">'H&amp;K'!$I$8</definedName>
    <definedName name="solver_rhs3" localSheetId="5" hidden="1">1</definedName>
    <definedName name="solver_rhs4" localSheetId="3" hidden="1">ExecutiveFurniture!#REF!</definedName>
    <definedName name="solver_rhs4" localSheetId="2" hidden="1">'H&amp;K'!$I$9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scl" localSheetId="3" hidden="1">1</definedName>
    <definedName name="solver_scl" localSheetId="2" hidden="1">2</definedName>
    <definedName name="solver_scl" localSheetId="4" hidden="1">1</definedName>
    <definedName name="solver_scl" localSheetId="5" hidden="1">2</definedName>
    <definedName name="solver_scl" localSheetId="0" hidden="1">1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yp" localSheetId="3" hidden="1">2</definedName>
    <definedName name="solver_typ" localSheetId="2" hidden="1">1</definedName>
    <definedName name="solver_typ" localSheetId="4" hidden="1">1</definedName>
    <definedName name="solver_typ" localSheetId="5" hidden="1">1</definedName>
    <definedName name="solver_typ" localSheetId="0" hidden="1">2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er" localSheetId="3" hidden="1">3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6" l="1"/>
  <c r="O11" i="16"/>
  <c r="N11" i="16"/>
  <c r="M11" i="16"/>
  <c r="L11" i="16"/>
  <c r="K11" i="16"/>
  <c r="G11" i="16"/>
  <c r="F11" i="16"/>
  <c r="E11" i="16"/>
  <c r="D11" i="16"/>
  <c r="C11" i="16"/>
  <c r="B11" i="16"/>
  <c r="Q7" i="16"/>
  <c r="H7" i="16"/>
  <c r="P6" i="16"/>
  <c r="O6" i="16"/>
  <c r="N6" i="16"/>
  <c r="M6" i="16"/>
  <c r="L6" i="16"/>
  <c r="K6" i="16"/>
  <c r="G6" i="16"/>
  <c r="F6" i="16"/>
  <c r="E6" i="16"/>
  <c r="D6" i="16"/>
  <c r="C6" i="16"/>
  <c r="B6" i="16"/>
  <c r="L12" i="15"/>
  <c r="J12" i="15"/>
  <c r="N12" i="15" s="1"/>
  <c r="D12" i="15"/>
  <c r="B12" i="15"/>
  <c r="L11" i="15"/>
  <c r="J11" i="15"/>
  <c r="D11" i="15"/>
  <c r="B11" i="15"/>
  <c r="L10" i="15"/>
  <c r="J10" i="15"/>
  <c r="D10" i="15"/>
  <c r="B10" i="15"/>
  <c r="F12" i="15" l="1"/>
  <c r="F10" i="15"/>
  <c r="N11" i="15"/>
  <c r="F11" i="15"/>
  <c r="N10" i="15"/>
  <c r="B5" i="3" l="1"/>
  <c r="G9" i="3"/>
  <c r="G10" i="3"/>
  <c r="G11" i="3"/>
  <c r="G8" i="3"/>
  <c r="I11" i="3"/>
  <c r="I10" i="3"/>
  <c r="I9" i="3"/>
  <c r="L4" i="5" l="1"/>
  <c r="J7" i="5"/>
  <c r="J8" i="5"/>
  <c r="J9" i="5"/>
  <c r="J10" i="5"/>
  <c r="J11" i="5"/>
  <c r="J12" i="5"/>
  <c r="J13" i="5"/>
  <c r="F4" i="2"/>
  <c r="F5" i="2"/>
  <c r="F6" i="2"/>
  <c r="C7" i="2"/>
  <c r="D7" i="2"/>
  <c r="E7" i="2"/>
  <c r="B15" i="2"/>
</calcChain>
</file>

<file path=xl/sharedStrings.xml><?xml version="1.0" encoding="utf-8"?>
<sst xmlns="http://schemas.openxmlformats.org/spreadsheetml/2006/main" count="201" uniqueCount="97">
  <si>
    <t>&gt;=</t>
  </si>
  <si>
    <t>&lt;=</t>
  </si>
  <si>
    <t>Total Cost</t>
  </si>
  <si>
    <t>Supply</t>
  </si>
  <si>
    <t>Cleveland</t>
  </si>
  <si>
    <t>Boston</t>
  </si>
  <si>
    <t>Albuquerque</t>
  </si>
  <si>
    <t>Demand</t>
  </si>
  <si>
    <t>Fort Lauderdale</t>
  </si>
  <si>
    <t>Evansville</t>
  </si>
  <si>
    <t>Des Moines</t>
  </si>
  <si>
    <t>Model Parameters</t>
  </si>
  <si>
    <t>Supply Sum</t>
  </si>
  <si>
    <t>Destination</t>
  </si>
  <si>
    <t>Demand Sum</t>
  </si>
  <si>
    <t>Source</t>
  </si>
  <si>
    <t>Executive Furniture Corporation (Transportation)</t>
  </si>
  <si>
    <t>Constraints</t>
  </si>
  <si>
    <t>Total Return</t>
  </si>
  <si>
    <t>Amount</t>
  </si>
  <si>
    <t>Projected Return (%)</t>
  </si>
  <si>
    <t>Happy Days Nursing Homes</t>
  </si>
  <si>
    <t>Palmer Drugs</t>
  </si>
  <si>
    <t>United Aerospace Corp.</t>
  </si>
  <si>
    <t>Thompson Electronics, Inc.</t>
  </si>
  <si>
    <t>LA Municipal Bonds</t>
  </si>
  <si>
    <t>Investment</t>
  </si>
  <si>
    <t>Sunday</t>
  </si>
  <si>
    <t>Saturday</t>
  </si>
  <si>
    <t>Friday</t>
  </si>
  <si>
    <t>Thursday</t>
  </si>
  <si>
    <t>Wednesday</t>
  </si>
  <si>
    <t>Tuesday</t>
  </si>
  <si>
    <t>Monday</t>
  </si>
  <si>
    <t>RHS</t>
  </si>
  <si>
    <t>No. of FT Employees:</t>
  </si>
  <si>
    <t>Total No. of FT Employees</t>
  </si>
  <si>
    <t>Decision Variables</t>
  </si>
  <si>
    <t>Worker Scheduling Model</t>
  </si>
  <si>
    <t>Coefficient</t>
  </si>
  <si>
    <t>Microsoft Excel 16.0 Sensitivity Report</t>
  </si>
  <si>
    <t>Worksheet: [Session_05.xlsx]H&amp;K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</si>
  <si>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</si>
  <si>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</si>
  <si>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</si>
  <si>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</si>
  <si>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</si>
  <si>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</si>
  <si>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</si>
  <si>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</si>
  <si>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Allowable</t>
  </si>
  <si>
    <t>Increase</t>
  </si>
  <si>
    <t>Decrease</t>
  </si>
  <si>
    <t>Shadow</t>
  </si>
  <si>
    <t>Price</t>
  </si>
  <si>
    <t>Constraint</t>
  </si>
  <si>
    <t>R.H. Side</t>
  </si>
  <si>
    <t>$B$3</t>
  </si>
  <si>
    <t>Amount LA Municipal Bonds</t>
  </si>
  <si>
    <t>$C$3</t>
  </si>
  <si>
    <t>Amount Thompson Electronics, Inc.</t>
  </si>
  <si>
    <t>$D$3</t>
  </si>
  <si>
    <t>Amount United Aerospace Corp.</t>
  </si>
  <si>
    <t>$E$3</t>
  </si>
  <si>
    <t>Amount Palmer Drugs</t>
  </si>
  <si>
    <t>$F$3</t>
  </si>
  <si>
    <t>Amount Happy Days Nursing Homes</t>
  </si>
  <si>
    <t>$G$10</t>
  </si>
  <si>
    <t>$G$11</t>
  </si>
  <si>
    <t>$G$8</t>
  </si>
  <si>
    <t>$G$9</t>
  </si>
  <si>
    <t>Report Created: 9/20/2019 8:50:54 PM</t>
  </si>
  <si>
    <t>A</t>
  </si>
  <si>
    <t>B</t>
  </si>
  <si>
    <t>C</t>
  </si>
  <si>
    <t>Branch</t>
  </si>
  <si>
    <t>Weights</t>
  </si>
  <si>
    <t>Input 1</t>
  </si>
  <si>
    <t>Input 2</t>
  </si>
  <si>
    <t>Input 3</t>
  </si>
  <si>
    <t>Output 1</t>
  </si>
  <si>
    <t>Output 2</t>
  </si>
  <si>
    <t>Output 3</t>
  </si>
  <si>
    <t>Branch A Evaluation:</t>
  </si>
  <si>
    <t>Branch B Evaluation:</t>
  </si>
  <si>
    <t>TOV</t>
  </si>
  <si>
    <t>TIV</t>
  </si>
  <si>
    <t>Efficiency</t>
  </si>
  <si>
    <t>Fixed as 1</t>
  </si>
  <si>
    <t>Virtual</t>
  </si>
  <si>
    <t>Sum</t>
  </si>
  <si>
    <t>Constraint 1: Weights sum up to 1</t>
  </si>
  <si>
    <t>Constraint 2: Lower inputs</t>
  </si>
  <si>
    <t>Constraint 3: Higher than k-multiple outputs</t>
  </si>
  <si>
    <t>Multiple k</t>
  </si>
  <si>
    <t>Branch A</t>
  </si>
  <si>
    <t>Branch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</si>
</sst>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n">
        <color rgb="FFFFCCCC"/>
      </bottom>
      <diagonal/>
    </border>
    <border>
      <left style="thin">
        <color rgb="FFFFCCCC"/>
      </left>
      <right style="thin">
        <color rgb="FFFFCCCC"/>
      </right>
      <top/>
      <bottom style="thin">
        <color rgb="FFFFCCCC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1" applyFont="1" applyFill="1"/>
    <xf numFmtId="0" fontId="0" fillId="4" borderId="0" xfId="0" applyFill="1"/>
    <xf numFmtId="164" fontId="0" fillId="4" borderId="0" xfId="1" applyFont="1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7" borderId="0" xfId="0" applyFill="1"/>
    <xf numFmtId="0" fontId="0" fillId="8" borderId="0" xfId="0" applyFill="1"/>
    <xf numFmtId="9" fontId="0" fillId="0" borderId="0" xfId="2" applyFon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0" fontId="0" fillId="0" borderId="5" xfId="0" applyBorder="1"/>
    <xf numFmtId="0" fontId="4" fillId="2" borderId="6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P12" sqref="P12"/>
    </sheetView>
  </sheetViews>
  <sheetFormatPr defaultRowHeight="14.25" x14ac:dyDescent="0.45"/>
  <cols>
    <col min="1" max="1" width="10.796875" customWidth="1"/>
    <col min="3" max="9" width="12" customWidth="1"/>
  </cols>
  <sheetData>
    <row r="1" spans="1:12" x14ac:dyDescent="0.45">
      <c r="A1" t="s">
        <v>38</v>
      </c>
    </row>
    <row r="3" spans="1:12" x14ac:dyDescent="0.45">
      <c r="A3" t="s">
        <v>37</v>
      </c>
      <c r="C3" t="s">
        <v>33</v>
      </c>
      <c r="D3" t="s">
        <v>32</v>
      </c>
      <c r="E3" t="s">
        <v>31</v>
      </c>
      <c r="F3" t="s">
        <v>30</v>
      </c>
      <c r="G3" t="s">
        <v>29</v>
      </c>
      <c r="H3" t="s">
        <v>28</v>
      </c>
      <c r="I3" t="s">
        <v>27</v>
      </c>
      <c r="L3" s="10" t="s">
        <v>36</v>
      </c>
    </row>
    <row r="4" spans="1:12" x14ac:dyDescent="0.45">
      <c r="B4" s="10" t="s">
        <v>35</v>
      </c>
      <c r="C4" s="1">
        <v>6</v>
      </c>
      <c r="D4" s="1">
        <v>3</v>
      </c>
      <c r="E4" s="1">
        <v>2</v>
      </c>
      <c r="F4" s="1">
        <v>7</v>
      </c>
      <c r="G4" s="1">
        <v>0</v>
      </c>
      <c r="H4" s="1">
        <v>3</v>
      </c>
      <c r="I4" s="1">
        <v>0</v>
      </c>
      <c r="L4" s="2">
        <f>SUM(C4:I4)</f>
        <v>21</v>
      </c>
    </row>
    <row r="6" spans="1:12" x14ac:dyDescent="0.45">
      <c r="A6" t="s">
        <v>17</v>
      </c>
      <c r="L6" t="s">
        <v>34</v>
      </c>
    </row>
    <row r="7" spans="1:12" x14ac:dyDescent="0.45">
      <c r="B7" s="10" t="s">
        <v>33</v>
      </c>
      <c r="C7" s="4">
        <v>1</v>
      </c>
      <c r="D7" s="4"/>
      <c r="E7" s="4"/>
      <c r="F7" s="4">
        <v>1</v>
      </c>
      <c r="G7" s="4">
        <v>1</v>
      </c>
      <c r="H7" s="4">
        <v>1</v>
      </c>
      <c r="I7" s="4">
        <v>1</v>
      </c>
      <c r="J7" s="6">
        <f t="shared" ref="J7:J13" si="0">SUMPRODUCT($C$4:$I$4,C7:I7)</f>
        <v>16</v>
      </c>
      <c r="K7" t="s">
        <v>0</v>
      </c>
      <c r="L7" s="4">
        <v>17</v>
      </c>
    </row>
    <row r="8" spans="1:12" x14ac:dyDescent="0.45">
      <c r="B8" s="10" t="s">
        <v>32</v>
      </c>
      <c r="C8" s="4">
        <v>1</v>
      </c>
      <c r="D8" s="4">
        <v>1</v>
      </c>
      <c r="E8" s="4"/>
      <c r="F8" s="4"/>
      <c r="G8" s="4">
        <v>1</v>
      </c>
      <c r="H8" s="4">
        <v>1</v>
      </c>
      <c r="I8" s="4">
        <v>1</v>
      </c>
      <c r="J8" s="6">
        <f t="shared" si="0"/>
        <v>12</v>
      </c>
      <c r="K8" t="s">
        <v>0</v>
      </c>
      <c r="L8" s="4">
        <v>13</v>
      </c>
    </row>
    <row r="9" spans="1:12" x14ac:dyDescent="0.45">
      <c r="B9" s="10" t="s">
        <v>31</v>
      </c>
      <c r="C9" s="4">
        <v>1</v>
      </c>
      <c r="D9" s="4">
        <v>1</v>
      </c>
      <c r="E9" s="4">
        <v>1</v>
      </c>
      <c r="F9" s="4"/>
      <c r="G9" s="4"/>
      <c r="H9" s="4">
        <v>1</v>
      </c>
      <c r="I9" s="4">
        <v>1</v>
      </c>
      <c r="J9" s="6">
        <f t="shared" si="0"/>
        <v>14</v>
      </c>
      <c r="K9" t="s">
        <v>0</v>
      </c>
      <c r="L9" s="4">
        <v>15</v>
      </c>
    </row>
    <row r="10" spans="1:12" x14ac:dyDescent="0.45">
      <c r="B10" s="10" t="s">
        <v>30</v>
      </c>
      <c r="C10" s="4">
        <v>1</v>
      </c>
      <c r="D10" s="4">
        <v>1</v>
      </c>
      <c r="E10" s="4">
        <v>1</v>
      </c>
      <c r="F10" s="4">
        <v>1</v>
      </c>
      <c r="G10" s="4"/>
      <c r="H10" s="4"/>
      <c r="I10" s="4">
        <v>1</v>
      </c>
      <c r="J10" s="6">
        <f t="shared" si="0"/>
        <v>18</v>
      </c>
      <c r="K10" t="s">
        <v>0</v>
      </c>
      <c r="L10" s="4">
        <v>19</v>
      </c>
    </row>
    <row r="11" spans="1:12" x14ac:dyDescent="0.45">
      <c r="B11" s="10" t="s">
        <v>29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/>
      <c r="I11" s="4"/>
      <c r="J11" s="6">
        <f t="shared" si="0"/>
        <v>18</v>
      </c>
      <c r="K11" t="s">
        <v>0</v>
      </c>
      <c r="L11" s="4">
        <v>14</v>
      </c>
    </row>
    <row r="12" spans="1:12" x14ac:dyDescent="0.45">
      <c r="B12" s="10" t="s">
        <v>28</v>
      </c>
      <c r="C12" s="4"/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/>
      <c r="J12" s="6">
        <f t="shared" si="0"/>
        <v>15</v>
      </c>
      <c r="K12" t="s">
        <v>0</v>
      </c>
      <c r="L12" s="4">
        <v>16</v>
      </c>
    </row>
    <row r="13" spans="1:12" x14ac:dyDescent="0.45">
      <c r="B13" s="10" t="s">
        <v>27</v>
      </c>
      <c r="C13" s="4"/>
      <c r="D13" s="4"/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6">
        <f t="shared" si="0"/>
        <v>12</v>
      </c>
      <c r="K13" t="s">
        <v>0</v>
      </c>
      <c r="L13" s="4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showGridLines="0" workbookViewId="0"/>
  </sheetViews>
  <sheetFormatPr defaultRowHeight="14.25" x14ac:dyDescent="0.45"/>
  <cols>
    <col min="1" max="1" width="2.19921875" customWidth="1"/>
    <col min="2" max="2" width="6.19921875" bestFit="1" customWidth="1"/>
    <col min="3" max="3" width="31.46484375" bestFit="1" customWidth="1"/>
    <col min="4" max="4" width="6.796875" bestFit="1" customWidth="1"/>
    <col min="5" max="5" width="8" bestFit="1" customWidth="1"/>
    <col min="6" max="6" width="9.796875" bestFit="1" customWidth="1"/>
    <col min="7" max="7" width="9" bestFit="1" customWidth="1"/>
    <col min="8" max="8" width="11.796875" bestFit="1" customWidth="1"/>
  </cols>
  <sheetData>
    <row r="1" spans="1:8" x14ac:dyDescent="0.45">
      <c r="A1" s="7" t="s">
        <v>40</v>
      </c>
    </row>
    <row r="2" spans="1:8" x14ac:dyDescent="0.45">
      <c r="A2" s="7" t="s">
        <v>41</v>
      </c>
    </row>
    <row r="3" spans="1:8" x14ac:dyDescent="0.45">
      <c r="A3" s="7" t="s">
        <v>71</v>
      </c>
    </row>
    <row r="6" spans="1:8" ht="14.65" thickBot="1" x14ac:dyDescent="0.5">
      <c r="A6" t="s">
        <v>42</v>
      </c>
    </row>
    <row r="7" spans="1:8" x14ac:dyDescent="0.45">
      <c r="B7" s="13"/>
      <c r="C7" s="13"/>
      <c r="D7" s="13" t="s">
        <v>45</v>
      </c>
      <c r="E7" s="13" t="s">
        <v>47</v>
      </c>
      <c r="F7" s="13" t="s">
        <v>49</v>
      </c>
      <c r="G7" s="13" t="s">
        <v>50</v>
      </c>
      <c r="H7" s="13" t="s">
        <v>50</v>
      </c>
    </row>
    <row r="8" spans="1:8" ht="14.65" thickBot="1" x14ac:dyDescent="0.5">
      <c r="B8" s="14" t="s">
        <v>43</v>
      </c>
      <c r="C8" s="14" t="s">
        <v>44</v>
      </c>
      <c r="D8" s="14" t="s">
        <v>46</v>
      </c>
      <c r="E8" s="14" t="s">
        <v>48</v>
      </c>
      <c r="F8" s="14" t="s">
        <v>39</v>
      </c>
      <c r="G8" s="14" t="s">
        <v>51</v>
      </c>
      <c r="H8" s="14" t="s">
        <v>52</v>
      </c>
    </row>
    <row r="9" spans="1:8" x14ac:dyDescent="0.45">
      <c r="B9" s="11" t="s">
        <v>57</v>
      </c>
      <c r="C9" s="11" t="s">
        <v>58</v>
      </c>
      <c r="D9" s="11">
        <v>49999.999999999993</v>
      </c>
      <c r="E9" s="11">
        <v>0</v>
      </c>
      <c r="F9" s="11">
        <v>5.2999999999999999E-2</v>
      </c>
      <c r="G9" s="11">
        <v>1.4000000000000045E-2</v>
      </c>
      <c r="H9" s="11">
        <v>0.40600000000000014</v>
      </c>
    </row>
    <row r="10" spans="1:8" x14ac:dyDescent="0.45">
      <c r="B10" s="11" t="s">
        <v>59</v>
      </c>
      <c r="C10" s="11" t="s">
        <v>60</v>
      </c>
      <c r="D10" s="11">
        <v>0</v>
      </c>
      <c r="E10" s="11">
        <v>-1.5999999999999973E-2</v>
      </c>
      <c r="F10" s="11">
        <v>6.8000000000000005E-2</v>
      </c>
      <c r="G10" s="11">
        <v>1.5999999999999973E-2</v>
      </c>
      <c r="H10" s="11">
        <v>1E+30</v>
      </c>
    </row>
    <row r="11" spans="1:8" x14ac:dyDescent="0.45">
      <c r="B11" s="11" t="s">
        <v>61</v>
      </c>
      <c r="C11" s="11" t="s">
        <v>62</v>
      </c>
      <c r="D11" s="11">
        <v>0</v>
      </c>
      <c r="E11" s="11">
        <v>-3.4999999999999948E-2</v>
      </c>
      <c r="F11" s="11">
        <v>4.9000000000000016E-2</v>
      </c>
      <c r="G11" s="11">
        <v>3.4999999999999948E-2</v>
      </c>
      <c r="H11" s="11">
        <v>1E+30</v>
      </c>
    </row>
    <row r="12" spans="1:8" x14ac:dyDescent="0.45">
      <c r="B12" s="11" t="s">
        <v>63</v>
      </c>
      <c r="C12" s="11" t="s">
        <v>64</v>
      </c>
      <c r="D12" s="11">
        <v>175000.00000000006</v>
      </c>
      <c r="E12" s="11">
        <v>0</v>
      </c>
      <c r="F12" s="11">
        <v>8.3999999999999991E-2</v>
      </c>
      <c r="G12" s="11">
        <v>3.4000000000000023E-2</v>
      </c>
      <c r="H12" s="11">
        <v>9.3333333333333567E-3</v>
      </c>
    </row>
    <row r="13" spans="1:8" ht="14.65" thickBot="1" x14ac:dyDescent="0.5">
      <c r="B13" s="12" t="s">
        <v>65</v>
      </c>
      <c r="C13" s="12" t="s">
        <v>66</v>
      </c>
      <c r="D13" s="12">
        <v>24999.999999999996</v>
      </c>
      <c r="E13" s="12">
        <v>0</v>
      </c>
      <c r="F13" s="12">
        <v>0.11800000000000005</v>
      </c>
      <c r="G13" s="12">
        <v>2.8000000000000091E-2</v>
      </c>
      <c r="H13" s="12">
        <v>3.400000000000003E-2</v>
      </c>
    </row>
    <row r="15" spans="1:8" ht="14.65" thickBot="1" x14ac:dyDescent="0.5">
      <c r="A15" t="s">
        <v>17</v>
      </c>
    </row>
    <row r="16" spans="1:8" x14ac:dyDescent="0.45">
      <c r="B16" s="13"/>
      <c r="C16" s="13"/>
      <c r="D16" s="13" t="s">
        <v>45</v>
      </c>
      <c r="E16" s="13" t="s">
        <v>53</v>
      </c>
      <c r="F16" s="13" t="s">
        <v>55</v>
      </c>
      <c r="G16" s="13" t="s">
        <v>50</v>
      </c>
      <c r="H16" s="13" t="s">
        <v>50</v>
      </c>
    </row>
    <row r="17" spans="2:8" ht="14.65" thickBot="1" x14ac:dyDescent="0.5">
      <c r="B17" s="14" t="s">
        <v>43</v>
      </c>
      <c r="C17" s="14" t="s">
        <v>44</v>
      </c>
      <c r="D17" s="14" t="s">
        <v>46</v>
      </c>
      <c r="E17" s="14" t="s">
        <v>54</v>
      </c>
      <c r="F17" s="14" t="s">
        <v>56</v>
      </c>
      <c r="G17" s="14" t="s">
        <v>51</v>
      </c>
      <c r="H17" s="14" t="s">
        <v>52</v>
      </c>
    </row>
    <row r="18" spans="2:8" x14ac:dyDescent="0.45">
      <c r="B18" s="11" t="s">
        <v>67</v>
      </c>
      <c r="C18" s="11"/>
      <c r="D18" s="11">
        <v>175000.00000000006</v>
      </c>
      <c r="E18" s="11">
        <v>0</v>
      </c>
      <c r="F18" s="11">
        <v>0</v>
      </c>
      <c r="G18" s="11">
        <v>75000.000000000044</v>
      </c>
      <c r="H18" s="11">
        <v>1E+30</v>
      </c>
    </row>
    <row r="19" spans="2:8" x14ac:dyDescent="0.45">
      <c r="B19" s="11" t="s">
        <v>68</v>
      </c>
      <c r="C19" s="11"/>
      <c r="D19" s="11">
        <v>24999.999999999996</v>
      </c>
      <c r="E19" s="11">
        <v>3.400000000000003E-2</v>
      </c>
      <c r="F19" s="11">
        <v>0</v>
      </c>
      <c r="G19" s="11">
        <v>75000.000000000044</v>
      </c>
      <c r="H19" s="11">
        <v>24999.999999999996</v>
      </c>
    </row>
    <row r="20" spans="2:8" x14ac:dyDescent="0.45">
      <c r="B20" s="11" t="s">
        <v>69</v>
      </c>
      <c r="C20" s="11"/>
      <c r="D20" s="11">
        <v>250000.00000000006</v>
      </c>
      <c r="E20" s="11">
        <v>8.1200000000000008E-2</v>
      </c>
      <c r="F20" s="11">
        <v>250000</v>
      </c>
      <c r="G20" s="11">
        <v>1E+30</v>
      </c>
      <c r="H20" s="11">
        <v>249999.99999999997</v>
      </c>
    </row>
    <row r="21" spans="2:8" ht="14.65" thickBot="1" x14ac:dyDescent="0.5">
      <c r="B21" s="12" t="s">
        <v>70</v>
      </c>
      <c r="C21" s="12"/>
      <c r="D21" s="12">
        <v>49999.999999999993</v>
      </c>
      <c r="E21" s="12">
        <v>-1.4000000000000044E-2</v>
      </c>
      <c r="F21" s="12">
        <v>0</v>
      </c>
      <c r="G21" s="12">
        <v>50000.000000000015</v>
      </c>
      <c r="H21" s="12">
        <v>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B6" sqref="B6"/>
    </sheetView>
  </sheetViews>
  <sheetFormatPr defaultRowHeight="14.25" x14ac:dyDescent="0.45"/>
  <cols>
    <col min="1" max="1" width="19.53125" customWidth="1"/>
    <col min="2" max="6" width="13.73046875" customWidth="1"/>
  </cols>
  <sheetData>
    <row r="1" spans="1:9" ht="28.5" x14ac:dyDescent="0.45">
      <c r="A1" t="s">
        <v>26</v>
      </c>
      <c r="B1" s="9" t="s">
        <v>25</v>
      </c>
      <c r="C1" s="9" t="s">
        <v>24</v>
      </c>
      <c r="D1" s="9" t="s">
        <v>23</v>
      </c>
      <c r="E1" s="9" t="s">
        <v>22</v>
      </c>
      <c r="F1" s="9" t="s">
        <v>21</v>
      </c>
    </row>
    <row r="2" spans="1:9" x14ac:dyDescent="0.45">
      <c r="A2" t="s">
        <v>20</v>
      </c>
      <c r="B2">
        <v>5.3</v>
      </c>
      <c r="C2">
        <v>6.8</v>
      </c>
      <c r="D2">
        <v>4.9000000000000004</v>
      </c>
      <c r="E2">
        <v>8.4</v>
      </c>
      <c r="F2">
        <v>11.8</v>
      </c>
    </row>
    <row r="3" spans="1:9" x14ac:dyDescent="0.45">
      <c r="A3" t="s">
        <v>19</v>
      </c>
      <c r="B3" s="1">
        <v>49999.999999999993</v>
      </c>
      <c r="C3" s="1">
        <v>0</v>
      </c>
      <c r="D3" s="1">
        <v>0</v>
      </c>
      <c r="E3" s="1">
        <v>175000.00000000006</v>
      </c>
      <c r="F3" s="1">
        <v>24999.999999999996</v>
      </c>
    </row>
    <row r="5" spans="1:9" x14ac:dyDescent="0.45">
      <c r="A5" t="s">
        <v>18</v>
      </c>
      <c r="B5" s="8">
        <f>SUMPRODUCT(B2:F2,$B$3:$F$3)/100</f>
        <v>20300.000000000004</v>
      </c>
    </row>
    <row r="7" spans="1:9" x14ac:dyDescent="0.45">
      <c r="A7" t="s">
        <v>17</v>
      </c>
    </row>
    <row r="8" spans="1:9" x14ac:dyDescent="0.45">
      <c r="B8" s="4">
        <v>1</v>
      </c>
      <c r="C8" s="4">
        <v>1</v>
      </c>
      <c r="D8" s="4">
        <v>1</v>
      </c>
      <c r="E8" s="4">
        <v>1</v>
      </c>
      <c r="F8" s="4">
        <v>1</v>
      </c>
      <c r="G8" s="6">
        <f>SUMPRODUCT($B$3:$F$3,B8:F8)</f>
        <v>250000.00000000006</v>
      </c>
      <c r="H8" t="s">
        <v>1</v>
      </c>
      <c r="I8" s="4">
        <v>250000</v>
      </c>
    </row>
    <row r="9" spans="1:9" x14ac:dyDescent="0.45">
      <c r="B9" s="4">
        <v>1</v>
      </c>
      <c r="C9" s="4"/>
      <c r="D9" s="4"/>
      <c r="E9" s="4"/>
      <c r="F9" s="4"/>
      <c r="G9" s="6">
        <f t="shared" ref="G9:G11" si="0">SUMPRODUCT($B$3:$F$3,B9:F9)</f>
        <v>49999.999999999993</v>
      </c>
      <c r="H9" t="s">
        <v>0</v>
      </c>
      <c r="I9">
        <f>0.2*SUM(B3:F3)</f>
        <v>50000.000000000015</v>
      </c>
    </row>
    <row r="10" spans="1:9" x14ac:dyDescent="0.45">
      <c r="B10" s="4"/>
      <c r="C10" s="4">
        <v>1</v>
      </c>
      <c r="D10" s="4">
        <v>1</v>
      </c>
      <c r="E10" s="4">
        <v>1</v>
      </c>
      <c r="F10" s="4"/>
      <c r="G10" s="6">
        <f t="shared" si="0"/>
        <v>175000.00000000006</v>
      </c>
      <c r="H10" t="s">
        <v>0</v>
      </c>
      <c r="I10">
        <f>0.4*SUM(B3:F3)</f>
        <v>100000.00000000003</v>
      </c>
    </row>
    <row r="11" spans="1:9" x14ac:dyDescent="0.45">
      <c r="B11" s="4"/>
      <c r="C11" s="4"/>
      <c r="D11" s="4"/>
      <c r="E11" s="4"/>
      <c r="F11" s="4">
        <v>1</v>
      </c>
      <c r="G11" s="6">
        <f t="shared" si="0"/>
        <v>24999.999999999996</v>
      </c>
      <c r="H11" t="s">
        <v>1</v>
      </c>
      <c r="I11">
        <f>0.5*B3</f>
        <v>24999.999999999996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B16" sqref="B16"/>
    </sheetView>
  </sheetViews>
  <sheetFormatPr defaultRowHeight="14.25" x14ac:dyDescent="0.45"/>
  <cols>
    <col min="1" max="1" width="13.46484375" customWidth="1"/>
    <col min="2" max="5" width="14.46484375" customWidth="1"/>
    <col min="6" max="6" width="12.73046875" bestFit="1" customWidth="1"/>
    <col min="7" max="7" width="4.46484375" customWidth="1"/>
    <col min="8" max="8" width="16.46484375" customWidth="1"/>
  </cols>
  <sheetData>
    <row r="1" spans="1:6" x14ac:dyDescent="0.45">
      <c r="A1" s="7" t="s">
        <v>16</v>
      </c>
    </row>
    <row r="3" spans="1:6" x14ac:dyDescent="0.45">
      <c r="A3" t="s">
        <v>15</v>
      </c>
      <c r="C3" t="s">
        <v>10</v>
      </c>
      <c r="D3" t="s">
        <v>9</v>
      </c>
      <c r="E3" t="s">
        <v>8</v>
      </c>
      <c r="F3" t="s">
        <v>14</v>
      </c>
    </row>
    <row r="4" spans="1:6" x14ac:dyDescent="0.45">
      <c r="A4" t="s">
        <v>13</v>
      </c>
      <c r="B4" t="s">
        <v>6</v>
      </c>
      <c r="C4" s="1">
        <v>100</v>
      </c>
      <c r="D4" s="1">
        <v>0</v>
      </c>
      <c r="E4" s="1">
        <v>200</v>
      </c>
      <c r="F4" s="6">
        <f>SUM(C4:E4)</f>
        <v>300</v>
      </c>
    </row>
    <row r="5" spans="1:6" x14ac:dyDescent="0.45">
      <c r="B5" t="s">
        <v>5</v>
      </c>
      <c r="C5" s="1">
        <v>0</v>
      </c>
      <c r="D5" s="1">
        <v>200</v>
      </c>
      <c r="E5" s="1">
        <v>0</v>
      </c>
      <c r="F5" s="6">
        <f>SUM(C5:E5)</f>
        <v>200</v>
      </c>
    </row>
    <row r="6" spans="1:6" x14ac:dyDescent="0.45">
      <c r="B6" t="s">
        <v>4</v>
      </c>
      <c r="C6" s="1">
        <v>0</v>
      </c>
      <c r="D6" s="1">
        <v>100</v>
      </c>
      <c r="E6" s="1">
        <v>100</v>
      </c>
      <c r="F6" s="6">
        <f>SUM(C6:E6)</f>
        <v>200</v>
      </c>
    </row>
    <row r="7" spans="1:6" x14ac:dyDescent="0.45">
      <c r="B7" t="s">
        <v>12</v>
      </c>
      <c r="C7" s="6">
        <f>SUM(C4:C6)</f>
        <v>100</v>
      </c>
      <c r="D7" s="6">
        <f>SUM(D4:D6)</f>
        <v>300</v>
      </c>
      <c r="E7" s="6">
        <f>SUM(E4:E6)</f>
        <v>300</v>
      </c>
    </row>
    <row r="9" spans="1:6" x14ac:dyDescent="0.45">
      <c r="A9" t="s">
        <v>11</v>
      </c>
      <c r="C9" t="s">
        <v>10</v>
      </c>
      <c r="D9" t="s">
        <v>9</v>
      </c>
      <c r="E9" t="s">
        <v>8</v>
      </c>
      <c r="F9" t="s">
        <v>7</v>
      </c>
    </row>
    <row r="10" spans="1:6" x14ac:dyDescent="0.45">
      <c r="B10" t="s">
        <v>6</v>
      </c>
      <c r="C10" s="5">
        <v>5</v>
      </c>
      <c r="D10" s="5">
        <v>8</v>
      </c>
      <c r="E10" s="5">
        <v>9</v>
      </c>
      <c r="F10" s="4">
        <v>300</v>
      </c>
    </row>
    <row r="11" spans="1:6" x14ac:dyDescent="0.45">
      <c r="B11" t="s">
        <v>5</v>
      </c>
      <c r="C11" s="5">
        <v>4</v>
      </c>
      <c r="D11" s="5">
        <v>4</v>
      </c>
      <c r="E11" s="5">
        <v>7</v>
      </c>
      <c r="F11" s="4">
        <v>200</v>
      </c>
    </row>
    <row r="12" spans="1:6" x14ac:dyDescent="0.45">
      <c r="B12" t="s">
        <v>4</v>
      </c>
      <c r="C12" s="5">
        <v>3</v>
      </c>
      <c r="D12" s="5">
        <v>3</v>
      </c>
      <c r="E12" s="5">
        <v>5</v>
      </c>
      <c r="F12" s="4">
        <v>200</v>
      </c>
    </row>
    <row r="13" spans="1:6" x14ac:dyDescent="0.45">
      <c r="B13" t="s">
        <v>3</v>
      </c>
      <c r="C13" s="4">
        <v>100</v>
      </c>
      <c r="D13" s="4">
        <v>300</v>
      </c>
      <c r="E13" s="4">
        <v>300</v>
      </c>
    </row>
    <row r="15" spans="1:6" x14ac:dyDescent="0.45">
      <c r="A15" t="s">
        <v>2</v>
      </c>
      <c r="B15" s="3">
        <f>SUMPRODUCT(C4:E6,C10:E12)</f>
        <v>3900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2"/>
  <sheetViews>
    <sheetView workbookViewId="0">
      <selection activeCell="W34" sqref="W34"/>
    </sheetView>
  </sheetViews>
  <sheetFormatPr defaultColWidth="8.73046875" defaultRowHeight="14.25" x14ac:dyDescent="0.45"/>
  <cols>
    <col min="5" max="5" width="9.19921875" customWidth="1"/>
    <col min="13" max="13" width="9" customWidth="1"/>
  </cols>
  <sheetData>
    <row r="1" spans="1:15" x14ac:dyDescent="0.45">
      <c r="A1" t="s">
        <v>75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I1" t="s">
        <v>75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</row>
    <row r="2" spans="1:15" x14ac:dyDescent="0.45">
      <c r="A2" t="s">
        <v>72</v>
      </c>
      <c r="B2" s="15">
        <v>27</v>
      </c>
      <c r="C2" s="15">
        <v>3.5</v>
      </c>
      <c r="D2" s="15">
        <v>15</v>
      </c>
      <c r="E2" s="15">
        <v>11</v>
      </c>
      <c r="F2" s="15">
        <v>9</v>
      </c>
      <c r="G2" s="15">
        <v>1</v>
      </c>
      <c r="I2" t="s">
        <v>72</v>
      </c>
      <c r="J2" s="15">
        <v>27</v>
      </c>
      <c r="K2" s="15">
        <v>3.5</v>
      </c>
      <c r="L2" s="15">
        <v>15</v>
      </c>
      <c r="M2" s="15">
        <v>11</v>
      </c>
      <c r="N2" s="15">
        <v>9</v>
      </c>
      <c r="O2" s="15">
        <v>1</v>
      </c>
    </row>
    <row r="3" spans="1:15" x14ac:dyDescent="0.45">
      <c r="A3" t="s">
        <v>73</v>
      </c>
      <c r="B3" s="15">
        <v>15</v>
      </c>
      <c r="C3" s="15">
        <v>2</v>
      </c>
      <c r="D3" s="15">
        <v>10</v>
      </c>
      <c r="E3" s="15">
        <v>10</v>
      </c>
      <c r="F3" s="15">
        <v>8</v>
      </c>
      <c r="G3" s="15">
        <v>0.4</v>
      </c>
      <c r="I3" t="s">
        <v>73</v>
      </c>
      <c r="J3" s="15">
        <v>15</v>
      </c>
      <c r="K3" s="15">
        <v>2</v>
      </c>
      <c r="L3" s="15">
        <v>10</v>
      </c>
      <c r="M3" s="15">
        <v>10</v>
      </c>
      <c r="N3" s="15">
        <v>8</v>
      </c>
      <c r="O3" s="15">
        <v>0.4</v>
      </c>
    </row>
    <row r="4" spans="1:15" x14ac:dyDescent="0.45">
      <c r="A4" t="s">
        <v>74</v>
      </c>
      <c r="B4" s="15">
        <v>43</v>
      </c>
      <c r="C4" s="15">
        <v>7</v>
      </c>
      <c r="D4" s="15">
        <v>39</v>
      </c>
      <c r="E4" s="15">
        <v>24</v>
      </c>
      <c r="F4" s="15">
        <v>20</v>
      </c>
      <c r="G4" s="15">
        <v>5</v>
      </c>
      <c r="I4" t="s">
        <v>74</v>
      </c>
      <c r="J4" s="15">
        <v>43</v>
      </c>
      <c r="K4" s="15">
        <v>7</v>
      </c>
      <c r="L4" s="15">
        <v>39</v>
      </c>
      <c r="M4" s="15">
        <v>24</v>
      </c>
      <c r="N4" s="15">
        <v>20</v>
      </c>
      <c r="O4" s="15">
        <v>5</v>
      </c>
    </row>
    <row r="5" spans="1:15" x14ac:dyDescent="0.45">
      <c r="A5" t="s">
        <v>76</v>
      </c>
      <c r="B5" s="1">
        <v>0</v>
      </c>
      <c r="C5" s="1">
        <v>0</v>
      </c>
      <c r="D5" s="1">
        <v>6.6666666666666652E-2</v>
      </c>
      <c r="E5" s="1">
        <v>0</v>
      </c>
      <c r="F5" s="1">
        <v>7.1666666666666712E-2</v>
      </c>
      <c r="G5" s="1">
        <v>0.23333333333333309</v>
      </c>
      <c r="I5" t="s">
        <v>76</v>
      </c>
      <c r="J5" s="1">
        <v>6.6666666666666666E-2</v>
      </c>
      <c r="K5" s="1">
        <v>0</v>
      </c>
      <c r="L5" s="1">
        <v>0</v>
      </c>
      <c r="M5" s="1">
        <v>0.1</v>
      </c>
      <c r="N5" s="1">
        <v>0</v>
      </c>
      <c r="O5" s="1">
        <v>0</v>
      </c>
    </row>
    <row r="8" spans="1:15" x14ac:dyDescent="0.45">
      <c r="A8" t="s">
        <v>83</v>
      </c>
      <c r="I8" t="s">
        <v>84</v>
      </c>
    </row>
    <row r="9" spans="1:15" x14ac:dyDescent="0.45">
      <c r="A9" t="s">
        <v>75</v>
      </c>
      <c r="B9" t="s">
        <v>85</v>
      </c>
      <c r="D9" t="s">
        <v>86</v>
      </c>
      <c r="F9" t="s">
        <v>87</v>
      </c>
      <c r="I9" t="s">
        <v>75</v>
      </c>
      <c r="J9" t="s">
        <v>85</v>
      </c>
      <c r="L9" t="s">
        <v>86</v>
      </c>
      <c r="N9" t="s">
        <v>87</v>
      </c>
    </row>
    <row r="10" spans="1:15" x14ac:dyDescent="0.45">
      <c r="A10" t="s">
        <v>72</v>
      </c>
      <c r="B10" s="2">
        <f>SUMPRODUCT(E2:G2,$E$5:$G$5)</f>
        <v>0.87833333333333352</v>
      </c>
      <c r="C10" t="s">
        <v>1</v>
      </c>
      <c r="D10" s="16">
        <f>SUMPRODUCT(B2:D2,$B$5:$D$5)</f>
        <v>0.99999999999999978</v>
      </c>
      <c r="E10" t="s">
        <v>88</v>
      </c>
      <c r="F10" s="17">
        <f>B10/D10</f>
        <v>0.87833333333333374</v>
      </c>
      <c r="I10" t="s">
        <v>72</v>
      </c>
      <c r="J10" s="16">
        <f>SUMPRODUCT(M2:O2,$M$5:$O$5)</f>
        <v>1.1000000000000001</v>
      </c>
      <c r="K10" t="s">
        <v>1</v>
      </c>
      <c r="L10" s="16">
        <f>SUMPRODUCT(J2:L2,$J$5:$L$5)</f>
        <v>1.8</v>
      </c>
      <c r="N10" s="17">
        <f>J10/L10</f>
        <v>0.61111111111111116</v>
      </c>
    </row>
    <row r="11" spans="1:15" x14ac:dyDescent="0.45">
      <c r="A11" t="s">
        <v>73</v>
      </c>
      <c r="B11" s="16">
        <f>SUMPRODUCT(E3:G3,$E$5:$G$5)</f>
        <v>0.66666666666666696</v>
      </c>
      <c r="C11" t="s">
        <v>1</v>
      </c>
      <c r="D11" s="16">
        <f>SUMPRODUCT(B3:D3,$B$5:$D$5)</f>
        <v>0.66666666666666652</v>
      </c>
      <c r="F11" s="17">
        <f t="shared" ref="F11:F12" si="0">B11/D11</f>
        <v>1.0000000000000007</v>
      </c>
      <c r="I11" t="s">
        <v>73</v>
      </c>
      <c r="J11" s="2">
        <f>SUMPRODUCT(M3:O3,$M$5:$O$5)</f>
        <v>1</v>
      </c>
      <c r="K11" t="s">
        <v>1</v>
      </c>
      <c r="L11" s="16">
        <f t="shared" ref="L11:L12" si="1">SUMPRODUCT(J3:L3,$J$5:$L$5)</f>
        <v>1</v>
      </c>
      <c r="M11" t="s">
        <v>88</v>
      </c>
      <c r="N11" s="17">
        <f t="shared" ref="N11:N12" si="2">J11/L11</f>
        <v>1</v>
      </c>
    </row>
    <row r="12" spans="1:15" x14ac:dyDescent="0.45">
      <c r="A12" t="s">
        <v>74</v>
      </c>
      <c r="B12" s="16">
        <f>SUMPRODUCT(E4:G4,$E$5:$G$5)</f>
        <v>2.5999999999999996</v>
      </c>
      <c r="C12" t="s">
        <v>1</v>
      </c>
      <c r="D12" s="16">
        <f>SUMPRODUCT(B4:D4,$B$5:$D$5)</f>
        <v>2.5999999999999996</v>
      </c>
      <c r="E12" s="18"/>
      <c r="F12" s="17">
        <f t="shared" si="0"/>
        <v>1</v>
      </c>
      <c r="I12" t="s">
        <v>74</v>
      </c>
      <c r="J12" s="16">
        <f>SUMPRODUCT(M4:O4,$M$5:$O$5)</f>
        <v>2.4000000000000004</v>
      </c>
      <c r="K12" t="s">
        <v>1</v>
      </c>
      <c r="L12" s="16">
        <f t="shared" si="1"/>
        <v>2.8666666666666667</v>
      </c>
      <c r="M12" s="18"/>
      <c r="N12" s="17">
        <f t="shared" si="2"/>
        <v>0.83720930232558155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2"/>
  <sheetViews>
    <sheetView workbookViewId="0">
      <selection activeCell="U30" sqref="U30"/>
    </sheetView>
  </sheetViews>
  <sheetFormatPr defaultColWidth="8.73046875" defaultRowHeight="14.25" x14ac:dyDescent="0.45"/>
  <sheetData>
    <row r="1" spans="1:17" x14ac:dyDescent="0.45">
      <c r="A1" t="s">
        <v>83</v>
      </c>
      <c r="J1" t="s">
        <v>84</v>
      </c>
    </row>
    <row r="2" spans="1:17" x14ac:dyDescent="0.45">
      <c r="A2" t="s">
        <v>75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76</v>
      </c>
      <c r="J2" t="s">
        <v>75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P2" t="s">
        <v>82</v>
      </c>
      <c r="Q2" t="s">
        <v>76</v>
      </c>
    </row>
    <row r="3" spans="1:17" x14ac:dyDescent="0.45">
      <c r="A3" t="s">
        <v>72</v>
      </c>
      <c r="B3" s="15">
        <v>27</v>
      </c>
      <c r="C3" s="15">
        <v>3.5</v>
      </c>
      <c r="D3" s="15">
        <v>15</v>
      </c>
      <c r="E3" s="15">
        <v>11</v>
      </c>
      <c r="F3" s="15">
        <v>9</v>
      </c>
      <c r="G3" s="15">
        <v>1</v>
      </c>
      <c r="H3" s="1">
        <v>0</v>
      </c>
      <c r="J3" t="s">
        <v>72</v>
      </c>
      <c r="K3" s="15">
        <v>27</v>
      </c>
      <c r="L3" s="15">
        <v>3.5</v>
      </c>
      <c r="M3" s="15">
        <v>15</v>
      </c>
      <c r="N3" s="15">
        <v>11</v>
      </c>
      <c r="O3" s="15">
        <v>9</v>
      </c>
      <c r="P3" s="15">
        <v>1</v>
      </c>
      <c r="Q3" s="1">
        <v>0</v>
      </c>
    </row>
    <row r="4" spans="1:17" x14ac:dyDescent="0.45">
      <c r="A4" t="s">
        <v>73</v>
      </c>
      <c r="B4" s="15">
        <v>15</v>
      </c>
      <c r="C4" s="15">
        <v>2</v>
      </c>
      <c r="D4" s="15">
        <v>10</v>
      </c>
      <c r="E4" s="15">
        <v>10</v>
      </c>
      <c r="F4" s="15">
        <v>8</v>
      </c>
      <c r="G4" s="15">
        <v>0.4</v>
      </c>
      <c r="H4" s="1">
        <v>0.82758620689655149</v>
      </c>
      <c r="J4" t="s">
        <v>73</v>
      </c>
      <c r="K4" s="15">
        <v>15</v>
      </c>
      <c r="L4" s="15">
        <v>2</v>
      </c>
      <c r="M4" s="15">
        <v>10</v>
      </c>
      <c r="N4" s="15">
        <v>10</v>
      </c>
      <c r="O4" s="15">
        <v>8</v>
      </c>
      <c r="P4" s="15">
        <v>0.4</v>
      </c>
      <c r="Q4" s="1">
        <v>1</v>
      </c>
    </row>
    <row r="5" spans="1:17" x14ac:dyDescent="0.45">
      <c r="A5" t="s">
        <v>74</v>
      </c>
      <c r="B5" s="15">
        <v>43</v>
      </c>
      <c r="C5" s="15">
        <v>7</v>
      </c>
      <c r="D5" s="15">
        <v>39</v>
      </c>
      <c r="E5" s="15">
        <v>24</v>
      </c>
      <c r="F5" s="15">
        <v>20</v>
      </c>
      <c r="G5" s="15">
        <v>5</v>
      </c>
      <c r="H5" s="1">
        <v>0.17241379310344826</v>
      </c>
      <c r="J5" t="s">
        <v>74</v>
      </c>
      <c r="K5" s="15">
        <v>43</v>
      </c>
      <c r="L5" s="15">
        <v>7</v>
      </c>
      <c r="M5" s="15">
        <v>39</v>
      </c>
      <c r="N5" s="15">
        <v>24</v>
      </c>
      <c r="O5" s="15">
        <v>20</v>
      </c>
      <c r="P5" s="15">
        <v>5</v>
      </c>
      <c r="Q5" s="1">
        <v>0</v>
      </c>
    </row>
    <row r="6" spans="1:17" x14ac:dyDescent="0.45">
      <c r="A6" t="s">
        <v>89</v>
      </c>
      <c r="B6" s="16">
        <f t="shared" ref="B6:G6" si="0">SUMPRODUCT(B3:B5,$H$3:$H$5)</f>
        <v>19.827586206896548</v>
      </c>
      <c r="C6" s="16">
        <f t="shared" si="0"/>
        <v>2.8620689655172411</v>
      </c>
      <c r="D6" s="16">
        <f t="shared" si="0"/>
        <v>14.999999999999996</v>
      </c>
      <c r="E6" s="16">
        <f t="shared" si="0"/>
        <v>12.413793103448272</v>
      </c>
      <c r="F6" s="16">
        <f t="shared" si="0"/>
        <v>10.068965517241377</v>
      </c>
      <c r="G6" s="16">
        <f t="shared" si="0"/>
        <v>1.193103448275862</v>
      </c>
      <c r="H6" t="s">
        <v>90</v>
      </c>
      <c r="J6" t="s">
        <v>89</v>
      </c>
      <c r="K6" s="16">
        <f t="shared" ref="K6:P6" si="1">SUMPRODUCT(K3:K5,$Q$3:$Q$5)</f>
        <v>15</v>
      </c>
      <c r="L6" s="16">
        <f t="shared" si="1"/>
        <v>2</v>
      </c>
      <c r="M6" s="16">
        <f t="shared" si="1"/>
        <v>10</v>
      </c>
      <c r="N6" s="16">
        <f t="shared" si="1"/>
        <v>10</v>
      </c>
      <c r="O6" s="16">
        <f t="shared" si="1"/>
        <v>8</v>
      </c>
      <c r="P6" s="16">
        <f t="shared" si="1"/>
        <v>0.4</v>
      </c>
      <c r="Q6" t="s">
        <v>90</v>
      </c>
    </row>
    <row r="7" spans="1:17" x14ac:dyDescent="0.45">
      <c r="G7" s="10" t="s">
        <v>91</v>
      </c>
      <c r="H7" s="16">
        <f>SUM(H3:H5)</f>
        <v>0.99999999999999978</v>
      </c>
      <c r="P7" s="10" t="s">
        <v>91</v>
      </c>
      <c r="Q7" s="16">
        <f>SUM(Q3:Q5)</f>
        <v>1</v>
      </c>
    </row>
    <row r="8" spans="1:17" x14ac:dyDescent="0.45">
      <c r="H8" s="19"/>
    </row>
    <row r="9" spans="1:17" x14ac:dyDescent="0.45">
      <c r="A9" t="s">
        <v>92</v>
      </c>
      <c r="E9" t="s">
        <v>93</v>
      </c>
      <c r="J9" t="s">
        <v>92</v>
      </c>
      <c r="N9" t="s">
        <v>93</v>
      </c>
    </row>
    <row r="10" spans="1:17" x14ac:dyDescent="0.45">
      <c r="B10" t="s">
        <v>1</v>
      </c>
      <c r="C10" t="s">
        <v>1</v>
      </c>
      <c r="D10" t="s">
        <v>1</v>
      </c>
      <c r="E10" t="s">
        <v>0</v>
      </c>
      <c r="F10" t="s">
        <v>0</v>
      </c>
      <c r="G10" t="s">
        <v>0</v>
      </c>
      <c r="H10" s="20" t="s">
        <v>94</v>
      </c>
      <c r="K10" t="s">
        <v>1</v>
      </c>
      <c r="L10" t="s">
        <v>1</v>
      </c>
      <c r="M10" t="s">
        <v>1</v>
      </c>
      <c r="N10" t="s">
        <v>0</v>
      </c>
      <c r="O10" t="s">
        <v>0</v>
      </c>
      <c r="P10" t="s">
        <v>0</v>
      </c>
      <c r="Q10" s="20" t="s">
        <v>94</v>
      </c>
    </row>
    <row r="11" spans="1:17" x14ac:dyDescent="0.45">
      <c r="A11" t="s">
        <v>95</v>
      </c>
      <c r="B11" s="15">
        <f>B3</f>
        <v>27</v>
      </c>
      <c r="C11" s="15">
        <f>C3</f>
        <v>3.5</v>
      </c>
      <c r="D11" s="15">
        <f>D3</f>
        <v>15</v>
      </c>
      <c r="E11" s="16">
        <f>E3*$H$11</f>
        <v>12.306513409961687</v>
      </c>
      <c r="F11" s="16">
        <f t="shared" ref="F11:G11" si="2">F3*$H$11</f>
        <v>10.068965517241381</v>
      </c>
      <c r="G11" s="16">
        <f t="shared" si="2"/>
        <v>1.1187739463601534</v>
      </c>
      <c r="H11" s="21">
        <v>1.1187739463601534</v>
      </c>
      <c r="J11" t="s">
        <v>96</v>
      </c>
      <c r="K11" s="15">
        <f>K4</f>
        <v>15</v>
      </c>
      <c r="L11" s="15">
        <f>L4</f>
        <v>2</v>
      </c>
      <c r="M11" s="15">
        <f>M4</f>
        <v>10</v>
      </c>
      <c r="N11" s="16">
        <f>N4*$Q$11</f>
        <v>9.9999999999999893</v>
      </c>
      <c r="O11" s="16">
        <f t="shared" ref="O11:P11" si="3">O4*$Q$11</f>
        <v>7.9999999999999911</v>
      </c>
      <c r="P11" s="16">
        <f t="shared" si="3"/>
        <v>0.39999999999999958</v>
      </c>
      <c r="Q11" s="21">
        <v>0.99999999999999889</v>
      </c>
    </row>
    <row r="12" spans="1:17" x14ac:dyDescent="0.45">
      <c r="I12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</vt:lpstr>
      <vt:lpstr>Sensitivity Report 1</vt:lpstr>
      <vt:lpstr>H&amp;K</vt:lpstr>
      <vt:lpstr>ExecutiveFurniture</vt:lpstr>
      <vt:lpstr>Pinevalley(1)</vt:lpstr>
      <vt:lpstr>Pinevalley(2)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Wei Zhang</cp:lastModifiedBy>
  <dcterms:created xsi:type="dcterms:W3CDTF">2015-06-05T18:17:20Z</dcterms:created>
  <dcterms:modified xsi:type="dcterms:W3CDTF">2023-09-21T05:38:59Z</dcterms:modified>
</cp:coreProperties>
</file>