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9_Аналитика\пример Заферману\"/>
    </mc:Choice>
  </mc:AlternateContent>
  <xr:revisionPtr revIDLastSave="0" documentId="8_{3DB2B42D-2298-4534-AEF0-D7A95F34EC57}" xr6:coauthVersionLast="47" xr6:coauthVersionMax="47" xr10:uidLastSave="{00000000-0000-0000-0000-000000000000}"/>
  <bookViews>
    <workbookView xWindow="-98" yWindow="-98" windowWidth="21795" windowHeight="12975" xr2:uid="{6CF1CE69-3B66-47CA-9F11-C0E52645D90D}"/>
  </bookViews>
  <sheets>
    <sheet name="План B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________________________rwn10" localSheetId="0" hidden="1">{#N/A,#N/A,FALSE,"Aging Summary";#N/A,#N/A,FALSE,"Ratio Analysis";#N/A,#N/A,FALSE,"Test 120 Day Accts";#N/A,#N/A,FALSE,"Tickmarks"}</definedName>
    <definedName name="____________________________rwn10" hidden="1">{#N/A,#N/A,FALSE,"Aging Summary";#N/A,#N/A,FALSE,"Ratio Analysis";#N/A,#N/A,FALSE,"Test 120 Day Accts";#N/A,#N/A,FALSE,"Tickmarks"}</definedName>
    <definedName name="____________________________rwn3" localSheetId="0" hidden="1">{"assets",#N/A,FALSE,"historicBS";"liab",#N/A,FALSE,"historicBS";"is",#N/A,FALSE,"historicIS";"ratios",#N/A,FALSE,"ratios"}</definedName>
    <definedName name="____________________________rwn3" hidden="1">{"assets",#N/A,FALSE,"historicBS";"liab",#N/A,FALSE,"historicBS";"is",#N/A,FALSE,"historicIS";"ratios",#N/A,FALSE,"ratios"}</definedName>
    <definedName name="____________________________rwn4" localSheetId="0" hidden="1">{"assets",#N/A,FALSE,"historicBS";"liab",#N/A,FALSE,"historicBS";"is",#N/A,FALSE,"historicIS";"ratios",#N/A,FALSE,"ratios"}</definedName>
    <definedName name="____________________________rwn4" hidden="1">{"assets",#N/A,FALSE,"historicBS";"liab",#N/A,FALSE,"historicBS";"is",#N/A,FALSE,"historicIS";"ratios",#N/A,FALSE,"ratios"}</definedName>
    <definedName name="____________________________rwn5" localSheetId="0" hidden="1">{"glcbs",#N/A,FALSE,"GLCBS";"glccsbs",#N/A,FALSE,"GLCCSBS";"glcis",#N/A,FALSE,"GLCIS";"glccsis",#N/A,FALSE,"GLCCSIS";"glcrat1",#N/A,FALSE,"GLC-ratios1"}</definedName>
    <definedName name="____________________________rwn5" hidden="1">{"glcbs",#N/A,FALSE,"GLCBS";"glccsbs",#N/A,FALSE,"GLCCSBS";"glcis",#N/A,FALSE,"GLCIS";"glccsis",#N/A,FALSE,"GLCCSIS";"glcrat1",#N/A,FALSE,"GLC-ratios1"}</definedName>
    <definedName name="____________________________rwn6" localSheetId="0" hidden="1">{"glc1",#N/A,FALSE,"GLC";"glc2",#N/A,FALSE,"GLC";"glc3",#N/A,FALSE,"GLC";"glc4",#N/A,FALSE,"GLC";"glc5",#N/A,FALSE,"GLC"}</definedName>
    <definedName name="____________________________rwn6" hidden="1">{"glc1",#N/A,FALSE,"GLC";"glc2",#N/A,FALSE,"GLC";"glc3",#N/A,FALSE,"GLC";"glc4",#N/A,FALSE,"GLC";"glc5",#N/A,FALSE,"GLC"}</definedName>
    <definedName name="__________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__rwn8" localSheetId="0" hidden="1">{"glc1",#N/A,FALSE,"GLC";"glc2",#N/A,FALSE,"GLC";"glc3",#N/A,FALSE,"GLC";"glc4",#N/A,FALSE,"GLC";"glc5",#N/A,FALSE,"GLC"}</definedName>
    <definedName name="____________________________rwn8" hidden="1">{"glc1",#N/A,FALSE,"GLC";"glc2",#N/A,FALSE,"GLC";"glc3",#N/A,FALSE,"GLC";"glc4",#N/A,FALSE,"GLC";"glc5",#N/A,FALSE,"GLC"}</definedName>
    <definedName name="__________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__wrn2" localSheetId="0" hidden="1">{"glc1",#N/A,FALSE,"GLC";"glc2",#N/A,FALSE,"GLC";"glc3",#N/A,FALSE,"GLC";"glc4",#N/A,FALSE,"GLC";"glc5",#N/A,FALSE,"GLC"}</definedName>
    <definedName name="____________________________wrn2" hidden="1">{"glc1",#N/A,FALSE,"GLC";"glc2",#N/A,FALSE,"GLC";"glc3",#N/A,FALSE,"GLC";"glc4",#N/A,FALSE,"GLC";"glc5",#N/A,FALSE,"GLC"}</definedName>
    <definedName name="___________________________rwb2" localSheetId="0" hidden="1">{#N/A,#N/A,FALSE,"Aging Summary";#N/A,#N/A,FALSE,"Ratio Analysis";#N/A,#N/A,FALSE,"Test 120 Day Accts";#N/A,#N/A,FALSE,"Tickmarks"}</definedName>
    <definedName name="___________________________rwb2" hidden="1">{#N/A,#N/A,FALSE,"Aging Summary";#N/A,#N/A,FALSE,"Ratio Analysis";#N/A,#N/A,FALSE,"Test 120 Day Accts";#N/A,#N/A,FALSE,"Tickmarks"}</definedName>
    <definedName name="___________________________rwn1" localSheetId="0" hidden="1">{#N/A,#N/A,FALSE,"Aging Summary";#N/A,#N/A,FALSE,"Ratio Analysis";#N/A,#N/A,FALSE,"Test 120 Day Accts";#N/A,#N/A,FALSE,"Tickmarks"}</definedName>
    <definedName name="___________________________rwn1" hidden="1">{#N/A,#N/A,FALSE,"Aging Summary";#N/A,#N/A,FALSE,"Ratio Analysis";#N/A,#N/A,FALSE,"Test 120 Day Accts";#N/A,#N/A,FALSE,"Tickmarks"}</definedName>
    <definedName name="___________________________rwn10" localSheetId="0" hidden="1">{#N/A,#N/A,FALSE,"Aging Summary";#N/A,#N/A,FALSE,"Ratio Analysis";#N/A,#N/A,FALSE,"Test 120 Day Accts";#N/A,#N/A,FALSE,"Tickmarks"}</definedName>
    <definedName name="___________________________rwn10" hidden="1">{#N/A,#N/A,FALSE,"Aging Summary";#N/A,#N/A,FALSE,"Ratio Analysis";#N/A,#N/A,FALSE,"Test 120 Day Accts";#N/A,#N/A,FALSE,"Tickmarks"}</definedName>
    <definedName name="___________________________rwn3" localSheetId="0" hidden="1">{"assets",#N/A,FALSE,"historicBS";"liab",#N/A,FALSE,"historicBS";"is",#N/A,FALSE,"historicIS";"ratios",#N/A,FALSE,"ratios"}</definedName>
    <definedName name="___________________________rwn3" hidden="1">{"assets",#N/A,FALSE,"historicBS";"liab",#N/A,FALSE,"historicBS";"is",#N/A,FALSE,"historicIS";"ratios",#N/A,FALSE,"ratios"}</definedName>
    <definedName name="___________________________rwn4" localSheetId="0" hidden="1">{"assets",#N/A,FALSE,"historicBS";"liab",#N/A,FALSE,"historicBS";"is",#N/A,FALSE,"historicIS";"ratios",#N/A,FALSE,"ratios"}</definedName>
    <definedName name="___________________________rwn4" hidden="1">{"assets",#N/A,FALSE,"historicBS";"liab",#N/A,FALSE,"historicBS";"is",#N/A,FALSE,"historicIS";"ratios",#N/A,FALSE,"ratios"}</definedName>
    <definedName name="___________________________rwn5" localSheetId="0" hidden="1">{"glcbs",#N/A,FALSE,"GLCBS";"glccsbs",#N/A,FALSE,"GLCCSBS";"glcis",#N/A,FALSE,"GLCIS";"glccsis",#N/A,FALSE,"GLCCSIS";"glcrat1",#N/A,FALSE,"GLC-ratios1"}</definedName>
    <definedName name="___________________________rwn5" hidden="1">{"glcbs",#N/A,FALSE,"GLCBS";"glccsbs",#N/A,FALSE,"GLCCSBS";"glcis",#N/A,FALSE,"GLCIS";"glccsis",#N/A,FALSE,"GLCCSIS";"glcrat1",#N/A,FALSE,"GLC-ratios1"}</definedName>
    <definedName name="___________________________rwn6" localSheetId="0" hidden="1">{"glc1",#N/A,FALSE,"GLC";"glc2",#N/A,FALSE,"GLC";"glc3",#N/A,FALSE,"GLC";"glc4",#N/A,FALSE,"GLC";"glc5",#N/A,FALSE,"GLC"}</definedName>
    <definedName name="___________________________rwn6" hidden="1">{"glc1",#N/A,FALSE,"GLC";"glc2",#N/A,FALSE,"GLC";"glc3",#N/A,FALSE,"GLC";"glc4",#N/A,FALSE,"GLC";"glc5",#N/A,FALSE,"GLC"}</definedName>
    <definedName name="_________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_rwn8" localSheetId="0" hidden="1">{"glc1",#N/A,FALSE,"GLC";"glc2",#N/A,FALSE,"GLC";"glc3",#N/A,FALSE,"GLC";"glc4",#N/A,FALSE,"GLC";"glc5",#N/A,FALSE,"GLC"}</definedName>
    <definedName name="___________________________rwn8" hidden="1">{"glc1",#N/A,FALSE,"GLC";"glc2",#N/A,FALSE,"GLC";"glc3",#N/A,FALSE,"GLC";"glc4",#N/A,FALSE,"GLC";"glc5",#N/A,FALSE,"GLC"}</definedName>
    <definedName name="_________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_wrn2" localSheetId="0" hidden="1">{"glc1",#N/A,FALSE,"GLC";"glc2",#N/A,FALSE,"GLC";"glc3",#N/A,FALSE,"GLC";"glc4",#N/A,FALSE,"GLC";"glc5",#N/A,FALSE,"GLC"}</definedName>
    <definedName name="___________________________wrn2" hidden="1">{"glc1",#N/A,FALSE,"GLC";"glc2",#N/A,FALSE,"GLC";"glc3",#N/A,FALSE,"GLC";"glc4",#N/A,FALSE,"GLC";"glc5",#N/A,FALSE,"GLC"}</definedName>
    <definedName name="__________________________rwb2" localSheetId="0" hidden="1">{#N/A,#N/A,FALSE,"Aging Summary";#N/A,#N/A,FALSE,"Ratio Analysis";#N/A,#N/A,FALSE,"Test 120 Day Accts";#N/A,#N/A,FALSE,"Tickmarks"}</definedName>
    <definedName name="__________________________rwb2" hidden="1">{#N/A,#N/A,FALSE,"Aging Summary";#N/A,#N/A,FALSE,"Ratio Analysis";#N/A,#N/A,FALSE,"Test 120 Day Accts";#N/A,#N/A,FALSE,"Tickmarks"}</definedName>
    <definedName name="__________________________rwn1" localSheetId="0" hidden="1">{#N/A,#N/A,FALSE,"Aging Summary";#N/A,#N/A,FALSE,"Ratio Analysis";#N/A,#N/A,FALSE,"Test 120 Day Accts";#N/A,#N/A,FALSE,"Tickmarks"}</definedName>
    <definedName name="__________________________rwn1" hidden="1">{#N/A,#N/A,FALSE,"Aging Summary";#N/A,#N/A,FALSE,"Ratio Analysis";#N/A,#N/A,FALSE,"Test 120 Day Accts";#N/A,#N/A,FALSE,"Tickmarks"}</definedName>
    <definedName name="__________________________rwn10" localSheetId="0" hidden="1">{#N/A,#N/A,FALSE,"Aging Summary";#N/A,#N/A,FALSE,"Ratio Analysis";#N/A,#N/A,FALSE,"Test 120 Day Accts";#N/A,#N/A,FALSE,"Tickmarks"}</definedName>
    <definedName name="__________________________rwn10" hidden="1">{#N/A,#N/A,FALSE,"Aging Summary";#N/A,#N/A,FALSE,"Ratio Analysis";#N/A,#N/A,FALSE,"Test 120 Day Accts";#N/A,#N/A,FALSE,"Tickmarks"}</definedName>
    <definedName name="__________________________rwn3" localSheetId="0" hidden="1">{"assets",#N/A,FALSE,"historicBS";"liab",#N/A,FALSE,"historicBS";"is",#N/A,FALSE,"historicIS";"ratios",#N/A,FALSE,"ratios"}</definedName>
    <definedName name="__________________________rwn3" hidden="1">{"assets",#N/A,FALSE,"historicBS";"liab",#N/A,FALSE,"historicBS";"is",#N/A,FALSE,"historicIS";"ratios",#N/A,FALSE,"ratios"}</definedName>
    <definedName name="__________________________rwn4" localSheetId="0" hidden="1">{"assets",#N/A,FALSE,"historicBS";"liab",#N/A,FALSE,"historicBS";"is",#N/A,FALSE,"historicIS";"ratios",#N/A,FALSE,"ratios"}</definedName>
    <definedName name="__________________________rwn4" hidden="1">{"assets",#N/A,FALSE,"historicBS";"liab",#N/A,FALSE,"historicBS";"is",#N/A,FALSE,"historicIS";"ratios",#N/A,FALSE,"ratios"}</definedName>
    <definedName name="__________________________rwn5" localSheetId="0" hidden="1">{"glcbs",#N/A,FALSE,"GLCBS";"glccsbs",#N/A,FALSE,"GLCCSBS";"glcis",#N/A,FALSE,"GLCIS";"glccsis",#N/A,FALSE,"GLCCSIS";"glcrat1",#N/A,FALSE,"GLC-ratios1"}</definedName>
    <definedName name="__________________________rwn5" hidden="1">{"glcbs",#N/A,FALSE,"GLCBS";"glccsbs",#N/A,FALSE,"GLCCSBS";"glcis",#N/A,FALSE,"GLCIS";"glccsis",#N/A,FALSE,"GLCCSIS";"glcrat1",#N/A,FALSE,"GLC-ratios1"}</definedName>
    <definedName name="__________________________rwn6" localSheetId="0" hidden="1">{"glc1",#N/A,FALSE,"GLC";"glc2",#N/A,FALSE,"GLC";"glc3",#N/A,FALSE,"GLC";"glc4",#N/A,FALSE,"GLC";"glc5",#N/A,FALSE,"GLC"}</definedName>
    <definedName name="__________________________rwn6" hidden="1">{"glc1",#N/A,FALSE,"GLC";"glc2",#N/A,FALSE,"GLC";"glc3",#N/A,FALSE,"GLC";"glc4",#N/A,FALSE,"GLC";"glc5",#N/A,FALSE,"GLC"}</definedName>
    <definedName name="________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rwn8" localSheetId="0" hidden="1">{"glc1",#N/A,FALSE,"GLC";"glc2",#N/A,FALSE,"GLC";"glc3",#N/A,FALSE,"GLC";"glc4",#N/A,FALSE,"GLC";"glc5",#N/A,FALSE,"GLC"}</definedName>
    <definedName name="__________________________rwn8" hidden="1">{"glc1",#N/A,FALSE,"GLC";"glc2",#N/A,FALSE,"GLC";"glc3",#N/A,FALSE,"GLC";"glc4",#N/A,FALSE,"GLC";"glc5",#N/A,FALSE,"GLC"}</definedName>
    <definedName name="________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_wrn2" localSheetId="0" hidden="1">{"glc1",#N/A,FALSE,"GLC";"glc2",#N/A,FALSE,"GLC";"glc3",#N/A,FALSE,"GLC";"glc4",#N/A,FALSE,"GLC";"glc5",#N/A,FALSE,"GLC"}</definedName>
    <definedName name="__________________________wrn2" hidden="1">{"glc1",#N/A,FALSE,"GLC";"glc2",#N/A,FALSE,"GLC";"glc3",#N/A,FALSE,"GLC";"glc4",#N/A,FALSE,"GLC";"glc5",#N/A,FALSE,"GLC"}</definedName>
    <definedName name="_________________________rwb2" localSheetId="0" hidden="1">{#N/A,#N/A,FALSE,"Aging Summary";#N/A,#N/A,FALSE,"Ratio Analysis";#N/A,#N/A,FALSE,"Test 120 Day Accts";#N/A,#N/A,FALSE,"Tickmarks"}</definedName>
    <definedName name="_________________________rwb2" hidden="1">{#N/A,#N/A,FALSE,"Aging Summary";#N/A,#N/A,FALSE,"Ratio Analysis";#N/A,#N/A,FALSE,"Test 120 Day Accts";#N/A,#N/A,FALSE,"Tickmarks"}</definedName>
    <definedName name="_________________________rwn1" localSheetId="0" hidden="1">{#N/A,#N/A,FALSE,"Aging Summary";#N/A,#N/A,FALSE,"Ratio Analysis";#N/A,#N/A,FALSE,"Test 120 Day Accts";#N/A,#N/A,FALSE,"Tickmarks"}</definedName>
    <definedName name="_________________________rwn1" hidden="1">{#N/A,#N/A,FALSE,"Aging Summary";#N/A,#N/A,FALSE,"Ratio Analysis";#N/A,#N/A,FALSE,"Test 120 Day Accts";#N/A,#N/A,FALSE,"Tickmarks"}</definedName>
    <definedName name="_________________________rwn10" localSheetId="0" hidden="1">{#N/A,#N/A,FALSE,"Aging Summary";#N/A,#N/A,FALSE,"Ratio Analysis";#N/A,#N/A,FALSE,"Test 120 Day Accts";#N/A,#N/A,FALSE,"Tickmarks"}</definedName>
    <definedName name="_________________________rwn10" hidden="1">{#N/A,#N/A,FALSE,"Aging Summary";#N/A,#N/A,FALSE,"Ratio Analysis";#N/A,#N/A,FALSE,"Test 120 Day Accts";#N/A,#N/A,FALSE,"Tickmarks"}</definedName>
    <definedName name="_________________________rwn3" localSheetId="0" hidden="1">{"assets",#N/A,FALSE,"historicBS";"liab",#N/A,FALSE,"historicBS";"is",#N/A,FALSE,"historicIS";"ratios",#N/A,FALSE,"ratios"}</definedName>
    <definedName name="_________________________rwn3" hidden="1">{"assets",#N/A,FALSE,"historicBS";"liab",#N/A,FALSE,"historicBS";"is",#N/A,FALSE,"historicIS";"ratios",#N/A,FALSE,"ratios"}</definedName>
    <definedName name="_________________________rwn4" localSheetId="0" hidden="1">{"assets",#N/A,FALSE,"historicBS";"liab",#N/A,FALSE,"historicBS";"is",#N/A,FALSE,"historicIS";"ratios",#N/A,FALSE,"ratios"}</definedName>
    <definedName name="_________________________rwn4" hidden="1">{"assets",#N/A,FALSE,"historicBS";"liab",#N/A,FALSE,"historicBS";"is",#N/A,FALSE,"historicIS";"ratios",#N/A,FALSE,"ratios"}</definedName>
    <definedName name="_________________________rwn5" localSheetId="0" hidden="1">{"glcbs",#N/A,FALSE,"GLCBS";"glccsbs",#N/A,FALSE,"GLCCSBS";"glcis",#N/A,FALSE,"GLCIS";"glccsis",#N/A,FALSE,"GLCCSIS";"glcrat1",#N/A,FALSE,"GLC-ratios1"}</definedName>
    <definedName name="_________________________rwn5" hidden="1">{"glcbs",#N/A,FALSE,"GLCBS";"glccsbs",#N/A,FALSE,"GLCCSBS";"glcis",#N/A,FALSE,"GLCIS";"glccsis",#N/A,FALSE,"GLCCSIS";"glcrat1",#N/A,FALSE,"GLC-ratios1"}</definedName>
    <definedName name="_________________________rwn6" localSheetId="0" hidden="1">{"glc1",#N/A,FALSE,"GLC";"glc2",#N/A,FALSE,"GLC";"glc3",#N/A,FALSE,"GLC";"glc4",#N/A,FALSE,"GLC";"glc5",#N/A,FALSE,"GLC"}</definedName>
    <definedName name="_________________________rwn6" hidden="1">{"glc1",#N/A,FALSE,"GLC";"glc2",#N/A,FALSE,"GLC";"glc3",#N/A,FALSE,"GLC";"glc4",#N/A,FALSE,"GLC";"glc5",#N/A,FALSE,"GLC"}</definedName>
    <definedName name="_______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rwn8" localSheetId="0" hidden="1">{"glc1",#N/A,FALSE,"GLC";"glc2",#N/A,FALSE,"GLC";"glc3",#N/A,FALSE,"GLC";"glc4",#N/A,FALSE,"GLC";"glc5",#N/A,FALSE,"GLC"}</definedName>
    <definedName name="_________________________rwn8" hidden="1">{"glc1",#N/A,FALSE,"GLC";"glc2",#N/A,FALSE,"GLC";"glc3",#N/A,FALSE,"GLC";"glc4",#N/A,FALSE,"GLC";"glc5",#N/A,FALSE,"GLC"}</definedName>
    <definedName name="_______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__wrn2" localSheetId="0" hidden="1">{"glc1",#N/A,FALSE,"GLC";"glc2",#N/A,FALSE,"GLC";"glc3",#N/A,FALSE,"GLC";"glc4",#N/A,FALSE,"GLC";"glc5",#N/A,FALSE,"GLC"}</definedName>
    <definedName name="_________________________wrn2" hidden="1">{"glc1",#N/A,FALSE,"GLC";"glc2",#N/A,FALSE,"GLC";"glc3",#N/A,FALSE,"GLC";"glc4",#N/A,FALSE,"GLC";"glc5",#N/A,FALSE,"GLC"}</definedName>
    <definedName name="________________________rwb2" localSheetId="0" hidden="1">{#N/A,#N/A,FALSE,"Aging Summary";#N/A,#N/A,FALSE,"Ratio Analysis";#N/A,#N/A,FALSE,"Test 120 Day Accts";#N/A,#N/A,FALSE,"Tickmarks"}</definedName>
    <definedName name="________________________rwb2" hidden="1">{#N/A,#N/A,FALSE,"Aging Summary";#N/A,#N/A,FALSE,"Ratio Analysis";#N/A,#N/A,FALSE,"Test 120 Day Accts";#N/A,#N/A,FALSE,"Tickmarks"}</definedName>
    <definedName name="________________________rwn1" localSheetId="0" hidden="1">{#N/A,#N/A,FALSE,"Aging Summary";#N/A,#N/A,FALSE,"Ratio Analysis";#N/A,#N/A,FALSE,"Test 120 Day Accts";#N/A,#N/A,FALSE,"Tickmarks"}</definedName>
    <definedName name="________________________rwn1" hidden="1">{#N/A,#N/A,FALSE,"Aging Summary";#N/A,#N/A,FALSE,"Ratio Analysis";#N/A,#N/A,FALSE,"Test 120 Day Accts";#N/A,#N/A,FALSE,"Tickmarks"}</definedName>
    <definedName name="________________________wrn2" localSheetId="0" hidden="1">{"glc1",#N/A,FALSE,"GLC";"glc2",#N/A,FALSE,"GLC";"glc3",#N/A,FALSE,"GLC";"glc4",#N/A,FALSE,"GLC";"glc5",#N/A,FALSE,"GLC"}</definedName>
    <definedName name="________________________wrn2" hidden="1">{"glc1",#N/A,FALSE,"GLC";"glc2",#N/A,FALSE,"GLC";"glc3",#N/A,FALSE,"GLC";"glc4",#N/A,FALSE,"GLC";"glc5",#N/A,FALSE,"GLC"}</definedName>
    <definedName name="_______________________rwn10" localSheetId="0" hidden="1">{#N/A,#N/A,FALSE,"Aging Summary";#N/A,#N/A,FALSE,"Ratio Analysis";#N/A,#N/A,FALSE,"Test 120 Day Accts";#N/A,#N/A,FALSE,"Tickmarks"}</definedName>
    <definedName name="_______________________rwn10" hidden="1">{#N/A,#N/A,FALSE,"Aging Summary";#N/A,#N/A,FALSE,"Ratio Analysis";#N/A,#N/A,FALSE,"Test 120 Day Accts";#N/A,#N/A,FALSE,"Tickmarks"}</definedName>
    <definedName name="_______________________rwn3" localSheetId="0" hidden="1">{"assets",#N/A,FALSE,"historicBS";"liab",#N/A,FALSE,"historicBS";"is",#N/A,FALSE,"historicIS";"ratios",#N/A,FALSE,"ratios"}</definedName>
    <definedName name="_______________________rwn3" hidden="1">{"assets",#N/A,FALSE,"historicBS";"liab",#N/A,FALSE,"historicBS";"is",#N/A,FALSE,"historicIS";"ratios",#N/A,FALSE,"ratios"}</definedName>
    <definedName name="_______________________rwn4" localSheetId="0" hidden="1">{"assets",#N/A,FALSE,"historicBS";"liab",#N/A,FALSE,"historicBS";"is",#N/A,FALSE,"historicIS";"ratios",#N/A,FALSE,"ratios"}</definedName>
    <definedName name="_______________________rwn4" hidden="1">{"assets",#N/A,FALSE,"historicBS";"liab",#N/A,FALSE,"historicBS";"is",#N/A,FALSE,"historicIS";"ratios",#N/A,FALSE,"ratios"}</definedName>
    <definedName name="_______________________rwn5" localSheetId="0" hidden="1">{"glcbs",#N/A,FALSE,"GLCBS";"glccsbs",#N/A,FALSE,"GLCCSBS";"glcis",#N/A,FALSE,"GLCIS";"glccsis",#N/A,FALSE,"GLCCSIS";"glcrat1",#N/A,FALSE,"GLC-ratios1"}</definedName>
    <definedName name="_______________________rwn5" hidden="1">{"glcbs",#N/A,FALSE,"GLCBS";"glccsbs",#N/A,FALSE,"GLCCSBS";"glcis",#N/A,FALSE,"GLCIS";"glccsis",#N/A,FALSE,"GLCCSIS";"glcrat1",#N/A,FALSE,"GLC-ratios1"}</definedName>
    <definedName name="_______________________rwn6" localSheetId="0" hidden="1">{"glc1",#N/A,FALSE,"GLC";"glc2",#N/A,FALSE,"GLC";"glc3",#N/A,FALSE,"GLC";"glc4",#N/A,FALSE,"GLC";"glc5",#N/A,FALSE,"GLC"}</definedName>
    <definedName name="_______________________rwn6" hidden="1">{"glc1",#N/A,FALSE,"GLC";"glc2",#N/A,FALSE,"GLC";"glc3",#N/A,FALSE,"GLC";"glc4",#N/A,FALSE,"GLC";"glc5",#N/A,FALSE,"GLC"}</definedName>
    <definedName name="_____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rwn8" localSheetId="0" hidden="1">{"glc1",#N/A,FALSE,"GLC";"glc2",#N/A,FALSE,"GLC";"glc3",#N/A,FALSE,"GLC";"glc4",#N/A,FALSE,"GLC";"glc5",#N/A,FALSE,"GLC"}</definedName>
    <definedName name="_______________________rwn8" hidden="1">{"glc1",#N/A,FALSE,"GLC";"glc2",#N/A,FALSE,"GLC";"glc3",#N/A,FALSE,"GLC";"glc4",#N/A,FALSE,"GLC";"glc5",#N/A,FALSE,"GLC"}</definedName>
    <definedName name="_____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_wrn2" localSheetId="0" hidden="1">{"glc1",#N/A,FALSE,"GLC";"glc2",#N/A,FALSE,"GLC";"glc3",#N/A,FALSE,"GLC";"glc4",#N/A,FALSE,"GLC";"glc5",#N/A,FALSE,"GLC"}</definedName>
    <definedName name="_______________________wrn2" hidden="1">{"glc1",#N/A,FALSE,"GLC";"glc2",#N/A,FALSE,"GLC";"glc3",#N/A,FALSE,"GLC";"glc4",#N/A,FALSE,"GLC";"glc5",#N/A,FALSE,"GLC"}</definedName>
    <definedName name="______________________rwb2" localSheetId="0" hidden="1">{#N/A,#N/A,FALSE,"Aging Summary";#N/A,#N/A,FALSE,"Ratio Analysis";#N/A,#N/A,FALSE,"Test 120 Day Accts";#N/A,#N/A,FALSE,"Tickmarks"}</definedName>
    <definedName name="______________________rwb2" hidden="1">{#N/A,#N/A,FALSE,"Aging Summary";#N/A,#N/A,FALSE,"Ratio Analysis";#N/A,#N/A,FALSE,"Test 120 Day Accts";#N/A,#N/A,FALSE,"Tickmarks"}</definedName>
    <definedName name="______________________rwn1" localSheetId="0" hidden="1">{#N/A,#N/A,FALSE,"Aging Summary";#N/A,#N/A,FALSE,"Ratio Analysis";#N/A,#N/A,FALSE,"Test 120 Day Accts";#N/A,#N/A,FALSE,"Tickmarks"}</definedName>
    <definedName name="______________________rwn1" hidden="1">{#N/A,#N/A,FALSE,"Aging Summary";#N/A,#N/A,FALSE,"Ratio Analysis";#N/A,#N/A,FALSE,"Test 120 Day Accts";#N/A,#N/A,FALSE,"Tickmarks"}</definedName>
    <definedName name="______________________rwn10" localSheetId="0" hidden="1">{#N/A,#N/A,FALSE,"Aging Summary";#N/A,#N/A,FALSE,"Ratio Analysis";#N/A,#N/A,FALSE,"Test 120 Day Accts";#N/A,#N/A,FALSE,"Tickmarks"}</definedName>
    <definedName name="______________________rwn10" hidden="1">{#N/A,#N/A,FALSE,"Aging Summary";#N/A,#N/A,FALSE,"Ratio Analysis";#N/A,#N/A,FALSE,"Test 120 Day Accts";#N/A,#N/A,FALSE,"Tickmarks"}</definedName>
    <definedName name="______________________rwn3" localSheetId="0" hidden="1">{"assets",#N/A,FALSE,"historicBS";"liab",#N/A,FALSE,"historicBS";"is",#N/A,FALSE,"historicIS";"ratios",#N/A,FALSE,"ratios"}</definedName>
    <definedName name="______________________rwn3" hidden="1">{"assets",#N/A,FALSE,"historicBS";"liab",#N/A,FALSE,"historicBS";"is",#N/A,FALSE,"historicIS";"ratios",#N/A,FALSE,"ratios"}</definedName>
    <definedName name="______________________rwn4" localSheetId="0" hidden="1">{"assets",#N/A,FALSE,"historicBS";"liab",#N/A,FALSE,"historicBS";"is",#N/A,FALSE,"historicIS";"ratios",#N/A,FALSE,"ratios"}</definedName>
    <definedName name="______________________rwn4" hidden="1">{"assets",#N/A,FALSE,"historicBS";"liab",#N/A,FALSE,"historicBS";"is",#N/A,FALSE,"historicIS";"ratios",#N/A,FALSE,"ratios"}</definedName>
    <definedName name="______________________rwn5" localSheetId="0" hidden="1">{"glcbs",#N/A,FALSE,"GLCBS";"glccsbs",#N/A,FALSE,"GLCCSBS";"glcis",#N/A,FALSE,"GLCIS";"glccsis",#N/A,FALSE,"GLCCSIS";"glcrat1",#N/A,FALSE,"GLC-ratios1"}</definedName>
    <definedName name="______________________rwn5" hidden="1">{"glcbs",#N/A,FALSE,"GLCBS";"glccsbs",#N/A,FALSE,"GLCCSBS";"glcis",#N/A,FALSE,"GLCIS";"glccsis",#N/A,FALSE,"GLCCSIS";"glcrat1",#N/A,FALSE,"GLC-ratios1"}</definedName>
    <definedName name="______________________rwn6" localSheetId="0" hidden="1">{"glc1",#N/A,FALSE,"GLC";"glc2",#N/A,FALSE,"GLC";"glc3",#N/A,FALSE,"GLC";"glc4",#N/A,FALSE,"GLC";"glc5",#N/A,FALSE,"GLC"}</definedName>
    <definedName name="______________________rwn6" hidden="1">{"glc1",#N/A,FALSE,"GLC";"glc2",#N/A,FALSE,"GLC";"glc3",#N/A,FALSE,"GLC";"glc4",#N/A,FALSE,"GLC";"glc5",#N/A,FALSE,"GLC"}</definedName>
    <definedName name="____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rwn8" localSheetId="0" hidden="1">{"glc1",#N/A,FALSE,"GLC";"glc2",#N/A,FALSE,"GLC";"glc3",#N/A,FALSE,"GLC";"glc4",#N/A,FALSE,"GLC";"glc5",#N/A,FALSE,"GLC"}</definedName>
    <definedName name="______________________rwn8" hidden="1">{"glc1",#N/A,FALSE,"GLC";"glc2",#N/A,FALSE,"GLC";"glc3",#N/A,FALSE,"GLC";"glc4",#N/A,FALSE,"GLC";"glc5",#N/A,FALSE,"GLC"}</definedName>
    <definedName name="____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rwb2" localSheetId="0" hidden="1">{#N/A,#N/A,FALSE,"Aging Summary";#N/A,#N/A,FALSE,"Ratio Analysis";#N/A,#N/A,FALSE,"Test 120 Day Accts";#N/A,#N/A,FALSE,"Tickmarks"}</definedName>
    <definedName name="_____________________rwb2" hidden="1">{#N/A,#N/A,FALSE,"Aging Summary";#N/A,#N/A,FALSE,"Ratio Analysis";#N/A,#N/A,FALSE,"Test 120 Day Accts";#N/A,#N/A,FALSE,"Tickmarks"}</definedName>
    <definedName name="_____________________rwn1" localSheetId="0" hidden="1">{#N/A,#N/A,FALSE,"Aging Summary";#N/A,#N/A,FALSE,"Ratio Analysis";#N/A,#N/A,FALSE,"Test 120 Day Accts";#N/A,#N/A,FALSE,"Tickmarks"}</definedName>
    <definedName name="_____________________rwn1" hidden="1">{#N/A,#N/A,FALSE,"Aging Summary";#N/A,#N/A,FALSE,"Ratio Analysis";#N/A,#N/A,FALSE,"Test 120 Day Accts";#N/A,#N/A,FALSE,"Tickmarks"}</definedName>
    <definedName name="_____________________rwn10" localSheetId="0" hidden="1">{#N/A,#N/A,FALSE,"Aging Summary";#N/A,#N/A,FALSE,"Ratio Analysis";#N/A,#N/A,FALSE,"Test 120 Day Accts";#N/A,#N/A,FALSE,"Tickmarks"}</definedName>
    <definedName name="_____________________rwn10" hidden="1">{#N/A,#N/A,FALSE,"Aging Summary";#N/A,#N/A,FALSE,"Ratio Analysis";#N/A,#N/A,FALSE,"Test 120 Day Accts";#N/A,#N/A,FALSE,"Tickmarks"}</definedName>
    <definedName name="_____________________rwn3" localSheetId="0" hidden="1">{"assets",#N/A,FALSE,"historicBS";"liab",#N/A,FALSE,"historicBS";"is",#N/A,FALSE,"historicIS";"ratios",#N/A,FALSE,"ratios"}</definedName>
    <definedName name="_____________________rwn3" hidden="1">{"assets",#N/A,FALSE,"historicBS";"liab",#N/A,FALSE,"historicBS";"is",#N/A,FALSE,"historicIS";"ratios",#N/A,FALSE,"ratios"}</definedName>
    <definedName name="_____________________rwn4" localSheetId="0" hidden="1">{"assets",#N/A,FALSE,"historicBS";"liab",#N/A,FALSE,"historicBS";"is",#N/A,FALSE,"historicIS";"ratios",#N/A,FALSE,"ratios"}</definedName>
    <definedName name="_____________________rwn4" hidden="1">{"assets",#N/A,FALSE,"historicBS";"liab",#N/A,FALSE,"historicBS";"is",#N/A,FALSE,"historicIS";"ratios",#N/A,FALSE,"ratios"}</definedName>
    <definedName name="_____________________rwn5" localSheetId="0" hidden="1">{"glcbs",#N/A,FALSE,"GLCBS";"glccsbs",#N/A,FALSE,"GLCCSBS";"glcis",#N/A,FALSE,"GLCIS";"glccsis",#N/A,FALSE,"GLCCSIS";"glcrat1",#N/A,FALSE,"GLC-ratios1"}</definedName>
    <definedName name="_____________________rwn5" hidden="1">{"glcbs",#N/A,FALSE,"GLCBS";"glccsbs",#N/A,FALSE,"GLCCSBS";"glcis",#N/A,FALSE,"GLCIS";"glccsis",#N/A,FALSE,"GLCCSIS";"glcrat1",#N/A,FALSE,"GLC-ratios1"}</definedName>
    <definedName name="_____________________rwn6" localSheetId="0" hidden="1">{"glc1",#N/A,FALSE,"GLC";"glc2",#N/A,FALSE,"GLC";"glc3",#N/A,FALSE,"GLC";"glc4",#N/A,FALSE,"GLC";"glc5",#N/A,FALSE,"GLC"}</definedName>
    <definedName name="_____________________rwn6" hidden="1">{"glc1",#N/A,FALSE,"GLC";"glc2",#N/A,FALSE,"GLC";"glc3",#N/A,FALSE,"GLC";"glc4",#N/A,FALSE,"GLC";"glc5",#N/A,FALSE,"GLC"}</definedName>
    <definedName name="___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rwn8" localSheetId="0" hidden="1">{"glc1",#N/A,FALSE,"GLC";"glc2",#N/A,FALSE,"GLC";"glc3",#N/A,FALSE,"GLC";"glc4",#N/A,FALSE,"GLC";"glc5",#N/A,FALSE,"GLC"}</definedName>
    <definedName name="_____________________rwn8" hidden="1">{"glc1",#N/A,FALSE,"GLC";"glc2",#N/A,FALSE,"GLC";"glc3",#N/A,FALSE,"GLC";"glc4",#N/A,FALSE,"GLC";"glc5",#N/A,FALSE,"GLC"}</definedName>
    <definedName name="___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_wrn2" localSheetId="0" hidden="1">{"glc1",#N/A,FALSE,"GLC";"glc2",#N/A,FALSE,"GLC";"glc3",#N/A,FALSE,"GLC";"glc4",#N/A,FALSE,"GLC";"glc5",#N/A,FALSE,"GLC"}</definedName>
    <definedName name="_____________________wrn2" hidden="1">{"glc1",#N/A,FALSE,"GLC";"glc2",#N/A,FALSE,"GLC";"glc3",#N/A,FALSE,"GLC";"glc4",#N/A,FALSE,"GLC";"glc5",#N/A,FALSE,"GLC"}</definedName>
    <definedName name="____________________rwb2" localSheetId="0" hidden="1">{#N/A,#N/A,FALSE,"Aging Summary";#N/A,#N/A,FALSE,"Ratio Analysis";#N/A,#N/A,FALSE,"Test 120 Day Accts";#N/A,#N/A,FALSE,"Tickmarks"}</definedName>
    <definedName name="____________________rwb2" hidden="1">{#N/A,#N/A,FALSE,"Aging Summary";#N/A,#N/A,FALSE,"Ratio Analysis";#N/A,#N/A,FALSE,"Test 120 Day Accts";#N/A,#N/A,FALSE,"Tickmarks"}</definedName>
    <definedName name="____________________rwn1" localSheetId="0" hidden="1">{#N/A,#N/A,FALSE,"Aging Summary";#N/A,#N/A,FALSE,"Ratio Analysis";#N/A,#N/A,FALSE,"Test 120 Day Accts";#N/A,#N/A,FALSE,"Tickmarks"}</definedName>
    <definedName name="____________________rwn1" hidden="1">{#N/A,#N/A,FALSE,"Aging Summary";#N/A,#N/A,FALSE,"Ratio Analysis";#N/A,#N/A,FALSE,"Test 120 Day Accts";#N/A,#N/A,FALSE,"Tickmarks"}</definedName>
    <definedName name="____________________rwn10" localSheetId="0" hidden="1">{#N/A,#N/A,FALSE,"Aging Summary";#N/A,#N/A,FALSE,"Ratio Analysis";#N/A,#N/A,FALSE,"Test 120 Day Accts";#N/A,#N/A,FALSE,"Tickmarks"}</definedName>
    <definedName name="____________________rwn10" hidden="1">{#N/A,#N/A,FALSE,"Aging Summary";#N/A,#N/A,FALSE,"Ratio Analysis";#N/A,#N/A,FALSE,"Test 120 Day Accts";#N/A,#N/A,FALSE,"Tickmarks"}</definedName>
    <definedName name="____________________rwn3" localSheetId="0" hidden="1">{"assets",#N/A,FALSE,"historicBS";"liab",#N/A,FALSE,"historicBS";"is",#N/A,FALSE,"historicIS";"ratios",#N/A,FALSE,"ratios"}</definedName>
    <definedName name="____________________rwn3" hidden="1">{"assets",#N/A,FALSE,"historicBS";"liab",#N/A,FALSE,"historicBS";"is",#N/A,FALSE,"historicIS";"ratios",#N/A,FALSE,"ratios"}</definedName>
    <definedName name="____________________rwn4" localSheetId="0" hidden="1">{"assets",#N/A,FALSE,"historicBS";"liab",#N/A,FALSE,"historicBS";"is",#N/A,FALSE,"historicIS";"ratios",#N/A,FALSE,"ratios"}</definedName>
    <definedName name="____________________rwn4" hidden="1">{"assets",#N/A,FALSE,"historicBS";"liab",#N/A,FALSE,"historicBS";"is",#N/A,FALSE,"historicIS";"ratios",#N/A,FALSE,"ratios"}</definedName>
    <definedName name="____________________rwn5" localSheetId="0" hidden="1">{"glcbs",#N/A,FALSE,"GLCBS";"glccsbs",#N/A,FALSE,"GLCCSBS";"glcis",#N/A,FALSE,"GLCIS";"glccsis",#N/A,FALSE,"GLCCSIS";"glcrat1",#N/A,FALSE,"GLC-ratios1"}</definedName>
    <definedName name="____________________rwn5" hidden="1">{"glcbs",#N/A,FALSE,"GLCBS";"glccsbs",#N/A,FALSE,"GLCCSBS";"glcis",#N/A,FALSE,"GLCIS";"glccsis",#N/A,FALSE,"GLCCSIS";"glcrat1",#N/A,FALSE,"GLC-ratios1"}</definedName>
    <definedName name="____________________rwn6" localSheetId="0" hidden="1">{"glc1",#N/A,FALSE,"GLC";"glc2",#N/A,FALSE,"GLC";"glc3",#N/A,FALSE,"GLC";"glc4",#N/A,FALSE,"GLC";"glc5",#N/A,FALSE,"GLC"}</definedName>
    <definedName name="____________________rwn6" hidden="1">{"glc1",#N/A,FALSE,"GLC";"glc2",#N/A,FALSE,"GLC";"glc3",#N/A,FALSE,"GLC";"glc4",#N/A,FALSE,"GLC";"glc5",#N/A,FALSE,"GLC"}</definedName>
    <definedName name="__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rwn8" localSheetId="0" hidden="1">{"glc1",#N/A,FALSE,"GLC";"glc2",#N/A,FALSE,"GLC";"glc3",#N/A,FALSE,"GLC";"glc4",#N/A,FALSE,"GLC";"glc5",#N/A,FALSE,"GLC"}</definedName>
    <definedName name="____________________rwn8" hidden="1">{"glc1",#N/A,FALSE,"GLC";"glc2",#N/A,FALSE,"GLC";"glc3",#N/A,FALSE,"GLC";"glc4",#N/A,FALSE,"GLC";"glc5",#N/A,FALSE,"GLC"}</definedName>
    <definedName name="__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_wrn2" localSheetId="0" hidden="1">{"glc1",#N/A,FALSE,"GLC";"glc2",#N/A,FALSE,"GLC";"glc3",#N/A,FALSE,"GLC";"glc4",#N/A,FALSE,"GLC";"glc5",#N/A,FALSE,"GLC"}</definedName>
    <definedName name="____________________wrn2" hidden="1">{"glc1",#N/A,FALSE,"GLC";"glc2",#N/A,FALSE,"GLC";"glc3",#N/A,FALSE,"GLC";"glc4",#N/A,FALSE,"GLC";"glc5",#N/A,FALSE,"GLC"}</definedName>
    <definedName name="___________________rwb2" localSheetId="0" hidden="1">{#N/A,#N/A,FALSE,"Aging Summary";#N/A,#N/A,FALSE,"Ratio Analysis";#N/A,#N/A,FALSE,"Test 120 Day Accts";#N/A,#N/A,FALSE,"Tickmarks"}</definedName>
    <definedName name="___________________rwb2" hidden="1">{#N/A,#N/A,FALSE,"Aging Summary";#N/A,#N/A,FALSE,"Ratio Analysis";#N/A,#N/A,FALSE,"Test 120 Day Accts";#N/A,#N/A,FALSE,"Tickmarks"}</definedName>
    <definedName name="___________________rwn1" localSheetId="0" hidden="1">{#N/A,#N/A,FALSE,"Aging Summary";#N/A,#N/A,FALSE,"Ratio Analysis";#N/A,#N/A,FALSE,"Test 120 Day Accts";#N/A,#N/A,FALSE,"Tickmarks"}</definedName>
    <definedName name="___________________rwn1" hidden="1">{#N/A,#N/A,FALSE,"Aging Summary";#N/A,#N/A,FALSE,"Ratio Analysis";#N/A,#N/A,FALSE,"Test 120 Day Accts";#N/A,#N/A,FALSE,"Tickmarks"}</definedName>
    <definedName name="___________________rwn10" localSheetId="0" hidden="1">{#N/A,#N/A,FALSE,"Aging Summary";#N/A,#N/A,FALSE,"Ratio Analysis";#N/A,#N/A,FALSE,"Test 120 Day Accts";#N/A,#N/A,FALSE,"Tickmarks"}</definedName>
    <definedName name="___________________rwn10" hidden="1">{#N/A,#N/A,FALSE,"Aging Summary";#N/A,#N/A,FALSE,"Ratio Analysis";#N/A,#N/A,FALSE,"Test 120 Day Accts";#N/A,#N/A,FALSE,"Tickmarks"}</definedName>
    <definedName name="___________________rwn3" localSheetId="0" hidden="1">{"assets",#N/A,FALSE,"historicBS";"liab",#N/A,FALSE,"historicBS";"is",#N/A,FALSE,"historicIS";"ratios",#N/A,FALSE,"ratios"}</definedName>
    <definedName name="___________________rwn3" hidden="1">{"assets",#N/A,FALSE,"historicBS";"liab",#N/A,FALSE,"historicBS";"is",#N/A,FALSE,"historicIS";"ratios",#N/A,FALSE,"ratios"}</definedName>
    <definedName name="___________________rwn4" localSheetId="0" hidden="1">{"assets",#N/A,FALSE,"historicBS";"liab",#N/A,FALSE,"historicBS";"is",#N/A,FALSE,"historicIS";"ratios",#N/A,FALSE,"ratios"}</definedName>
    <definedName name="___________________rwn4" hidden="1">{"assets",#N/A,FALSE,"historicBS";"liab",#N/A,FALSE,"historicBS";"is",#N/A,FALSE,"historicIS";"ratios",#N/A,FALSE,"ratios"}</definedName>
    <definedName name="___________________rwn5" localSheetId="0" hidden="1">{"glcbs",#N/A,FALSE,"GLCBS";"glccsbs",#N/A,FALSE,"GLCCSBS";"glcis",#N/A,FALSE,"GLCIS";"glccsis",#N/A,FALSE,"GLCCSIS";"glcrat1",#N/A,FALSE,"GLC-ratios1"}</definedName>
    <definedName name="___________________rwn5" hidden="1">{"glcbs",#N/A,FALSE,"GLCBS";"glccsbs",#N/A,FALSE,"GLCCSBS";"glcis",#N/A,FALSE,"GLCIS";"glccsis",#N/A,FALSE,"GLCCSIS";"glcrat1",#N/A,FALSE,"GLC-ratios1"}</definedName>
    <definedName name="___________________rwn6" localSheetId="0" hidden="1">{"glc1",#N/A,FALSE,"GLC";"glc2",#N/A,FALSE,"GLC";"glc3",#N/A,FALSE,"GLC";"glc4",#N/A,FALSE,"GLC";"glc5",#N/A,FALSE,"GLC"}</definedName>
    <definedName name="___________________rwn6" hidden="1">{"glc1",#N/A,FALSE,"GLC";"glc2",#N/A,FALSE,"GLC";"glc3",#N/A,FALSE,"GLC";"glc4",#N/A,FALSE,"GLC";"glc5",#N/A,FALSE,"GLC"}</definedName>
    <definedName name="_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rwn8" localSheetId="0" hidden="1">{"glc1",#N/A,FALSE,"GLC";"glc2",#N/A,FALSE,"GLC";"glc3",#N/A,FALSE,"GLC";"glc4",#N/A,FALSE,"GLC";"glc5",#N/A,FALSE,"GLC"}</definedName>
    <definedName name="___________________rwn8" hidden="1">{"glc1",#N/A,FALSE,"GLC";"glc2",#N/A,FALSE,"GLC";"glc3",#N/A,FALSE,"GLC";"glc4",#N/A,FALSE,"GLC";"glc5",#N/A,FALSE,"GLC"}</definedName>
    <definedName name="_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_wrn2" localSheetId="0" hidden="1">{"glc1",#N/A,FALSE,"GLC";"glc2",#N/A,FALSE,"GLC";"glc3",#N/A,FALSE,"GLC";"glc4",#N/A,FALSE,"GLC";"glc5",#N/A,FALSE,"GLC"}</definedName>
    <definedName name="___________________wrn2" hidden="1">{"glc1",#N/A,FALSE,"GLC";"glc2",#N/A,FALSE,"GLC";"glc3",#N/A,FALSE,"GLC";"glc4",#N/A,FALSE,"GLC";"glc5",#N/A,FALSE,"GLC"}</definedName>
    <definedName name="__________________rwb2" localSheetId="0" hidden="1">{#N/A,#N/A,FALSE,"Aging Summary";#N/A,#N/A,FALSE,"Ratio Analysis";#N/A,#N/A,FALSE,"Test 120 Day Accts";#N/A,#N/A,FALSE,"Tickmarks"}</definedName>
    <definedName name="__________________rwb2" hidden="1">{#N/A,#N/A,FALSE,"Aging Summary";#N/A,#N/A,FALSE,"Ratio Analysis";#N/A,#N/A,FALSE,"Test 120 Day Accts";#N/A,#N/A,FALSE,"Tickmarks"}</definedName>
    <definedName name="__________________rwn1" localSheetId="0" hidden="1">{#N/A,#N/A,FALSE,"Aging Summary";#N/A,#N/A,FALSE,"Ratio Analysis";#N/A,#N/A,FALSE,"Test 120 Day Accts";#N/A,#N/A,FALSE,"Tickmarks"}</definedName>
    <definedName name="__________________rwn1" hidden="1">{#N/A,#N/A,FALSE,"Aging Summary";#N/A,#N/A,FALSE,"Ratio Analysis";#N/A,#N/A,FALSE,"Test 120 Day Accts";#N/A,#N/A,FALSE,"Tickmarks"}</definedName>
    <definedName name="__________________rwn10" localSheetId="0" hidden="1">{#N/A,#N/A,FALSE,"Aging Summary";#N/A,#N/A,FALSE,"Ratio Analysis";#N/A,#N/A,FALSE,"Test 120 Day Accts";#N/A,#N/A,FALSE,"Tickmarks"}</definedName>
    <definedName name="__________________rwn10" hidden="1">{#N/A,#N/A,FALSE,"Aging Summary";#N/A,#N/A,FALSE,"Ratio Analysis";#N/A,#N/A,FALSE,"Test 120 Day Accts";#N/A,#N/A,FALSE,"Tickmarks"}</definedName>
    <definedName name="__________________rwn3" localSheetId="0" hidden="1">{"assets",#N/A,FALSE,"historicBS";"liab",#N/A,FALSE,"historicBS";"is",#N/A,FALSE,"historicIS";"ratios",#N/A,FALSE,"ratios"}</definedName>
    <definedName name="__________________rwn3" hidden="1">{"assets",#N/A,FALSE,"historicBS";"liab",#N/A,FALSE,"historicBS";"is",#N/A,FALSE,"historicIS";"ratios",#N/A,FALSE,"ratios"}</definedName>
    <definedName name="__________________rwn4" localSheetId="0" hidden="1">{"assets",#N/A,FALSE,"historicBS";"liab",#N/A,FALSE,"historicBS";"is",#N/A,FALSE,"historicIS";"ratios",#N/A,FALSE,"ratios"}</definedName>
    <definedName name="__________________rwn4" hidden="1">{"assets",#N/A,FALSE,"historicBS";"liab",#N/A,FALSE,"historicBS";"is",#N/A,FALSE,"historicIS";"ratios",#N/A,FALSE,"ratios"}</definedName>
    <definedName name="__________________rwn5" localSheetId="0" hidden="1">{"glcbs",#N/A,FALSE,"GLCBS";"glccsbs",#N/A,FALSE,"GLCCSBS";"glcis",#N/A,FALSE,"GLCIS";"glccsis",#N/A,FALSE,"GLCCSIS";"glcrat1",#N/A,FALSE,"GLC-ratios1"}</definedName>
    <definedName name="__________________rwn5" hidden="1">{"glcbs",#N/A,FALSE,"GLCBS";"glccsbs",#N/A,FALSE,"GLCCSBS";"glcis",#N/A,FALSE,"GLCIS";"glccsis",#N/A,FALSE,"GLCCSIS";"glcrat1",#N/A,FALSE,"GLC-ratios1"}</definedName>
    <definedName name="__________________rwn6" localSheetId="0" hidden="1">{"glc1",#N/A,FALSE,"GLC";"glc2",#N/A,FALSE,"GLC";"glc3",#N/A,FALSE,"GLC";"glc4",#N/A,FALSE,"GLC";"glc5",#N/A,FALSE,"GLC"}</definedName>
    <definedName name="__________________rwn6" hidden="1">{"glc1",#N/A,FALSE,"GLC";"glc2",#N/A,FALSE,"GLC";"glc3",#N/A,FALSE,"GLC";"glc4",#N/A,FALSE,"GLC";"glc5",#N/A,FALSE,"GLC"}</definedName>
    <definedName name="_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rwn8" localSheetId="0" hidden="1">{"glc1",#N/A,FALSE,"GLC";"glc2",#N/A,FALSE,"GLC";"glc3",#N/A,FALSE,"GLC";"glc4",#N/A,FALSE,"GLC";"glc5",#N/A,FALSE,"GLC"}</definedName>
    <definedName name="__________________rwn8" hidden="1">{"glc1",#N/A,FALSE,"GLC";"glc2",#N/A,FALSE,"GLC";"glc3",#N/A,FALSE,"GLC";"glc4",#N/A,FALSE,"GLC";"glc5",#N/A,FALSE,"GLC"}</definedName>
    <definedName name="_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_wrn2" localSheetId="0" hidden="1">{"glc1",#N/A,FALSE,"GLC";"glc2",#N/A,FALSE,"GLC";"glc3",#N/A,FALSE,"GLC";"glc4",#N/A,FALSE,"GLC";"glc5",#N/A,FALSE,"GLC"}</definedName>
    <definedName name="__________________wrn2" hidden="1">{"glc1",#N/A,FALSE,"GLC";"glc2",#N/A,FALSE,"GLC";"glc3",#N/A,FALSE,"GLC";"glc4",#N/A,FALSE,"GLC";"glc5",#N/A,FALSE,"GLC"}</definedName>
    <definedName name="_________________rwb2" localSheetId="0" hidden="1">{#N/A,#N/A,FALSE,"Aging Summary";#N/A,#N/A,FALSE,"Ratio Analysis";#N/A,#N/A,FALSE,"Test 120 Day Accts";#N/A,#N/A,FALSE,"Tickmarks"}</definedName>
    <definedName name="_________________rwb2" hidden="1">{#N/A,#N/A,FALSE,"Aging Summary";#N/A,#N/A,FALSE,"Ratio Analysis";#N/A,#N/A,FALSE,"Test 120 Day Accts";#N/A,#N/A,FALSE,"Tickmarks"}</definedName>
    <definedName name="_________________rwn1" localSheetId="0" hidden="1">{#N/A,#N/A,FALSE,"Aging Summary";#N/A,#N/A,FALSE,"Ratio Analysis";#N/A,#N/A,FALSE,"Test 120 Day Accts";#N/A,#N/A,FALSE,"Tickmarks"}</definedName>
    <definedName name="_________________rwn1" hidden="1">{#N/A,#N/A,FALSE,"Aging Summary";#N/A,#N/A,FALSE,"Ratio Analysis";#N/A,#N/A,FALSE,"Test 120 Day Accts";#N/A,#N/A,FALSE,"Tickmarks"}</definedName>
    <definedName name="_________________rwn10" localSheetId="0" hidden="1">{#N/A,#N/A,FALSE,"Aging Summary";#N/A,#N/A,FALSE,"Ratio Analysis";#N/A,#N/A,FALSE,"Test 120 Day Accts";#N/A,#N/A,FALSE,"Tickmarks"}</definedName>
    <definedName name="_________________rwn10" hidden="1">{#N/A,#N/A,FALSE,"Aging Summary";#N/A,#N/A,FALSE,"Ratio Analysis";#N/A,#N/A,FALSE,"Test 120 Day Accts";#N/A,#N/A,FALSE,"Tickmarks"}</definedName>
    <definedName name="_________________rwn3" localSheetId="0" hidden="1">{"assets",#N/A,FALSE,"historicBS";"liab",#N/A,FALSE,"historicBS";"is",#N/A,FALSE,"historicIS";"ratios",#N/A,FALSE,"ratios"}</definedName>
    <definedName name="_________________rwn3" hidden="1">{"assets",#N/A,FALSE,"historicBS";"liab",#N/A,FALSE,"historicBS";"is",#N/A,FALSE,"historicIS";"ratios",#N/A,FALSE,"ratios"}</definedName>
    <definedName name="_________________rwn4" localSheetId="0" hidden="1">{"assets",#N/A,FALSE,"historicBS";"liab",#N/A,FALSE,"historicBS";"is",#N/A,FALSE,"historicIS";"ratios",#N/A,FALSE,"ratios"}</definedName>
    <definedName name="_________________rwn4" hidden="1">{"assets",#N/A,FALSE,"historicBS";"liab",#N/A,FALSE,"historicBS";"is",#N/A,FALSE,"historicIS";"ratios",#N/A,FALSE,"ratios"}</definedName>
    <definedName name="_________________rwn5" localSheetId="0" hidden="1">{"glcbs",#N/A,FALSE,"GLCBS";"glccsbs",#N/A,FALSE,"GLCCSBS";"glcis",#N/A,FALSE,"GLCIS";"glccsis",#N/A,FALSE,"GLCCSIS";"glcrat1",#N/A,FALSE,"GLC-ratios1"}</definedName>
    <definedName name="_________________rwn5" hidden="1">{"glcbs",#N/A,FALSE,"GLCBS";"glccsbs",#N/A,FALSE,"GLCCSBS";"glcis",#N/A,FALSE,"GLCIS";"glccsis",#N/A,FALSE,"GLCCSIS";"glcrat1",#N/A,FALSE,"GLC-ratios1"}</definedName>
    <definedName name="_________________rwn6" localSheetId="0" hidden="1">{"glc1",#N/A,FALSE,"GLC";"glc2",#N/A,FALSE,"GLC";"glc3",#N/A,FALSE,"GLC";"glc4",#N/A,FALSE,"GLC";"glc5",#N/A,FALSE,"GLC"}</definedName>
    <definedName name="_________________rwn6" hidden="1">{"glc1",#N/A,FALSE,"GLC";"glc2",#N/A,FALSE,"GLC";"glc3",#N/A,FALSE,"GLC";"glc4",#N/A,FALSE,"GLC";"glc5",#N/A,FALSE,"GLC"}</definedName>
    <definedName name="_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rwn8" localSheetId="0" hidden="1">{"glc1",#N/A,FALSE,"GLC";"glc2",#N/A,FALSE,"GLC";"glc3",#N/A,FALSE,"GLC";"glc4",#N/A,FALSE,"GLC";"glc5",#N/A,FALSE,"GLC"}</definedName>
    <definedName name="_________________rwn8" hidden="1">{"glc1",#N/A,FALSE,"GLC";"glc2",#N/A,FALSE,"GLC";"glc3",#N/A,FALSE,"GLC";"glc4",#N/A,FALSE,"GLC";"glc5",#N/A,FALSE,"GLC"}</definedName>
    <definedName name="_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_wrn2" localSheetId="0" hidden="1">{"glc1",#N/A,FALSE,"GLC";"glc2",#N/A,FALSE,"GLC";"glc3",#N/A,FALSE,"GLC";"glc4",#N/A,FALSE,"GLC";"glc5",#N/A,FALSE,"GLC"}</definedName>
    <definedName name="_________________wrn2" hidden="1">{"glc1",#N/A,FALSE,"GLC";"glc2",#N/A,FALSE,"GLC";"glc3",#N/A,FALSE,"GLC";"glc4",#N/A,FALSE,"GLC";"glc5",#N/A,FALSE,"GLC"}</definedName>
    <definedName name="_________________wrn222" localSheetId="0" hidden="1">{"glc1",#N/A,FALSE,"GLC";"glc2",#N/A,FALSE,"GLC";"glc3",#N/A,FALSE,"GLC";"glc4",#N/A,FALSE,"GLC";"glc5",#N/A,FALSE,"GLC"}</definedName>
    <definedName name="_________________wrn222" hidden="1">{"glc1",#N/A,FALSE,"GLC";"glc2",#N/A,FALSE,"GLC";"glc3",#N/A,FALSE,"GLC";"glc4",#N/A,FALSE,"GLC";"glc5",#N/A,FALSE,"GLC"}</definedName>
    <definedName name="________________rwb2" localSheetId="0" hidden="1">{#N/A,#N/A,FALSE,"Aging Summary";#N/A,#N/A,FALSE,"Ratio Analysis";#N/A,#N/A,FALSE,"Test 120 Day Accts";#N/A,#N/A,FALSE,"Tickmarks"}</definedName>
    <definedName name="________________rwb2" hidden="1">{#N/A,#N/A,FALSE,"Aging Summary";#N/A,#N/A,FALSE,"Ratio Analysis";#N/A,#N/A,FALSE,"Test 120 Day Accts";#N/A,#N/A,FALSE,"Tickmarks"}</definedName>
    <definedName name="________________rwn1" localSheetId="0" hidden="1">{#N/A,#N/A,FALSE,"Aging Summary";#N/A,#N/A,FALSE,"Ratio Analysis";#N/A,#N/A,FALSE,"Test 120 Day Accts";#N/A,#N/A,FALSE,"Tickmarks"}</definedName>
    <definedName name="________________rwn1" hidden="1">{#N/A,#N/A,FALSE,"Aging Summary";#N/A,#N/A,FALSE,"Ratio Analysis";#N/A,#N/A,FALSE,"Test 120 Day Accts";#N/A,#N/A,FALSE,"Tickmarks"}</definedName>
    <definedName name="________________rwn10" localSheetId="0" hidden="1">{#N/A,#N/A,FALSE,"Aging Summary";#N/A,#N/A,FALSE,"Ratio Analysis";#N/A,#N/A,FALSE,"Test 120 Day Accts";#N/A,#N/A,FALSE,"Tickmarks"}</definedName>
    <definedName name="________________rwn10" hidden="1">{#N/A,#N/A,FALSE,"Aging Summary";#N/A,#N/A,FALSE,"Ratio Analysis";#N/A,#N/A,FALSE,"Test 120 Day Accts";#N/A,#N/A,FALSE,"Tickmarks"}</definedName>
    <definedName name="________________rwn3" localSheetId="0" hidden="1">{"assets",#N/A,FALSE,"historicBS";"liab",#N/A,FALSE,"historicBS";"is",#N/A,FALSE,"historicIS";"ratios",#N/A,FALSE,"ratios"}</definedName>
    <definedName name="________________rwn3" hidden="1">{"assets",#N/A,FALSE,"historicBS";"liab",#N/A,FALSE,"historicBS";"is",#N/A,FALSE,"historicIS";"ratios",#N/A,FALSE,"ratios"}</definedName>
    <definedName name="________________rwn4" localSheetId="0" hidden="1">{"assets",#N/A,FALSE,"historicBS";"liab",#N/A,FALSE,"historicBS";"is",#N/A,FALSE,"historicIS";"ratios",#N/A,FALSE,"ratios"}</definedName>
    <definedName name="________________rwn4" hidden="1">{"assets",#N/A,FALSE,"historicBS";"liab",#N/A,FALSE,"historicBS";"is",#N/A,FALSE,"historicIS";"ratios",#N/A,FALSE,"ratios"}</definedName>
    <definedName name="________________rwn5" localSheetId="0" hidden="1">{"glcbs",#N/A,FALSE,"GLCBS";"glccsbs",#N/A,FALSE,"GLCCSBS";"glcis",#N/A,FALSE,"GLCIS";"glccsis",#N/A,FALSE,"GLCCSIS";"glcrat1",#N/A,FALSE,"GLC-ratios1"}</definedName>
    <definedName name="________________rwn5" hidden="1">{"glcbs",#N/A,FALSE,"GLCBS";"glccsbs",#N/A,FALSE,"GLCCSBS";"glcis",#N/A,FALSE,"GLCIS";"glccsis",#N/A,FALSE,"GLCCSIS";"glcrat1",#N/A,FALSE,"GLC-ratios1"}</definedName>
    <definedName name="________________rwn6" localSheetId="0" hidden="1">{"glc1",#N/A,FALSE,"GLC";"glc2",#N/A,FALSE,"GLC";"glc3",#N/A,FALSE,"GLC";"glc4",#N/A,FALSE,"GLC";"glc5",#N/A,FALSE,"GLC"}</definedName>
    <definedName name="________________rwn6" hidden="1">{"glc1",#N/A,FALSE,"GLC";"glc2",#N/A,FALSE,"GLC";"glc3",#N/A,FALSE,"GLC";"glc4",#N/A,FALSE,"GLC";"glc5",#N/A,FALSE,"GLC"}</definedName>
    <definedName name="_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rwn8" localSheetId="0" hidden="1">{"glc1",#N/A,FALSE,"GLC";"glc2",#N/A,FALSE,"GLC";"glc3",#N/A,FALSE,"GLC";"glc4",#N/A,FALSE,"GLC";"glc5",#N/A,FALSE,"GLC"}</definedName>
    <definedName name="________________rwn8" hidden="1">{"glc1",#N/A,FALSE,"GLC";"glc2",#N/A,FALSE,"GLC";"glc3",#N/A,FALSE,"GLC";"glc4",#N/A,FALSE,"GLC";"glc5",#N/A,FALSE,"GLC"}</definedName>
    <definedName name="_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_wrn2" localSheetId="0" hidden="1">{"glc1",#N/A,FALSE,"GLC";"glc2",#N/A,FALSE,"GLC";"glc3",#N/A,FALSE,"GLC";"glc4",#N/A,FALSE,"GLC";"glc5",#N/A,FALSE,"GLC"}</definedName>
    <definedName name="________________wrn2" hidden="1">{"glc1",#N/A,FALSE,"GLC";"glc2",#N/A,FALSE,"GLC";"glc3",#N/A,FALSE,"GLC";"glc4",#N/A,FALSE,"GLC";"glc5",#N/A,FALSE,"GLC"}</definedName>
    <definedName name="________________wrn222" localSheetId="0" hidden="1">{"glc1",#N/A,FALSE,"GLC";"glc2",#N/A,FALSE,"GLC";"glc3",#N/A,FALSE,"GLC";"glc4",#N/A,FALSE,"GLC";"glc5",#N/A,FALSE,"GLC"}</definedName>
    <definedName name="________________wrn222" hidden="1">{"glc1",#N/A,FALSE,"GLC";"glc2",#N/A,FALSE,"GLC";"glc3",#N/A,FALSE,"GLC";"glc4",#N/A,FALSE,"GLC";"glc5",#N/A,FALSE,"GLC"}</definedName>
    <definedName name="_______________rwb2" localSheetId="0" hidden="1">{#N/A,#N/A,FALSE,"Aging Summary";#N/A,#N/A,FALSE,"Ratio Analysis";#N/A,#N/A,FALSE,"Test 120 Day Accts";#N/A,#N/A,FALSE,"Tickmarks"}</definedName>
    <definedName name="_______________rwb2" hidden="1">{#N/A,#N/A,FALSE,"Aging Summary";#N/A,#N/A,FALSE,"Ratio Analysis";#N/A,#N/A,FALSE,"Test 120 Day Accts";#N/A,#N/A,FALSE,"Tickmarks"}</definedName>
    <definedName name="_______________rwn1" localSheetId="0" hidden="1">{#N/A,#N/A,FALSE,"Aging Summary";#N/A,#N/A,FALSE,"Ratio Analysis";#N/A,#N/A,FALSE,"Test 120 Day Accts";#N/A,#N/A,FALSE,"Tickmarks"}</definedName>
    <definedName name="_______________rwn1" hidden="1">{#N/A,#N/A,FALSE,"Aging Summary";#N/A,#N/A,FALSE,"Ratio Analysis";#N/A,#N/A,FALSE,"Test 120 Day Accts";#N/A,#N/A,FALSE,"Tickmarks"}</definedName>
    <definedName name="_______________rwn10" localSheetId="0" hidden="1">{#N/A,#N/A,FALSE,"Aging Summary";#N/A,#N/A,FALSE,"Ratio Analysis";#N/A,#N/A,FALSE,"Test 120 Day Accts";#N/A,#N/A,FALSE,"Tickmarks"}</definedName>
    <definedName name="_______________rwn10" hidden="1">{#N/A,#N/A,FALSE,"Aging Summary";#N/A,#N/A,FALSE,"Ratio Analysis";#N/A,#N/A,FALSE,"Test 120 Day Accts";#N/A,#N/A,FALSE,"Tickmarks"}</definedName>
    <definedName name="_______________rwn3" localSheetId="0" hidden="1">{"assets",#N/A,FALSE,"historicBS";"liab",#N/A,FALSE,"historicBS";"is",#N/A,FALSE,"historicIS";"ratios",#N/A,FALSE,"ratios"}</definedName>
    <definedName name="_______________rwn3" hidden="1">{"assets",#N/A,FALSE,"historicBS";"liab",#N/A,FALSE,"historicBS";"is",#N/A,FALSE,"historicIS";"ratios",#N/A,FALSE,"ratios"}</definedName>
    <definedName name="_______________rwn4" localSheetId="0" hidden="1">{"assets",#N/A,FALSE,"historicBS";"liab",#N/A,FALSE,"historicBS";"is",#N/A,FALSE,"historicIS";"ratios",#N/A,FALSE,"ratios"}</definedName>
    <definedName name="_______________rwn4" hidden="1">{"assets",#N/A,FALSE,"historicBS";"liab",#N/A,FALSE,"historicBS";"is",#N/A,FALSE,"historicIS";"ratios",#N/A,FALSE,"ratios"}</definedName>
    <definedName name="_______________rwn5" localSheetId="0" hidden="1">{"glcbs",#N/A,FALSE,"GLCBS";"glccsbs",#N/A,FALSE,"GLCCSBS";"glcis",#N/A,FALSE,"GLCIS";"glccsis",#N/A,FALSE,"GLCCSIS";"glcrat1",#N/A,FALSE,"GLC-ratios1"}</definedName>
    <definedName name="_______________rwn5" hidden="1">{"glcbs",#N/A,FALSE,"GLCBS";"glccsbs",#N/A,FALSE,"GLCCSBS";"glcis",#N/A,FALSE,"GLCIS";"glccsis",#N/A,FALSE,"GLCCSIS";"glcrat1",#N/A,FALSE,"GLC-ratios1"}</definedName>
    <definedName name="_______________rwn6" localSheetId="0" hidden="1">{"glc1",#N/A,FALSE,"GLC";"glc2",#N/A,FALSE,"GLC";"glc3",#N/A,FALSE,"GLC";"glc4",#N/A,FALSE,"GLC";"glc5",#N/A,FALSE,"GLC"}</definedName>
    <definedName name="_______________rwn6" hidden="1">{"glc1",#N/A,FALSE,"GLC";"glc2",#N/A,FALSE,"GLC";"glc3",#N/A,FALSE,"GLC";"glc4",#N/A,FALSE,"GLC";"glc5",#N/A,FALSE,"GLC"}</definedName>
    <definedName name="_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rwn8" localSheetId="0" hidden="1">{"glc1",#N/A,FALSE,"GLC";"glc2",#N/A,FALSE,"GLC";"glc3",#N/A,FALSE,"GLC";"glc4",#N/A,FALSE,"GLC";"glc5",#N/A,FALSE,"GLC"}</definedName>
    <definedName name="_______________rwn8" hidden="1">{"glc1",#N/A,FALSE,"GLC";"glc2",#N/A,FALSE,"GLC";"glc3",#N/A,FALSE,"GLC";"glc4",#N/A,FALSE,"GLC";"glc5",#N/A,FALSE,"GLC"}</definedName>
    <definedName name="_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_wrn2" localSheetId="0" hidden="1">{"glc1",#N/A,FALSE,"GLC";"glc2",#N/A,FALSE,"GLC";"glc3",#N/A,FALSE,"GLC";"glc4",#N/A,FALSE,"GLC";"glc5",#N/A,FALSE,"GLC"}</definedName>
    <definedName name="_______________wrn2" hidden="1">{"glc1",#N/A,FALSE,"GLC";"glc2",#N/A,FALSE,"GLC";"glc3",#N/A,FALSE,"GLC";"glc4",#N/A,FALSE,"GLC";"glc5",#N/A,FALSE,"GLC"}</definedName>
    <definedName name="_______________wrn222" localSheetId="0" hidden="1">{"glc1",#N/A,FALSE,"GLC";"glc2",#N/A,FALSE,"GLC";"glc3",#N/A,FALSE,"GLC";"glc4",#N/A,FALSE,"GLC";"glc5",#N/A,FALSE,"GLC"}</definedName>
    <definedName name="_______________wrn222" hidden="1">{"glc1",#N/A,FALSE,"GLC";"glc2",#N/A,FALSE,"GLC";"glc3",#N/A,FALSE,"GLC";"glc4",#N/A,FALSE,"GLC";"glc5",#N/A,FALSE,"GLC"}</definedName>
    <definedName name="______________rwb2" localSheetId="0" hidden="1">{#N/A,#N/A,FALSE,"Aging Summary";#N/A,#N/A,FALSE,"Ratio Analysis";#N/A,#N/A,FALSE,"Test 120 Day Accts";#N/A,#N/A,FALSE,"Tickmarks"}</definedName>
    <definedName name="______________rwb2" hidden="1">{#N/A,#N/A,FALSE,"Aging Summary";#N/A,#N/A,FALSE,"Ratio Analysis";#N/A,#N/A,FALSE,"Test 120 Day Accts";#N/A,#N/A,FALSE,"Tickmarks"}</definedName>
    <definedName name="______________rwn1" localSheetId="0" hidden="1">{#N/A,#N/A,FALSE,"Aging Summary";#N/A,#N/A,FALSE,"Ratio Analysis";#N/A,#N/A,FALSE,"Test 120 Day Accts";#N/A,#N/A,FALSE,"Tickmarks"}</definedName>
    <definedName name="______________rwn1" hidden="1">{#N/A,#N/A,FALSE,"Aging Summary";#N/A,#N/A,FALSE,"Ratio Analysis";#N/A,#N/A,FALSE,"Test 120 Day Accts";#N/A,#N/A,FALSE,"Tickmarks"}</definedName>
    <definedName name="______________rwn10" localSheetId="0" hidden="1">{#N/A,#N/A,FALSE,"Aging Summary";#N/A,#N/A,FALSE,"Ratio Analysis";#N/A,#N/A,FALSE,"Test 120 Day Accts";#N/A,#N/A,FALSE,"Tickmarks"}</definedName>
    <definedName name="______________rwn10" hidden="1">{#N/A,#N/A,FALSE,"Aging Summary";#N/A,#N/A,FALSE,"Ratio Analysis";#N/A,#N/A,FALSE,"Test 120 Day Accts";#N/A,#N/A,FALSE,"Tickmarks"}</definedName>
    <definedName name="______________rwn3" localSheetId="0" hidden="1">{"assets",#N/A,FALSE,"historicBS";"liab",#N/A,FALSE,"historicBS";"is",#N/A,FALSE,"historicIS";"ratios",#N/A,FALSE,"ratios"}</definedName>
    <definedName name="______________rwn3" hidden="1">{"assets",#N/A,FALSE,"historicBS";"liab",#N/A,FALSE,"historicBS";"is",#N/A,FALSE,"historicIS";"ratios",#N/A,FALSE,"ratios"}</definedName>
    <definedName name="______________rwn4" localSheetId="0" hidden="1">{"assets",#N/A,FALSE,"historicBS";"liab",#N/A,FALSE,"historicBS";"is",#N/A,FALSE,"historicIS";"ratios",#N/A,FALSE,"ratios"}</definedName>
    <definedName name="______________rwn4" hidden="1">{"assets",#N/A,FALSE,"historicBS";"liab",#N/A,FALSE,"historicBS";"is",#N/A,FALSE,"historicIS";"ratios",#N/A,FALSE,"ratios"}</definedName>
    <definedName name="______________rwn5" localSheetId="0" hidden="1">{"glcbs",#N/A,FALSE,"GLCBS";"glccsbs",#N/A,FALSE,"GLCCSBS";"glcis",#N/A,FALSE,"GLCIS";"glccsis",#N/A,FALSE,"GLCCSIS";"glcrat1",#N/A,FALSE,"GLC-ratios1"}</definedName>
    <definedName name="______________rwn5" hidden="1">{"glcbs",#N/A,FALSE,"GLCBS";"glccsbs",#N/A,FALSE,"GLCCSBS";"glcis",#N/A,FALSE,"GLCIS";"glccsis",#N/A,FALSE,"GLCCSIS";"glcrat1",#N/A,FALSE,"GLC-ratios1"}</definedName>
    <definedName name="______________rwn6" localSheetId="0" hidden="1">{"glc1",#N/A,FALSE,"GLC";"glc2",#N/A,FALSE,"GLC";"glc3",#N/A,FALSE,"GLC";"glc4",#N/A,FALSE,"GLC";"glc5",#N/A,FALSE,"GLC"}</definedName>
    <definedName name="______________rwn6" hidden="1">{"glc1",#N/A,FALSE,"GLC";"glc2",#N/A,FALSE,"GLC";"glc3",#N/A,FALSE,"GLC";"glc4",#N/A,FALSE,"GLC";"glc5",#N/A,FALSE,"GLC"}</definedName>
    <definedName name="_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rwn8" localSheetId="0" hidden="1">{"glc1",#N/A,FALSE,"GLC";"glc2",#N/A,FALSE,"GLC";"glc3",#N/A,FALSE,"GLC";"glc4",#N/A,FALSE,"GLC";"glc5",#N/A,FALSE,"GLC"}</definedName>
    <definedName name="______________rwn8" hidden="1">{"glc1",#N/A,FALSE,"GLC";"glc2",#N/A,FALSE,"GLC";"glc3",#N/A,FALSE,"GLC";"glc4",#N/A,FALSE,"GLC";"glc5",#N/A,FALSE,"GLC"}</definedName>
    <definedName name="_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_wrn2" localSheetId="0" hidden="1">{"glc1",#N/A,FALSE,"GLC";"glc2",#N/A,FALSE,"GLC";"glc3",#N/A,FALSE,"GLC";"glc4",#N/A,FALSE,"GLC";"glc5",#N/A,FALSE,"GLC"}</definedName>
    <definedName name="______________wrn2" hidden="1">{"glc1",#N/A,FALSE,"GLC";"glc2",#N/A,FALSE,"GLC";"glc3",#N/A,FALSE,"GLC";"glc4",#N/A,FALSE,"GLC";"glc5",#N/A,FALSE,"GLC"}</definedName>
    <definedName name="______________wrn222" localSheetId="0" hidden="1">{"glc1",#N/A,FALSE,"GLC";"glc2",#N/A,FALSE,"GLC";"glc3",#N/A,FALSE,"GLC";"glc4",#N/A,FALSE,"GLC";"glc5",#N/A,FALSE,"GLC"}</definedName>
    <definedName name="______________wrn222" hidden="1">{"glc1",#N/A,FALSE,"GLC";"glc2",#N/A,FALSE,"GLC";"glc3",#N/A,FALSE,"GLC";"glc4",#N/A,FALSE,"GLC";"glc5",#N/A,FALSE,"GLC"}</definedName>
    <definedName name="_________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_rwb2" localSheetId="0" hidden="1">{#N/A,#N/A,FALSE,"Aging Summary";#N/A,#N/A,FALSE,"Ratio Analysis";#N/A,#N/A,FALSE,"Test 120 Day Accts";#N/A,#N/A,FALSE,"Tickmarks"}</definedName>
    <definedName name="_____________rwb2" hidden="1">{#N/A,#N/A,FALSE,"Aging Summary";#N/A,#N/A,FALSE,"Ratio Analysis";#N/A,#N/A,FALSE,"Test 120 Day Accts";#N/A,#N/A,FALSE,"Tickmarks"}</definedName>
    <definedName name="_____________rwn1" localSheetId="0" hidden="1">{#N/A,#N/A,FALSE,"Aging Summary";#N/A,#N/A,FALSE,"Ratio Analysis";#N/A,#N/A,FALSE,"Test 120 Day Accts";#N/A,#N/A,FALSE,"Tickmarks"}</definedName>
    <definedName name="_____________rwn1" hidden="1">{#N/A,#N/A,FALSE,"Aging Summary";#N/A,#N/A,FALSE,"Ratio Analysis";#N/A,#N/A,FALSE,"Test 120 Day Accts";#N/A,#N/A,FALSE,"Tickmarks"}</definedName>
    <definedName name="_____________rwn10" localSheetId="0" hidden="1">{#N/A,#N/A,FALSE,"Aging Summary";#N/A,#N/A,FALSE,"Ratio Analysis";#N/A,#N/A,FALSE,"Test 120 Day Accts";#N/A,#N/A,FALSE,"Tickmarks"}</definedName>
    <definedName name="_____________rwn10" hidden="1">{#N/A,#N/A,FALSE,"Aging Summary";#N/A,#N/A,FALSE,"Ratio Analysis";#N/A,#N/A,FALSE,"Test 120 Day Accts";#N/A,#N/A,FALSE,"Tickmarks"}</definedName>
    <definedName name="_____________rwn3" localSheetId="0" hidden="1">{"assets",#N/A,FALSE,"historicBS";"liab",#N/A,FALSE,"historicBS";"is",#N/A,FALSE,"historicIS";"ratios",#N/A,FALSE,"ratios"}</definedName>
    <definedName name="_____________rwn3" hidden="1">{"assets",#N/A,FALSE,"historicBS";"liab",#N/A,FALSE,"historicBS";"is",#N/A,FALSE,"historicIS";"ratios",#N/A,FALSE,"ratios"}</definedName>
    <definedName name="_____________rwn4" localSheetId="0" hidden="1">{"assets",#N/A,FALSE,"historicBS";"liab",#N/A,FALSE,"historicBS";"is",#N/A,FALSE,"historicIS";"ratios",#N/A,FALSE,"ratios"}</definedName>
    <definedName name="_____________rwn4" hidden="1">{"assets",#N/A,FALSE,"historicBS";"liab",#N/A,FALSE,"historicBS";"is",#N/A,FALSE,"historicIS";"ratios",#N/A,FALSE,"ratios"}</definedName>
    <definedName name="_____________rwn5" localSheetId="0" hidden="1">{"glcbs",#N/A,FALSE,"GLCBS";"glccsbs",#N/A,FALSE,"GLCCSBS";"glcis",#N/A,FALSE,"GLCIS";"glccsis",#N/A,FALSE,"GLCCSIS";"glcrat1",#N/A,FALSE,"GLC-ratios1"}</definedName>
    <definedName name="_____________rwn5" hidden="1">{"glcbs",#N/A,FALSE,"GLCBS";"glccsbs",#N/A,FALSE,"GLCCSBS";"glcis",#N/A,FALSE,"GLCIS";"glccsis",#N/A,FALSE,"GLCCSIS";"glcrat1",#N/A,FALSE,"GLC-ratios1"}</definedName>
    <definedName name="_____________rwn6" localSheetId="0" hidden="1">{"glc1",#N/A,FALSE,"GLC";"glc2",#N/A,FALSE,"GLC";"glc3",#N/A,FALSE,"GLC";"glc4",#N/A,FALSE,"GLC";"glc5",#N/A,FALSE,"GLC"}</definedName>
    <definedName name="_____________rwn6" hidden="1">{"glc1",#N/A,FALSE,"GLC";"glc2",#N/A,FALSE,"GLC";"glc3",#N/A,FALSE,"GLC";"glc4",#N/A,FALSE,"GLC";"glc5",#N/A,FALSE,"GLC"}</definedName>
    <definedName name="_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rwn8" localSheetId="0" hidden="1">{"glc1",#N/A,FALSE,"GLC";"glc2",#N/A,FALSE,"GLC";"glc3",#N/A,FALSE,"GLC";"glc4",#N/A,FALSE,"GLC";"glc5",#N/A,FALSE,"GLC"}</definedName>
    <definedName name="_____________rwn8" hidden="1">{"glc1",#N/A,FALSE,"GLC";"glc2",#N/A,FALSE,"GLC";"glc3",#N/A,FALSE,"GLC";"glc4",#N/A,FALSE,"GLC";"glc5",#N/A,FALSE,"GLC"}</definedName>
    <definedName name="_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_wrn2" localSheetId="0" hidden="1">{"glc1",#N/A,FALSE,"GLC";"glc2",#N/A,FALSE,"GLC";"glc3",#N/A,FALSE,"GLC";"glc4",#N/A,FALSE,"GLC";"glc5",#N/A,FALSE,"GLC"}</definedName>
    <definedName name="_____________wrn2" hidden="1">{"glc1",#N/A,FALSE,"GLC";"glc2",#N/A,FALSE,"GLC";"glc3",#N/A,FALSE,"GLC";"glc4",#N/A,FALSE,"GLC";"glc5",#N/A,FALSE,"GLC"}</definedName>
    <definedName name="_____________wrn222" localSheetId="0" hidden="1">{"glc1",#N/A,FALSE,"GLC";"glc2",#N/A,FALSE,"GLC";"glc3",#N/A,FALSE,"GLC";"glc4",#N/A,FALSE,"GLC";"glc5",#N/A,FALSE,"GLC"}</definedName>
    <definedName name="_____________wrn222" hidden="1">{"glc1",#N/A,FALSE,"GLC";"glc2",#N/A,FALSE,"GLC";"glc3",#N/A,FALSE,"GLC";"glc4",#N/A,FALSE,"GLC";"glc5",#N/A,FALSE,"GLC"}</definedName>
    <definedName name="________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rwb2" localSheetId="0" hidden="1">{#N/A,#N/A,FALSE,"Aging Summary";#N/A,#N/A,FALSE,"Ratio Analysis";#N/A,#N/A,FALSE,"Test 120 Day Accts";#N/A,#N/A,FALSE,"Tickmarks"}</definedName>
    <definedName name="____________rwb2" hidden="1">{#N/A,#N/A,FALSE,"Aging Summary";#N/A,#N/A,FALSE,"Ratio Analysis";#N/A,#N/A,FALSE,"Test 120 Day Accts";#N/A,#N/A,FALSE,"Tickmarks"}</definedName>
    <definedName name="____________rwn1" localSheetId="0" hidden="1">{#N/A,#N/A,FALSE,"Aging Summary";#N/A,#N/A,FALSE,"Ratio Analysis";#N/A,#N/A,FALSE,"Test 120 Day Accts";#N/A,#N/A,FALSE,"Tickmarks"}</definedName>
    <definedName name="____________rwn1" hidden="1">{#N/A,#N/A,FALSE,"Aging Summary";#N/A,#N/A,FALSE,"Ratio Analysis";#N/A,#N/A,FALSE,"Test 120 Day Accts";#N/A,#N/A,FALSE,"Tickmarks"}</definedName>
    <definedName name="____________rwn10" localSheetId="0" hidden="1">{#N/A,#N/A,FALSE,"Aging Summary";#N/A,#N/A,FALSE,"Ratio Analysis";#N/A,#N/A,FALSE,"Test 120 Day Accts";#N/A,#N/A,FALSE,"Tickmarks"}</definedName>
    <definedName name="____________rwn10" hidden="1">{#N/A,#N/A,FALSE,"Aging Summary";#N/A,#N/A,FALSE,"Ratio Analysis";#N/A,#N/A,FALSE,"Test 120 Day Accts";#N/A,#N/A,FALSE,"Tickmarks"}</definedName>
    <definedName name="____________rwn3" localSheetId="0" hidden="1">{"assets",#N/A,FALSE,"historicBS";"liab",#N/A,FALSE,"historicBS";"is",#N/A,FALSE,"historicIS";"ratios",#N/A,FALSE,"ratios"}</definedName>
    <definedName name="____________rwn3" hidden="1">{"assets",#N/A,FALSE,"historicBS";"liab",#N/A,FALSE,"historicBS";"is",#N/A,FALSE,"historicIS";"ratios",#N/A,FALSE,"ratios"}</definedName>
    <definedName name="____________rwn4" localSheetId="0" hidden="1">{"assets",#N/A,FALSE,"historicBS";"liab",#N/A,FALSE,"historicBS";"is",#N/A,FALSE,"historicIS";"ratios",#N/A,FALSE,"ratios"}</definedName>
    <definedName name="____________rwn4" hidden="1">{"assets",#N/A,FALSE,"historicBS";"liab",#N/A,FALSE,"historicBS";"is",#N/A,FALSE,"historicIS";"ratios",#N/A,FALSE,"ratios"}</definedName>
    <definedName name="____________rwn5" localSheetId="0" hidden="1">{"glcbs",#N/A,FALSE,"GLCBS";"glccsbs",#N/A,FALSE,"GLCCSBS";"glcis",#N/A,FALSE,"GLCIS";"glccsis",#N/A,FALSE,"GLCCSIS";"glcrat1",#N/A,FALSE,"GLC-ratios1"}</definedName>
    <definedName name="____________rwn5" hidden="1">{"glcbs",#N/A,FALSE,"GLCBS";"glccsbs",#N/A,FALSE,"GLCCSBS";"glcis",#N/A,FALSE,"GLCIS";"glccsis",#N/A,FALSE,"GLCCSIS";"glcrat1",#N/A,FALSE,"GLC-ratios1"}</definedName>
    <definedName name="____________rwn6" localSheetId="0" hidden="1">{"glc1",#N/A,FALSE,"GLC";"glc2",#N/A,FALSE,"GLC";"glc3",#N/A,FALSE,"GLC";"glc4",#N/A,FALSE,"GLC";"glc5",#N/A,FALSE,"GLC"}</definedName>
    <definedName name="____________rwn6" hidden="1">{"glc1",#N/A,FALSE,"GLC";"glc2",#N/A,FALSE,"GLC";"glc3",#N/A,FALSE,"GLC";"glc4",#N/A,FALSE,"GLC";"glc5",#N/A,FALSE,"GLC"}</definedName>
    <definedName name="_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rwn8" localSheetId="0" hidden="1">{"glc1",#N/A,FALSE,"GLC";"glc2",#N/A,FALSE,"GLC";"glc3",#N/A,FALSE,"GLC";"glc4",#N/A,FALSE,"GLC";"glc5",#N/A,FALSE,"GLC"}</definedName>
    <definedName name="____________rwn8" hidden="1">{"glc1",#N/A,FALSE,"GLC";"glc2",#N/A,FALSE,"GLC";"glc3",#N/A,FALSE,"GLC";"glc4",#N/A,FALSE,"GLC";"glc5",#N/A,FALSE,"GLC"}</definedName>
    <definedName name="_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_wrn2" localSheetId="0" hidden="1">{"glc1",#N/A,FALSE,"GLC";"glc2",#N/A,FALSE,"GLC";"glc3",#N/A,FALSE,"GLC";"glc4",#N/A,FALSE,"GLC";"glc5",#N/A,FALSE,"GLC"}</definedName>
    <definedName name="____________wrn2" hidden="1">{"glc1",#N/A,FALSE,"GLC";"glc2",#N/A,FALSE,"GLC";"glc3",#N/A,FALSE,"GLC";"glc4",#N/A,FALSE,"GLC";"glc5",#N/A,FALSE,"GLC"}</definedName>
    <definedName name="____________wrn222" localSheetId="0" hidden="1">{"glc1",#N/A,FALSE,"GLC";"glc2",#N/A,FALSE,"GLC";"glc3",#N/A,FALSE,"GLC";"glc4",#N/A,FALSE,"GLC";"glc5",#N/A,FALSE,"GLC"}</definedName>
    <definedName name="____________wrn222" hidden="1">{"glc1",#N/A,FALSE,"GLC";"glc2",#N/A,FALSE,"GLC";"glc3",#N/A,FALSE,"GLC";"glc4",#N/A,FALSE,"GLC";"glc5",#N/A,FALSE,"GLC"}</definedName>
    <definedName name="____________ааааа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_аааа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_rwb2" localSheetId="0" hidden="1">{#N/A,#N/A,FALSE,"Aging Summary";#N/A,#N/A,FALSE,"Ratio Analysis";#N/A,#N/A,FALSE,"Test 120 Day Accts";#N/A,#N/A,FALSE,"Tickmarks"}</definedName>
    <definedName name="___________rwb2" hidden="1">{#N/A,#N/A,FALSE,"Aging Summary";#N/A,#N/A,FALSE,"Ratio Analysis";#N/A,#N/A,FALSE,"Test 120 Day Accts";#N/A,#N/A,FALSE,"Tickmarks"}</definedName>
    <definedName name="___________rwn1" localSheetId="0" hidden="1">{#N/A,#N/A,FALSE,"Aging Summary";#N/A,#N/A,FALSE,"Ratio Analysis";#N/A,#N/A,FALSE,"Test 120 Day Accts";#N/A,#N/A,FALSE,"Tickmarks"}</definedName>
    <definedName name="___________rwn1" hidden="1">{#N/A,#N/A,FALSE,"Aging Summary";#N/A,#N/A,FALSE,"Ratio Analysis";#N/A,#N/A,FALSE,"Test 120 Day Accts";#N/A,#N/A,FALSE,"Tickmarks"}</definedName>
    <definedName name="___________rwn10" localSheetId="0" hidden="1">{#N/A,#N/A,FALSE,"Aging Summary";#N/A,#N/A,FALSE,"Ratio Analysis";#N/A,#N/A,FALSE,"Test 120 Day Accts";#N/A,#N/A,FALSE,"Tickmarks"}</definedName>
    <definedName name="___________rwn10" hidden="1">{#N/A,#N/A,FALSE,"Aging Summary";#N/A,#N/A,FALSE,"Ratio Analysis";#N/A,#N/A,FALSE,"Test 120 Day Accts";#N/A,#N/A,FALSE,"Tickmarks"}</definedName>
    <definedName name="___________rwn3" localSheetId="0" hidden="1">{"assets",#N/A,FALSE,"historicBS";"liab",#N/A,FALSE,"historicBS";"is",#N/A,FALSE,"historicIS";"ratios",#N/A,FALSE,"ratios"}</definedName>
    <definedName name="___________rwn3" hidden="1">{"assets",#N/A,FALSE,"historicBS";"liab",#N/A,FALSE,"historicBS";"is",#N/A,FALSE,"historicIS";"ratios",#N/A,FALSE,"ratios"}</definedName>
    <definedName name="___________rwn4" localSheetId="0" hidden="1">{"assets",#N/A,FALSE,"historicBS";"liab",#N/A,FALSE,"historicBS";"is",#N/A,FALSE,"historicIS";"ratios",#N/A,FALSE,"ratios"}</definedName>
    <definedName name="___________rwn4" hidden="1">{"assets",#N/A,FALSE,"historicBS";"liab",#N/A,FALSE,"historicBS";"is",#N/A,FALSE,"historicIS";"ratios",#N/A,FALSE,"ratios"}</definedName>
    <definedName name="___________rwn5" localSheetId="0" hidden="1">{"glcbs",#N/A,FALSE,"GLCBS";"glccsbs",#N/A,FALSE,"GLCCSBS";"glcis",#N/A,FALSE,"GLCIS";"glccsis",#N/A,FALSE,"GLCCSIS";"glcrat1",#N/A,FALSE,"GLC-ratios1"}</definedName>
    <definedName name="___________rwn5" hidden="1">{"glcbs",#N/A,FALSE,"GLCBS";"glccsbs",#N/A,FALSE,"GLCCSBS";"glcis",#N/A,FALSE,"GLCIS";"glccsis",#N/A,FALSE,"GLCCSIS";"glcrat1",#N/A,FALSE,"GLC-ratios1"}</definedName>
    <definedName name="___________rwn6" localSheetId="0" hidden="1">{"glc1",#N/A,FALSE,"GLC";"glc2",#N/A,FALSE,"GLC";"glc3",#N/A,FALSE,"GLC";"glc4",#N/A,FALSE,"GLC";"glc5",#N/A,FALSE,"GLC"}</definedName>
    <definedName name="___________rwn6" hidden="1">{"glc1",#N/A,FALSE,"GLC";"glc2",#N/A,FALSE,"GLC";"glc3",#N/A,FALSE,"GLC";"glc4",#N/A,FALSE,"GLC";"glc5",#N/A,FALSE,"GLC"}</definedName>
    <definedName name="_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rwn8" localSheetId="0" hidden="1">{"glc1",#N/A,FALSE,"GLC";"glc2",#N/A,FALSE,"GLC";"glc3",#N/A,FALSE,"GLC";"glc4",#N/A,FALSE,"GLC";"glc5",#N/A,FALSE,"GLC"}</definedName>
    <definedName name="___________rwn8" hidden="1">{"glc1",#N/A,FALSE,"GLC";"glc2",#N/A,FALSE,"GLC";"glc3",#N/A,FALSE,"GLC";"glc4",#N/A,FALSE,"GLC";"glc5",#N/A,FALSE,"GLC"}</definedName>
    <definedName name="_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_wrn2" localSheetId="0" hidden="1">{"glc1",#N/A,FALSE,"GLC";"glc2",#N/A,FALSE,"GLC";"glc3",#N/A,FALSE,"GLC";"glc4",#N/A,FALSE,"GLC";"glc5",#N/A,FALSE,"GLC"}</definedName>
    <definedName name="___________wrn2" hidden="1">{"glc1",#N/A,FALSE,"GLC";"glc2",#N/A,FALSE,"GLC";"glc3",#N/A,FALSE,"GLC";"glc4",#N/A,FALSE,"GLC";"glc5",#N/A,FALSE,"GLC"}</definedName>
    <definedName name="______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_rwb2" localSheetId="0" hidden="1">{#N/A,#N/A,FALSE,"Aging Summary";#N/A,#N/A,FALSE,"Ratio Analysis";#N/A,#N/A,FALSE,"Test 120 Day Accts";#N/A,#N/A,FALSE,"Tickmarks"}</definedName>
    <definedName name="__________rwb2" hidden="1">{#N/A,#N/A,FALSE,"Aging Summary";#N/A,#N/A,FALSE,"Ratio Analysis";#N/A,#N/A,FALSE,"Test 120 Day Accts";#N/A,#N/A,FALSE,"Tickmarks"}</definedName>
    <definedName name="__________rwn1" localSheetId="0" hidden="1">{#N/A,#N/A,FALSE,"Aging Summary";#N/A,#N/A,FALSE,"Ratio Analysis";#N/A,#N/A,FALSE,"Test 120 Day Accts";#N/A,#N/A,FALSE,"Tickmarks"}</definedName>
    <definedName name="__________rwn1" hidden="1">{#N/A,#N/A,FALSE,"Aging Summary";#N/A,#N/A,FALSE,"Ratio Analysis";#N/A,#N/A,FALSE,"Test 120 Day Accts";#N/A,#N/A,FALSE,"Tickmarks"}</definedName>
    <definedName name="__________rwn10" localSheetId="0" hidden="1">{#N/A,#N/A,FALSE,"Aging Summary";#N/A,#N/A,FALSE,"Ratio Analysis";#N/A,#N/A,FALSE,"Test 120 Day Accts";#N/A,#N/A,FALSE,"Tickmarks"}</definedName>
    <definedName name="__________rwn10" hidden="1">{#N/A,#N/A,FALSE,"Aging Summary";#N/A,#N/A,FALSE,"Ratio Analysis";#N/A,#N/A,FALSE,"Test 120 Day Accts";#N/A,#N/A,FALSE,"Tickmarks"}</definedName>
    <definedName name="__________rwn3" localSheetId="0" hidden="1">{"assets",#N/A,FALSE,"historicBS";"liab",#N/A,FALSE,"historicBS";"is",#N/A,FALSE,"historicIS";"ratios",#N/A,FALSE,"ratios"}</definedName>
    <definedName name="__________rwn3" hidden="1">{"assets",#N/A,FALSE,"historicBS";"liab",#N/A,FALSE,"historicBS";"is",#N/A,FALSE,"historicIS";"ratios",#N/A,FALSE,"ratios"}</definedName>
    <definedName name="__________rwn4" localSheetId="0" hidden="1">{"assets",#N/A,FALSE,"historicBS";"liab",#N/A,FALSE,"historicBS";"is",#N/A,FALSE,"historicIS";"ratios",#N/A,FALSE,"ratios"}</definedName>
    <definedName name="__________rwn4" hidden="1">{"assets",#N/A,FALSE,"historicBS";"liab",#N/A,FALSE,"historicBS";"is",#N/A,FALSE,"historicIS";"ratios",#N/A,FALSE,"ratios"}</definedName>
    <definedName name="__________rwn5" localSheetId="0" hidden="1">{"glcbs",#N/A,FALSE,"GLCBS";"glccsbs",#N/A,FALSE,"GLCCSBS";"glcis",#N/A,FALSE,"GLCIS";"glccsis",#N/A,FALSE,"GLCCSIS";"glcrat1",#N/A,FALSE,"GLC-ratios1"}</definedName>
    <definedName name="__________rwn5" hidden="1">{"glcbs",#N/A,FALSE,"GLCBS";"glccsbs",#N/A,FALSE,"GLCCSBS";"glcis",#N/A,FALSE,"GLCIS";"glccsis",#N/A,FALSE,"GLCCSIS";"glcrat1",#N/A,FALSE,"GLC-ratios1"}</definedName>
    <definedName name="__________rwn6" localSheetId="0" hidden="1">{"glc1",#N/A,FALSE,"GLC";"glc2",#N/A,FALSE,"GLC";"glc3",#N/A,FALSE,"GLC";"glc4",#N/A,FALSE,"GLC";"glc5",#N/A,FALSE,"GLC"}</definedName>
    <definedName name="__________rwn6" hidden="1">{"glc1",#N/A,FALSE,"GLC";"glc2",#N/A,FALSE,"GLC";"glc3",#N/A,FALSE,"GLC";"glc4",#N/A,FALSE,"GLC";"glc5",#N/A,FALSE,"GLC"}</definedName>
    <definedName name="_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rwn8" localSheetId="0" hidden="1">{"glc1",#N/A,FALSE,"GLC";"glc2",#N/A,FALSE,"GLC";"glc3",#N/A,FALSE,"GLC";"glc4",#N/A,FALSE,"GLC";"glc5",#N/A,FALSE,"GLC"}</definedName>
    <definedName name="__________rwn8" hidden="1">{"glc1",#N/A,FALSE,"GLC";"glc2",#N/A,FALSE,"GLC";"glc3",#N/A,FALSE,"GLC";"glc4",#N/A,FALSE,"GLC";"glc5",#N/A,FALSE,"GLC"}</definedName>
    <definedName name="_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_wrn2" localSheetId="0" hidden="1">{"glc1",#N/A,FALSE,"GLC";"glc2",#N/A,FALSE,"GLC";"glc3",#N/A,FALSE,"GLC";"glc4",#N/A,FALSE,"GLC";"glc5",#N/A,FALSE,"GLC"}</definedName>
    <definedName name="__________wrn2" hidden="1">{"glc1",#N/A,FALSE,"GLC";"glc2",#N/A,FALSE,"GLC";"glc3",#N/A,FALSE,"GLC";"glc4",#N/A,FALSE,"GLC";"glc5",#N/A,FALSE,"GLC"}</definedName>
    <definedName name="__________wrn222" localSheetId="0" hidden="1">{"glc1",#N/A,FALSE,"GLC";"glc2",#N/A,FALSE,"GLC";"glc3",#N/A,FALSE,"GLC";"glc4",#N/A,FALSE,"GLC";"glc5",#N/A,FALSE,"GLC"}</definedName>
    <definedName name="__________wrn222" hidden="1">{"glc1",#N/A,FALSE,"GLC";"glc2",#N/A,FALSE,"GLC";"glc3",#N/A,FALSE,"GLC";"glc4",#N/A,FALSE,"GLC";"glc5",#N/A,FALSE,"GLC"}</definedName>
    <definedName name="_____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_rwb2" localSheetId="0" hidden="1">{#N/A,#N/A,FALSE,"Aging Summary";#N/A,#N/A,FALSE,"Ratio Analysis";#N/A,#N/A,FALSE,"Test 120 Day Accts";#N/A,#N/A,FALSE,"Tickmarks"}</definedName>
    <definedName name="_________rwb2" hidden="1">{#N/A,#N/A,FALSE,"Aging Summary";#N/A,#N/A,FALSE,"Ratio Analysis";#N/A,#N/A,FALSE,"Test 120 Day Accts";#N/A,#N/A,FALSE,"Tickmarks"}</definedName>
    <definedName name="_________rwn1" localSheetId="0" hidden="1">{#N/A,#N/A,FALSE,"Aging Summary";#N/A,#N/A,FALSE,"Ratio Analysis";#N/A,#N/A,FALSE,"Test 120 Day Accts";#N/A,#N/A,FALSE,"Tickmarks"}</definedName>
    <definedName name="_________rwn1" hidden="1">{#N/A,#N/A,FALSE,"Aging Summary";#N/A,#N/A,FALSE,"Ratio Analysis";#N/A,#N/A,FALSE,"Test 120 Day Accts";#N/A,#N/A,FALSE,"Tickmarks"}</definedName>
    <definedName name="_________rwn10" localSheetId="0" hidden="1">{#N/A,#N/A,FALSE,"Aging Summary";#N/A,#N/A,FALSE,"Ratio Analysis";#N/A,#N/A,FALSE,"Test 120 Day Accts";#N/A,#N/A,FALSE,"Tickmarks"}</definedName>
    <definedName name="_________rwn10" hidden="1">{#N/A,#N/A,FALSE,"Aging Summary";#N/A,#N/A,FALSE,"Ratio Analysis";#N/A,#N/A,FALSE,"Test 120 Day Accts";#N/A,#N/A,FALSE,"Tickmarks"}</definedName>
    <definedName name="_________rwn3" localSheetId="0" hidden="1">{"assets",#N/A,FALSE,"historicBS";"liab",#N/A,FALSE,"historicBS";"is",#N/A,FALSE,"historicIS";"ratios",#N/A,FALSE,"ratios"}</definedName>
    <definedName name="_________rwn3" hidden="1">{"assets",#N/A,FALSE,"historicBS";"liab",#N/A,FALSE,"historicBS";"is",#N/A,FALSE,"historicIS";"ratios",#N/A,FALSE,"ratios"}</definedName>
    <definedName name="_________rwn4" localSheetId="0" hidden="1">{"assets",#N/A,FALSE,"historicBS";"liab",#N/A,FALSE,"historicBS";"is",#N/A,FALSE,"historicIS";"ratios",#N/A,FALSE,"ratios"}</definedName>
    <definedName name="_________rwn4" hidden="1">{"assets",#N/A,FALSE,"historicBS";"liab",#N/A,FALSE,"historicBS";"is",#N/A,FALSE,"historicIS";"ratios",#N/A,FALSE,"ratios"}</definedName>
    <definedName name="_________rwn5" localSheetId="0" hidden="1">{"glcbs",#N/A,FALSE,"GLCBS";"glccsbs",#N/A,FALSE,"GLCCSBS";"glcis",#N/A,FALSE,"GLCIS";"glccsis",#N/A,FALSE,"GLCCSIS";"glcrat1",#N/A,FALSE,"GLC-ratios1"}</definedName>
    <definedName name="_________rwn5" hidden="1">{"glcbs",#N/A,FALSE,"GLCBS";"glccsbs",#N/A,FALSE,"GLCCSBS";"glcis",#N/A,FALSE,"GLCIS";"glccsis",#N/A,FALSE,"GLCCSIS";"glcrat1",#N/A,FALSE,"GLC-ratios1"}</definedName>
    <definedName name="_________rwn6" localSheetId="0" hidden="1">{"glc1",#N/A,FALSE,"GLC";"glc2",#N/A,FALSE,"GLC";"glc3",#N/A,FALSE,"GLC";"glc4",#N/A,FALSE,"GLC";"glc5",#N/A,FALSE,"GLC"}</definedName>
    <definedName name="_________rwn6" hidden="1">{"glc1",#N/A,FALSE,"GLC";"glc2",#N/A,FALSE,"GLC";"glc3",#N/A,FALSE,"GLC";"glc4",#N/A,FALSE,"GLC";"glc5",#N/A,FALSE,"GLC"}</definedName>
    <definedName name="_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rwn8" localSheetId="0" hidden="1">{"glc1",#N/A,FALSE,"GLC";"glc2",#N/A,FALSE,"GLC";"glc3",#N/A,FALSE,"GLC";"glc4",#N/A,FALSE,"GLC";"glc5",#N/A,FALSE,"GLC"}</definedName>
    <definedName name="_________rwn8" hidden="1">{"glc1",#N/A,FALSE,"GLC";"glc2",#N/A,FALSE,"GLC";"glc3",#N/A,FALSE,"GLC";"glc4",#N/A,FALSE,"GLC";"glc5",#N/A,FALSE,"GLC"}</definedName>
    <definedName name="_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_wrn2" localSheetId="0" hidden="1">{"glc1",#N/A,FALSE,"GLC";"glc2",#N/A,FALSE,"GLC";"glc3",#N/A,FALSE,"GLC";"glc4",#N/A,FALSE,"GLC";"glc5",#N/A,FALSE,"GLC"}</definedName>
    <definedName name="_________wrn2" hidden="1">{"glc1",#N/A,FALSE,"GLC";"glc2",#N/A,FALSE,"GLC";"glc3",#N/A,FALSE,"GLC";"glc4",#N/A,FALSE,"GLC";"glc5",#N/A,FALSE,"GLC"}</definedName>
    <definedName name="_________wrn222" localSheetId="0" hidden="1">{"glc1",#N/A,FALSE,"GLC";"glc2",#N/A,FALSE,"GLC";"glc3",#N/A,FALSE,"GLC";"glc4",#N/A,FALSE,"GLC";"glc5",#N/A,FALSE,"GLC"}</definedName>
    <definedName name="_________wrn222" hidden="1">{"glc1",#N/A,FALSE,"GLC";"glc2",#N/A,FALSE,"GLC";"glc3",#N/A,FALSE,"GLC";"glc4",#N/A,FALSE,"GLC";"glc5",#N/A,FALSE,"GLC"}</definedName>
    <definedName name="____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_rwb2" localSheetId="0" hidden="1">{#N/A,#N/A,FALSE,"Aging Summary";#N/A,#N/A,FALSE,"Ratio Analysis";#N/A,#N/A,FALSE,"Test 120 Day Accts";#N/A,#N/A,FALSE,"Tickmarks"}</definedName>
    <definedName name="________rwb2" hidden="1">{#N/A,#N/A,FALSE,"Aging Summary";#N/A,#N/A,FALSE,"Ratio Analysis";#N/A,#N/A,FALSE,"Test 120 Day Accts";#N/A,#N/A,FALSE,"Tickmarks"}</definedName>
    <definedName name="________rwn1" localSheetId="0" hidden="1">{#N/A,#N/A,FALSE,"Aging Summary";#N/A,#N/A,FALSE,"Ratio Analysis";#N/A,#N/A,FALSE,"Test 120 Day Accts";#N/A,#N/A,FALSE,"Tickmarks"}</definedName>
    <definedName name="________rwn1" hidden="1">{#N/A,#N/A,FALSE,"Aging Summary";#N/A,#N/A,FALSE,"Ratio Analysis";#N/A,#N/A,FALSE,"Test 120 Day Accts";#N/A,#N/A,FALSE,"Tickmarks"}</definedName>
    <definedName name="________rwn10" localSheetId="0" hidden="1">{#N/A,#N/A,FALSE,"Aging Summary";#N/A,#N/A,FALSE,"Ratio Analysis";#N/A,#N/A,FALSE,"Test 120 Day Accts";#N/A,#N/A,FALSE,"Tickmarks"}</definedName>
    <definedName name="________rwn10" hidden="1">{#N/A,#N/A,FALSE,"Aging Summary";#N/A,#N/A,FALSE,"Ratio Analysis";#N/A,#N/A,FALSE,"Test 120 Day Accts";#N/A,#N/A,FALSE,"Tickmarks"}</definedName>
    <definedName name="________rwn3" localSheetId="0" hidden="1">{"assets",#N/A,FALSE,"historicBS";"liab",#N/A,FALSE,"historicBS";"is",#N/A,FALSE,"historicIS";"ratios",#N/A,FALSE,"ratios"}</definedName>
    <definedName name="________rwn3" hidden="1">{"assets",#N/A,FALSE,"historicBS";"liab",#N/A,FALSE,"historicBS";"is",#N/A,FALSE,"historicIS";"ratios",#N/A,FALSE,"ratios"}</definedName>
    <definedName name="________rwn4" localSheetId="0" hidden="1">{"assets",#N/A,FALSE,"historicBS";"liab",#N/A,FALSE,"historicBS";"is",#N/A,FALSE,"historicIS";"ratios",#N/A,FALSE,"ratios"}</definedName>
    <definedName name="________rwn4" hidden="1">{"assets",#N/A,FALSE,"historicBS";"liab",#N/A,FALSE,"historicBS";"is",#N/A,FALSE,"historicIS";"ratios",#N/A,FALSE,"ratios"}</definedName>
    <definedName name="________rwn5" localSheetId="0" hidden="1">{"glcbs",#N/A,FALSE,"GLCBS";"glccsbs",#N/A,FALSE,"GLCCSBS";"glcis",#N/A,FALSE,"GLCIS";"glccsis",#N/A,FALSE,"GLCCSIS";"glcrat1",#N/A,FALSE,"GLC-ratios1"}</definedName>
    <definedName name="________rwn5" hidden="1">{"glcbs",#N/A,FALSE,"GLCBS";"glccsbs",#N/A,FALSE,"GLCCSBS";"glcis",#N/A,FALSE,"GLCIS";"glccsis",#N/A,FALSE,"GLCCSIS";"glcrat1",#N/A,FALSE,"GLC-ratios1"}</definedName>
    <definedName name="________rwn6" localSheetId="0" hidden="1">{"glc1",#N/A,FALSE,"GLC";"glc2",#N/A,FALSE,"GLC";"glc3",#N/A,FALSE,"GLC";"glc4",#N/A,FALSE,"GLC";"glc5",#N/A,FALSE,"GLC"}</definedName>
    <definedName name="________rwn6" hidden="1">{"glc1",#N/A,FALSE,"GLC";"glc2",#N/A,FALSE,"GLC";"glc3",#N/A,FALSE,"GLC";"glc4",#N/A,FALSE,"GLC";"glc5",#N/A,FALSE,"GLC"}</definedName>
    <definedName name="_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rwn8" localSheetId="0" hidden="1">{"glc1",#N/A,FALSE,"GLC";"glc2",#N/A,FALSE,"GLC";"glc3",#N/A,FALSE,"GLC";"glc4",#N/A,FALSE,"GLC";"glc5",#N/A,FALSE,"GLC"}</definedName>
    <definedName name="________rwn8" hidden="1">{"glc1",#N/A,FALSE,"GLC";"glc2",#N/A,FALSE,"GLC";"glc3",#N/A,FALSE,"GLC";"glc4",#N/A,FALSE,"GLC";"glc5",#N/A,FALSE,"GLC"}</definedName>
    <definedName name="_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_wrn2" localSheetId="0" hidden="1">{"glc1",#N/A,FALSE,"GLC";"glc2",#N/A,FALSE,"GLC";"glc3",#N/A,FALSE,"GLC";"glc4",#N/A,FALSE,"GLC";"glc5",#N/A,FALSE,"GLC"}</definedName>
    <definedName name="________wrn2" hidden="1">{"glc1",#N/A,FALSE,"GLC";"glc2",#N/A,FALSE,"GLC";"glc3",#N/A,FALSE,"GLC";"glc4",#N/A,FALSE,"GLC";"glc5",#N/A,FALSE,"GLC"}</definedName>
    <definedName name="________wrn222" localSheetId="0" hidden="1">{"glc1",#N/A,FALSE,"GLC";"glc2",#N/A,FALSE,"GLC";"glc3",#N/A,FALSE,"GLC";"glc4",#N/A,FALSE,"GLC";"glc5",#N/A,FALSE,"GLC"}</definedName>
    <definedName name="________wrn222" hidden="1">{"glc1",#N/A,FALSE,"GLC";"glc2",#N/A,FALSE,"GLC";"glc3",#N/A,FALSE,"GLC";"glc4",#N/A,FALSE,"GLC";"glc5",#N/A,FALSE,"GLC"}</definedName>
    <definedName name="___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_rwb2" localSheetId="0" hidden="1">{#N/A,#N/A,FALSE,"Aging Summary";#N/A,#N/A,FALSE,"Ratio Analysis";#N/A,#N/A,FALSE,"Test 120 Day Accts";#N/A,#N/A,FALSE,"Tickmarks"}</definedName>
    <definedName name="_______rwb2" hidden="1">{#N/A,#N/A,FALSE,"Aging Summary";#N/A,#N/A,FALSE,"Ratio Analysis";#N/A,#N/A,FALSE,"Test 120 Day Accts";#N/A,#N/A,FALSE,"Tickmarks"}</definedName>
    <definedName name="_______rwn1" localSheetId="0" hidden="1">{#N/A,#N/A,FALSE,"Aging Summary";#N/A,#N/A,FALSE,"Ratio Analysis";#N/A,#N/A,FALSE,"Test 120 Day Accts";#N/A,#N/A,FALSE,"Tickmarks"}</definedName>
    <definedName name="_______rwn1" hidden="1">{#N/A,#N/A,FALSE,"Aging Summary";#N/A,#N/A,FALSE,"Ratio Analysis";#N/A,#N/A,FALSE,"Test 120 Day Accts";#N/A,#N/A,FALSE,"Tickmarks"}</definedName>
    <definedName name="_______rwn10" localSheetId="0" hidden="1">{#N/A,#N/A,FALSE,"Aging Summary";#N/A,#N/A,FALSE,"Ratio Analysis";#N/A,#N/A,FALSE,"Test 120 Day Accts";#N/A,#N/A,FALSE,"Tickmarks"}</definedName>
    <definedName name="_______rwn10" hidden="1">{#N/A,#N/A,FALSE,"Aging Summary";#N/A,#N/A,FALSE,"Ratio Analysis";#N/A,#N/A,FALSE,"Test 120 Day Accts";#N/A,#N/A,FALSE,"Tickmarks"}</definedName>
    <definedName name="_______rwn3" localSheetId="0" hidden="1">{"assets",#N/A,FALSE,"historicBS";"liab",#N/A,FALSE,"historicBS";"is",#N/A,FALSE,"historicIS";"ratios",#N/A,FALSE,"ratios"}</definedName>
    <definedName name="_______rwn3" hidden="1">{"assets",#N/A,FALSE,"historicBS";"liab",#N/A,FALSE,"historicBS";"is",#N/A,FALSE,"historicIS";"ratios",#N/A,FALSE,"ratios"}</definedName>
    <definedName name="_______rwn4" localSheetId="0" hidden="1">{"assets",#N/A,FALSE,"historicBS";"liab",#N/A,FALSE,"historicBS";"is",#N/A,FALSE,"historicIS";"ratios",#N/A,FALSE,"ratios"}</definedName>
    <definedName name="_______rwn4" hidden="1">{"assets",#N/A,FALSE,"historicBS";"liab",#N/A,FALSE,"historicBS";"is",#N/A,FALSE,"historicIS";"ratios",#N/A,FALSE,"ratios"}</definedName>
    <definedName name="_______rwn5" localSheetId="0" hidden="1">{"glcbs",#N/A,FALSE,"GLCBS";"glccsbs",#N/A,FALSE,"GLCCSBS";"glcis",#N/A,FALSE,"GLCIS";"glccsis",#N/A,FALSE,"GLCCSIS";"glcrat1",#N/A,FALSE,"GLC-ratios1"}</definedName>
    <definedName name="_______rwn5" hidden="1">{"glcbs",#N/A,FALSE,"GLCBS";"glccsbs",#N/A,FALSE,"GLCCSBS";"glcis",#N/A,FALSE,"GLCIS";"glccsis",#N/A,FALSE,"GLCCSIS";"glcrat1",#N/A,FALSE,"GLC-ratios1"}</definedName>
    <definedName name="_______rwn6" localSheetId="0" hidden="1">{"glc1",#N/A,FALSE,"GLC";"glc2",#N/A,FALSE,"GLC";"glc3",#N/A,FALSE,"GLC";"glc4",#N/A,FALSE,"GLC";"glc5",#N/A,FALSE,"GLC"}</definedName>
    <definedName name="_______rwn6" hidden="1">{"glc1",#N/A,FALSE,"GLC";"glc2",#N/A,FALSE,"GLC";"glc3",#N/A,FALSE,"GLC";"glc4",#N/A,FALSE,"GLC";"glc5",#N/A,FALSE,"GLC"}</definedName>
    <definedName name="_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rwn8" localSheetId="0" hidden="1">{"glc1",#N/A,FALSE,"GLC";"glc2",#N/A,FALSE,"GLC";"glc3",#N/A,FALSE,"GLC";"glc4",#N/A,FALSE,"GLC";"glc5",#N/A,FALSE,"GLC"}</definedName>
    <definedName name="_______rwn8" hidden="1">{"glc1",#N/A,FALSE,"GLC";"glc2",#N/A,FALSE,"GLC";"glc3",#N/A,FALSE,"GLC";"glc4",#N/A,FALSE,"GLC";"glc5",#N/A,FALSE,"GLC"}</definedName>
    <definedName name="_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_wrn2" localSheetId="0" hidden="1">{"glc1",#N/A,FALSE,"GLC";"glc2",#N/A,FALSE,"GLC";"glc3",#N/A,FALSE,"GLC";"glc4",#N/A,FALSE,"GLC";"glc5",#N/A,FALSE,"GLC"}</definedName>
    <definedName name="_______wrn2" hidden="1">{"glc1",#N/A,FALSE,"GLC";"glc2",#N/A,FALSE,"GLC";"glc3",#N/A,FALSE,"GLC";"glc4",#N/A,FALSE,"GLC";"glc5",#N/A,FALSE,"GLC"}</definedName>
    <definedName name="_______wrn222" localSheetId="0" hidden="1">{"glc1",#N/A,FALSE,"GLC";"glc2",#N/A,FALSE,"GLC";"glc3",#N/A,FALSE,"GLC";"glc4",#N/A,FALSE,"GLC";"glc5",#N/A,FALSE,"GLC"}</definedName>
    <definedName name="_______wrn222" hidden="1">{"glc1",#N/A,FALSE,"GLC";"glc2",#N/A,FALSE,"GLC";"glc3",#N/A,FALSE,"GLC";"glc4",#N/A,FALSE,"GLC";"glc5",#N/A,FALSE,"GLC"}</definedName>
    <definedName name="__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_rwb2" localSheetId="0" hidden="1">{#N/A,#N/A,FALSE,"Aging Summary";#N/A,#N/A,FALSE,"Ratio Analysis";#N/A,#N/A,FALSE,"Test 120 Day Accts";#N/A,#N/A,FALSE,"Tickmarks"}</definedName>
    <definedName name="______rwb2" hidden="1">{#N/A,#N/A,FALSE,"Aging Summary";#N/A,#N/A,FALSE,"Ratio Analysis";#N/A,#N/A,FALSE,"Test 120 Day Accts";#N/A,#N/A,FALSE,"Tickmarks"}</definedName>
    <definedName name="______rwn1" localSheetId="0" hidden="1">{#N/A,#N/A,FALSE,"Aging Summary";#N/A,#N/A,FALSE,"Ratio Analysis";#N/A,#N/A,FALSE,"Test 120 Day Accts";#N/A,#N/A,FALSE,"Tickmarks"}</definedName>
    <definedName name="______rwn1" hidden="1">{#N/A,#N/A,FALSE,"Aging Summary";#N/A,#N/A,FALSE,"Ratio Analysis";#N/A,#N/A,FALSE,"Test 120 Day Accts";#N/A,#N/A,FALSE,"Tickmarks"}</definedName>
    <definedName name="______rwn10" localSheetId="0" hidden="1">{#N/A,#N/A,FALSE,"Aging Summary";#N/A,#N/A,FALSE,"Ratio Analysis";#N/A,#N/A,FALSE,"Test 120 Day Accts";#N/A,#N/A,FALSE,"Tickmarks"}</definedName>
    <definedName name="______rwn10" hidden="1">{#N/A,#N/A,FALSE,"Aging Summary";#N/A,#N/A,FALSE,"Ratio Analysis";#N/A,#N/A,FALSE,"Test 120 Day Accts";#N/A,#N/A,FALSE,"Tickmarks"}</definedName>
    <definedName name="______rwn3" localSheetId="0" hidden="1">{"assets",#N/A,FALSE,"historicBS";"liab",#N/A,FALSE,"historicBS";"is",#N/A,FALSE,"historicIS";"ratios",#N/A,FALSE,"ratios"}</definedName>
    <definedName name="______rwn3" hidden="1">{"assets",#N/A,FALSE,"historicBS";"liab",#N/A,FALSE,"historicBS";"is",#N/A,FALSE,"historicIS";"ratios",#N/A,FALSE,"ratios"}</definedName>
    <definedName name="______rwn4" localSheetId="0" hidden="1">{"assets",#N/A,FALSE,"historicBS";"liab",#N/A,FALSE,"historicBS";"is",#N/A,FALSE,"historicIS";"ratios",#N/A,FALSE,"ratios"}</definedName>
    <definedName name="______rwn4" hidden="1">{"assets",#N/A,FALSE,"historicBS";"liab",#N/A,FALSE,"historicBS";"is",#N/A,FALSE,"historicIS";"ratios",#N/A,FALSE,"ratios"}</definedName>
    <definedName name="______rwn5" localSheetId="0" hidden="1">{"glcbs",#N/A,FALSE,"GLCBS";"glccsbs",#N/A,FALSE,"GLCCSBS";"glcis",#N/A,FALSE,"GLCIS";"glccsis",#N/A,FALSE,"GLCCSIS";"glcrat1",#N/A,FALSE,"GLC-ratios1"}</definedName>
    <definedName name="______rwn5" hidden="1">{"glcbs",#N/A,FALSE,"GLCBS";"glccsbs",#N/A,FALSE,"GLCCSBS";"glcis",#N/A,FALSE,"GLCIS";"glccsis",#N/A,FALSE,"GLCCSIS";"glcrat1",#N/A,FALSE,"GLC-ratios1"}</definedName>
    <definedName name="______rwn6" localSheetId="0" hidden="1">{"glc1",#N/A,FALSE,"GLC";"glc2",#N/A,FALSE,"GLC";"glc3",#N/A,FALSE,"GLC";"glc4",#N/A,FALSE,"GLC";"glc5",#N/A,FALSE,"GLC"}</definedName>
    <definedName name="______rwn6" hidden="1">{"glc1",#N/A,FALSE,"GLC";"glc2",#N/A,FALSE,"GLC";"glc3",#N/A,FALSE,"GLC";"glc4",#N/A,FALSE,"GLC";"glc5",#N/A,FALSE,"GLC"}</definedName>
    <definedName name="_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rwn8" localSheetId="0" hidden="1">{"glc1",#N/A,FALSE,"GLC";"glc2",#N/A,FALSE,"GLC";"glc3",#N/A,FALSE,"GLC";"glc4",#N/A,FALSE,"GLC";"glc5",#N/A,FALSE,"GLC"}</definedName>
    <definedName name="______rwn8" hidden="1">{"glc1",#N/A,FALSE,"GLC";"glc2",#N/A,FALSE,"GLC";"glc3",#N/A,FALSE,"GLC";"glc4",#N/A,FALSE,"GLC";"glc5",#N/A,FALSE,"GLC"}</definedName>
    <definedName name="_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_wrn2" localSheetId="0" hidden="1">{"glc1",#N/A,FALSE,"GLC";"glc2",#N/A,FALSE,"GLC";"glc3",#N/A,FALSE,"GLC";"glc4",#N/A,FALSE,"GLC";"glc5",#N/A,FALSE,"GLC"}</definedName>
    <definedName name="______wrn2" hidden="1">{"glc1",#N/A,FALSE,"GLC";"glc2",#N/A,FALSE,"GLC";"glc3",#N/A,FALSE,"GLC";"glc4",#N/A,FALSE,"GLC";"glc5",#N/A,FALSE,"GLC"}</definedName>
    <definedName name="______wrn222" localSheetId="0" hidden="1">{"glc1",#N/A,FALSE,"GLC";"glc2",#N/A,FALSE,"GLC";"glc3",#N/A,FALSE,"GLC";"glc4",#N/A,FALSE,"GLC";"glc5",#N/A,FALSE,"GLC"}</definedName>
    <definedName name="______wrn222" hidden="1">{"glc1",#N/A,FALSE,"GLC";"glc2",#N/A,FALSE,"GLC";"glc3",#N/A,FALSE,"GLC";"glc4",#N/A,FALSE,"GLC";"glc5",#N/A,FALSE,"GLC"}</definedName>
    <definedName name="_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_rwb2" localSheetId="0" hidden="1">{#N/A,#N/A,FALSE,"Aging Summary";#N/A,#N/A,FALSE,"Ratio Analysis";#N/A,#N/A,FALSE,"Test 120 Day Accts";#N/A,#N/A,FALSE,"Tickmarks"}</definedName>
    <definedName name="_____rwb2" hidden="1">{#N/A,#N/A,FALSE,"Aging Summary";#N/A,#N/A,FALSE,"Ratio Analysis";#N/A,#N/A,FALSE,"Test 120 Day Accts";#N/A,#N/A,FALSE,"Tickmarks"}</definedName>
    <definedName name="_____rwn1" localSheetId="0" hidden="1">{#N/A,#N/A,FALSE,"Aging Summary";#N/A,#N/A,FALSE,"Ratio Analysis";#N/A,#N/A,FALSE,"Test 120 Day Accts";#N/A,#N/A,FALSE,"Tickmarks"}</definedName>
    <definedName name="_____rwn1" hidden="1">{#N/A,#N/A,FALSE,"Aging Summary";#N/A,#N/A,FALSE,"Ratio Analysis";#N/A,#N/A,FALSE,"Test 120 Day Accts";#N/A,#N/A,FALSE,"Tickmarks"}</definedName>
    <definedName name="_____rwn10" localSheetId="0" hidden="1">{#N/A,#N/A,FALSE,"Aging Summary";#N/A,#N/A,FALSE,"Ratio Analysis";#N/A,#N/A,FALSE,"Test 120 Day Accts";#N/A,#N/A,FALSE,"Tickmarks"}</definedName>
    <definedName name="_____rwn10" hidden="1">{#N/A,#N/A,FALSE,"Aging Summary";#N/A,#N/A,FALSE,"Ratio Analysis";#N/A,#N/A,FALSE,"Test 120 Day Accts";#N/A,#N/A,FALSE,"Tickmarks"}</definedName>
    <definedName name="_____rwn3" localSheetId="0" hidden="1">{"assets",#N/A,FALSE,"historicBS";"liab",#N/A,FALSE,"historicBS";"is",#N/A,FALSE,"historicIS";"ratios",#N/A,FALSE,"ratios"}</definedName>
    <definedName name="_____rwn3" hidden="1">{"assets",#N/A,FALSE,"historicBS";"liab",#N/A,FALSE,"historicBS";"is",#N/A,FALSE,"historicIS";"ratios",#N/A,FALSE,"ratios"}</definedName>
    <definedName name="_____rwn4" localSheetId="0" hidden="1">{"assets",#N/A,FALSE,"historicBS";"liab",#N/A,FALSE,"historicBS";"is",#N/A,FALSE,"historicIS";"ratios",#N/A,FALSE,"ratios"}</definedName>
    <definedName name="_____rwn4" hidden="1">{"assets",#N/A,FALSE,"historicBS";"liab",#N/A,FALSE,"historicBS";"is",#N/A,FALSE,"historicIS";"ratios",#N/A,FALSE,"ratios"}</definedName>
    <definedName name="_____rwn5" localSheetId="0" hidden="1">{"glcbs",#N/A,FALSE,"GLCBS";"glccsbs",#N/A,FALSE,"GLCCSBS";"glcis",#N/A,FALSE,"GLCIS";"glccsis",#N/A,FALSE,"GLCCSIS";"glcrat1",#N/A,FALSE,"GLC-ratios1"}</definedName>
    <definedName name="_____rwn5" hidden="1">{"glcbs",#N/A,FALSE,"GLCBS";"glccsbs",#N/A,FALSE,"GLCCSBS";"glcis",#N/A,FALSE,"GLCIS";"glccsis",#N/A,FALSE,"GLCCSIS";"glcrat1",#N/A,FALSE,"GLC-ratios1"}</definedName>
    <definedName name="_____rwn6" localSheetId="0" hidden="1">{"glc1",#N/A,FALSE,"GLC";"glc2",#N/A,FALSE,"GLC";"glc3",#N/A,FALSE,"GLC";"glc4",#N/A,FALSE,"GLC";"glc5",#N/A,FALSE,"GLC"}</definedName>
    <definedName name="_____rwn6" hidden="1">{"glc1",#N/A,FALSE,"GLC";"glc2",#N/A,FALSE,"GLC";"glc3",#N/A,FALSE,"GLC";"glc4",#N/A,FALSE,"GLC";"glc5",#N/A,FALSE,"GLC"}</definedName>
    <definedName name="_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rwn8" localSheetId="0" hidden="1">{"glc1",#N/A,FALSE,"GLC";"glc2",#N/A,FALSE,"GLC";"glc3",#N/A,FALSE,"GLC";"glc4",#N/A,FALSE,"GLC";"glc5",#N/A,FALSE,"GLC"}</definedName>
    <definedName name="_____rwn8" hidden="1">{"glc1",#N/A,FALSE,"GLC";"glc2",#N/A,FALSE,"GLC";"glc3",#N/A,FALSE,"GLC";"glc4",#N/A,FALSE,"GLC";"glc5",#N/A,FALSE,"GLC"}</definedName>
    <definedName name="_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_wrn2" localSheetId="0" hidden="1">{"glc1",#N/A,FALSE,"GLC";"glc2",#N/A,FALSE,"GLC";"glc3",#N/A,FALSE,"GLC";"glc4",#N/A,FALSE,"GLC";"glc5",#N/A,FALSE,"GLC"}</definedName>
    <definedName name="_____wrn2" hidden="1">{"glc1",#N/A,FALSE,"GLC";"glc2",#N/A,FALSE,"GLC";"glc3",#N/A,FALSE,"GLC";"glc4",#N/A,FALSE,"GLC";"glc5",#N/A,FALSE,"GLC"}</definedName>
    <definedName name="_____wrn222" localSheetId="0" hidden="1">{"glc1",#N/A,FALSE,"GLC";"glc2",#N/A,FALSE,"GLC";"glc3",#N/A,FALSE,"GLC";"glc4",#N/A,FALSE,"GLC";"glc5",#N/A,FALSE,"GLC"}</definedName>
    <definedName name="_____wrn222" hidden="1">{"glc1",#N/A,FALSE,"GLC";"glc2",#N/A,FALSE,"GLC";"glc3",#N/A,FALSE,"GLC";"glc4",#N/A,FALSE,"GLC";"glc5",#N/A,FALSE,"GLC"}</definedName>
    <definedName name="_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_rwb2" localSheetId="0" hidden="1">{#N/A,#N/A,FALSE,"Aging Summary";#N/A,#N/A,FALSE,"Ratio Analysis";#N/A,#N/A,FALSE,"Test 120 Day Accts";#N/A,#N/A,FALSE,"Tickmarks"}</definedName>
    <definedName name="____rwb2" hidden="1">{#N/A,#N/A,FALSE,"Aging Summary";#N/A,#N/A,FALSE,"Ratio Analysis";#N/A,#N/A,FALSE,"Test 120 Day Accts";#N/A,#N/A,FALSE,"Tickmarks"}</definedName>
    <definedName name="____rwn1" localSheetId="0" hidden="1">{#N/A,#N/A,FALSE,"Aging Summary";#N/A,#N/A,FALSE,"Ratio Analysis";#N/A,#N/A,FALSE,"Test 120 Day Accts";#N/A,#N/A,FALSE,"Tickmarks"}</definedName>
    <definedName name="____rwn1" hidden="1">{#N/A,#N/A,FALSE,"Aging Summary";#N/A,#N/A,FALSE,"Ratio Analysis";#N/A,#N/A,FALSE,"Test 120 Day Accts";#N/A,#N/A,FALSE,"Tickmarks"}</definedName>
    <definedName name="____rwn10" localSheetId="0" hidden="1">{#N/A,#N/A,FALSE,"Aging Summary";#N/A,#N/A,FALSE,"Ratio Analysis";#N/A,#N/A,FALSE,"Test 120 Day Accts";#N/A,#N/A,FALSE,"Tickmarks"}</definedName>
    <definedName name="____rwn10" hidden="1">{#N/A,#N/A,FALSE,"Aging Summary";#N/A,#N/A,FALSE,"Ratio Analysis";#N/A,#N/A,FALSE,"Test 120 Day Accts";#N/A,#N/A,FALSE,"Tickmarks"}</definedName>
    <definedName name="____rwn3" localSheetId="0" hidden="1">{"assets",#N/A,FALSE,"historicBS";"liab",#N/A,FALSE,"historicBS";"is",#N/A,FALSE,"historicIS";"ratios",#N/A,FALSE,"ratios"}</definedName>
    <definedName name="____rwn3" hidden="1">{"assets",#N/A,FALSE,"historicBS";"liab",#N/A,FALSE,"historicBS";"is",#N/A,FALSE,"historicIS";"ratios",#N/A,FALSE,"ratios"}</definedName>
    <definedName name="____rwn4" localSheetId="0" hidden="1">{"assets",#N/A,FALSE,"historicBS";"liab",#N/A,FALSE,"historicBS";"is",#N/A,FALSE,"historicIS";"ratios",#N/A,FALSE,"ratios"}</definedName>
    <definedName name="____rwn4" hidden="1">{"assets",#N/A,FALSE,"historicBS";"liab",#N/A,FALSE,"historicBS";"is",#N/A,FALSE,"historicIS";"ratios",#N/A,FALSE,"ratios"}</definedName>
    <definedName name="____rwn5" localSheetId="0" hidden="1">{"glcbs",#N/A,FALSE,"GLCBS";"glccsbs",#N/A,FALSE,"GLCCSBS";"glcis",#N/A,FALSE,"GLCIS";"glccsis",#N/A,FALSE,"GLCCSIS";"glcrat1",#N/A,FALSE,"GLC-ratios1"}</definedName>
    <definedName name="____rwn5" hidden="1">{"glcbs",#N/A,FALSE,"GLCBS";"glccsbs",#N/A,FALSE,"GLCCSBS";"glcis",#N/A,FALSE,"GLCIS";"glccsis",#N/A,FALSE,"GLCCSIS";"glcrat1",#N/A,FALSE,"GLC-ratios1"}</definedName>
    <definedName name="____rwn6" localSheetId="0" hidden="1">{"glc1",#N/A,FALSE,"GLC";"glc2",#N/A,FALSE,"GLC";"glc3",#N/A,FALSE,"GLC";"glc4",#N/A,FALSE,"GLC";"glc5",#N/A,FALSE,"GLC"}</definedName>
    <definedName name="____rwn6" hidden="1">{"glc1",#N/A,FALSE,"GLC";"glc2",#N/A,FALSE,"GLC";"glc3",#N/A,FALSE,"GLC";"glc4",#N/A,FALSE,"GLC";"glc5",#N/A,FALSE,"GLC"}</definedName>
    <definedName name="_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rwn8" localSheetId="0" hidden="1">{"glc1",#N/A,FALSE,"GLC";"glc2",#N/A,FALSE,"GLC";"glc3",#N/A,FALSE,"GLC";"glc4",#N/A,FALSE,"GLC";"glc5",#N/A,FALSE,"GLC"}</definedName>
    <definedName name="____rwn8" hidden="1">{"glc1",#N/A,FALSE,"GLC";"glc2",#N/A,FALSE,"GLC";"glc3",#N/A,FALSE,"GLC";"glc4",#N/A,FALSE,"GLC";"glc5",#N/A,FALSE,"GLC"}</definedName>
    <definedName name="_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_wrn2" localSheetId="0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wrn222" localSheetId="0" hidden="1">{"glc1",#N/A,FALSE,"GLC";"glc2",#N/A,FALSE,"GLC";"glc3",#N/A,FALSE,"GLC";"glc4",#N/A,FALSE,"GLC";"glc5",#N/A,FALSE,"GLC"}</definedName>
    <definedName name="____wrn222" hidden="1">{"glc1",#N/A,FALSE,"GLC";"glc2",#N/A,FALSE,"GLC";"glc3",#N/A,FALSE,"GLC";"glc4",#N/A,FALSE,"GLC";"glc5",#N/A,FALSE,"GLC"}</definedName>
    <definedName name="___a1" localSheetId="0" hidden="1">{"mgmt forecast",#N/A,FALSE,"Mgmt Forecast";"dcf table",#N/A,FALSE,"Mgmt Forecast";"sensitivity",#N/A,FALSE,"Mgmt Forecast";"table inputs",#N/A,FALSE,"Mgmt Forecast";"calculations",#N/A,FALSE,"Mgmt Forecast"}</definedName>
    <definedName name="___a1" hidden="1">{"mgmt forecast",#N/A,FALSE,"Mgmt Forecast";"dcf table",#N/A,FALSE,"Mgmt Forecast";"sensitivity",#N/A,FALSE,"Mgmt Forecast";"table inputs",#N/A,FALSE,"Mgmt Forecast";"calculations",#N/A,FALSE,"Mgmt Forecast"}</definedName>
    <definedName name="___a2" localSheetId="0" hidden="1">{"mgmt forecast",#N/A,FALSE,"Mgmt Forecast";"dcf table",#N/A,FALSE,"Mgmt Forecast";"sensitivity",#N/A,FALSE,"Mgmt Forecast";"table inputs",#N/A,FALSE,"Mgmt Forecast";"calculations",#N/A,FALSE,"Mgmt Forecast"}</definedName>
    <definedName name="___a2" hidden="1">{"mgmt forecast",#N/A,FALSE,"Mgmt Forecast";"dcf table",#N/A,FALSE,"Mgmt Forecast";"sensitivity",#N/A,FALSE,"Mgmt Forecast";"table inputs",#N/A,FALSE,"Mgmt Forecast";"calculations",#N/A,FALSE,"Mgmt Forecast"}</definedName>
    <definedName name="___as2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as2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_o61005" localSheetId="0" hidden="1">{"print95",#N/A,FALSE,"1995E.XLS";"print96",#N/A,FALSE,"1996E.XLS"}</definedName>
    <definedName name="___o61005" hidden="1">{"print95",#N/A,FALSE,"1995E.XLS";"print96",#N/A,FALSE,"1996E.XLS"}</definedName>
    <definedName name="___PL1" localSheetId="0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___PL1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___rwb2" localSheetId="0" hidden="1">{#N/A,#N/A,FALSE,"Aging Summary";#N/A,#N/A,FALSE,"Ratio Analysis";#N/A,#N/A,FALSE,"Test 120 Day Accts";#N/A,#N/A,FALSE,"Tickmarks"}</definedName>
    <definedName name="___rwb2" hidden="1">{#N/A,#N/A,FALSE,"Aging Summary";#N/A,#N/A,FALSE,"Ratio Analysis";#N/A,#N/A,FALSE,"Test 120 Day Accts";#N/A,#N/A,FALSE,"Tickmarks"}</definedName>
    <definedName name="___rwn1" localSheetId="0" hidden="1">{#N/A,#N/A,FALSE,"Aging Summary";#N/A,#N/A,FALSE,"Ratio Analysis";#N/A,#N/A,FALSE,"Test 120 Day Accts";#N/A,#N/A,FALSE,"Tickmarks"}</definedName>
    <definedName name="___rwn1" hidden="1">{#N/A,#N/A,FALSE,"Aging Summary";#N/A,#N/A,FALSE,"Ratio Analysis";#N/A,#N/A,FALSE,"Test 120 Day Accts";#N/A,#N/A,FALSE,"Tickmarks"}</definedName>
    <definedName name="___rwn10" localSheetId="0" hidden="1">{#N/A,#N/A,FALSE,"Aging Summary";#N/A,#N/A,FALSE,"Ratio Analysis";#N/A,#N/A,FALSE,"Test 120 Day Accts";#N/A,#N/A,FALSE,"Tickmarks"}</definedName>
    <definedName name="___rwn10" hidden="1">{#N/A,#N/A,FALSE,"Aging Summary";#N/A,#N/A,FALSE,"Ratio Analysis";#N/A,#N/A,FALSE,"Test 120 Day Accts";#N/A,#N/A,FALSE,"Tickmarks"}</definedName>
    <definedName name="___rwn3" localSheetId="0" hidden="1">{"assets",#N/A,FALSE,"historicBS";"liab",#N/A,FALSE,"historicBS";"is",#N/A,FALSE,"historicIS";"ratios",#N/A,FALSE,"ratios"}</definedName>
    <definedName name="___rwn3" hidden="1">{"assets",#N/A,FALSE,"historicBS";"liab",#N/A,FALSE,"historicBS";"is",#N/A,FALSE,"historicIS";"ratios",#N/A,FALSE,"ratios"}</definedName>
    <definedName name="___rwn4" localSheetId="0" hidden="1">{"assets",#N/A,FALSE,"historicBS";"liab",#N/A,FALSE,"historicBS";"is",#N/A,FALSE,"historicIS";"ratios",#N/A,FALSE,"ratios"}</definedName>
    <definedName name="___rwn4" hidden="1">{"assets",#N/A,FALSE,"historicBS";"liab",#N/A,FALSE,"historicBS";"is",#N/A,FALSE,"historicIS";"ratios",#N/A,FALSE,"ratios"}</definedName>
    <definedName name="___rwn5" localSheetId="0" hidden="1">{"glcbs",#N/A,FALSE,"GLCBS";"glccsbs",#N/A,FALSE,"GLCCSBS";"glcis",#N/A,FALSE,"GLCIS";"glccsis",#N/A,FALSE,"GLCCSIS";"glcrat1",#N/A,FALSE,"GLC-ratios1"}</definedName>
    <definedName name="___rwn5" hidden="1">{"glcbs",#N/A,FALSE,"GLCBS";"glccsbs",#N/A,FALSE,"GLCCSBS";"glcis",#N/A,FALSE,"GLCIS";"glccsis",#N/A,FALSE,"GLCCSIS";"glcrat1",#N/A,FALSE,"GLC-ratios1"}</definedName>
    <definedName name="___rwn6" localSheetId="0" hidden="1">{"glc1",#N/A,FALSE,"GLC";"glc2",#N/A,FALSE,"GLC";"glc3",#N/A,FALSE,"GLC";"glc4",#N/A,FALSE,"GLC";"glc5",#N/A,FALSE,"GLC"}</definedName>
    <definedName name="___rwn6" hidden="1">{"glc1",#N/A,FALSE,"GLC";"glc2",#N/A,FALSE,"GLC";"glc3",#N/A,FALSE,"GLC";"glc4",#N/A,FALSE,"GLC";"glc5",#N/A,FALSE,"GLC"}</definedName>
    <definedName name="_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rwn8" localSheetId="0" hidden="1">{"glc1",#N/A,FALSE,"GLC";"glc2",#N/A,FALSE,"GLC";"glc3",#N/A,FALSE,"GLC";"glc4",#N/A,FALSE,"GLC";"glc5",#N/A,FALSE,"GLC"}</definedName>
    <definedName name="___rwn8" hidden="1">{"glc1",#N/A,FALSE,"GLC";"glc2",#N/A,FALSE,"GLC";"glc3",#N/A,FALSE,"GLC";"glc4",#N/A,FALSE,"GLC";"glc5",#N/A,FALSE,"GLC"}</definedName>
    <definedName name="_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_s21" localSheetId="0" hidden="1">{"PRINTME",#N/A,FALSE,"FINAL-10"}</definedName>
    <definedName name="___s21" hidden="1">{"PRINTME",#N/A,FALSE,"FINAL-10"}</definedName>
    <definedName name="___wrn2" localSheetId="0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wrn222" localSheetId="0" hidden="1">{"glc1",#N/A,FALSE,"GLC";"glc2",#N/A,FALSE,"GLC";"glc3",#N/A,FALSE,"GLC";"glc4",#N/A,FALSE,"GLC";"glc5",#N/A,FALSE,"GLC"}</definedName>
    <definedName name="___wrn222" hidden="1">{"glc1",#N/A,FALSE,"GLC";"glc2",#N/A,FALSE,"GLC";"glc3",#N/A,FALSE,"GLC";"glc4",#N/A,FALSE,"GLC";"glc5",#N/A,FALSE,"GLC"}</definedName>
    <definedName name="___y6" localSheetId="0" hidden="1">{#N/A,#N/A,FALSE,"ORIX CSC"}</definedName>
    <definedName name="___y6" hidden="1">{#N/A,#N/A,FALSE,"ORIX CSC"}</definedName>
    <definedName name="__1__123Graph_ACHART_4" localSheetId="0" hidden="1">#REF!</definedName>
    <definedName name="__1__123Graph_ACHART_4" hidden="1">#REF!</definedName>
    <definedName name="__1234" localSheetId="0" hidden="1">[2]Кедровский!#REF!</definedName>
    <definedName name="__1234" hidden="1">[2]Кедровский!#REF!</definedName>
    <definedName name="__123Graph_A" localSheetId="0" hidden="1">#REF!</definedName>
    <definedName name="__123Graph_A" hidden="1">#REF!</definedName>
    <definedName name="__123Graph_AGraph1" localSheetId="0" hidden="1">#REF!</definedName>
    <definedName name="__123Graph_AGraph1" hidden="1">#REF!</definedName>
    <definedName name="__123Graph_AGraph2" localSheetId="0" hidden="1">#REF!</definedName>
    <definedName name="__123Graph_AGraph2" hidden="1">#REF!</definedName>
    <definedName name="__123Graph_AGraph3" localSheetId="0" hidden="1">#REF!</definedName>
    <definedName name="__123Graph_AGraph3" hidden="1">#REF!</definedName>
    <definedName name="__123Graph_AGraph4" localSheetId="0" hidden="1">#REF!</definedName>
    <definedName name="__123Graph_AGraph4" hidden="1">#REF!</definedName>
    <definedName name="__123Graph_B" localSheetId="0" hidden="1">#REF!</definedName>
    <definedName name="__123Graph_B" hidden="1">#REF!</definedName>
    <definedName name="__123Graph_C" localSheetId="0" hidden="1">#REF!</definedName>
    <definedName name="__123Graph_C" hidden="1">#REF!</definedName>
    <definedName name="__123Graph_D" localSheetId="0" hidden="1">#REF!</definedName>
    <definedName name="__123Graph_D" hidden="1">#REF!</definedName>
    <definedName name="__123Graph_E" localSheetId="0" hidden="1">#REF!</definedName>
    <definedName name="__123Graph_E" hidden="1">#REF!</definedName>
    <definedName name="__123Graph_F" localSheetId="0" hidden="1">#REF!</definedName>
    <definedName name="__123Graph_F" hidden="1">#REF!</definedName>
    <definedName name="__123Graph_X" localSheetId="0" hidden="1">#REF!</definedName>
    <definedName name="__123Graph_X" hidden="1">#REF!</definedName>
    <definedName name="__123Graph_XGraph1" localSheetId="0" hidden="1">#REF!</definedName>
    <definedName name="__123Graph_XGraph1" hidden="1">#REF!</definedName>
    <definedName name="__123Graph_XGraph2" localSheetId="0" hidden="1">#REF!</definedName>
    <definedName name="__123Graph_XGraph2" hidden="1">#REF!</definedName>
    <definedName name="__123Graph_XGraph3" localSheetId="0" hidden="1">#REF!</definedName>
    <definedName name="__123Graph_XGraph3" hidden="1">#REF!</definedName>
    <definedName name="__123Graph_XGraph4" localSheetId="0" hidden="1">#REF!</definedName>
    <definedName name="__123Graph_XGraph4" hidden="1">#REF!</definedName>
    <definedName name="__2__123Graph_XCHART_3" localSheetId="0" hidden="1">#REF!</definedName>
    <definedName name="__2__123Graph_XCHART_3" hidden="1">#REF!</definedName>
    <definedName name="__2566" localSheetId="0" hidden="1">[2]Кедровский!#REF!</definedName>
    <definedName name="__2566" hidden="1">[2]Кедровский!#REF!</definedName>
    <definedName name="__3__123Graph_XCHART_4" localSheetId="0" hidden="1">#REF!</definedName>
    <definedName name="__3__123Graph_XCHART_4" hidden="1">#REF!</definedName>
    <definedName name="__562" localSheetId="0" hidden="1">[2]Кедровский!#REF!</definedName>
    <definedName name="__562" hidden="1">[2]Кедровский!#REF!</definedName>
    <definedName name="__5896" localSheetId="0" hidden="1">[2]Кедровский!#REF!</definedName>
    <definedName name="__5896" hidden="1">[2]Кедровский!#REF!</definedName>
    <definedName name="_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_ere3" localSheetId="0" hidden="1">{"glcbs",#N/A,FALSE,"GLCBS";"glccsbs",#N/A,FALSE,"GLCCSBS";"glcis",#N/A,FALSE,"GLCIS";"glccsis",#N/A,FALSE,"GLCCSIS";"glcrat1",#N/A,FALSE,"GLC-ratios1"}</definedName>
    <definedName name="__ere3" hidden="1">{"glcbs",#N/A,FALSE,"GLCBS";"glccsbs",#N/A,FALSE,"GLCCSBS";"glcis",#N/A,FALSE,"GLCIS";"glccsis",#N/A,FALSE,"GLCCSIS";"glcrat1",#N/A,FALSE,"GLC-ratios1"}</definedName>
    <definedName name="__fr3" localSheetId="0" hidden="1">{"assets",#N/A,FALSE,"historicBS";"liab",#N/A,FALSE,"historicBS";"is",#N/A,FALSE,"historicIS";"ratios",#N/A,FALSE,"ratios"}</definedName>
    <definedName name="__fr3" hidden="1">{"assets",#N/A,FALSE,"historicBS";"liab",#N/A,FALSE,"historicBS";"is",#N/A,FALSE,"historicIS";"ratios",#N/A,FALSE,"ratios"}</definedName>
    <definedName name="__IntlFixup" hidden="1">TRUE</definedName>
    <definedName name="__o61005" localSheetId="0" hidden="1">{"print95",#N/A,FALSE,"1995E.XLS";"print96",#N/A,FALSE,"1996E.XLS"}</definedName>
    <definedName name="__o61005" hidden="1">{"print95",#N/A,FALSE,"1995E.XLS";"print96",#N/A,FALSE,"1996E.XLS"}</definedName>
    <definedName name="__PL1" localSheetId="0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__PL1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__qw2" localSheetId="0" hidden="1">{#N/A,#N/A,FALSE,"Aging Summary";#N/A,#N/A,FALSE,"Ratio Analysis";#N/A,#N/A,FALSE,"Test 120 Day Accts";#N/A,#N/A,FALSE,"Tickmarks"}</definedName>
    <definedName name="__qw2" hidden="1">{#N/A,#N/A,FALSE,"Aging Summary";#N/A,#N/A,FALSE,"Ratio Analysis";#N/A,#N/A,FALSE,"Test 120 Day Accts";#N/A,#N/A,FALSE,"Tickmarks"}</definedName>
    <definedName name="__re3" localSheetId="0" hidden="1">{"assets",#N/A,FALSE,"historicBS";"liab",#N/A,FALSE,"historicBS";"is",#N/A,FALSE,"historicIS";"ratios",#N/A,FALSE,"ratios"}</definedName>
    <definedName name="__re3" hidden="1">{"assets",#N/A,FALSE,"historicBS";"liab",#N/A,FALSE,"historicBS";"is",#N/A,FALSE,"historicIS";"ratios",#N/A,FALSE,"ratios"}</definedName>
    <definedName name="__rwb2" localSheetId="0" hidden="1">{#N/A,#N/A,FALSE,"Aging Summary";#N/A,#N/A,FALSE,"Ratio Analysis";#N/A,#N/A,FALSE,"Test 120 Day Accts";#N/A,#N/A,FALSE,"Tickmarks"}</definedName>
    <definedName name="__rwb2" hidden="1">{#N/A,#N/A,FALSE,"Aging Summary";#N/A,#N/A,FALSE,"Ratio Analysis";#N/A,#N/A,FALSE,"Test 120 Day Accts";#N/A,#N/A,FALSE,"Tickmarks"}</definedName>
    <definedName name="__rwn02" localSheetId="0" hidden="1">{"glc1",#N/A,FALSE,"GLC";"glc2",#N/A,FALSE,"GLC";"glc3",#N/A,FALSE,"GLC";"glc4",#N/A,FALSE,"GLC";"glc5",#N/A,FALSE,"GLC"}</definedName>
    <definedName name="__rwn02" hidden="1">{"glc1",#N/A,FALSE,"GLC";"glc2",#N/A,FALSE,"GLC";"glc3",#N/A,FALSE,"GLC";"glc4",#N/A,FALSE,"GLC";"glc5",#N/A,FALSE,"GLC"}</definedName>
    <definedName name="__rwn1" localSheetId="0" hidden="1">{#N/A,#N/A,FALSE,"Aging Summary";#N/A,#N/A,FALSE,"Ratio Analysis";#N/A,#N/A,FALSE,"Test 120 Day Accts";#N/A,#N/A,FALSE,"Tickmarks"}</definedName>
    <definedName name="__rwn1" hidden="1">{#N/A,#N/A,FALSE,"Aging Summary";#N/A,#N/A,FALSE,"Ratio Analysis";#N/A,#N/A,FALSE,"Test 120 Day Accts";#N/A,#N/A,FALSE,"Tickmarks"}</definedName>
    <definedName name="__rwn10" localSheetId="0" hidden="1">{#N/A,#N/A,FALSE,"Aging Summary";#N/A,#N/A,FALSE,"Ratio Analysis";#N/A,#N/A,FALSE,"Test 120 Day Accts";#N/A,#N/A,FALSE,"Tickmarks"}</definedName>
    <definedName name="__rwn10" hidden="1">{#N/A,#N/A,FALSE,"Aging Summary";#N/A,#N/A,FALSE,"Ratio Analysis";#N/A,#N/A,FALSE,"Test 120 Day Accts";#N/A,#N/A,FALSE,"Tickmarks"}</definedName>
    <definedName name="__rwn11" localSheetId="0" hidden="1">{#N/A,#N/A,FALSE,"Aging Summary";#N/A,#N/A,FALSE,"Ratio Analysis";#N/A,#N/A,FALSE,"Test 120 Day Accts";#N/A,#N/A,FALSE,"Tickmarks"}</definedName>
    <definedName name="__rwn11" hidden="1">{#N/A,#N/A,FALSE,"Aging Summary";#N/A,#N/A,FALSE,"Ratio Analysis";#N/A,#N/A,FALSE,"Test 120 Day Accts";#N/A,#N/A,FALSE,"Tickmarks"}</definedName>
    <definedName name="__rwn12" localSheetId="0" hidden="1">{"assets",#N/A,FALSE,"historicBS";"liab",#N/A,FALSE,"historicBS";"is",#N/A,FALSE,"historicIS";"ratios",#N/A,FALSE,"ratios"}</definedName>
    <definedName name="__rwn12" hidden="1">{"assets",#N/A,FALSE,"historicBS";"liab",#N/A,FALSE,"historicBS";"is",#N/A,FALSE,"historicIS";"ratios",#N/A,FALSE,"ratios"}</definedName>
    <definedName name="__rwn14" localSheetId="0" hidden="1">{"assets",#N/A,FALSE,"historicBS";"liab",#N/A,FALSE,"historicBS";"is",#N/A,FALSE,"historicIS";"ratios",#N/A,FALSE,"ratios"}</definedName>
    <definedName name="__rwn14" hidden="1">{"assets",#N/A,FALSE,"historicBS";"liab",#N/A,FALSE,"historicBS";"is",#N/A,FALSE,"historicIS";"ratios",#N/A,FALSE,"ratios"}</definedName>
    <definedName name="__rwn15" localSheetId="0" hidden="1">{"glcbs",#N/A,FALSE,"GLCBS";"glccsbs",#N/A,FALSE,"GLCCSBS";"glcis",#N/A,FALSE,"GLCIS";"glccsis",#N/A,FALSE,"GLCCSIS";"glcrat1",#N/A,FALSE,"GLC-ratios1"}</definedName>
    <definedName name="__rwn15" hidden="1">{"glcbs",#N/A,FALSE,"GLCBS";"glccsbs",#N/A,FALSE,"GLCCSBS";"glcis",#N/A,FALSE,"GLCIS";"glccsis",#N/A,FALSE,"GLCCSIS";"glcrat1",#N/A,FALSE,"GLC-ratios1"}</definedName>
    <definedName name="__rwn16" localSheetId="0" hidden="1">{"glc1",#N/A,FALSE,"GLC";"glc2",#N/A,FALSE,"GLC";"glc3",#N/A,FALSE,"GLC";"glc4",#N/A,FALSE,"GLC";"glc5",#N/A,FALSE,"GLC"}</definedName>
    <definedName name="__rwn16" hidden="1">{"glc1",#N/A,FALSE,"GLC";"glc2",#N/A,FALSE,"GLC";"glc3",#N/A,FALSE,"GLC";"glc4",#N/A,FALSE,"GLC";"glc5",#N/A,FALSE,"GLC"}</definedName>
    <definedName name="__rwn1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rwn1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rwn18" localSheetId="0" hidden="1">{"glc1",#N/A,FALSE,"GLC";"glc2",#N/A,FALSE,"GLC";"glc3",#N/A,FALSE,"GLC";"glc4",#N/A,FALSE,"GLC";"glc5",#N/A,FALSE,"GLC"}</definedName>
    <definedName name="__rwn18" hidden="1">{"glc1",#N/A,FALSE,"GLC";"glc2",#N/A,FALSE,"GLC";"glc3",#N/A,FALSE,"GLC";"glc4",#N/A,FALSE,"GLC";"glc5",#N/A,FALSE,"GLC"}</definedName>
    <definedName name="__rwn1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rwn1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rwn2" localSheetId="0" hidden="1">{#N/A,#N/A,FALSE,"Aging Summary";#N/A,#N/A,FALSE,"Ratio Analysis";#N/A,#N/A,FALSE,"Test 120 Day Accts";#N/A,#N/A,FALSE,"Tickmarks"}</definedName>
    <definedName name="__rwn2" hidden="1">{#N/A,#N/A,FALSE,"Aging Summary";#N/A,#N/A,FALSE,"Ratio Analysis";#N/A,#N/A,FALSE,"Test 120 Day Accts";#N/A,#N/A,FALSE,"Tickmarks"}</definedName>
    <definedName name="__rwn3" localSheetId="0" hidden="1">{"assets",#N/A,FALSE,"historicBS";"liab",#N/A,FALSE,"historicBS";"is",#N/A,FALSE,"historicIS";"ratios",#N/A,FALSE,"ratios"}</definedName>
    <definedName name="__rwn3" hidden="1">{"assets",#N/A,FALSE,"historicBS";"liab",#N/A,FALSE,"historicBS";"is",#N/A,FALSE,"historicIS";"ratios",#N/A,FALSE,"ratios"}</definedName>
    <definedName name="__rwn4" localSheetId="0" hidden="1">{"assets",#N/A,FALSE,"historicBS";"liab",#N/A,FALSE,"historicBS";"is",#N/A,FALSE,"historicIS";"ratios",#N/A,FALSE,"ratios"}</definedName>
    <definedName name="__rwn4" hidden="1">{"assets",#N/A,FALSE,"historicBS";"liab",#N/A,FALSE,"historicBS";"is",#N/A,FALSE,"historicIS";"ratios",#N/A,FALSE,"ratios"}</definedName>
    <definedName name="__rwn5" localSheetId="0" hidden="1">{"glcbs",#N/A,FALSE,"GLCBS";"glccsbs",#N/A,FALSE,"GLCCSBS";"glcis",#N/A,FALSE,"GLCIS";"glccsis",#N/A,FALSE,"GLCCSIS";"glcrat1",#N/A,FALSE,"GLC-ratios1"}</definedName>
    <definedName name="__rwn5" hidden="1">{"glcbs",#N/A,FALSE,"GLCBS";"glccsbs",#N/A,FALSE,"GLCCSBS";"glcis",#N/A,FALSE,"GLCIS";"glccsis",#N/A,FALSE,"GLCCSIS";"glcrat1",#N/A,FALSE,"GLC-ratios1"}</definedName>
    <definedName name="__rwn6" localSheetId="0" hidden="1">{"glc1",#N/A,FALSE,"GLC";"glc2",#N/A,FALSE,"GLC";"glc3",#N/A,FALSE,"GLC";"glc4",#N/A,FALSE,"GLC";"glc5",#N/A,FALSE,"GLC"}</definedName>
    <definedName name="__rwn6" hidden="1">{"glc1",#N/A,FALSE,"GLC";"glc2",#N/A,FALSE,"GLC";"glc3",#N/A,FALSE,"GLC";"glc4",#N/A,FALSE,"GLC";"glc5",#N/A,FALSE,"GLC"}</definedName>
    <definedName name="_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rwn8" localSheetId="0" hidden="1">{"glc1",#N/A,FALSE,"GLC";"glc2",#N/A,FALSE,"GLC";"glc3",#N/A,FALSE,"GLC";"glc4",#N/A,FALSE,"GLC";"glc5",#N/A,FALSE,"GLC"}</definedName>
    <definedName name="__rwn8" hidden="1">{"glc1",#N/A,FALSE,"GLC";"glc2",#N/A,FALSE,"GLC";"glc3",#N/A,FALSE,"GLC";"glc4",#N/A,FALSE,"GLC";"glc5",#N/A,FALSE,"GLC"}</definedName>
    <definedName name="_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_s21" localSheetId="0" hidden="1">{"PRINTME",#N/A,FALSE,"FINAL-10"}</definedName>
    <definedName name="__s21" hidden="1">{"PRINTME",#N/A,FALSE,"FINAL-10"}</definedName>
    <definedName name="__w2" localSheetId="0" hidden="1">{#N/A,#N/A,FALSE,"Aging Summary";#N/A,#N/A,FALSE,"Ratio Analysis";#N/A,#N/A,FALSE,"Test 120 Day Accts";#N/A,#N/A,FALSE,"Tickmarks"}</definedName>
    <definedName name="__w2" hidden="1">{#N/A,#N/A,FALSE,"Aging Summary";#N/A,#N/A,FALSE,"Ratio Analysis";#N/A,#N/A,FALSE,"Test 120 Day Accts";#N/A,#N/A,FALSE,"Tickmarks"}</definedName>
    <definedName name="__wrn2" localSheetId="0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wrn222" localSheetId="0" hidden="1">{"glc1",#N/A,FALSE,"GLC";"glc2",#N/A,FALSE,"GLC";"glc3",#N/A,FALSE,"GLC";"glc4",#N/A,FALSE,"GLC";"glc5",#N/A,FALSE,"GLC"}</definedName>
    <definedName name="__wrn222" hidden="1">{"glc1",#N/A,FALSE,"GLC";"glc2",#N/A,FALSE,"GLC";"glc3",#N/A,FALSE,"GLC";"glc4",#N/A,FALSE,"GLC";"glc5",#N/A,FALSE,"GLC"}</definedName>
    <definedName name="__xlfn.RTD" hidden="1">#NAME?</definedName>
    <definedName name="__итбсмтлва" localSheetId="0" hidden="1">#REF!</definedName>
    <definedName name="__итбсмтлва" hidden="1">#REF!</definedName>
    <definedName name="_1___123Graph_ACHART_4" hidden="1">#N/A</definedName>
    <definedName name="_1__123Graph_ACHART_4" hidden="1">#N/A</definedName>
    <definedName name="_10_____Z_ðéóøíï_ïô_ìåì_11D5_A6F7_00508B6540C5_.wvu.Rows" localSheetId="0" hidden="1">#REF!</definedName>
    <definedName name="_10_____Z_ðéóøíï_ïô_ìåì_11D5_A6F7_00508B6540C5_.wvu.Rows" hidden="1">#REF!</definedName>
    <definedName name="_10____123Graph_ACHART_4" hidden="1">'[3]pasiva-skutečnost'!$C$35:$C$48</definedName>
    <definedName name="_10__123Graph_XCHART_4" localSheetId="0" hidden="1">#REF!</definedName>
    <definedName name="_10__123Graph_XCHART_4" hidden="1">#REF!</definedName>
    <definedName name="_11____123Graph_ACHART_4" hidden="1">'[3]pasiva-skutečnost'!$C$35:$C$48</definedName>
    <definedName name="_11____123Graph_XCHART_3" hidden="1">'[3]pasiva-skutečnost'!$A$15:$A$25</definedName>
    <definedName name="_11_Z_ðéóøíï_ïô_ìåì_11D5_A6F7_00508B6540C5_.wvu.Rows" hidden="1">#N/A</definedName>
    <definedName name="_12____123Graph_XCHART_3" hidden="1">'[3]pasiva-skutečnost'!$A$15:$A$25</definedName>
    <definedName name="_12____123Graph_XCHART_4" hidden="1">'[3]pasiva-skutečnost'!$A$35:$A$48</definedName>
    <definedName name="_12__123Graph_XCHART_4" hidden="1">#N/A</definedName>
    <definedName name="_123" hidden="1">#N/A</definedName>
    <definedName name="_123G4" localSheetId="0" hidden="1">#REF!</definedName>
    <definedName name="_123G4" hidden="1">#REF!</definedName>
    <definedName name="_123G5" localSheetId="0" hidden="1">#REF!</definedName>
    <definedName name="_123G5" hidden="1">#REF!</definedName>
    <definedName name="_123G6" localSheetId="0" hidden="1">#REF!</definedName>
    <definedName name="_123G6" hidden="1">#REF!</definedName>
    <definedName name="_123Graph_XGraph4" localSheetId="0" hidden="1">#REF!</definedName>
    <definedName name="_123Graph_XGraph4" hidden="1">#REF!</definedName>
    <definedName name="_13____123Graph_XCHART_4" hidden="1">'[3]pasiva-skutečnost'!$A$35:$A$48</definedName>
    <definedName name="_13___123Graph_ACHART_4" hidden="1">'[3]pasiva-skutečnost'!$C$35:$C$48</definedName>
    <definedName name="_13_Z_ðéóøíï_ïô_ìåì_11D5_A6F7_00508B6540C5_.wvu.Rows" hidden="1">#N/A</definedName>
    <definedName name="_139Z_ðéóøíï_ïô_ìåì_11D5_A6F7_00508B6540C5_.wvu.Rows" localSheetId="0" hidden="1">#REF!</definedName>
    <definedName name="_139Z_ðéóøíï_ïô_ìåì_11D5_A6F7_00508B6540C5_.wvu.Rows" hidden="1">#REF!</definedName>
    <definedName name="_14___123Graph_ACHART_4" hidden="1">'[3]pasiva-skutečnost'!$C$35:$C$48</definedName>
    <definedName name="_14___123Graph_XCHART_3" hidden="1">'[3]pasiva-skutečnost'!$A$15:$A$25</definedName>
    <definedName name="_15___123Graph_XCHART_3" hidden="1">'[3]pasiva-skutečnost'!$A$15:$A$25</definedName>
    <definedName name="_15___123Graph_XCHART_4" hidden="1">'[3]pasiva-skutečnost'!$A$35:$A$48</definedName>
    <definedName name="_16___123Graph_XCHART_4" hidden="1">'[3]pasiva-skutečnost'!$A$35:$A$48</definedName>
    <definedName name="_181Z_ðéóøíï_ïô_ìåì_11D5_A6F7_00508B6540C5_.wvu.Rows" localSheetId="0" hidden="1">#REF!</definedName>
    <definedName name="_181Z_ðéóøíï_ïô_ìåì_11D5_A6F7_00508B6540C5_.wvu.Rows" hidden="1">#REF!</definedName>
    <definedName name="_1Z_ðéóøíï_ïô_ìåì_11D5_A6F7_00508B6540C5_.wvu.Rows" localSheetId="0" hidden="1">#REF!</definedName>
    <definedName name="_1Z_ðéóøíï_ïô_ìåì_11D5_A6F7_00508B6540C5_.wvu.Rows" hidden="1">#REF!</definedName>
    <definedName name="_2___123Graph_ACHART_4" hidden="1">#N/A</definedName>
    <definedName name="_2___123Graph_XCHART_3" hidden="1">#N/A</definedName>
    <definedName name="_2__123Graph_XCHART_3" hidden="1">#N/A</definedName>
    <definedName name="_20Z_ðéóøíï_ïô_ìåì_11D5_A6F7_00508B6540C5_.wvu.Rows" localSheetId="0" hidden="1">#REF!</definedName>
    <definedName name="_20Z_ðéóøíï_ïô_ìåì_11D5_A6F7_00508B6540C5_.wvu.Rows" hidden="1">#REF!</definedName>
    <definedName name="_23___Z_ðéóøíï_ïô_ìåì_11D5_A6F7_00508B6540C5_.wvu.Rows" localSheetId="0" hidden="1">#REF!</definedName>
    <definedName name="_23___Z_ðéóøíï_ïô_ìåì_11D5_A6F7_00508B6540C5_.wvu.Rows" hidden="1">#REF!</definedName>
    <definedName name="_24___Z_ðéóøíï_ïô_ìåì_11D5_A6F7_00508B6540C5_.wvu.Rows" localSheetId="0" hidden="1">#REF!</definedName>
    <definedName name="_24___Z_ðéóøíï_ïô_ìåì_11D5_A6F7_00508B6540C5_.wvu.Rows" hidden="1">#REF!</definedName>
    <definedName name="_27Z_ðéóøíï_ïô_ìåì_11D5_A6F7_00508B6540C5_.wvu.Rows" localSheetId="0" hidden="1">#REF!</definedName>
    <definedName name="_27Z_ðéóøíï_ïô_ìåì_11D5_A6F7_00508B6540C5_.wvu.Rows" hidden="1">#REF!</definedName>
    <definedName name="_28__123Graph_ACHART_4" hidden="1">'[3]pasiva-skutečnost'!$C$35:$C$48</definedName>
    <definedName name="_28Z_ðéóøíï_ïô_ìåì_11D5_A6F7_00508B6540C5_.wvu.Rows" localSheetId="0" hidden="1">#REF!</definedName>
    <definedName name="_28Z_ðéóøíï_ïô_ìåì_11D5_A6F7_00508B6540C5_.wvu.Rows" hidden="1">#REF!</definedName>
    <definedName name="_3_______123Graph_ACHART_4" hidden="1">'[3]pasiva-skutečnost'!$C$35:$C$48</definedName>
    <definedName name="_3___123Graph_XCHART_3" hidden="1">#N/A</definedName>
    <definedName name="_3___123Graph_XCHART_4" hidden="1">#N/A</definedName>
    <definedName name="_3__123Graph_XCHART_4" hidden="1">#N/A</definedName>
    <definedName name="_30__123Graph_ACHART_4" hidden="1">'[3]pasiva-skutečnost'!$C$35:$C$48</definedName>
    <definedName name="_31__123Graph_XCHART_3" hidden="1">'[3]pasiva-skutečnost'!$A$15:$A$25</definedName>
    <definedName name="_34__123Graph_XCHART_4" hidden="1">'[3]pasiva-skutečnost'!$A$35:$A$48</definedName>
    <definedName name="_36__123Graph_XCHART_3" hidden="1">'[3]pasiva-skutečnost'!$A$15:$A$25</definedName>
    <definedName name="_4_______123Graph_ACHART_4" hidden="1">'[3]pasiva-skutečnost'!$C$35:$C$48</definedName>
    <definedName name="_4_______123Graph_XCHART_3" hidden="1">'[3]pasiva-skutečnost'!$A$15:$A$25</definedName>
    <definedName name="_4___123Graph_XCHART_4" hidden="1">#N/A</definedName>
    <definedName name="_42__123Graph_XCHART_4" hidden="1">'[3]pasiva-skutečnost'!$A$35:$A$48</definedName>
    <definedName name="_49Z_ðéóøíï_ïô_ìåì_11D5_A6F7_00508B6540C5_.wvu.Rows" hidden="1">#N/A</definedName>
    <definedName name="_4aaa" localSheetId="0" hidden="1">{#N/A,#N/A,FALSE,"Aging Summary";#N/A,#N/A,FALSE,"Ratio Analysis";#N/A,#N/A,FALSE,"Test 120 Day Accts";#N/A,#N/A,FALSE,"Tickmarks"}</definedName>
    <definedName name="_4aaa" hidden="1">{#N/A,#N/A,FALSE,"Aging Summary";#N/A,#N/A,FALSE,"Ratio Analysis";#N/A,#N/A,FALSE,"Test 120 Day Accts";#N/A,#N/A,FALSE,"Tickmarks"}</definedName>
    <definedName name="_4Z_ðéóøíï_ïô_ìåì_11D5_A6F7_00508B6540C5_.wvu.Rows" localSheetId="0" hidden="1">#REF!</definedName>
    <definedName name="_4Z_ðéóøíï_ïô_ìåì_11D5_A6F7_00508B6540C5_.wvu.Rows" hidden="1">#REF!</definedName>
    <definedName name="_5_______123Graph_XCHART_3" hidden="1">'[3]pasiva-skutečnost'!$A$15:$A$25</definedName>
    <definedName name="_5_______123Graph_XCHART_4" hidden="1">'[3]pasiva-skutečnost'!$A$35:$A$48</definedName>
    <definedName name="_51__Z_ðéóøíï_ïô_ìåì_11D5_A6F7_00508B6540C5_.wvu.Rows" localSheetId="0" hidden="1">#REF!</definedName>
    <definedName name="_51__Z_ðéóøíï_ïô_ìåì_11D5_A6F7_00508B6540C5_.wvu.Rows" hidden="1">#REF!</definedName>
    <definedName name="_59__Z_ðéóøíï_ïô_ìåì_11D5_A6F7_00508B6540C5_.wvu.Rows" localSheetId="0" hidden="1">#REF!</definedName>
    <definedName name="_59__Z_ðéóøíï_ïô_ìåì_11D5_A6F7_00508B6540C5_.wvu.Rows" hidden="1">#REF!</definedName>
    <definedName name="_6_______123Graph_XCHART_4" hidden="1">'[3]pasiva-skutečnost'!$A$35:$A$48</definedName>
    <definedName name="_6_____123Graph_ACHART_4" hidden="1">'[3]pasiva-skutečnost'!$C$35:$C$48</definedName>
    <definedName name="_6__123Graph_ACHART_4" localSheetId="0" hidden="1">#REF!</definedName>
    <definedName name="_6__123Graph_ACHART_4" hidden="1">#REF!</definedName>
    <definedName name="_69_Z_ðéóøíï_ïô_ìåì_11D5_A6F7_00508B6540C5_.wvu.Rows" localSheetId="0" hidden="1">#REF!</definedName>
    <definedName name="_69_Z_ðéóøíï_ïô_ìåì_11D5_A6F7_00508B6540C5_.wvu.Rows" hidden="1">#REF!</definedName>
    <definedName name="_7_____123Graph_ACHART_4" hidden="1">'[3]pasiva-skutečnost'!$C$35:$C$48</definedName>
    <definedName name="_7_____123Graph_XCHART_3" hidden="1">'[3]pasiva-skutečnost'!$A$15:$A$25</definedName>
    <definedName name="_77_Z_ðéóøíï_ïô_ìåì_11D5_A6F7_00508B6540C5_.wvu.Rows" localSheetId="0" hidden="1">#REF!</definedName>
    <definedName name="_77_Z_ðéóøíï_ïô_ìåì_11D5_A6F7_00508B6540C5_.wvu.Rows" hidden="1">#REF!</definedName>
    <definedName name="_8_____123Graph_XCHART_3" hidden="1">'[3]pasiva-skutečnost'!$A$15:$A$25</definedName>
    <definedName name="_8_____123Graph_XCHART_4" hidden="1">'[3]pasiva-skutečnost'!$A$35:$A$48</definedName>
    <definedName name="_8__123Graph_XCHART_3" localSheetId="0" hidden="1">#REF!</definedName>
    <definedName name="_8__123Graph_XCHART_3" hidden="1">#REF!</definedName>
    <definedName name="_9_____123Graph_XCHART_4" hidden="1">'[3]pasiva-skutečnost'!$A$35:$A$48</definedName>
    <definedName name="_9_____Z_ðéóøíï_ïô_ìåì_11D5_A6F7_00508B6540C5_.wvu.Rows" localSheetId="0" hidden="1">#REF!</definedName>
    <definedName name="_9_____Z_ðéóøíï_ïô_ìåì_11D5_A6F7_00508B6540C5_.wvu.Rows" hidden="1">#REF!</definedName>
    <definedName name="_9__123Graph_XCHART_3" hidden="1">#N/A</definedName>
    <definedName name="_a1" localSheetId="0" hidden="1">{"mgmt forecast",#N/A,FALSE,"Mgmt Forecast";"dcf table",#N/A,FALSE,"Mgmt Forecast";"sensitivity",#N/A,FALSE,"Mgmt Forecast";"table inputs",#N/A,FALSE,"Mgmt Forecast";"calculations",#N/A,FALSE,"Mgmt Forecast"}</definedName>
    <definedName name="_a1" hidden="1">{"mgmt forecast",#N/A,FALSE,"Mgmt Forecast";"dcf table",#N/A,FALSE,"Mgmt Forecast";"sensitivity",#N/A,FALSE,"Mgmt Forecast";"table inputs",#N/A,FALSE,"Mgmt Forecast";"calculations",#N/A,FALSE,"Mgmt Forecast"}</definedName>
    <definedName name="_a2" localSheetId="0" hidden="1">{"mgmt forecast",#N/A,FALSE,"Mgmt Forecast";"dcf table",#N/A,FALSE,"Mgmt Forecast";"sensitivity",#N/A,FALSE,"Mgmt Forecast";"table inputs",#N/A,FALSE,"Mgmt Forecast";"calculations",#N/A,FALSE,"Mgmt Forecast"}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ddd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ddd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_ere3" localSheetId="0" hidden="1">{"glcbs",#N/A,FALSE,"GLCBS";"glccsbs",#N/A,FALSE,"GLCCSBS";"glcis",#N/A,FALSE,"GLCIS";"glccsis",#N/A,FALSE,"GLCCSIS";"glcrat1",#N/A,FALSE,"GLC-ratios1"}</definedName>
    <definedName name="_ere3" hidden="1">{"glcbs",#N/A,FALSE,"GLCBS";"glccsbs",#N/A,FALSE,"GLCCSBS";"glcis",#N/A,FALSE,"GLCIS";"glccsis",#N/A,FALSE,"GLCCSIS";"glcrat1",#N/A,FALSE,"GLC-ratios1"}</definedName>
    <definedName name="_Fill" localSheetId="0" hidden="1">#REF!</definedName>
    <definedName name="_Fill" hidden="1">#REF!</definedName>
    <definedName name="_xlnm._FilterDatabase" localSheetId="0" hidden="1">'План BI'!$C$9:$BG$149</definedName>
    <definedName name="_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_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_jny1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_jny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_Key1" hidden="1">#N/A</definedName>
    <definedName name="_Key2" hidden="1">#N/A</definedName>
    <definedName name="_o61005" localSheetId="0" hidden="1">{"print95",#N/A,FALSE,"1995E.XLS";"print96",#N/A,FALSE,"1996E.XLS"}</definedName>
    <definedName name="_o61005" hidden="1">{"print95",#N/A,FALSE,"1995E.XLS";"print96",#N/A,FALSE,"1996E.XLS"}</definedName>
    <definedName name="_Order1" hidden="1">255</definedName>
    <definedName name="_Order2" hidden="1">255</definedName>
    <definedName name="_Parse_In" localSheetId="0" hidden="1">#REF!</definedName>
    <definedName name="_Parse_In" hidden="1">#REF!</definedName>
    <definedName name="_PL1" localSheetId="0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_PL1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_qw2" localSheetId="0" hidden="1">{#N/A,#N/A,FALSE,"Aging Summary";#N/A,#N/A,FALSE,"Ratio Analysis";#N/A,#N/A,FALSE,"Test 120 Day Accts";#N/A,#N/A,FALSE,"Tickmarks"}</definedName>
    <definedName name="_qw2" hidden="1">{#N/A,#N/A,FALSE,"Aging Summary";#N/A,#N/A,FALSE,"Ratio Analysis";#N/A,#N/A,FALSE,"Test 120 Day Accts";#N/A,#N/A,FALSE,"Tickmarks"}</definedName>
    <definedName name="_re3" localSheetId="0" hidden="1">{"assets",#N/A,FALSE,"historicBS";"liab",#N/A,FALSE,"historicBS";"is",#N/A,FALSE,"historicIS";"ratios",#N/A,FALSE,"ratios"}</definedName>
    <definedName name="_re3" hidden="1">{"assets",#N/A,FALSE,"historicBS";"liab",#N/A,FALSE,"historicBS";"is",#N/A,FALSE,"historicIS";"ratios",#N/A,FALSE,"ratios"}</definedName>
    <definedName name="_Regression_Int" hidden="1">1</definedName>
    <definedName name="_Regression_Out" localSheetId="0" hidden="1">#REF!</definedName>
    <definedName name="_Regression_Out" hidden="1">#REF!</definedName>
    <definedName name="_Regression_X" localSheetId="0" hidden="1">#REF!</definedName>
    <definedName name="_Regression_X" hidden="1">#REF!</definedName>
    <definedName name="_Regression_Y" localSheetId="0" hidden="1">#REF!</definedName>
    <definedName name="_Regression_Y" hidden="1">#REF!</definedName>
    <definedName name="_rwb2" localSheetId="0" hidden="1">{#N/A,#N/A,FALSE,"Aging Summary";#N/A,#N/A,FALSE,"Ratio Analysis";#N/A,#N/A,FALSE,"Test 120 Day Accts";#N/A,#N/A,FALSE,"Tickmarks"}</definedName>
    <definedName name="_rwb2" hidden="1">{#N/A,#N/A,FALSE,"Aging Summary";#N/A,#N/A,FALSE,"Ratio Analysis";#N/A,#N/A,FALSE,"Test 120 Day Accts";#N/A,#N/A,FALSE,"Tickmarks"}</definedName>
    <definedName name="_rwn02" localSheetId="0" hidden="1">{"glc1",#N/A,FALSE,"GLC";"glc2",#N/A,FALSE,"GLC";"glc3",#N/A,FALSE,"GLC";"glc4",#N/A,FALSE,"GLC";"glc5",#N/A,FALSE,"GLC"}</definedName>
    <definedName name="_rwn02" hidden="1">{"glc1",#N/A,FALSE,"GLC";"glc2",#N/A,FALSE,"GLC";"glc3",#N/A,FALSE,"GLC";"glc4",#N/A,FALSE,"GLC";"glc5",#N/A,FALSE,"GLC"}</definedName>
    <definedName name="_rwn1" localSheetId="0" hidden="1">{#N/A,#N/A,FALSE,"Aging Summary";#N/A,#N/A,FALSE,"Ratio Analysis";#N/A,#N/A,FALSE,"Test 120 Day Accts";#N/A,#N/A,FALSE,"Tickmarks"}</definedName>
    <definedName name="_rwn1" hidden="1">{#N/A,#N/A,FALSE,"Aging Summary";#N/A,#N/A,FALSE,"Ratio Analysis";#N/A,#N/A,FALSE,"Test 120 Day Accts";#N/A,#N/A,FALSE,"Tickmarks"}</definedName>
    <definedName name="_rwn10" localSheetId="0" hidden="1">{#N/A,#N/A,FALSE,"Aging Summary";#N/A,#N/A,FALSE,"Ratio Analysis";#N/A,#N/A,FALSE,"Test 120 Day Accts";#N/A,#N/A,FALSE,"Tickmarks"}</definedName>
    <definedName name="_rwn10" hidden="1">{#N/A,#N/A,FALSE,"Aging Summary";#N/A,#N/A,FALSE,"Ratio Analysis";#N/A,#N/A,FALSE,"Test 120 Day Accts";#N/A,#N/A,FALSE,"Tickmarks"}</definedName>
    <definedName name="_rwn11" localSheetId="0" hidden="1">{#N/A,#N/A,FALSE,"Aging Summary";#N/A,#N/A,FALSE,"Ratio Analysis";#N/A,#N/A,FALSE,"Test 120 Day Accts";#N/A,#N/A,FALSE,"Tickmarks"}</definedName>
    <definedName name="_rwn11" hidden="1">{#N/A,#N/A,FALSE,"Aging Summary";#N/A,#N/A,FALSE,"Ratio Analysis";#N/A,#N/A,FALSE,"Test 120 Day Accts";#N/A,#N/A,FALSE,"Tickmarks"}</definedName>
    <definedName name="_rwn12" localSheetId="0" hidden="1">{"assets",#N/A,FALSE,"historicBS";"liab",#N/A,FALSE,"historicBS";"is",#N/A,FALSE,"historicIS";"ratios",#N/A,FALSE,"ratios"}</definedName>
    <definedName name="_rwn12" hidden="1">{"assets",#N/A,FALSE,"historicBS";"liab",#N/A,FALSE,"historicBS";"is",#N/A,FALSE,"historicIS";"ratios",#N/A,FALSE,"ratios"}</definedName>
    <definedName name="_rwn14" localSheetId="0" hidden="1">{"assets",#N/A,FALSE,"historicBS";"liab",#N/A,FALSE,"historicBS";"is",#N/A,FALSE,"historicIS";"ratios",#N/A,FALSE,"ratios"}</definedName>
    <definedName name="_rwn14" hidden="1">{"assets",#N/A,FALSE,"historicBS";"liab",#N/A,FALSE,"historicBS";"is",#N/A,FALSE,"historicIS";"ratios",#N/A,FALSE,"ratios"}</definedName>
    <definedName name="_rwn15" localSheetId="0" hidden="1">{"glcbs",#N/A,FALSE,"GLCBS";"glccsbs",#N/A,FALSE,"GLCCSBS";"glcis",#N/A,FALSE,"GLCIS";"glccsis",#N/A,FALSE,"GLCCSIS";"glcrat1",#N/A,FALSE,"GLC-ratios1"}</definedName>
    <definedName name="_rwn15" hidden="1">{"glcbs",#N/A,FALSE,"GLCBS";"glccsbs",#N/A,FALSE,"GLCCSBS";"glcis",#N/A,FALSE,"GLCIS";"glccsis",#N/A,FALSE,"GLCCSIS";"glcrat1",#N/A,FALSE,"GLC-ratios1"}</definedName>
    <definedName name="_rwn16" localSheetId="0" hidden="1">{"glc1",#N/A,FALSE,"GLC";"glc2",#N/A,FALSE,"GLC";"glc3",#N/A,FALSE,"GLC";"glc4",#N/A,FALSE,"GLC";"glc5",#N/A,FALSE,"GLC"}</definedName>
    <definedName name="_rwn16" hidden="1">{"glc1",#N/A,FALSE,"GLC";"glc2",#N/A,FALSE,"GLC";"glc3",#N/A,FALSE,"GLC";"glc4",#N/A,FALSE,"GLC";"glc5",#N/A,FALSE,"GLC"}</definedName>
    <definedName name="_rwn1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rwn1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rwn18" localSheetId="0" hidden="1">{"glc1",#N/A,FALSE,"GLC";"glc2",#N/A,FALSE,"GLC";"glc3",#N/A,FALSE,"GLC";"glc4",#N/A,FALSE,"GLC";"glc5",#N/A,FALSE,"GLC"}</definedName>
    <definedName name="_rwn18" hidden="1">{"glc1",#N/A,FALSE,"GLC";"glc2",#N/A,FALSE,"GLC";"glc3",#N/A,FALSE,"GLC";"glc4",#N/A,FALSE,"GLC";"glc5",#N/A,FALSE,"GLC"}</definedName>
    <definedName name="_rwn1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rwn1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rwn2" localSheetId="0" hidden="1">{#N/A,#N/A,FALSE,"Aging Summary";#N/A,#N/A,FALSE,"Ratio Analysis";#N/A,#N/A,FALSE,"Test 120 Day Accts";#N/A,#N/A,FALSE,"Tickmarks"}</definedName>
    <definedName name="_rwn2" hidden="1">{#N/A,#N/A,FALSE,"Aging Summary";#N/A,#N/A,FALSE,"Ratio Analysis";#N/A,#N/A,FALSE,"Test 120 Day Accts";#N/A,#N/A,FALSE,"Tickmarks"}</definedName>
    <definedName name="_rwn3" localSheetId="0" hidden="1">{"assets",#N/A,FALSE,"historicBS";"liab",#N/A,FALSE,"historicBS";"is",#N/A,FALSE,"historicIS";"ratios",#N/A,FALSE,"ratios"}</definedName>
    <definedName name="_rwn3" hidden="1">{"assets",#N/A,FALSE,"historicBS";"liab",#N/A,FALSE,"historicBS";"is",#N/A,FALSE,"historicIS";"ratios",#N/A,FALSE,"ratios"}</definedName>
    <definedName name="_rwn4" localSheetId="0" hidden="1">{"assets",#N/A,FALSE,"historicBS";"liab",#N/A,FALSE,"historicBS";"is",#N/A,FALSE,"historicIS";"ratios",#N/A,FALSE,"ratios"}</definedName>
    <definedName name="_rwn4" hidden="1">{"assets",#N/A,FALSE,"historicBS";"liab",#N/A,FALSE,"historicBS";"is",#N/A,FALSE,"historicIS";"ratios",#N/A,FALSE,"ratios"}</definedName>
    <definedName name="_rwn5" localSheetId="0" hidden="1">{"glcbs",#N/A,FALSE,"GLCBS";"glccsbs",#N/A,FALSE,"GLCCSBS";"glcis",#N/A,FALSE,"GLCIS";"glccsis",#N/A,FALSE,"GLCCSIS";"glcrat1",#N/A,FALSE,"GLC-ratios1"}</definedName>
    <definedName name="_rwn5" hidden="1">{"glcbs",#N/A,FALSE,"GLCBS";"glccsbs",#N/A,FALSE,"GLCCSBS";"glcis",#N/A,FALSE,"GLCIS";"glccsis",#N/A,FALSE,"GLCCSIS";"glcrat1",#N/A,FALSE,"GLC-ratios1"}</definedName>
    <definedName name="_rwn6" localSheetId="0" hidden="1">{"glc1",#N/A,FALSE,"GLC";"glc2",#N/A,FALSE,"GLC";"glc3",#N/A,FALSE,"GLC";"glc4",#N/A,FALSE,"GLC";"glc5",#N/A,FALSE,"GLC"}</definedName>
    <definedName name="_rwn6" hidden="1">{"glc1",#N/A,FALSE,"GLC";"glc2",#N/A,FALSE,"GLC";"glc3",#N/A,FALSE,"GLC";"glc4",#N/A,FALSE,"GLC";"glc5",#N/A,FALSE,"GLC"}</definedName>
    <definedName name="_rwn7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rwn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rwn8" localSheetId="0" hidden="1">{"glc1",#N/A,FALSE,"GLC";"glc2",#N/A,FALSE,"GLC";"glc3",#N/A,FALSE,"GLC";"glc4",#N/A,FALSE,"GLC";"glc5",#N/A,FALSE,"GLC"}</definedName>
    <definedName name="_rwn8" hidden="1">{"glc1",#N/A,FALSE,"GLC";"glc2",#N/A,FALSE,"GLC";"glc3",#N/A,FALSE,"GLC";"glc4",#N/A,FALSE,"GLC";"glc5",#N/A,FALSE,"GLC"}</definedName>
    <definedName name="_rwn9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rwn9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_s21" localSheetId="0" hidden="1">{"PRINTME",#N/A,FALSE,"FINAL-10"}</definedName>
    <definedName name="_s21" hidden="1">{"PRINTME",#N/A,FALSE,"FINAL-10"}</definedName>
    <definedName name="_Sort" localSheetId="0" hidden="1">#REF!</definedName>
    <definedName name="_Sort" hidden="1">#REF!</definedName>
    <definedName name="_Table2_In1" hidden="1">#N/A</definedName>
    <definedName name="_Table2_In2" hidden="1">#N/A</definedName>
    <definedName name="_Table2_Out" hidden="1">#N/A</definedName>
    <definedName name="_Table3_In2" hidden="1">#N/A</definedName>
    <definedName name="_w2" localSheetId="0" hidden="1">{#N/A,#N/A,FALSE,"Aging Summary";#N/A,#N/A,FALSE,"Ratio Analysis";#N/A,#N/A,FALSE,"Test 120 Day Accts";#N/A,#N/A,FALSE,"Tickmarks"}</definedName>
    <definedName name="_w2" hidden="1">{#N/A,#N/A,FALSE,"Aging Summary";#N/A,#N/A,FALSE,"Ratio Analysis";#N/A,#N/A,FALSE,"Test 120 Day Accts";#N/A,#N/A,FALSE,"Tickmarks"}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_wrn222" localSheetId="0" hidden="1">{"glc1",#N/A,FALSE,"GLC";"glc2",#N/A,FALSE,"GLC";"glc3",#N/A,FALSE,"GLC";"glc4",#N/A,FALSE,"GLC";"glc5",#N/A,FALSE,"GLC"}</definedName>
    <definedName name="_wrn222" hidden="1">{"glc1",#N/A,FALSE,"GLC";"glc2",#N/A,FALSE,"GLC";"glc3",#N/A,FALSE,"GLC";"glc4",#N/A,FALSE,"GLC";"glc5",#N/A,FALSE,"GLC"}</definedName>
    <definedName name="_y6" localSheetId="0" hidden="1">{#N/A,#N/A,FALSE,"ORIX CSC"}</definedName>
    <definedName name="_y6" hidden="1">{#N/A,#N/A,FALSE,"ORIX CSC"}</definedName>
    <definedName name="_дорожнаякарт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_дорожнаякарт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" localSheetId="0" hidden="1">{#N/A,#N/A,FALSE,"Aging Summary";#N/A,#N/A,FALSE,"Ratio Analysis";#N/A,#N/A,FALSE,"Test 120 Day Accts";#N/A,#N/A,FALSE,"Tickmarks"}</definedName>
    <definedName name="a" hidden="1">{#N/A,#N/A,FALSE,"Aging Summary";#N/A,#N/A,FALSE,"Ratio Analysis";#N/A,#N/A,FALSE,"Test 120 Day Accts";#N/A,#N/A,FALSE,"Tickmarks"}</definedName>
    <definedName name="á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á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aa" localSheetId="0" hidden="1">{#N/A,#N/A,FALSE,"Aging Summary";#N/A,#N/A,FALSE,"Ratio Analysis";#N/A,#N/A,FALSE,"Test 120 Day Accts";#N/A,#N/A,FALSE,"Tickmarks"}</definedName>
    <definedName name="aa" hidden="1">{#N/A,#N/A,FALSE,"Aging Summary";#N/A,#N/A,FALSE,"Ratio Analysis";#N/A,#N/A,FALSE,"Test 120 Day Accts";#N/A,#N/A,FALSE,"Tickmarks"}</definedName>
    <definedName name="aaa" localSheetId="0" hidden="1">{#N/A,#N/A,FALSE,"Aging Summary";#N/A,#N/A,FALSE,"Ratio Analysis";#N/A,#N/A,FALSE,"Test 120 Day Accts";#N/A,#N/A,FALSE,"Tickmarks"}</definedName>
    <definedName name="aaa" hidden="1">{#N/A,#N/A,FALSE,"Aging Summary";#N/A,#N/A,FALSE,"Ratio Analysis";#N/A,#N/A,FALSE,"Test 120 Day Accts";#N/A,#N/A,FALSE,"Tickmarks"}</definedName>
    <definedName name="AAA_DOCTOPS" hidden="1">"AAA_SET"</definedName>
    <definedName name="AAA_duser" hidden="1">"OFF"</definedName>
    <definedName name="aaa0" localSheetId="0" hidden="1">{#N/A,#N/A,FALSE,"Aging Summary";#N/A,#N/A,FALSE,"Ratio Analysis";#N/A,#N/A,FALSE,"Test 120 Day Accts";#N/A,#N/A,FALSE,"Tickmarks"}</definedName>
    <definedName name="aaa0" hidden="1">{#N/A,#N/A,FALSE,"Aging Summary";#N/A,#N/A,FALSE,"Ratio Analysis";#N/A,#N/A,FALSE,"Test 120 Day Accts";#N/A,#N/A,FALSE,"Tickmarks"}</definedName>
    <definedName name="aaa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aa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a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aaaaaaaaaa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aaaaaaaaa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aaaaaaaaaaa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aaaaaaaaaa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AB_Addin5" hidden="1">"AAB_Description for addin 5,Description for addin 5,Description for addin 5,Description for addin 5,Description for addin 5,Description for addin 5"</definedName>
    <definedName name="abc" localSheetId="0" hidden="1">{#N/A,#N/A,FALSE,"Aging Summary";#N/A,#N/A,FALSE,"Ratio Analysis";#N/A,#N/A,FALSE,"Test 120 Day Accts";#N/A,#N/A,FALSE,"Tickmarks"}</definedName>
    <definedName name="abc" hidden="1">{#N/A,#N/A,FALSE,"Aging Summary";#N/A,#N/A,FALSE,"Ratio Analysis";#N/A,#N/A,FALSE,"Test 120 Day Accts";#N/A,#N/A,FALSE,"Tickmarks"}</definedName>
    <definedName name="AccessDatabase" hidden="1">"C:\My Documents\vlad\Var_2\can270398v2t05.mdb"</definedName>
    <definedName name="adfdb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dfdb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eggr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eggr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fsdf" hidden="1">'[3]pasiva-skutečnost'!$C$35:$C$48</definedName>
    <definedName name="agg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gg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GR" localSheetId="0" hidden="1">#REF!</definedName>
    <definedName name="AGR" hidden="1">#REF!</definedName>
    <definedName name="agrgrgr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grgrgr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nscount" hidden="1">1</definedName>
    <definedName name="antonio" localSheetId="0" hidden="1">{#N/A,"70% Success",FALSE,"Sales Forecast";#N/A,#N/A,FALSE,"Sheet2"}</definedName>
    <definedName name="antonio" hidden="1">{#N/A,"70% Success",FALSE,"Sales Forecast";#N/A,#N/A,FALSE,"Sheet2"}</definedName>
    <definedName name="aq" localSheetId="0" hidden="1">#REF!</definedName>
    <definedName name="aq" hidden="1">#REF!</definedName>
    <definedName name="aqer" localSheetId="0" hidden="1">{"'Sheet1'!$A$1:$G$85"}</definedName>
    <definedName name="aqer" hidden="1">{"'Sheet1'!$A$1:$G$85"}</definedName>
    <definedName name="AS2DocOpenMode" hidden="1">"AS2DocumentEdit"</definedName>
    <definedName name="AS2HasNoAutoHeaderFooter" hidden="1">" "</definedName>
    <definedName name="AS2NamedRange" hidden="1">9</definedName>
    <definedName name="AS2ReportLS" hidden="1">1</definedName>
    <definedName name="AS2StaticLS" localSheetId="0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ajshajshfkjhadhfsdf" localSheetId="0" hidden="1">{#N/A,#N/A,FALSE,"Aging Summary";#N/A,#N/A,FALSE,"Ratio Analysis";#N/A,#N/A,FALSE,"Test 120 Day Accts";#N/A,#N/A,FALSE,"Tickmarks"}</definedName>
    <definedName name="asajshajshfkjhadhfsdf" hidden="1">{#N/A,#N/A,FALSE,"Aging Summary";#N/A,#N/A,FALSE,"Ratio Analysis";#N/A,#N/A,FALSE,"Test 120 Day Accts";#N/A,#N/A,FALSE,"Tickmarks"}</definedName>
    <definedName name="as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s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sdas" localSheetId="0" hidden="1">#REF!</definedName>
    <definedName name="asdas" hidden="1">#REF!</definedName>
    <definedName name="asdfasd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sdfasd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sdg" hidden="1">'[3]pasiva-skutečnost'!$A$15:$A$25</definedName>
    <definedName name="audit" localSheetId="0" hidden="1">{"print95",#N/A,FALSE,"1995E.XLS";"print96",#N/A,FALSE,"1996E.XLS"}</definedName>
    <definedName name="audit" hidden="1">{"print95",#N/A,FALSE,"1995E.XLS";"print96",#N/A,FALSE,"1996E.XLS"}</definedName>
    <definedName name="avss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vss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w" hidden="1">'[3]pasiva-skutečnost'!$C$35:$C$48</definedName>
    <definedName name="awdawda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wdawd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wdawdaw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wdawda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wefaefew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wefaefew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awrefasdf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awrefasdf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b" localSheetId="0" hidden="1">{#N/A,#N/A,FALSE,"Aging Summary";#N/A,#N/A,FALSE,"Ratio Analysis";#N/A,#N/A,FALSE,"Test 120 Day Accts";#N/A,#N/A,FALSE,"Tickmarks"}</definedName>
    <definedName name="b" hidden="1">{#N/A,#N/A,FALSE,"Aging Summary";#N/A,#N/A,FALSE,"Ratio Analysis";#N/A,#N/A,FALSE,"Test 120 Day Accts";#N/A,#N/A,FALSE,"Tickmarks"}</definedName>
    <definedName name="bb" localSheetId="0" hidden="1">{#N/A,#N/A,FALSE,"Aging Summary";#N/A,#N/A,FALSE,"Ratio Analysis";#N/A,#N/A,FALSE,"Test 120 Day Accts";#N/A,#N/A,FALSE,"Tickmarks"}</definedName>
    <definedName name="bb" hidden="1">{#N/A,#N/A,FALSE,"Aging Summary";#N/A,#N/A,FALSE,"Ratio Analysis";#N/A,#N/A,FALSE,"Test 120 Day Accts";#N/A,#N/A,FALSE,"Tickmarks"}</definedName>
    <definedName name="bbb" localSheetId="0" hidden="1">{#N/A,#N/A,FALSE,"Aging Summary";#N/A,#N/A,FALSE,"Ratio Analysis";#N/A,#N/A,FALSE,"Test 120 Day Accts";#N/A,#N/A,FALSE,"Tickmarks"}</definedName>
    <definedName name="bbb" hidden="1">{#N/A,#N/A,FALSE,"Aging Summary";#N/A,#N/A,FALSE,"Ratio Analysis";#N/A,#N/A,FALSE,"Test 120 Day Accts";#N/A,#N/A,FALSE,"Tickmarks"}</definedName>
    <definedName name="bfdfb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bfdfb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BG_Del" hidden="1">15</definedName>
    <definedName name="BG_Ins" hidden="1">4</definedName>
    <definedName name="BG_Mod" hidden="1">6</definedName>
    <definedName name="bloomberg" localSheetId="0" hidden="1">{"glc1",#N/A,FALSE,"GLC";"glc2",#N/A,FALSE,"GLC";"glc3",#N/A,FALSE,"GLC";"glc4",#N/A,FALSE,"GLC";"glc5",#N/A,FALSE,"GLC"}</definedName>
    <definedName name="bloomberg" hidden="1">{"glc1",#N/A,FALSE,"GLC";"glc2",#N/A,FALSE,"GLC";"glc3",#N/A,FALSE,"GLC";"glc4",#N/A,FALSE,"GLC";"glc5",#N/A,FALSE,"GLC"}</definedName>
    <definedName name="BLPH1" hidden="1">#N/A</definedName>
    <definedName name="BLPH10" localSheetId="0" hidden="1">#REF!</definedName>
    <definedName name="BLPH10" hidden="1">#REF!</definedName>
    <definedName name="BLPH11" localSheetId="0" hidden="1">#REF!</definedName>
    <definedName name="BLPH11" hidden="1">#REF!</definedName>
    <definedName name="BLPH12" localSheetId="0" hidden="1">#REF!</definedName>
    <definedName name="BLPH12" hidden="1">#REF!</definedName>
    <definedName name="BLPH13" localSheetId="0" hidden="1">#REF!</definedName>
    <definedName name="BLPH13" hidden="1">#REF!</definedName>
    <definedName name="BLPH14" localSheetId="0" hidden="1">#REF!</definedName>
    <definedName name="BLPH14" hidden="1">#REF!</definedName>
    <definedName name="BLPH15" localSheetId="0" hidden="1">#REF!</definedName>
    <definedName name="BLPH15" hidden="1">#REF!</definedName>
    <definedName name="BLPH16" localSheetId="0" hidden="1">#REF!</definedName>
    <definedName name="BLPH16" hidden="1">#REF!</definedName>
    <definedName name="BLPH17" localSheetId="0" hidden="1">#REF!</definedName>
    <definedName name="BLPH17" hidden="1">#REF!</definedName>
    <definedName name="BLPH18" localSheetId="0" hidden="1">#REF!</definedName>
    <definedName name="BLPH18" hidden="1">#REF!</definedName>
    <definedName name="BLPH19" localSheetId="0" hidden="1">#REF!</definedName>
    <definedName name="BLPH19" hidden="1">#REF!</definedName>
    <definedName name="BLPH2" hidden="1">#N/A</definedName>
    <definedName name="BLPH3" localSheetId="0" hidden="1">#REF!</definedName>
    <definedName name="BLPH3" hidden="1">#REF!</definedName>
    <definedName name="BLPH4" localSheetId="0" hidden="1">#REF!</definedName>
    <definedName name="BLPH4" hidden="1">#REF!</definedName>
    <definedName name="BLPH5" localSheetId="0" hidden="1">#REF!</definedName>
    <definedName name="BLPH5" hidden="1">#REF!</definedName>
    <definedName name="BLPH6" localSheetId="0" hidden="1">#REF!</definedName>
    <definedName name="BLPH6" hidden="1">#REF!</definedName>
    <definedName name="BLPH7" localSheetId="0" hidden="1">#REF!</definedName>
    <definedName name="BLPH7" hidden="1">#REF!</definedName>
    <definedName name="BLPH8" localSheetId="0" hidden="1">#REF!</definedName>
    <definedName name="BLPH8" hidden="1">#REF!</definedName>
    <definedName name="BLPH9" localSheetId="0" hidden="1">#REF!</definedName>
    <definedName name="BLPH9" hidden="1">#REF!</definedName>
    <definedName name="bnju" localSheetId="0" hidden="1">{"glcbs",#N/A,FALSE,"GLCBS";"glccsbs",#N/A,FALSE,"GLCCSBS";"glcis",#N/A,FALSE,"GLCIS";"glccsis",#N/A,FALSE,"GLCCSIS";"glcrat1",#N/A,FALSE,"GLC-ratios1"}</definedName>
    <definedName name="bnju" hidden="1">{"glcbs",#N/A,FALSE,"GLCBS";"glccsbs",#N/A,FALSE,"GLCCSBS";"glcis",#N/A,FALSE,"GLCIS";"glccsis",#N/A,FALSE,"GLCCSIS";"glcrat1",#N/A,FALSE,"GLC-ratios1"}</definedName>
    <definedName name="carlos" localSheetId="0" hidden="1">{#N/A,"10% Success",FALSE,"Sales Forecast";#N/A,#N/A,FALSE,"Sheet2"}</definedName>
    <definedName name="carlos" hidden="1">{#N/A,"10% Success",FALSE,"Sales Forecast";#N/A,#N/A,FALSE,"Sheet2"}</definedName>
    <definedName name="CBWorkbookPriority" hidden="1">-707548320</definedName>
    <definedName name="ccc" localSheetId="0" hidden="1">{#N/A,#N/A,TRUE,"март";#N/A,#N/A,TRUE,"май"}</definedName>
    <definedName name="ccc" hidden="1">{#N/A,#N/A,TRUE,"март";#N/A,#N/A,TRUE,"май"}</definedName>
    <definedName name="central_rozdil" localSheetId="0" hidden="1">{#N/A,#N/A,FALSE,"Aging Summary";#N/A,#N/A,FALSE,"Ratio Analysis";#N/A,#N/A,FALSE,"Test 120 Day Accts";#N/A,#N/A,FALSE,"Tickmarks"}</definedName>
    <definedName name="central_rozdil" hidden="1">{#N/A,#N/A,FALSE,"Aging Summary";#N/A,#N/A,FALSE,"Ratio Analysis";#N/A,#N/A,FALSE,"Test 120 Day Accts";#N/A,#N/A,FALSE,"Tickmarks"}</definedName>
    <definedName name="chart2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chart2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claudia" localSheetId="0" hidden="1">{#N/A,"70% Success",FALSE,"Sales Forecast";#N/A,#N/A,FALSE,"Sheet2"}</definedName>
    <definedName name="claudia" hidden="1">{#N/A,"70% Success",FALSE,"Sales Forecast";#N/A,#N/A,FALSE,"Sheet2"}</definedName>
    <definedName name="Control" localSheetId="0" hidden="1">{"'РП (2)'!$A$5:$S$150"}</definedName>
    <definedName name="Control" hidden="1">{"'РП (2)'!$A$5:$S$150"}</definedName>
    <definedName name="cu00.UserArea" hidden="1">#N/A</definedName>
    <definedName name="CUSPassword" hidden="1">"MDL238GBWP678SDA16)E^CBC"</definedName>
    <definedName name="d" localSheetId="0" hidden="1">{#N/A,#N/A,FALSE,"Aging Summary";#N/A,#N/A,FALSE,"Ratio Analysis";#N/A,#N/A,FALSE,"Test 120 Day Accts";#N/A,#N/A,FALSE,"Tickmarks"}</definedName>
    <definedName name="d" hidden="1">{#N/A,#N/A,FALSE,"Aging Summary";#N/A,#N/A,FALSE,"Ratio Analysis";#N/A,#N/A,FALSE,"Test 120 Day Accts";#N/A,#N/A,FALSE,"Tickmarks"}</definedName>
    <definedName name="daAS" localSheetId="0" hidden="1">#REF!</definedName>
    <definedName name="daAS" hidden="1">#REF!</definedName>
    <definedName name="dadadwdwda" localSheetId="0" hidden="1">{"assets",#N/A,FALSE,"historicBS";"liab",#N/A,FALSE,"historicBS";"is",#N/A,FALSE,"historicIS";"ratios",#N/A,FALSE,"ratios"}</definedName>
    <definedName name="dadadwdwda" hidden="1">{"assets",#N/A,FALSE,"historicBS";"liab",#N/A,FALSE,"historicBS";"is",#N/A,FALSE,"historicIS";"ratios",#N/A,FALSE,"ratios"}</definedName>
    <definedName name="dasd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sd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data" localSheetId="0">#REF!</definedName>
    <definedName name="data">#REF!</definedName>
    <definedName name="DATA_01" hidden="1">#N/A</definedName>
    <definedName name="DATA_02" hidden="1">#N/A</definedName>
    <definedName name="DATA_03" hidden="1">#N/A</definedName>
    <definedName name="DATA_04" hidden="1">#N/A</definedName>
    <definedName name="DATA_05" hidden="1">#N/A</definedName>
    <definedName name="DATA_06" hidden="1">#N/A</definedName>
    <definedName name="DATA_07" hidden="1">#N/A</definedName>
    <definedName name="DATA_08" hidden="1">#N/A</definedName>
    <definedName name="dawdaw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awdaw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awWDAW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awWDAW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ddd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ddd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dddddd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dddddd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ddddddd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ddddddd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c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c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dyrthr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fdyrthr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fg" localSheetId="0" hidden="1">{#N/A,#N/A,FALSE,"Aging Summary";#N/A,#N/A,FALSE,"Ratio Analysis";#N/A,#N/A,FALSE,"Test 120 Day Accts";#N/A,#N/A,FALSE,"Tickmarks"}</definedName>
    <definedName name="dfg" hidden="1">{#N/A,#N/A,FALSE,"Aging Summary";#N/A,#N/A,FALSE,"Ratio Analysis";#N/A,#N/A,FALSE,"Test 120 Day Accts";#N/A,#N/A,FALSE,"Tickmarks"}</definedName>
    <definedName name="dfgdfgds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gdfgds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gdhfgthdh" localSheetId="0" hidden="1">{"s-3 income stmt",#N/A,FALSE,"s-3 Consolidated"}</definedName>
    <definedName name="dfgdhfgthdh" hidden="1">{"s-3 income stmt",#N/A,FALSE,"s-3 Consolidated"}</definedName>
    <definedName name="dfgh" localSheetId="0" hidden="1">#REF!</definedName>
    <definedName name="dfgh" hidden="1">#REF!</definedName>
    <definedName name="dfghtrh" localSheetId="0" hidden="1">{"Страница 1",#N/A,FALSE,"Модель Интенсивника";"Страница 3",#N/A,FALSE,"Модель Интенсивника"}</definedName>
    <definedName name="dfghtrh" hidden="1">{"Страница 1",#N/A,FALSE,"Модель Интенсивника";"Страница 3",#N/A,FALSE,"Модель Интенсивника"}</definedName>
    <definedName name="dfgjdhty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gjdht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gtrr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gtrr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HDFGHDFG9" localSheetId="0" hidden="1">#REF!</definedName>
    <definedName name="DFHDFGHDFG9" hidden="1">#REF!</definedName>
    <definedName name="dfsg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fsg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g" hidden="1">'[3]pasiva-skutečnost'!$A$35:$A$48</definedName>
    <definedName name="dghfyuykkujfu" localSheetId="0" hidden="1">{#N/A,#N/A,FALSE,"Infl_fact"}</definedName>
    <definedName name="dghfyuykkujfu" hidden="1">{#N/A,#N/A,FALSE,"Infl_fact"}</definedName>
    <definedName name="dgrdrg" hidden="1">[4]Кедровский!#REF!</definedName>
    <definedName name="dhd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hd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resgrtjyutug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resgrtjyutug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r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r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sa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dsa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DSAFFG" localSheetId="0" hidden="1">#REF!</definedName>
    <definedName name="DSAFFG" hidden="1">#REF!</definedName>
    <definedName name="dsfd" localSheetId="0" hidden="1">{#N/A,#N/A,FALSE,"Aging Summary";#N/A,#N/A,FALSE,"Ratio Analysis";#N/A,#N/A,FALSE,"Test 120 Day Accts";#N/A,#N/A,FALSE,"Tickmarks"}</definedName>
    <definedName name="dsfd" hidden="1">{#N/A,#N/A,FALSE,"Aging Summary";#N/A,#N/A,FALSE,"Ratio Analysis";#N/A,#N/A,FALSE,"Test 120 Day Accts";#N/A,#N/A,FALSE,"Tickmarks"}</definedName>
    <definedName name="dsffgrd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sffgrd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sftyh7yt" localSheetId="0" hidden="1">{#N/A,#N/A,TRUE,"Лист1";#N/A,#N/A,TRUE,"Лист2";#N/A,#N/A,TRUE,"Лист3"}</definedName>
    <definedName name="dsftyh7yt" hidden="1">{#N/A,#N/A,TRUE,"Лист1";#N/A,#N/A,TRUE,"Лист2";#N/A,#N/A,TRUE,"Лист3"}</definedName>
    <definedName name="dssaaaa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ssaaa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ssfv" localSheetId="0" hidden="1">{#N/A,#N/A,TRUE,"Лист2"}</definedName>
    <definedName name="dssfv" hidden="1">{#N/A,#N/A,TRUE,"Лист2"}</definedName>
    <definedName name="dtyhdty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tyhdty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vadv" localSheetId="0" hidden="1">{#N/A,#N/A,TRUE,"Лист1";#N/A,#N/A,TRUE,"Лист2";#N/A,#N/A,TRUE,"Лист3"}</definedName>
    <definedName name="dvadv" hidden="1">{#N/A,#N/A,TRUE,"Лист1";#N/A,#N/A,TRUE,"Лист2";#N/A,#N/A,TRUE,"Лист3"}</definedName>
    <definedName name="dvsdv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vsdv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vsdvsdv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vsdvsdv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dvvd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vvd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dyht" localSheetId="0" hidden="1">{"QTR 2 SCRAP",#N/A,FALSE,"SCRAP";"QTR 2 HBI",#N/A,FALSE,"HBI";"QTR 2 PIG IRON",#N/A,FALSE,"PIG IRON";"QTR 2 MELT",#N/A,FALSE,"MELT SHOP";"QTR 2 SCARF",#N/A,FALSE,"SCARFING";"QTR 2 OLD SLAB",#N/A,FALSE,"SLAB PREPARATION-OLD";"QTR 2 NEW SLAB",#N/A,FALSE,"SLAB PREPARATION-NEW";"QTR 2 OLD ROLLING",#N/A,FALSE,"PLATE FINISHING &amp; ROLLING-OLD";"QTR 2 NEW ROLLING",#N/A,FALSE,"PLATE FINISHING &amp; ROLLING-NEW";"QTR 2 COIL ROLL",#N/A,FALSE,"COIL FINISHING &amp; ROLLING ";"QTR 2 OLD PLATE",#N/A,FALSE,"FINISHED PLATE INVENTORY-OLD";"QTR 2 NEW PLATE",#N/A,FALSE,"FINISHED PLATE INVENTORY-NEW";"QTR 2 COIL",#N/A,FALSE,"FINISHED COIL INVENTORY ";"QTR 2 HT GREEN",#N/A,FALSE,"HEAT TREAT - GREEN";"QTR 2 HT TREATED",#N/A,FALSE,"HEAT TREAT - TREATED"}</definedName>
    <definedName name="dyht" hidden="1">{"QTR 2 SCRAP",#N/A,FALSE,"SCRAP";"QTR 2 HBI",#N/A,FALSE,"HBI";"QTR 2 PIG IRON",#N/A,FALSE,"PIG IRON";"QTR 2 MELT",#N/A,FALSE,"MELT SHOP";"QTR 2 SCARF",#N/A,FALSE,"SCARFING";"QTR 2 OLD SLAB",#N/A,FALSE,"SLAB PREPARATION-OLD";"QTR 2 NEW SLAB",#N/A,FALSE,"SLAB PREPARATION-NEW";"QTR 2 OLD ROLLING",#N/A,FALSE,"PLATE FINISHING &amp; ROLLING-OLD";"QTR 2 NEW ROLLING",#N/A,FALSE,"PLATE FINISHING &amp; ROLLING-NEW";"QTR 2 COIL ROLL",#N/A,FALSE,"COIL FINISHING &amp; ROLLING ";"QTR 2 OLD PLATE",#N/A,FALSE,"FINISHED PLATE INVENTORY-OLD";"QTR 2 NEW PLATE",#N/A,FALSE,"FINISHED PLATE INVENTORY-NEW";"QTR 2 COIL",#N/A,FALSE,"FINISHED COIL INVENTORY ";"QTR 2 HT GREEN",#N/A,FALSE,"HEAT TREAT - GREEN";"QTR 2 HT TREATED",#N/A,FALSE,"HEAT TREAT - TREATED"}</definedName>
    <definedName name="dyjfhgj" localSheetId="0" hidden="1">{"IASBS",#N/A,TRUE,"IAS";"IASPL",#N/A,TRUE,"IAS";"IASNotes",#N/A,TRUE,"IAS";"CFDir - expanded",#N/A,TRUE,"CF DIR"}</definedName>
    <definedName name="dyjfhgj" hidden="1">{"IASBS",#N/A,TRUE,"IAS";"IASPL",#N/A,TRUE,"IAS";"IASNotes",#N/A,TRUE,"IAS";"CFDir - expanded",#N/A,TRUE,"CF DIR"}</definedName>
    <definedName name="é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é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dwfwfr" localSheetId="0" hidden="1">{"Страница 1",#N/A,FALSE,"Модель Интенсивника";"Страница 2",#N/A,FALSE,"Модель Интенсивника";"Страница 3",#N/A,FALSE,"Модель Интенсивника"}</definedName>
    <definedName name="edwfwfr" hidden="1">{"Страница 1",#N/A,FALSE,"Модель Интенсивника";"Страница 2",#N/A,FALSE,"Модель Интенсивника";"Страница 3",#N/A,FALSE,"Модель Интенсивника"}</definedName>
    <definedName name="e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eeee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ee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eeeeeee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eeeeeeeeee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eeeeeeeeeeeeeee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eeeeeeeeee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w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e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rfer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rfer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rger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erger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feeeeeeee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feeeeee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fsa" localSheetId="0" hidden="1">{"mgmt forecast",#N/A,FALSE,"Mgmt Forecast";"dcf table",#N/A,FALSE,"Mgmt Forecast";"sensitivity",#N/A,FALSE,"Mgmt Forecast";"table inputs",#N/A,FALSE,"Mgmt Forecast";"calculations",#N/A,FALSE,"Mgmt Forecast"}</definedName>
    <definedName name="efsa" hidden="1">{"mgmt forecast",#N/A,FALSE,"Mgmt Forecast";"dcf table",#N/A,FALSE,"Mgmt Forecast";"sensitivity",#N/A,FALSE,"Mgmt Forecast";"table inputs",#N/A,FALSE,"Mgmt Forecast";"calculations",#N/A,FALSE,"Mgmt Forecast"}</definedName>
    <definedName name="efsef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efsef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efsefsefse" localSheetId="0" hidden="1">{#N/A,#N/A,FALSE,"Aging Summary";#N/A,#N/A,FALSE,"Ratio Analysis";#N/A,#N/A,FALSE,"Test 120 Day Accts";#N/A,#N/A,FALSE,"Tickmarks"}</definedName>
    <definedName name="efsefsefse" hidden="1">{#N/A,#N/A,FALSE,"Aging Summary";#N/A,#N/A,FALSE,"Ratio Analysis";#N/A,#N/A,FALSE,"Test 120 Day Accts";#N/A,#N/A,FALSE,"Tickmarks"}</definedName>
    <definedName name="eht7ujyh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ht7ujyh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kcjh" hidden="1">#N/A</definedName>
    <definedName name="ere" localSheetId="0" hidden="1">{"glc1",#N/A,FALSE,"GLC";"glc2",#N/A,FALSE,"GLC";"glc3",#N/A,FALSE,"GLC";"glc4",#N/A,FALSE,"GLC";"glc5",#N/A,FALSE,"GLC"}</definedName>
    <definedName name="ere" hidden="1">{"glc1",#N/A,FALSE,"GLC";"glc2",#N/A,FALSE,"GLC";"glc3",#N/A,FALSE,"GLC";"glc4",#N/A,FALSE,"GLC";"glc5",#N/A,FALSE,"GLC"}</definedName>
    <definedName name="erffr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ffr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fsa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fsa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g" localSheetId="0" hidden="1">{"PRINTME",#N/A,FALSE,"FINAL-10"}</definedName>
    <definedName name="erg" hidden="1">{"PRINTME",#N/A,FALSE,"FINAL-10"}</definedName>
    <definedName name="erg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g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grg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ergrg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ergw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gw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hht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hht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rg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rg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rt" localSheetId="0" hidden="1">{#N/A,#N/A,FALSE,"Aging Summary";#N/A,#N/A,FALSE,"Ratio Analysis";#N/A,#N/A,FALSE,"Test 120 Day Accts";#N/A,#N/A,FALSE,"Tickmarks"}</definedName>
    <definedName name="ert" hidden="1">{#N/A,#N/A,FALSE,"Aging Summary";#N/A,#N/A,FALSE,"Ratio Analysis";#N/A,#N/A,FALSE,"Test 120 Day Accts";#N/A,#N/A,FALSE,"Tickmarks"}</definedName>
    <definedName name="esfseff" localSheetId="0" hidden="1">{"mgmt forecast",#N/A,FALSE,"Mgmt Forecast";"dcf table",#N/A,FALSE,"Mgmt Forecast";"sensitivity",#N/A,FALSE,"Mgmt Forecast";"table inputs",#N/A,FALSE,"Mgmt Forecast";"calculations",#N/A,FALSE,"Mgmt Forecast"}</definedName>
    <definedName name="esfseff" hidden="1">{"mgmt forecast",#N/A,FALSE,"Mgmt Forecast";"dcf table",#N/A,FALSE,"Mgmt Forecast";"sensitivity",#N/A,FALSE,"Mgmt Forecast";"table inputs",#N/A,FALSE,"Mgmt Forecast";"calculations",#N/A,FALSE,"Mgmt Forecast"}</definedName>
    <definedName name="esnrc7c1" hidden="1">#N/A</definedName>
    <definedName name="etg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etg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etnteyn" localSheetId="0" hidden="1">{"konoplin - Личное представление",#N/A,TRUE,"ФинПлан_1кв";"konoplin - Личное представление",#N/A,TRUE,"ФинПлан_2кв"}</definedName>
    <definedName name="etnteyn" hidden="1">{"konoplin - Личное представление",#N/A,TRUE,"ФинПлан_1кв";"konoplin - Личное представление",#N/A,TRUE,"ФинПлан_2кв"}</definedName>
    <definedName name="etra" hidden="1">'[3]pasiva-skutečnost'!$A$15:$A$25</definedName>
    <definedName name="etyntnty" localSheetId="0" hidden="1">{"konoplin - Личное представление",#N/A,TRUE,"ФинПлан_1кв";"konoplin - Личное представление",#N/A,TRUE,"ФинПлан_2кв"}</definedName>
    <definedName name="etyntnty" hidden="1">{"konoplin - Личное представление",#N/A,TRUE,"ФинПлан_1кв";"konoplin - Личное представление",#N/A,TRUE,"ФинПлан_2кв"}</definedName>
    <definedName name="EV__LASTREFTIME__" hidden="1">38775.5201388889</definedName>
    <definedName name="ewew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wew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wfefw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ewfef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" localSheetId="0" hidden="1">{#N/A,#N/A,FALSE,"Титул_ОСН";#N/A,#N/A,FALSE,"Итоги";#N/A,#N/A,FALSE,"Источники";#N/A,#N/A,FALSE,"ПрочПродажи";#N/A,#N/A,FALSE,"ЗП";#N/A,#N/A,FALSE,"Налоги";#N/A,#N/A,FALSE,"Энерго";#N/A,#N/A,FALSE,"Сырьё";#N/A,#N/A,FALSE,"Снабжение";#N/A,#N/A,FALSE,"Оборудование";#N/A,#N/A,FALSE,"Транспорт";#N/A,#N/A,FALSE,"Коммерция";#N/A,#N/A,FALSE,"ТЕК_РЕМ";#N/A,#N/A,FALSE,"КАП_РЕМ";#N/A,#N/A,FALSE,"КАП_СТР";#N/A,#N/A,FALSE,"НИОКР";#N/A,#N/A,FALSE,"Кадры";#N/A,#N/A,FALSE,"СОЦ";#N/A,#N/A,FALSE,"НепромПр";#N/A,#N/A,FALSE,"ФИНАНСЫ";#N/A,#N/A,FALSE,"Прочие";#N/A,#N/A,FALSE,"Гаш_кредит";#N/A,#N/A,FALSE,"ФП"}</definedName>
    <definedName name="f" hidden="1">{#N/A,#N/A,FALSE,"Титул_ОСН";#N/A,#N/A,FALSE,"Итоги";#N/A,#N/A,FALSE,"Источники";#N/A,#N/A,FALSE,"ПрочПродажи";#N/A,#N/A,FALSE,"ЗП";#N/A,#N/A,FALSE,"Налоги";#N/A,#N/A,FALSE,"Энерго";#N/A,#N/A,FALSE,"Сырьё";#N/A,#N/A,FALSE,"Снабжение";#N/A,#N/A,FALSE,"Оборудование";#N/A,#N/A,FALSE,"Транспорт";#N/A,#N/A,FALSE,"Коммерция";#N/A,#N/A,FALSE,"ТЕК_РЕМ";#N/A,#N/A,FALSE,"КАП_РЕМ";#N/A,#N/A,FALSE,"КАП_СТР";#N/A,#N/A,FALSE,"НИОКР";#N/A,#N/A,FALSE,"Кадры";#N/A,#N/A,FALSE,"СОЦ";#N/A,#N/A,FALSE,"НепромПр";#N/A,#N/A,FALSE,"ФИНАНСЫ";#N/A,#N/A,FALSE,"Прочие";#N/A,#N/A,FALSE,"Гаш_кредит";#N/A,#N/A,FALSE,"ФП"}</definedName>
    <definedName name="fad" localSheetId="0" hidden="1">{#N/A,"70% Success",FALSE,"Sales Forecast";#N/A,#N/A,FALSE,"Sheet2"}</definedName>
    <definedName name="fad" hidden="1">{#N/A,"70% Success",FALSE,"Sales Forecast";#N/A,#N/A,FALSE,"Sheet2"}</definedName>
    <definedName name="fasdfsadfs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asdfsadfs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awee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aw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ddh" localSheetId="0" hidden="1">{#N/A,#N/A,FALSE,"Aging Summary";#N/A,#N/A,FALSE,"Ratio Analysis";#N/A,#N/A,FALSE,"Test 120 Day Accts";#N/A,#N/A,FALSE,"Tickmarks"}</definedName>
    <definedName name="fddh" hidden="1">{#N/A,#N/A,FALSE,"Aging Summary";#N/A,#N/A,FALSE,"Ratio Analysis";#N/A,#N/A,FALSE,"Test 120 Day Accts";#N/A,#N/A,FALSE,"Tickmarks"}</definedName>
    <definedName name="fdf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fdf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fdhfg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dhfg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dsdfsfsf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fdsdfsfsf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fdtyyt" localSheetId="0" hidden="1">{"QTRLY INC STMT",#N/A,FALSE,"INCOME STATEMENT";"QTRLY SUPP",#N/A,FALSE,"SUPPLEMENTAL"}</definedName>
    <definedName name="fdtyyt" hidden="1">{"QTRLY INC STMT",#N/A,FALSE,"INCOME STATEMENT";"QTRLY SUPP",#N/A,FALSE,"SUPPLEMENTAL"}</definedName>
    <definedName name="f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dsdfs" localSheetId="0" hidden="1">{#N/A,#N/A,TRUE,"Лист1";#N/A,#N/A,TRUE,"Лист2";#N/A,#N/A,TRUE,"Лист3"}</definedName>
    <definedName name="ffdsdfs" hidden="1">{#N/A,#N/A,TRUE,"Лист1";#N/A,#N/A,TRUE,"Лист2";#N/A,#N/A,TRUE,"Лист3"}</definedName>
    <definedName name="fff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fff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fffff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fff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ffffffff" localSheetId="0" hidden="1">{"Страница 1",#N/A,FALSE,"Модель Интенсивника";"Страница 3",#N/A,FALSE,"Модель Интенсивника"}</definedName>
    <definedName name="fffffffffffffff" hidden="1">{"Страница 1",#N/A,FALSE,"Модель Интенсивника";"Страница 3",#N/A,FALSE,"Модель Интенсивника"}</definedName>
    <definedName name="fffffffffffffff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fff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fffffffff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ffffffffffffff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hsgd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hsgd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regteetgt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fregteetgt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gdhyh" localSheetId="0" hidden="1">{"QTR 2 INC STMT",#N/A,FALSE,"INCOME STATEMENT";"QTR 2 SUPP",#N/A,FALSE,"SUPPLEMENTAL"}</definedName>
    <definedName name="fgdhyh" hidden="1">{"QTR 2 INC STMT",#N/A,FALSE,"INCOME STATEMENT";"QTR 2 SUPP",#N/A,FALSE,"SUPPLEMENTAL"}</definedName>
    <definedName name="fghhjyd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ghhjyd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hhf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hhf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hjgh" localSheetId="0" hidden="1">{"glc1",#N/A,FALSE,"GLC";"glc2",#N/A,FALSE,"GLC";"glc3",#N/A,FALSE,"GLC";"glc4",#N/A,FALSE,"GLC";"glc5",#N/A,FALSE,"GLC"}</definedName>
    <definedName name="fhjgh" hidden="1">{"glc1",#N/A,FALSE,"GLC";"glc2",#N/A,FALSE,"GLC";"glc3",#N/A,FALSE,"GLC";"glc4",#N/A,FALSE,"GLC";"glc5",#N/A,FALSE,"GLC"}</definedName>
    <definedName name="fhtg" localSheetId="0" hidden="1">{"BS1",#N/A,TRUE,"RSA_FS";"BS2",#N/A,TRUE,"RSA_FS";"BS3",#N/A,TRUE,"RSA_FS"}</definedName>
    <definedName name="fhtg" hidden="1">{"BS1",#N/A,TRUE,"RSA_FS";"BS2",#N/A,TRUE,"RSA_FS";"BS3",#N/A,TRUE,"RSA_FS"}</definedName>
    <definedName name="fjk" localSheetId="0" hidden="1">#REF!</definedName>
    <definedName name="fjk" hidden="1">#REF!</definedName>
    <definedName name="fnnh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nnh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rrfe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frrfe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fs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s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sdf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fsdf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fsff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fsff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fthyrh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thyrh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tyhhhtgrfv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tyhhhtgrfv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wrsff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fwrsff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df" localSheetId="0" hidden="1">{#N/A,#N/A,FALSE,"Aging Summary";#N/A,#N/A,FALSE,"Ratio Analysis";#N/A,#N/A,FALSE,"Test 120 Day Accts";#N/A,#N/A,FALSE,"Tickmarks"}</definedName>
    <definedName name="gdf" hidden="1">{#N/A,#N/A,FALSE,"Aging Summary";#N/A,#N/A,FALSE,"Ratio Analysis";#N/A,#N/A,FALSE,"Test 120 Day Accts";#N/A,#N/A,FALSE,"Tickmarks"}</definedName>
    <definedName name="gdfes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dfes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dfg" localSheetId="0" hidden="1">{"QTR 1 INC STMT",#N/A,FALSE,"INCOME STATEMENT";"QTR 1 SUPP",#N/A,FALSE,"SUPPLEMENTAL"}</definedName>
    <definedName name="gdfg" hidden="1">{"QTR 1 INC STMT",#N/A,FALSE,"INCOME STATEMENT";"QTR 1 SUPP",#N/A,FALSE,"SUPPLEMENTAL"}</definedName>
    <definedName name="gdfhg" localSheetId="0" hidden="1">{#N/A,#N/A,TRUE,"Лист1";#N/A,#N/A,TRUE,"Лист2";#N/A,#N/A,TRUE,"Лист3"}</definedName>
    <definedName name="gdfhg" hidden="1">{#N/A,#N/A,TRUE,"Лист1";#N/A,#N/A,TRUE,"Лист2";#N/A,#N/A,TRUE,"Лист3"}</definedName>
    <definedName name="gdrgg" localSheetId="0" hidden="1">{"mgmt forecast",#N/A,FALSE,"Mgmt Forecast";"dcf table",#N/A,FALSE,"Mgmt Forecast";"sensitivity",#N/A,FALSE,"Mgmt Forecast";"table inputs",#N/A,FALSE,"Mgmt Forecast";"calculations",#N/A,FALSE,"Mgmt Forecast"}</definedName>
    <definedName name="gdrgg" hidden="1">{"mgmt forecast",#N/A,FALSE,"Mgmt Forecast";"dcf table",#N/A,FALSE,"Mgmt Forecast";"sensitivity",#N/A,FALSE,"Mgmt Forecast";"table inputs",#N/A,FALSE,"Mgmt Forecast";"calculations",#N/A,FALSE,"Mgmt Forecast"}</definedName>
    <definedName name="gdrggsdf" localSheetId="0" hidden="1">{#N/A,#N/A,TRUE,"Лист1";#N/A,#N/A,TRUE,"Лист2";#N/A,#N/A,TRUE,"Лист3"}</definedName>
    <definedName name="gdrggsdf" hidden="1">{#N/A,#N/A,TRUE,"Лист1";#N/A,#N/A,TRUE,"Лист2";#N/A,#N/A,TRUE,"Лист3"}</definedName>
    <definedName name="gdt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dt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ef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ef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eneral_exp." localSheetId="0" hidden="1">{#N/A,"100% Success",TRUE,"Sales Forecast";#N/A,#N/A,TRUE,"Sheet2"}</definedName>
    <definedName name="general_exp." hidden="1">{#N/A,"100% Success",TRUE,"Sales Forecast";#N/A,#N/A,TRUE,"Sheet2"}</definedName>
    <definedName name="gereeeeeeeeeeeeeeeeeeeeeeeeeeeeeeeeeeeeeeeeeeeeeeeeeeeeeeeeeeeeeeeeeeeeeeeeeeeeeergewerar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ereeeeeeeeeeeeeeeeeeeeeeeeeeeeeeeeeeeeeeeeeeeeeeeeeeeeeeeeeeeeeeeeeeeeeeeeeeeeeergewerar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erg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gerg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gfds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fds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fdyrtt" localSheetId="0" hidden="1">{"QTR 4 SCRAP",#N/A,FALSE,"SCRAP";"QTR 4 HBI",#N/A,FALSE,"HBI";"QTR 4 PIG IRON",#N/A,FALSE,"PIG IRON";"QTR 4 MELT",#N/A,FALSE,"MELT SHOP";"QTR 4 SCARF",#N/A,FALSE,"SCARFING";"QTR 4 OLD SLAB",#N/A,FALSE,"SLAB PREPARATION-OLD";"QTR 4 NEW SLAB",#N/A,FALSE,"SLAB PREPARATION-NEW";"QTR 4 OLD ROLLING",#N/A,FALSE,"PLATE FINISHING &amp; ROLLING-OLD";"QTR 4 NEW ROLLING",#N/A,FALSE,"PLATE FINISHING &amp; ROLLING-NEW";"QTR 4 COIL ROLL",#N/A,FALSE,"COIL FINISHING &amp; ROLLING ";"QTR 4 OLD PLATE",#N/A,FALSE,"FINISHED PLATE INVENTORY-OLD";"QTR 4 NEW PLATE",#N/A,FALSE,"FINISHED PLATE INVENTORY-NEW";"QTR 4 COIL",#N/A,FALSE,"FINISHED COIL INVENTORY ";"QTR 4 HT GREEN",#N/A,FALSE,"HEAT TREAT - GREEN";"QTR 4 HT TREATED",#N/A,FALSE,"HEAT TREAT - TREATED"}</definedName>
    <definedName name="gfdyrtt" hidden="1">{"QTR 4 SCRAP",#N/A,FALSE,"SCRAP";"QTR 4 HBI",#N/A,FALSE,"HBI";"QTR 4 PIG IRON",#N/A,FALSE,"PIG IRON";"QTR 4 MELT",#N/A,FALSE,"MELT SHOP";"QTR 4 SCARF",#N/A,FALSE,"SCARFING";"QTR 4 OLD SLAB",#N/A,FALSE,"SLAB PREPARATION-OLD";"QTR 4 NEW SLAB",#N/A,FALSE,"SLAB PREPARATION-NEW";"QTR 4 OLD ROLLING",#N/A,FALSE,"PLATE FINISHING &amp; ROLLING-OLD";"QTR 4 NEW ROLLING",#N/A,FALSE,"PLATE FINISHING &amp; ROLLING-NEW";"QTR 4 COIL ROLL",#N/A,FALSE,"COIL FINISHING &amp; ROLLING ";"QTR 4 OLD PLATE",#N/A,FALSE,"FINISHED PLATE INVENTORY-OLD";"QTR 4 NEW PLATE",#N/A,FALSE,"FINISHED PLATE INVENTORY-NEW";"QTR 4 COIL",#N/A,FALSE,"FINISHED COIL INVENTORY ";"QTR 4 HT GREEN",#N/A,FALSE,"HEAT TREAT - GREEN";"QTR 4 HT TREATED",#N/A,FALSE,"HEAT TREAT - TREATED"}</definedName>
    <definedName name="ggg" localSheetId="0" hidden="1">{#N/A,#N/A,FALSE,"Aging Summary";#N/A,#N/A,FALSE,"Ratio Analysis";#N/A,#N/A,FALSE,"Test 120 Day Accts";#N/A,#N/A,FALSE,"Tickmarks"}</definedName>
    <definedName name="ggg" hidden="1">{#N/A,#N/A,FALSE,"Aging Summary";#N/A,#N/A,FALSE,"Ratio Analysis";#N/A,#N/A,FALSE,"Test 120 Day Accts";#N/A,#N/A,FALSE,"Tickmarks"}</definedName>
    <definedName name="gggyjujg" localSheetId="0" hidden="1">{#N/A,#N/A,FALSE,"DCF";#N/A,#N/A,FALSE,"WACC";#N/A,#N/A,FALSE,"Sales_EBIT";#N/A,#N/A,FALSE,"Capex_Depreciation";#N/A,#N/A,FALSE,"WC";#N/A,#N/A,FALSE,"Interest";#N/A,#N/A,FALSE,"Assumptions"}</definedName>
    <definedName name="gggyjujg" hidden="1">{#N/A,#N/A,FALSE,"DCF";#N/A,#N/A,FALSE,"WACC";#N/A,#N/A,FALSE,"Sales_EBIT";#N/A,#N/A,FALSE,"Capex_Depreciation";#N/A,#N/A,FALSE,"WC";#N/A,#N/A,FALSE,"Interest";#N/A,#N/A,FALSE,"Assumptions"}</definedName>
    <definedName name="ggt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gt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hd" localSheetId="0" hidden="1">{#N/A,#N/A,FALSE,"Aging Summary";#N/A,#N/A,FALSE,"Ratio Analysis";#N/A,#N/A,FALSE,"Test 120 Day Accts";#N/A,#N/A,FALSE,"Tickmarks"}</definedName>
    <definedName name="ghd" hidden="1">{#N/A,#N/A,FALSE,"Aging Summary";#N/A,#N/A,FALSE,"Ratio Analysis";#N/A,#N/A,FALSE,"Test 120 Day Accts";#N/A,#N/A,FALSE,"Tickmarks"}</definedName>
    <definedName name="ghfng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hfng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hfngn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hfngn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hfnhgn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hfnhgn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hfthtr" localSheetId="0" hidden="1">{"AnalRSA",#N/A,TRUE,"PL-Anal";"AnalIAS",#N/A,TRUE,"PL-Anal"}</definedName>
    <definedName name="ghfthtr" hidden="1">{"AnalRSA",#N/A,TRUE,"PL-Anal";"AnalIAS",#N/A,TRUE,"PL-Anal"}</definedName>
    <definedName name="ghhm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ghhm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ghuyhg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huyhg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jhgjg" localSheetId="0" hidden="1">#REF!</definedName>
    <definedName name="gjhgjg" hidden="1">#REF!</definedName>
    <definedName name="gkhgj" localSheetId="0" hidden="1">{"ALL",#N/A,FALSE,"YTD";"CFI",#N/A,FALSE,"YTD";"CPC",#N/A,FALSE,"YTD";"NAPA",#N/A,FALSE,"YTD";"OGI",#N/A,FALSE,"YTD";"PDX",#N/A,FALSE,"YTD"}</definedName>
    <definedName name="gkhgj" hidden="1">{"ALL",#N/A,FALSE,"YTD";"CFI",#N/A,FALSE,"YTD";"CPC",#N/A,FALSE,"YTD";"NAPA",#N/A,FALSE,"YTD";"OGI",#N/A,FALSE,"YTD";"PDX",#N/A,FALSE,"YTD"}</definedName>
    <definedName name="grdaser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rdaser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rdgderg" hidden="1">[4]Кедровский!#REF!</definedName>
    <definedName name="grdshgtfy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rdshgtf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rer" localSheetId="0" hidden="1">{"IASBS",#N/A,TRUE,"IAS";"IASPL",#N/A,TRUE,"IAS";"IASNotes",#N/A,TRUE,"IAS";"CFDir - expanded",#N/A,TRUE,"CF DIR"}</definedName>
    <definedName name="grer" hidden="1">{"IASBS",#N/A,TRUE,"IAS";"IASPL",#N/A,TRUE,"IAS";"IASNotes",#N/A,TRUE,"IAS";"CFDir - expanded",#N/A,TRUE,"CF DIR"}</definedName>
    <definedName name="Group_CFS" localSheetId="0" hidden="1">{"PRINTME",#N/A,FALSE,"FINAL-10"}</definedName>
    <definedName name="Group_CFS" hidden="1">{"PRINTME",#N/A,FALSE,"FINAL-10"}</definedName>
    <definedName name="grtrewae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rtrewae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sadfasud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gsadfasud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gsdr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sdr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tdg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tdg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thy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thy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gthyhjfy" localSheetId="0" hidden="1">{"glc1",#N/A,FALSE,"GLC";"glc2",#N/A,FALSE,"GLC";"glc3",#N/A,FALSE,"GLC";"glc4",#N/A,FALSE,"GLC";"glc5",#N/A,FALSE,"GLC"}</definedName>
    <definedName name="gthyhjfy" hidden="1">{"glc1",#N/A,FALSE,"GLC";"glc2",#N/A,FALSE,"GLC";"glc3",#N/A,FALSE,"GLC";"glc4",#N/A,FALSE,"GLC";"glc5",#N/A,FALSE,"GLC"}</definedName>
    <definedName name="gx" hidden="1">'[3]pasiva-skutečnost'!$A$15:$A$25</definedName>
    <definedName name="h.j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.j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d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d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fdyhyh" localSheetId="0" hidden="1">{#N/A,#N/A,FALSE,"CIS_OIL";#N/A,#N/A,FALSE,"RUSSIA_OIL";#N/A,#N/A,FALSE,"vs. W Reserves";#N/A,#N/A,FALSE,"vs. W Production";#N/A,#N/A,FALSE,"vs. R Reserves";#N/A,#N/A,FALSE,"vs. R Production";#N/A,#N/A,FALSE,"Page1";#N/A,#N/A,FALSE,"SIDANCO_COMPS";#N/A,#N/A,FALSE,"SIDANKO_COMPS (2)";#N/A,#N/A,FALSE,"SIDANKO (2)";#N/A,#N/A,FALSE,"SIDANCO"}</definedName>
    <definedName name="hfdyhyh" hidden="1">{#N/A,#N/A,FALSE,"CIS_OIL";#N/A,#N/A,FALSE,"RUSSIA_OIL";#N/A,#N/A,FALSE,"vs. W Reserves";#N/A,#N/A,FALSE,"vs. W Production";#N/A,#N/A,FALSE,"vs. R Reserves";#N/A,#N/A,FALSE,"vs. R Production";#N/A,#N/A,FALSE,"Page1";#N/A,#N/A,FALSE,"SIDANCO_COMPS";#N/A,#N/A,FALSE,"SIDANKO_COMPS (2)";#N/A,#N/A,FALSE,"SIDANKO (2)";#N/A,#N/A,FALSE,"SIDANCO"}</definedName>
    <definedName name="hfgtdhf" localSheetId="0" hidden="1">{"ISNOELIMS",#N/A,FALSE,"iatmwoelim"}</definedName>
    <definedName name="hfgtdhf" hidden="1">{"ISNOELIMS",#N/A,FALSE,"iatmwoelim"}</definedName>
    <definedName name="hfhn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fhn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ghghghj" localSheetId="0" hidden="1">#REF!</definedName>
    <definedName name="hghghghj" hidden="1">#REF!</definedName>
    <definedName name="hghjg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ghjg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gjghj67687" localSheetId="0" hidden="1">{"PRINTME",#N/A,FALSE,"FINAL-10"}</definedName>
    <definedName name="hgjghj67687" hidden="1">{"PRINTME",#N/A,FALSE,"FINAL-10"}</definedName>
    <definedName name="hgjgs" localSheetId="0" hidden="1">{"glc1",#N/A,FALSE,"GLC";"glc2",#N/A,FALSE,"GLC";"glc3",#N/A,FALSE,"GLC";"glc4",#N/A,FALSE,"GLC";"glc5",#N/A,FALSE,"GLC"}</definedName>
    <definedName name="hgjgs" hidden="1">{"glc1",#N/A,FALSE,"GLC";"glc2",#N/A,FALSE,"GLC";"glc3",#N/A,FALSE,"GLC";"glc4",#N/A,FALSE,"GLC";"glc5",#N/A,FALSE,"GLC"}</definedName>
    <definedName name="hgk" localSheetId="0" hidden="1">{#N/A,#N/A,FALSE,"Aging Summary";#N/A,#N/A,FALSE,"Ratio Analysis";#N/A,#N/A,FALSE,"Test 120 Day Accts";#N/A,#N/A,FALSE,"Tickmarks"}</definedName>
    <definedName name="hgk" hidden="1">{#N/A,#N/A,FALSE,"Aging Summary";#N/A,#N/A,FALSE,"Ratio Analysis";#N/A,#N/A,FALSE,"Test 120 Day Accts";#N/A,#N/A,FALSE,"Tickmarks"}</definedName>
    <definedName name="hgm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gm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gnfgnh" localSheetId="0" hidden="1">{#N/A,#N/A,TRUE,"Лист1";#N/A,#N/A,TRUE,"Лист2";#N/A,#N/A,TRUE,"Лист3"}</definedName>
    <definedName name="hgnfgnh" hidden="1">{#N/A,#N/A,TRUE,"Лист1";#N/A,#N/A,TRUE,"Лист2";#N/A,#N/A,TRUE,"Лист3"}</definedName>
    <definedName name="hgrhrthtrhstrh" localSheetId="0" hidden="1">{#N/A,#N/A,FALSE,"Comps";#N/A,#N/A,FALSE,"Finantials NL";#N/A,#N/A,FALSE,"Exit NL (2)";#N/A,#N/A,FALSE,"Finantials ZapSib ";#N/A,#N/A,FALSE,"Exit ZS (2)"}</definedName>
    <definedName name="hgrhrthtrhstrh" hidden="1">{#N/A,#N/A,FALSE,"Comps";#N/A,#N/A,FALSE,"Finantials NL";#N/A,#N/A,FALSE,"Exit NL (2)";#N/A,#N/A,FALSE,"Finantials ZapSib ";#N/A,#N/A,FALSE,"Exit ZS (2)"}</definedName>
    <definedName name="hh" hidden="1">[4]Кедровский!#REF!</definedName>
    <definedName name="hhhhhhhhhhhhhhhd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hhhhhhhhhhhhhhd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hhhhhhhyfutg" localSheetId="0" hidden="1">{"CON-TING BS",#N/A,FALSE,"Consolidating YTD";"CON-TING MONTH",#N/A,FALSE,"Consolidating";#N/A,#N/A,FALSE,"Consolidating QTR";"CON-TING YTD",#N/A,FALSE,"Consolidating YTD"}</definedName>
    <definedName name="hhhhhhhhyfutg" hidden="1">{"CON-TING BS",#N/A,FALSE,"Consolidating YTD";"CON-TING MONTH",#N/A,FALSE,"Consolidating";#N/A,#N/A,FALSE,"Consolidating QTR";"CON-TING YTD",#N/A,FALSE,"Consolidating YTD"}</definedName>
    <definedName name="hhrtht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hrtht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jgmjm" localSheetId="0" hidden="1">{"Страница 1",#N/A,FALSE,"Модель Интенсивника";"Страница 2",#N/A,FALSE,"Модель Интенсивника";"Страница 3",#N/A,FALSE,"Модель Интенсивника"}</definedName>
    <definedName name="hjgmjm" hidden="1">{"Страница 1",#N/A,FALSE,"Модель Интенсивника";"Страница 2",#N/A,FALSE,"Модель Интенсивника";"Страница 3",#N/A,FALSE,"Модель Интенсивника"}</definedName>
    <definedName name="hjhjghgh" localSheetId="0" hidden="1">#REF!</definedName>
    <definedName name="hjhjghgh" hidden="1">#REF!</definedName>
    <definedName name="hjj" localSheetId="0" hidden="1">{"glc1",#N/A,FALSE,"GLC";"glc2",#N/A,FALSE,"GLC";"glc3",#N/A,FALSE,"GLC";"glc4",#N/A,FALSE,"GLC";"glc5",#N/A,FALSE,"GLC"}</definedName>
    <definedName name="hjj" hidden="1">{"glc1",#N/A,FALSE,"GLC";"glc2",#N/A,FALSE,"GLC";"glc3",#N/A,FALSE,"GLC";"glc4",#N/A,FALSE,"GLC";"glc5",#N/A,FALSE,"GLC"}</definedName>
    <definedName name="hjmgm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jmgm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r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hr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hrhrhd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rhrhd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rhyty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rhyty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rrdhr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rrdhr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shh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shh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ss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ss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stfhythhyf" localSheetId="0" hidden="1">{"Page1",#N/A,TRUE,"P&amp;LREP";"PAge 2",#N/A,TRUE,"P&amp;LREP";"Page3",#N/A,TRUE,"P&amp;LREP";"Page4",#N/A,TRUE,"P&amp;LREP"}</definedName>
    <definedName name="hstfhythhyf" hidden="1">{"Page1",#N/A,TRUE,"P&amp;LREP";"PAge 2",#N/A,TRUE,"P&amp;LREP";"Page3",#N/A,TRUE,"P&amp;LREP";"Page4",#N/A,TRUE,"P&amp;LREP"}</definedName>
    <definedName name="htdddddddrthg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htdddddddrthg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hthtr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thtr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TLM" localSheetId="0" hidden="1">{"'РП (2)'!$A$5:$S$150"}</definedName>
    <definedName name="HTLM" hidden="1">{"'РП (2)'!$A$5:$S$150"}</definedName>
    <definedName name="HTML_CodePage" hidden="1">1251</definedName>
    <definedName name="HTML_Control" localSheetId="0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""</definedName>
    <definedName name="HTML_LastUpdate" hidden="1">"19.08.98"</definedName>
    <definedName name="HTML_LineAfter" hidden="1">FALSE</definedName>
    <definedName name="HTML_LineBefore" hidden="1">FALSE</definedName>
    <definedName name="HTML_Name" hidden="1">"Алесенко"</definedName>
    <definedName name="HTML_OBDlg2" hidden="1">TRUE</definedName>
    <definedName name="HTML_OBDlg4" hidden="1">TRUE</definedName>
    <definedName name="HTML_OS" hidden="1">0</definedName>
    <definedName name="HTML_PathFile" hidden="1">"L:\WWW\ECONOMIC\541-rsk.htm"</definedName>
    <definedName name="HTML_PathFileMac" hidden="1">"Macintosh HD:HomePageStuff:New_Home_Page:datafile:histret.html"</definedName>
    <definedName name="HTML_Title" hidden="1">"DIAG_RSK"</definedName>
    <definedName name="HTML1_1" hidden="1">"[ReturnsHistorical]Sheet1!$A$1:$D$77"</definedName>
    <definedName name="HTML1_10" hidden="1">""</definedName>
    <definedName name="HTML1_11" hidden="1">1</definedName>
    <definedName name="HTML1_12" hidden="1">"Zip 100:New_Home_Page:datafile:histret.html"</definedName>
    <definedName name="HTML1_2" hidden="1">1</definedName>
    <definedName name="HTML1_3" hidden="1">"ReturnsHistorical"</definedName>
    <definedName name="HTML1_4" hidden="1">"Historical Returns on Stocks, Bonds and Bills"</definedName>
    <definedName name="HTML1_5" hidden="1">"Ibbotson Data"</definedName>
    <definedName name="HTML1_6" hidden="1">-4146</definedName>
    <definedName name="HTML1_7" hidden="1">-4146</definedName>
    <definedName name="HTML1_8" hidden="1">"3/17/97"</definedName>
    <definedName name="HTML1_9" hidden="1">"Aswath Damodaran"</definedName>
    <definedName name="HTML2_1" hidden="1">"[histret.xls]Sheet1!$A$1:$G$85"</definedName>
    <definedName name="HTML2_10" hidden="1">""</definedName>
    <definedName name="HTML2_11" hidden="1">1</definedName>
    <definedName name="HTML2_12" hidden="1">"Macintosh HD:New_Home_Page:datafile:histret.html"</definedName>
    <definedName name="HTML2_2" hidden="1">1</definedName>
    <definedName name="HTML2_3" hidden="1">"Historical Returns"</definedName>
    <definedName name="HTML2_4" hidden="1">"Historical Returns on Stocks, Bonds and Bills"</definedName>
    <definedName name="HTML2_5" hidden="1">""</definedName>
    <definedName name="HTML2_6" hidden="1">1</definedName>
    <definedName name="HTML2_7" hidden="1">1</definedName>
    <definedName name="HTML2_8" hidden="1">"2/3/98"</definedName>
    <definedName name="HTML2_9" hidden="1">"Aswath Damodaran"</definedName>
    <definedName name="HTMLCount" hidden="1">2</definedName>
    <definedName name="htrh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trh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trhth" hidden="1">[4]Кедровский!#REF!</definedName>
    <definedName name="htrhtrh" hidden="1">[4]Кедровский!#REF!</definedName>
    <definedName name="hujuj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hujuj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huku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uku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xfd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xfd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yfdfthd" localSheetId="0" hidden="1">{"portbalance",#N/A,FALSE,"iatmwoelim"}</definedName>
    <definedName name="hyfdfthd" hidden="1">{"portbalance",#N/A,FALSE,"iatmwoelim"}</definedName>
    <definedName name="hyjuty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yjuty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ytryd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ytryd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yu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hyu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hop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hop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i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i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kfjjg" localSheetId="0" hidden="1">{#N/A,#N/A,FALSE,"Титул_ОСН";#N/A,#N/A,FALSE,"Итоги";#N/A,#N/A,FALSE,"Источники";#N/A,#N/A,FALSE,"ПрочПродажи";#N/A,#N/A,FALSE,"ЗП";#N/A,#N/A,FALSE,"Налоги";#N/A,#N/A,FALSE,"Энерго";#N/A,#N/A,FALSE,"Сырьё";#N/A,#N/A,FALSE,"Снабжение";#N/A,#N/A,FALSE,"Оборудование";#N/A,#N/A,FALSE,"Транспорт";#N/A,#N/A,FALSE,"Коммерция";#N/A,#N/A,FALSE,"ТЕК_РЕМ";#N/A,#N/A,FALSE,"КАП_РЕМ";#N/A,#N/A,FALSE,"КАП_СТР";#N/A,#N/A,FALSE,"НИОКР";#N/A,#N/A,FALSE,"Кадры";#N/A,#N/A,FALSE,"СОЦ";#N/A,#N/A,FALSE,"НепромПр";#N/A,#N/A,FALSE,"ФИНАНСЫ";#N/A,#N/A,FALSE,"Прочие";#N/A,#N/A,FALSE,"Гаш_кредит";#N/A,#N/A,FALSE,"ФП"}</definedName>
    <definedName name="ikfjjg" hidden="1">{#N/A,#N/A,FALSE,"Титул_ОСН";#N/A,#N/A,FALSE,"Итоги";#N/A,#N/A,FALSE,"Источники";#N/A,#N/A,FALSE,"ПрочПродажи";#N/A,#N/A,FALSE,"ЗП";#N/A,#N/A,FALSE,"Налоги";#N/A,#N/A,FALSE,"Энерго";#N/A,#N/A,FALSE,"Сырьё";#N/A,#N/A,FALSE,"Снабжение";#N/A,#N/A,FALSE,"Оборудование";#N/A,#N/A,FALSE,"Транспорт";#N/A,#N/A,FALSE,"Коммерция";#N/A,#N/A,FALSE,"ТЕК_РЕМ";#N/A,#N/A,FALSE,"КАП_РЕМ";#N/A,#N/A,FALSE,"КАП_СТР";#N/A,#N/A,FALSE,"НИОКР";#N/A,#N/A,FALSE,"Кадры";#N/A,#N/A,FALSE,"СОЦ";#N/A,#N/A,FALSE,"НепромПр";#N/A,#N/A,FALSE,"ФИНАНСЫ";#N/A,#N/A,FALSE,"Прочие";#N/A,#N/A,FALSE,"Гаш_кредит";#N/A,#N/A,FALSE,"ФП"}</definedName>
    <definedName name="ikkihhuk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kkihhuk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mium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mium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NRGR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NRGR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iokjh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okjh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XCL_SBC" hidden="1">"c3081"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PAYOUT_RATIO" hidden="1">"c3492"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"11/15/2006 11:59:13 AM"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m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um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umiu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iumiu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iummu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iummu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ad" localSheetId="0" hidden="1">{#N/A,"30% Success",TRUE,"Sales Forecast";#N/A,#N/A,TRUE,"Sheet2"}</definedName>
    <definedName name="jad" hidden="1">{#N/A,"30% Success",TRUE,"Sales Forecast";#N/A,#N/A,TRUE,"Sheet2"}</definedName>
    <definedName name="jgh" localSheetId="0" hidden="1">{"print95",#N/A,FALSE,"1995E.XLS";"print96",#N/A,FALSE,"1996E.XLS"}</definedName>
    <definedName name="jgh" hidden="1">{"print95",#N/A,FALSE,"1995E.XLS";"print96",#N/A,FALSE,"1996E.XLS"}</definedName>
    <definedName name="jgjhg" localSheetId="0" hidden="1">#REF!</definedName>
    <definedName name="jgjhg" hidden="1">#REF!</definedName>
    <definedName name="jhmfkimj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hmfkimj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im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jim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jjhgfu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jhgfu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jjjjhytrf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jjjjhytrf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jjjjjjjjjjy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jjjjjjjjjjjy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jjjjjkkl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jjjjjkkl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jkln.k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kln.k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mhbmbn" localSheetId="0" hidden="1">{"glc1",#N/A,FALSE,"GLC";"glc2",#N/A,FALSE,"GLC";"glc3",#N/A,FALSE,"GLC";"glc4",#N/A,FALSE,"GLC";"glc5",#N/A,FALSE,"GLC"}</definedName>
    <definedName name="jmhbmbn" hidden="1">{"glc1",#N/A,FALSE,"GLC";"glc2",#N/A,FALSE,"GLC";"glc3",#N/A,FALSE,"GLC";"glc4",#N/A,FALSE,"GLC";"glc5",#N/A,FALSE,"GLC"}</definedName>
    <definedName name="jmhj" localSheetId="0" hidden="1">{#N/A,#N/A,TRUE,"Лист2"}</definedName>
    <definedName name="jmhj" hidden="1">{#N/A,#N/A,TRUE,"Лист2"}</definedName>
    <definedName name="jmy" hidden="1">#N/A</definedName>
    <definedName name="jny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n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oaquim" localSheetId="0" hidden="1">{#N/A,"100% Success",TRUE,"Sales Forecast";#N/A,#N/A,TRUE,"Sheet2"}</definedName>
    <definedName name="joaquim" hidden="1">{#N/A,"100% Success",TRUE,"Sales Forecast";#N/A,#N/A,TRUE,"Sheet2"}</definedName>
    <definedName name="jollih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ollih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rtyr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rtyr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thtyh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thtyh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thyr" localSheetId="0" hidden="1">{#N/A,#N/A,TRUE,"Лист1";#N/A,#N/A,TRUE,"Лист2";#N/A,#N/A,TRUE,"Лист3"}</definedName>
    <definedName name="jthyr" hidden="1">{#N/A,#N/A,TRUE,"Лист1";#N/A,#N/A,TRUE,"Лист2";#N/A,#N/A,TRUE,"Лист3"}</definedName>
    <definedName name="jtrjg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trjg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ugikolp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ugikolp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ut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ut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uujuj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uujuj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uujyu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uujyu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y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y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ytujyrki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jytujyrki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kamil" localSheetId="0" hidden="1">{"glc1",#N/A,FALSE,"GLC";"glc2",#N/A,FALSE,"GLC";"glc3",#N/A,FALSE,"GLC";"glc4",#N/A,FALSE,"GLC";"glc5",#N/A,FALSE,"GLC"}</definedName>
    <definedName name="kamil" hidden="1">{"glc1",#N/A,FALSE,"GLC";"glc2",#N/A,FALSE,"GLC";"glc3",#N/A,FALSE,"GLC";"glc4",#N/A,FALSE,"GLC";"glc5",#N/A,FALSE,"GLC"}</definedName>
    <definedName name="kBNT" localSheetId="0" hidden="1">{"'РП (2)'!$A$5:$S$150"}</definedName>
    <definedName name="kBNT" hidden="1">{"'РП (2)'!$A$5:$S$150"}</definedName>
    <definedName name="KFP" localSheetId="0" hidden="1">{"glc1",#N/A,FALSE,"GLC";"glc2",#N/A,FALSE,"GLC";"glc3",#N/A,FALSE,"GLC";"glc4",#N/A,FALSE,"GLC";"glc5",#N/A,FALSE,"GLC"}</definedName>
    <definedName name="KFP" hidden="1">{"glc1",#N/A,FALSE,"GLC";"glc2",#N/A,FALSE,"GLC";"glc3",#N/A,FALSE,"GLC";"glc4",#N/A,FALSE,"GLC";"glc5",#N/A,FALSE,"GLC"}</definedName>
    <definedName name="kgghk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kgghk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khfgu" localSheetId="0" hidden="1">{"s3 cash flow",#N/A,FALSE,"s-3 Consolidated"}</definedName>
    <definedName name="khfgu" hidden="1">{"s3 cash flow",#N/A,FALSE,"s-3 Consolidated"}</definedName>
    <definedName name="khj" localSheetId="0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khj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kihffijgj" localSheetId="0" hidden="1">{"IAS Mapping",#N/A,FALSE,"RSA_FS";#N/A,#N/A,FALSE,"CHECK!";#N/A,#N/A,FALSE,"Recon";#N/A,#N/A,FALSE,"NMG";#N/A,#N/A,FALSE,"Journals";"AnalRSA",#N/A,FALSE,"PL-Anal";"AnalIAS",#N/A,FALSE,"PL-Anal";#N/A,#N/A,FALSE,"COS"}</definedName>
    <definedName name="kihffijgj" hidden="1">{"IAS Mapping",#N/A,FALSE,"RSA_FS";#N/A,#N/A,FALSE,"CHECK!";#N/A,#N/A,FALSE,"Recon";#N/A,#N/A,FALSE,"NMG";#N/A,#N/A,FALSE,"Journals";"AnalRSA",#N/A,FALSE,"PL-Anal";"AnalIAS",#N/A,FALSE,"PL-Anal";#N/A,#N/A,FALSE,"COS"}</definedName>
    <definedName name="kihihkhikhikhikhki" localSheetId="0" hidden="1">{"Valuation_Common",#N/A,FALSE,"Valuation"}</definedName>
    <definedName name="kihihkhikhikhikhki" hidden="1">{"Valuation_Common",#N/A,FALSE,"Valuation"}</definedName>
    <definedName name="kiy8ukyki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kiy8ukyki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kiyu" localSheetId="0" hidden="1">{"assets",#N/A,FALSE,"historicBS";"liab",#N/A,FALSE,"historicBS";"is",#N/A,FALSE,"historicIS";"ratios",#N/A,FALSE,"ratios"}</definedName>
    <definedName name="kiyu" hidden="1">{"assets",#N/A,FALSE,"historicBS";"liab",#N/A,FALSE,"historicBS";"is",#N/A,FALSE,"historicIS";"ratios",#N/A,FALSE,"ratios"}</definedName>
    <definedName name="kjkj" localSheetId="0" hidden="1">#REF!</definedName>
    <definedName name="kjkj" hidden="1">#REF!</definedName>
    <definedName name="kk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kk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klgjklgjkl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klgjklgjkl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klukugk" localSheetId="0" hidden="1">{"glc1",#N/A,FALSE,"GLC";"glc2",#N/A,FALSE,"GLC";"glc3",#N/A,FALSE,"GLC";"glc4",#N/A,FALSE,"GLC";"glc5",#N/A,FALSE,"GLC"}</definedName>
    <definedName name="klukugk" hidden="1">{"glc1",#N/A,FALSE,"GLC";"glc2",#N/A,FALSE,"GLC";"glc3",#N/A,FALSE,"GLC";"glc4",#N/A,FALSE,"GLC";"glc5",#N/A,FALSE,"GLC"}</definedName>
    <definedName name="kop" localSheetId="0" hidden="1">{#N/A,#N/A,FALSE,"Aging Summary";#N/A,#N/A,FALSE,"Ratio Analysis";#N/A,#N/A,FALSE,"Test 120 Day Accts";#N/A,#N/A,FALSE,"Tickmarks"}</definedName>
    <definedName name="kop" hidden="1">{#N/A,#N/A,FALSE,"Aging Summary";#N/A,#N/A,FALSE,"Ratio Analysis";#N/A,#N/A,FALSE,"Test 120 Day Accts";#N/A,#N/A,FALSE,"Tickmarks"}</definedName>
    <definedName name="ktzuk" localSheetId="0" hidden="1">{#N/A,#N/A,FALSE,"Aging Summary";#N/A,#N/A,FALSE,"Ratio Analysis";#N/A,#N/A,FALSE,"Test 120 Day Accts";#N/A,#N/A,FALSE,"Tickmarks"}</definedName>
    <definedName name="ktzuk" hidden="1">{#N/A,#N/A,FALSE,"Aging Summary";#N/A,#N/A,FALSE,"Ratio Analysis";#N/A,#N/A,FALSE,"Test 120 Day Accts";#N/A,#N/A,FALSE,"Tickmarks"}</definedName>
    <definedName name="kugkk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kugkk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limcount" hidden="1">1</definedName>
    <definedName name="ljkjklj9" localSheetId="0" hidden="1">#REF!</definedName>
    <definedName name="ljkjklj9" hidden="1">#REF!</definedName>
    <definedName name="lkj" localSheetId="0" hidden="1">{"print95",#N/A,FALSE,"1995E.XLS";"print96",#N/A,FALSE,"1996E.XLS"}</definedName>
    <definedName name="lkj" hidden="1">{"print95",#N/A,FALSE,"1995E.XLS";"print96",#N/A,FALSE,"1996E.XLS"}</definedName>
    <definedName name="lkjlk" localSheetId="0" hidden="1">{"print95",#N/A,FALSE,"1995E.XLS";"print96",#N/A,FALSE,"1996E.XLS"}</definedName>
    <definedName name="lkjlk" hidden="1">{"print95",#N/A,FALSE,"1995E.XLS";"print96",#N/A,FALSE,"1996E.XLS"}</definedName>
    <definedName name="lkq" localSheetId="0" hidden="1">{"print95",#N/A,FALSE,"1995E.XLS";"print96",#N/A,FALSE,"1996E.XLS"}</definedName>
    <definedName name="lkq" hidden="1">{"print95",#N/A,FALSE,"1995E.XLS";"print96",#N/A,FALSE,"1996E.XLS"}</definedName>
    <definedName name="ll" localSheetId="0" hidden="1">{#N/A,#N/A,FALSE,"Aging Summary";#N/A,#N/A,FALSE,"Ratio Analysis";#N/A,#N/A,FALSE,"Test 120 Day Accts";#N/A,#N/A,FALSE,"Tickmarks"}</definedName>
    <definedName name="ll" hidden="1">{#N/A,#N/A,FALSE,"Aging Summary";#N/A,#N/A,FALSE,"Ratio Analysis";#N/A,#N/A,FALSE,"Test 120 Day Accts";#N/A,#N/A,FALSE,"Tickmarks"}</definedName>
    <definedName name="llluuoll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llluuoll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arket" localSheetId="0" hidden="1">{#N/A,"70% Success",FALSE,"Sales Forecast";#N/A,#N/A,FALSE,"Sheet2"}</definedName>
    <definedName name="market" hidden="1">{#N/A,"70% Success",FALSE,"Sales Forecast";#N/A,#N/A,FALSE,"Sheet2"}</definedName>
    <definedName name="mgghhmn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gghhmn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gmmj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gmmj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ichel" hidden="1">7</definedName>
    <definedName name="mjbmj" hidden="1">#N/A</definedName>
    <definedName name="mkhjh" localSheetId="0" hidden="1">{"print95",#N/A,FALSE,"1995E.XLS";"print96",#N/A,FALSE,"1996E.XLS"}</definedName>
    <definedName name="mkhjh" hidden="1">{"print95",#N/A,FALSE,"1995E.XLS";"print96",#N/A,FALSE,"1996E.XLS"}</definedName>
    <definedName name="mmii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mii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mm" localSheetId="0" hidden="1">{#N/A,#N/A,FALSE,"DCF";#N/A,#N/A,FALSE,"WACC";#N/A,#N/A,FALSE,"Sales_EBIT";#N/A,#N/A,FALSE,"Capex_Depreciation";#N/A,#N/A,FALSE,"WC";#N/A,#N/A,FALSE,"Interest";#N/A,#N/A,FALSE,"Assumptions"}</definedName>
    <definedName name="mmm" hidden="1">{#N/A,#N/A,FALSE,"DCF";#N/A,#N/A,FALSE,"WACC";#N/A,#N/A,FALSE,"Sales_EBIT";#N/A,#N/A,FALSE,"Capex_Depreciation";#N/A,#N/A,FALSE,"WC";#N/A,#N/A,FALSE,"Interest";#N/A,#N/A,FALSE,"Assumptions"}</definedName>
    <definedName name="mmmm" localSheetId="0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mmmm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mmmmm" localSheetId="0" hidden="1">{"Valuation_Common",#N/A,FALSE,"Valuation"}</definedName>
    <definedName name="mmmmm" hidden="1">{"Valuation_Common",#N/A,FALSE,"Valuation"}</definedName>
    <definedName name="mmmmmm" localSheetId="0" hidden="1">{"Страница 1",#N/A,FALSE,"Модель Интенсивника";"Страница 2",#N/A,FALSE,"Модель Интенсивника";"Страница 3",#N/A,FALSE,"Модель Интенсивника"}</definedName>
    <definedName name="mmmmmm" hidden="1">{"Страница 1",#N/A,FALSE,"Модель Интенсивника";"Страница 2",#N/A,FALSE,"Модель Интенсивника";"Страница 3",#N/A,FALSE,"Модель Интенсивника"}</definedName>
    <definedName name="mmmmmmmm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mmmmmmm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mmmmmmmm" localSheetId="0" hidden="1">{#N/A,#N/A,TRUE,"Лист2"}</definedName>
    <definedName name="mmmmmmmmm" hidden="1">{#N/A,#N/A,TRUE,"Лист2"}</definedName>
    <definedName name="mmmmmmmuymu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mmmmmmuymu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umi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mumi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a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a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ame" localSheetId="0" hidden="1">{#N/A,#N/A,FALSE,"Aging Summary";#N/A,#N/A,FALSE,"Ratio Analysis";#N/A,#N/A,FALSE,"Test 120 Day Accts";#N/A,#N/A,FALSE,"Tickmarks"}</definedName>
    <definedName name="name" hidden="1">{#N/A,#N/A,FALSE,"Aging Summary";#N/A,#N/A,FALSE,"Ratio Analysis";#N/A,#N/A,FALSE,"Test 120 Day Accts";#N/A,#N/A,FALSE,"Tickmarks"}</definedName>
    <definedName name="net" localSheetId="0" hidden="1">{"konoplin - Личное представление",#N/A,TRUE,"ФинПлан_1кв";"konoplin - Личное представление",#N/A,TRUE,"ФинПлан_2кв"}</definedName>
    <definedName name="net" hidden="1">{"konoplin - Личное представление",#N/A,TRUE,"ФинПлан_1кв";"konoplin - Личное представление",#N/A,TRUE,"ФинПлан_2кв"}</definedName>
    <definedName name="njytynuny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jytynun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nnnnnnnnnnnn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nnnnnnnnnnnn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nnnnnnnnnnnnnn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nnnnnnnnnnnnnn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nnnnnnnnnnnnnnnnn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nnnnnnnnnnnnnnnnn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no" localSheetId="0" hidden="1">{"Assumptions","High_Growth",TRUE,"Assumptions";"Summary",#N/A,TRUE,"Summary";"SummaryB",#N/A,TRUE,"Summary B";"Assumptions","Base_Case",TRUE,"Assumptions";"Summary",#N/A,TRUE,"Summary";"SummaryB",#N/A,TRUE,"Summary B";"Assumptions","No_Growth",TRUE,"Assumptions";"Summary",#N/A,TRUE,"Summary";"SummaryB",#N/A,TRUE,"Summary B"}</definedName>
    <definedName name="no" hidden="1">{"Assumptions","High_Growth",TRUE,"Assumptions";"Summary",#N/A,TRUE,"Summary";"SummaryB",#N/A,TRUE,"Summary B";"Assumptions","Base_Case",TRUE,"Assumptions";"Summary",#N/A,TRUE,"Summary";"SummaryB",#N/A,TRUE,"Summary B";"Assumptions","No_Growth",TRUE,"Assumptions";"Summary",#N/A,TRUE,"Summary";"SummaryB",#N/A,TRUE,"Summary B"}</definedName>
    <definedName name="o.po.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.po.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ioiu" localSheetId="0" hidden="1">{"print95",#N/A,FALSE,"1995E.XLS";"print96",#N/A,FALSE,"1996E.XLS"}</definedName>
    <definedName name="oioiu" hidden="1">{"print95",#N/A,FALSE,"1995E.XLS";"print96",#N/A,FALSE,"1996E.XLS"}</definedName>
    <definedName name="ojgikhjk" localSheetId="0" hidden="1">{"TRM IS",#N/A,FALSE,"reclass for sss wages"}</definedName>
    <definedName name="ojgikhjk" hidden="1">{"TRM IS",#N/A,FALSE,"reclass for sss wages"}</definedName>
    <definedName name="oo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o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oo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oo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ooooo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oooooo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pedro" localSheetId="0" hidden="1">{#N/A,"30% Success",TRUE,"Sales Forecast";#N/A,#N/A,TRUE,"Sheet2"}</definedName>
    <definedName name="pedro" hidden="1">{#N/A,"30% Success",TRUE,"Sales Forecast";#N/A,#N/A,TRUE,"Sheet2"}</definedName>
    <definedName name="pp" localSheetId="0" hidden="1">{#N/A,#N/A,FALSE,"Aging Summary";#N/A,#N/A,FALSE,"Ratio Analysis";#N/A,#N/A,FALSE,"Test 120 Day Accts";#N/A,#N/A,FALSE,"Tickmarks"}</definedName>
    <definedName name="pp" hidden="1">{#N/A,#N/A,FALSE,"Aging Summary";#N/A,#N/A,FALSE,"Ratio Analysis";#N/A,#N/A,FALSE,"Test 120 Day Accts";#N/A,#N/A,FALSE,"Tickmarks"}</definedName>
    <definedName name="příjmy" localSheetId="0" hidden="1">{"glc1",#N/A,FALSE,"GLC";"glc2",#N/A,FALSE,"GLC";"glc3",#N/A,FALSE,"GLC";"glc4",#N/A,FALSE,"GLC";"glc5",#N/A,FALSE,"GLC"}</definedName>
    <definedName name="příjmy" hidden="1">{"glc1",#N/A,FALSE,"GLC";"glc2",#N/A,FALSE,"GLC";"glc3",#N/A,FALSE,"GLC";"glc4",#N/A,FALSE,"GLC";"glc5",#N/A,FALSE,"GLC"}</definedName>
    <definedName name="q" localSheetId="0" hidden="1">{"print95",#N/A,FALSE,"1995E.XLS";"print96",#N/A,FALSE,"1996E.XLS"}</definedName>
    <definedName name="q" hidden="1">{"print95",#N/A,FALSE,"1995E.XLS";"print96",#N/A,FALSE,"1996E.XLS"}</definedName>
    <definedName name="QDEDEDE" localSheetId="0" hidden="1">{#N/A,#N/A,FALSE,"Comps";#N/A,#N/A,FALSE,"Finantials NL";#N/A,#N/A,FALSE,"Exit NL (2)";#N/A,#N/A,FALSE,"Finantials ZapSib ";#N/A,#N/A,FALSE,"Exit ZS (2)"}</definedName>
    <definedName name="QDEDEDE" hidden="1">{#N/A,#N/A,FALSE,"Comps";#N/A,#N/A,FALSE,"Finantials NL";#N/A,#N/A,FALSE,"Exit NL (2)";#N/A,#N/A,FALSE,"Finantials ZapSib ";#N/A,#N/A,FALSE,"Exit ZS (2)"}</definedName>
    <definedName name="q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q" localSheetId="0" hidden="1">{"print95",#N/A,FALSE,"1995E.XLS";"print96",#N/A,FALSE,"1996E.XLS"}</definedName>
    <definedName name="qq" hidden="1">{"print95",#N/A,FALSE,"1995E.XLS";"print96",#N/A,FALSE,"1996E.XLS"}</definedName>
    <definedName name="qqq" localSheetId="0" hidden="1">{"print95",#N/A,FALSE,"1995E.XLS";"print96",#N/A,FALSE,"1996E.XLS"}</definedName>
    <definedName name="qqq" hidden="1">{"print95",#N/A,FALSE,"1995E.XLS";"print96",#N/A,FALSE,"1996E.XLS"}</definedName>
    <definedName name="qqqqq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qqqqq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qqw" localSheetId="0" hidden="1">{#N/A,#N/A,FALSE,"Comps";#N/A,#N/A,FALSE,"Finantials NL";#N/A,#N/A,FALSE,"Exit NL (2)";#N/A,#N/A,FALSE,"Finantials ZapSib ";#N/A,#N/A,FALSE,"Exit ZS (2)"}</definedName>
    <definedName name="qqw" hidden="1">{#N/A,#N/A,FALSE,"Comps";#N/A,#N/A,FALSE,"Finantials NL";#N/A,#N/A,FALSE,"Exit NL (2)";#N/A,#N/A,FALSE,"Finantials ZapSib ";#N/A,#N/A,FALSE,"Exit ZS (2)"}</definedName>
    <definedName name="qw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qwe" localSheetId="0" hidden="1">#REF!</definedName>
    <definedName name="qwe" hidden="1">#REF!</definedName>
    <definedName name="qweqr" localSheetId="0" hidden="1">#REF!</definedName>
    <definedName name="qweqr" hidden="1">#REF!</definedName>
    <definedName name="qwq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qwq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rawerwerfwarf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awerwerfwarf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dgdr" localSheetId="0" hidden="1">[5]Кедровский!#REF!</definedName>
    <definedName name="rdgdr" hidden="1">[5]Кедровский!#REF!</definedName>
    <definedName name="rdgrdg" hidden="1">[4]Кедровский!#REF!</definedName>
    <definedName name="rdgrgdrg" hidden="1">[4]Кедровский!#REF!</definedName>
    <definedName name="reafregt5" localSheetId="0" hidden="1">{#N/A,#N/A,TRUE,"Лист2"}</definedName>
    <definedName name="reafregt5" hidden="1">{#N/A,#N/A,TRUE,"Лист2"}</definedName>
    <definedName name="reee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eee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eerfe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eerfe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eerreergre" localSheetId="0" hidden="1">{"IAS Mapping",#N/A,FALSE,"RSA_FS";#N/A,#N/A,FALSE,"CHECK!";#N/A,#N/A,FALSE,"Recon";#N/A,#N/A,FALSE,"NMG";#N/A,#N/A,FALSE,"Journals";"AnalRSA",#N/A,FALSE,"PL-Anal";"AnalIAS",#N/A,FALSE,"PL-Anal";#N/A,#N/A,FALSE,"COS"}</definedName>
    <definedName name="reerreergre" hidden="1">{"IAS Mapping",#N/A,FALSE,"RSA_FS";#N/A,#N/A,FALSE,"CHECK!";#N/A,#N/A,FALSE,"Recon";#N/A,#N/A,FALSE,"NMG";#N/A,#N/A,FALSE,"Journals";"AnalRSA",#N/A,FALSE,"PL-Anal";"AnalIAS",#N/A,FALSE,"PL-Anal";#N/A,#N/A,FALSE,"COS"}</definedName>
    <definedName name="re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e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egsserg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egsserg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egwe" localSheetId="0" hidden="1">{"konoplin - Личное представление",#N/A,TRUE,"ФинПлан_1кв";"konoplin - Личное представление",#N/A,TRUE,"ФинПлан_2кв"}</definedName>
    <definedName name="regwe" hidden="1">{"konoplin - Личное представление",#N/A,TRUE,"ФинПлан_1кв";"konoplin - Личное представление",#N/A,TRUE,"ФинПлан_2кв"}</definedName>
    <definedName name="Report12" localSheetId="0" hidden="1">{"PRINTME",#N/A,FALSE,"FINAL-10"}</definedName>
    <definedName name="Report12" hidden="1">{"PRINTME",#N/A,FALSE,"FINAL-10"}</definedName>
    <definedName name="rer" localSheetId="0" hidden="1">{#N/A,#N/A,TRUE,"Лист1";#N/A,#N/A,TRUE,"Лист2";#N/A,#N/A,TRUE,"Лист3"}</definedName>
    <definedName name="rer" hidden="1">{#N/A,#N/A,TRUE,"Лист1";#N/A,#N/A,TRUE,"Лист2";#N/A,#N/A,TRUE,"Лист3"}</definedName>
    <definedName name="rere" localSheetId="0" hidden="1">{"'Sheet1'!$A$1:$G$85"}</definedName>
    <definedName name="rere" hidden="1">{"'Sheet1'!$A$1:$G$85"}</definedName>
    <definedName name="rfefsef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fefsef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frfqs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frfqs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ftsghyyts" localSheetId="0" hidden="1">{"IASTrail",#N/A,FALSE,"IAS"}</definedName>
    <definedName name="rftsghyyts" hidden="1">{"IASTrail",#N/A,FALSE,"IAS"}</definedName>
    <definedName name="rg" localSheetId="0" hidden="1">{"mgmt forecast",#N/A,FALSE,"Mgmt Forecast";"dcf table",#N/A,FALSE,"Mgmt Forecast";"sensitivity",#N/A,FALSE,"Mgmt Forecast";"table inputs",#N/A,FALSE,"Mgmt Forecast";"calculations",#N/A,FALSE,"Mgmt Forecast"}</definedName>
    <definedName name="rg" hidden="1">{"mgmt forecast",#N/A,FALSE,"Mgmt Forecast";"dcf table",#N/A,FALSE,"Mgmt Forecast";"sensitivity",#N/A,FALSE,"Mgmt Forecast";"table inputs",#N/A,FALSE,"Mgmt Forecast";"calculations",#N/A,FALSE,"Mgmt Forecast"}</definedName>
    <definedName name="rgdgrd" hidden="1">[4]Кедровский!#REF!</definedName>
    <definedName name="rgdrg" hidden="1">[4]Кедровский!#REF!</definedName>
    <definedName name="rgdrgdrg" hidden="1">[4]Кедровский!#REF!</definedName>
    <definedName name="rgege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ege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eg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eg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erag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erag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esgrfdf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esgrfdf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ter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gter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hrh" hidden="1">[4]Кедровский!#REF!</definedName>
    <definedName name="rhtyhry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htyhr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jgbz" localSheetId="0" hidden="1">{"'РП (2)'!$A$5:$S$150"}</definedName>
    <definedName name="rjgbz" hidden="1">{"'РП (2)'!$A$5:$S$150"}</definedName>
    <definedName name="rjuy" localSheetId="0" hidden="1">{#N/A,#N/A,TRUE,"Лист1";#N/A,#N/A,TRUE,"Лист2";#N/A,#N/A,TRUE,"Лист3"}</definedName>
    <definedName name="rjuy" hidden="1">{#N/A,#N/A,TRUE,"Лист1";#N/A,#N/A,TRUE,"Лист2";#N/A,#N/A,TRUE,"Лист3"}</definedName>
    <definedName name="rozvaha_vysledovka" localSheetId="0" hidden="1">{"glc1",#N/A,FALSE,"GLC";"glc2",#N/A,FALSE,"GLC";"glc3",#N/A,FALSE,"GLC";"glc4",#N/A,FALSE,"GLC";"glc5",#N/A,FALSE,"GLC"}</definedName>
    <definedName name="rozvaha_vysledovka" hidden="1">{"glc1",#N/A,FALSE,"GLC";"glc2",#N/A,FALSE,"GLC";"glc3",#N/A,FALSE,"GLC";"glc4",#N/A,FALSE,"GLC";"glc5",#N/A,FALSE,"GLC"}</definedName>
    <definedName name="r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g" localSheetId="0" hidden="1">{#N/A,#N/A,TRUE,"MAP";#N/A,#N/A,TRUE,"STEPS";#N/A,#N/A,TRUE,"RULES"}</definedName>
    <definedName name="rrg" hidden="1">{#N/A,#N/A,TRUE,"MAP";#N/A,#N/A,TRUE,"STEPS";#N/A,#N/A,TRUE,"RULES"}</definedName>
    <definedName name="rrg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g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rewf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rewf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rrrrrrrrrrrrrrrrrrrrr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rrrrrrrrrrrrrrrrrrrrrr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sdfrfre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sdfrfre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t" localSheetId="0" hidden="1">{#N/A,#N/A,FALSE,"Aging Summary";#N/A,#N/A,FALSE,"Ratio Analysis";#N/A,#N/A,FALSE,"Test 120 Day Accts";#N/A,#N/A,FALSE,"Tickmarks"}</definedName>
    <definedName name="rt" hidden="1">{#N/A,#N/A,FALSE,"Aging Summary";#N/A,#N/A,FALSE,"Ratio Analysis";#N/A,#N/A,FALSE,"Test 120 Day Accts";#N/A,#N/A,FALSE,"Tickmarks"}</definedName>
    <definedName name="rtedtggrhy6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tedtggrhy6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th" localSheetId="0" hidden="1">{#N/A,#N/A,FALSE,"Aging Summary";#N/A,#N/A,FALSE,"Ratio Analysis";#N/A,#N/A,FALSE,"Test 120 Day Accts";#N/A,#N/A,FALSE,"Tickmarks"}</definedName>
    <definedName name="rth" hidden="1">{#N/A,#N/A,FALSE,"Aging Summary";#N/A,#N/A,FALSE,"Ratio Analysis";#N/A,#N/A,FALSE,"Test 120 Day Accts";#N/A,#N/A,FALSE,"Tickmarks"}</definedName>
    <definedName name="rth56uh56ju" localSheetId="0" hidden="1">{"glc1",#N/A,FALSE,"GLC";"glc2",#N/A,FALSE,"GLC";"glc3",#N/A,FALSE,"GLC";"glc4",#N/A,FALSE,"GLC";"glc5",#N/A,FALSE,"GLC"}</definedName>
    <definedName name="rth56uh56ju" hidden="1">{"glc1",#N/A,FALSE,"GLC";"glc2",#N/A,FALSE,"GLC";"glc3",#N/A,FALSE,"GLC";"glc4",#N/A,FALSE,"GLC";"glc5",#N/A,FALSE,"GLC"}</definedName>
    <definedName name="rthr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thr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thrth" hidden="1">[4]Кедровский!#REF!</definedName>
    <definedName name="rthtr" hidden="1">[4]Кедровский!#REF!</definedName>
    <definedName name="rthtr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thtr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thtrh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thtrh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tjttyjh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tjttyjh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rtr" localSheetId="0" hidden="1">{#N/A,#N/A,FALSE,"Aging Summary";#N/A,#N/A,FALSE,"Ratio Analysis";#N/A,#N/A,FALSE,"Test 120 Day Accts";#N/A,#N/A,FALSE,"Tickmarks"}</definedName>
    <definedName name="rtr" hidden="1">{#N/A,#N/A,FALSE,"Aging Summary";#N/A,#N/A,FALSE,"Ratio Analysis";#N/A,#N/A,FALSE,"Test 120 Day Accts";#N/A,#N/A,FALSE,"Tickmarks"}</definedName>
    <definedName name="rty" localSheetId="0" hidden="1">{#N/A,#N/A,FALSE,"Aging Summary";#N/A,#N/A,FALSE,"Ratio Analysis";#N/A,#N/A,FALSE,"Test 120 Day Accts";#N/A,#N/A,FALSE,"Tickmarks"}</definedName>
    <definedName name="rty" hidden="1">{#N/A,#N/A,FALSE,"Aging Summary";#N/A,#N/A,FALSE,"Ratio Analysis";#N/A,#N/A,FALSE,"Test 120 Day Accts";#N/A,#N/A,FALSE,"Tickmarks"}</definedName>
    <definedName name="rty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ty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rwn" localSheetId="0" hidden="1">{"glc1",#N/A,FALSE,"GLC";"glc2",#N/A,FALSE,"GLC";"glc3",#N/A,FALSE,"GLC";"glc4",#N/A,FALSE,"GLC";"glc5",#N/A,FALSE,"GLC"}</definedName>
    <definedName name="rwn" hidden="1">{"glc1",#N/A,FALSE,"GLC";"glc2",#N/A,FALSE,"GLC";"glc3",#N/A,FALSE,"GLC";"glc4",#N/A,FALSE,"GLC";"glc5",#N/A,FALSE,"GLC"}</definedName>
    <definedName name="s" localSheetId="0" hidden="1">{#N/A,#N/A,FALSE,"Aging Summary";#N/A,#N/A,FALSE,"Ratio Analysis";#N/A,#N/A,FALSE,"Test 120 Day Accts";#N/A,#N/A,FALSE,"Tickmarks"}</definedName>
    <definedName name="s" hidden="1">{#N/A,#N/A,FALSE,"Aging Summary";#N/A,#N/A,FALSE,"Ratio Analysis";#N/A,#N/A,FALSE,"Test 120 Day Accts";#N/A,#N/A,FALSE,"Tickmarks"}</definedName>
    <definedName name="S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APBEXhrIndnt" hidden="1">3</definedName>
    <definedName name="SAPBEXrevision" hidden="1">1</definedName>
    <definedName name="SAPBEXsysID" hidden="1">"BWP"</definedName>
    <definedName name="SAPBEXwbID" hidden="1">"0Y2VA5IIYCSXFPEQ1MVI8L34H"</definedName>
    <definedName name="sasdv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asdv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av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av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dfcs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dfcs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fa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fa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ffdgd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ffdgd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fh" localSheetId="0" hidden="1">{"'Sheet1'!$A$1:$G$85"}</definedName>
    <definedName name="sdfh" hidden="1">{"'Sheet1'!$A$1:$G$85"}</definedName>
    <definedName name="sdfr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dfr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drgesrd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drgesrd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dsd" localSheetId="0" hidden="1">#REF!</definedName>
    <definedName name="sdsd" hidden="1">#REF!</definedName>
    <definedName name="sdsdsd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sdsdsd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sdsss" localSheetId="0" hidden="1">#REF!</definedName>
    <definedName name="sdsss" hidden="1">#REF!</definedName>
    <definedName name="SDSWf" localSheetId="0" hidden="1">#REF!</definedName>
    <definedName name="SDSWf" hidden="1">#REF!</definedName>
    <definedName name="sdvacvc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acvc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asdvsdv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dvasdvsdv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dvasvdsdv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asvdsdv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d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d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dv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dv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sadv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dvsadv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sdvsdv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sdv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vvs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dvvvs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eafw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eafw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encount" hidden="1">1</definedName>
    <definedName name="sfd" localSheetId="0" hidden="1">{#N/A,#N/A,TRUE,"Лист1";#N/A,#N/A,TRUE,"Лист2";#N/A,#N/A,TRUE,"Лист3"}</definedName>
    <definedName name="sfd" hidden="1">{#N/A,#N/A,TRUE,"Лист1";#N/A,#N/A,TRUE,"Лист2";#N/A,#N/A,TRUE,"Лист3"}</definedName>
    <definedName name="sfdf" localSheetId="0" hidden="1">{#N/A,#N/A,TRUE,"Лист1";#N/A,#N/A,TRUE,"Лист2";#N/A,#N/A,TRUE,"Лист3"}</definedName>
    <definedName name="sfdf" hidden="1">{#N/A,#N/A,TRUE,"Лист1";#N/A,#N/A,TRUE,"Лист2";#N/A,#N/A,TRUE,"Лист3"}</definedName>
    <definedName name="SFE" localSheetId="0" hidden="1">#REF!</definedName>
    <definedName name="SFE" hidden="1">#REF!</definedName>
    <definedName name="sfg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fg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fgtrhytrf" localSheetId="0" hidden="1">{"PER-TING",#N/A,FALSE,"Per Unit Consolidating";"PER-TING YTD",#N/A,FALSE,"Per Unit Consolidating YTD";"PER-TED",#N/A,FALSE,"Per Unit Consolidated";"PER-TED YTD",#N/A,FALSE,"Per Unit Consolidated YTD"}</definedName>
    <definedName name="sfgtrhytrf" hidden="1">{"PER-TING",#N/A,FALSE,"Per Unit Consolidating";"PER-TING YTD",#N/A,FALSE,"Per Unit Consolidating YTD";"PER-TED",#N/A,FALSE,"Per Unit Consolidated";"PER-TED YTD",#N/A,FALSE,"Per Unit Consolidated YTD"}</definedName>
    <definedName name="sgdh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gdh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jhjkjhsjh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sjhjkjhsjh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skhdhd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skhdhd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sn" localSheetId="0" hidden="1">{"HEDGES",#N/A,FALSE,"Summary";"SUMMARY",#N/A,FALSE,"Summary"}</definedName>
    <definedName name="sn" hidden="1">{"HEDGES",#N/A,FALSE,"Summary";"SUMMARY",#N/A,FALSE,"Summary"}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6</definedName>
    <definedName name="solver_nwt" hidden="1">1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rt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rt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ssssss" localSheetId="0" hidden="1">{"Страница 1",#N/A,FALSE,"Модель Интенсивника";"Страница 3",#N/A,FALSE,"Модель Интенсивника"}</definedName>
    <definedName name="sssssss" hidden="1">{"Страница 1",#N/A,FALSE,"Модель Интенсивника";"Страница 3",#N/A,FALSE,"Модель Интенсивника"}</definedName>
    <definedName name="sssssssssss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ssssssssss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sssssssssssss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sssssssssssss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sssssssssssssss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sssssssssssssss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sssssssssssssssss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sssssssssssssssss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tg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tg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summary2" localSheetId="0" hidden="1">{#N/A,#N/A,FALSE,"Aging Summary";#N/A,#N/A,FALSE,"Ratio Analysis";#N/A,#N/A,FALSE,"Test 120 Day Accts";#N/A,#N/A,FALSE,"Tickmarks"}</definedName>
    <definedName name="summary2" hidden="1">{#N/A,#N/A,FALSE,"Aging Summary";#N/A,#N/A,FALSE,"Ratio Analysis";#N/A,#N/A,FALSE,"Test 120 Day Accts";#N/A,#N/A,FALSE,"Tickmarks"}</definedName>
    <definedName name="tanya" localSheetId="0" hidden="1">{#N/A,#N/A,FALSE,"Aging Summary";#N/A,#N/A,FALSE,"Ratio Analysis";#N/A,#N/A,FALSE,"Test 120 Day Accts";#N/A,#N/A,FALSE,"Tickmarks"}</definedName>
    <definedName name="tanya" hidden="1">{#N/A,#N/A,FALSE,"Aging Summary";#N/A,#N/A,FALSE,"Ratio Analysis";#N/A,#N/A,FALSE,"Test 120 Day Accts";#N/A,#N/A,FALSE,"Tickmarks"}</definedName>
    <definedName name="tatyana.rogova" localSheetId="0" hidden="1">{"PRINTME",#N/A,FALSE,"FINAL-10"}</definedName>
    <definedName name="tatyana.rogova" hidden="1">{"PRINTME",#N/A,FALSE,"FINAL-10"}</definedName>
    <definedName name="tdsf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dsf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emplate" hidden="1">#N/A</definedName>
    <definedName name="tertw" localSheetId="0" hidden="1">{#N/A,#N/A,FALSE,"Aging Summary";#N/A,#N/A,FALSE,"Ratio Analysis";#N/A,#N/A,FALSE,"Test 120 Day Accts";#N/A,#N/A,FALSE,"Tickmarks"}</definedName>
    <definedName name="tertw" hidden="1">{#N/A,#N/A,FALSE,"Aging Summary";#N/A,#N/A,FALSE,"Ratio Analysis";#N/A,#N/A,FALSE,"Test 120 Day Accts";#N/A,#N/A,FALSE,"Tickmarks"}</definedName>
    <definedName name="TextRefCopyRangeCount" hidden="1">247</definedName>
    <definedName name="tghujkiloiol" localSheetId="0" hidden="1">{"HEDGES",#N/A,FALSE,"Summary";"SUMMARY",#N/A,FALSE,"Summary"}</definedName>
    <definedName name="tghujkiloiol" hidden="1">{"HEDGES",#N/A,FALSE,"Summary";"SUMMARY",#N/A,FALSE,"Summary"}</definedName>
    <definedName name="tgsgtgt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gsgtgt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hhtr" localSheetId="0" hidden="1">{#N/A,#N/A,TRUE,"Лист1";#N/A,#N/A,TRUE,"Лист2";#N/A,#N/A,TRUE,"Лист3"}</definedName>
    <definedName name="thhtr" hidden="1">{#N/A,#N/A,TRUE,"Лист1";#N/A,#N/A,TRUE,"Лист2";#N/A,#N/A,TRUE,"Лист3"}</definedName>
    <definedName name="thrhtrhjyuju" hidden="1">[4]Кедровский!#REF!</definedName>
    <definedName name="th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h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jt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jt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jtty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jtt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nbtyh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tnbtyh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tntntrymn" localSheetId="0" hidden="1">{"konoplin - Личное представление",#N/A,TRUE,"ФинПлан_1кв";"konoplin - Личное представление",#N/A,TRUE,"ФинПлан_2кв"}</definedName>
    <definedName name="tntntrymn" hidden="1">{"konoplin - Личное представление",#N/A,TRUE,"ФинПлан_1кв";"konoplin - Личное представление",#N/A,TRUE,"ФинПлан_2кв"}</definedName>
    <definedName name="Tother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Tother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tr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gtd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gtd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hethr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hethr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hh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hh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hhtr" hidden="1">[4]Кедровский!#REF!</definedName>
    <definedName name="trjjjjj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jjjjj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r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r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rurtgf" localSheetId="0" hidden="1">{#N/A,#N/A,FALSE,"Aging Summary";#N/A,#N/A,FALSE,"Ratio Analysis";#N/A,#N/A,FALSE,"Test 120 Day Accts";#N/A,#N/A,FALSE,"Tickmarks"}</definedName>
    <definedName name="trurtgf" hidden="1">{#N/A,#N/A,FALSE,"Aging Summary";#N/A,#N/A,FALSE,"Ratio Analysis";#N/A,#N/A,FALSE,"Test 120 Day Accts";#N/A,#N/A,FALSE,"Tickmarks"}</definedName>
    <definedName name="tsgdf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sgdf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r" localSheetId="0" hidden="1">{"QTR 3 SCRAP",#N/A,FALSE,"SCRAP";"QTR 3 PIG IRON",#N/A,FALSE,"PIG IRON";"QTR 3 HBI",#N/A,FALSE,"HBI";"QTR 3 MELT",#N/A,FALSE,"MELT SHOP";"QTR 3 SCARF",#N/A,FALSE,"SCARFING";"QTR 3 OLD SLAB",#N/A,FALSE,"SLAB PREPARATION-OLD";"QTR 3 NEW SLAB",#N/A,FALSE,"SLAB PREPARATION-NEW";"QTR 3 OLD ROLLING",#N/A,FALSE,"PLATE FINISHING &amp; ROLLING-OLD";"QTR 3 NEW ROLLING",#N/A,FALSE,"PLATE FINISHING &amp; ROLLING-NEW";"QTR 3 COIL ROLL",#N/A,FALSE,"COIL FINISHING &amp; ROLLING ";"QTR 3 OLD PLATE",#N/A,FALSE,"FINISHED PLATE INVENTORY-OLD";"QTR 3 NEW PLATE",#N/A,FALSE,"FINISHED PLATE INVENTORY-NEW";"QTR 3 COIL",#N/A,FALSE,"FINISHED COIL INVENTORY ";"QTR 3 HT GREEN",#N/A,FALSE,"HEAT TREAT - GREEN";"QTR 3 HT TREATED",#N/A,FALSE,"HEAT TREAT - TREATED"}</definedName>
    <definedName name="ttr" hidden="1">{"QTR 3 SCRAP",#N/A,FALSE,"SCRAP";"QTR 3 PIG IRON",#N/A,FALSE,"PIG IRON";"QTR 3 HBI",#N/A,FALSE,"HBI";"QTR 3 MELT",#N/A,FALSE,"MELT SHOP";"QTR 3 SCARF",#N/A,FALSE,"SCARFING";"QTR 3 OLD SLAB",#N/A,FALSE,"SLAB PREPARATION-OLD";"QTR 3 NEW SLAB",#N/A,FALSE,"SLAB PREPARATION-NEW";"QTR 3 OLD ROLLING",#N/A,FALSE,"PLATE FINISHING &amp; ROLLING-OLD";"QTR 3 NEW ROLLING",#N/A,FALSE,"PLATE FINISHING &amp; ROLLING-NEW";"QTR 3 COIL ROLL",#N/A,FALSE,"COIL FINISHING &amp; ROLLING ";"QTR 3 OLD PLATE",#N/A,FALSE,"FINISHED PLATE INVENTORY-OLD";"QTR 3 NEW PLATE",#N/A,FALSE,"FINISHED PLATE INVENTORY-NEW";"QTR 3 COIL",#N/A,FALSE,"FINISHED COIL INVENTORY ";"QTR 3 HT GREEN",#N/A,FALSE,"HEAT TREAT - GREEN";"QTR 3 HT TREATED",#N/A,FALSE,"HEAT TREAT - TREATED"}</definedName>
    <definedName name="ttrhhy" localSheetId="0" hidden="1">{"CFNOELIMS",#N/A,FALSE,"iatmwoelim"}</definedName>
    <definedName name="ttrhhy" hidden="1">{"CFNOELIMS",#N/A,FALSE,"iatmwoelim"}</definedName>
    <definedName name="tt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y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ty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u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u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wr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wr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yj" localSheetId="0" hidden="1">{"BS",#N/A,FALSE,"iATM Consolidated"}</definedName>
    <definedName name="tyj" hidden="1">{"BS",#N/A,FALSE,"iATM Consolidated"}</definedName>
    <definedName name="tyjy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yj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yjyt" localSheetId="0" hidden="1">{#N/A,#N/A,TRUE,"Лист2"}</definedName>
    <definedName name="tyjyt" hidden="1">{#N/A,#N/A,TRUE,"Лист2"}</definedName>
    <definedName name="tyutjr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tyutjr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FOPn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UFOPn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uiioutkyttu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uiioutkyttu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uimiu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imiu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jgfyju" localSheetId="0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ujgfyju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ujgh" localSheetId="0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ujgh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ujhg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jhg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jujy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jujy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jvdhv" localSheetId="0" hidden="1">{"konoplin - Личное представление",#N/A,TRUE,"ФинПлан_1кв";"konoplin - Личное представление",#N/A,TRUE,"ФинПлан_2кв"}</definedName>
    <definedName name="ujvdhv" hidden="1">{"konoplin - Личное представление",#N/A,TRUE,"ФинПлан_1кв";"konoplin - Личное представление",#N/A,TRUE,"ФинПлан_2кв"}</definedName>
    <definedName name="ujy" hidden="1">[4]Кедровский!#REF!</definedName>
    <definedName name="ujyrtyjhg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ujyrtyjhg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ukkikih" localSheetId="0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ukkikih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umimuiumui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mimuiumui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u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u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uuuuuuuuuuu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uuuuuuuuuuu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ykrkiik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ykrkiik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uyumi" localSheetId="0" hidden="1">{"IASTrail",#N/A,FALSE,"IAS"}</definedName>
    <definedName name="uyumi" hidden="1">{"IASTrail",#N/A,FALSE,"IAS"}</definedName>
    <definedName name="vdasvdsdv" localSheetId="0" hidden="1">{#N/A,#N/A,TRUE,"Лист1";#N/A,#N/A,TRUE,"Лист2";#N/A,#N/A,TRUE,"Лист3"}</definedName>
    <definedName name="vdasvdsdv" hidden="1">{#N/A,#N/A,TRUE,"Лист1";#N/A,#N/A,TRUE,"Лист2";#N/A,#N/A,TRUE,"Лист3"}</definedName>
    <definedName name="vdfvdfv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vdfvdfv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vdsdvdv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vdsdvdv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vfdrfvd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vfdrfvd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vfdvffdva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vfdvffdva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vvv" localSheetId="0" hidden="1">{#N/A,#N/A,TRUE,"март";#N/A,#N/A,TRUE,"май"}</definedName>
    <definedName name="vvv" hidden="1">{#N/A,#N/A,TRUE,"март";#N/A,#N/A,TRUE,"май"}</definedName>
    <definedName name="wadawdaw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adawdaw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d" localSheetId="0" hidden="1">{#N/A,#N/A,FALSE,"Aging Summary";#N/A,#N/A,FALSE,"Ratio Analysis";#N/A,#N/A,FALSE,"Test 120 Day Accts";#N/A,#N/A,FALSE,"Tickmarks"}</definedName>
    <definedName name="wd" hidden="1">{#N/A,#N/A,FALSE,"Aging Summary";#N/A,#N/A,FALSE,"Ratio Analysis";#N/A,#N/A,FALSE,"Test 120 Day Accts";#N/A,#N/A,FALSE,"Tickmarks"}</definedName>
    <definedName name="we" localSheetId="0" hidden="1">{#N/A,#N/A,FALSE,"Aging Summary";#N/A,#N/A,FALSE,"Ratio Analysis";#N/A,#N/A,FALSE,"Test 120 Day Accts";#N/A,#N/A,FALSE,"Tickmarks"}</definedName>
    <definedName name="we" hidden="1">{#N/A,#N/A,FALSE,"Aging Summary";#N/A,#N/A,FALSE,"Ratio Analysis";#N/A,#N/A,FALSE,"Test 120 Day Accts";#N/A,#N/A,FALSE,"Tickmarks"}</definedName>
    <definedName name="wedewqw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edewqw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eqdewdew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eqdewde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eqewdew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eqewde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er" localSheetId="0" hidden="1">{#N/A,#N/A,FALSE,"Aging Summary";#N/A,#N/A,FALSE,"Ratio Analysis";#N/A,#N/A,FALSE,"Test 120 Day Accts";#N/A,#N/A,FALSE,"Tickmarks"}</definedName>
    <definedName name="wer" hidden="1">{#N/A,#N/A,FALSE,"Aging Summary";#N/A,#N/A,FALSE,"Ratio Analysis";#N/A,#N/A,FALSE,"Test 120 Day Accts";#N/A,#N/A,FALSE,"Tickmarks"}</definedName>
    <definedName name="werw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erw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erw3" localSheetId="0" hidden="1">{"glc1",#N/A,FALSE,"GLC";"glc2",#N/A,FALSE,"GLC";"glc3",#N/A,FALSE,"GLC";"glc4",#N/A,FALSE,"GLC";"glc5",#N/A,FALSE,"GLC"}</definedName>
    <definedName name="werw3" hidden="1">{"glc1",#N/A,FALSE,"GLC";"glc2",#N/A,FALSE,"GLC";"glc3",#N/A,FALSE,"GLC";"glc4",#N/A,FALSE,"GLC";"glc5",#N/A,FALSE,"GLC"}</definedName>
    <definedName name="weyw" hidden="1">#N/A</definedName>
    <definedName name="wfeedwde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feedwde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qrweqr" localSheetId="0" hidden="1">#REF!</definedName>
    <definedName name="wqrweqr" hidden="1">#REF!</definedName>
    <definedName name="wreywr" hidden="1">#N/A</definedName>
    <definedName name="wrn" localSheetId="0" hidden="1">{"print95",#N/A,FALSE,"1995E.XLS";"print96",#N/A,FALSE,"1996E.XLS"}</definedName>
    <definedName name="wrn" hidden="1">{"print95",#N/A,FALSE,"1995E.XLS";"print96",#N/A,FALSE,"1996E.XLS"}</definedName>
    <definedName name="wrn.1." localSheetId="0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10._.Per._.Cent._.Success." localSheetId="0" hidden="1">{#N/A,"10% Success",FALSE,"Sales Forecast";#N/A,#N/A,FALSE,"Sheet2"}</definedName>
    <definedName name="wrn.10._.Per._.Cent._.Success." hidden="1">{#N/A,"10% Success",FALSE,"Sales Forecast";#N/A,#N/A,FALSE,"Sheet2"}</definedName>
    <definedName name="wrn.100._.Per._.Cent._.Success." localSheetId="0" hidden="1">{#N/A,"100% Success",TRUE,"Sales Forecast";#N/A,#N/A,TRUE,"Sheet2"}</definedName>
    <definedName name="wrn.100._.Per._.Cent._.Success." hidden="1">{#N/A,"100% Success",TRUE,"Sales Forecast";#N/A,#N/A,TRUE,"Sheet2"}</definedName>
    <definedName name="wrn.30._.Per._.Cent." localSheetId="0" hidden="1">{#N/A,"30% Success",TRUE,"Sales Forecast";#N/A,#N/A,TRUE,"Sheet2"}</definedName>
    <definedName name="wrn.30._.Per._.Cent." hidden="1">{#N/A,"30% Success",TRUE,"Sales Forecast";#N/A,#N/A,TRUE,"Sheet2"}</definedName>
    <definedName name="wrn.70._.Per._.Cent._.Success." localSheetId="0" hidden="1">{#N/A,"70% Success",FALSE,"Sales Forecast";#N/A,#N/A,FALSE,"Sheet2"}</definedName>
    <definedName name="wrn.70._.Per._.Cent._.Success." hidden="1">{#N/A,"70% Success",FALSE,"Sales Forecast";#N/A,#N/A,FALSE,"Sheet2"}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ALL." localSheetId="0" hidden="1">{#N/A,#N/A,FALSE,"DCF";#N/A,#N/A,FALSE,"WACC";#N/A,#N/A,FALSE,"Sales_EBIT";#N/A,#N/A,FALSE,"Capex_Depreciation";#N/A,#N/A,FALSE,"WC";#N/A,#N/A,FALSE,"Interest";#N/A,#N/A,FALSE,"Assumptions"}</definedName>
    <definedName name="wrn.ALL." hidden="1">{#N/A,#N/A,FALSE,"DCF";#N/A,#N/A,FALSE,"WACC";#N/A,#N/A,FALSE,"Sales_EBIT";#N/A,#N/A,FALSE,"Capex_Depreciation";#N/A,#N/A,FALSE,"WC";#N/A,#N/A,FALSE,"Interest";#N/A,#N/A,FALSE,"Assumptions"}</definedName>
    <definedName name="wrn.BALSNOELIMS." localSheetId="0" hidden="1">{"BalSNOELIMS",#N/A,FALSE,"iatmwoelim"}</definedName>
    <definedName name="wrn.BALSNOELIMS." hidden="1">{"BalSNOELIMS",#N/A,FALSE,"iatmwoelim"}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BS." localSheetId="0" hidden="1">{"BS",#N/A,FALSE,"iATM Consolidated"}</definedName>
    <definedName name="wrn.BS." hidden="1">{"BS",#N/A,FALSE,"iATM Consolidated"}</definedName>
    <definedName name="wrn.Cash._.Flow." localSheetId="0" hidden="1">{"ATM-CF",#N/A,FALSE,"ATM";"CAN-CF",#N/A,FALSE,"Canada";"FR-CF",#N/A,FALSE,"France";"THQ-CF",#N/A,FALSE,"THQ";"USA-CF",#N/A,FALSE,"USA";"UK-CF",#N/A,FALSE,"UK";"UKATM-CF",#N/A,FALSE,"UKATM";"CON-TING CF",#N/A,FALSE,"Consolidating";"CON-TING YTD CF",#N/A,FALSE,"Consolidating YTD";"CON-TED CF",#N/A,FALSE,"Consolidated"}</definedName>
    <definedName name="wrn.Cash._.Flow." hidden="1">{"ATM-CF",#N/A,FALSE,"ATM";"CAN-CF",#N/A,FALSE,"Canada";"FR-CF",#N/A,FALSE,"France";"THQ-CF",#N/A,FALSE,"THQ";"USA-CF",#N/A,FALSE,"USA";"UK-CF",#N/A,FALSE,"UK";"UKATM-CF",#N/A,FALSE,"UKATM";"CON-TING CF",#N/A,FALSE,"Consolidating";"CON-TING YTD CF",#N/A,FALSE,"Consolidating YTD";"CON-TED CF",#N/A,FALSE,"Consolidated"}</definedName>
    <definedName name="wrn.CF." localSheetId="0" hidden="1">{"CF",#N/A,FALSE,"iATM Consolidated"}</definedName>
    <definedName name="wrn.CF." hidden="1">{"CF",#N/A,FALSE,"iATM Consolidated"}</definedName>
    <definedName name="wrn.CFNOELIMS." localSheetId="0" hidden="1">{"CFNOELIMS",#N/A,FALSE,"iatmwoelim"}</definedName>
    <definedName name="wrn.CFNOELIMS." hidden="1">{"CFNOELIMS",#N/A,FALSE,"iatmwoelim"}</definedName>
    <definedName name="wrn.Coded._.IAS._.FS." localSheetId="0" hidden="1">{"IASTrail",#N/A,FALSE,"IAS"}</definedName>
    <definedName name="wrn.Coded._.IAS._.FS." hidden="1">{"IASTrail",#N/A,FALSE,"IAS"}</definedName>
    <definedName name="wrn.CON._.TED." localSheetId="0" hidden="1">{"CON-TED BS",#N/A,FALSE,"Consolidated YTD";"CON-TED MONTH",#N/A,FALSE,"Consolidated";#N/A,#N/A,FALSE,"Consolidated QTR";"CON-TED YTD",#N/A,FALSE,"Consolidated YTD";#N/A,#N/A,FALSE,"Condensed Consolidated";#N/A,#N/A,FALSE,"Condensed Consolidated QTR";#N/A,#N/A,FALSE,"Condensed Consolidated YTD";"CON-TED LESS ATM MONTH",#N/A,FALSE,"Consolidated Less ATM";#N/A,#N/A,FALSE,"Consolidated YTD Less ATM";#N/A,#N/A,FALSE,"Cond Con Less ATM";#N/A,#N/A,FALSE,"Cond Con QTR Less ATM";#N/A,#N/A,FALSE,"Cond Con YTD Less ATM"}</definedName>
    <definedName name="wrn.CON._.TED." hidden="1">{"CON-TED BS",#N/A,FALSE,"Consolidated YTD";"CON-TED MONTH",#N/A,FALSE,"Consolidated";#N/A,#N/A,FALSE,"Consolidated QTR";"CON-TED YTD",#N/A,FALSE,"Consolidated YTD";#N/A,#N/A,FALSE,"Condensed Consolidated";#N/A,#N/A,FALSE,"Condensed Consolidated QTR";#N/A,#N/A,FALSE,"Condensed Consolidated YTD";"CON-TED LESS ATM MONTH",#N/A,FALSE,"Consolidated Less ATM";#N/A,#N/A,FALSE,"Consolidated YTD Less ATM";#N/A,#N/A,FALSE,"Cond Con Less ATM";#N/A,#N/A,FALSE,"Cond Con QTR Less ATM";#N/A,#N/A,FALSE,"Cond Con YTD Less ATM"}</definedName>
    <definedName name="wrn.CON._.TING." localSheetId="0" hidden="1">{"CON-TING BS",#N/A,FALSE,"Consolidating YTD";"CON-TING MONTH",#N/A,FALSE,"Consolidating";#N/A,#N/A,FALSE,"Consolidating QTR";"CON-TING YTD",#N/A,FALSE,"Consolidating YTD"}</definedName>
    <definedName name="wrn.CON._.TING." hidden="1">{"CON-TING BS",#N/A,FALSE,"Consolidating YTD";"CON-TING MONTH",#N/A,FALSE,"Consolidating";#N/A,#N/A,FALSE,"Consolidating QTR";"CON-TING YTD",#N/A,FALSE,"Consolidating YTD"}</definedName>
    <definedName name="wrn.Country._.Statements." localSheetId="0" hidden="1">{"Can-IS",#N/A,FALSE,"Canada";"Can-BS",#N/A,FALSE,"Canada";"FR-IS",#N/A,FALSE,"France";"Fr-BS",#N/A,FALSE,"France";"UK-IS",#N/A,FALSE,"UK";"UK-BS",#N/A,FALSE,"UK"}</definedName>
    <definedName name="wrn.Country._.Statements." hidden="1">{"Can-IS",#N/A,FALSE,"Canada";"Can-BS",#N/A,FALSE,"Canada";"FR-IS",#N/A,FALSE,"France";"Fr-BS",#N/A,FALSE,"France";"UK-IS",#N/A,FALSE,"UK";"UK-BS",#N/A,FALSE,"UK"}</definedName>
    <definedName name="wrn.DCFEpervier." localSheetId="0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Fixed._.Assets._.Note._.and._.Depreciation." localSheetId="0" hidden="1">{#N/A,#N/A,FALSE,"FA_1";#N/A,#N/A,FALSE,"Dep'n SE";#N/A,#N/A,FALSE,"Dep'n FC"}</definedName>
    <definedName name="wrn.Fixed._.Assets._.Note._.and._.Depreciation." hidden="1">{#N/A,#N/A,FALSE,"FA_1";#N/A,#N/A,FALSE,"Dep'n SE";#N/A,#N/A,FALSE,"Dep'n FC"}</definedName>
    <definedName name="wrn.Full._.IAS._.STATEMENTS." localSheetId="0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IAS._.STATEMENTS.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wrn.Full._.TRAIL." localSheetId="0" hidden="1">{"IAS Mapping",#N/A,FALSE,"RSA_FS";#N/A,#N/A,FALSE,"CHECK!";#N/A,#N/A,FALSE,"Recon";#N/A,#N/A,FALSE,"NMG";#N/A,#N/A,FALSE,"Journals";"AnalRSA",#N/A,FALSE,"PL-Anal";"AnalIAS",#N/A,FALSE,"PL-Anal";#N/A,#N/A,FALSE,"COS"}</definedName>
    <definedName name="wrn.Full._.TRAIL." hidden="1">{"IAS Mapping",#N/A,FALSE,"RSA_FS";#N/A,#N/A,FALSE,"CHECK!";#N/A,#N/A,FALSE,"Recon";#N/A,#N/A,FALSE,"NMG";#N/A,#N/A,FALSE,"Journals";"AnalRSA",#N/A,FALSE,"PL-Anal";"AnalIAS",#N/A,FALSE,"PL-Anal";#N/A,#N/A,FALSE,"COS"}</definedName>
    <definedName name="wrn.Full._.without._.data." localSheetId="0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GRP._.2004final.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wrn.GRP._.2004final.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wrn.GRP._.2004final._1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wrn.GRP._.2004final._1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wrn.Help." localSheetId="0" hidden="1">{#N/A,#N/A,TRUE,"MAP";#N/A,#N/A,TRUE,"STEPS";#N/A,#N/A,TRUE,"RULES"}</definedName>
    <definedName name="wrn.Help." hidden="1">{#N/A,#N/A,TRUE,"MAP";#N/A,#N/A,TRUE,"STEPS";#N/A,#N/A,TRUE,"RULES"}</definedName>
    <definedName name="wrn.IAS._.BS._.PL._.CF._.and._.Notes." localSheetId="0" hidden="1">{"IASBS",#N/A,TRUE,"IAS";"IASPL",#N/A,TRUE,"IAS";"IASNotes",#N/A,TRUE,"IAS";"CFDir - expanded",#N/A,TRUE,"CF DIR"}</definedName>
    <definedName name="wrn.IAS._.BS._.PL._.CF._.and._.Notes." hidden="1">{"IASBS",#N/A,TRUE,"IAS";"IASPL",#N/A,TRUE,"IAS";"IASNotes",#N/A,TRUE,"IAS";"CFDir - expanded",#N/A,TRUE,"CF DIR"}</definedName>
    <definedName name="wrn.IAS._.FS._.ZOOMED._.IN._.Forms." localSheetId="0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FS._.ZOOMED._.IN._.Forms." hidden="1">{"IAS_ShortView_1",#N/A,FALSE,"IAS";"IAS_ShortView_2",#N/A,FALSE,"IAS";"IAS_ShortView_3",#N/A,FALSE,"IAS";"IAS_ShortView_4",#N/A,FALSE,"IAS";"IAS_ShortView_5",#N/A,FALSE,"IAS";"IAS_ShortView_6",#N/A,FALSE,"IAS";"IAS_ShortView_7",#N/A,FALSE,"IAS";"CFDir - Zoomed In",#N/A,FALSE,"CF DIR"}</definedName>
    <definedName name="wrn.IAS._.Mapping." localSheetId="0" hidden="1">{"IAS Mapping",#N/A,TRUE,"RSA_FS"}</definedName>
    <definedName name="wrn.IAS._.Mapping." hidden="1">{"IAS Mapping",#N/A,TRUE,"RSA_FS"}</definedName>
    <definedName name="wrn.Inflation._.factors._.used." localSheetId="0" hidden="1">{#N/A,#N/A,FALSE,"Infl_fact"}</definedName>
    <definedName name="wrn.Inflation._.factors._.used." hidden="1">{#N/A,#N/A,FALSE,"Infl_fact"}</definedName>
    <definedName name="wrn.is." localSheetId="0" hidden="1">{"is",#N/A,FALSE,"iATM Consolidated"}</definedName>
    <definedName name="wrn.is." hidden="1">{"is",#N/A,FALSE,"iATM Consolidated"}</definedName>
    <definedName name="wrn.ISNOELIMS." localSheetId="0" hidden="1">{"ISNOELIMS",#N/A,FALSE,"iatmwoelim"}</definedName>
    <definedName name="wrn.ISNOELIMS." hidden="1">{"ISNOELIMS",#N/A,FALSE,"iatmwoelim"}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ONTH." localSheetId="0" hidden="1">{"ALL",#N/A,FALSE,"MONTH";"CFI",#N/A,FALSE,"MONTH";"CPC",#N/A,FALSE,"MONTH";"NAPA",#N/A,FALSE,"MONTH";"OGI",#N/A,FALSE,"MONTH";"PDX",#N/A,FALSE,"MONTH"}</definedName>
    <definedName name="wrn.MONTH." hidden="1">{"ALL",#N/A,FALSE,"MONTH";"CFI",#N/A,FALSE,"MONTH";"CPC",#N/A,FALSE,"MONTH";"NAPA",#N/A,FALSE,"MONTH";"OGI",#N/A,FALSE,"MONTH";"PDX",#N/A,FALSE,"MONTH"}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." localSheetId="0" hidden="1">{#N/A,#N/A,FALSE,"Comps";#N/A,#N/A,FALSE,"Finantials NL";#N/A,#N/A,FALSE,"Exit NL (2)";#N/A,#N/A,FALSE,"Finantials ZapSib ";#N/A,#N/A,FALSE,"Exit ZS (2)"}</definedName>
    <definedName name="wrn.p." hidden="1">{#N/A,#N/A,FALSE,"Comps";#N/A,#N/A,FALSE,"Finantials NL";#N/A,#N/A,FALSE,"Exit NL (2)";#N/A,#N/A,FALSE,"Finantials ZapSib ";#N/A,#N/A,FALSE,"Exit ZS (2)"}</definedName>
    <definedName name="wrn.PER._.UNIT." localSheetId="0" hidden="1">{"PER-TING",#N/A,FALSE,"Per Unit Consolidating";"PER-TING YTD",#N/A,FALSE,"Per Unit Consolidating YTD";"PER-TED",#N/A,FALSE,"Per Unit Consolidated";"PER-TED YTD",#N/A,FALSE,"Per Unit Consolidated YTD"}</definedName>
    <definedName name="wrn.PER._.UNIT." hidden="1">{"PER-TING",#N/A,FALSE,"Per Unit Consolidating";"PER-TING YTD",#N/A,FALSE,"Per Unit Consolidating YTD";"PER-TED",#N/A,FALSE,"Per Unit Consolidated";"PER-TED YTD",#N/A,FALSE,"Per Unit Consolidated YTD"}</definedName>
    <definedName name="wrn.PL._.Analysis." localSheetId="0" hidden="1">{"AnalRSA",#N/A,TRUE,"PL-Anal";"AnalIAS",#N/A,TRUE,"PL-Anal"}</definedName>
    <definedName name="wrn.PL._.Analysis." hidden="1">{"AnalRSA",#N/A,TRUE,"PL-Anal";"AnalIAS",#N/A,TRUE,"PL-Anal"}</definedName>
    <definedName name="wrn.PL._.Report." localSheetId="0" hidden="1">{"Page1",#N/A,TRUE,"P&amp;LREP";"PAge 2",#N/A,TRUE,"P&amp;LREP";"Page3",#N/A,TRUE,"P&amp;LREP";"Page4",#N/A,TRUE,"P&amp;LREP"}</definedName>
    <definedName name="wrn.PL._.Report." hidden="1">{"Page1",#N/A,TRUE,"P&amp;LREP";"PAge 2",#N/A,TRUE,"P&amp;LREP";"Page3",#N/A,TRUE,"P&amp;LREP";"Page4",#N/A,TRUE,"P&amp;LREP"}</definedName>
    <definedName name="wrn.portbalance." localSheetId="0" hidden="1">{"portbalance",#N/A,FALSE,"iatmwoelim"}</definedName>
    <definedName name="wrn.portbalance." hidden="1">{"portbalance",#N/A,FALSE,"iatmwoelim"}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_.Sum_Hedges." localSheetId="0" hidden="1">{"HEDGES",#N/A,FALSE,"Summary";"SUMMARY",#N/A,FALSE,"Summary"}</definedName>
    <definedName name="wrn.Print._.Sum_Hedges." hidden="1">{"HEDGES",#N/A,FALSE,"Summary";"SUMMARY",#N/A,FALSE,"Summary"}</definedName>
    <definedName name="wrn.print95and96." localSheetId="0" hidden="1">{"print95",#N/A,FALSE,"1995E.XLS";"print96",#N/A,FALSE,"1996E.XLS"}</definedName>
    <definedName name="wrn.print95and96." hidden="1">{"print95",#N/A,FALSE,"1995E.XLS";"print96",#N/A,FALSE,"1996E.XLS"}</definedName>
    <definedName name="wrn.QTR._.1._.INCOME._.STATEMENT." localSheetId="0" hidden="1">{"QTR 1 INC STMT",#N/A,FALSE,"INCOME STATEMENT";"QTR 1 SUPP",#N/A,FALSE,"SUPPLEMENTAL"}</definedName>
    <definedName name="wrn.QTR._.1._.INCOME._.STATEMENT." hidden="1">{"QTR 1 INC STMT",#N/A,FALSE,"INCOME STATEMENT";"QTR 1 SUPP",#N/A,FALSE,"SUPPLEMENTAL"}</definedName>
    <definedName name="wrn.QTR._.1._.MCS." localSheetId="0" hidden="1">{"QTR 1 MELT",#N/A,FALSE,"MELT SHOP";"QTR 1 SCARF",#N/A,FALSE,"SCARFING";"QTR 1 OLD SLAB",#N/A,FALSE,"SLAB PREPARATION";"QTR 1 NEW ROLLING",#N/A,FALSE,"PLATE FINISHING &amp; ROLLING";"QTR 1 COIL ROLL",#N/A,FALSE,"COIL FINISHING &amp; ROLLING ";"QTR 1 NEW PLATE",#N/A,FALSE,"FINISHED PLATE INVENTORY";"QTR 1 COIL",#N/A,FALSE,"FINISHED COIL INVENTORY ";"QTR 1 HT GREEN",#N/A,FALSE,"HEAT TREAT - GREEN";"QTR 1 HT TREATED",#N/A,FALSE,"HEAT TREAT - TREATED"}</definedName>
    <definedName name="wrn.QTR._.1._.MCS." hidden="1">{"QTR 1 MELT",#N/A,FALSE,"MELT SHOP";"QTR 1 SCARF",#N/A,FALSE,"SCARFING";"QTR 1 OLD SLAB",#N/A,FALSE,"SLAB PREPARATION";"QTR 1 NEW ROLLING",#N/A,FALSE,"PLATE FINISHING &amp; ROLLING";"QTR 1 COIL ROLL",#N/A,FALSE,"COIL FINISHING &amp; ROLLING ";"QTR 1 NEW PLATE",#N/A,FALSE,"FINISHED PLATE INVENTORY";"QTR 1 COIL",#N/A,FALSE,"FINISHED COIL INVENTORY ";"QTR 1 HT GREEN",#N/A,FALSE,"HEAT TREAT - GREEN";"QTR 1 HT TREATED",#N/A,FALSE,"HEAT TREAT - TREATED"}</definedName>
    <definedName name="wrn.QTR._.2._.INCOME._.STATEMENT." localSheetId="0" hidden="1">{"QTR 2 INC STMT",#N/A,FALSE,"INCOME STATEMENT";"QTR 2 SUPP",#N/A,FALSE,"SUPPLEMENTAL"}</definedName>
    <definedName name="wrn.QTR._.2._.INCOME._.STATEMENT." hidden="1">{"QTR 2 INC STMT",#N/A,FALSE,"INCOME STATEMENT";"QTR 2 SUPP",#N/A,FALSE,"SUPPLEMENTAL"}</definedName>
    <definedName name="wrn.QTR._.2._.MCS." localSheetId="0" hidden="1">{"QTR 2 SCRAP",#N/A,FALSE,"SCRAP";"QTR 2 HBI",#N/A,FALSE,"HBI";"QTR 2 PIG IRON",#N/A,FALSE,"PIG IRON";"QTR 2 MELT",#N/A,FALSE,"MELT SHOP";"QTR 2 SCARF",#N/A,FALSE,"SCARFING";"QTR 2 OLD SLAB",#N/A,FALSE,"SLAB PREPARATION-OLD";"QTR 2 NEW SLAB",#N/A,FALSE,"SLAB PREPARATION-NEW";"QTR 2 OLD ROLLING",#N/A,FALSE,"PLATE FINISHING &amp; ROLLING-OLD";"QTR 2 NEW ROLLING",#N/A,FALSE,"PLATE FINISHING &amp; ROLLING-NEW";"QTR 2 COIL ROLL",#N/A,FALSE,"COIL FINISHING &amp; ROLLING ";"QTR 2 OLD PLATE",#N/A,FALSE,"FINISHED PLATE INVENTORY-OLD";"QTR 2 NEW PLATE",#N/A,FALSE,"FINISHED PLATE INVENTORY-NEW";"QTR 2 COIL",#N/A,FALSE,"FINISHED COIL INVENTORY ";"QTR 2 HT GREEN",#N/A,FALSE,"HEAT TREAT - GREEN";"QTR 2 HT TREATED",#N/A,FALSE,"HEAT TREAT - TREATED"}</definedName>
    <definedName name="wrn.QTR._.2._.MCS." hidden="1">{"QTR 2 SCRAP",#N/A,FALSE,"SCRAP";"QTR 2 HBI",#N/A,FALSE,"HBI";"QTR 2 PIG IRON",#N/A,FALSE,"PIG IRON";"QTR 2 MELT",#N/A,FALSE,"MELT SHOP";"QTR 2 SCARF",#N/A,FALSE,"SCARFING";"QTR 2 OLD SLAB",#N/A,FALSE,"SLAB PREPARATION-OLD";"QTR 2 NEW SLAB",#N/A,FALSE,"SLAB PREPARATION-NEW";"QTR 2 OLD ROLLING",#N/A,FALSE,"PLATE FINISHING &amp; ROLLING-OLD";"QTR 2 NEW ROLLING",#N/A,FALSE,"PLATE FINISHING &amp; ROLLING-NEW";"QTR 2 COIL ROLL",#N/A,FALSE,"COIL FINISHING &amp; ROLLING ";"QTR 2 OLD PLATE",#N/A,FALSE,"FINISHED PLATE INVENTORY-OLD";"QTR 2 NEW PLATE",#N/A,FALSE,"FINISHED PLATE INVENTORY-NEW";"QTR 2 COIL",#N/A,FALSE,"FINISHED COIL INVENTORY ";"QTR 2 HT GREEN",#N/A,FALSE,"HEAT TREAT - GREEN";"QTR 2 HT TREATED",#N/A,FALSE,"HEAT TREAT - TREATED"}</definedName>
    <definedName name="wrn.QTR._.3._.INCOME._.STATEMENT." localSheetId="0" hidden="1">{"QTR 3 INC STMT",#N/A,FALSE,"INCOME STATEMENT";"QTR 3 SUPP",#N/A,FALSE,"SUPPLEMENTAL"}</definedName>
    <definedName name="wrn.QTR._.3._.INCOME._.STATEMENT." hidden="1">{"QTR 3 INC STMT",#N/A,FALSE,"INCOME STATEMENT";"QTR 3 SUPP",#N/A,FALSE,"SUPPLEMENTAL"}</definedName>
    <definedName name="wrn.QTR._.3._.MCS." localSheetId="0" hidden="1">{"QTR 3 SCRAP",#N/A,FALSE,"SCRAP";"QTR 3 PIG IRON",#N/A,FALSE,"PIG IRON";"QTR 3 HBI",#N/A,FALSE,"HBI";"QTR 3 MELT",#N/A,FALSE,"MELT SHOP";"QTR 3 SCARF",#N/A,FALSE,"SCARFING";"QTR 3 OLD SLAB",#N/A,FALSE,"SLAB PREPARATION-OLD";"QTR 3 NEW SLAB",#N/A,FALSE,"SLAB PREPARATION-NEW";"QTR 3 OLD ROLLING",#N/A,FALSE,"PLATE FINISHING &amp; ROLLING-OLD";"QTR 3 NEW ROLLING",#N/A,FALSE,"PLATE FINISHING &amp; ROLLING-NEW";"QTR 3 COIL ROLL",#N/A,FALSE,"COIL FINISHING &amp; ROLLING ";"QTR 3 OLD PLATE",#N/A,FALSE,"FINISHED PLATE INVENTORY-OLD";"QTR 3 NEW PLATE",#N/A,FALSE,"FINISHED PLATE INVENTORY-NEW";"QTR 3 COIL",#N/A,FALSE,"FINISHED COIL INVENTORY ";"QTR 3 HT GREEN",#N/A,FALSE,"HEAT TREAT - GREEN";"QTR 3 HT TREATED",#N/A,FALSE,"HEAT TREAT - TREATED"}</definedName>
    <definedName name="wrn.QTR._.3._.MCS." hidden="1">{"QTR 3 SCRAP",#N/A,FALSE,"SCRAP";"QTR 3 PIG IRON",#N/A,FALSE,"PIG IRON";"QTR 3 HBI",#N/A,FALSE,"HBI";"QTR 3 MELT",#N/A,FALSE,"MELT SHOP";"QTR 3 SCARF",#N/A,FALSE,"SCARFING";"QTR 3 OLD SLAB",#N/A,FALSE,"SLAB PREPARATION-OLD";"QTR 3 NEW SLAB",#N/A,FALSE,"SLAB PREPARATION-NEW";"QTR 3 OLD ROLLING",#N/A,FALSE,"PLATE FINISHING &amp; ROLLING-OLD";"QTR 3 NEW ROLLING",#N/A,FALSE,"PLATE FINISHING &amp; ROLLING-NEW";"QTR 3 COIL ROLL",#N/A,FALSE,"COIL FINISHING &amp; ROLLING ";"QTR 3 OLD PLATE",#N/A,FALSE,"FINISHED PLATE INVENTORY-OLD";"QTR 3 NEW PLATE",#N/A,FALSE,"FINISHED PLATE INVENTORY-NEW";"QTR 3 COIL",#N/A,FALSE,"FINISHED COIL INVENTORY ";"QTR 3 HT GREEN",#N/A,FALSE,"HEAT TREAT - GREEN";"QTR 3 HT TREATED",#N/A,FALSE,"HEAT TREAT - TREATED"}</definedName>
    <definedName name="wrn.QTR._.4._.INCOME._.STATEMENT." localSheetId="0" hidden="1">{"QTR 4 INC STMT",#N/A,FALSE,"INCOME STATEMENT";"QTR 4 SUPP",#N/A,FALSE,"SUPPLEMENTAL"}</definedName>
    <definedName name="wrn.QTR._.4._.INCOME._.STATEMENT." hidden="1">{"QTR 4 INC STMT",#N/A,FALSE,"INCOME STATEMENT";"QTR 4 SUPP",#N/A,FALSE,"SUPPLEMENTAL"}</definedName>
    <definedName name="wrn.QTR._.4._.MCS." localSheetId="0" hidden="1">{"QTR 4 SCRAP",#N/A,FALSE,"SCRAP";"QTR 4 HBI",#N/A,FALSE,"HBI";"QTR 4 PIG IRON",#N/A,FALSE,"PIG IRON";"QTR 4 MELT",#N/A,FALSE,"MELT SHOP";"QTR 4 SCARF",#N/A,FALSE,"SCARFING";"QTR 4 OLD SLAB",#N/A,FALSE,"SLAB PREPARATION-OLD";"QTR 4 NEW SLAB",#N/A,FALSE,"SLAB PREPARATION-NEW";"QTR 4 OLD ROLLING",#N/A,FALSE,"PLATE FINISHING &amp; ROLLING-OLD";"QTR 4 NEW ROLLING",#N/A,FALSE,"PLATE FINISHING &amp; ROLLING-NEW";"QTR 4 COIL ROLL",#N/A,FALSE,"COIL FINISHING &amp; ROLLING ";"QTR 4 OLD PLATE",#N/A,FALSE,"FINISHED PLATE INVENTORY-OLD";"QTR 4 NEW PLATE",#N/A,FALSE,"FINISHED PLATE INVENTORY-NEW";"QTR 4 COIL",#N/A,FALSE,"FINISHED COIL INVENTORY ";"QTR 4 HT GREEN",#N/A,FALSE,"HEAT TREAT - GREEN";"QTR 4 HT TREATED",#N/A,FALSE,"HEAT TREAT - TREATED"}</definedName>
    <definedName name="wrn.QTR._.4._.MCS." hidden="1">{"QTR 4 SCRAP",#N/A,FALSE,"SCRAP";"QTR 4 HBI",#N/A,FALSE,"HBI";"QTR 4 PIG IRON",#N/A,FALSE,"PIG IRON";"QTR 4 MELT",#N/A,FALSE,"MELT SHOP";"QTR 4 SCARF",#N/A,FALSE,"SCARFING";"QTR 4 OLD SLAB",#N/A,FALSE,"SLAB PREPARATION-OLD";"QTR 4 NEW SLAB",#N/A,FALSE,"SLAB PREPARATION-NEW";"QTR 4 OLD ROLLING",#N/A,FALSE,"PLATE FINISHING &amp; ROLLING-OLD";"QTR 4 NEW ROLLING",#N/A,FALSE,"PLATE FINISHING &amp; ROLLING-NEW";"QTR 4 COIL ROLL",#N/A,FALSE,"COIL FINISHING &amp; ROLLING ";"QTR 4 OLD PLATE",#N/A,FALSE,"FINISHED PLATE INVENTORY-OLD";"QTR 4 NEW PLATE",#N/A,FALSE,"FINISHED PLATE INVENTORY-NEW";"QTR 4 COIL",#N/A,FALSE,"FINISHED COIL INVENTORY ";"QTR 4 HT GREEN",#N/A,FALSE,"HEAT TREAT - GREEN";"QTR 4 HT TREATED",#N/A,FALSE,"HEAT TREAT - TREATED"}</definedName>
    <definedName name="wrn.QTRLY._.MCS." localSheetId="0" hidden="1">{"QTRLY SCRAP",#N/A,FALSE,"SCRAP";"QTRLY PIG IRON",#N/A,FALSE,"PIG IRON";"QTRLY HBI",#N/A,FALSE,"HBI";"QTRLY MELT",#N/A,FALSE,"MELT SHOP";"QTRLY SCARF",#N/A,FALSE,"SCARFING";"QTRLY OLD SLAB",#N/A,FALSE,"SLAB PREPARATION-OLD";"QTRLY NEW SLAB",#N/A,FALSE,"SLAB PREPARATION-NEW";"QTRLY OLD ROLLING",#N/A,FALSE,"PLATE FINISHING &amp; ROLLING-OLD";"QTRLY NEW ROLLING",#N/A,FALSE,"PLATE FINISHING &amp; ROLLING-NEW";"QTRLY COIL ROLL",#N/A,FALSE,"COIL FINISHING &amp; ROLLING ";"QTRLY OLD PLATE",#N/A,FALSE,"FINISHED PLATE INVENTORY-OLD";"QTRLY NEW PLATE",#N/A,FALSE,"FINISHED PLATE INVENTORY-NEW";"QTRLY COIL",#N/A,FALSE,"FINISHED COIL INVENTORY ";"QTRLY HT GREEN",#N/A,FALSE,"HEAT TREAT - GREEN";"QTRLY HT TREATED",#N/A,FALSE,"HEAT TREAT - TREATED"}</definedName>
    <definedName name="wrn.QTRLY._.MCS." hidden="1">{"QTRLY SCRAP",#N/A,FALSE,"SCRAP";"QTRLY PIG IRON",#N/A,FALSE,"PIG IRON";"QTRLY HBI",#N/A,FALSE,"HBI";"QTRLY MELT",#N/A,FALSE,"MELT SHOP";"QTRLY SCARF",#N/A,FALSE,"SCARFING";"QTRLY OLD SLAB",#N/A,FALSE,"SLAB PREPARATION-OLD";"QTRLY NEW SLAB",#N/A,FALSE,"SLAB PREPARATION-NEW";"QTRLY OLD ROLLING",#N/A,FALSE,"PLATE FINISHING &amp; ROLLING-OLD";"QTRLY NEW ROLLING",#N/A,FALSE,"PLATE FINISHING &amp; ROLLING-NEW";"QTRLY COIL ROLL",#N/A,FALSE,"COIL FINISHING &amp; ROLLING ";"QTRLY OLD PLATE",#N/A,FALSE,"FINISHED PLATE INVENTORY-OLD";"QTRLY NEW PLATE",#N/A,FALSE,"FINISHED PLATE INVENTORY-NEW";"QTRLY COIL",#N/A,FALSE,"FINISHED COIL INVENTORY ";"QTRLY HT GREEN",#N/A,FALSE,"HEAT TREAT - GREEN";"QTRLY HT TREATED",#N/A,FALSE,"HEAT TREAT - TREATED"}</definedName>
    <definedName name="wrn.QUARTERLY._.INCOME._.STATEMENT." localSheetId="0" hidden="1">{"QTRLY INC STMT",#N/A,FALSE,"INCOME STATEMENT";"QTRLY SUPP",#N/A,FALSE,"SUPPLEMENTAL"}</definedName>
    <definedName name="wrn.QUARTERLY._.INCOME._.STATEMENT." hidden="1">{"QTRLY INC STMT",#N/A,FALSE,"INCOME STATEMENT";"QTRLY SUPP",#N/A,FALSE,"SUPPLEMENTAL"}</definedName>
    <definedName name="wrn.Radio." localSheetId="0" hidden="1">{#N/A,#N/A,FALSE,"Virgin Flightdeck"}</definedName>
    <definedName name="wrn.Radio." hidden="1">{#N/A,#N/A,FALSE,"Virgin Flightdeck"}</definedName>
    <definedName name="wrn.REPORT1." localSheetId="0" hidden="1">{"PRINTME",#N/A,FALSE,"FINAL-10"}</definedName>
    <definedName name="wrn.REPORT1." hidden="1">{"PRINTME",#N/A,FALSE,"FINAL-10"}</definedName>
    <definedName name="wrn.RESULTS." localSheetId="0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SA._.BS._.and._.PL." localSheetId="0" hidden="1">{"BS1",#N/A,TRUE,"RSA_FS";"BS2",#N/A,TRUE,"RSA_FS";"BS3",#N/A,TRUE,"RSA_FS"}</definedName>
    <definedName name="wrn.RSA._.BS._.and._.PL." hidden="1">{"BS1",#N/A,TRUE,"RSA_FS";"BS2",#N/A,TRUE,"RSA_FS";"BS3",#N/A,TRUE,"RSA_FS"}</definedName>
    <definedName name="wrn.s._.3._.cash._.flow." localSheetId="0" hidden="1">{"s3 cash flow",#N/A,FALSE,"s-3 Consolidated"}</definedName>
    <definedName name="wrn.s._.3._.cash._.flow." hidden="1">{"s3 cash flow",#N/A,FALSE,"s-3 Consolidated"}</definedName>
    <definedName name="wrn.s3._.balance._.sheet." localSheetId="0" hidden="1">{"s3 balance sheet",#N/A,FALSE,"s-3 Consolidated"}</definedName>
    <definedName name="wrn.s3._.balance._.sheet." hidden="1">{"s3 balance sheet",#N/A,FALSE,"s-3 Consolidated"}</definedName>
    <definedName name="wrn.s3._.income._.stmt." localSheetId="0" hidden="1">{"s-3 income stmt",#N/A,FALSE,"s-3 Consolidated"}</definedName>
    <definedName name="wrn.s3._.income._.stmt." hidden="1">{"s-3 income stmt",#N/A,FALSE,"s-3 Consolidated"}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VERKA.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test." localSheetId="0" hidden="1">{"Valuation_Common",#N/A,FALSE,"Valuation"}</definedName>
    <definedName name="wrn.test." hidden="1">{"Valuation_Common",#N/A,FALSE,"Valuation"}</definedName>
    <definedName name="wrn.TRM._.IS." localSheetId="0" hidden="1">{"TRM IS",#N/A,FALSE,"reclass for sss wages"}</definedName>
    <definedName name="wrn.TRM._.IS." hidden="1">{"TRM IS",#N/A,FALSE,"reclass for sss wages"}</definedName>
    <definedName name="wrn.ukazatele." localSheetId="0" hidden="1">{#N/A,#N/A,FALSE,"List A";#N/A,#N/A,FALSE,"ListB";#N/A,#N/A,FALSE,"ListC";#N/A,#N/A,FALSE,"ListCash";#N/A,#N/A,FALSE,"ListHF";#N/A,#N/A,FALSE,"ListUK";#N/A,#N/A,FALSE,"Graf"}</definedName>
    <definedName name="wrn.ukazatele." hidden="1">{#N/A,#N/A,FALSE,"List A";#N/A,#N/A,FALSE,"ListB";#N/A,#N/A,FALSE,"ListC";#N/A,#N/A,FALSE,"ListCash";#N/A,#N/A,FALSE,"ListHF";#N/A,#N/A,FALSE,"ListUK";#N/A,#N/A,FALSE,"Graf"}</definedName>
    <definedName name="wrn.xrates." localSheetId="0" hidden="1">{#N/A,#N/A,FALSE,"1996";#N/A,#N/A,FALSE,"1995";#N/A,#N/A,FALSE,"1994"}</definedName>
    <definedName name="wrn.xrates." hidden="1">{#N/A,#N/A,FALSE,"1996";#N/A,#N/A,FALSE,"1995";#N/A,#N/A,FALSE,"1994"}</definedName>
    <definedName name="wrn.YTD." localSheetId="0" hidden="1">{"ALL",#N/A,FALSE,"YTD";"CFI",#N/A,FALSE,"YTD";"CPC",#N/A,FALSE,"YTD";"NAPA",#N/A,FALSE,"YTD";"OGI",#N/A,FALSE,"YTD";"PDX",#N/A,FALSE,"YTD"}</definedName>
    <definedName name="wrn.YTD." hidden="1">{"ALL",#N/A,FALSE,"YTD";"CFI",#N/A,FALSE,"YTD";"CPC",#N/A,FALSE,"YTD";"NAPA",#N/A,FALSE,"YTD";"OGI",#N/A,FALSE,"YTD";"PDX",#N/A,FALSE,"YTD"}</definedName>
    <definedName name="wrn.апрель.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апрель.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ДФВ." localSheetId="0" hidden="1">{#N/A,#N/A,FALSE,"Финансовые вложения ";#N/A,#N/A,FALSE,"итоги"}</definedName>
    <definedName name="wrn.ДФВ." hidden="1">{#N/A,#N/A,FALSE,"Финансовые вложения ";#N/A,#N/A,FALSE,"итоги"}</definedName>
    <definedName name="wrn.ку." localSheetId="0" hidden="1">{#N/A,#N/A,TRUE,"Лист2"}</definedName>
    <definedName name="wrn.ку." hidden="1">{#N/A,#N/A,TRUE,"Лист2"}</definedName>
    <definedName name="wrn.Модель._.Интенсивника." localSheetId="0" hidden="1">{"Страница 1",#N/A,FALSE,"Модель Интенсивника";"Страница 2",#N/A,FALSE,"Модель Интенсивника";"Страница 3",#N/A,FALSE,"Модель Интенсивника"}</definedName>
    <definedName name="wrn.Модель._.Интенсивника." hidden="1">{"Страница 1",#N/A,FALSE,"Модель Интенсивника";"Страница 2",#N/A,FALSE,"Модель Интенсивника";"Страница 3",#N/A,FALSE,"Модель Интенсивника"}</definedName>
    <definedName name="wrn.Модель._.Интенсивника._.стр._.1._.и._.3." localSheetId="0" hidden="1">{"Страница 1",#N/A,FALSE,"Модель Интенсивника";"Страница 3",#N/A,FALSE,"Модель Интенсивника"}</definedName>
    <definedName name="wrn.Модель._.Интенсивника._.стр._.1._.и._.3." hidden="1">{"Страница 1",#N/A,FALSE,"Модель Интенсивника";"Страница 3",#N/A,FALSE,"Модель Интенсивника"}</definedName>
    <definedName name="wrn.Отчет.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Отчет.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пар." localSheetId="0" hidden="1">{#N/A,#N/A,FALSE,"передел"}</definedName>
    <definedName name="wrn.пар." hidden="1">{#N/A,#N/A,FALSE,"передел"}</definedName>
    <definedName name="wrn.Печать._.всех._.форм." localSheetId="0" hidden="1">{"осн2",#N/A,FALSE,"Оснрасчет";"осн3",#N/A,FALSE,"Оснрасчет";#N/A,#N/A,FALSE,"кальк эн";#N/A,#N/A,FALSE,"накл ц";#N/A,#N/A,FALSE,"накл котельной";#N/A,#N/A,FALSE,"НАКЛ ЭНЕРГ";#N/A,#N/A,FALSE,"НАКЛ ВОДЫ"}</definedName>
    <definedName name="wrn.Печать._.всех._.форм." hidden="1">{"осн2",#N/A,FALSE,"Оснрасчет";"осн3",#N/A,FALSE,"Оснрасчет";#N/A,#N/A,FALSE,"кальк эн";#N/A,#N/A,FALSE,"накл ц";#N/A,#N/A,FALSE,"накл котельной";#N/A,#N/A,FALSE,"НАКЛ ЭНЕРГ";#N/A,#N/A,FALSE,"НАКЛ ВОДЫ"}</definedName>
    <definedName name="wrn.Платежная._.ведомость." localSheetId="0" hidden="1">{#N/A,#N/A,TRUE,"март";#N/A,#N/A,TRUE,"май"}</definedName>
    <definedName name="wrn.Платежная._.ведомость." hidden="1">{#N/A,#N/A,TRUE,"март";#N/A,#N/A,TRUE,"май"}</definedName>
    <definedName name="wrn.Прибыль._.дерев." localSheetId="0" hidden="1">{"Прибыль дерев",#N/A,FALSE,"Дерев"}</definedName>
    <definedName name="wrn.Прибыль._.дерев." hidden="1">{"Прибыль дерев",#N/A,FALSE,"Дерев"}</definedName>
    <definedName name="wrn.Прибыль._.ЗАП." localSheetId="0" hidden="1">{"Прибыль ЗАП",#N/A,FALSE,"ЗАП"}</definedName>
    <definedName name="wrn.Прибыль._.ЗАП." hidden="1">{"Прибыль ЗАП",#N/A,FALSE,"ЗАП"}</definedName>
    <definedName name="wrn.Прибыль._.инстр." localSheetId="0" hidden="1">{"Прибыль инстр",#N/A,FALSE,"Инстр"}</definedName>
    <definedName name="wrn.Прибыль._.инстр." hidden="1">{"Прибыль инстр",#N/A,FALSE,"Инстр"}</definedName>
    <definedName name="wrn.Прибыль._.литейн." localSheetId="0" hidden="1">{"Прибыль",#N/A,FALSE,"Литейн"}</definedName>
    <definedName name="wrn.Прибыль._.литейн." hidden="1">{"Прибыль",#N/A,FALSE,"Литейн"}</definedName>
    <definedName name="wrn.Прибыль._.механ." localSheetId="0" hidden="1">{"Прибыль механ",#N/A,FALSE,"Механ"}</definedName>
    <definedName name="wrn.Прибыль._.механ." hidden="1">{"Прибыль механ",#N/A,FALSE,"Механ"}</definedName>
    <definedName name="wrn.Прибыль._.прессов." localSheetId="0" hidden="1">{"Прибыль пресс",#N/A,FALSE,"Прессов"}</definedName>
    <definedName name="wrn.Прибыль._.прессов." hidden="1">{"Прибыль пресс",#N/A,FALSE,"Прессов"}</definedName>
    <definedName name="wrn.Прибыль._.прокатн." localSheetId="0" hidden="1">{"Прибыль прокатн",#N/A,FALSE,"Прокатн"}</definedName>
    <definedName name="wrn.Прибыль._.прокатн." hidden="1">{"Прибыль прокатн",#N/A,FALSE,"Прокатн"}</definedName>
    <definedName name="wrn.Прибыль._.СаМеКо." localSheetId="0" hidden="1">{"Прибыль СаМеКо",#N/A,FALSE,"Итог СаМеКо"}</definedName>
    <definedName name="wrn.Прибыль._.СаМеКо." hidden="1">{"Прибыль СаМеКо",#N/A,FALSE,"Итог СаМеКо"}</definedName>
    <definedName name="wrn.Прибыль._.СМЗ." localSheetId="0" hidden="1">{"Прибыль СМЗ",#N/A,FALSE,"СМЗ"}</definedName>
    <definedName name="wrn.Прибыль._.СМЗ." hidden="1">{"Прибыль СМЗ",#N/A,FALSE,"СМЗ"}</definedName>
    <definedName name="wrn.Прибыль._.энерг." localSheetId="0" hidden="1">{"Приибыль энерг",#N/A,FALSE,"Энерг"}</definedName>
    <definedName name="wrn.Прибыль._.энерг." hidden="1">{"Приибыль энерг",#N/A,FALSE,"Энерг"}</definedName>
    <definedName name="wrn.справк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справк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rn.справка._.для._.Отдела._.МС." localSheetId="0" hidden="1">{#N/A,#N/A,TRUE,"Буржуям"}</definedName>
    <definedName name="wrn.справка._.для._.Отдела._.МС." hidden="1">{#N/A,#N/A,TRUE,"Буржуям"}</definedName>
    <definedName name="wrn.Сравнение._.с._.отраслями." localSheetId="0" hidden="1">{#N/A,#N/A,TRUE,"Лист1";#N/A,#N/A,TRUE,"Лист2";#N/A,#N/A,TRUE,"Лист3"}</definedName>
    <definedName name="wrn.Сравнение._.с._.отраслями." hidden="1">{#N/A,#N/A,TRUE,"Лист1";#N/A,#N/A,TRUE,"Лист2";#N/A,#N/A,TRUE,"Лист3"}</definedName>
    <definedName name="wrn.ФП_КМК." localSheetId="0" hidden="1">{#N/A,#N/A,FALSE,"Титул_ОСН";#N/A,#N/A,FALSE,"Итоги";#N/A,#N/A,FALSE,"Источники";#N/A,#N/A,FALSE,"ПрочПродажи";#N/A,#N/A,FALSE,"ЗП";#N/A,#N/A,FALSE,"Налоги";#N/A,#N/A,FALSE,"Энерго";#N/A,#N/A,FALSE,"Сырьё";#N/A,#N/A,FALSE,"Снабжение";#N/A,#N/A,FALSE,"Оборудование";#N/A,#N/A,FALSE,"Транспорт";#N/A,#N/A,FALSE,"Коммерция";#N/A,#N/A,FALSE,"ТЕК_РЕМ";#N/A,#N/A,FALSE,"КАП_РЕМ";#N/A,#N/A,FALSE,"КАП_СТР";#N/A,#N/A,FALSE,"НИОКР";#N/A,#N/A,FALSE,"Кадры";#N/A,#N/A,FALSE,"СОЦ";#N/A,#N/A,FALSE,"НепромПр";#N/A,#N/A,FALSE,"ФИНАНСЫ";#N/A,#N/A,FALSE,"Прочие";#N/A,#N/A,FALSE,"Гаш_кредит";#N/A,#N/A,FALSE,"ФП"}</definedName>
    <definedName name="wrn.ФП_КМК." hidden="1">{#N/A,#N/A,FALSE,"Титул_ОСН";#N/A,#N/A,FALSE,"Итоги";#N/A,#N/A,FALSE,"Источники";#N/A,#N/A,FALSE,"ПрочПродажи";#N/A,#N/A,FALSE,"ЗП";#N/A,#N/A,FALSE,"Налоги";#N/A,#N/A,FALSE,"Энерго";#N/A,#N/A,FALSE,"Сырьё";#N/A,#N/A,FALSE,"Снабжение";#N/A,#N/A,FALSE,"Оборудование";#N/A,#N/A,FALSE,"Транспорт";#N/A,#N/A,FALSE,"Коммерция";#N/A,#N/A,FALSE,"ТЕК_РЕМ";#N/A,#N/A,FALSE,"КАП_РЕМ";#N/A,#N/A,FALSE,"КАП_СТР";#N/A,#N/A,FALSE,"НИОКР";#N/A,#N/A,FALSE,"Кадры";#N/A,#N/A,FALSE,"СОЦ";#N/A,#N/A,FALSE,"НепромПр";#N/A,#N/A,FALSE,"ФИНАНСЫ";#N/A,#N/A,FALSE,"Прочие";#N/A,#N/A,FALSE,"Гаш_кредит";#N/A,#N/A,FALSE,"ФП"}</definedName>
    <definedName name="ws" localSheetId="0" hidden="1">{#N/A,#N/A,FALSE,"Aging Summary";#N/A,#N/A,FALSE,"Ratio Analysis";#N/A,#N/A,FALSE,"Test 120 Day Accts";#N/A,#N/A,FALSE,"Tickmarks"}</definedName>
    <definedName name="ws" hidden="1">{#N/A,#N/A,FALSE,"Aging Summary";#N/A,#N/A,FALSE,"Ratio Analysis";#N/A,#N/A,FALSE,"Test 120 Day Accts";#N/A,#N/A,FALSE,"Tickmarks"}</definedName>
    <definedName name="wtre" localSheetId="0" hidden="1">{#N/A,#N/A,FALSE,"Aging Summary";#N/A,#N/A,FALSE,"Ratio Analysis";#N/A,#N/A,FALSE,"Test 120 Day Accts";#N/A,#N/A,FALSE,"Tickmarks"}</definedName>
    <definedName name="wtre" hidden="1">{#N/A,#N/A,FALSE,"Aging Summary";#N/A,#N/A,FALSE,"Ratio Analysis";#N/A,#N/A,FALSE,"Test 120 Day Accts";#N/A,#N/A,FALSE,"Tickmarks"}</definedName>
    <definedName name="ww" localSheetId="0" hidden="1">{"PRINTME",#N/A,FALSE,"FINAL-10"}</definedName>
    <definedName name="ww" hidden="1">{"PRINTME",#N/A,FALSE,"FINAL-10"}</definedName>
    <definedName name="wwwwwwwww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wwwwwwww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wywe" hidden="1">#N/A</definedName>
    <definedName name="XLRPARAMS_hCalendar" localSheetId="0" hidden="1">#REF!</definedName>
    <definedName name="XLRPARAMS_hCalendar" hidden="1">#REF!</definedName>
    <definedName name="XLRPARAMS_Max0" localSheetId="0" hidden="1">#REF!</definedName>
    <definedName name="XLRPARAMS_Max0" hidden="1">#REF!</definedName>
    <definedName name="XLRPARAMS_Max1" localSheetId="0" hidden="1">#REF!</definedName>
    <definedName name="XLRPARAMS_Max1" hidden="1">#REF!</definedName>
    <definedName name="XLRPARAMS_Max2" localSheetId="0" hidden="1">#REF!</definedName>
    <definedName name="XLRPARAMS_Max2" hidden="1">#REF!</definedName>
    <definedName name="XLRPARAMS_Max3" localSheetId="0" hidden="1">#REF!</definedName>
    <definedName name="XLRPARAMS_Max3" hidden="1">#REF!</definedName>
    <definedName name="XLRPARAMS_Max4" localSheetId="0" hidden="1">#REF!</definedName>
    <definedName name="XLRPARAMS_Max4" hidden="1">#REF!</definedName>
    <definedName name="XLRPARAMS_MNLZ0" localSheetId="0" hidden="1">#REF!</definedName>
    <definedName name="XLRPARAMS_MNLZ0" hidden="1">#REF!</definedName>
    <definedName name="XLRPARAMS_MNLZ1" localSheetId="0" hidden="1">#REF!</definedName>
    <definedName name="XLRPARAMS_MNLZ1" hidden="1">#REF!</definedName>
    <definedName name="XLRPARAMS_MNLZ2" localSheetId="0" hidden="1">#REF!</definedName>
    <definedName name="XLRPARAMS_MNLZ2" hidden="1">#REF!</definedName>
    <definedName name="XLRPARAMS_MNLZ3" localSheetId="0" hidden="1">#REF!</definedName>
    <definedName name="XLRPARAMS_MNLZ3" hidden="1">#REF!</definedName>
    <definedName name="XLRPARAMS_MNLZ4" localSheetId="0" hidden="1">#REF!</definedName>
    <definedName name="XLRPARAMS_MNLZ4" hidden="1">#REF!</definedName>
    <definedName name="XLRPARAMS_sType" localSheetId="0" hidden="1">#REF!</definedName>
    <definedName name="XLRPARAMS_sType" hidden="1">#REF!</definedName>
    <definedName name="XREF_COLUMN_1" localSheetId="0" hidden="1">#REF!</definedName>
    <definedName name="XREF_COLUMN_1" hidden="1">#REF!</definedName>
    <definedName name="XRefActiveRow" localSheetId="0" hidden="1">#REF!</definedName>
    <definedName name="XRefActiveRow" hidden="1">#REF!</definedName>
    <definedName name="XRefColumnsCount" hidden="1">1</definedName>
    <definedName name="XRefCopy1" localSheetId="0" hidden="1">#REF!</definedName>
    <definedName name="XRefCopy1" hidden="1">#REF!</definedName>
    <definedName name="XRefCopy1Row" localSheetId="0" hidden="1">#REF!</definedName>
    <definedName name="XRefCopy1Row" hidden="1">#REF!</definedName>
    <definedName name="XRefCopy2" localSheetId="0" hidden="1">#REF!</definedName>
    <definedName name="XRefCopy2" hidden="1">#REF!</definedName>
    <definedName name="XRefCopy2Row" localSheetId="0" hidden="1">#REF!</definedName>
    <definedName name="XRefCopy2Row" hidden="1">#REF!</definedName>
    <definedName name="XRefCopyRangeCount" hidden="1">2</definedName>
    <definedName name="XRefPaste1" localSheetId="0" hidden="1">#REF!</definedName>
    <definedName name="XRefPaste1" hidden="1">#REF!</definedName>
    <definedName name="XRefPaste1Row" localSheetId="0" hidden="1">#REF!</definedName>
    <definedName name="XRefPaste1Row" hidden="1">#REF!</definedName>
    <definedName name="XRefPasteRangeCount" hidden="1">1</definedName>
    <definedName name="xsgjd" localSheetId="0" hidden="1">#REF!</definedName>
    <definedName name="xsgjd" hidden="1">#REF!</definedName>
    <definedName name="xxxxxxxxxxxxxx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xxxxxxxxxxxxxx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d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d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h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h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hgfdf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hgfdf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jj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jj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jtyjr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jtyjr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jujyuu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jujyuu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juygh" localSheetId="0" hidden="1">{#N/A,#N/A,TRUE,"Лист1";#N/A,#N/A,TRUE,"Лист2";#N/A,#N/A,TRUE,"Лист3"}</definedName>
    <definedName name="yjuygh" hidden="1">{#N/A,#N/A,TRUE,"Лист1";#N/A,#N/A,TRUE,"Лист2";#N/A,#N/A,TRUE,"Лист3"}</definedName>
    <definedName name="yjuyju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juyju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rjy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rjy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RMZ" hidden="1">[6]XLR_NoRangeSheet!$R$6</definedName>
    <definedName name="y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thry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thr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tjutuj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tjutuj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tjyetdrj" localSheetId="0" hidden="1">{"ATM-CF",#N/A,FALSE,"ATM";"CAN-CF",#N/A,FALSE,"Canada";"FR-CF",#N/A,FALSE,"France";"THQ-CF",#N/A,FALSE,"THQ";"USA-CF",#N/A,FALSE,"USA";"UK-CF",#N/A,FALSE,"UK";"UKATM-CF",#N/A,FALSE,"UKATM";"CON-TING CF",#N/A,FALSE,"Consolidating";"CON-TING YTD CF",#N/A,FALSE,"Consolidating YTD";"CON-TED CF",#N/A,FALSE,"Consolidated"}</definedName>
    <definedName name="ytjyetdrj" hidden="1">{"ATM-CF",#N/A,FALSE,"ATM";"CAN-CF",#N/A,FALSE,"Canada";"FR-CF",#N/A,FALSE,"France";"THQ-CF",#N/A,FALSE,"THQ";"USA-CF",#N/A,FALSE,"USA";"UK-CF",#N/A,FALSE,"UK";"UKATM-CF",#N/A,FALSE,"UKATM";"CON-TING CF",#N/A,FALSE,"Consolidating";"CON-TING YTD CF",#N/A,FALSE,"Consolidating YTD";"CON-TED CF",#N/A,FALSE,"Consolidated"}</definedName>
    <definedName name="ytrhht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trhht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tryhsrt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tryhsrt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ut" localSheetId="0" hidden="1">#REF!</definedName>
    <definedName name="yut" hidden="1">#REF!</definedName>
    <definedName name="yy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mi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mi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ss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ss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ttydhtfg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ttydhtfg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y" localSheetId="0" hidden="1">{"print95",#N/A,FALSE,"1995E.XLS";"print96",#N/A,FALSE,"1996E.XLS"}</definedName>
    <definedName name="yyy" hidden="1">{"print95",#N/A,FALSE,"1995E.XLS";"print96",#N/A,FALSE,"1996E.XLS"}</definedName>
    <definedName name="yyystgerdsergdf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yyystgerdsergdf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yyyyyyfg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yyyyyyfg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Z_00F33AC1_9115_11D7_827F_00104BBA10B0_.wvu.Cols" localSheetId="0" hidden="1">#REF!,#REF!,#REF!</definedName>
    <definedName name="Z_00F33AC1_9115_11D7_827F_00104BBA10B0_.wvu.Cols" hidden="1">#REF!,#REF!,#REF!</definedName>
    <definedName name="Z_0A24B2AA_DCBA_47FE_8EFE_53ABBBBB3EB3_.wvu.FilterData" localSheetId="0" hidden="1">#REF!</definedName>
    <definedName name="Z_0A24B2AA_DCBA_47FE_8EFE_53ABBBBB3EB3_.wvu.FilterData" hidden="1">#REF!</definedName>
    <definedName name="Z_0DD4EB58_0647_11D5_A6F7_00508B654A95_.wvu.Cols" localSheetId="0" hidden="1">#REF!,#REF!,#REF!,#REF!,#REF!</definedName>
    <definedName name="Z_0DD4EB58_0647_11D5_A6F7_00508B654A95_.wvu.Cols" hidden="1">#REF!,#REF!,#REF!,#REF!,#REF!</definedName>
    <definedName name="Z_10435A81_C305_11D5_A6F8_009027BEE0E0_.wvu.Cols" localSheetId="0" hidden="1">#REF!,#REF!,#REF!</definedName>
    <definedName name="Z_10435A81_C305_11D5_A6F8_009027BEE0E0_.wvu.Cols" hidden="1">#REF!,#REF!,#REF!</definedName>
    <definedName name="Z_10435A81_C305_11D5_A6F8_009027BEE0E0_.wvu.FilterData" localSheetId="0" hidden="1">#REF!</definedName>
    <definedName name="Z_10435A81_C305_11D5_A6F8_009027BEE0E0_.wvu.FilterData" hidden="1">#REF!</definedName>
    <definedName name="Z_10435A81_C305_11D5_A6F8_009027BEE0E0_.wvu.PrintArea" localSheetId="0" hidden="1">#REF!</definedName>
    <definedName name="Z_10435A81_C305_11D5_A6F8_009027BEE0E0_.wvu.PrintArea" hidden="1">#REF!</definedName>
    <definedName name="Z_10435A81_C305_11D5_A6F8_009027BEE0E0_.wvu.PrintTitles" localSheetId="0" hidden="1">#REF!</definedName>
    <definedName name="Z_10435A81_C305_11D5_A6F8_009027BEE0E0_.wvu.PrintTitles" hidden="1">#REF!</definedName>
    <definedName name="Z_10435A81_C305_11D5_A6F8_009027BEE0E0_.wvu.Rows" localSheetId="0" hidden="1">#REF!,#REF!</definedName>
    <definedName name="Z_10435A81_C305_11D5_A6F8_009027BEE0E0_.wvu.Rows" hidden="1">#REF!,#REF!</definedName>
    <definedName name="Z_1C3AD0CD_BF0C_4C4E_9071_158A2F5215E2_.wvu.Rows" hidden="1">#N/A</definedName>
    <definedName name="Z_1F5A9C3F_89D4_4EC2_8FCE_DD04E08679A0_.wvu.FilterData" localSheetId="0" hidden="1">#REF!</definedName>
    <definedName name="Z_1F5A9C3F_89D4_4EC2_8FCE_DD04E08679A0_.wvu.FilterData" hidden="1">#REF!</definedName>
    <definedName name="Z_270BB401_5236_11D4_BB54_0050044E0CFA_.wvu.Cols" hidden="1">#N/A</definedName>
    <definedName name="Z_270BB401_5236_11D4_BB54_0050044E0CFA_.wvu.FilterData" hidden="1">#N/A</definedName>
    <definedName name="Z_270BB401_5236_11D4_BB54_0050044E0CFA_.wvu.PrintArea" hidden="1">#N/A</definedName>
    <definedName name="Z_270BB401_5236_11D4_BB54_0050044E0CFA_.wvu.PrintTitles" hidden="1">#N/A</definedName>
    <definedName name="Z_270BB401_5236_11D4_BB54_0050044E0CFA_.wvu.Rows" hidden="1">#N/A</definedName>
    <definedName name="Z_2804E4BB_ED21_11D4_A6F8_00508B654B8B_.wvu.Cols" localSheetId="0" hidden="1">#REF!,#REF!,#REF!</definedName>
    <definedName name="Z_2804E4BB_ED21_11D4_A6F8_00508B654B8B_.wvu.Cols" hidden="1">#REF!,#REF!,#REF!</definedName>
    <definedName name="Z_2804E4BB_ED21_11D4_A6F8_00508B654B8B_.wvu.FilterData" localSheetId="0" hidden="1">#REF!</definedName>
    <definedName name="Z_2804E4BB_ED21_11D4_A6F8_00508B654B8B_.wvu.FilterData" hidden="1">#REF!</definedName>
    <definedName name="Z_2804E4BB_ED21_11D4_A6F8_00508B654B8B_.wvu.PrintArea" localSheetId="0" hidden="1">#REF!</definedName>
    <definedName name="Z_2804E4BB_ED21_11D4_A6F8_00508B654B8B_.wvu.PrintArea" hidden="1">#REF!</definedName>
    <definedName name="Z_2804E4BB_ED21_11D4_A6F8_00508B654B8B_.wvu.Rows" localSheetId="0" hidden="1">#REF!,#REF!</definedName>
    <definedName name="Z_2804E4BB_ED21_11D4_A6F8_00508B654B8B_.wvu.Rows" hidden="1">#REF!,#REF!</definedName>
    <definedName name="Z_30FEE15E_D26F_11D4_A6F7_00508B6A7686_.wvu.FilterData" localSheetId="0" hidden="1">#REF!</definedName>
    <definedName name="Z_30FEE15E_D26F_11D4_A6F7_00508B6A7686_.wvu.FilterData" hidden="1">#REF!</definedName>
    <definedName name="Z_30FEE15E_D26F_11D4_A6F7_00508B6A7686_.wvu.PrintArea" localSheetId="0" hidden="1">#REF!</definedName>
    <definedName name="Z_30FEE15E_D26F_11D4_A6F7_00508B6A7686_.wvu.PrintArea" hidden="1">#REF!</definedName>
    <definedName name="Z_30FEE15E_D26F_11D4_A6F7_00508B6A7686_.wvu.PrintTitles" localSheetId="0" hidden="1">#REF!</definedName>
    <definedName name="Z_30FEE15E_D26F_11D4_A6F7_00508B6A7686_.wvu.PrintTitles" hidden="1">#REF!</definedName>
    <definedName name="Z_30FEE15E_D26F_11D4_A6F7_00508B6A7686_.wvu.Rows" localSheetId="0" hidden="1">#REF!</definedName>
    <definedName name="Z_30FEE15E_D26F_11D4_A6F7_00508B6A7686_.wvu.Rows" hidden="1">#REF!</definedName>
    <definedName name="Z_363B35CD_DAF5_4EA3_B7A4_6F35F90BE145_.wvu.FilterData" localSheetId="0" hidden="1">#REF!</definedName>
    <definedName name="Z_363B35CD_DAF5_4EA3_B7A4_6F35F90BE145_.wvu.FilterData" hidden="1">#REF!</definedName>
    <definedName name="Z_37A59B27_C76D_4E84_8164_B3D5C7AFADBB_.wvu.Cols" hidden="1">#N/A</definedName>
    <definedName name="Z_497D6A7D_656B_4866_B4F6_DA771B6F04D5_.wvu.Rows" localSheetId="0" hidden="1">#REF!,#REF!,#REF!</definedName>
    <definedName name="Z_497D6A7D_656B_4866_B4F6_DA771B6F04D5_.wvu.Rows" hidden="1">#REF!,#REF!,#REF!</definedName>
    <definedName name="Z_542190F2_310D_482E_A4CC_EFD5B9A75DFF_.wvu.FilterData" localSheetId="0" hidden="1">#REF!</definedName>
    <definedName name="Z_542190F2_310D_482E_A4CC_EFD5B9A75DFF_.wvu.FilterData" hidden="1">#REF!</definedName>
    <definedName name="Z_542190F2_310D_482E_A4CC_EFD5B9A75DFF_.wvu.Rows" localSheetId="0" hidden="1">#REF!,#REF!,#REF!</definedName>
    <definedName name="Z_542190F2_310D_482E_A4CC_EFD5B9A75DFF_.wvu.Rows" hidden="1">#REF!,#REF!,#REF!</definedName>
    <definedName name="Z_5A868EA0_ED63_11D4_A6F8_009027BEE0E0_.wvu.Cols" localSheetId="0" hidden="1">#REF!,#REF!,#REF!</definedName>
    <definedName name="Z_5A868EA0_ED63_11D4_A6F8_009027BEE0E0_.wvu.Cols" hidden="1">#REF!,#REF!,#REF!</definedName>
    <definedName name="Z_5A868EA0_ED63_11D4_A6F8_009027BEE0E0_.wvu.FilterData" localSheetId="0" hidden="1">#REF!</definedName>
    <definedName name="Z_5A868EA0_ED63_11D4_A6F8_009027BEE0E0_.wvu.FilterData" hidden="1">#REF!</definedName>
    <definedName name="Z_5A868EA0_ED63_11D4_A6F8_009027BEE0E0_.wvu.PrintArea" localSheetId="0" hidden="1">#REF!</definedName>
    <definedName name="Z_5A868EA0_ED63_11D4_A6F8_009027BEE0E0_.wvu.PrintArea" hidden="1">#REF!</definedName>
    <definedName name="Z_5A868EA0_ED63_11D4_A6F8_009027BEE0E0_.wvu.Rows" localSheetId="0" hidden="1">#REF!,#REF!</definedName>
    <definedName name="Z_5A868EA0_ED63_11D4_A6F8_009027BEE0E0_.wvu.Rows" hidden="1">#REF!,#REF!</definedName>
    <definedName name="Z_6A24B736_9C98_49C4_801B_E3830CAF6AA7_.wvu.Rows" localSheetId="0" hidden="1">#REF!</definedName>
    <definedName name="Z_6A24B736_9C98_49C4_801B_E3830CAF6AA7_.wvu.Rows" hidden="1">#REF!</definedName>
    <definedName name="Z_6E40955B_C2F5_11D5_A6F7_009027BEE7F1_.wvu.Cols" localSheetId="0" hidden="1">#REF!,#REF!,#REF!</definedName>
    <definedName name="Z_6E40955B_C2F5_11D5_A6F7_009027BEE7F1_.wvu.Cols" hidden="1">#REF!,#REF!,#REF!</definedName>
    <definedName name="Z_6E40955B_C2F5_11D5_A6F7_009027BEE7F1_.wvu.FilterData" localSheetId="0" hidden="1">#REF!</definedName>
    <definedName name="Z_6E40955B_C2F5_11D5_A6F7_009027BEE7F1_.wvu.FilterData" hidden="1">#REF!</definedName>
    <definedName name="Z_6E40955B_C2F5_11D5_A6F7_009027BEE7F1_.wvu.PrintArea" localSheetId="0" hidden="1">#REF!</definedName>
    <definedName name="Z_6E40955B_C2F5_11D5_A6F7_009027BEE7F1_.wvu.PrintArea" hidden="1">#REF!</definedName>
    <definedName name="Z_6E40955B_C2F5_11D5_A6F7_009027BEE7F1_.wvu.PrintTitles" localSheetId="0" hidden="1">#REF!</definedName>
    <definedName name="Z_6E40955B_C2F5_11D5_A6F7_009027BEE7F1_.wvu.PrintTitles" hidden="1">#REF!</definedName>
    <definedName name="Z_6E40955B_C2F5_11D5_A6F7_009027BEE7F1_.wvu.Rows" localSheetId="0" hidden="1">#REF!,#REF!</definedName>
    <definedName name="Z_6E40955B_C2F5_11D5_A6F7_009027BEE7F1_.wvu.Rows" hidden="1">#REF!,#REF!</definedName>
    <definedName name="Z_74CD7560_2992_43AE_B3C7_482F52796AF8_.wvu.FilterData" localSheetId="0" hidden="1">#REF!</definedName>
    <definedName name="Z_74CD7560_2992_43AE_B3C7_482F52796AF8_.wvu.FilterData" hidden="1">#REF!</definedName>
    <definedName name="Z_74CD7560_2992_43AE_B3C7_482F52796AF8_.wvu.Rows" localSheetId="0" hidden="1">#REF!,#REF!,#REF!</definedName>
    <definedName name="Z_74CD7560_2992_43AE_B3C7_482F52796AF8_.wvu.Rows" hidden="1">#REF!,#REF!,#REF!</definedName>
    <definedName name="Z_855B8FEC_CB32_447D_BBD2_17760E927F97_.wvu.FilterData" localSheetId="0" hidden="1">#REF!</definedName>
    <definedName name="Z_855B8FEC_CB32_447D_BBD2_17760E927F97_.wvu.FilterData" hidden="1">#REF!</definedName>
    <definedName name="Z_901DD601_3312_11D5_8F89_00010215A1CA_.wvu.Rows" localSheetId="0" hidden="1">#REF!,#REF!</definedName>
    <definedName name="Z_901DD601_3312_11D5_8F89_00010215A1CA_.wvu.Rows" hidden="1">#REF!,#REF!</definedName>
    <definedName name="Z_93A174B9_F83C_4703_A091_295DFA6E556E_.wvu.Cols" localSheetId="0" hidden="1">#REF!,#REF!,#REF!,#REF!,#REF!,#REF!,#REF!</definedName>
    <definedName name="Z_93A174B9_F83C_4703_A091_295DFA6E556E_.wvu.Cols" hidden="1">#REF!,#REF!,#REF!,#REF!,#REF!,#REF!,#REF!</definedName>
    <definedName name="Z_93A174B9_F83C_4703_A091_295DFA6E556E_.wvu.Rows" localSheetId="0" hidden="1">#REF!,#REF!,#REF!,#REF!,#REF!,#REF!,#REF!,#REF!,#REF!,#REF!,#REF!,#REF!,#REF!,#REF!,#REF!,#REF!,#REF!,#REF!</definedName>
    <definedName name="Z_93A174B9_F83C_4703_A091_295DFA6E556E_.wvu.Rows" hidden="1">#REF!,#REF!,#REF!,#REF!,#REF!,#REF!,#REF!,#REF!,#REF!,#REF!,#REF!,#REF!,#REF!,#REF!,#REF!,#REF!,#REF!,#REF!</definedName>
    <definedName name="Z_9673D06C_8E2D_4E41_BE89_13756C9C3BAE_.wvu.PrintArea" localSheetId="0" hidden="1">#REF!</definedName>
    <definedName name="Z_9673D06C_8E2D_4E41_BE89_13756C9C3BAE_.wvu.PrintArea" hidden="1">#REF!</definedName>
    <definedName name="Z_9E131618_B140_4F2A_A4AD_5F88B20DFB48_.wvu.FilterData" localSheetId="0" hidden="1">#REF!</definedName>
    <definedName name="Z_9E131618_B140_4F2A_A4AD_5F88B20DFB48_.wvu.FilterData" hidden="1">#REF!</definedName>
    <definedName name="Z_9F4E9141_41FC_4B2C_AC1F_EC647474A564_.wvu.PrintArea" hidden="1">#N/A</definedName>
    <definedName name="Z_9F4E9141_41FC_4B2C_AC1F_EC647474A564_.wvu.Rows" hidden="1">#N/A</definedName>
    <definedName name="Z_A0AC4B42_5259_11D4_B5FE_00C04FC949BF_.wvu.Cols" hidden="1">#N/A</definedName>
    <definedName name="Z_A0AC4B42_5259_11D4_B5FE_00C04FC949BF_.wvu.FilterData" hidden="1">#N/A</definedName>
    <definedName name="Z_A0AC4B42_5259_11D4_B5FE_00C04FC949BF_.wvu.PrintArea" hidden="1">#N/A</definedName>
    <definedName name="Z_A0AC4B42_5259_11D4_B5FE_00C04FC949BF_.wvu.PrintTitles" hidden="1">#N/A</definedName>
    <definedName name="Z_A0AC4B42_5259_11D4_B5FE_00C04FC949BF_.wvu.Rows" hidden="1">#N/A</definedName>
    <definedName name="Z_A158D6E1_ED44_11D4_A6F7_00508B654028_.wvu.Cols" localSheetId="0" hidden="1">#REF!,#REF!</definedName>
    <definedName name="Z_A158D6E1_ED44_11D4_A6F7_00508B654028_.wvu.Cols" hidden="1">#REF!,#REF!</definedName>
    <definedName name="Z_A158D6E1_ED44_11D4_A6F7_00508B654028_.wvu.FilterData" localSheetId="0" hidden="1">#REF!</definedName>
    <definedName name="Z_A158D6E1_ED44_11D4_A6F7_00508B654028_.wvu.FilterData" hidden="1">#REF!</definedName>
    <definedName name="Z_A158D6E1_ED44_11D4_A6F7_00508B654028_.wvu.PrintArea" localSheetId="0" hidden="1">#REF!</definedName>
    <definedName name="Z_A158D6E1_ED44_11D4_A6F7_00508B654028_.wvu.PrintArea" hidden="1">#REF!</definedName>
    <definedName name="Z_A158D6E1_ED44_11D4_A6F7_00508B654028_.wvu.PrintTitles" localSheetId="0" hidden="1">#REF!</definedName>
    <definedName name="Z_A158D6E1_ED44_11D4_A6F7_00508B654028_.wvu.PrintTitles" hidden="1">#REF!</definedName>
    <definedName name="Z_A158D6E1_ED44_11D4_A6F7_00508B654028_.wvu.Rows" localSheetId="0" hidden="1">#REF!,#REF!</definedName>
    <definedName name="Z_A158D6E1_ED44_11D4_A6F7_00508B654028_.wvu.Rows" hidden="1">#REF!,#REF!</definedName>
    <definedName name="Z_A394F169_9C8B_4D34_9E6F_B709920B77E3_.wvu.Cols" localSheetId="0" hidden="1">#REF!</definedName>
    <definedName name="Z_A394F169_9C8B_4D34_9E6F_B709920B77E3_.wvu.Cols" hidden="1">#REF!</definedName>
    <definedName name="Z_A394F169_9C8B_4D34_9E6F_B709920B77E3_.wvu.PrintArea" localSheetId="0" hidden="1">#REF!</definedName>
    <definedName name="Z_A394F169_9C8B_4D34_9E6F_B709920B77E3_.wvu.PrintArea" hidden="1">#REF!</definedName>
    <definedName name="Z_A394F169_9C8B_4D34_9E6F_B709920B77E3_.wvu.Rows" localSheetId="0" hidden="1">#REF!</definedName>
    <definedName name="Z_A394F169_9C8B_4D34_9E6F_B709920B77E3_.wvu.Rows" hidden="1">#REF!</definedName>
    <definedName name="Z_A4B576A5_8212_407F_BA78_95ED8B255E18_.wvu.Cols" localSheetId="0" hidden="1">#REF!</definedName>
    <definedName name="Z_A4B576A5_8212_407F_BA78_95ED8B255E18_.wvu.Cols" hidden="1">#REF!</definedName>
    <definedName name="Z_A4B576A5_8212_407F_BA78_95ED8B255E18_.wvu.FilterData" localSheetId="0" hidden="1">#REF!</definedName>
    <definedName name="Z_A4B576A5_8212_407F_BA78_95ED8B255E18_.wvu.FilterData" hidden="1">#REF!</definedName>
    <definedName name="Z_A4B576A5_8212_407F_BA78_95ED8B255E18_.wvu.Rows" localSheetId="0" hidden="1">#REF!,#REF!,#REF!</definedName>
    <definedName name="Z_A4B576A5_8212_407F_BA78_95ED8B255E18_.wvu.Rows" hidden="1">#REF!,#REF!,#REF!</definedName>
    <definedName name="Z_A6168485_6886_4592_BB13_07B9E683E6FB_.wvu.Cols" localSheetId="0" hidden="1">#REF!</definedName>
    <definedName name="Z_A6168485_6886_4592_BB13_07B9E683E6FB_.wvu.Cols" hidden="1">#REF!</definedName>
    <definedName name="Z_A6168485_6886_4592_BB13_07B9E683E6FB_.wvu.FilterData" localSheetId="0" hidden="1">#REF!</definedName>
    <definedName name="Z_A6168485_6886_4592_BB13_07B9E683E6FB_.wvu.FilterData" hidden="1">#REF!</definedName>
    <definedName name="Z_A6168485_6886_4592_BB13_07B9E683E6FB_.wvu.PrintArea" localSheetId="0" hidden="1">#REF!</definedName>
    <definedName name="Z_A6168485_6886_4592_BB13_07B9E683E6FB_.wvu.PrintArea" hidden="1">#REF!</definedName>
    <definedName name="Z_A6168485_6886_4592_BB13_07B9E683E6FB_.wvu.PrintTitles" localSheetId="0" hidden="1">#REF!</definedName>
    <definedName name="Z_A6168485_6886_4592_BB13_07B9E683E6FB_.wvu.PrintTitles" hidden="1">#REF!</definedName>
    <definedName name="Z_A6168485_6886_4592_BB13_07B9E683E6FB_.wvu.Rows" localSheetId="0" hidden="1">#REF!,#REF!,#REF!,#REF!,#REF!</definedName>
    <definedName name="Z_A6168485_6886_4592_BB13_07B9E683E6FB_.wvu.Rows" hidden="1">#REF!,#REF!,#REF!,#REF!,#REF!</definedName>
    <definedName name="Z_A8409BC7_F8EE_443E_AAE8_060C5FAF3803_.wvu.FilterData" localSheetId="0" hidden="1">#REF!</definedName>
    <definedName name="Z_A8409BC7_F8EE_443E_AAE8_060C5FAF3803_.wvu.FilterData" hidden="1">#REF!</definedName>
    <definedName name="Z_AB45FFAE_19AD_47F2_A68A_497CFA02F912_.wvu.Rows" localSheetId="0" hidden="1">#REF!</definedName>
    <definedName name="Z_AB45FFAE_19AD_47F2_A68A_497CFA02F912_.wvu.Rows" hidden="1">#REF!</definedName>
    <definedName name="Z_ADA92181_C3E4_11D5_A6F7_00508B6A7686_.wvu.Cols" localSheetId="0" hidden="1">#REF!,#REF!,#REF!</definedName>
    <definedName name="Z_ADA92181_C3E4_11D5_A6F7_00508B6A7686_.wvu.Cols" hidden="1">#REF!,#REF!,#REF!</definedName>
    <definedName name="Z_ADA92181_C3E4_11D5_A6F7_00508B6A7686_.wvu.FilterData" localSheetId="0" hidden="1">#REF!</definedName>
    <definedName name="Z_ADA92181_C3E4_11D5_A6F7_00508B6A7686_.wvu.FilterData" hidden="1">#REF!</definedName>
    <definedName name="Z_ADA92181_C3E4_11D5_A6F7_00508B6A7686_.wvu.PrintArea" localSheetId="0" hidden="1">#REF!</definedName>
    <definedName name="Z_ADA92181_C3E4_11D5_A6F7_00508B6A7686_.wvu.PrintArea" hidden="1">#REF!</definedName>
    <definedName name="Z_ADA92181_C3E4_11D5_A6F7_00508B6A7686_.wvu.PrintTitles" localSheetId="0" hidden="1">#REF!</definedName>
    <definedName name="Z_ADA92181_C3E4_11D5_A6F7_00508B6A7686_.wvu.PrintTitles" hidden="1">#REF!</definedName>
    <definedName name="Z_ADA92181_C3E4_11D5_A6F7_00508B6A7686_.wvu.Rows" localSheetId="0" hidden="1">#REF!,#REF!</definedName>
    <definedName name="Z_ADA92181_C3E4_11D5_A6F7_00508B6A7686_.wvu.Rows" hidden="1">#REF!,#REF!</definedName>
    <definedName name="Z_C46A4958_BCFC_4D46_8A3B_BB80554F7C73_.wvu.FilterData" localSheetId="0" hidden="1">#REF!</definedName>
    <definedName name="Z_C46A4958_BCFC_4D46_8A3B_BB80554F7C73_.wvu.FilterData" hidden="1">#REF!</definedName>
    <definedName name="Z_D0FC81D9_872A_11D6_B808_0010DC239F6A_.wvu.Cols" localSheetId="0" hidden="1">#REF!</definedName>
    <definedName name="Z_D0FC81D9_872A_11D6_B808_0010DC239F6A_.wvu.Cols" hidden="1">#REF!</definedName>
    <definedName name="Z_D0FC81D9_872A_11D6_B808_0010DC239F6A_.wvu.FilterData" localSheetId="0" hidden="1">#REF!</definedName>
    <definedName name="Z_D0FC81D9_872A_11D6_B808_0010DC239F6A_.wvu.FilterData" hidden="1">#REF!</definedName>
    <definedName name="Z_D0FC81D9_872A_11D6_B808_0010DC239F6A_.wvu.PrintArea" localSheetId="0" hidden="1">#REF!</definedName>
    <definedName name="Z_D0FC81D9_872A_11D6_B808_0010DC239F6A_.wvu.PrintArea" hidden="1">#REF!</definedName>
    <definedName name="Z_D0FC81D9_872A_11D6_B808_0010DC239F6A_.wvu.PrintTitles" localSheetId="0" hidden="1">#REF!</definedName>
    <definedName name="Z_D0FC81D9_872A_11D6_B808_0010DC239F6A_.wvu.PrintTitles" hidden="1">#REF!</definedName>
    <definedName name="Z_D0FC81D9_872A_11D6_B808_0010DC239F6A_.wvu.Rows" localSheetId="0" hidden="1">#REF!,#REF!,#REF!,#REF!,#REF!</definedName>
    <definedName name="Z_D0FC81D9_872A_11D6_B808_0010DC239F6A_.wvu.Rows" hidden="1">#REF!,#REF!,#REF!,#REF!,#REF!</definedName>
    <definedName name="Z_D4FBBAF2_ED2F_11D4_A6F7_00508B6540C5_.wvu.FilterData" localSheetId="0" hidden="1">#REF!</definedName>
    <definedName name="Z_D4FBBAF2_ED2F_11D4_A6F7_00508B6540C5_.wvu.FilterData" hidden="1">#REF!</definedName>
    <definedName name="Z_D9E68341_C2F0_11D5_A6F7_00508B6540C5_.wvu.Cols" localSheetId="0" hidden="1">#REF!,#REF!,#REF!</definedName>
    <definedName name="Z_D9E68341_C2F0_11D5_A6F7_00508B6540C5_.wvu.Cols" hidden="1">#REF!,#REF!,#REF!</definedName>
    <definedName name="Z_D9E68341_C2F0_11D5_A6F7_00508B6540C5_.wvu.FilterData" localSheetId="0" hidden="1">#REF!</definedName>
    <definedName name="Z_D9E68341_C2F0_11D5_A6F7_00508B6540C5_.wvu.FilterData" hidden="1">#REF!</definedName>
    <definedName name="Z_D9E68341_C2F0_11D5_A6F7_00508B6540C5_.wvu.PrintArea" localSheetId="0" hidden="1">#REF!</definedName>
    <definedName name="Z_D9E68341_C2F0_11D5_A6F7_00508B6540C5_.wvu.PrintArea" hidden="1">#REF!</definedName>
    <definedName name="Z_D9E68341_C2F0_11D5_A6F7_00508B6540C5_.wvu.PrintTitles" localSheetId="0" hidden="1">#REF!</definedName>
    <definedName name="Z_D9E68341_C2F0_11D5_A6F7_00508B6540C5_.wvu.PrintTitles" hidden="1">#REF!</definedName>
    <definedName name="Z_D9E68341_C2F0_11D5_A6F7_00508B6540C5_.wvu.Rows" localSheetId="0" hidden="1">#REF!</definedName>
    <definedName name="Z_D9E68341_C2F0_11D5_A6F7_00508B6540C5_.wvu.Rows" hidden="1">#REF!</definedName>
    <definedName name="Z_DCBC3450_130F_42AA_8F78_81CF15FD1C4C_.wvu.FilterData" localSheetId="0" hidden="1">#REF!</definedName>
    <definedName name="Z_DCBC3450_130F_42AA_8F78_81CF15FD1C4C_.wvu.FilterData" hidden="1">#REF!</definedName>
    <definedName name="Z_E7999BEB_DD80_4FEE_84EF_4095EDB9C4AB_.wvu.FilterData" localSheetId="0" hidden="1">#REF!</definedName>
    <definedName name="Z_E7999BEB_DD80_4FEE_84EF_4095EDB9C4AB_.wvu.FilterData" hidden="1">#REF!</definedName>
    <definedName name="Z_FA0D2A17_1C02_11D8_848D_00021BF19BDB_.wvu.FilterData" localSheetId="0" hidden="1">#REF!</definedName>
    <definedName name="Z_FA0D2A17_1C02_11D8_848D_00021BF19BDB_.wvu.FilterData" hidden="1">#REF!</definedName>
    <definedName name="Z_FD7F3EC7_ED23_11D4_A6F7_00508B6A7686_.wvu.Cols" localSheetId="0" hidden="1">#REF!</definedName>
    <definedName name="Z_FD7F3EC7_ED23_11D4_A6F7_00508B6A7686_.wvu.Cols" hidden="1">#REF!</definedName>
    <definedName name="Z_FD7F3EC7_ED23_11D4_A6F7_00508B6A7686_.wvu.FilterData" localSheetId="0" hidden="1">#REF!</definedName>
    <definedName name="Z_FD7F3EC7_ED23_11D4_A6F7_00508B6A7686_.wvu.FilterData" hidden="1">#REF!</definedName>
    <definedName name="zsd" localSheetId="0" hidden="1">{#N/A,#N/A,FALSE,"Aging Summary";#N/A,#N/A,FALSE,"Ratio Analysis";#N/A,#N/A,FALSE,"Test 120 Day Accts";#N/A,#N/A,FALSE,"Tickmarks"}</definedName>
    <definedName name="zsd" hidden="1">{#N/A,#N/A,FALSE,"Aging Summary";#N/A,#N/A,FALSE,"Ratio Analysis";#N/A,#N/A,FALSE,"Test 120 Day Accts";#N/A,#N/A,FALSE,"Tickmarks"}</definedName>
    <definedName name="zxzcD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zxzcD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zz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zz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" localSheetId="0" hidden="1">{"glcbs",#N/A,FALSE,"GLCBS";"glccsbs",#N/A,FALSE,"GLCCSBS";"glcis",#N/A,FALSE,"GLCIS";"glccsis",#N/A,FALSE,"GLCCSIS";"glcrat1",#N/A,FALSE,"GLC-ratios1"}</definedName>
    <definedName name="а" hidden="1">{"glcbs",#N/A,FALSE,"GLCBS";"glccsbs",#N/A,FALSE,"GLCCSBS";"glcis",#N/A,FALSE,"GLCIS";"glccsis",#N/A,FALSE,"GLCCSIS";"glcrat1",#N/A,FALSE,"GLC-ratios1"}</definedName>
    <definedName name="аа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а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аааа" localSheetId="0" hidden="1">{"'РП (2)'!$A$5:$S$150"}</definedName>
    <definedName name="ааааа" hidden="1">{"'РП (2)'!$A$5:$S$150"}</definedName>
    <definedName name="аввфы" localSheetId="0" hidden="1">#REF!</definedName>
    <definedName name="аввфы" hidden="1">#REF!</definedName>
    <definedName name="аврваыр" localSheetId="0" hidden="1">{"glcbs",#N/A,FALSE,"GLCBS";"glccsbs",#N/A,FALSE,"GLCCSBS";"glcis",#N/A,FALSE,"GLCIS";"glccsis",#N/A,FALSE,"GLCCSIS";"glcrat1",#N/A,FALSE,"GLC-ratios1"}</definedName>
    <definedName name="аврваыр" hidden="1">{"glcbs",#N/A,FALSE,"GLCBS";"glccsbs",#N/A,FALSE,"GLCCSBS";"glcis",#N/A,FALSE,"GLCIS";"glccsis",#N/A,FALSE,"GLCCSIS";"glcrat1",#N/A,FALSE,"GLC-ratios1"}</definedName>
    <definedName name="авы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авы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авыав" localSheetId="0" hidden="1">{"Страница 1",#N/A,FALSE,"Модель Интенсивника";"Страница 3",#N/A,FALSE,"Модель Интенсивника"}</definedName>
    <definedName name="авыав" hidden="1">{"Страница 1",#N/A,FALSE,"Модель Интенсивника";"Страница 3",#N/A,FALSE,"Модель Интенсивника"}</definedName>
    <definedName name="авып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вып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нализ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нализ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очап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оча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л" hidden="1">'[3]pasiva-skutečnost'!$C$35:$C$48</definedName>
    <definedName name="апрель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рель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рель1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рель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т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т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ыми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пым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аррап" localSheetId="0" hidden="1">{#N/A,#N/A,FALSE,"Aging Summary";#N/A,#N/A,FALSE,"Ratio Analysis";#N/A,#N/A,FALSE,"Test 120 Day Accts";#N/A,#N/A,FALSE,"Tickmarks"}</definedName>
    <definedName name="аррап" hidden="1">{#N/A,#N/A,FALSE,"Aging Summary";#N/A,#N/A,FALSE,"Ratio Analysis";#N/A,#N/A,FALSE,"Test 120 Day Accts";#N/A,#N/A,FALSE,"Tickmarks"}</definedName>
    <definedName name="б" localSheetId="0" hidden="1">{#N/A,#N/A,FALSE,"Aging Summary";#N/A,#N/A,FALSE,"Ratio Analysis";#N/A,#N/A,FALSE,"Test 120 Day Accts";#N/A,#N/A,FALSE,"Tickmarks"}</definedName>
    <definedName name="б" hidden="1">{#N/A,#N/A,FALSE,"Aging Summary";#N/A,#N/A,FALSE,"Ratio Analysis";#N/A,#N/A,FALSE,"Test 120 Day Accts";#N/A,#N/A,FALSE,"Tickmarks"}</definedName>
    <definedName name="БАЛ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А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бб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бб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юд" localSheetId="0" hidden="1">{"'РП (2)'!$A$5:$S$150"}</definedName>
    <definedName name="бюд" hidden="1">{"'РП (2)'!$A$5:$S$150"}</definedName>
    <definedName name="бюджет" localSheetId="0" hidden="1">{"'РП (2)'!$A$5:$S$150"}</definedName>
    <definedName name="бюджет" hidden="1">{"'РП (2)'!$A$5:$S$150"}</definedName>
    <definedName name="бюджет2" localSheetId="0" hidden="1">{"'РП (2)'!$A$5:$S$150"}</definedName>
    <definedName name="бюджет2" hidden="1">{"'РП (2)'!$A$5:$S$150"}</definedName>
    <definedName name="бюджетик" localSheetId="0" hidden="1">{"'РП (2)'!$A$5:$S$150"}</definedName>
    <definedName name="бюджетик" hidden="1">{"'РП (2)'!$A$5:$S$150"}</definedName>
    <definedName name="бяк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бяк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вча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вавч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вае" localSheetId="0" hidden="1">#REF!</definedName>
    <definedName name="вае" hidden="1">#REF!</definedName>
    <definedName name="вап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пке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пк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р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риант3" localSheetId="0" hidden="1">{"'РП (2)'!$A$5:$S$150"}</definedName>
    <definedName name="Вариант3" hidden="1">{"'РП (2)'!$A$5:$S$150"}</definedName>
    <definedName name="вас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с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аф" localSheetId="0" hidden="1">{"'РП (2)'!$A$5:$S$150"}</definedName>
    <definedName name="ваф" hidden="1">{"'РП (2)'!$A$5:$S$150"}</definedName>
    <definedName name="вваыв" localSheetId="0" hidden="1">#REF!</definedName>
    <definedName name="вваыв" hidden="1">#REF!</definedName>
    <definedName name="ввв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ввв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вввв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в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ввввв" hidden="1">#N/A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кеоекв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кеоек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ла" localSheetId="0" hidden="1">{#N/A,#N/A,FALSE,"Aging Summary";#N/A,#N/A,FALSE,"Ratio Analysis";#N/A,#N/A,FALSE,"Test 120 Day Accts";#N/A,#N/A,FALSE,"Tickmarks"}</definedName>
    <definedName name="вла" hidden="1">{#N/A,#N/A,FALSE,"Aging Summary";#N/A,#N/A,FALSE,"Ratio Analysis";#N/A,#N/A,FALSE,"Test 120 Day Accts";#N/A,#N/A,FALSE,"Tickmarks"}</definedName>
    <definedName name="вроыв" hidden="1">'[3]pasiva-skutečnost'!$A$15:$A$25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" localSheetId="0" hidden="1">{"'РП (2)'!$A$5:$S$150"}</definedName>
    <definedName name="Всего" hidden="1">{"'РП (2)'!$A$5:$S$150"}</definedName>
    <definedName name="вуув" localSheetId="0" hidden="1">{#N/A,#N/A,TRUE,"Лист1";#N/A,#N/A,TRUE,"Лист2";#N/A,#N/A,TRUE,"Лист3"}</definedName>
    <definedName name="вуув" hidden="1">{#N/A,#N/A,TRUE,"Лист1";#N/A,#N/A,TRUE,"Лист2";#N/A,#N/A,TRUE,"Лист3"}</definedName>
    <definedName name="вчяыцу3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чяыцу3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ыф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вы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гнгге" localSheetId="0" hidden="1">#REF!</definedName>
    <definedName name="ггнгге" hidden="1">#REF!</definedName>
    <definedName name="гддд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ддд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енплан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енпла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н" localSheetId="0" hidden="1">{"glcbs",#N/A,FALSE,"GLCBS";"glccsbs",#N/A,FALSE,"GLCCSBS";"glcis",#N/A,FALSE,"GLCIS";"glccsis",#N/A,FALSE,"GLCCSIS";"glcrat1",#N/A,FALSE,"GLC-ratios1"}</definedName>
    <definedName name="гн" hidden="1">{"glcbs",#N/A,FALSE,"GLCBS";"glccsbs",#N/A,FALSE,"GLCCSBS";"glcis",#N/A,FALSE,"GLCIS";"glccsis",#N/A,FALSE,"GLCCSIS";"glcrat1",#N/A,FALSE,"GLC-ratios1"}</definedName>
    <definedName name="Гольцов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ольц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гонгог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онгог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орги" localSheetId="0" hidden="1">{#N/A,#N/A,FALSE,"Aging Summary";#N/A,#N/A,FALSE,"Ratio Analysis";#N/A,#N/A,FALSE,"Test 120 Day Accts";#N/A,#N/A,FALSE,"Tickmarks"}</definedName>
    <definedName name="горги" hidden="1">{#N/A,#N/A,FALSE,"Aging Summary";#N/A,#N/A,FALSE,"Ratio Analysis";#N/A,#N/A,FALSE,"Test 120 Day Accts";#N/A,#N/A,FALSE,"Tickmarks"}</definedName>
    <definedName name="гра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р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раф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раф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грприрцфв00ав98" localSheetId="0" hidden="1">{#N/A,#N/A,TRUE,"Лист1";#N/A,#N/A,TRUE,"Лист2";#N/A,#N/A,TRUE,"Лист3"}</definedName>
    <definedName name="грприрцфв00ав98" hidden="1">{#N/A,#N/A,TRUE,"Лист1";#N/A,#N/A,TRUE,"Лист2";#N/A,#N/A,TRUE,"Лист3"}</definedName>
    <definedName name="грфинцкавг98Х" localSheetId="0" hidden="1">{#N/A,#N/A,TRUE,"Лист1";#N/A,#N/A,TRUE,"Лист2";#N/A,#N/A,TRUE,"Лист3"}</definedName>
    <definedName name="грфинцкавг98Х" hidden="1">{#N/A,#N/A,TRUE,"Лист1";#N/A,#N/A,TRUE,"Лист2";#N/A,#N/A,TRUE,"Лист3"}</definedName>
    <definedName name="д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ач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ач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ббщд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ббщд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дд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дд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е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е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джл" localSheetId="0" hidden="1">{"assets",#N/A,FALSE,"historicBS";"liab",#N/A,FALSE,"historicBS";"is",#N/A,FALSE,"historicIS";"ratios",#N/A,FALSE,"ratios"}</definedName>
    <definedName name="джл" hidden="1">{"assets",#N/A,FALSE,"historicBS";"liab",#N/A,FALSE,"historicBS";"is",#N/A,FALSE,"historicIS";"ratios",#N/A,FALSE,"ratios"}</definedName>
    <definedName name="ДЗ_1" localSheetId="0" hidden="1">{#N/A,#N/A,FALSE,"Aging Summary";#N/A,#N/A,FALSE,"Ratio Analysis";#N/A,#N/A,FALSE,"Test 120 Day Accts";#N/A,#N/A,FALSE,"Tickmarks"}</definedName>
    <definedName name="ДЗ_1" hidden="1">{#N/A,#N/A,FALSE,"Aging Summary";#N/A,#N/A,FALSE,"Ratio Analysis";#N/A,#N/A,FALSE,"Test 120 Day Accts";#N/A,#N/A,FALSE,"Tickmarks"}</definedName>
    <definedName name="ДЗЩЛЗХ" localSheetId="0" hidden="1">{#N/A,#N/A,FALSE,"Aging Summary";#N/A,#N/A,FALSE,"Ratio Analysis";#N/A,#N/A,FALSE,"Test 120 Day Accts";#N/A,#N/A,FALSE,"Tickmarks"}</definedName>
    <definedName name="ДЗЩЛЗХ" hidden="1">{#N/A,#N/A,FALSE,"Aging Summary";#N/A,#N/A,FALSE,"Ratio Analysis";#N/A,#N/A,FALSE,"Test 120 Day Accts";#N/A,#N/A,FALSE,"Tickmarks"}</definedName>
    <definedName name="длоо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л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нюб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нюб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об.кв." localSheetId="0" hidden="1">#REF!</definedName>
    <definedName name="Доб.кв." hidden="1">#REF!</definedName>
    <definedName name="доенн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оен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дозо" localSheetId="0" hidden="1">{#N/A,#N/A,FALSE,"Aging Summary";#N/A,#N/A,FALSE,"Ratio Analysis";#N/A,#N/A,FALSE,"Test 120 Day Accts";#N/A,#N/A,FALSE,"Tickmarks"}</definedName>
    <definedName name="дозо" hidden="1">{#N/A,#N/A,FALSE,"Aging Summary";#N/A,#N/A,FALSE,"Ratio Analysis";#N/A,#N/A,FALSE,"Test 120 Day Accts";#N/A,#N/A,FALSE,"Tickmarks"}</definedName>
    <definedName name="дор" localSheetId="0" hidden="1">#REF!</definedName>
    <definedName name="дор" hidden="1">#REF!</definedName>
    <definedName name="е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4е" localSheetId="0" hidden="1">{"glc1",#N/A,FALSE,"GLC";"glc2",#N/A,FALSE,"GLC";"glc3",#N/A,FALSE,"GLC";"glc4",#N/A,FALSE,"GLC";"glc5",#N/A,FALSE,"GLC"}</definedName>
    <definedName name="е4е" hidden="1">{"glc1",#N/A,FALSE,"GLC";"glc2",#N/A,FALSE,"GLC";"glc3",#N/A,FALSE,"GLC";"glc4",#N/A,FALSE,"GLC";"glc5",#N/A,FALSE,"GLC"}</definedName>
    <definedName name="еее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е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екк" localSheetId="0" hidden="1">{#N/A,#N/A,TRUE,"Лист1";#N/A,#N/A,TRUE,"Лист2";#N/A,#N/A,TRUE,"Лист3"}</definedName>
    <definedName name="екк" hidden="1">{#N/A,#N/A,TRUE,"Лист1";#N/A,#N/A,TRUE,"Лист2";#N/A,#N/A,TRUE,"Лист3"}</definedName>
    <definedName name="екр5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екр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екунке" localSheetId="0" hidden="1">#REF!</definedName>
    <definedName name="екунке" hidden="1">#REF!</definedName>
    <definedName name="ецу" hidden="1">'[3]pasiva-skutečnost'!$A$35:$A$48</definedName>
    <definedName name="жар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а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ж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жж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жопа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жоп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запасы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пасы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пасы1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пасы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чет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заче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и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ии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и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м" localSheetId="0" hidden="1">{"Приибыль энерг",#N/A,FALSE,"Энерг"}</definedName>
    <definedName name="им" hidden="1">{"Приибыль энерг",#N/A,FALSE,"Энерг"}</definedName>
    <definedName name="индцкавг98" localSheetId="0" hidden="1">{#N/A,#N/A,TRUE,"Лист1";#N/A,#N/A,TRUE,"Лист2";#N/A,#N/A,TRUE,"Лист3"}</definedName>
    <definedName name="индцкавг98" hidden="1">{#N/A,#N/A,TRUE,"Лист1";#N/A,#N/A,TRUE,"Лист2";#N/A,#N/A,TRUE,"Лист3"}</definedName>
    <definedName name="иряв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ряв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Итог3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Итог3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Итого" localSheetId="0" hidden="1">{"'РП (2)'!$A$5:$S$150"}</definedName>
    <definedName name="Итого" hidden="1">{"'РП (2)'!$A$5:$S$150"}</definedName>
    <definedName name="ИЮ" localSheetId="0" hidden="1">#REF!</definedName>
    <definedName name="ИЮ" hidden="1">#REF!</definedName>
    <definedName name="июль3" localSheetId="0" hidden="1">{"'РП (2)'!$A$5:$S$150"}</definedName>
    <definedName name="июль3" hidden="1">{"'РП (2)'!$A$5:$S$150"}</definedName>
    <definedName name="й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й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й_1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й_1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ййй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ййй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йуц" hidden="1">#N/A</definedName>
    <definedName name="йф" localSheetId="0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йф" hidden="1">{"IASBS",#N/A,FALSE,"IAS";"IASPL",#N/A,FALSE,"IAS";#N/A,#N/A,FALSE,"CF DIR";"IASNotes",#N/A,FALSE,"IAS";#N/A,#N/A,FALSE,"FA_1";#N/A,#N/A,FALSE,"Dep'n FC";#N/A,#N/A,FALSE,"Dep'n SE";#N/A,#N/A,FALSE,"Inv_1";#N/A,#N/A,FALSE,"NMG";#N/A,#N/A,FALSE,"Recon";#N/A,#N/A,FALSE,"EPS"}</definedName>
    <definedName name="йцув" hidden="1">#N/A</definedName>
    <definedName name="йцуу" hidden="1">#N/A</definedName>
    <definedName name="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алтан" localSheetId="0" hidden="1">{"'РП (2)'!$A$5:$S$150"}</definedName>
    <definedName name="Калтан" hidden="1">{"'РП (2)'!$A$5:$S$150"}</definedName>
    <definedName name="Калтанск" localSheetId="0" hidden="1">{"'РП (2)'!$A$5:$S$150"}</definedName>
    <definedName name="Калтанск" hidden="1">{"'РП (2)'!$A$5:$S$150"}</definedName>
    <definedName name="кау" localSheetId="0" hidden="1">{"assets",#N/A,FALSE,"historicBS";"liab",#N/A,FALSE,"historicBS";"is",#N/A,FALSE,"historicIS";"ratios",#N/A,FALSE,"ratios"}</definedName>
    <definedName name="кау" hidden="1">{"assets",#N/A,FALSE,"historicBS";"liab",#N/A,FALSE,"historicBS";"is",#N/A,FALSE,"historicIS";"ratios",#N/A,FALSE,"ratios"}</definedName>
    <definedName name="кгыекре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гыекре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екекеек" localSheetId="0" hidden="1">{"konoplin - Личное представление",#N/A,TRUE,"ФинПлан_1кв";"konoplin - Личное представление",#N/A,TRUE,"ФинПлан_2кв"}</definedName>
    <definedName name="кекекеек" hidden="1">{"konoplin - Личное представление",#N/A,TRUE,"ФинПлан_1кв";"konoplin - Личное представление",#N/A,TRUE,"ФинПлан_2кв"}</definedName>
    <definedName name="кеппппппппппп" localSheetId="0" hidden="1">{#N/A,#N/A,TRUE,"Лист1";#N/A,#N/A,TRUE,"Лист2";#N/A,#N/A,TRUE,"Лист3"}</definedName>
    <definedName name="кеппппппппппп" hidden="1">{#N/A,#N/A,TRUE,"Лист1";#N/A,#N/A,TRUE,"Лист2";#N/A,#N/A,TRUE,"Лист3"}</definedName>
    <definedName name="ккк" localSheetId="0" hidden="1">{#N/A,#N/A,FALSE,"Virgin Flightdeck"}</definedName>
    <definedName name="ккк" hidden="1">{#N/A,#N/A,FALSE,"Virgin Flightdeck"}</definedName>
    <definedName name="книга" localSheetId="0" hidden="1">{"'РП (2)'!$A$5:$S$150"}</definedName>
    <definedName name="книга" hidden="1">{"'РП (2)'!$A$5:$S$150"}</definedName>
    <definedName name="контр" localSheetId="0" hidden="1">{"glc1",#N/A,FALSE,"GLC";"glc2",#N/A,FALSE,"GLC";"glc3",#N/A,FALSE,"GLC";"glc4",#N/A,FALSE,"GLC";"glc5",#N/A,FALSE,"GLC"}</definedName>
    <definedName name="контр" hidden="1">{"glc1",#N/A,FALSE,"GLC";"glc2",#N/A,FALSE,"GLC";"glc3",#N/A,FALSE,"GLC";"glc4",#N/A,FALSE,"GLC";"glc5",#N/A,FALSE,"GLC"}</definedName>
    <definedName name="Контракт2" localSheetId="0" hidden="1">{"glc1",#N/A,FALSE,"GLC";"glc2",#N/A,FALSE,"GLC";"glc3",#N/A,FALSE,"GLC";"glc4",#N/A,FALSE,"GLC";"glc5",#N/A,FALSE,"GLC"}</definedName>
    <definedName name="Контракт2" hidden="1">{"glc1",#N/A,FALSE,"GLC";"glc2",#N/A,FALSE,"GLC";"glc3",#N/A,FALSE,"GLC";"glc4",#N/A,FALSE,"GLC";"glc5",#N/A,FALSE,"GLC"}</definedName>
    <definedName name="конф" localSheetId="0" hidden="1">{"'РП (2)'!$A$5:$S$150"}</definedName>
    <definedName name="конф" hidden="1">{"'РП (2)'!$A$5:$S$150"}</definedName>
    <definedName name="копия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опия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ор" localSheetId="0" hidden="1">{#N/A,#N/A,TRUE,"март";#N/A,#N/A,TRUE,"май"}</definedName>
    <definedName name="кор" hidden="1">{#N/A,#N/A,TRUE,"март";#N/A,#N/A,TRUE,"май"}</definedName>
    <definedName name="Красн.бр" localSheetId="0" hidden="1">{"'РП (2)'!$A$5:$S$150"}</definedName>
    <definedName name="Красн.бр" hidden="1">{"'РП (2)'!$A$5:$S$150"}</definedName>
    <definedName name="КРАСНОЯРСК" localSheetId="0" hidden="1">{"'РП (2)'!$A$5:$S$150"}</definedName>
    <definedName name="КРАСНОЯРСК" hidden="1">{"'РП (2)'!$A$5:$S$150"}</definedName>
    <definedName name="КСюша" localSheetId="0" hidden="1">{"'РП (2)'!$A$5:$S$150"}</definedName>
    <definedName name="КСюша" hidden="1">{"'РП (2)'!$A$5:$S$150"}</definedName>
    <definedName name="куг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уг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унукн" localSheetId="0" hidden="1">{#N/A,#N/A,TRUE,"Лист2"}</definedName>
    <definedName name="кунукн" hidden="1">{#N/A,#N/A,TRUE,"Лист2"}</definedName>
    <definedName name="курнана" localSheetId="0" hidden="1">{"assets",#N/A,FALSE,"historicBS";"liab",#N/A,FALSE,"historicBS";"is",#N/A,FALSE,"historicIS";"ratios",#N/A,FALSE,"ratios"}</definedName>
    <definedName name="курнана" hidden="1">{"assets",#N/A,FALSE,"historicBS";"liab",#N/A,FALSE,"historicBS";"is",#N/A,FALSE,"historicIS";"ratios",#N/A,FALSE,"ratios"}</definedName>
    <definedName name="кэн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кэ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ао" localSheetId="0" hidden="1">{#N/A,#N/A,FALSE,"Virgin Flightdeck"}</definedName>
    <definedName name="лао" hidden="1">{#N/A,#N/A,FALSE,"Virgin Flightdeck"}</definedName>
    <definedName name="лао_" localSheetId="0" hidden="1">{#N/A,#N/A,FALSE,"Virgin Flightdeck"}</definedName>
    <definedName name="лао_" hidden="1">{#N/A,#N/A,FALSE,"Virgin Flightdeck"}</definedName>
    <definedName name="лббд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ббд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ва" hidden="1">'[3]pasiva-skutečnost'!$A$35:$A$48</definedName>
    <definedName name="лгн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лгн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лд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д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ена" localSheetId="0" hidden="1">{"'РП (2)'!$A$5:$S$150"}</definedName>
    <definedName name="лена" hidden="1">{"'РП (2)'!$A$5:$S$150"}</definedName>
    <definedName name="лист" localSheetId="0" hidden="1">{"'РП (2)'!$A$5:$S$150"}</definedName>
    <definedName name="лист" hidden="1">{"'РП (2)'!$A$5:$S$150"}</definedName>
    <definedName name="лл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лл" localSheetId="0" hidden="1">{"print95",#N/A,FALSE,"1995E.XLS";"print96",#N/A,FALSE,"1996E.XLS"}</definedName>
    <definedName name="ллл" hidden="1">{"print95",#N/A,FALSE,"1995E.XLS";"print96",#N/A,FALSE,"1996E.XLS"}</definedName>
    <definedName name="ллюд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люд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о" localSheetId="0" hidden="1">{"glc1",#N/A,FALSE,"GLC";"glc2",#N/A,FALSE,"GLC";"glc3",#N/A,FALSE,"GLC";"glc4",#N/A,FALSE,"GLC";"glc5",#N/A,FALSE,"GLC"}</definedName>
    <definedName name="ло" hidden="1">{"glc1",#N/A,FALSE,"GLC";"glc2",#N/A,FALSE,"GLC";"glc3",#N/A,FALSE,"GLC";"glc4",#N/A,FALSE,"GLC";"glc5",#N/A,FALSE,"GLC"}</definedName>
    <definedName name="лод" localSheetId="0" hidden="1">{#N/A,#N/A,FALSE,"Virgin Flightdeck"}</definedName>
    <definedName name="лод" hidden="1">{#N/A,#N/A,FALSE,"Virgin Flightdeck"}</definedName>
    <definedName name="лолваовлаовлао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лолваовлаовлао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лоол" localSheetId="0" hidden="1">{#N/A,#N/A,FALSE,"Virgin Flightdeck"}</definedName>
    <definedName name="лоол" hidden="1">{#N/A,#N/A,FALSE,"Virgin Flightdeck"}</definedName>
    <definedName name="льп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ь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юо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лю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й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й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пор" localSheetId="0" hidden="1">{"'Sheet1'!$A$1:$G$85"}</definedName>
    <definedName name="мапор" hidden="1">{"'Sheet1'!$A$1:$G$85"}</definedName>
    <definedName name="Махалов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хал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аша" hidden="1">[2]Кедровский!#REF!</definedName>
    <definedName name="маша1" hidden="1">[2]Кедровский!#REF!</definedName>
    <definedName name="мес" localSheetId="0" hidden="1">{#N/A,#N/A,TRUE,"Буржуям"}</definedName>
    <definedName name="мес" hidden="1">{#N/A,#N/A,TRUE,"Буржуям"}</definedName>
    <definedName name="мит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мит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мм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м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мм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мм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мммм" localSheetId="0" hidden="1">{#N/A,#N/A,FALSE,"передел"}</definedName>
    <definedName name="мммм" hidden="1">{#N/A,#N/A,FALSE,"передел"}</definedName>
    <definedName name="мча" hidden="1">#N/A</definedName>
    <definedName name="нак" localSheetId="0" hidden="1">{"'Sheet1'!$A$1:$G$85"}</definedName>
    <definedName name="нак" hidden="1">{"'Sheet1'!$A$1:$G$85"}</definedName>
    <definedName name="Налоги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алог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г" localSheetId="0" hidden="1">{"assets",#N/A,FALSE,"historicBS";"liab",#N/A,FALSE,"historicBS";"is",#N/A,FALSE,"historicIS";"ratios",#N/A,FALSE,"ratios"}</definedName>
    <definedName name="нг" hidden="1">{"assets",#N/A,FALSE,"historicBS";"liab",#N/A,FALSE,"historicBS";"is",#N/A,FALSE,"historicIS";"ratios",#N/A,FALSE,"ratios"}</definedName>
    <definedName name="некны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екны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епнен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епне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ЗП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НЗП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ннн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н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р" hidden="1">'[3]pasiva-skutečnost'!$C$35:$C$48</definedName>
    <definedName name="ну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ну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" localSheetId="0" hidden="1">{#N/A,#N/A,TRUE,"Лист2"}</definedName>
    <definedName name="о" hidden="1">{#N/A,#N/A,TRUE,"Лист2"}</definedName>
    <definedName name="о61005" localSheetId="0" hidden="1">{"print95",#N/A,FALSE,"1995E.XLS";"print96",#N/A,FALSE,"1996E.XLS"}</definedName>
    <definedName name="о61005" hidden="1">{"print95",#N/A,FALSE,"1995E.XLS";"print96",#N/A,FALSE,"1996E.XLS"}</definedName>
    <definedName name="оаро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ар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гогеа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гогеа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гр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г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кеео" localSheetId="0" hidden="1">{#N/A,#N/A,TRUE,"Лист1";#N/A,#N/A,TRUE,"Лист2";#N/A,#N/A,TRUE,"Лист3"}</definedName>
    <definedName name="океео" hidden="1">{#N/A,#N/A,TRUE,"Лист1";#N/A,#N/A,TRUE,"Лист2";#N/A,#N/A,TRUE,"Лист3"}</definedName>
    <definedName name="олроло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лрол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нпаро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нпаро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ооо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о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понгно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понгн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про" localSheetId="0" hidden="1">{"IASTrail",#N/A,FALSE,"IAS"}</definedName>
    <definedName name="опро" hidden="1">{"IASTrail",#N/A,FALSE,"IAS"}</definedName>
    <definedName name="опси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пси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г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г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и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н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т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ш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рш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ет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е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ет1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ет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Отчёт1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Отчёт1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охрана" localSheetId="0" hidden="1">{#N/A,#N/A,FALSE,"передел"}</definedName>
    <definedName name="охрана" hidden="1">{#N/A,#N/A,FALSE,"передел"}</definedName>
    <definedName name="п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апап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апап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апр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апр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арат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ара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имф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имф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й" localSheetId="0" hidden="1">{#N/A,#N/A,FALSE,"Aging Summary";#N/A,#N/A,FALSE,"Ratio Analysis";#N/A,#N/A,FALSE,"Test 120 Day Accts";#N/A,#N/A,FALSE,"Tickmarks"}</definedName>
    <definedName name="пй" hidden="1">{#N/A,#N/A,FALSE,"Aging Summary";#N/A,#N/A,FALSE,"Ratio Analysis";#N/A,#N/A,FALSE,"Test 120 Day Accts";#N/A,#N/A,FALSE,"Tickmarks"}</definedName>
    <definedName name="Пл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л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лан1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лан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оп" localSheetId="0" hidden="1">#REF!</definedName>
    <definedName name="поп" hidden="1">#REF!</definedName>
    <definedName name="попа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оп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пп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п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ибыль" localSheetId="0" hidden="1">{"'РП (2)'!$A$5:$S$150"}</definedName>
    <definedName name="прибыль" hidden="1">{"'РП (2)'!$A$5:$S$150"}</definedName>
    <definedName name="прибыль3" localSheetId="0" hidden="1">{#N/A,#N/A,TRUE,"Лист1";#N/A,#N/A,TRUE,"Лист2";#N/A,#N/A,TRUE,"Лист3"}</definedName>
    <definedName name="прибыль3" hidden="1">{#N/A,#N/A,TRUE,"Лист1";#N/A,#N/A,TRUE,"Лист2";#N/A,#N/A,TRUE,"Лист3"}</definedName>
    <definedName name="прл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рл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про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ро_" localSheetId="0" hidden="1">{#N/A,#N/A,FALSE,"Virgin Flightdeck"}</definedName>
    <definedName name="про_" hidden="1">{#N/A,#N/A,FALSE,"Virgin Flightdeck"}</definedName>
    <definedName name="продп" localSheetId="0" hidden="1">#REF!</definedName>
    <definedName name="продп" hidden="1">#REF!</definedName>
    <definedName name="прп" localSheetId="0" hidden="1">#REF!</definedName>
    <definedName name="прп" hidden="1">#REF!</definedName>
    <definedName name="пы" hidden="1">'[3]pasiva-skutečnost'!$A$35:$A$48</definedName>
    <definedName name="пыпыппывапа" localSheetId="0" hidden="1">#REF!,#REF!,#REF!</definedName>
    <definedName name="пыпыппывапа" hidden="1">#REF!,#REF!,#REF!</definedName>
    <definedName name="пьро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пьр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" localSheetId="0" hidden="1">{"'РП (2)'!$A$5:$S$150"}</definedName>
    <definedName name="р" hidden="1">{"'РП (2)'!$A$5:$S$150"}</definedName>
    <definedName name="равпав" localSheetId="0" hidden="1">#REF!</definedName>
    <definedName name="равпав" hidden="1">#REF!</definedName>
    <definedName name="равропаоьрп" localSheetId="0" hidden="1">{"konoplin - Личное представление",#N/A,TRUE,"ФинПлан_1кв";"konoplin - Личное представление",#N/A,TRUE,"ФинПлан_2кв"}</definedName>
    <definedName name="равропаоьрп" hidden="1">{"konoplin - Личное представление",#N/A,TRUE,"ФинПлан_1кв";"konoplin - Личное представление",#N/A,TRUE,"ФинПлан_2кв"}</definedName>
    <definedName name="ра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а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асшиф.ф2" localSheetId="0" hidden="1">{#N/A,#N/A,TRUE,"Буржуям"}</definedName>
    <definedName name="расшиф.ф2" hidden="1">{#N/A,#N/A,TRUE,"Буржуям"}</definedName>
    <definedName name="рва" hidden="1">[4]Кедровский!#REF!</definedName>
    <definedName name="репин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епи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ерп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ерп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ис1" localSheetId="0" hidden="1">{#N/A,#N/A,TRUE,"Лист1";#N/A,#N/A,TRUE,"Лист2";#N/A,#N/A,TRUE,"Лист3"}</definedName>
    <definedName name="рис1" hidden="1">{#N/A,#N/A,TRUE,"Лист1";#N/A,#N/A,TRUE,"Лист2";#N/A,#N/A,TRUE,"Лист3"}</definedName>
    <definedName name="риф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и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крекр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крек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не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не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в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л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ла" localSheetId="0" hidden="1">#REF!</definedName>
    <definedName name="рола" hidden="1">#REF!</definedName>
    <definedName name="роол" hidden="1">"CPBD6WTRUEFAZMP2FHSLP2KUP"</definedName>
    <definedName name="рооо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оо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прлпмол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прлпмо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ор" localSheetId="0" hidden="1">{"Страница 1",#N/A,FALSE,"Модель Интенсивника";"Страница 2",#N/A,FALSE,"Модель Интенсивника";"Страница 3",#N/A,FALSE,"Модель Интенсивника"}</definedName>
    <definedName name="рор" hidden="1">{"Страница 1",#N/A,FALSE,"Модель Интенсивника";"Страница 2",#N/A,FALSE,"Модель Интенсивника";"Страница 3",#N/A,FALSE,"Модель Интенсивника"}</definedName>
    <definedName name="рп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п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р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ррр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ррррр" localSheetId="0" hidden="1">{"konoplin - Личное представление",#N/A,TRUE,"ФинПлан_1кв";"konoplin - Личное представление",#N/A,TRUE,"ФинПлан_2кв"}</definedName>
    <definedName name="ррррр" hidden="1">{"konoplin - Личное представление",#N/A,TRUE,"ФинПлан_1кв";"konoplin - Личное представление",#N/A,TRUE,"ФинПлан_2кв"}</definedName>
    <definedName name="рса" localSheetId="0" hidden="1">{#N/A,#N/A,TRUE,"Буржуям"}</definedName>
    <definedName name="рса" hidden="1">{#N/A,#N/A,TRUE,"Буржуям"}</definedName>
    <definedName name="рча2" localSheetId="0" hidden="1">{#N/A,#N/A,TRUE,"Буржуям"}</definedName>
    <definedName name="рча2" hidden="1">{#N/A,#N/A,TRUE,"Буржуям"}</definedName>
    <definedName name="ры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ры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с" localSheetId="0" hidden="1">{"'РП (2)'!$A$5:$S$150"}</definedName>
    <definedName name="с" hidden="1">{"'РП (2)'!$A$5:$S$150"}</definedName>
    <definedName name="саусаву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аусаву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вод" localSheetId="0" hidden="1">{"'РП (2)'!$A$5:$S$150"}</definedName>
    <definedName name="Свод" hidden="1">{"'РП (2)'!$A$5:$S$150"}</definedName>
    <definedName name="соц.льготы" localSheetId="0" hidden="1">{"'РП (2)'!$A$5:$S$150"}</definedName>
    <definedName name="соц.льготы" hidden="1">{"'РП (2)'!$A$5:$S$150"}</definedName>
    <definedName name="спец.расчет" localSheetId="0" hidden="1">{#N/A,#N/A,TRUE,"Буржуям"}</definedName>
    <definedName name="спец.расчет" hidden="1">{#N/A,#N/A,TRUE,"Буржуям"}</definedName>
    <definedName name="Сравн" localSheetId="0" hidden="1">{"assets",#N/A,FALSE,"historicBS";"liab",#N/A,FALSE,"historicBS";"is",#N/A,FALSE,"historicIS";"ratios",#N/A,FALSE,"ratios"}</definedName>
    <definedName name="Сравн" hidden="1">{"assets",#N/A,FALSE,"historicBS";"liab",#N/A,FALSE,"historicBS";"is",#N/A,FALSE,"historicIS";"ratios",#N/A,FALSE,"ratios"}</definedName>
    <definedName name="сред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ред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130" localSheetId="0" hidden="1">{#N/A,#N/A,TRUE,"Буржуям"}</definedName>
    <definedName name="стр130" hidden="1">{#N/A,#N/A,TRUE,"Буржуям"}</definedName>
    <definedName name="стр26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26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27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стр27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лда" localSheetId="0" hidden="1">{"'РП (2)'!$A$5:$S$150"}</definedName>
    <definedName name="Талда" hidden="1">{"'РП (2)'!$A$5:$S$150"}</definedName>
    <definedName name="талоырал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лоыра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п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1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ариф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им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им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ИТИ" localSheetId="0" hidden="1">{"AnalRSA",#N/A,TRUE,"PL-Anal";"AnalIAS",#N/A,TRUE,"PL-Anal"}</definedName>
    <definedName name="ТИТИ" hidden="1">{"AnalRSA",#N/A,TRUE,"PL-Anal";"AnalIAS",#N/A,TRUE,"PL-Anal"}</definedName>
    <definedName name="ТМРА" localSheetId="0" hidden="1">{"BS1",#N/A,TRUE,"RSA_FS";"BS2",#N/A,TRUE,"RSA_FS";"BS3",#N/A,TRUE,"RSA_FS"}</definedName>
    <definedName name="ТМРА" hidden="1">{"BS1",#N/A,TRUE,"RSA_FS";"BS2",#N/A,TRUE,"RSA_FS";"BS3",#N/A,TRUE,"RSA_FS"}</definedName>
    <definedName name="Тов" localSheetId="0" hidden="1">#REF!</definedName>
    <definedName name="Тов" hidden="1">#REF!</definedName>
    <definedName name="топ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о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п" localSheetId="0" hidden="1">{#N/A,#N/A,TRUE,"Лист1";#N/A,#N/A,TRUE,"Лист2";#N/A,#N/A,TRUE,"Лист3"}</definedName>
    <definedName name="тп" hidden="1">{#N/A,#N/A,TRUE,"Лист1";#N/A,#N/A,TRUE,"Лист2";#N/A,#N/A,TRUE,"Лист3"}</definedName>
    <definedName name="тпаоач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паоач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руд" localSheetId="0" hidden="1">{#N/A,#N/A,FALSE,"передел"}</definedName>
    <definedName name="труд" hidden="1">{#N/A,#N/A,FALSE,"передел"}</definedName>
    <definedName name="тт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тт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т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фф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ф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ть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ть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ТЬТ" localSheetId="0" hidden="1">{#N/A,#N/A,FALSE,"Infl_fact"}</definedName>
    <definedName name="ТЬТ" hidden="1">{#N/A,#N/A,FALSE,"Infl_fact"}</definedName>
    <definedName name="тэп" localSheetId="0" hidden="1">{"'РП (2)'!$A$5:$S$150"}</definedName>
    <definedName name="тэп" hidden="1">{"'РП (2)'!$A$5:$S$150"}</definedName>
    <definedName name="тю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тю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У81" localSheetId="0" hidden="1">{"IAS Mapping",#N/A,FALSE,"RSA_FS";#N/A,#N/A,FALSE,"CHECK!";#N/A,#N/A,FALSE,"Recon";#N/A,#N/A,FALSE,"NMG";#N/A,#N/A,FALSE,"Journals";"AnalRSA",#N/A,FALSE,"PL-Anal";"AnalIAS",#N/A,FALSE,"PL-Anal";#N/A,#N/A,FALSE,"COS"}</definedName>
    <definedName name="У81" hidden="1">{"IAS Mapping",#N/A,FALSE,"RSA_FS";#N/A,#N/A,FALSE,"CHECK!";#N/A,#N/A,FALSE,"Recon";#N/A,#N/A,FALSE,"NMG";#N/A,#N/A,FALSE,"Journals";"AnalRSA",#N/A,FALSE,"PL-Anal";"AnalIAS",#N/A,FALSE,"PL-Anal";#N/A,#N/A,FALSE,"COS"}</definedName>
    <definedName name="у84" localSheetId="0" hidden="1">{"IASTrail",#N/A,FALSE,"IAS"}</definedName>
    <definedName name="у84" hidden="1">{"IASTrail",#N/A,FALSE,"IAS"}</definedName>
    <definedName name="У86" localSheetId="0" hidden="1">{"IAS Mapping",#N/A,FALSE,"RSA_FS";#N/A,#N/A,FALSE,"CHECK!";#N/A,#N/A,FALSE,"Recon";#N/A,#N/A,FALSE,"NMG";#N/A,#N/A,FALSE,"Journals";"AnalRSA",#N/A,FALSE,"PL-Anal";"AnalIAS",#N/A,FALSE,"PL-Anal";#N/A,#N/A,FALSE,"COS"}</definedName>
    <definedName name="У86" hidden="1">{"IAS Mapping",#N/A,FALSE,"RSA_FS";#N/A,#N/A,FALSE,"CHECK!";#N/A,#N/A,FALSE,"Recon";#N/A,#N/A,FALSE,"NMG";#N/A,#N/A,FALSE,"Journals";"AnalRSA",#N/A,FALSE,"PL-Anal";"AnalIAS",#N/A,FALSE,"PL-Anal";#N/A,#N/A,FALSE,"COS"}</definedName>
    <definedName name="увцы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вцы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вчм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вчм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УГЭН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ГЭ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гэн1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гэн1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еуке4е" hidden="1">#N/A</definedName>
    <definedName name="укеееукеееееееееееееее" localSheetId="0" hidden="1">{#N/A,#N/A,TRUE,"Лист1";#N/A,#N/A,TRUE,"Лист2";#N/A,#N/A,TRUE,"Лист3"}</definedName>
    <definedName name="укеееукеееееееееееееее" hidden="1">{#N/A,#N/A,TRUE,"Лист1";#N/A,#N/A,TRUE,"Лист2";#N/A,#N/A,TRUE,"Лист3"}</definedName>
    <definedName name="укеукеуеуе" localSheetId="0" hidden="1">{#N/A,#N/A,TRUE,"Лист1";#N/A,#N/A,TRUE,"Лист2";#N/A,#N/A,TRUE,"Лист3"}</definedName>
    <definedName name="укеукеуеуе" hidden="1">{#N/A,#N/A,TRUE,"Лист1";#N/A,#N/A,TRUE,"Лист2";#N/A,#N/A,TRUE,"Лист3"}</definedName>
    <definedName name="укнуф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кнуф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кпфу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кпфу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кфпефыу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кфпефыу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нфукп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унфукп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упс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пс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уу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уу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фкнопр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фкнопр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уцукц" hidden="1">#N/A</definedName>
    <definedName name="фат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ат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вп" localSheetId="0" hidden="1">{#N/A,#N/A,FALSE,"Aging Summary";#N/A,#N/A,FALSE,"Ratio Analysis";#N/A,#N/A,FALSE,"Test 120 Day Accts";#N/A,#N/A,FALSE,"Tickmarks"}</definedName>
    <definedName name="фвп" hidden="1">{#N/A,#N/A,FALSE,"Aging Summary";#N/A,#N/A,FALSE,"Ratio Analysis";#N/A,#N/A,FALSE,"Test 120 Day Accts";#N/A,#N/A,FALSE,"Tickmarks"}</definedName>
    <definedName name="февраль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враль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дя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дя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фенс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енс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лиал" localSheetId="0" hidden="1">{"'РП (2)'!$A$5:$S$150"}</definedName>
    <definedName name="филиал" hidden="1">{"'РП (2)'!$A$5:$S$150"}</definedName>
    <definedName name="фин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план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план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инПланФакт" localSheetId="0" hidden="1">{"konoplin - Личное представление",#N/A,TRUE,"ФинПлан_1кв";"konoplin - Личное представление",#N/A,TRUE,"ФинПлан_2кв"}</definedName>
    <definedName name="ФинПланФакт" hidden="1">{"konoplin - Личное представление",#N/A,TRUE,"ФинПлан_1кв";"konoplin - Личное представление",#N/A,TRUE,"ФинПлан_2кв"}</definedName>
    <definedName name="фйв" localSheetId="0" hidden="1">{"'РП (2)'!$A$5:$S$150"}</definedName>
    <definedName name="фйв" hidden="1">{"'РП (2)'!$A$5:$S$150"}</definedName>
    <definedName name="фмп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м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п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п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укпваф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укпва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укпнфв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укпнфв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ф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ф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ц" localSheetId="0" hidden="1">{"'РП (2)'!$A$5:$S$150"}</definedName>
    <definedName name="фц" hidden="1">{"'РП (2)'!$A$5:$S$150"}</definedName>
    <definedName name="фы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фывфыа" localSheetId="0" hidden="1">{"Страница 1",#N/A,FALSE,"Модель Интенсивника";"Страница 2",#N/A,FALSE,"Модель Интенсивника";"Страница 3",#N/A,FALSE,"Модель Интенсивника"}</definedName>
    <definedName name="фывфыа" hidden="1">{"Страница 1",#N/A,FALSE,"Модель Интенсивника";"Страница 2",#N/A,FALSE,"Модель Интенсивника";"Страница 3",#N/A,FALSE,"Модель Интенсивника"}</definedName>
    <definedName name="ххх" localSheetId="0" hidden="1">{"print95",#N/A,FALSE,"1995E.XLS";"print96",#N/A,FALSE,"1996E.XLS"}</definedName>
    <definedName name="ххх" hidden="1">{"print95",#N/A,FALSE,"1995E.XLS";"print96",#N/A,FALSE,"1996E.XLS"}</definedName>
    <definedName name="ххххххх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ххххххх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ц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цен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ен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к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к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у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цу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цуг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уг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цц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ццц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ч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ч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чапя" localSheetId="0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чапя" hidden="1">{#N/A,#N/A,TRUE,"Cover";#N/A,#N/A,TRUE,"Cover";#N/A,#N/A,TRUE,"Contents";#N/A,#N/A,TRUE,"Check";#N/A,#N/A,TRUE,"Group";#N/A,#N/A,TRUE,"BS";#N/A,#N/A,TRUE,"IS";#N/A,#N/A,TRUE,"CFS";#N/A,#N/A,TRUE,"SCE";#N/A,#N/A,TRUE,"Cash";#N/A,#N/A,TRUE,"AR";#N/A,#N/A,TRUE,"INV";#N/A,#N/A,TRUE,"URP";#N/A,#N/A,TRUE,"LTI";#N/A,#N/A,TRUE,"CA";#N/A,#N/A,TRUE,"PPE";#N/A,#N/A,TRUE,"AP";#N/A,#N/A,TRUE,"Borrowings";#N/A,#N/A,TRUE,"Interest";#N/A,#N/A,TRUE,"ITrec";#N/A,#N/A,TRUE,"ShareCapital";#N/A,#N/A,TRUE,"Contingencies";#N/A,#N/A,TRUE,"SEv"}</definedName>
    <definedName name="ЧЧ" localSheetId="0" hidden="1">{"glcbs",#N/A,FALSE,"GLCBS";"glccsbs",#N/A,FALSE,"GLCCSBS";"glcis",#N/A,FALSE,"GLCIS";"glccsis",#N/A,FALSE,"GLCCSIS";"glcrat1",#N/A,FALSE,"GLC-ratios1"}</definedName>
    <definedName name="ЧЧ" hidden="1">{"glcbs",#N/A,FALSE,"GLCBS";"glccsbs",#N/A,FALSE,"GLCCSBS";"glcis",#N/A,FALSE,"GLCIS";"glccsis",#N/A,FALSE,"GLCCSIS";"glcrat1",#N/A,FALSE,"GLC-ratios1"}</definedName>
    <definedName name="Шатилов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Шатило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шндб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шндб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ы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ы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ыаа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ыаа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ыавава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ыавав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ыаваыва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ыаваыва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УСО&amp;УРС";#N/A,#N/A,TRUE,"Фин.операции";#N/A,#N/A,TRUE,"Прочие ";#N/A,#N/A,TRUE,"ДП№5";#N/A,#N/A,TRUE,"Титул"}</definedName>
    <definedName name="ыва" hidden="1">'[3]pasiva-skutečnost'!$A$15:$A$25</definedName>
    <definedName name="ывалдывизизизккбббдыдддыы55555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ывалдывизизизккбббдыдддыы55555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ЫВВЫВЫВ" localSheetId="0" hidden="1">#REF!</definedName>
    <definedName name="ЫВВЫВЫВ" hidden="1">#REF!</definedName>
    <definedName name="Ыгь" localSheetId="0" hidden="1">{#N/A,#N/A,FALSE,"Aging Summary";#N/A,#N/A,FALSE,"Ratio Analysis";#N/A,#N/A,FALSE,"Test 120 Day Accts";#N/A,#N/A,FALSE,"Tickmarks"}</definedName>
    <definedName name="Ыгь" hidden="1">{#N/A,#N/A,FALSE,"Aging Summary";#N/A,#N/A,FALSE,"Ratio Analysis";#N/A,#N/A,FALSE,"Test 120 Day Accts";#N/A,#N/A,FALSE,"Tickmarks"}</definedName>
    <definedName name="ыуаы" localSheetId="0" hidden="1">{#N/A,#N/A,TRUE,"Лист1";#N/A,#N/A,TRUE,"Лист2";#N/A,#N/A,TRUE,"Лист3"}</definedName>
    <definedName name="ыуаы" hidden="1">{#N/A,#N/A,TRUE,"Лист1";#N/A,#N/A,TRUE,"Лист2";#N/A,#N/A,TRUE,"Лист3"}</definedName>
    <definedName name="ыы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ыы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ыыы" localSheetId="0" hidden="1">{"'РП (2)'!$A$5:$S$150"}</definedName>
    <definedName name="ыыы" hidden="1">{"'РП (2)'!$A$5:$S$150"}</definedName>
    <definedName name="Ь" localSheetId="0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Ь" hidden="1">{#N/A,#N/A,TRUE,"Итоги";#N/A,#N/A,TRUE,"Источники";#N/A,#N/A,TRUE,"Налоги";#N/A,#N/A,TRUE,"Зарплата";#N/A,#N/A,TRUE,"ЭНЕРГИЯ";#N/A,#N/A,TRUE,"СЫРЬЕ";#N/A,#N/A,TRUE,"ОМТС";#N/A,#N/A,TRUE,"Оборудование";#N/A,#N/A,TRUE,"Коммерция";#N/A,#N/A,TRUE,"РЕМОНТЫ";#N/A,#N/A,TRUE,"Фин.операции";#N/A,#N/A,TRUE,"Прочие ";#N/A,#N/A,TRUE,"Титул";#N/A,#N/A,TRUE,"Источники 2";#N/A,#N/A,TRUE,"Зарплата начисл "}</definedName>
    <definedName name="ьбтрол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ьбтрол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ьь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ьь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ььь" hidden="1">#N/A</definedName>
    <definedName name="эдолдл" localSheetId="0" hidden="1">#REF!</definedName>
    <definedName name="эдолдл" hidden="1">#REF!</definedName>
    <definedName name="эээ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эээ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ээээ" localSheetId="0" hidden="1">{"konoplin - Личное представление",#N/A,TRUE,"ФинПлан_1кв";"konoplin - Личное представление",#N/A,TRUE,"ФинПлан_2кв"}</definedName>
    <definedName name="ээээ" hidden="1">{"konoplin - Личное представление",#N/A,TRUE,"ФинПлан_1кв";"konoplin - Личное представление",#N/A,TRUE,"ФинПлан_2кв"}</definedName>
    <definedName name="ЮБЬТ" localSheetId="0" hidden="1">{"IASBS",#N/A,TRUE,"IAS";"IASPL",#N/A,TRUE,"IAS";"IASNotes",#N/A,TRUE,"IAS";"CFDir - expanded",#N/A,TRUE,"CF DIR"}</definedName>
    <definedName name="ЮБЬТ" hidden="1">{"IASBS",#N/A,TRUE,"IAS";"IASPL",#N/A,TRUE,"IAS";"IASNotes",#N/A,TRUE,"IAS";"CFDir - expanded",#N/A,TRUE,"CF DIR"}</definedName>
    <definedName name="юю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юю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ЮЮЮ" localSheetId="0" hidden="1">{#N/A,#N/A,TRUE,"MAP";#N/A,#N/A,TRUE,"STEPS";#N/A,#N/A,TRUE,"RULES"}</definedName>
    <definedName name="ЮЮЮ" hidden="1">{#N/A,#N/A,TRUE,"MAP";#N/A,#N/A,TRUE,"STEPS";#N/A,#N/A,TRUE,"RULES"}</definedName>
    <definedName name="я" localSheetId="0" hidden="1">{"'РП (2)'!$A$5:$S$150"}</definedName>
    <definedName name="я" hidden="1">{"'РП (2)'!$A$5:$S$150"}</definedName>
    <definedName name="ява" localSheetId="0" hidden="1">{"'Sheet1'!$A$1:$G$85"}</definedName>
    <definedName name="ява" hidden="1">{"'Sheet1'!$A$1:$G$85"}</definedName>
    <definedName name="яваи" localSheetId="0" hidden="1">{"'Sheet1'!$A$1:$G$85"}</definedName>
    <definedName name="яваи" hidden="1">{"'Sheet1'!$A$1:$G$85"}</definedName>
    <definedName name="янв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нв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нварь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нварь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ф" localSheetId="0" hidden="1">{#N/A,#N/A,FALSE,"Aging Summary";#N/A,#N/A,FALSE,"Ratio Analysis";#N/A,#N/A,FALSE,"Test 120 Day Accts";#N/A,#N/A,FALSE,"Tickmarks"}</definedName>
    <definedName name="яф" hidden="1">{#N/A,#N/A,FALSE,"Aging Summary";#N/A,#N/A,FALSE,"Ratio Analysis";#N/A,#N/A,FALSE,"Test 120 Day Accts";#N/A,#N/A,FALSE,"Tickmarks"}</definedName>
    <definedName name="яч" localSheetId="0" hidden="1">{#N/A,#N/A,FALSE,"Aging Summary";#N/A,#N/A,FALSE,"Ratio Analysis";#N/A,#N/A,FALSE,"Test 120 Day Accts";#N/A,#N/A,FALSE,"Tickmarks"}</definedName>
    <definedName name="яч" hidden="1">{#N/A,#N/A,FALSE,"Aging Summary";#N/A,#N/A,FALSE,"Ratio Analysis";#N/A,#N/A,FALSE,"Test 120 Day Accts";#N/A,#N/A,FALSE,"Tickmarks"}</definedName>
    <definedName name="яя" localSheetId="0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  <definedName name="яя" hidden="1">{#N/A,#N/A,TRUE,"Итоги";#N/A,#N/A,TRUE,"Источники";#N/A,#N/A,TRUE,"Налоги";#N/A,#N/A,TRUE,"Зарплата";#N/A,#N/A,TRUE,"ЭНЕРГИЯ";#N/A,#N/A,TRUE,"СЫРЬЕ";#N/A,#N/A,TRUE,"Коммерция";#N/A,#N/A,TRUE,"РЕМОНТЫ";#N/A,#N/A,TRUE,"УСО&amp;УРС";#N/A,#N/A,TRUE,"Фин.операции";#N/A,#N/A,TRUE,"Прочие 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26" i="1" l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BD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BD224" i="1"/>
  <c r="AZ224" i="1"/>
  <c r="AY224" i="1"/>
  <c r="AX224" i="1"/>
  <c r="AW224" i="1"/>
  <c r="AV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BD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BD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BD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BD220" i="1"/>
  <c r="AZ220" i="1"/>
  <c r="AY220" i="1"/>
  <c r="AX220" i="1"/>
  <c r="AW220" i="1"/>
  <c r="AV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BD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BD218" i="1"/>
  <c r="AZ218" i="1"/>
  <c r="AY218" i="1"/>
  <c r="AX218" i="1"/>
  <c r="AW218" i="1"/>
  <c r="AV218" i="1"/>
  <c r="AU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S218" i="1"/>
  <c r="R218" i="1"/>
  <c r="Q218" i="1"/>
  <c r="P218" i="1"/>
  <c r="O218" i="1"/>
  <c r="N218" i="1"/>
  <c r="M218" i="1"/>
  <c r="L218" i="1"/>
  <c r="K218" i="1"/>
  <c r="J218" i="1"/>
  <c r="I218" i="1"/>
  <c r="BD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BD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BD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S215" i="1"/>
  <c r="R215" i="1"/>
  <c r="Q215" i="1"/>
  <c r="P215" i="1"/>
  <c r="O215" i="1"/>
  <c r="N215" i="1"/>
  <c r="M215" i="1"/>
  <c r="L215" i="1"/>
  <c r="K215" i="1"/>
  <c r="J215" i="1"/>
  <c r="I215" i="1"/>
  <c r="BD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BD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BD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BD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BD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W210" i="1"/>
  <c r="V210" i="1"/>
  <c r="U210" i="1"/>
  <c r="S210" i="1"/>
  <c r="R210" i="1"/>
  <c r="Q210" i="1"/>
  <c r="P210" i="1"/>
  <c r="O210" i="1"/>
  <c r="N210" i="1"/>
  <c r="M210" i="1"/>
  <c r="L210" i="1"/>
  <c r="K210" i="1"/>
  <c r="J210" i="1"/>
  <c r="I210" i="1"/>
  <c r="BD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S209" i="1"/>
  <c r="R209" i="1"/>
  <c r="Q209" i="1"/>
  <c r="P209" i="1"/>
  <c r="O209" i="1"/>
  <c r="N209" i="1"/>
  <c r="M209" i="1"/>
  <c r="L209" i="1"/>
  <c r="K209" i="1"/>
  <c r="J209" i="1"/>
  <c r="BD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BD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S207" i="1"/>
  <c r="R207" i="1"/>
  <c r="Q207" i="1"/>
  <c r="P207" i="1"/>
  <c r="O207" i="1"/>
  <c r="N207" i="1"/>
  <c r="M207" i="1"/>
  <c r="L207" i="1"/>
  <c r="K207" i="1"/>
  <c r="J207" i="1"/>
  <c r="BD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BD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BD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BD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BD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BD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W201" i="1"/>
  <c r="V201" i="1"/>
  <c r="U201" i="1"/>
  <c r="S201" i="1"/>
  <c r="P201" i="1"/>
  <c r="O201" i="1"/>
  <c r="K201" i="1"/>
  <c r="J201" i="1"/>
  <c r="BD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S200" i="1"/>
  <c r="R200" i="1"/>
  <c r="Q200" i="1"/>
  <c r="P200" i="1"/>
  <c r="O200" i="1"/>
  <c r="N200" i="1"/>
  <c r="M200" i="1"/>
  <c r="L200" i="1"/>
  <c r="K200" i="1"/>
  <c r="J200" i="1"/>
  <c r="BD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BD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BD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BD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BD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BD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BD193" i="1"/>
  <c r="AZ193" i="1"/>
  <c r="AY193" i="1"/>
  <c r="AX193" i="1"/>
  <c r="AW193" i="1"/>
  <c r="AV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BD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BD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BD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BD189" i="1"/>
  <c r="AZ189" i="1"/>
  <c r="AY189" i="1"/>
  <c r="AX189" i="1"/>
  <c r="AW189" i="1"/>
  <c r="AV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BD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S188" i="1"/>
  <c r="R188" i="1"/>
  <c r="Q188" i="1"/>
  <c r="P188" i="1"/>
  <c r="O188" i="1"/>
  <c r="N188" i="1"/>
  <c r="M188" i="1"/>
  <c r="L188" i="1"/>
  <c r="K188" i="1"/>
  <c r="J188" i="1"/>
  <c r="I188" i="1"/>
  <c r="BD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BD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BD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BD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S184" i="1"/>
  <c r="R184" i="1"/>
  <c r="Q184" i="1"/>
  <c r="P184" i="1"/>
  <c r="O184" i="1"/>
  <c r="N184" i="1"/>
  <c r="M184" i="1"/>
  <c r="L184" i="1"/>
  <c r="K184" i="1"/>
  <c r="J184" i="1"/>
  <c r="I184" i="1"/>
  <c r="BD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BD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BD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BD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BD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W179" i="1"/>
  <c r="V179" i="1"/>
  <c r="U179" i="1"/>
  <c r="S179" i="1"/>
  <c r="R179" i="1"/>
  <c r="Q179" i="1"/>
  <c r="P179" i="1"/>
  <c r="O179" i="1"/>
  <c r="N179" i="1"/>
  <c r="M179" i="1"/>
  <c r="L179" i="1"/>
  <c r="K179" i="1"/>
  <c r="J179" i="1"/>
  <c r="I179" i="1"/>
  <c r="BD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S178" i="1"/>
  <c r="R178" i="1"/>
  <c r="Q178" i="1"/>
  <c r="P178" i="1"/>
  <c r="O178" i="1"/>
  <c r="N178" i="1"/>
  <c r="M178" i="1"/>
  <c r="L178" i="1"/>
  <c r="K178" i="1"/>
  <c r="J178" i="1"/>
  <c r="BD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BD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S176" i="1"/>
  <c r="R176" i="1"/>
  <c r="Q176" i="1"/>
  <c r="P176" i="1"/>
  <c r="O176" i="1"/>
  <c r="N176" i="1"/>
  <c r="M176" i="1"/>
  <c r="L176" i="1"/>
  <c r="K176" i="1"/>
  <c r="J176" i="1"/>
  <c r="BD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BD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BD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BD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BD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BD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W170" i="1"/>
  <c r="V170" i="1"/>
  <c r="U170" i="1"/>
  <c r="S170" i="1"/>
  <c r="P170" i="1"/>
  <c r="O170" i="1"/>
  <c r="K170" i="1"/>
  <c r="J170" i="1"/>
  <c r="BD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S169" i="1"/>
  <c r="R169" i="1"/>
  <c r="Q169" i="1"/>
  <c r="P169" i="1"/>
  <c r="O169" i="1"/>
  <c r="N169" i="1"/>
  <c r="M169" i="1"/>
  <c r="L169" i="1"/>
  <c r="K169" i="1"/>
  <c r="J169" i="1"/>
  <c r="BD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BD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BD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BD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BD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BD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BD162" i="1"/>
  <c r="AZ162" i="1"/>
  <c r="AY162" i="1"/>
  <c r="AX162" i="1"/>
  <c r="AW162" i="1"/>
  <c r="AV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BD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BD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BD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BD158" i="1"/>
  <c r="AZ158" i="1"/>
  <c r="AY158" i="1"/>
  <c r="AX158" i="1"/>
  <c r="AW158" i="1"/>
  <c r="AV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BD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S157" i="1"/>
  <c r="R157" i="1"/>
  <c r="Q157" i="1"/>
  <c r="P157" i="1"/>
  <c r="O157" i="1"/>
  <c r="N157" i="1"/>
  <c r="M157" i="1"/>
  <c r="L157" i="1"/>
  <c r="K157" i="1"/>
  <c r="J157" i="1"/>
  <c r="I157" i="1"/>
  <c r="BD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BD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BD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BD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S153" i="1"/>
  <c r="R153" i="1"/>
  <c r="Q153" i="1"/>
  <c r="P153" i="1"/>
  <c r="O153" i="1"/>
  <c r="N153" i="1"/>
  <c r="M153" i="1"/>
  <c r="L153" i="1"/>
  <c r="K153" i="1"/>
  <c r="J153" i="1"/>
  <c r="I153" i="1"/>
  <c r="BD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BD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BD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BD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BD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W148" i="1"/>
  <c r="V148" i="1"/>
  <c r="U148" i="1"/>
  <c r="S148" i="1"/>
  <c r="R148" i="1"/>
  <c r="Q148" i="1"/>
  <c r="P148" i="1"/>
  <c r="O148" i="1"/>
  <c r="N148" i="1"/>
  <c r="M148" i="1"/>
  <c r="L148" i="1"/>
  <c r="K148" i="1"/>
  <c r="J148" i="1"/>
  <c r="I148" i="1"/>
  <c r="BD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S147" i="1"/>
  <c r="R147" i="1"/>
  <c r="Q147" i="1"/>
  <c r="P147" i="1"/>
  <c r="O147" i="1"/>
  <c r="N147" i="1"/>
  <c r="M147" i="1"/>
  <c r="L147" i="1"/>
  <c r="K147" i="1"/>
  <c r="J147" i="1"/>
  <c r="BD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BD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S145" i="1"/>
  <c r="R145" i="1"/>
  <c r="Q145" i="1"/>
  <c r="P145" i="1"/>
  <c r="O145" i="1"/>
  <c r="N145" i="1"/>
  <c r="M145" i="1"/>
  <c r="L145" i="1"/>
  <c r="K145" i="1"/>
  <c r="J145" i="1"/>
  <c r="BD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BD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BD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BD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BD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BD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W139" i="1"/>
  <c r="V139" i="1"/>
  <c r="U139" i="1"/>
  <c r="S139" i="1"/>
  <c r="P139" i="1"/>
  <c r="O139" i="1"/>
  <c r="K139" i="1"/>
  <c r="J139" i="1"/>
  <c r="BD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S138" i="1"/>
  <c r="R138" i="1"/>
  <c r="Q138" i="1"/>
  <c r="P138" i="1"/>
  <c r="O138" i="1"/>
  <c r="N138" i="1"/>
  <c r="M138" i="1"/>
  <c r="L138" i="1"/>
  <c r="K138" i="1"/>
  <c r="J138" i="1"/>
  <c r="BD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BD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BD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BD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BD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BD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BD131" i="1"/>
  <c r="AZ131" i="1"/>
  <c r="AY131" i="1"/>
  <c r="AX131" i="1"/>
  <c r="AW131" i="1"/>
  <c r="AV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BD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BD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BD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BD127" i="1"/>
  <c r="AZ127" i="1"/>
  <c r="AY127" i="1"/>
  <c r="AX127" i="1"/>
  <c r="AW127" i="1"/>
  <c r="AV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BD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S126" i="1"/>
  <c r="R126" i="1"/>
  <c r="Q126" i="1"/>
  <c r="P126" i="1"/>
  <c r="O126" i="1"/>
  <c r="N126" i="1"/>
  <c r="M126" i="1"/>
  <c r="L126" i="1"/>
  <c r="K126" i="1"/>
  <c r="J126" i="1"/>
  <c r="I126" i="1"/>
  <c r="BD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BD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BD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BD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S122" i="1"/>
  <c r="R122" i="1"/>
  <c r="Q122" i="1"/>
  <c r="P122" i="1"/>
  <c r="O122" i="1"/>
  <c r="N122" i="1"/>
  <c r="M122" i="1"/>
  <c r="L122" i="1"/>
  <c r="K122" i="1"/>
  <c r="J122" i="1"/>
  <c r="I122" i="1"/>
  <c r="BD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BD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BD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BD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BD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W117" i="1"/>
  <c r="V117" i="1"/>
  <c r="U117" i="1"/>
  <c r="S117" i="1"/>
  <c r="R117" i="1"/>
  <c r="Q117" i="1"/>
  <c r="P117" i="1"/>
  <c r="O117" i="1"/>
  <c r="N117" i="1"/>
  <c r="M117" i="1"/>
  <c r="L117" i="1"/>
  <c r="K117" i="1"/>
  <c r="J117" i="1"/>
  <c r="I117" i="1"/>
  <c r="BD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S116" i="1"/>
  <c r="R116" i="1"/>
  <c r="Q116" i="1"/>
  <c r="P116" i="1"/>
  <c r="O116" i="1"/>
  <c r="N116" i="1"/>
  <c r="M116" i="1"/>
  <c r="L116" i="1"/>
  <c r="K116" i="1"/>
  <c r="J116" i="1"/>
  <c r="BD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BD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S114" i="1"/>
  <c r="R114" i="1"/>
  <c r="Q114" i="1"/>
  <c r="P114" i="1"/>
  <c r="O114" i="1"/>
  <c r="N114" i="1"/>
  <c r="M114" i="1"/>
  <c r="L114" i="1"/>
  <c r="K114" i="1"/>
  <c r="J114" i="1"/>
  <c r="BD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BD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BD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BD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BD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BD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W108" i="1"/>
  <c r="V108" i="1"/>
  <c r="U108" i="1"/>
  <c r="S108" i="1"/>
  <c r="P108" i="1"/>
  <c r="O108" i="1"/>
  <c r="K108" i="1"/>
  <c r="J108" i="1"/>
  <c r="BD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S107" i="1"/>
  <c r="R107" i="1"/>
  <c r="Q107" i="1"/>
  <c r="P107" i="1"/>
  <c r="O107" i="1"/>
  <c r="N107" i="1"/>
  <c r="M107" i="1"/>
  <c r="L107" i="1"/>
  <c r="K107" i="1"/>
  <c r="J107" i="1"/>
  <c r="BD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BD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BD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BD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BD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BD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BD100" i="1"/>
  <c r="AZ100" i="1"/>
  <c r="AY100" i="1"/>
  <c r="AX100" i="1"/>
  <c r="AW100" i="1"/>
  <c r="AV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BD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BD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BD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BD96" i="1"/>
  <c r="AZ96" i="1"/>
  <c r="AY96" i="1"/>
  <c r="AX96" i="1"/>
  <c r="AW96" i="1"/>
  <c r="AV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BD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BD94" i="1"/>
  <c r="AZ94" i="1"/>
  <c r="AY94" i="1"/>
  <c r="AX94" i="1"/>
  <c r="AW94" i="1"/>
  <c r="AV94" i="1"/>
  <c r="AU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S94" i="1"/>
  <c r="R94" i="1"/>
  <c r="Q94" i="1"/>
  <c r="P94" i="1"/>
  <c r="O94" i="1"/>
  <c r="N94" i="1"/>
  <c r="M94" i="1"/>
  <c r="L94" i="1"/>
  <c r="K94" i="1"/>
  <c r="J94" i="1"/>
  <c r="I94" i="1"/>
  <c r="BD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BD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BD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S91" i="1"/>
  <c r="R91" i="1"/>
  <c r="Q91" i="1"/>
  <c r="P91" i="1"/>
  <c r="O91" i="1"/>
  <c r="N91" i="1"/>
  <c r="M91" i="1"/>
  <c r="L91" i="1"/>
  <c r="K91" i="1"/>
  <c r="J91" i="1"/>
  <c r="I91" i="1"/>
  <c r="BD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BD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BD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BD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BD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W86" i="1"/>
  <c r="V86" i="1"/>
  <c r="U86" i="1"/>
  <c r="S86" i="1"/>
  <c r="R86" i="1"/>
  <c r="Q86" i="1"/>
  <c r="P86" i="1"/>
  <c r="O86" i="1"/>
  <c r="N86" i="1"/>
  <c r="M86" i="1"/>
  <c r="L86" i="1"/>
  <c r="K86" i="1"/>
  <c r="J86" i="1"/>
  <c r="I86" i="1"/>
  <c r="BD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S85" i="1"/>
  <c r="R85" i="1"/>
  <c r="Q85" i="1"/>
  <c r="P85" i="1"/>
  <c r="O85" i="1"/>
  <c r="N85" i="1"/>
  <c r="M85" i="1"/>
  <c r="L85" i="1"/>
  <c r="K85" i="1"/>
  <c r="J85" i="1"/>
  <c r="BD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BD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BD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BD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BD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BD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BD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BD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W77" i="1"/>
  <c r="V77" i="1"/>
  <c r="U77" i="1"/>
  <c r="S77" i="1"/>
  <c r="P77" i="1"/>
  <c r="O77" i="1"/>
  <c r="K77" i="1"/>
  <c r="J77" i="1"/>
  <c r="BD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S76" i="1"/>
  <c r="R76" i="1"/>
  <c r="Q76" i="1"/>
  <c r="P76" i="1"/>
  <c r="O76" i="1"/>
  <c r="N76" i="1"/>
  <c r="M76" i="1"/>
  <c r="L76" i="1"/>
  <c r="K76" i="1"/>
  <c r="J76" i="1"/>
  <c r="BD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BD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BD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BD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BD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BD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BD69" i="1"/>
  <c r="AZ69" i="1"/>
  <c r="AY69" i="1"/>
  <c r="AX69" i="1"/>
  <c r="AW69" i="1"/>
  <c r="AV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BD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BD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BD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BD65" i="1"/>
  <c r="AZ65" i="1"/>
  <c r="AY65" i="1"/>
  <c r="AX65" i="1"/>
  <c r="AW65" i="1"/>
  <c r="AV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BD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BD63" i="1"/>
  <c r="AZ63" i="1"/>
  <c r="AY63" i="1"/>
  <c r="AX63" i="1"/>
  <c r="AW63" i="1"/>
  <c r="AV63" i="1"/>
  <c r="AU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3" i="1"/>
  <c r="R63" i="1"/>
  <c r="Q63" i="1"/>
  <c r="P63" i="1"/>
  <c r="O63" i="1"/>
  <c r="N63" i="1"/>
  <c r="M63" i="1"/>
  <c r="L63" i="1"/>
  <c r="K63" i="1"/>
  <c r="J63" i="1"/>
  <c r="I63" i="1"/>
  <c r="BD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BD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BD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S60" i="1"/>
  <c r="R60" i="1"/>
  <c r="Q60" i="1"/>
  <c r="P60" i="1"/>
  <c r="O60" i="1"/>
  <c r="N60" i="1"/>
  <c r="M60" i="1"/>
  <c r="L60" i="1"/>
  <c r="K60" i="1"/>
  <c r="J60" i="1"/>
  <c r="I60" i="1"/>
  <c r="BD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BD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BD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BD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BD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W55" i="1"/>
  <c r="V55" i="1"/>
  <c r="U55" i="1"/>
  <c r="S55" i="1"/>
  <c r="R55" i="1"/>
  <c r="Q55" i="1"/>
  <c r="P55" i="1"/>
  <c r="O55" i="1"/>
  <c r="N55" i="1"/>
  <c r="M55" i="1"/>
  <c r="L55" i="1"/>
  <c r="K55" i="1"/>
  <c r="J55" i="1"/>
  <c r="I55" i="1"/>
  <c r="BD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S54" i="1"/>
  <c r="R54" i="1"/>
  <c r="Q54" i="1"/>
  <c r="P54" i="1"/>
  <c r="O54" i="1"/>
  <c r="N54" i="1"/>
  <c r="M54" i="1"/>
  <c r="L54" i="1"/>
  <c r="K54" i="1"/>
  <c r="J54" i="1"/>
  <c r="BD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BD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BD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BD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BD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BD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BD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BD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W46" i="1"/>
  <c r="V46" i="1"/>
  <c r="U46" i="1"/>
  <c r="S46" i="1"/>
  <c r="P46" i="1"/>
  <c r="O46" i="1"/>
  <c r="K46" i="1"/>
  <c r="J46" i="1"/>
  <c r="BD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BD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BD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BD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S42" i="1"/>
  <c r="R42" i="1"/>
  <c r="Q42" i="1"/>
  <c r="P42" i="1"/>
  <c r="O42" i="1"/>
  <c r="N42" i="1"/>
  <c r="M42" i="1"/>
  <c r="L42" i="1"/>
  <c r="K42" i="1"/>
  <c r="J42" i="1"/>
  <c r="BD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BD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BD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BD38" i="1"/>
  <c r="AZ38" i="1"/>
  <c r="AY38" i="1"/>
  <c r="AX38" i="1"/>
  <c r="AW38" i="1"/>
  <c r="AV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BD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BD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BD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BD34" i="1"/>
  <c r="AZ34" i="1"/>
  <c r="AY34" i="1"/>
  <c r="AX34" i="1"/>
  <c r="AW34" i="1"/>
  <c r="AV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BD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BD32" i="1"/>
  <c r="AZ32" i="1"/>
  <c r="AY32" i="1"/>
  <c r="AX32" i="1"/>
  <c r="AW32" i="1"/>
  <c r="AV32" i="1"/>
  <c r="AU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S32" i="1"/>
  <c r="R32" i="1"/>
  <c r="Q32" i="1"/>
  <c r="P32" i="1"/>
  <c r="O32" i="1"/>
  <c r="N32" i="1"/>
  <c r="M32" i="1"/>
  <c r="L32" i="1"/>
  <c r="K32" i="1"/>
  <c r="J32" i="1"/>
  <c r="I32" i="1"/>
  <c r="BD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BD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BD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S29" i="1"/>
  <c r="R29" i="1"/>
  <c r="Q29" i="1"/>
  <c r="P29" i="1"/>
  <c r="O29" i="1"/>
  <c r="N29" i="1"/>
  <c r="M29" i="1"/>
  <c r="L29" i="1"/>
  <c r="K29" i="1"/>
  <c r="J29" i="1"/>
  <c r="I29" i="1"/>
  <c r="BD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BD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BD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BD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BD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W24" i="1"/>
  <c r="V24" i="1"/>
  <c r="U24" i="1"/>
  <c r="S24" i="1"/>
  <c r="R24" i="1"/>
  <c r="Q24" i="1"/>
  <c r="P24" i="1"/>
  <c r="O24" i="1"/>
  <c r="N24" i="1"/>
  <c r="M24" i="1"/>
  <c r="L24" i="1"/>
  <c r="K24" i="1"/>
  <c r="J24" i="1"/>
  <c r="I24" i="1"/>
  <c r="BD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S23" i="1"/>
  <c r="R23" i="1"/>
  <c r="Q23" i="1"/>
  <c r="P23" i="1"/>
  <c r="O23" i="1"/>
  <c r="N23" i="1"/>
  <c r="M23" i="1"/>
  <c r="L23" i="1"/>
  <c r="K23" i="1"/>
  <c r="J23" i="1"/>
  <c r="BD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BD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BD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BD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BD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BD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BD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BD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W15" i="1"/>
  <c r="V15" i="1"/>
  <c r="U15" i="1"/>
  <c r="S15" i="1"/>
  <c r="P15" i="1"/>
  <c r="O15" i="1"/>
  <c r="K15" i="1"/>
  <c r="J15" i="1"/>
  <c r="BD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BD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BD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BD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S11" i="1"/>
  <c r="R11" i="1"/>
  <c r="Q11" i="1"/>
  <c r="P11" i="1"/>
  <c r="O11" i="1"/>
  <c r="N11" i="1"/>
  <c r="M11" i="1"/>
  <c r="L11" i="1"/>
  <c r="K11" i="1"/>
  <c r="J11" i="1"/>
  <c r="BD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D5" i="1"/>
  <c r="D4" i="1"/>
  <c r="L3" i="1"/>
  <c r="D3" i="1"/>
  <c r="L2" i="1"/>
  <c r="D2" i="1"/>
  <c r="BG10" i="1" l="1"/>
  <c r="BF10" i="1" l="1"/>
  <c r="BG11" i="1" l="1"/>
  <c r="BF11" i="1"/>
  <c r="BG12" i="1" l="1"/>
  <c r="BF12" i="1"/>
  <c r="BF13" i="1" l="1"/>
  <c r="BG13" i="1"/>
  <c r="BF15" i="1" l="1"/>
  <c r="BF14" i="1"/>
  <c r="BG14" i="1"/>
  <c r="BG15" i="1"/>
  <c r="BF16" i="1" l="1"/>
  <c r="BG16" i="1"/>
  <c r="BG17" i="1" l="1"/>
  <c r="BF17" i="1"/>
  <c r="BF18" i="1" l="1"/>
  <c r="BG18" i="1"/>
  <c r="BF19" i="1" l="1"/>
  <c r="BG19" i="1"/>
  <c r="BF20" i="1" l="1"/>
  <c r="BG20" i="1"/>
  <c r="BF21" i="1" l="1"/>
  <c r="BG21" i="1"/>
  <c r="BF22" i="1" l="1"/>
  <c r="BG22" i="1"/>
  <c r="BF23" i="1" l="1"/>
  <c r="BG23" i="1"/>
  <c r="BG24" i="1" l="1"/>
  <c r="BF24" i="1"/>
  <c r="BF25" i="1" l="1"/>
  <c r="BG25" i="1"/>
  <c r="BF26" i="1" l="1"/>
  <c r="BG26" i="1"/>
  <c r="BF27" i="1" l="1"/>
  <c r="BG27" i="1"/>
  <c r="BF28" i="1" l="1"/>
  <c r="BG29" i="1"/>
  <c r="BG28" i="1"/>
  <c r="BF29" i="1" l="1"/>
  <c r="BF30" i="1" l="1"/>
  <c r="BG30" i="1"/>
  <c r="BF31" i="1" l="1"/>
  <c r="BG31" i="1"/>
  <c r="BG32" i="1" l="1"/>
  <c r="BG33" i="1"/>
  <c r="BF32" i="1"/>
  <c r="BF33" i="1" l="1"/>
  <c r="BG34" i="1" l="1"/>
  <c r="BF34" i="1"/>
  <c r="BF35" i="1" l="1"/>
  <c r="BG35" i="1"/>
  <c r="BF36" i="1" l="1"/>
  <c r="BG36" i="1"/>
  <c r="BF37" i="1" l="1"/>
  <c r="BG38" i="1"/>
  <c r="BG37" i="1"/>
  <c r="BG39" i="1" l="1"/>
  <c r="BF38" i="1"/>
  <c r="BF39" i="1" l="1"/>
  <c r="BG40" i="1" l="1"/>
  <c r="BF40" i="1"/>
  <c r="BF41" i="1" l="1"/>
  <c r="BG41" i="1"/>
  <c r="BF42" i="1" l="1"/>
  <c r="BG42" i="1"/>
  <c r="BG43" i="1" l="1"/>
  <c r="BF43" i="1"/>
  <c r="BF44" i="1" l="1"/>
  <c r="BG44" i="1"/>
  <c r="BG45" i="1" l="1"/>
  <c r="BF45" i="1"/>
  <c r="BF46" i="1" l="1"/>
  <c r="BG46" i="1"/>
  <c r="BF47" i="1" l="1"/>
  <c r="BG47" i="1"/>
  <c r="BG48" i="1" l="1"/>
  <c r="BG49" i="1"/>
  <c r="BF48" i="1"/>
  <c r="BF49" i="1" l="1"/>
  <c r="BF50" i="1" l="1"/>
  <c r="BG50" i="1"/>
  <c r="BF51" i="1" l="1"/>
  <c r="BG51" i="1"/>
  <c r="BG52" i="1" l="1"/>
  <c r="BF52" i="1"/>
  <c r="BF53" i="1" l="1"/>
  <c r="BG53" i="1"/>
  <c r="BF54" i="1" l="1"/>
  <c r="BG54" i="1"/>
  <c r="BG55" i="1" l="1"/>
  <c r="BG56" i="1"/>
  <c r="BF55" i="1"/>
  <c r="BF56" i="1" l="1"/>
  <c r="BG57" i="1" l="1"/>
  <c r="BF57" i="1"/>
  <c r="BG58" i="1" l="1"/>
  <c r="BF58" i="1"/>
  <c r="BF59" i="1" l="1"/>
  <c r="BG59" i="1"/>
  <c r="BG60" i="1" l="1"/>
  <c r="BF60" i="1"/>
  <c r="BG61" i="1" l="1"/>
  <c r="BF61" i="1"/>
  <c r="BF62" i="1" l="1"/>
  <c r="BG62" i="1"/>
  <c r="BG63" i="1" l="1"/>
  <c r="BF63" i="1"/>
  <c r="BF64" i="1" l="1"/>
  <c r="BG64" i="1"/>
  <c r="BF65" i="1" l="1"/>
  <c r="BG65" i="1"/>
  <c r="BG66" i="1" l="1"/>
  <c r="BF66" i="1"/>
  <c r="BG67" i="1" l="1"/>
  <c r="BF67" i="1"/>
  <c r="BG68" i="1" l="1"/>
  <c r="BF68" i="1"/>
  <c r="BG69" i="1" l="1"/>
  <c r="BF69" i="1"/>
  <c r="BF70" i="1" l="1"/>
  <c r="BG70" i="1"/>
  <c r="BF71" i="1" l="1"/>
  <c r="BG72" i="1"/>
  <c r="BG71" i="1"/>
  <c r="BF72" i="1" l="1"/>
  <c r="BF73" i="1" l="1"/>
  <c r="BG73" i="1"/>
  <c r="BF74" i="1" l="1"/>
  <c r="BG74" i="1"/>
  <c r="BG76" i="1" l="1"/>
  <c r="BF75" i="1"/>
  <c r="BG75" i="1"/>
  <c r="BF76" i="1" l="1"/>
  <c r="BG77" i="1"/>
  <c r="BF77" i="1" l="1"/>
  <c r="BF78" i="1" l="1"/>
  <c r="BG78" i="1"/>
  <c r="BF79" i="1" l="1"/>
  <c r="BG79" i="1"/>
  <c r="BG81" i="1" l="1"/>
  <c r="BG80" i="1"/>
  <c r="BF80" i="1"/>
  <c r="BF81" i="1" l="1"/>
  <c r="BF82" i="1" l="1"/>
  <c r="BG82" i="1"/>
  <c r="BF83" i="1" l="1"/>
  <c r="BG83" i="1"/>
  <c r="BG84" i="1" l="1"/>
  <c r="BF84" i="1"/>
  <c r="BF85" i="1" l="1"/>
  <c r="BG85" i="1"/>
  <c r="BF86" i="1" l="1"/>
  <c r="BG86" i="1"/>
  <c r="BF87" i="1" l="1"/>
  <c r="BG87" i="1"/>
  <c r="BG88" i="1"/>
  <c r="BF88" i="1" l="1"/>
  <c r="BF89" i="1" l="1"/>
  <c r="BG89" i="1"/>
  <c r="BF90" i="1" l="1"/>
  <c r="BG90" i="1"/>
  <c r="BF91" i="1" l="1"/>
  <c r="BG91" i="1"/>
  <c r="BF92" i="1" l="1"/>
  <c r="BG92" i="1"/>
  <c r="BF93" i="1" l="1"/>
  <c r="BG93" i="1"/>
  <c r="BF94" i="1" l="1"/>
  <c r="BG94" i="1"/>
  <c r="BF95" i="1" l="1"/>
  <c r="BG95" i="1"/>
  <c r="BF96" i="1" l="1"/>
  <c r="BG97" i="1"/>
  <c r="BG96" i="1"/>
  <c r="BF97" i="1" l="1"/>
  <c r="BF98" i="1" l="1"/>
  <c r="BG98" i="1"/>
  <c r="BF99" i="1" l="1"/>
  <c r="BG99" i="1"/>
  <c r="BF100" i="1" l="1"/>
  <c r="BG100" i="1"/>
  <c r="BF101" i="1" l="1"/>
  <c r="BG101" i="1"/>
  <c r="BF102" i="1" l="1"/>
  <c r="BG102" i="1"/>
  <c r="BF103" i="1" l="1"/>
  <c r="BG103" i="1"/>
  <c r="BF104" i="1" l="1"/>
  <c r="BG104" i="1"/>
  <c r="BG105" i="1" l="1"/>
  <c r="BF105" i="1"/>
  <c r="BG106" i="1" l="1"/>
  <c r="BF106" i="1"/>
  <c r="BG107" i="1" l="1"/>
  <c r="BF107" i="1"/>
  <c r="BF108" i="1" l="1"/>
  <c r="BG108" i="1"/>
  <c r="BF109" i="1" l="1"/>
  <c r="BG109" i="1"/>
  <c r="BF110" i="1" l="1"/>
  <c r="BG110" i="1"/>
  <c r="BF111" i="1" l="1"/>
  <c r="BG111" i="1"/>
  <c r="BF112" i="1" l="1"/>
  <c r="BG112" i="1"/>
  <c r="BF113" i="1" l="1"/>
  <c r="BG113" i="1"/>
  <c r="BF114" i="1" l="1"/>
  <c r="BG114" i="1"/>
  <c r="BF115" i="1" l="1"/>
  <c r="BG115" i="1"/>
  <c r="BG117" i="1" l="1"/>
  <c r="BG116" i="1"/>
  <c r="BF116" i="1"/>
  <c r="BF117" i="1" l="1"/>
  <c r="BG118" i="1"/>
  <c r="BF118" i="1" l="1"/>
  <c r="BF119" i="1" l="1"/>
  <c r="BG119" i="1"/>
  <c r="BF120" i="1" l="1"/>
  <c r="BG120" i="1"/>
  <c r="BG121" i="1" l="1"/>
  <c r="BF121" i="1"/>
  <c r="BF122" i="1" l="1"/>
  <c r="BG122" i="1"/>
  <c r="BF123" i="1" l="1"/>
  <c r="BG123" i="1"/>
  <c r="BF124" i="1" l="1"/>
  <c r="BG124" i="1"/>
  <c r="BG125" i="1"/>
  <c r="BF125" i="1" l="1"/>
  <c r="BF126" i="1" l="1"/>
  <c r="BG126" i="1"/>
  <c r="BG127" i="1" l="1"/>
  <c r="BF127" i="1"/>
  <c r="BF128" i="1" l="1"/>
  <c r="BG128" i="1"/>
  <c r="BF129" i="1" l="1"/>
  <c r="BG129" i="1"/>
  <c r="BF130" i="1" l="1"/>
  <c r="BG130" i="1"/>
  <c r="BF131" i="1" l="1"/>
  <c r="BG131" i="1"/>
  <c r="BG132" i="1" l="1"/>
  <c r="BF132" i="1"/>
  <c r="BF133" i="1" l="1"/>
  <c r="BG133" i="1"/>
  <c r="BF134" i="1" l="1"/>
  <c r="BG134" i="1"/>
  <c r="BG135" i="1" l="1"/>
  <c r="BF135" i="1"/>
  <c r="BG136" i="1"/>
  <c r="BF136" i="1" l="1"/>
  <c r="BG137" i="1" l="1"/>
  <c r="BG138" i="1"/>
  <c r="BF137" i="1"/>
  <c r="BF138" i="1" l="1"/>
  <c r="BF139" i="1" l="1"/>
  <c r="BG139" i="1"/>
  <c r="BF140" i="1" l="1"/>
  <c r="BG140" i="1"/>
  <c r="BG141" i="1" l="1"/>
  <c r="BG142" i="1"/>
  <c r="BF141" i="1"/>
  <c r="BF142" i="1" l="1"/>
  <c r="BF143" i="1" l="1"/>
  <c r="BG143" i="1"/>
  <c r="BF144" i="1" l="1"/>
  <c r="BG144" i="1"/>
  <c r="BF145" i="1" l="1"/>
  <c r="BG145" i="1"/>
  <c r="BG146" i="1" l="1"/>
  <c r="BF146" i="1"/>
  <c r="BF147" i="1" l="1"/>
  <c r="BG147" i="1"/>
  <c r="BF148" i="1" l="1"/>
  <c r="BG148" i="1"/>
  <c r="BG149" i="1"/>
  <c r="BF149" i="1" l="1"/>
  <c r="BF150" i="1" l="1"/>
  <c r="BG150" i="1"/>
  <c r="BF151" i="1" l="1"/>
  <c r="BG151" i="1"/>
  <c r="BG152" i="1" l="1"/>
  <c r="BF152" i="1"/>
  <c r="BG153" i="1" l="1"/>
  <c r="BF153" i="1"/>
  <c r="BF154" i="1" l="1"/>
  <c r="BG154" i="1"/>
  <c r="BF155" i="1" l="1"/>
  <c r="BG155" i="1"/>
  <c r="BF156" i="1" l="1"/>
  <c r="BG156" i="1"/>
  <c r="BF157" i="1" l="1"/>
  <c r="BG157" i="1"/>
  <c r="BG158" i="1"/>
  <c r="BF158" i="1" l="1"/>
  <c r="BG159" i="1" l="1"/>
  <c r="BF159" i="1"/>
  <c r="BF160" i="1" l="1"/>
  <c r="BG160" i="1"/>
  <c r="BG161" i="1"/>
  <c r="BF161" i="1" l="1"/>
  <c r="BF162" i="1" l="1"/>
  <c r="BG162" i="1"/>
  <c r="BF163" i="1" l="1"/>
  <c r="BG163" i="1"/>
  <c r="BF164" i="1" l="1"/>
  <c r="BG164" i="1"/>
  <c r="BF165" i="1" l="1"/>
  <c r="BG166" i="1"/>
  <c r="BG165" i="1"/>
  <c r="BF166" i="1" l="1"/>
  <c r="BF167" i="1" l="1"/>
  <c r="BG168" i="1"/>
  <c r="BG167" i="1"/>
  <c r="BF168" i="1" l="1"/>
  <c r="BF169" i="1" l="1"/>
  <c r="BG170" i="1"/>
  <c r="BG169" i="1"/>
  <c r="BF170" i="1" l="1"/>
  <c r="BF171" i="1" l="1"/>
  <c r="BG171" i="1"/>
  <c r="BF172" i="1" l="1"/>
  <c r="BG172" i="1"/>
  <c r="BF173" i="1" l="1"/>
  <c r="BG173" i="1"/>
  <c r="BG174" i="1" l="1"/>
  <c r="BF174" i="1"/>
  <c r="BG175" i="1" l="1"/>
  <c r="BF175" i="1"/>
  <c r="BG176" i="1" l="1"/>
  <c r="BF176" i="1"/>
  <c r="BF177" i="1" l="1"/>
  <c r="BG178" i="1"/>
  <c r="BG177" i="1"/>
  <c r="BF178" i="1" l="1"/>
  <c r="BG179" i="1"/>
  <c r="BF179" i="1" l="1"/>
  <c r="BF180" i="1" l="1"/>
  <c r="BG180" i="1"/>
  <c r="BF181" i="1" l="1"/>
  <c r="BG181" i="1"/>
  <c r="BF182" i="1" l="1"/>
  <c r="BG182" i="1"/>
  <c r="BF183" i="1" l="1"/>
  <c r="BG183" i="1"/>
  <c r="BF184" i="1" l="1"/>
  <c r="BG184" i="1"/>
  <c r="BF185" i="1" l="1"/>
  <c r="BG185" i="1"/>
  <c r="BF186" i="1" l="1"/>
  <c r="BG187" i="1"/>
  <c r="BG186" i="1"/>
  <c r="BF187" i="1" l="1"/>
  <c r="BG188" i="1" l="1"/>
  <c r="BF188" i="1"/>
  <c r="BF189" i="1" l="1"/>
  <c r="BG189" i="1"/>
  <c r="BF190" i="1" l="1"/>
  <c r="BG191" i="1"/>
  <c r="BG190" i="1"/>
  <c r="BF191" i="1" l="1"/>
  <c r="BF192" i="1" l="1"/>
  <c r="BG192" i="1"/>
  <c r="BF193" i="1" l="1"/>
  <c r="BG194" i="1"/>
  <c r="BG193" i="1"/>
  <c r="BF194" i="1" l="1"/>
  <c r="BF195" i="1" l="1"/>
  <c r="BG195" i="1"/>
  <c r="BG196" i="1"/>
  <c r="BF196" i="1" l="1"/>
  <c r="BG197" i="1" l="1"/>
  <c r="BF197" i="1"/>
  <c r="BF198" i="1" l="1"/>
  <c r="BG199" i="1"/>
  <c r="BG198" i="1"/>
  <c r="BF199" i="1" l="1"/>
  <c r="BG200" i="1"/>
  <c r="BF200" i="1" l="1"/>
  <c r="BG201" i="1" l="1"/>
  <c r="BF201" i="1"/>
  <c r="BF202" i="1" l="1"/>
  <c r="BG202" i="1"/>
  <c r="BF203" i="1" l="1"/>
  <c r="BG203" i="1"/>
  <c r="BF204" i="1" l="1"/>
  <c r="BG204" i="1"/>
  <c r="BF205" i="1" l="1"/>
  <c r="BG205" i="1"/>
  <c r="BG206" i="1"/>
  <c r="BF206" i="1" l="1"/>
  <c r="BF207" i="1" l="1"/>
  <c r="BG207" i="1"/>
  <c r="BF208" i="1" l="1"/>
  <c r="BG208" i="1"/>
  <c r="BF209" i="1" l="1"/>
  <c r="BG209" i="1"/>
  <c r="BF210" i="1" l="1"/>
  <c r="BG210" i="1"/>
  <c r="BF211" i="1" l="1"/>
  <c r="BG211" i="1"/>
  <c r="BF212" i="1" l="1"/>
  <c r="BG212" i="1"/>
  <c r="BG213" i="1"/>
  <c r="BF213" i="1" l="1"/>
  <c r="BF214" i="1" l="1"/>
  <c r="BG214" i="1"/>
  <c r="BF215" i="1" l="1"/>
  <c r="BG215" i="1"/>
  <c r="BF216" i="1" l="1"/>
  <c r="BG216" i="1"/>
  <c r="BG217" i="1" l="1"/>
  <c r="BF217" i="1"/>
  <c r="BF218" i="1" l="1"/>
  <c r="BG218" i="1"/>
  <c r="BG219" i="1" l="1"/>
  <c r="BF219" i="1"/>
  <c r="BG220" i="1" l="1"/>
  <c r="BF220" i="1"/>
  <c r="BG221" i="1" l="1"/>
  <c r="BF221" i="1"/>
  <c r="BG222" i="1" l="1"/>
  <c r="BF222" i="1"/>
  <c r="BG223" i="1" l="1"/>
  <c r="BG224" i="1"/>
  <c r="BF223" i="1"/>
  <c r="BF224" i="1" l="1"/>
  <c r="BG225" i="1" l="1"/>
  <c r="BF225" i="1"/>
  <c r="BG226" i="1"/>
  <c r="BG8" i="1" s="1"/>
  <c r="BF226" i="1" l="1"/>
  <c r="BF8" i="1" s="1"/>
</calcChain>
</file>

<file path=xl/sharedStrings.xml><?xml version="1.0" encoding="utf-8"?>
<sst xmlns="http://schemas.openxmlformats.org/spreadsheetml/2006/main" count="1486" uniqueCount="129">
  <si>
    <t>Кол-во ЭКС</t>
  </si>
  <si>
    <t>Объемный вес породы</t>
  </si>
  <si>
    <t>с</t>
  </si>
  <si>
    <t>Объемный вес угля</t>
  </si>
  <si>
    <t>по</t>
  </si>
  <si>
    <t>Кол-во дней в месяце</t>
  </si>
  <si>
    <t>Количество показателей по экскаватору</t>
  </si>
  <si>
    <t>Погрузка самосвалов</t>
  </si>
  <si>
    <t>Вспомогательная работа</t>
  </si>
  <si>
    <t>ТО, ППР</t>
  </si>
  <si>
    <t>КР</t>
  </si>
  <si>
    <t>Авар. прост.</t>
  </si>
  <si>
    <t>Пересменок</t>
  </si>
  <si>
    <t>Обед</t>
  </si>
  <si>
    <t>Личные нужды</t>
  </si>
  <si>
    <t>Заправка</t>
  </si>
  <si>
    <t>Взрывные работы</t>
  </si>
  <si>
    <t>Перегоны</t>
  </si>
  <si>
    <t>Ожидание АС</t>
  </si>
  <si>
    <t>Ожид з/ч</t>
  </si>
  <si>
    <t>Отсутствие экипажа</t>
  </si>
  <si>
    <t>Работа на другом поле</t>
  </si>
  <si>
    <t>Переключение</t>
  </si>
  <si>
    <t>Консервация/Резерв</t>
  </si>
  <si>
    <t>Основная работа</t>
  </si>
  <si>
    <t>ч.</t>
  </si>
  <si>
    <t>тыс. т</t>
  </si>
  <si>
    <t>тыс. м3</t>
  </si>
  <si>
    <t>т/м3</t>
  </si>
  <si>
    <t>км</t>
  </si>
  <si>
    <t>тыс. ткм</t>
  </si>
  <si>
    <t>м3/ч</t>
  </si>
  <si>
    <t>%</t>
  </si>
  <si>
    <t>ч</t>
  </si>
  <si>
    <t>МС</t>
  </si>
  <si>
    <t>км/ч</t>
  </si>
  <si>
    <t>Исх. показатель</t>
  </si>
  <si>
    <t>Добыча (т.т.)_тыс. т</t>
  </si>
  <si>
    <t>ГМ всего</t>
  </si>
  <si>
    <t>ГМ авто</t>
  </si>
  <si>
    <t>Добыча_тыс. м3</t>
  </si>
  <si>
    <t>Вскрыша авто</t>
  </si>
  <si>
    <t>Навалы авто</t>
  </si>
  <si>
    <t>ПГР авто</t>
  </si>
  <si>
    <t>Вскрыша б/т</t>
  </si>
  <si>
    <t>Переэкскавация</t>
  </si>
  <si>
    <t>ПГР</t>
  </si>
  <si>
    <t>Объемный вес</t>
  </si>
  <si>
    <t>Плечо</t>
  </si>
  <si>
    <t>Плечо порода</t>
  </si>
  <si>
    <t>Плечо уголь</t>
  </si>
  <si>
    <t>Грузооборот</t>
  </si>
  <si>
    <t>Итого пр-ть ЭКС</t>
  </si>
  <si>
    <t>КТГ</t>
  </si>
  <si>
    <t>КИО без ожид. АС</t>
  </si>
  <si>
    <t>-</t>
  </si>
  <si>
    <t>КИО</t>
  </si>
  <si>
    <t>Время погрузки ЭКС б/т</t>
  </si>
  <si>
    <t>Плановые ремонты</t>
  </si>
  <si>
    <t>ТО и ППР</t>
  </si>
  <si>
    <t>Аварийный ремонт</t>
  </si>
  <si>
    <t>Орг. простои план</t>
  </si>
  <si>
    <t>БВР</t>
  </si>
  <si>
    <t>Кол-во АС ожид. пород.</t>
  </si>
  <si>
    <t>Кол-во АС ожид. углев.</t>
  </si>
  <si>
    <t>Средняя техн. скор-ть пород.</t>
  </si>
  <si>
    <t>Средняя техн. скор-ть углев.</t>
  </si>
  <si>
    <t>Час. пр-ть ед. АС пород.</t>
  </si>
  <si>
    <t>Час. пр-ть ед. АС углев.</t>
  </si>
  <si>
    <t>Ожидание з/ч</t>
  </si>
  <si>
    <t>Отсутствие бригады</t>
  </si>
  <si>
    <t>Резерв</t>
  </si>
  <si>
    <t>Метеоусловия</t>
  </si>
  <si>
    <t>Орошение забоя</t>
  </si>
  <si>
    <t>Прочие простои</t>
  </si>
  <si>
    <t>Показатель итог</t>
  </si>
  <si>
    <t>Проверка</t>
  </si>
  <si>
    <t>Филиал</t>
  </si>
  <si>
    <t>№ ЭКС</t>
  </si>
  <si>
    <t>Дата</t>
  </si>
  <si>
    <t>Экскаватор</t>
  </si>
  <si>
    <t>Объем добычи план</t>
  </si>
  <si>
    <t>Объем ГМ план</t>
  </si>
  <si>
    <t>Объем ГМ на авто план</t>
  </si>
  <si>
    <t>Добыча</t>
  </si>
  <si>
    <t>Плечо план</t>
  </si>
  <si>
    <t>Плечо добыча</t>
  </si>
  <si>
    <t>Производительность</t>
  </si>
  <si>
    <t>КТГ план</t>
  </si>
  <si>
    <t>ТО, ППР и КР</t>
  </si>
  <si>
    <t>АС: Кол-во МС породов.</t>
  </si>
  <si>
    <t>АС: Кол-во МС углев.</t>
  </si>
  <si>
    <t>Техническая скорость план пород.</t>
  </si>
  <si>
    <t>Техническая скорость план углев.</t>
  </si>
  <si>
    <t>Проверка КТГ</t>
  </si>
  <si>
    <t>Краснобродский</t>
  </si>
  <si>
    <t>ЭКГ-35 №01</t>
  </si>
  <si>
    <t/>
  </si>
  <si>
    <t>ЭКГ-32Р №01</t>
  </si>
  <si>
    <t>ЭШ-11/70 №53</t>
  </si>
  <si>
    <t>ЭШ13/50 №21/56</t>
  </si>
  <si>
    <t>ЭШ13/50 №12/28</t>
  </si>
  <si>
    <t>САТ-390 №GAY10082</t>
  </si>
  <si>
    <t>HITACHI ЕХ1200-7 №7262</t>
  </si>
  <si>
    <t>Р&amp;Н-2800 №28190</t>
  </si>
  <si>
    <t>ЭКГ-35 №03</t>
  </si>
  <si>
    <t>WК-35  №08011801</t>
  </si>
  <si>
    <t>ЭКГ-32Р №02</t>
  </si>
  <si>
    <t>WK-20 №08017902</t>
  </si>
  <si>
    <t>ЭКГ-15 №03</t>
  </si>
  <si>
    <t>ЭКГ-12 №10</t>
  </si>
  <si>
    <t>ЭШ13/50 №55</t>
  </si>
  <si>
    <t>HITACHI ЕХ1200-7 №7152</t>
  </si>
  <si>
    <t>HITACHI ЕХ1900-6ВН №1339</t>
  </si>
  <si>
    <t>САТ-390 №GAY20145</t>
  </si>
  <si>
    <t>CAT-395 №САТ00395JSGD00295</t>
  </si>
  <si>
    <t>ЭКГ-18Р №04</t>
  </si>
  <si>
    <t>ЭКГ-10 №4</t>
  </si>
  <si>
    <t>ЭКГ-10 №139</t>
  </si>
  <si>
    <t>ЭШ-11/70 №46</t>
  </si>
  <si>
    <t xml:space="preserve"> </t>
  </si>
  <si>
    <t>ЭКГ-10 №132</t>
  </si>
  <si>
    <t>LIEBHERR R9100 №36092</t>
  </si>
  <si>
    <t>CAT-395 №00395TSGD00342</t>
  </si>
  <si>
    <t>ПОГРУЗЧИК WА-900-3 №50098</t>
  </si>
  <si>
    <t>CAT-395 №САТ042</t>
  </si>
  <si>
    <t>EX 3600 №1391</t>
  </si>
  <si>
    <t>Hitachi EX 1200 №2781</t>
  </si>
  <si>
    <t>САТ-395 №10090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</si>
</sst>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9]d\ mmm;@"/>
  </numFmts>
  <fonts count="4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sz val="8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72D3D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Protection="1">
      <protection locked="0"/>
    </xf>
    <xf numFmtId="0" fontId="1" fillId="0" borderId="1" xfId="0" applyFont="1" applyBorder="1"/>
    <xf numFmtId="2" fontId="1" fillId="0" borderId="0" xfId="0" applyNumberFormat="1" applyFont="1"/>
    <xf numFmtId="164" fontId="1" fillId="3" borderId="1" xfId="0" applyNumberFormat="1" applyFont="1" applyFill="1" applyBorder="1" applyProtection="1">
      <protection locked="0"/>
    </xf>
    <xf numFmtId="0" fontId="1" fillId="0" borderId="0" xfId="0" applyFont="1" applyAlignment="1">
      <alignment horizontal="right"/>
    </xf>
    <xf numFmtId="165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3" fillId="6" borderId="2" xfId="0" applyNumberFormat="1" applyFont="1" applyFill="1" applyBorder="1" applyAlignment="1">
      <alignment horizontal="center" vertical="center" wrapText="1"/>
    </xf>
    <xf numFmtId="165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pbi-store.kru.kem\Public\archive\week\4.%20&#1050;&#1088;&#1072;&#1089;&#1085;&#1086;&#1073;&#1088;&#1086;&#1076;&#1089;&#1082;&#1080;&#1081;%20&#1059;&#1056;\&#1050;&#1088;&#1072;&#1089;&#1085;&#1086;&#1073;&#1088;&#1086;&#1076;&#1089;&#1082;&#1080;&#1081;_&#1059;&#1056;_&#1085;&#1077;&#1076;&#1077;&#1083;&#1100;&#1085;&#1086;&#1077;_2022.11.05-2022.11.11.xlsm" TargetMode="External"/><Relationship Id="rId1" Type="http://schemas.openxmlformats.org/officeDocument/2006/relationships/externalLinkPath" Target="file:///\\pbi-store.kru.kem\Public\archive\week\4.%20&#1050;&#1088;&#1072;&#1089;&#1085;&#1086;&#1073;&#1088;&#1086;&#1076;&#1089;&#1082;&#1080;&#1081;%20&#1059;&#1056;\&#1050;&#1088;&#1072;&#1089;&#1085;&#1086;&#1073;&#1088;&#1086;&#1076;&#1089;&#1082;&#1080;&#1081;_&#1059;&#1056;_&#1085;&#1077;&#1076;&#1077;&#1083;&#1100;&#1085;&#1086;&#1077;_2022.11.05-2022.11.1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uda\&#1076;&#1083;&#1103;%20&#1074;&#1089;&#1077;&#1093;\&#1052;&#1086;&#1080;%20&#1076;&#1086;&#1082;&#1091;&#1084;&#1077;&#1085;&#1090;&#1099;\&#1089;&#1077;&#1073;&#1077;&#1089;&#1090;&#1086;&#1080;&#1084;&#1086;&#1089;&#1090;&#1100;\&#1072;&#1085;&#1072;&#1083;&#1080;&#1079;%20&#1077;&#1078;&#1077;&#1084;&#1077;&#1089;&#1103;&#1095;&#1085;&#1086;\&#1040;&#1085;&#1072;&#1083;&#1080;&#1079;-6-2000(&#1086;&#1078;&#1080;&#1076;.&#1087;&#1086;&#1083;&#1091;&#1075;&#1086;&#1076;&#1080;&#107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k-app-009.msk.evraz.com\local\Tereza\EVRAZ%20-%20Reporting%20package\2006\Aktiva%20a%20pasiva\Aktiva%20a%20pasiva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stretsova\&#1086;&#1073;&#1097;&#1080;&#1077;\&#1052;&#1086;&#1080;%20&#1076;&#1086;&#1082;&#1091;&#1084;&#1077;&#1085;&#1090;&#1099;\&#1076;&#1083;&#1103;%20&#1074;&#1089;&#1077;&#1093;\&#1052;&#1086;&#1080;%20&#1076;&#1086;&#1082;&#1091;&#1084;&#1077;&#1085;&#1090;&#1099;\&#1089;&#1077;&#1073;&#1077;&#1089;&#1090;&#1086;&#1080;&#1084;&#1086;&#1089;&#1090;&#1100;\&#1072;&#1085;&#1072;&#1083;&#1080;&#1079;%20&#1077;&#1078;&#1077;&#1084;&#1077;&#1089;&#1103;&#1095;&#1085;&#1086;\&#1040;&#1085;&#1072;&#1083;&#1080;&#1079;-6-2000(&#1086;&#1078;&#1080;&#1076;.&#1087;&#1086;&#1083;&#1091;&#1075;&#1086;&#1076;&#1080;&#107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bi-store.kru.kem\public\&#1054;&#1057;&#1053;&#1054;&#1042;&#1053;&#1040;&#1071;\2008%20&#1075;&#1086;&#1076;\&#1086;&#1090;&#1095;&#1077;&#1090;&#1099;\&#1089;&#1077;&#1073;&#1077;&#1089;&#1090;&#1086;&#1080;&#1084;&#1086;&#1089;&#1090;&#1100;\&#1080;&#1089;&#1093;&#1086;&#1076;\&#1040;&#1085;&#1072;&#1083;&#1080;&#1079;-4-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.evraz.com\-%20-%20-%20&#1055;&#1051;&#1040;&#1053;%20(&#1088;&#1072;&#1073;&#1086;&#1095;&#1080;&#1077;%20&#1084;&#1072;&#1090;&#1077;&#1088;&#1080;&#1072;&#1083;&#1099;)\2010\06%20-%20&#1048;&#1070;&#1053;&#1068;\01%20-%20&#1052;&#1077;&#1090;&#1072;&#1083;&#1083;\__%20&#1059;&#1090;&#1074;&#1077;&#1088;&#1078;&#1076;&#1077;&#1085;&#1085;&#1099;&#1081;%20%20&#1087;&#1083;&#1072;&#1085;%20(26.04.10)\&#1055;&#1086;&#1092;&#1072;&#1082;&#1090;&#1086;&#1088;&#1085;&#1099;&#1081;%20&#1072;&#1085;&#1072;&#1083;&#1080;&#1079;%20(&#1084;&#1072;&#1088;&#1078;&#1072;)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Объем"/>
      <sheetName val="Вводные данные"/>
      <sheetName val="ТПФП"/>
      <sheetName val="Планирование работы"/>
      <sheetName val="СВОД1"/>
      <sheetName val="Неделя"/>
      <sheetName val="Свод"/>
      <sheetName val="Для план-факта"/>
      <sheetName val="Условия работы"/>
      <sheetName val="Справочник"/>
      <sheetName val="СВОД_NEW"/>
      <sheetName val="План 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2.56</v>
          </cell>
          <cell r="J2">
            <v>44870</v>
          </cell>
        </row>
        <row r="3">
          <cell r="C3">
            <v>1.37</v>
          </cell>
          <cell r="J3">
            <v>44876</v>
          </cell>
        </row>
        <row r="4">
          <cell r="C4">
            <v>30</v>
          </cell>
        </row>
        <row r="5">
          <cell r="C5">
            <v>44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онцерн"/>
      <sheetName val="Концерн (2)"/>
      <sheetName val="Кедровский"/>
      <sheetName val="Моховский"/>
      <sheetName val="Сартаки"/>
      <sheetName val="Караканский"/>
      <sheetName val="Бачатский"/>
      <sheetName val="Красный Брод"/>
      <sheetName val="Киселевский"/>
      <sheetName val="Вахрушевразрезуголь"/>
      <sheetName val="Талдинский"/>
      <sheetName val="Ерунаковский"/>
      <sheetName val="Листвянский"/>
      <sheetName val="Калтанский"/>
      <sheetName val="Осинниковский"/>
      <sheetName val="внепр.расходы"/>
      <sheetName val="структура (месяц)"/>
      <sheetName val="структура (снг)"/>
      <sheetName val="ф.5-тп"/>
      <sheetName val="себест. (для бухг.)"/>
      <sheetName val="себест.-расш.(месяц)"/>
      <sheetName val="себест.-расш.(снг)"/>
      <sheetName val="сравн.с пр.годом"/>
      <sheetName val="сравн.с пр.годом (2)"/>
      <sheetName val="Структ.(расш.пр.ден)"/>
      <sheetName val="услуги"/>
      <sheetName val="прочие денежные"/>
      <sheetName val="Лист1"/>
      <sheetName val="ВПР"/>
      <sheetName val="Классификатор"/>
      <sheetName val="Класификатор"/>
      <sheetName val=""/>
      <sheetName val="Лист2"/>
      <sheetName val="Исходные данные"/>
      <sheetName val="RSOILBAL"/>
      <sheetName val="Выгрузка заявок на 2022 1С"/>
      <sheetName val="spr"/>
      <sheetName val="Концерн_(2)"/>
      <sheetName val="МВЗ"/>
      <sheetName val="Макропараметры"/>
      <sheetName val="СПИСКИ"/>
      <sheetName val="Справочник"/>
      <sheetName val="эф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tiva-skutečnost"/>
      <sheetName val="pasiva-skutečnost"/>
      <sheetName val="VZZ - skutečnost"/>
      <sheetName val="aktiva-plán"/>
      <sheetName val="pasiva-plán"/>
      <sheetName val="VZZ - plán"/>
      <sheetName val="pasiva_skutečnost"/>
      <sheetName val="СводЕАХ"/>
      <sheetName val="Лист1 (2)"/>
      <sheetName val="Balance Sheet"/>
      <sheetName val="Справочники"/>
      <sheetName val="полугодие"/>
      <sheetName val="pasiva-skute?nost"/>
      <sheetName val="Languages"/>
      <sheetName val="MCS"/>
      <sheetName val="Фин план"/>
      <sheetName val="КлассНТМК"/>
      <sheetName val="КлассЗСМК"/>
      <sheetName val="CurRates"/>
      <sheetName val="FX rates"/>
      <sheetName val="план"/>
      <sheetName val="факт"/>
      <sheetName val="Aktiva a pasiva 2006"/>
      <sheetName val="Откл_ по фин_ рез"/>
      <sheetName val="сводная"/>
      <sheetName val="rem"/>
      <sheetName val="3-01"/>
      <sheetName val="ТАБЛИЦЫ"/>
      <sheetName val="9м"/>
      <sheetName val="Variables"/>
      <sheetName val="Sheet Index"/>
      <sheetName val="пр-во_июль"/>
      <sheetName val="Настройки"/>
      <sheetName val="ДИТ"/>
      <sheetName val="сортамент"/>
      <sheetName val="1997 fin. res."/>
      <sheetName val="exch. rates"/>
      <sheetName val="Мероприятия"/>
      <sheetName val="MODEL"/>
      <sheetName val="ВГОК 2011"/>
      <sheetName val="EC552378 Corp Cusip8"/>
      <sheetName val="TT333718 Govt"/>
      <sheetName val="ЗСМК"/>
      <sheetName val="Цеховые"/>
      <sheetName val="Центральные"/>
      <sheetName val="карта метрик"/>
      <sheetName val="пл_выруч_В-Р"/>
      <sheetName val="Imp. Sensitivity"/>
      <sheetName val="Streamcore"/>
      <sheetName val="ER"/>
      <sheetName val="Лист27"/>
      <sheetName val="Лист28"/>
      <sheetName val="Лист29"/>
      <sheetName val="Inputs"/>
      <sheetName val="SETKI"/>
      <sheetName val="Sales_prices"/>
      <sheetName val="Рабочий"/>
      <sheetName val="Телефоны"/>
      <sheetName val="Assumptions"/>
      <sheetName val="ФИНПЛАН"/>
      <sheetName val="нормы 5 лет"/>
      <sheetName val="PL"/>
      <sheetName val="ост ТМЦ"/>
      <sheetName val="Приложение 4"/>
      <sheetName val="Справ"/>
      <sheetName val="f_1"/>
      <sheetName val="Контрагенты"/>
      <sheetName val="COMPS"/>
      <sheetName val="2012г."/>
      <sheetName val="DATA"/>
      <sheetName val="9 мес12"/>
      <sheetName val="окт12"/>
      <sheetName val="ноя12"/>
      <sheetName val="дек12"/>
      <sheetName val="1 пол12"/>
      <sheetName val="4. Ratios"/>
      <sheetName val="Виды затрат"/>
      <sheetName val="Единицы консолидации"/>
      <sheetName val="Счета"/>
      <sheetName val="Виды движения"/>
      <sheetName val="setup"/>
      <sheetName val="Otchet"/>
      <sheetName val="EBITDA Bridges v Budget"/>
      <sheetName val="2001"/>
      <sheetName val="Контроль"/>
      <sheetName val="Реестр 26.11.08"/>
      <sheetName val="Движение по месяцам"/>
      <sheetName val="форма 6.1"/>
      <sheetName val="Y96LTEBHTMP2"/>
      <sheetName val="дек.разв.2011"/>
      <sheetName val="ОВИ_Группы"/>
      <sheetName val=" Форма П6.1 "/>
      <sheetName val="СВОД Ф15"/>
      <sheetName val="Взз"/>
      <sheetName val="Январь"/>
      <sheetName val="производство"/>
      <sheetName val="Title"/>
      <sheetName val="KPI 2014_дробление"/>
      <sheetName val="Данные для расчета"/>
      <sheetName val="Лист1"/>
      <sheetName val="BEX_AR"/>
      <sheetName val="BEX_Associates"/>
      <sheetName val="BEX_BSRP_OLD"/>
      <sheetName val="BEX_Eq"/>
      <sheetName val="BEX_Expenses_CY"/>
      <sheetName val="BEX_Expenses_PY"/>
      <sheetName val="BEX_Expenses1"/>
      <sheetName val="BEX_Income_Tax"/>
      <sheetName val="BEX_Intangibles"/>
      <sheetName val="BEX_Inventory"/>
      <sheetName val="BEX_invest_unit"/>
      <sheetName val="BEX_invest_unit_OLD"/>
      <sheetName val="BEX_MAIN"/>
      <sheetName val="BEX_MAIN_BS_RP"/>
      <sheetName val="BEX_MAIN_PL"/>
      <sheetName val="BEX_partner"/>
      <sheetName val="BEX_partner_CAD"/>
      <sheetName val="BEX_partner_CZK"/>
      <sheetName val="BEX_partner_EUR"/>
      <sheetName val="BEX_partner_OLD"/>
      <sheetName val="BEX_partner_OTH"/>
      <sheetName val="BEX_partner_RUB"/>
      <sheetName val="BEX_partner_UAH"/>
      <sheetName val="BEX_partner_USD"/>
      <sheetName val="BEX_partner_ZAR"/>
      <sheetName val="BEX_PP_E"/>
      <sheetName val="BEX_Provisions"/>
      <sheetName val="Content"/>
      <sheetName val="3. CFS"/>
      <sheetName val="9a. PP&amp;E"/>
      <sheetName val="10. Intangibles"/>
      <sheetName val="14.2 NRV allowance"/>
      <sheetName val="8. Income tax"/>
      <sheetName val="14.1 Inventory"/>
      <sheetName val="6.2 COS"/>
      <sheetName val="1.2  BS-IS 2009"/>
      <sheetName val="июнь пл-факт _изм"/>
      <sheetName val="19 CAPEX"/>
      <sheetName val="П ПП_МП"/>
      <sheetName val="Configuration"/>
      <sheetName val="ф.2.3"/>
      <sheetName val="Отгрузка"/>
      <sheetName val="Поставка"/>
      <sheetName val="Сталь"/>
      <sheetName val="26.11"/>
      <sheetName val="НТМК Сталь"/>
      <sheetName val="посты"/>
      <sheetName val="Ф15 (Секвестр)1"/>
      <sheetName val="на 12.09.14"/>
      <sheetName val="Общий 1"/>
      <sheetName val="Формат 2"/>
      <sheetName val="06.11"/>
      <sheetName val="GAP для проработки"/>
      <sheetName val="4."/>
      <sheetName val="2.2 HSVC slag unprep"/>
      <sheetName val="2.1  HSVC slag prepared"/>
      <sheetName val="2.3  NTMK Slag"/>
      <sheetName val="5. Changes in WIP_FG (SAP)"/>
      <sheetName val="5. Changes in WIP_FG (SAP) (2)"/>
      <sheetName val="Production data"/>
      <sheetName val="3.2 Sales to Vanchem"/>
      <sheetName val="1. Production"/>
      <sheetName val="3.1 Sales"/>
      <sheetName val="дсп"/>
      <sheetName val=""/>
      <sheetName val="База"/>
      <sheetName val="VZZ_-_skutečnost"/>
      <sheetName val="VZZ_-_plán"/>
      <sheetName val="Лист1_(2)"/>
      <sheetName val="Balance_Sheet"/>
      <sheetName val="Фин_план"/>
      <sheetName val="FX_rates"/>
      <sheetName val="Aktiva_a_pasiva_2006"/>
      <sheetName val="Откл__по_фин__рез"/>
      <sheetName val="Sheet_Index"/>
      <sheetName val="1997_fin__res_"/>
      <sheetName val="exch__rates"/>
      <sheetName val="ВГОК_2011"/>
      <sheetName val="EC552378_Corp_Cusip8"/>
      <sheetName val="TT333718_Govt"/>
      <sheetName val="карта_метрик"/>
      <sheetName val="Imp__Sensitivity"/>
      <sheetName val="ост_ТМЦ"/>
      <sheetName val="Приложение_4"/>
      <sheetName val="нормы_5_лет"/>
      <sheetName val="2012г_"/>
      <sheetName val="EBITDA_Bridges_v_Budget"/>
      <sheetName val="Реестр_26_11_08"/>
      <sheetName val="9_мес12"/>
      <sheetName val="1_пол12"/>
      <sheetName val="4__Ratios"/>
      <sheetName val="Виды_затрат"/>
      <sheetName val="Единицы_консолидации"/>
      <sheetName val="Виды_движения"/>
      <sheetName val="Движение_по_месяцам"/>
      <sheetName val="форма_6_1"/>
      <sheetName val="дек_разв_2011"/>
      <sheetName val="_Форма_П6_1_"/>
      <sheetName val="СВОД_Ф15"/>
      <sheetName val="Параметры"/>
      <sheetName val="Megamind"/>
      <sheetName val="UFOP (factor)"/>
      <sheetName val="UFOP (data)"/>
      <sheetName val="Ф11"/>
      <sheetName val="Ф7"/>
      <sheetName val="Ф20"/>
      <sheetName val="Ф6"/>
      <sheetName val="ПП"/>
      <sheetName val="Ф2.3"/>
      <sheetName val="FCF"/>
      <sheetName val="Таштагол_т.т"/>
      <sheetName val="1 Общая информация"/>
      <sheetName val="Shadow"/>
      <sheetName val="Библиотека"/>
      <sheetName val="Доход_расход"/>
      <sheetName val="КОП"/>
      <sheetName val="Леневка"/>
      <sheetName val="МВЦ"/>
      <sheetName val="Никомед"/>
      <sheetName val="Охотник"/>
      <sheetName val="РЭУ"/>
      <sheetName val="УДУ"/>
      <sheetName val="Уралец"/>
      <sheetName val="ЦКиИ"/>
      <sheetName val="Финансы"/>
      <sheetName val="9.1"/>
      <sheetName val="10"/>
      <sheetName val="станции дороги"/>
      <sheetName val="ПЛАН ПЛАТЕЖЕЙ НА"/>
      <sheetName val="СЕНТЯБРЬ++"/>
      <sheetName val="СЕНТЯБРЬ--"/>
      <sheetName val="Оглавление"/>
      <sheetName val="7_Простои"/>
      <sheetName val="Узкие места"/>
      <sheetName val="Выручка"/>
      <sheetName val="Смета"/>
      <sheetName val="Цены реализации"/>
      <sheetName val="Продажи_план_ММД"/>
      <sheetName val="1_Summary"/>
      <sheetName val="Цены входящие_1"/>
      <sheetName val="Цены входящие_2"/>
      <sheetName val="_Запасы"/>
      <sheetName val="13_ Вспом_ и энергетика _2_"/>
      <sheetName val="Ремонты и ОВИ"/>
      <sheetName val="15_ Инвестпрогр_"/>
      <sheetName val="5_ Цены вх_ сырья"/>
      <sheetName val="5_ Влияние цен на сырье"/>
      <sheetName val="6_ Расход"/>
      <sheetName val="7_ Ремонты _ ОВИ"/>
      <sheetName val="7_ Пример графика"/>
      <sheetName val="7_ вариант 2"/>
      <sheetName val="7_ прил_ прод_ть рем_"/>
      <sheetName val="Вспом_ материалы"/>
      <sheetName val="8_ PL"/>
      <sheetName val="Слайд vc_fc_cc"/>
      <sheetName val="9_ Сарех Свод"/>
      <sheetName val="4_ KPI"/>
      <sheetName val="6_ Исходная инф_"/>
      <sheetName val="Мощности"/>
      <sheetName val="6_ Мощности ГОКи"/>
      <sheetName val="Материалы СЦ"/>
      <sheetName val="2 Параметры"/>
      <sheetName val="Грузополучатели - список"/>
      <sheetName val="Справочник"/>
      <sheetName val="ф.14"/>
      <sheetName val="4_ГОКи"/>
      <sheetName val="pasiva-skute_nost"/>
      <sheetName val="статьи ЕФО"/>
      <sheetName val="Смета  январь"/>
      <sheetName val="исх"/>
      <sheetName val="Ф14"/>
      <sheetName val="20 Коммерческие расходы"/>
      <sheetName val="3.2.1. Report"/>
      <sheetName val="3.2 P&amp;L"/>
      <sheetName val="декабрь факт"/>
      <sheetName val="Plan_acc"/>
      <sheetName val="ENA 9.30.14"/>
      <sheetName val="бюджет"/>
      <sheetName val="отчет"/>
      <sheetName val="MAIN_page"/>
      <sheetName val="4 Программа повышения эфф-сти"/>
      <sheetName val="4 ППЭ кратко (2)"/>
      <sheetName val="cahh cost конц"/>
      <sheetName val="SALES CZK"/>
      <sheetName val="Service"/>
      <sheetName val="Структура портфеля"/>
      <sheetName val="Banka"/>
      <sheetName val="каталог"/>
      <sheetName val="Справочник ГП"/>
      <sheetName val="Структура выручки"/>
      <sheetName val="Страна"/>
      <sheetName val="Прочие компании"/>
      <sheetName val="Компании группы"/>
      <sheetName val="Формы"/>
      <sheetName val="1п"/>
      <sheetName val="Вспомогательный"/>
      <sheetName val="SpInputs"/>
      <sheetName val="COGS _base_"/>
      <sheetName val="CashFlows"/>
      <sheetName val="XLR_NoRangeSheet"/>
      <sheetName val="Info"/>
      <sheetName val=" Расчет ЭКГ №49 "/>
      <sheetName val="Выпадающий список"/>
    </sheetNames>
    <sheetDataSet>
      <sheetData sheetId="0">
        <row r="1">
          <cell r="A1" t="str">
            <v xml:space="preserve">V?TKOVICE STEEL, a.s. </v>
          </cell>
        </row>
      </sheetData>
      <sheetData sheetId="1" refreshError="1">
        <row r="1">
          <cell r="A1" t="str">
            <v xml:space="preserve">VÍTKOVICE STEEL, a.s. </v>
          </cell>
        </row>
        <row r="15">
          <cell r="A15" t="str">
            <v xml:space="preserve">    Oceňovací rozdíly z přecenění při přeměnách</v>
          </cell>
        </row>
        <row r="16">
          <cell r="A16" t="str">
            <v xml:space="preserve">  Rezervní fondy, neděl. fond a ostatní fondy ze zisku</v>
          </cell>
        </row>
        <row r="17">
          <cell r="A17" t="str">
            <v xml:space="preserve">    Zákonný rezervní fond/Nedělitelný fond</v>
          </cell>
        </row>
        <row r="18">
          <cell r="A18" t="str">
            <v xml:space="preserve">    Statutární a ostatní fondy</v>
          </cell>
        </row>
        <row r="19">
          <cell r="A19" t="str">
            <v xml:space="preserve">  Výsledek hospodaření minulých let</v>
          </cell>
        </row>
        <row r="20">
          <cell r="A20" t="str">
            <v xml:space="preserve">    Nerozdělený zisk (neuhrazená ztráta) minulých let</v>
          </cell>
        </row>
        <row r="21">
          <cell r="A21" t="str">
            <v xml:space="preserve">    Výsledek hospodaření ve schvalovacím řízení</v>
          </cell>
        </row>
        <row r="22">
          <cell r="A22" t="str">
            <v xml:space="preserve"> Výsledek hospodaření běžného účetního období (+/-)</v>
          </cell>
        </row>
        <row r="23">
          <cell r="A23" t="str">
            <v>Cizí zdroje</v>
          </cell>
        </row>
        <row r="24">
          <cell r="A24" t="str">
            <v xml:space="preserve">  Rezervy</v>
          </cell>
        </row>
        <row r="25">
          <cell r="A25" t="str">
            <v xml:space="preserve">    Rezervy podle zvláštních právních předpisů</v>
          </cell>
        </row>
        <row r="35">
          <cell r="A35" t="str">
            <v xml:space="preserve">    Vydané dluhopisy</v>
          </cell>
          <cell r="C35">
            <v>0</v>
          </cell>
        </row>
        <row r="36">
          <cell r="A36" t="str">
            <v xml:space="preserve">    Dlouhodobé směnky k úhradě</v>
          </cell>
          <cell r="C36">
            <v>0</v>
          </cell>
        </row>
        <row r="37">
          <cell r="A37" t="str">
            <v xml:space="preserve">    Dohadné účty pasivní</v>
          </cell>
          <cell r="C37">
            <v>0</v>
          </cell>
        </row>
        <row r="38">
          <cell r="A38" t="str">
            <v xml:space="preserve">    Jiné závazky</v>
          </cell>
          <cell r="C38">
            <v>0</v>
          </cell>
        </row>
        <row r="39">
          <cell r="A39" t="str">
            <v xml:space="preserve">    Odložený daňový závazek</v>
          </cell>
          <cell r="C39">
            <v>0</v>
          </cell>
        </row>
        <row r="40">
          <cell r="A40" t="str">
            <v xml:space="preserve">  Krátkodobé závazky</v>
          </cell>
          <cell r="C40">
            <v>1746135</v>
          </cell>
        </row>
        <row r="41">
          <cell r="A41" t="str">
            <v xml:space="preserve">    Závazky z obchodních vztahů</v>
          </cell>
          <cell r="C41">
            <v>1545243</v>
          </cell>
        </row>
        <row r="42">
          <cell r="A42" t="str">
            <v xml:space="preserve">    Závazky k ovládaným a řízeným osobám</v>
          </cell>
          <cell r="C42">
            <v>0</v>
          </cell>
        </row>
        <row r="43">
          <cell r="A43" t="str">
            <v xml:space="preserve">    Závazky k účetním jednotkám pod podst.vlivem</v>
          </cell>
          <cell r="C43">
            <v>0</v>
          </cell>
        </row>
        <row r="44">
          <cell r="A44" t="str">
            <v xml:space="preserve">    Závazky ke společníkům, členům dr. a účastníkům sdruž.</v>
          </cell>
          <cell r="C44">
            <v>0</v>
          </cell>
        </row>
        <row r="45">
          <cell r="A45" t="str">
            <v xml:space="preserve">    Závazky k zaměstnancům</v>
          </cell>
          <cell r="C45">
            <v>30589</v>
          </cell>
        </row>
        <row r="46">
          <cell r="A46" t="str">
            <v xml:space="preserve">    Závazky ze sociálního zabezpečení a zdrav. pojištění</v>
          </cell>
          <cell r="C46">
            <v>18628</v>
          </cell>
        </row>
        <row r="47">
          <cell r="A47" t="str">
            <v xml:space="preserve">    Stát - daňové závazky a dotace</v>
          </cell>
          <cell r="C47">
            <v>8773</v>
          </cell>
        </row>
        <row r="48">
          <cell r="A48" t="str">
            <v xml:space="preserve">    Krátkodobé přijaté zálohy</v>
          </cell>
          <cell r="C48">
            <v>94899</v>
          </cell>
        </row>
      </sheetData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онцерн"/>
      <sheetName val="Концерн (2)"/>
      <sheetName val="Кедровский"/>
      <sheetName val="Моховский"/>
      <sheetName val="Сартаки"/>
      <sheetName val="Караканский"/>
      <sheetName val="Бачатский"/>
      <sheetName val="Красный Брод"/>
      <sheetName val="Киселевский"/>
      <sheetName val="Вахрушевразрезуголь"/>
      <sheetName val="Талдинский"/>
      <sheetName val="Ерунаковский"/>
      <sheetName val="Листвянский"/>
      <sheetName val="Калтанский"/>
      <sheetName val="Осинниковский"/>
      <sheetName val="внепр.расходы"/>
      <sheetName val="структура (месяц)"/>
      <sheetName val="структура (снг)"/>
      <sheetName val="ф.5-тп"/>
      <sheetName val="себест. (для бухг.)"/>
      <sheetName val="себест.-расш.(месяц)"/>
      <sheetName val="себест.-расш.(снг)"/>
      <sheetName val="сравн.с пр.годом"/>
      <sheetName val="сравн.с пр.годом (2)"/>
      <sheetName val="Структ.(расш.пр.ден)"/>
      <sheetName val="услуги"/>
      <sheetName val="прочие денежные"/>
      <sheetName val="Лист1"/>
      <sheetName val="ВПР"/>
      <sheetName val="Классификатор"/>
      <sheetName val="Класификатор"/>
      <sheetName val=""/>
      <sheetName val="Лист2"/>
      <sheetName val="Исходные данные"/>
      <sheetName val="RSOILBAL"/>
      <sheetName val="Выгрузка заявок на 2022 1С"/>
      <sheetName val="spr"/>
      <sheetName val="Концерн_(2)"/>
      <sheetName val="МВЗ"/>
      <sheetName val="Макропараметры"/>
      <sheetName val="СПИСКИ"/>
      <sheetName val="Лист1 (2)"/>
      <sheetName val="Справочник"/>
      <sheetName val="Анализ-6-2000(ожид.полугодие)"/>
      <sheetName val="FES"/>
      <sheetName val="Красный_Брод"/>
      <sheetName val="внепр_расходы"/>
      <sheetName val="структура_(месяц)"/>
      <sheetName val="структура_(снг)"/>
      <sheetName val="ф_5-тп"/>
      <sheetName val="себест__(для_бухг_)"/>
      <sheetName val="себест_-расш_(месяц)"/>
      <sheetName val="себест_-расш_(снг)"/>
      <sheetName val="сравн_с_пр_годом"/>
      <sheetName val="сравн_с_пр_годом_(2)"/>
      <sheetName val="Структ_(расш_пр_ден)"/>
      <sheetName val="прочие_денежные"/>
      <sheetName val="Лист1_(2)"/>
      <sheetName val="Анализ-6-2000(ожид_полугодие)"/>
      <sheetName val="FitOutConfCent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ебест.1 т"/>
      <sheetName val="Товарный уголь"/>
      <sheetName val="экран"/>
      <sheetName val="Свод"/>
      <sheetName val="Свод-расш"/>
      <sheetName val="Свод (к ТПФП)"/>
      <sheetName val="Аппарат УК"/>
      <sheetName val="Филиалы"/>
      <sheetName val="Кедровский"/>
      <sheetName val="Моховский"/>
      <sheetName val="Сартакинский"/>
      <sheetName val="Караканский"/>
      <sheetName val="Бачатский"/>
      <sheetName val="Краснобродский"/>
      <sheetName val="Вахрушевский"/>
      <sheetName val="Талдинский"/>
      <sheetName val="Ерунаковский"/>
      <sheetName val="Калтанский"/>
      <sheetName val="Осинниковский"/>
      <sheetName val="себест.-расш.(месяц)"/>
      <sheetName val="себест.-расш.(СНГ)"/>
      <sheetName val="себест.-управ.(месяц) "/>
      <sheetName val="себест.-неполн.(месяц)"/>
      <sheetName val="внепр.расходы"/>
      <sheetName val="прочая аренда "/>
      <sheetName val="другие услуги"/>
      <sheetName val="структура (снг)"/>
      <sheetName val="структура-сокр (снг)"/>
      <sheetName val="Талдинский с переработкой"/>
      <sheetName val="Талдинский переработка"/>
      <sheetName val="Анализ-4-2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нализ"/>
      <sheetName val="XLR_NoRangeSheet"/>
      <sheetName val="АНАЛИТ"/>
      <sheetName val="кварталы"/>
      <sheetName val="полугодие"/>
      <sheetName val="Вып.П.П."/>
      <sheetName val="База"/>
      <sheetName val="Анализ маржи"/>
    </sheetNames>
    <sheetDataSet>
      <sheetData sheetId="0"/>
      <sheetData sheetId="1" refreshError="1">
        <row r="6">
          <cell r="B6" t="str">
            <v>Пофакторный анализ, план-план</v>
          </cell>
          <cell r="R6">
            <v>487.11302255848449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3B4-1054-415C-BCC2-9A61101A9E7F}">
  <sheetPr>
    <tabColor theme="2" tint="-0.499984740745262"/>
  </sheetPr>
  <dimension ref="A1:BG226"/>
  <sheetViews>
    <sheetView tabSelected="1" topLeftCell="AK1" zoomScale="70" zoomScaleNormal="70" workbookViewId="0">
      <selection activeCell="BI16" sqref="BI16"/>
    </sheetView>
  </sheetViews>
  <sheetFormatPr defaultColWidth="8.59765625" defaultRowHeight="10.15" x14ac:dyDescent="0.3"/>
  <cols>
    <col min="1" max="1" width="10" style="1" customWidth="1"/>
    <col min="2" max="2" width="2.33203125" style="1" customWidth="1"/>
    <col min="3" max="3" width="7.33203125" style="2" bestFit="1" customWidth="1"/>
    <col min="4" max="4" width="4" style="1" customWidth="1"/>
    <col min="5" max="5" width="9.59765625" style="1" customWidth="1"/>
    <col min="6" max="7" width="8.59765625" style="1"/>
    <col min="8" max="8" width="18.06640625" style="1" customWidth="1"/>
    <col min="9" max="56" width="8.59765625" style="1"/>
    <col min="57" max="57" width="2.33203125" style="1" customWidth="1"/>
    <col min="58" max="58" width="8.59765625" style="5"/>
    <col min="59" max="16384" width="8.59765625" style="1"/>
  </cols>
  <sheetData>
    <row r="1" spans="1:59" x14ac:dyDescent="0.3">
      <c r="D1" s="3">
        <v>32</v>
      </c>
      <c r="E1" s="3"/>
      <c r="F1" s="4" t="s">
        <v>0</v>
      </c>
    </row>
    <row r="2" spans="1:59" x14ac:dyDescent="0.3">
      <c r="D2" s="6">
        <f>'[1]Для план-факта'!C2</f>
        <v>2.56</v>
      </c>
      <c r="E2" s="6"/>
      <c r="F2" s="4" t="s">
        <v>1</v>
      </c>
      <c r="K2" s="7" t="s">
        <v>2</v>
      </c>
      <c r="L2" s="8">
        <f>'[1]Для план-факта'!J2</f>
        <v>44870</v>
      </c>
    </row>
    <row r="3" spans="1:59" x14ac:dyDescent="0.3">
      <c r="D3" s="6">
        <f>'[1]Для план-факта'!C3</f>
        <v>1.37</v>
      </c>
      <c r="E3" s="6"/>
      <c r="F3" s="4" t="s">
        <v>3</v>
      </c>
      <c r="K3" s="7" t="s">
        <v>4</v>
      </c>
      <c r="L3" s="8">
        <f>'[1]Для план-факта'!J3</f>
        <v>44876</v>
      </c>
    </row>
    <row r="4" spans="1:59" x14ac:dyDescent="0.3">
      <c r="D4" s="4">
        <f>'[1]Для план-факта'!C4</f>
        <v>30</v>
      </c>
      <c r="E4" s="4"/>
      <c r="F4" s="4" t="s">
        <v>5</v>
      </c>
      <c r="AB4" s="9">
        <v>1</v>
      </c>
      <c r="AC4" s="9">
        <v>1</v>
      </c>
      <c r="AD4" s="9"/>
      <c r="AE4" s="9">
        <v>1</v>
      </c>
      <c r="AF4" s="9">
        <v>1</v>
      </c>
      <c r="AG4" s="9">
        <v>1</v>
      </c>
      <c r="AH4" s="9"/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/>
      <c r="AQ4" s="9"/>
      <c r="AR4" s="9"/>
      <c r="AS4" s="9"/>
      <c r="AT4" s="9"/>
      <c r="AU4" s="9"/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9"/>
      <c r="BB4" s="9"/>
      <c r="BC4" s="9">
        <v>1</v>
      </c>
      <c r="BD4" s="9">
        <v>1</v>
      </c>
    </row>
    <row r="5" spans="1:59" x14ac:dyDescent="0.3">
      <c r="D5" s="4">
        <f>'[1]Для план-факта'!C5</f>
        <v>44</v>
      </c>
      <c r="E5" s="4"/>
      <c r="F5" s="4" t="s">
        <v>6</v>
      </c>
      <c r="AB5" s="9" t="s">
        <v>7</v>
      </c>
      <c r="AC5" s="9" t="s">
        <v>8</v>
      </c>
      <c r="AD5" s="9"/>
      <c r="AE5" s="9" t="s">
        <v>9</v>
      </c>
      <c r="AF5" s="9" t="s">
        <v>10</v>
      </c>
      <c r="AG5" s="9" t="s">
        <v>11</v>
      </c>
      <c r="AH5" s="9"/>
      <c r="AI5" s="9" t="s">
        <v>12</v>
      </c>
      <c r="AJ5" s="9" t="s">
        <v>13</v>
      </c>
      <c r="AK5" s="9" t="s">
        <v>14</v>
      </c>
      <c r="AL5" s="9" t="s">
        <v>15</v>
      </c>
      <c r="AM5" s="9" t="s">
        <v>16</v>
      </c>
      <c r="AN5" s="9" t="s">
        <v>17</v>
      </c>
      <c r="AO5" s="9" t="s">
        <v>18</v>
      </c>
      <c r="AP5" s="9"/>
      <c r="AQ5" s="9"/>
      <c r="AR5" s="9"/>
      <c r="AS5" s="9"/>
      <c r="AT5" s="9"/>
      <c r="AU5" s="9"/>
      <c r="AV5" s="9" t="s">
        <v>19</v>
      </c>
      <c r="AW5" s="9" t="s">
        <v>20</v>
      </c>
      <c r="AX5" s="9" t="s">
        <v>21</v>
      </c>
      <c r="AY5" s="9" t="s">
        <v>22</v>
      </c>
      <c r="AZ5" s="9" t="s">
        <v>23</v>
      </c>
      <c r="BA5" s="9"/>
      <c r="BB5" s="9"/>
      <c r="BC5" s="9"/>
      <c r="BD5" s="9" t="s">
        <v>24</v>
      </c>
    </row>
    <row r="6" spans="1:59" x14ac:dyDescent="0.3">
      <c r="Y6" s="9" t="s">
        <v>25</v>
      </c>
      <c r="Z6" s="9" t="s">
        <v>25</v>
      </c>
      <c r="AA6" s="9"/>
      <c r="AB6" s="9" t="s">
        <v>25</v>
      </c>
      <c r="AC6" s="9" t="s">
        <v>25</v>
      </c>
      <c r="AH6" s="9" t="s">
        <v>25</v>
      </c>
      <c r="AV6" s="9"/>
    </row>
    <row r="7" spans="1:59" x14ac:dyDescent="0.3">
      <c r="I7" s="10" t="s">
        <v>26</v>
      </c>
      <c r="J7" s="10" t="s">
        <v>27</v>
      </c>
      <c r="K7" s="10" t="s">
        <v>27</v>
      </c>
      <c r="L7" s="10" t="s">
        <v>27</v>
      </c>
      <c r="M7" s="10" t="s">
        <v>27</v>
      </c>
      <c r="N7" s="10" t="s">
        <v>27</v>
      </c>
      <c r="O7" s="10" t="s">
        <v>27</v>
      </c>
      <c r="P7" s="10" t="s">
        <v>27</v>
      </c>
      <c r="Q7" s="10" t="s">
        <v>27</v>
      </c>
      <c r="R7" s="10" t="s">
        <v>27</v>
      </c>
      <c r="S7" s="10" t="s">
        <v>28</v>
      </c>
      <c r="T7" s="10" t="s">
        <v>29</v>
      </c>
      <c r="U7" s="10" t="s">
        <v>29</v>
      </c>
      <c r="V7" s="10" t="s">
        <v>29</v>
      </c>
      <c r="W7" s="10" t="s">
        <v>30</v>
      </c>
      <c r="X7" s="10" t="s">
        <v>31</v>
      </c>
      <c r="Y7" s="10" t="s">
        <v>32</v>
      </c>
      <c r="Z7" s="10" t="s">
        <v>32</v>
      </c>
      <c r="AA7" s="10" t="s">
        <v>33</v>
      </c>
      <c r="AB7" s="10" t="s">
        <v>25</v>
      </c>
      <c r="AC7" s="10" t="s">
        <v>25</v>
      </c>
      <c r="AD7" s="10" t="s">
        <v>25</v>
      </c>
      <c r="AE7" s="10" t="s">
        <v>25</v>
      </c>
      <c r="AF7" s="10" t="s">
        <v>25</v>
      </c>
      <c r="AG7" s="10" t="s">
        <v>25</v>
      </c>
      <c r="AH7" s="10" t="s">
        <v>25</v>
      </c>
      <c r="AI7" s="10" t="s">
        <v>25</v>
      </c>
      <c r="AJ7" s="10" t="s">
        <v>25</v>
      </c>
      <c r="AK7" s="10" t="s">
        <v>25</v>
      </c>
      <c r="AL7" s="10" t="s">
        <v>25</v>
      </c>
      <c r="AM7" s="10" t="s">
        <v>25</v>
      </c>
      <c r="AN7" s="10" t="s">
        <v>25</v>
      </c>
      <c r="AO7" s="10" t="s">
        <v>25</v>
      </c>
      <c r="AP7" s="10" t="s">
        <v>34</v>
      </c>
      <c r="AQ7" s="10" t="s">
        <v>34</v>
      </c>
      <c r="AR7" s="10" t="s">
        <v>35</v>
      </c>
      <c r="AS7" s="10" t="s">
        <v>35</v>
      </c>
      <c r="AT7" s="10" t="s">
        <v>35</v>
      </c>
      <c r="AU7" s="10" t="s">
        <v>35</v>
      </c>
      <c r="AV7" s="10" t="s">
        <v>25</v>
      </c>
      <c r="AW7" s="10" t="s">
        <v>25</v>
      </c>
      <c r="AX7" s="10" t="s">
        <v>25</v>
      </c>
      <c r="AY7" s="10" t="s">
        <v>25</v>
      </c>
      <c r="AZ7" s="10" t="s">
        <v>25</v>
      </c>
      <c r="BA7" s="10" t="s">
        <v>25</v>
      </c>
      <c r="BB7" s="10" t="s">
        <v>25</v>
      </c>
      <c r="BC7" s="10" t="s">
        <v>25</v>
      </c>
      <c r="BD7" s="10" t="s">
        <v>25</v>
      </c>
    </row>
    <row r="8" spans="1:59" ht="30.4" x14ac:dyDescent="0.3">
      <c r="A8" s="11" t="s">
        <v>36</v>
      </c>
      <c r="B8" s="12"/>
      <c r="I8" s="13" t="s">
        <v>37</v>
      </c>
      <c r="J8" s="13" t="s">
        <v>38</v>
      </c>
      <c r="K8" s="13" t="s">
        <v>39</v>
      </c>
      <c r="L8" s="13" t="s">
        <v>40</v>
      </c>
      <c r="M8" s="13" t="s">
        <v>41</v>
      </c>
      <c r="N8" s="13" t="s">
        <v>42</v>
      </c>
      <c r="O8" s="13" t="s">
        <v>43</v>
      </c>
      <c r="P8" s="13" t="s">
        <v>44</v>
      </c>
      <c r="Q8" s="13" t="s">
        <v>45</v>
      </c>
      <c r="R8" s="13" t="s">
        <v>46</v>
      </c>
      <c r="S8" s="13" t="s">
        <v>47</v>
      </c>
      <c r="T8" s="13" t="s">
        <v>48</v>
      </c>
      <c r="U8" s="13" t="s">
        <v>49</v>
      </c>
      <c r="V8" s="13" t="s">
        <v>50</v>
      </c>
      <c r="W8" s="13" t="s">
        <v>51</v>
      </c>
      <c r="X8" s="13" t="s">
        <v>52</v>
      </c>
      <c r="Y8" s="13" t="s">
        <v>53</v>
      </c>
      <c r="Z8" s="13" t="s">
        <v>54</v>
      </c>
      <c r="AA8" s="13" t="s">
        <v>55</v>
      </c>
      <c r="AB8" s="13" t="s">
        <v>56</v>
      </c>
      <c r="AC8" s="13" t="s">
        <v>57</v>
      </c>
      <c r="AD8" s="13" t="s">
        <v>58</v>
      </c>
      <c r="AE8" s="13" t="s">
        <v>59</v>
      </c>
      <c r="AF8" s="13" t="s">
        <v>10</v>
      </c>
      <c r="AG8" s="13" t="s">
        <v>60</v>
      </c>
      <c r="AH8" s="13" t="s">
        <v>61</v>
      </c>
      <c r="AI8" s="13" t="s">
        <v>12</v>
      </c>
      <c r="AJ8" s="13" t="s">
        <v>13</v>
      </c>
      <c r="AK8" s="13" t="s">
        <v>14</v>
      </c>
      <c r="AL8" s="13" t="s">
        <v>15</v>
      </c>
      <c r="AM8" s="13" t="s">
        <v>62</v>
      </c>
      <c r="AN8" s="13" t="s">
        <v>17</v>
      </c>
      <c r="AO8" s="13" t="s">
        <v>18</v>
      </c>
      <c r="AP8" s="13" t="s">
        <v>63</v>
      </c>
      <c r="AQ8" s="13" t="s">
        <v>64</v>
      </c>
      <c r="AR8" s="13" t="s">
        <v>65</v>
      </c>
      <c r="AS8" s="13" t="s">
        <v>66</v>
      </c>
      <c r="AT8" s="13" t="s">
        <v>67</v>
      </c>
      <c r="AU8" s="13" t="s">
        <v>68</v>
      </c>
      <c r="AV8" s="13" t="s">
        <v>69</v>
      </c>
      <c r="AW8" s="13" t="s">
        <v>70</v>
      </c>
      <c r="AX8" s="13" t="s">
        <v>21</v>
      </c>
      <c r="AY8" s="13" t="s">
        <v>22</v>
      </c>
      <c r="AZ8" s="13" t="s">
        <v>71</v>
      </c>
      <c r="BA8" s="13" t="s">
        <v>72</v>
      </c>
      <c r="BB8" s="13" t="s">
        <v>73</v>
      </c>
      <c r="BC8" s="13" t="s">
        <v>74</v>
      </c>
      <c r="BD8" s="14" t="s">
        <v>8</v>
      </c>
      <c r="BF8" s="15" t="b">
        <f ca="1">COUNTA(BF10:BF1048576)=COUNTIF(BF10:BF1048576,24)</f>
        <v>0</v>
      </c>
      <c r="BG8" s="2" t="b">
        <f ca="1">COUNTA(BG10:BG1048576)=COUNTIF(BG10:BG1048576,24)</f>
        <v>0</v>
      </c>
    </row>
    <row r="9" spans="1:59" s="17" customFormat="1" ht="30.4" x14ac:dyDescent="0.45">
      <c r="A9" s="11" t="s">
        <v>75</v>
      </c>
      <c r="B9" s="11"/>
      <c r="C9" s="16" t="s">
        <v>76</v>
      </c>
      <c r="E9" s="16" t="s">
        <v>77</v>
      </c>
      <c r="F9" s="16" t="s">
        <v>78</v>
      </c>
      <c r="G9" s="16" t="s">
        <v>79</v>
      </c>
      <c r="H9" s="16" t="s">
        <v>80</v>
      </c>
      <c r="I9" s="16" t="s">
        <v>81</v>
      </c>
      <c r="J9" s="16" t="s">
        <v>82</v>
      </c>
      <c r="K9" s="16" t="s">
        <v>83</v>
      </c>
      <c r="L9" s="16" t="s">
        <v>84</v>
      </c>
      <c r="M9" s="16" t="s">
        <v>41</v>
      </c>
      <c r="N9" s="16" t="s">
        <v>42</v>
      </c>
      <c r="O9" s="16" t="s">
        <v>43</v>
      </c>
      <c r="P9" s="16" t="s">
        <v>44</v>
      </c>
      <c r="Q9" s="16" t="s">
        <v>45</v>
      </c>
      <c r="R9" s="16" t="s">
        <v>46</v>
      </c>
      <c r="S9" s="16" t="s">
        <v>47</v>
      </c>
      <c r="T9" s="16" t="s">
        <v>85</v>
      </c>
      <c r="U9" s="16" t="s">
        <v>49</v>
      </c>
      <c r="V9" s="16" t="s">
        <v>86</v>
      </c>
      <c r="W9" s="16" t="s">
        <v>51</v>
      </c>
      <c r="X9" s="16" t="s">
        <v>87</v>
      </c>
      <c r="Y9" s="16" t="s">
        <v>88</v>
      </c>
      <c r="Z9" s="16" t="s">
        <v>54</v>
      </c>
      <c r="AA9" s="16" t="s">
        <v>56</v>
      </c>
      <c r="AB9" s="16" t="s">
        <v>7</v>
      </c>
      <c r="AC9" s="16" t="s">
        <v>8</v>
      </c>
      <c r="AD9" s="16" t="s">
        <v>89</v>
      </c>
      <c r="AE9" s="16" t="s">
        <v>9</v>
      </c>
      <c r="AF9" s="16" t="s">
        <v>10</v>
      </c>
      <c r="AG9" s="16" t="s">
        <v>11</v>
      </c>
      <c r="AH9" s="16" t="s">
        <v>61</v>
      </c>
      <c r="AI9" s="16" t="s">
        <v>12</v>
      </c>
      <c r="AJ9" s="16" t="s">
        <v>13</v>
      </c>
      <c r="AK9" s="16" t="s">
        <v>14</v>
      </c>
      <c r="AL9" s="16" t="s">
        <v>15</v>
      </c>
      <c r="AM9" s="16" t="s">
        <v>16</v>
      </c>
      <c r="AN9" s="16" t="s">
        <v>17</v>
      </c>
      <c r="AO9" s="16" t="s">
        <v>18</v>
      </c>
      <c r="AP9" s="16" t="s">
        <v>90</v>
      </c>
      <c r="AQ9" s="16" t="s">
        <v>91</v>
      </c>
      <c r="AR9" s="16" t="s">
        <v>92</v>
      </c>
      <c r="AS9" s="16" t="s">
        <v>93</v>
      </c>
      <c r="AT9" s="16" t="s">
        <v>67</v>
      </c>
      <c r="AU9" s="16" t="s">
        <v>68</v>
      </c>
      <c r="AV9" s="16" t="s">
        <v>19</v>
      </c>
      <c r="AW9" s="16" t="s">
        <v>20</v>
      </c>
      <c r="AX9" s="16" t="s">
        <v>21</v>
      </c>
      <c r="AY9" s="16" t="s">
        <v>22</v>
      </c>
      <c r="AZ9" s="16" t="s">
        <v>23</v>
      </c>
      <c r="BA9" s="16" t="s">
        <v>72</v>
      </c>
      <c r="BB9" s="16" t="s">
        <v>73</v>
      </c>
      <c r="BC9" s="16" t="s">
        <v>74</v>
      </c>
      <c r="BD9" s="16" t="s">
        <v>24</v>
      </c>
      <c r="BF9" s="18" t="s">
        <v>76</v>
      </c>
      <c r="BG9" s="16" t="s">
        <v>94</v>
      </c>
    </row>
    <row r="10" spans="1:59" x14ac:dyDescent="0.3">
      <c r="C10" s="2">
        <v>1</v>
      </c>
      <c r="E10" s="1" t="s">
        <v>95</v>
      </c>
      <c r="F10" s="1">
        <v>1</v>
      </c>
      <c r="G10" s="19">
        <v>44870</v>
      </c>
      <c r="H10" s="1" t="s">
        <v>96</v>
      </c>
      <c r="I10" s="1" t="s">
        <v>97</v>
      </c>
      <c r="J10" s="1">
        <f ca="1">27.4*(RAND())</f>
        <v>8.051551355030325</v>
      </c>
      <c r="K10" s="1">
        <f ca="1">27.4*(RAND())</f>
        <v>6.8754525970721865</v>
      </c>
      <c r="L10" s="1">
        <f ca="1">0*(RAND())</f>
        <v>0</v>
      </c>
      <c r="M10" s="1">
        <f ca="1">19.8981301421092*(RAND())</f>
        <v>18.5747259353417</v>
      </c>
      <c r="N10" s="1">
        <f ca="1">7*(RAND())</f>
        <v>5.8076536423354428</v>
      </c>
      <c r="O10" s="1">
        <f ca="1">0.5018698578908*(RAND())</f>
        <v>0.12515859464330537</v>
      </c>
      <c r="P10" s="1">
        <f ca="1">0*(RAND())</f>
        <v>0</v>
      </c>
      <c r="Q10" s="1">
        <f ca="1">0*(RAND())</f>
        <v>0</v>
      </c>
      <c r="R10" s="1">
        <f ca="1">0*(RAND())</f>
        <v>0</v>
      </c>
      <c r="S10" s="1">
        <f ca="1">2.56*(RAND())</f>
        <v>0.2360213766546283</v>
      </c>
      <c r="T10" s="1">
        <f ca="1">6.1*(RAND())</f>
        <v>4.9525469209702404</v>
      </c>
      <c r="U10" s="1">
        <f ca="1">6.1*(RAND())</f>
        <v>1.3502438203277951</v>
      </c>
      <c r="V10" s="1">
        <f ca="1">0*(RAND())</f>
        <v>0</v>
      </c>
      <c r="W10" s="1">
        <f ca="1">427.8784*(RAND())</f>
        <v>331.44994756172946</v>
      </c>
      <c r="X10" s="1">
        <f ca="1">1616.14288446271*(RAND())</f>
        <v>1196.4860977020132</v>
      </c>
      <c r="Y10" s="1">
        <f ca="1">21.6*(RAND())</f>
        <v>7.7159467405361521</v>
      </c>
      <c r="Z10" s="1">
        <f ca="1">15.4846153846154*(RAND())</f>
        <v>13.200559796171875</v>
      </c>
      <c r="AA10" s="1">
        <f ca="1">16.6894648229996*(RAND())</f>
        <v>15.587458252050535</v>
      </c>
      <c r="AB10" s="1">
        <f ca="1">13.6894648229996*(RAND())</f>
        <v>9.1970651033300346</v>
      </c>
      <c r="AC10" s="1">
        <f ca="1">0*(RAND())</f>
        <v>0</v>
      </c>
      <c r="AD10" s="1">
        <f ca="1">0*(RAND())</f>
        <v>0</v>
      </c>
      <c r="AE10" s="1">
        <f ca="1">0*(RAND())</f>
        <v>0</v>
      </c>
      <c r="AF10" s="1">
        <f ca="1">0*(RAND())</f>
        <v>0</v>
      </c>
      <c r="AG10" s="1">
        <f ca="1">2.4*(RAND())</f>
        <v>2.2043079853749226</v>
      </c>
      <c r="AH10" s="1">
        <f ca="1">7.91053517700038*(RAND())</f>
        <v>2.8577748344736502</v>
      </c>
      <c r="AI10" s="1">
        <f ca="1">1*(RAND())</f>
        <v>0.44893234505731505</v>
      </c>
      <c r="AJ10" s="1">
        <f ca="1">1*(RAND())</f>
        <v>0.23302297600380351</v>
      </c>
      <c r="AK10" s="1">
        <f ca="1">0.5*(RAND())</f>
        <v>4.32926668146561E-2</v>
      </c>
      <c r="AL10" s="1">
        <f ca="1">0*(RAND())</f>
        <v>0</v>
      </c>
      <c r="AM10" s="1">
        <f ca="1">0*(RAND())</f>
        <v>0</v>
      </c>
      <c r="AN10" s="1">
        <f ca="1">0.461538461538462*(RAND())</f>
        <v>0.4262707759696599</v>
      </c>
      <c r="AO10" s="1">
        <f ca="1">1.79515056161577*(RAND())</f>
        <v>0.51919031694791618</v>
      </c>
      <c r="AP10" s="1">
        <f ca="1">22*(RAND())</f>
        <v>20.142993953226149</v>
      </c>
      <c r="AQ10" s="1">
        <f ca="1">0*(RAND())</f>
        <v>0</v>
      </c>
      <c r="AR10" s="1">
        <f ca="1">19*(RAND())</f>
        <v>2.591678361996204</v>
      </c>
      <c r="AS10" s="1">
        <f ca="1">0*(RAND())</f>
        <v>0</v>
      </c>
      <c r="AT10" s="1">
        <f ca="1">116.880209498167*(RAND())</f>
        <v>86.187794193642176</v>
      </c>
      <c r="AU10" s="1">
        <f ca="1">0*(RAND())</f>
        <v>0</v>
      </c>
      <c r="AV10" s="1">
        <f ca="1">0*(RAND())</f>
        <v>0</v>
      </c>
      <c r="AW10" s="1">
        <f ca="1">0*(RAND())</f>
        <v>0</v>
      </c>
      <c r="AX10" s="1">
        <f ca="1">0*(RAND())</f>
        <v>0</v>
      </c>
      <c r="AY10" s="1">
        <f ca="1">0.153846153846154*(RAND())</f>
        <v>9.0353803821374923E-2</v>
      </c>
      <c r="AZ10" s="1">
        <f ca="1">0*(RAND())</f>
        <v>0</v>
      </c>
      <c r="BA10" s="1" t="s">
        <v>97</v>
      </c>
      <c r="BB10" s="1" t="s">
        <v>97</v>
      </c>
      <c r="BC10" s="1" t="s">
        <v>97</v>
      </c>
      <c r="BD10" s="1">
        <f ca="1">3*(RAND())</f>
        <v>1.895115408675959</v>
      </c>
      <c r="BF10" s="20">
        <f ca="1">IFERROR(SUMIF($AB$4:$BD$4,1,AB10:BD10)," ")</f>
        <v>15.057551381995644</v>
      </c>
      <c r="BG10" s="21">
        <f ca="1">IFERROR(Y10+AE10+AF10+AG10+AV10," ")</f>
        <v>9.9202547259110752</v>
      </c>
    </row>
    <row r="11" spans="1:59" x14ac:dyDescent="0.3">
      <c r="C11" s="2">
        <v>1</v>
      </c>
      <c r="E11" s="1" t="s">
        <v>95</v>
      </c>
      <c r="F11" s="1">
        <v>2</v>
      </c>
      <c r="G11" s="19">
        <v>44870</v>
      </c>
      <c r="H11" s="1" t="s">
        <v>98</v>
      </c>
      <c r="I11" s="1" t="s">
        <v>97</v>
      </c>
      <c r="J11" s="1">
        <f ca="1">0*(RAND())</f>
        <v>0</v>
      </c>
      <c r="K11" s="1">
        <f ca="1">0*(RAND())</f>
        <v>0</v>
      </c>
      <c r="L11" s="1">
        <f ca="1">0*(RAND())</f>
        <v>0</v>
      </c>
      <c r="M11" s="1">
        <f ca="1">0*(RAND())</f>
        <v>0</v>
      </c>
      <c r="N11" s="1">
        <f ca="1">0*(RAND())</f>
        <v>0</v>
      </c>
      <c r="O11" s="1">
        <f ca="1">0*(RAND())</f>
        <v>0</v>
      </c>
      <c r="P11" s="1">
        <f ca="1">0*(RAND())</f>
        <v>0</v>
      </c>
      <c r="Q11" s="1">
        <f ca="1">0*(RAND())</f>
        <v>0</v>
      </c>
      <c r="R11" s="1">
        <f ca="1">0*(RAND())</f>
        <v>0</v>
      </c>
      <c r="S11" s="1">
        <f ca="1">2.56*(RAND())</f>
        <v>4.9189369442791814E-2</v>
      </c>
      <c r="T11" s="1" t="s">
        <v>97</v>
      </c>
      <c r="U11" s="1">
        <f ca="1">3.2*(RAND())</f>
        <v>1.2766767562998049</v>
      </c>
      <c r="V11" s="1">
        <f ca="1">0*(RAND())</f>
        <v>0</v>
      </c>
      <c r="W11" s="1">
        <f ca="1">0*(RAND())</f>
        <v>0</v>
      </c>
      <c r="X11" s="1">
        <f ca="1">1359.2725980976*(RAND())</f>
        <v>1192.6669233927382</v>
      </c>
      <c r="Y11" s="1">
        <f ca="1">0*(RAND())</f>
        <v>0</v>
      </c>
      <c r="Z11" s="1">
        <f ca="1">0*(RAND())</f>
        <v>0</v>
      </c>
      <c r="AA11" s="1">
        <f ca="1">0*(RAND())</f>
        <v>0</v>
      </c>
      <c r="AB11" s="1">
        <f ca="1">0*(RAND())</f>
        <v>0</v>
      </c>
      <c r="AC11" s="1">
        <f ca="1">0*(RAND())</f>
        <v>0</v>
      </c>
      <c r="AD11" s="1">
        <f ca="1">24*(RAND())</f>
        <v>13.292186078061324</v>
      </c>
      <c r="AE11" s="1">
        <f ca="1">24*(RAND())</f>
        <v>14.035183249794638</v>
      </c>
      <c r="AF11" s="1">
        <f ca="1">0*(RAND())</f>
        <v>0</v>
      </c>
      <c r="AG11" s="1">
        <f ca="1">0*(RAND())</f>
        <v>0</v>
      </c>
      <c r="AH11" s="1">
        <f ca="1">0*(RAND())</f>
        <v>0</v>
      </c>
      <c r="AI11" s="1">
        <f ca="1">0*(RAND())</f>
        <v>0</v>
      </c>
      <c r="AJ11" s="1">
        <f ca="1">0*(RAND())</f>
        <v>0</v>
      </c>
      <c r="AK11" s="1">
        <f ca="1">0*(RAND())</f>
        <v>0</v>
      </c>
      <c r="AL11" s="1">
        <f ca="1">0*(RAND())</f>
        <v>0</v>
      </c>
      <c r="AM11" s="1">
        <f ca="1">0*(RAND())</f>
        <v>0</v>
      </c>
      <c r="AN11" s="1">
        <f ca="1">0*(RAND())</f>
        <v>0</v>
      </c>
      <c r="AO11" s="1">
        <f ca="1">0*(RAND())</f>
        <v>0</v>
      </c>
      <c r="AP11" s="1">
        <f ca="1">0*(RAND())</f>
        <v>0</v>
      </c>
      <c r="AQ11" s="1">
        <f ca="1">0*(RAND())</f>
        <v>0</v>
      </c>
      <c r="AR11" s="1">
        <f ca="1">19*(RAND())</f>
        <v>11.132384621140664</v>
      </c>
      <c r="AS11" s="1">
        <f ca="1">0*(RAND())</f>
        <v>0</v>
      </c>
      <c r="AT11" s="1">
        <f ca="1">200.207036746063*(RAND())</f>
        <v>76.338097932168964</v>
      </c>
      <c r="AU11" s="1">
        <f ca="1">0*(RAND())</f>
        <v>0</v>
      </c>
      <c r="AV11" s="1">
        <f ca="1">0*(RAND())</f>
        <v>0</v>
      </c>
      <c r="AW11" s="1">
        <f ca="1">0*(RAND())</f>
        <v>0</v>
      </c>
      <c r="AX11" s="1">
        <f ca="1">0*(RAND())</f>
        <v>0</v>
      </c>
      <c r="AY11" s="1">
        <f ca="1">0*(RAND())</f>
        <v>0</v>
      </c>
      <c r="AZ11" s="1">
        <f ca="1">0*(RAND())</f>
        <v>0</v>
      </c>
      <c r="BA11" s="1" t="s">
        <v>97</v>
      </c>
      <c r="BB11" s="1" t="s">
        <v>97</v>
      </c>
      <c r="BC11" s="1" t="s">
        <v>97</v>
      </c>
      <c r="BD11" s="1">
        <f ca="1">0*(RAND())</f>
        <v>0</v>
      </c>
      <c r="BF11" s="20">
        <f t="shared" ref="BF11:BF74" ca="1" si="0">IFERROR(SUMIF($AB$4:$BD$4,1,AB11:BD11)," ")</f>
        <v>14.035183249794638</v>
      </c>
      <c r="BG11" s="21">
        <f t="shared" ref="BG11:BG74" ca="1" si="1">IFERROR(Y11+AE11+AF11+AG11+AV11," ")</f>
        <v>14.035183249794638</v>
      </c>
    </row>
    <row r="12" spans="1:59" x14ac:dyDescent="0.3">
      <c r="C12" s="2">
        <v>1</v>
      </c>
      <c r="E12" s="1" t="s">
        <v>95</v>
      </c>
      <c r="F12" s="1">
        <v>3</v>
      </c>
      <c r="G12" s="19">
        <v>44870</v>
      </c>
      <c r="H12" s="1" t="s">
        <v>99</v>
      </c>
      <c r="I12" s="1" t="s">
        <v>97</v>
      </c>
      <c r="J12" s="1">
        <f ca="1">7.38115510516118*(RAND())</f>
        <v>5.6563469172993432</v>
      </c>
      <c r="K12" s="1">
        <f ca="1">7*(RAND())</f>
        <v>3.0153191390861398</v>
      </c>
      <c r="L12" s="1">
        <f ca="1">0*(RAND())</f>
        <v>0</v>
      </c>
      <c r="M12" s="1">
        <f ca="1">6.65696040535494*(RAND())</f>
        <v>0.8754967994067272</v>
      </c>
      <c r="N12" s="1">
        <f ca="1">0*(RAND())</f>
        <v>0</v>
      </c>
      <c r="O12" s="1">
        <f ca="1">0.343039594645058*(RAND())</f>
        <v>1.0133967924566332E-2</v>
      </c>
      <c r="P12" s="1">
        <f ca="1">0*(RAND())</f>
        <v>0</v>
      </c>
      <c r="Q12" s="1">
        <f ca="1">0*(RAND())</f>
        <v>0</v>
      </c>
      <c r="R12" s="1">
        <f ca="1">0.381155105161175*(RAND())</f>
        <v>0.17033056664547988</v>
      </c>
      <c r="S12" s="1">
        <f ca="1">2.56*(RAND())</f>
        <v>0.81861068330016029</v>
      </c>
      <c r="T12" s="1">
        <f ca="1">3.7*(RAND())</f>
        <v>1.266707219561265</v>
      </c>
      <c r="U12" s="1">
        <f ca="1">3.7*(RAND())</f>
        <v>3.1947266187518331</v>
      </c>
      <c r="V12" s="1">
        <f ca="1">0*(RAND())</f>
        <v>0</v>
      </c>
      <c r="W12" s="1">
        <f ca="1">66.304*(RAND())</f>
        <v>61.112854318410811</v>
      </c>
      <c r="X12" s="1">
        <f ca="1">480*(RAND())</f>
        <v>243.92562406330319</v>
      </c>
      <c r="Y12" s="1">
        <f ca="1">23.04*(RAND())</f>
        <v>21.95829059126493</v>
      </c>
      <c r="Z12" s="1">
        <f ca="1">18.4103703703704*(RAND())</f>
        <v>9.2855356484450695</v>
      </c>
      <c r="AA12" s="1">
        <f ca="1">12.5713505493868*(RAND())</f>
        <v>8.0946922137665602</v>
      </c>
      <c r="AB12" s="1">
        <f ca="1">10.2772774136344*(RAND())</f>
        <v>5.7319876232309346</v>
      </c>
      <c r="AC12" s="1">
        <f ca="1">0.794073135752449*(RAND())</f>
        <v>0.69137149908038309</v>
      </c>
      <c r="AD12" s="1">
        <f ca="1">0*(RAND())</f>
        <v>0</v>
      </c>
      <c r="AE12" s="1">
        <f ca="1">0*(RAND())</f>
        <v>0</v>
      </c>
      <c r="AF12" s="1">
        <f ca="1">0*(RAND())</f>
        <v>0</v>
      </c>
      <c r="AG12" s="1">
        <f ca="1">0.96*(RAND())</f>
        <v>1.3274406699274941E-2</v>
      </c>
      <c r="AH12" s="1">
        <f ca="1">12.7627225863656*(RAND())</f>
        <v>10.280314204739394</v>
      </c>
      <c r="AI12" s="1">
        <f ca="1">1*(RAND())</f>
        <v>0.6016467713377871</v>
      </c>
      <c r="AJ12" s="1">
        <f ca="1">1*(RAND())</f>
        <v>0.45459929619901984</v>
      </c>
      <c r="AK12" s="1">
        <f ca="1">0.5*(RAND())</f>
        <v>5.6621633832774021E-2</v>
      </c>
      <c r="AL12" s="1">
        <f ca="1">0*(RAND())</f>
        <v>0</v>
      </c>
      <c r="AM12" s="1">
        <f ca="1">0*(RAND())</f>
        <v>0</v>
      </c>
      <c r="AN12" s="1">
        <f ca="1">0.444444444444444*(RAND())</f>
        <v>4.8158790645486532E-2</v>
      </c>
      <c r="AO12" s="1">
        <f ca="1">7.33901982098355*(RAND())</f>
        <v>1.4444209178836684</v>
      </c>
      <c r="AP12" s="1">
        <f ca="1">4*(RAND())</f>
        <v>2.634123343714228</v>
      </c>
      <c r="AQ12" s="1">
        <f ca="1">0*(RAND())</f>
        <v>0</v>
      </c>
      <c r="AR12" s="1">
        <f ca="1">19*(RAND())</f>
        <v>8.0657707543846779</v>
      </c>
      <c r="AS12" s="1">
        <f ca="1">0*(RAND())</f>
        <v>0</v>
      </c>
      <c r="AT12" s="1">
        <f ca="1">143.336489301269*(RAND())</f>
        <v>19.469163216330461</v>
      </c>
      <c r="AU12" s="1">
        <f ca="1">0*(RAND())</f>
        <v>0</v>
      </c>
      <c r="AV12" s="1">
        <f ca="1">0*(RAND())</f>
        <v>0</v>
      </c>
      <c r="AW12" s="1">
        <f ca="1">0*(RAND())</f>
        <v>0</v>
      </c>
      <c r="AX12" s="1">
        <f ca="1">0*(RAND())</f>
        <v>0</v>
      </c>
      <c r="AY12" s="1">
        <f ca="1">0.185185185185185*(RAND())</f>
        <v>0.14599918952256438</v>
      </c>
      <c r="AZ12" s="1">
        <f ca="1">0*(RAND())</f>
        <v>0</v>
      </c>
      <c r="BA12" s="1" t="s">
        <v>97</v>
      </c>
      <c r="BB12" s="1" t="s">
        <v>97</v>
      </c>
      <c r="BC12" s="1" t="s">
        <v>97</v>
      </c>
      <c r="BD12" s="1">
        <f ca="1">1.5*(RAND())</f>
        <v>0.57340234288343428</v>
      </c>
      <c r="BF12" s="20">
        <f t="shared" ca="1" si="0"/>
        <v>9.761482471315329</v>
      </c>
      <c r="BG12" s="21">
        <f t="shared" ca="1" si="1"/>
        <v>21.971564997964204</v>
      </c>
    </row>
    <row r="13" spans="1:59" x14ac:dyDescent="0.3">
      <c r="C13" s="2">
        <v>1</v>
      </c>
      <c r="E13" s="1" t="s">
        <v>95</v>
      </c>
      <c r="F13" s="1">
        <v>4</v>
      </c>
      <c r="G13" s="19">
        <v>44870</v>
      </c>
      <c r="H13" s="1" t="s">
        <v>100</v>
      </c>
      <c r="I13" s="1" t="s">
        <v>97</v>
      </c>
      <c r="J13" s="1">
        <f ca="1">7.4419660610092*(RAND())</f>
        <v>2.9836895124082798</v>
      </c>
      <c r="K13" s="1">
        <f ca="1">7*(RAND())</f>
        <v>4.8821435816280285</v>
      </c>
      <c r="L13" s="1">
        <f ca="1">0*(RAND())</f>
        <v>0</v>
      </c>
      <c r="M13" s="1">
        <f ca="1">6.43749774053374*(RAND())</f>
        <v>0.83100425910763298</v>
      </c>
      <c r="N13" s="1">
        <f ca="1">0*(RAND())</f>
        <v>0</v>
      </c>
      <c r="O13" s="1">
        <f ca="1">0.56250225946626*(RAND())</f>
        <v>0.1947242427710755</v>
      </c>
      <c r="P13" s="1">
        <f ca="1">0*(RAND())</f>
        <v>0</v>
      </c>
      <c r="Q13" s="1">
        <f ca="1">0*(RAND())</f>
        <v>0</v>
      </c>
      <c r="R13" s="1">
        <f ca="1">0.441966061009204*(RAND())</f>
        <v>0.43396291154910621</v>
      </c>
      <c r="S13" s="1">
        <f ca="1">2.56*(RAND())</f>
        <v>1.619108338085895</v>
      </c>
      <c r="T13" s="1">
        <f ca="1">2.2*(RAND())</f>
        <v>1.3863938840457395</v>
      </c>
      <c r="U13" s="1">
        <f ca="1">2.2*(RAND())</f>
        <v>1.5188624494068723</v>
      </c>
      <c r="V13" s="1">
        <f ca="1">0*(RAND())</f>
        <v>0</v>
      </c>
      <c r="W13" s="1">
        <f ca="1">39.424*(RAND())</f>
        <v>6.7567070529610627</v>
      </c>
      <c r="X13" s="1">
        <f ca="1">595*(RAND())</f>
        <v>292.5843583489098</v>
      </c>
      <c r="Y13" s="1">
        <f ca="1">22.56*(RAND())</f>
        <v>0.16621233586860354</v>
      </c>
      <c r="Z13" s="1">
        <f ca="1">17.0984615384615*(RAND())</f>
        <v>7.088235345975101E-2</v>
      </c>
      <c r="AA13" s="1">
        <f ca="1">13.3165291722636*(RAND())</f>
        <v>0.11532673211895873</v>
      </c>
      <c r="AB13" s="1">
        <f ca="1">10.0737290697271*(RAND())</f>
        <v>4.7234406693017768</v>
      </c>
      <c r="AC13" s="1">
        <f ca="1">0.742800102536477*(RAND())</f>
        <v>0.43644995421539101</v>
      </c>
      <c r="AD13" s="1">
        <f ca="1">0*(RAND())</f>
        <v>0</v>
      </c>
      <c r="AE13" s="1">
        <f ca="1">0*(RAND())</f>
        <v>0</v>
      </c>
      <c r="AF13" s="1">
        <f ca="1">0*(RAND())</f>
        <v>0</v>
      </c>
      <c r="AG13" s="1">
        <f ca="1">1.44*(RAND())</f>
        <v>0.10662051597474997</v>
      </c>
      <c r="AH13" s="1">
        <f ca="1">12.4862709302729*(RAND())</f>
        <v>6.4188071862683929</v>
      </c>
      <c r="AI13" s="1">
        <f ca="1">1*(RAND())</f>
        <v>0.72433161248887445</v>
      </c>
      <c r="AJ13" s="1">
        <f ca="1">1*(RAND())</f>
        <v>0.67714861936862991</v>
      </c>
      <c r="AK13" s="1">
        <f ca="1">0.5*(RAND())</f>
        <v>0.28914544127415753</v>
      </c>
      <c r="AL13" s="1">
        <f ca="1">0*(RAND())</f>
        <v>0</v>
      </c>
      <c r="AM13" s="1">
        <f ca="1">0*(RAND())</f>
        <v>0</v>
      </c>
      <c r="AN13" s="1">
        <f ca="1">0.461538461538462*(RAND())</f>
        <v>7.7702616906349983E-2</v>
      </c>
      <c r="AO13" s="1">
        <f ca="1">6.28193236619794*(RAND())</f>
        <v>3.0679706335548937</v>
      </c>
      <c r="AP13" s="1">
        <f ca="1">4*(RAND())</f>
        <v>2.6642377112838886</v>
      </c>
      <c r="AQ13" s="1">
        <f ca="1">0*(RAND())</f>
        <v>0</v>
      </c>
      <c r="AR13" s="1">
        <f ca="1">18*(RAND())</f>
        <v>14.89469449241799</v>
      </c>
      <c r="AS13" s="1">
        <f ca="1">0*(RAND())</f>
        <v>0</v>
      </c>
      <c r="AT13" s="1">
        <f ca="1">174.158501169365*(RAND())</f>
        <v>82.443443277351122</v>
      </c>
      <c r="AU13" s="1">
        <f ca="1">0*(RAND())</f>
        <v>0</v>
      </c>
      <c r="AV13" s="1">
        <f ca="1">0*(RAND())</f>
        <v>0</v>
      </c>
      <c r="AW13" s="1">
        <f ca="1">0*(RAND())</f>
        <v>0</v>
      </c>
      <c r="AX13" s="1">
        <f ca="1">0*(RAND())</f>
        <v>0</v>
      </c>
      <c r="AY13" s="1">
        <f ca="1">0*(RAND())</f>
        <v>0</v>
      </c>
      <c r="AZ13" s="1">
        <f ca="1">0*(RAND())</f>
        <v>0</v>
      </c>
      <c r="BA13" s="1" t="s">
        <v>97</v>
      </c>
      <c r="BB13" s="1" t="s">
        <v>97</v>
      </c>
      <c r="BC13" s="1" t="s">
        <v>97</v>
      </c>
      <c r="BD13" s="1">
        <f ca="1">2.5*(RAND())</f>
        <v>1.1690485642792154</v>
      </c>
      <c r="BF13" s="20">
        <f t="shared" ca="1" si="0"/>
        <v>11.27185862736404</v>
      </c>
      <c r="BG13" s="21">
        <f t="shared" ca="1" si="1"/>
        <v>0.27283285184335349</v>
      </c>
    </row>
    <row r="14" spans="1:59" x14ac:dyDescent="0.3">
      <c r="C14" s="2">
        <v>1</v>
      </c>
      <c r="E14" s="1" t="s">
        <v>95</v>
      </c>
      <c r="F14" s="1">
        <v>5</v>
      </c>
      <c r="G14" s="19">
        <v>44870</v>
      </c>
      <c r="H14" s="1" t="s">
        <v>101</v>
      </c>
      <c r="I14" s="1" t="s">
        <v>97</v>
      </c>
      <c r="J14" s="1">
        <f ca="1">9.08778574327066*(RAND())</f>
        <v>3.5036716817742524</v>
      </c>
      <c r="K14" s="1">
        <f ca="1">7*(RAND())</f>
        <v>0.53625563468648829</v>
      </c>
      <c r="L14" s="1">
        <f ca="1">0*(RAND())</f>
        <v>0</v>
      </c>
      <c r="M14" s="1">
        <f ca="1">7*(RAND())</f>
        <v>5.7097546766892791</v>
      </c>
      <c r="N14" s="1">
        <f ca="1">0*(RAND())</f>
        <v>0</v>
      </c>
      <c r="O14" s="1">
        <f ca="1">0*(RAND())</f>
        <v>0</v>
      </c>
      <c r="P14" s="1">
        <f ca="1">0*(RAND())</f>
        <v>0</v>
      </c>
      <c r="Q14" s="1">
        <f ca="1">0*(RAND())</f>
        <v>0</v>
      </c>
      <c r="R14" s="1">
        <f ca="1">2.08778574327066*(RAND())</f>
        <v>1.339901394982286</v>
      </c>
      <c r="S14" s="1">
        <f ca="1">2.56*(RAND())</f>
        <v>0.92372343721219863</v>
      </c>
      <c r="T14" s="1">
        <f ca="1">3.3*(RAND())</f>
        <v>2.3694107213421716</v>
      </c>
      <c r="U14" s="1">
        <f ca="1">3.3*(RAND())</f>
        <v>1.7920648236925953</v>
      </c>
      <c r="V14" s="1">
        <f ca="1">0*(RAND())</f>
        <v>0</v>
      </c>
      <c r="W14" s="1">
        <f ca="1">59.136*(RAND())</f>
        <v>33.737028176926941</v>
      </c>
      <c r="X14" s="1">
        <f ca="1">440*(RAND())</f>
        <v>97.04361057800611</v>
      </c>
      <c r="Y14" s="1">
        <f ca="1">22.8*(RAND())</f>
        <v>15.515526185334021</v>
      </c>
      <c r="Z14" s="1">
        <f ca="1">17.15*(RAND())</f>
        <v>4.3103612879577415</v>
      </c>
      <c r="AA14" s="1">
        <f ca="1">18.8729418906696*(RAND())</f>
        <v>8.1591682653120046</v>
      </c>
      <c r="AB14" s="1">
        <f ca="1">12.1279742923272*(RAND())</f>
        <v>5.0989904951207894</v>
      </c>
      <c r="AC14" s="1">
        <f ca="1">4.74496759834241*(RAND())</f>
        <v>4.1886993020786223</v>
      </c>
      <c r="AD14" s="1">
        <f ca="1">0*(RAND())</f>
        <v>0</v>
      </c>
      <c r="AE14" s="1">
        <f ca="1">0*(RAND())</f>
        <v>0</v>
      </c>
      <c r="AF14" s="1">
        <f ca="1">0*(RAND())</f>
        <v>0</v>
      </c>
      <c r="AG14" s="1">
        <f ca="1">1.2*(RAND())</f>
        <v>9.1525146360238018E-3</v>
      </c>
      <c r="AH14" s="1">
        <f ca="1">10.6720257076728*(RAND())</f>
        <v>3.7084078605467821</v>
      </c>
      <c r="AI14" s="1">
        <f ca="1">1*(RAND())</f>
        <v>0.96376987971731021</v>
      </c>
      <c r="AJ14" s="1">
        <f ca="1">1*(RAND())</f>
        <v>0.37495491636570144</v>
      </c>
      <c r="AK14" s="1">
        <f ca="1">0.5*(RAND())</f>
        <v>7.615390954575374E-2</v>
      </c>
      <c r="AL14" s="1">
        <f ca="1">0*(RAND())</f>
        <v>0</v>
      </c>
      <c r="AM14" s="1">
        <f ca="1">0*(RAND())</f>
        <v>0</v>
      </c>
      <c r="AN14" s="1">
        <f ca="1">1*(RAND())</f>
        <v>0.50108064195646718</v>
      </c>
      <c r="AO14" s="1">
        <f ca="1">0.277058109330413*(RAND())</f>
        <v>8.1035825701880934E-2</v>
      </c>
      <c r="AP14" s="1">
        <f ca="1">4*(RAND())</f>
        <v>0.84555748430638289</v>
      </c>
      <c r="AQ14" s="1">
        <f ca="1">0*(RAND())</f>
        <v>0</v>
      </c>
      <c r="AR14" s="1">
        <f ca="1">20*(RAND())</f>
        <v>17.574361493817236</v>
      </c>
      <c r="AS14" s="1">
        <f ca="1">0*(RAND())</f>
        <v>0</v>
      </c>
      <c r="AT14" s="1">
        <f ca="1">155.052363430512*(RAND())</f>
        <v>53.935773797993782</v>
      </c>
      <c r="AU14" s="1">
        <f ca="1">0*(RAND())</f>
        <v>0</v>
      </c>
      <c r="AV14" s="1">
        <f ca="1">0*(RAND())</f>
        <v>0</v>
      </c>
      <c r="AW14" s="1">
        <f ca="1">0*(RAND())</f>
        <v>0</v>
      </c>
      <c r="AX14" s="1">
        <f ca="1">0*(RAND())</f>
        <v>0</v>
      </c>
      <c r="AY14" s="1">
        <f ca="1">0.15*(RAND())</f>
        <v>2.8175596516243826E-2</v>
      </c>
      <c r="AZ14" s="1">
        <f ca="1">0*(RAND())</f>
        <v>0</v>
      </c>
      <c r="BA14" s="1" t="s">
        <v>97</v>
      </c>
      <c r="BB14" s="1" t="s">
        <v>97</v>
      </c>
      <c r="BC14" s="1" t="s">
        <v>97</v>
      </c>
      <c r="BD14" s="1">
        <f ca="1">2*(RAND())</f>
        <v>0.79323584254093538</v>
      </c>
      <c r="BF14" s="20">
        <f t="shared" ca="1" si="0"/>
        <v>12.115248924179728</v>
      </c>
      <c r="BG14" s="21">
        <f t="shared" ca="1" si="1"/>
        <v>15.524678699970044</v>
      </c>
    </row>
    <row r="15" spans="1:59" x14ac:dyDescent="0.3">
      <c r="C15" s="2">
        <v>1</v>
      </c>
      <c r="E15" s="1" t="s">
        <v>95</v>
      </c>
      <c r="F15" s="1">
        <v>6</v>
      </c>
      <c r="G15" s="19">
        <v>44870</v>
      </c>
      <c r="H15" s="1" t="s">
        <v>102</v>
      </c>
      <c r="I15" s="1" t="s">
        <v>97</v>
      </c>
      <c r="J15" s="1">
        <f ca="1">0*(RAND())</f>
        <v>0</v>
      </c>
      <c r="K15" s="1">
        <f ca="1">0*(RAND())</f>
        <v>0</v>
      </c>
      <c r="L15" s="1" t="s">
        <v>97</v>
      </c>
      <c r="M15" s="1" t="s">
        <v>97</v>
      </c>
      <c r="N15" s="1" t="s">
        <v>97</v>
      </c>
      <c r="O15" s="1">
        <f ca="1">0*(RAND())</f>
        <v>0</v>
      </c>
      <c r="P15" s="1">
        <f ca="1">0*(RAND())</f>
        <v>0</v>
      </c>
      <c r="Q15" s="1" t="s">
        <v>97</v>
      </c>
      <c r="R15" s="1" t="s">
        <v>97</v>
      </c>
      <c r="S15" s="1">
        <f ca="1">2.56*(RAND())</f>
        <v>1.7446467835206432</v>
      </c>
      <c r="T15" s="1" t="s">
        <v>97</v>
      </c>
      <c r="U15" s="1">
        <f ca="1">0*(RAND())</f>
        <v>0</v>
      </c>
      <c r="V15" s="1">
        <f ca="1">0*(RAND())</f>
        <v>0</v>
      </c>
      <c r="W15" s="1">
        <f ca="1">0*(RAND())</f>
        <v>0</v>
      </c>
      <c r="X15" s="1" t="s">
        <v>97</v>
      </c>
      <c r="Y15" s="1">
        <f ca="1">0*(RAND())</f>
        <v>0</v>
      </c>
      <c r="Z15" s="1">
        <f ca="1">0*(RAND())</f>
        <v>0</v>
      </c>
      <c r="AA15" s="1">
        <f ca="1">0*(RAND())</f>
        <v>0</v>
      </c>
      <c r="AB15" s="1">
        <f ca="1">0*(RAND())</f>
        <v>0</v>
      </c>
      <c r="AC15" s="1">
        <f ca="1">0*(RAND())</f>
        <v>0</v>
      </c>
      <c r="AD15" s="1">
        <f ca="1">0*(RAND())</f>
        <v>0</v>
      </c>
      <c r="AE15" s="1">
        <f ca="1">0*(RAND())</f>
        <v>0</v>
      </c>
      <c r="AF15" s="1">
        <f ca="1">0*(RAND())</f>
        <v>0</v>
      </c>
      <c r="AG15" s="1">
        <f ca="1">0*(RAND())</f>
        <v>0</v>
      </c>
      <c r="AH15" s="1">
        <f ca="1">0*(RAND())</f>
        <v>0</v>
      </c>
      <c r="AI15" s="1">
        <f ca="1">0*(RAND())</f>
        <v>0</v>
      </c>
      <c r="AJ15" s="1">
        <f ca="1">0*(RAND())</f>
        <v>0</v>
      </c>
      <c r="AK15" s="1">
        <f ca="1">0*(RAND())</f>
        <v>0</v>
      </c>
      <c r="AL15" s="1">
        <f ca="1">0*(RAND())</f>
        <v>0</v>
      </c>
      <c r="AM15" s="1">
        <f ca="1">0*(RAND())</f>
        <v>0</v>
      </c>
      <c r="AN15" s="1">
        <f ca="1">0*(RAND())</f>
        <v>0</v>
      </c>
      <c r="AO15" s="1">
        <f ca="1">0*(RAND())</f>
        <v>0</v>
      </c>
      <c r="AP15" s="1">
        <f ca="1">0*(RAND())</f>
        <v>0</v>
      </c>
      <c r="AQ15" s="1">
        <f ca="1">0*(RAND())</f>
        <v>0</v>
      </c>
      <c r="AR15" s="1">
        <f ca="1">0*(RAND())</f>
        <v>0</v>
      </c>
      <c r="AS15" s="1">
        <f ca="1">0*(RAND())</f>
        <v>0</v>
      </c>
      <c r="AT15" s="1">
        <f ca="1">4980*(RAND())</f>
        <v>3806.6713488585942</v>
      </c>
      <c r="AU15" s="1">
        <f ca="1">5700*(RAND())</f>
        <v>2652.1489763038385</v>
      </c>
      <c r="AV15" s="1">
        <f ca="1">24*(RAND())</f>
        <v>14.396764344440916</v>
      </c>
      <c r="AW15" s="1">
        <f ca="1">0*(RAND())</f>
        <v>0</v>
      </c>
      <c r="AX15" s="1">
        <f ca="1">0*(RAND())</f>
        <v>0</v>
      </c>
      <c r="AY15" s="1">
        <f ca="1">0*(RAND())</f>
        <v>0</v>
      </c>
      <c r="AZ15" s="1">
        <f ca="1">0*(RAND())</f>
        <v>0</v>
      </c>
      <c r="BA15" s="1" t="s">
        <v>97</v>
      </c>
      <c r="BB15" s="1" t="s">
        <v>97</v>
      </c>
      <c r="BC15" s="1" t="s">
        <v>97</v>
      </c>
      <c r="BD15" s="1">
        <f ca="1">0*(RAND())</f>
        <v>0</v>
      </c>
      <c r="BF15" s="20">
        <f t="shared" ca="1" si="0"/>
        <v>14.396764344440916</v>
      </c>
      <c r="BG15" s="21">
        <f t="shared" ca="1" si="1"/>
        <v>14.396764344440916</v>
      </c>
    </row>
    <row r="16" spans="1:59" x14ac:dyDescent="0.3">
      <c r="C16" s="2">
        <v>1</v>
      </c>
      <c r="E16" s="1" t="s">
        <v>95</v>
      </c>
      <c r="F16" s="1">
        <v>7</v>
      </c>
      <c r="G16" s="19">
        <v>44870</v>
      </c>
      <c r="H16" s="1" t="s">
        <v>103</v>
      </c>
      <c r="I16" s="1">
        <f ca="1">8*(RAND())</f>
        <v>0.66503987881957283</v>
      </c>
      <c r="J16" s="1">
        <f ca="1">6.83941605839416*(RAND())</f>
        <v>1.0070425381899391</v>
      </c>
      <c r="K16" s="1">
        <f ca="1">5.83941605839416*(RAND())</f>
        <v>4.0193944533216808</v>
      </c>
      <c r="L16" s="1">
        <f ca="1">5.83941605839416*(RAND())</f>
        <v>0.71665202561243424</v>
      </c>
      <c r="M16" s="1">
        <f ca="1">0*(RAND())</f>
        <v>0</v>
      </c>
      <c r="N16" s="1">
        <f ca="1">0*(RAND())</f>
        <v>0</v>
      </c>
      <c r="O16" s="1">
        <f ca="1">0*(RAND())</f>
        <v>0</v>
      </c>
      <c r="P16" s="1">
        <f ca="1">0*(RAND())</f>
        <v>0</v>
      </c>
      <c r="Q16" s="1">
        <f ca="1">0*(RAND())</f>
        <v>0</v>
      </c>
      <c r="R16" s="1">
        <f ca="1">1*(RAND())</f>
        <v>0.91293797037427127</v>
      </c>
      <c r="S16" s="1">
        <f ca="1">1.37*(RAND())</f>
        <v>0.73516162196997126</v>
      </c>
      <c r="T16" s="1">
        <f ca="1">16.4477707006369*(RAND())</f>
        <v>13.40253823132235</v>
      </c>
      <c r="U16" s="1">
        <f ca="1">3.26*(RAND())</f>
        <v>2.8556933332968746</v>
      </c>
      <c r="V16" s="1">
        <f ca="1">16.4477707006369*(RAND())</f>
        <v>4.8084194998146339</v>
      </c>
      <c r="W16" s="1">
        <f ca="1">131.582165605096*(RAND())</f>
        <v>38.57993160732169</v>
      </c>
      <c r="X16" s="1">
        <f ca="1">571.345301515388*(RAND())</f>
        <v>450.45149166061435</v>
      </c>
      <c r="Y16" s="1">
        <f ca="1">24*(RAND())</f>
        <v>20.427907378425026</v>
      </c>
      <c r="Z16" s="1">
        <f ca="1">17.5729166666667*(RAND())</f>
        <v>5.0820802700912084</v>
      </c>
      <c r="AA16" s="1">
        <f ca="1">14.9707225039812*(RAND())</f>
        <v>4.5357744015277728</v>
      </c>
      <c r="AB16" s="1">
        <f ca="1">10.3480702789193*(RAND())</f>
        <v>7.7916041826533267</v>
      </c>
      <c r="AC16" s="1">
        <f ca="1">1.62265222506186*(RAND())</f>
        <v>1.1666839553630148</v>
      </c>
      <c r="AD16" s="1">
        <f ca="1">0*(RAND())</f>
        <v>0</v>
      </c>
      <c r="AE16" s="1">
        <f ca="1">0*(RAND())</f>
        <v>0</v>
      </c>
      <c r="AF16" s="1">
        <f ca="1">0*(RAND())</f>
        <v>0</v>
      </c>
      <c r="AG16" s="1">
        <f ca="1">0*(RAND())</f>
        <v>0</v>
      </c>
      <c r="AH16" s="1">
        <f ca="1">13.6519297210807*(RAND())</f>
        <v>9.128397285514696</v>
      </c>
      <c r="AI16" s="1">
        <f ca="1">1*(RAND())</f>
        <v>2.2223878861999724E-2</v>
      </c>
      <c r="AJ16" s="1">
        <f ca="1">1*(RAND())</f>
        <v>0.48189597689368135</v>
      </c>
      <c r="AK16" s="1">
        <f ca="1">0.5*(RAND())</f>
        <v>6.5706172267485319E-2</v>
      </c>
      <c r="AL16" s="1">
        <f ca="1">0.427083333333333*(RAND())</f>
        <v>5.5887642487992842E-2</v>
      </c>
      <c r="AM16" s="1">
        <f ca="1">0*(RAND())</f>
        <v>0</v>
      </c>
      <c r="AN16" s="1">
        <f ca="1">0.5*(RAND())</f>
        <v>0.49538807960954867</v>
      </c>
      <c r="AO16" s="1">
        <f ca="1">5.6021941626855*(RAND())</f>
        <v>2.1915445062346803</v>
      </c>
      <c r="AP16" s="1">
        <f ca="1">0*(RAND())</f>
        <v>0</v>
      </c>
      <c r="AQ16" s="1">
        <f ca="1">13.6905407765169*(RAND())</f>
        <v>12.900146924797852</v>
      </c>
      <c r="AR16" s="1">
        <f ca="1">19*(RAND())</f>
        <v>2.8021890455001084</v>
      </c>
      <c r="AS16" s="1">
        <f ca="1">19*(RAND())</f>
        <v>7.759650024534217</v>
      </c>
      <c r="AT16" s="1">
        <f ca="1">167.844715444241*(RAND())</f>
        <v>118.26992741118988</v>
      </c>
      <c r="AU16" s="1">
        <f ca="1">49.5731201408315*(RAND())</f>
        <v>4.4004579842276099</v>
      </c>
      <c r="AV16" s="1">
        <f ca="1">0*(RAND())</f>
        <v>0</v>
      </c>
      <c r="AW16" s="1">
        <f ca="1">0*(RAND())</f>
        <v>0</v>
      </c>
      <c r="AX16" s="1">
        <f ca="1">0*(RAND())</f>
        <v>0</v>
      </c>
      <c r="AY16" s="1">
        <f ca="1">0*(RAND())</f>
        <v>0</v>
      </c>
      <c r="AZ16" s="1">
        <f ca="1">0*(RAND())</f>
        <v>0</v>
      </c>
      <c r="BA16" s="1" t="s">
        <v>97</v>
      </c>
      <c r="BB16" s="1" t="s">
        <v>97</v>
      </c>
      <c r="BC16" s="1" t="s">
        <v>97</v>
      </c>
      <c r="BD16" s="1">
        <f ca="1">3*(RAND())</f>
        <v>2.0578111917852304</v>
      </c>
      <c r="BF16" s="20">
        <f t="shared" ca="1" si="0"/>
        <v>14.328745586156963</v>
      </c>
      <c r="BG16" s="21">
        <f t="shared" ca="1" si="1"/>
        <v>20.427907378425026</v>
      </c>
    </row>
    <row r="17" spans="3:59" x14ac:dyDescent="0.3">
      <c r="C17" s="2">
        <v>1</v>
      </c>
      <c r="E17" s="1" t="s">
        <v>95</v>
      </c>
      <c r="F17" s="1">
        <v>8</v>
      </c>
      <c r="G17" s="19">
        <v>44870</v>
      </c>
      <c r="H17" s="1" t="s">
        <v>104</v>
      </c>
      <c r="I17" s="1" t="s">
        <v>97</v>
      </c>
      <c r="J17" s="1">
        <f ca="1">10*(RAND())</f>
        <v>7.2766710543724606</v>
      </c>
      <c r="K17" s="1">
        <f ca="1">10*(RAND())</f>
        <v>7.8395650660962426</v>
      </c>
      <c r="L17" s="1">
        <f ca="1">0*(RAND())</f>
        <v>0</v>
      </c>
      <c r="M17" s="1">
        <f ca="1">9.93363002971949*(RAND())</f>
        <v>2.0475594598278528</v>
      </c>
      <c r="N17" s="1">
        <f ca="1">0*(RAND())</f>
        <v>0</v>
      </c>
      <c r="O17" s="1">
        <f ca="1">0.0663699702805084*(RAND())</f>
        <v>2.2353745587339879E-2</v>
      </c>
      <c r="P17" s="1">
        <f ca="1">0*(RAND())</f>
        <v>0</v>
      </c>
      <c r="Q17" s="1">
        <f ca="1">0*(RAND())</f>
        <v>0</v>
      </c>
      <c r="R17" s="1">
        <f ca="1">0*(RAND())</f>
        <v>0</v>
      </c>
      <c r="S17" s="1">
        <f ca="1">2.56*(RAND())</f>
        <v>0.96735147002263344</v>
      </c>
      <c r="T17" s="1">
        <f ca="1">7.5*(RAND())</f>
        <v>3.3125965996355631</v>
      </c>
      <c r="U17" s="1">
        <f ca="1">7.5*(RAND())</f>
        <v>2.5838621156279427</v>
      </c>
      <c r="V17" s="1">
        <f ca="1">0*(RAND())</f>
        <v>0</v>
      </c>
      <c r="W17" s="1">
        <f ca="1">192*(RAND())</f>
        <v>85.762787633771751</v>
      </c>
      <c r="X17" s="1">
        <f ca="1">1272.81401677612*(RAND())</f>
        <v>1272.2770505269464</v>
      </c>
      <c r="Y17" s="1">
        <f ca="1">23.28*(RAND())</f>
        <v>3.4083998659399164</v>
      </c>
      <c r="Z17" s="1">
        <f ca="1">3.53*(RAND())</f>
        <v>3.4643324006816769</v>
      </c>
      <c r="AA17" s="1">
        <f ca="1">6.3723050255492*(RAND())</f>
        <v>3.8892081741500282</v>
      </c>
      <c r="AB17" s="1">
        <f ca="1">3.3723050255492*(RAND())</f>
        <v>0.90217982547532483</v>
      </c>
      <c r="AC17" s="1">
        <f ca="1">0*(RAND())</f>
        <v>0</v>
      </c>
      <c r="AD17" s="1">
        <f ca="1">0*(RAND())</f>
        <v>0</v>
      </c>
      <c r="AE17" s="1">
        <f ca="1">0*(RAND())</f>
        <v>0</v>
      </c>
      <c r="AF17" s="1">
        <f ca="1">0*(RAND())</f>
        <v>0</v>
      </c>
      <c r="AG17" s="1">
        <f ca="1">0.72*(RAND())</f>
        <v>3.9379984143110232E-2</v>
      </c>
      <c r="AH17" s="1">
        <f ca="1">19.9076949744508*(RAND())</f>
        <v>0.19133380506689179</v>
      </c>
      <c r="AI17" s="1">
        <f ca="1">1*(RAND())</f>
        <v>0.66391930629484708</v>
      </c>
      <c r="AJ17" s="1">
        <f ca="1">0.5*(RAND())</f>
        <v>0.44745609315417367</v>
      </c>
      <c r="AK17" s="1">
        <f ca="1">0.25*(RAND())</f>
        <v>9.3347969131110847E-2</v>
      </c>
      <c r="AL17" s="1">
        <f ca="1">0*(RAND())</f>
        <v>0</v>
      </c>
      <c r="AM17" s="1">
        <f ca="1">0*(RAND())</f>
        <v>0</v>
      </c>
      <c r="AN17" s="1">
        <f ca="1">15*(RAND())</f>
        <v>5.4829149483696256</v>
      </c>
      <c r="AO17" s="1">
        <f ca="1">0.157694974450804*(RAND())</f>
        <v>4.8493455916564239E-2</v>
      </c>
      <c r="AP17" s="1">
        <f ca="1">5*(RAND())</f>
        <v>2.329314720518215</v>
      </c>
      <c r="AQ17" s="1">
        <f ca="1">0*(RAND())</f>
        <v>0</v>
      </c>
      <c r="AR17" s="1">
        <f ca="1">20*(RAND())</f>
        <v>18.287257467022847</v>
      </c>
      <c r="AS17" s="1">
        <f ca="1">0*(RAND())</f>
        <v>0</v>
      </c>
      <c r="AT17" s="1">
        <f ca="1">99.7744246990262*(RAND())</f>
        <v>91.772189782188008</v>
      </c>
      <c r="AU17" s="1">
        <f ca="1">0*(RAND())</f>
        <v>0</v>
      </c>
      <c r="AV17" s="1">
        <f ca="1">0*(RAND())</f>
        <v>0</v>
      </c>
      <c r="AW17" s="1">
        <f ca="1">0*(RAND())</f>
        <v>0</v>
      </c>
      <c r="AX17" s="1">
        <f ca="1">0*(RAND())</f>
        <v>0</v>
      </c>
      <c r="AY17" s="1">
        <f ca="1">0*(RAND())</f>
        <v>0</v>
      </c>
      <c r="AZ17" s="1">
        <f ca="1">0*(RAND())</f>
        <v>0</v>
      </c>
      <c r="BA17" s="1" t="s">
        <v>97</v>
      </c>
      <c r="BB17" s="1" t="s">
        <v>97</v>
      </c>
      <c r="BC17" s="1" t="s">
        <v>97</v>
      </c>
      <c r="BD17" s="1">
        <f ca="1">3*(RAND())</f>
        <v>2.4274140421319741</v>
      </c>
      <c r="BF17" s="20">
        <f t="shared" ca="1" si="0"/>
        <v>10.105105624616732</v>
      </c>
      <c r="BG17" s="21">
        <f t="shared" ca="1" si="1"/>
        <v>3.4477798500830268</v>
      </c>
    </row>
    <row r="18" spans="3:59" x14ac:dyDescent="0.3">
      <c r="C18" s="2">
        <v>1</v>
      </c>
      <c r="E18" s="1" t="s">
        <v>95</v>
      </c>
      <c r="F18" s="1">
        <v>9</v>
      </c>
      <c r="G18" s="19">
        <v>44870</v>
      </c>
      <c r="H18" s="1" t="s">
        <v>105</v>
      </c>
      <c r="I18" s="1" t="s">
        <v>97</v>
      </c>
      <c r="J18" s="1">
        <f ca="1">21.1*(RAND())</f>
        <v>8.9248044159684294</v>
      </c>
      <c r="K18" s="1">
        <f ca="1">21.1*(RAND())</f>
        <v>5.0823895049395897</v>
      </c>
      <c r="L18" s="1">
        <f ca="1">0*(RAND())</f>
        <v>0</v>
      </c>
      <c r="M18" s="1">
        <f ca="1">20.6142888799196*(RAND())</f>
        <v>1.6890652038340264</v>
      </c>
      <c r="N18" s="1">
        <f ca="1">0*(RAND())</f>
        <v>0</v>
      </c>
      <c r="O18" s="1">
        <f ca="1">0.485711120080407*(RAND())</f>
        <v>0.3235604440141932</v>
      </c>
      <c r="P18" s="1">
        <f ca="1">0*(RAND())</f>
        <v>0</v>
      </c>
      <c r="Q18" s="1">
        <f ca="1">0*(RAND())</f>
        <v>0</v>
      </c>
      <c r="R18" s="1">
        <f ca="1">0*(RAND())</f>
        <v>0</v>
      </c>
      <c r="S18" s="1">
        <f ca="1">2.56*(RAND())</f>
        <v>0.88458221166828455</v>
      </c>
      <c r="T18" s="1">
        <f ca="1">5.7*(RAND())</f>
        <v>5.4159865058519241</v>
      </c>
      <c r="U18" s="1">
        <f ca="1">5.7*(RAND())</f>
        <v>0.5026042473321255</v>
      </c>
      <c r="V18" s="1">
        <f ca="1">0*(RAND())</f>
        <v>0</v>
      </c>
      <c r="W18" s="1">
        <f ca="1">307.8912*(RAND())</f>
        <v>298.65555763642573</v>
      </c>
      <c r="X18" s="1">
        <f ca="1">1031.16850263566*(RAND())</f>
        <v>849.80259662917206</v>
      </c>
      <c r="Y18" s="1">
        <f ca="1">24*(RAND())</f>
        <v>16.630991799593748</v>
      </c>
      <c r="Z18" s="1">
        <f ca="1">18.1576923076923*(RAND())</f>
        <v>7.2398809769747512</v>
      </c>
      <c r="AA18" s="1">
        <f ca="1">19.1089577769826*(RAND())</f>
        <v>9.2018637819143212</v>
      </c>
      <c r="AB18" s="1">
        <f ca="1">16.6089577769826*(RAND())</f>
        <v>5.2448964651009531</v>
      </c>
      <c r="AC18" s="1">
        <f ca="1">0*(RAND())</f>
        <v>0</v>
      </c>
      <c r="AD18" s="1">
        <f ca="1">0*(RAND())</f>
        <v>0</v>
      </c>
      <c r="AE18" s="1">
        <f ca="1">0*(RAND())</f>
        <v>0</v>
      </c>
      <c r="AF18" s="1">
        <f ca="1">0*(RAND())</f>
        <v>0</v>
      </c>
      <c r="AG18" s="1">
        <f ca="1">0*(RAND())</f>
        <v>0</v>
      </c>
      <c r="AH18" s="1">
        <f ca="1">7.39104222301744*(RAND())</f>
        <v>1.2627457274760716</v>
      </c>
      <c r="AI18" s="1">
        <f ca="1">1*(RAND())</f>
        <v>3.056346639160723E-2</v>
      </c>
      <c r="AJ18" s="1">
        <f ca="1">1*(RAND())</f>
        <v>0.93290012093037467</v>
      </c>
      <c r="AK18" s="1">
        <f ca="1">0.5*(RAND())</f>
        <v>0.15011398161991374</v>
      </c>
      <c r="AL18" s="1">
        <f ca="1">0*(RAND())</f>
        <v>0</v>
      </c>
      <c r="AM18" s="1">
        <f ca="1">0*(RAND())</f>
        <v>0</v>
      </c>
      <c r="AN18" s="1">
        <f ca="1">0.65*(RAND())</f>
        <v>0.24530564786996426</v>
      </c>
      <c r="AO18" s="1">
        <f ca="1">1.54873453070975*(RAND())</f>
        <v>0.16073938603295182</v>
      </c>
      <c r="AP18" s="1">
        <f ca="1">16*(RAND())</f>
        <v>2.5654956280997805</v>
      </c>
      <c r="AQ18" s="1">
        <f ca="1">0*(RAND())</f>
        <v>0</v>
      </c>
      <c r="AR18" s="1">
        <f ca="1">20*(RAND())</f>
        <v>2.7718976747812341</v>
      </c>
      <c r="AS18" s="1">
        <f ca="1">0*(RAND())</f>
        <v>0</v>
      </c>
      <c r="AT18" s="1">
        <f ca="1">124.408334162127*(RAND())</f>
        <v>4.6541425878724549</v>
      </c>
      <c r="AU18" s="1">
        <f ca="1">0*(RAND())</f>
        <v>0</v>
      </c>
      <c r="AV18" s="1">
        <f ca="1">0*(RAND())</f>
        <v>0</v>
      </c>
      <c r="AW18" s="1">
        <f ca="1">0*(RAND())</f>
        <v>0</v>
      </c>
      <c r="AX18" s="1">
        <f ca="1">0*(RAND())</f>
        <v>0</v>
      </c>
      <c r="AY18" s="1">
        <f ca="1">0.192307692307692*(RAND())</f>
        <v>0.10865340314114413</v>
      </c>
      <c r="AZ18" s="1">
        <f ca="1">0*(RAND())</f>
        <v>0</v>
      </c>
      <c r="BA18" s="1" t="s">
        <v>97</v>
      </c>
      <c r="BB18" s="1" t="s">
        <v>97</v>
      </c>
      <c r="BC18" s="1" t="s">
        <v>97</v>
      </c>
      <c r="BD18" s="1">
        <f ca="1">2.5*(RAND())</f>
        <v>1.3645725034781286E-2</v>
      </c>
      <c r="BF18" s="20">
        <f t="shared" ca="1" si="0"/>
        <v>6.8868181961216886</v>
      </c>
      <c r="BG18" s="21">
        <f t="shared" ca="1" si="1"/>
        <v>16.630991799593748</v>
      </c>
    </row>
    <row r="19" spans="3:59" x14ac:dyDescent="0.3">
      <c r="C19" s="2">
        <v>1</v>
      </c>
      <c r="E19" s="1" t="s">
        <v>95</v>
      </c>
      <c r="F19" s="1">
        <v>10</v>
      </c>
      <c r="G19" s="19">
        <v>44870</v>
      </c>
      <c r="H19" s="1" t="s">
        <v>106</v>
      </c>
      <c r="I19" s="1" t="s">
        <v>97</v>
      </c>
      <c r="J19" s="1">
        <f ca="1">26*(RAND())</f>
        <v>7.4914394379391513</v>
      </c>
      <c r="K19" s="1">
        <f ca="1">26*(RAND())</f>
        <v>11.330518892299166</v>
      </c>
      <c r="L19" s="1">
        <f ca="1">0*(RAND())</f>
        <v>0</v>
      </c>
      <c r="M19" s="1">
        <f ca="1">24.9560482492553*(RAND())</f>
        <v>5.3902600982085724</v>
      </c>
      <c r="N19" s="1">
        <f ca="1">0*(RAND())</f>
        <v>0</v>
      </c>
      <c r="O19" s="1">
        <f ca="1">1.04395175074474*(RAND())</f>
        <v>1.0156146232313124</v>
      </c>
      <c r="P19" s="1">
        <f ca="1">0*(RAND())</f>
        <v>0</v>
      </c>
      <c r="Q19" s="1">
        <f ca="1">0*(RAND())</f>
        <v>0</v>
      </c>
      <c r="R19" s="1">
        <f ca="1">0*(RAND())</f>
        <v>0</v>
      </c>
      <c r="S19" s="1">
        <f ca="1">2.56*(RAND())</f>
        <v>0.20574689287637057</v>
      </c>
      <c r="T19" s="1">
        <f ca="1">6*(RAND())</f>
        <v>4.0736483622805002</v>
      </c>
      <c r="U19" s="1">
        <f ca="1">6*(RAND())</f>
        <v>2.6400387918740393</v>
      </c>
      <c r="V19" s="1">
        <f ca="1">0*(RAND())</f>
        <v>0</v>
      </c>
      <c r="W19" s="1">
        <f ca="1">399.36*(RAND())</f>
        <v>102.91910352477973</v>
      </c>
      <c r="X19" s="1">
        <f ca="1">1323.33291171577*(RAND())</f>
        <v>451.15713440491203</v>
      </c>
      <c r="Y19" s="1">
        <f ca="1">23.52*(RAND())</f>
        <v>21.185315354284764</v>
      </c>
      <c r="Z19" s="1">
        <f ca="1">15.8348148148148*(RAND())</f>
        <v>13.57599218971583</v>
      </c>
      <c r="AA19" s="1">
        <f ca="1">15.1445847198677*(RAND())</f>
        <v>5.0008857490661978</v>
      </c>
      <c r="AB19" s="1">
        <f ca="1">12.1445847198677*(RAND())</f>
        <v>8.3363609753003409</v>
      </c>
      <c r="AC19" s="1">
        <f ca="1">0*(RAND())</f>
        <v>0</v>
      </c>
      <c r="AD19" s="1">
        <f ca="1">0*(RAND())</f>
        <v>0</v>
      </c>
      <c r="AE19" s="1">
        <f ca="1">0*(RAND())</f>
        <v>0</v>
      </c>
      <c r="AF19" s="1">
        <f ca="1">0*(RAND())</f>
        <v>0</v>
      </c>
      <c r="AG19" s="1">
        <f ca="1">0.48*(RAND())</f>
        <v>0.25259453234267104</v>
      </c>
      <c r="AH19" s="1">
        <f ca="1">11.3754152801323*(RAND())</f>
        <v>5.1397739019253796</v>
      </c>
      <c r="AI19" s="1">
        <f ca="1">1*(RAND())</f>
        <v>0.17205710258224982</v>
      </c>
      <c r="AJ19" s="1">
        <f ca="1">1*(RAND())</f>
        <v>0.8227708572792366</v>
      </c>
      <c r="AK19" s="1">
        <f ca="1">0.5*(RAND())</f>
        <v>0.39656898768226578</v>
      </c>
      <c r="AL19" s="1">
        <f ca="1">0*(RAND())</f>
        <v>0</v>
      </c>
      <c r="AM19" s="1">
        <f ca="1">0*(RAND())</f>
        <v>0</v>
      </c>
      <c r="AN19" s="1">
        <f ca="1">2*(RAND())</f>
        <v>1.772562757096372</v>
      </c>
      <c r="AO19" s="1">
        <f ca="1">3.69023009494711*(RAND())</f>
        <v>0.69297688494551046</v>
      </c>
      <c r="AP19" s="1">
        <f ca="1">16*(RAND())</f>
        <v>3.3894419336104242</v>
      </c>
      <c r="AQ19" s="1">
        <f ca="1">0*(RAND())</f>
        <v>0</v>
      </c>
      <c r="AR19" s="1">
        <f ca="1">19*(RAND())</f>
        <v>6.1111596329621989</v>
      </c>
      <c r="AS19" s="1">
        <f ca="1">0*(RAND())</f>
        <v>0</v>
      </c>
      <c r="AT19" s="1">
        <f ca="1">116.742566699081*(RAND())</f>
        <v>34.922491017981379</v>
      </c>
      <c r="AU19" s="1">
        <f ca="1">0*(RAND())</f>
        <v>0</v>
      </c>
      <c r="AV19" s="1">
        <f ca="1">0*(RAND())</f>
        <v>0</v>
      </c>
      <c r="AW19" s="1">
        <f ca="1">0*(RAND())</f>
        <v>0</v>
      </c>
      <c r="AX19" s="1">
        <f ca="1">0*(RAND())</f>
        <v>0</v>
      </c>
      <c r="AY19" s="1">
        <f ca="1">0.185185185185185*(RAND())</f>
        <v>0.12694092406867172</v>
      </c>
      <c r="AZ19" s="1">
        <f ca="1">0*(RAND())</f>
        <v>0</v>
      </c>
      <c r="BA19" s="1" t="s">
        <v>97</v>
      </c>
      <c r="BB19" s="1" t="s">
        <v>97</v>
      </c>
      <c r="BC19" s="1" t="s">
        <v>97</v>
      </c>
      <c r="BD19" s="1">
        <f ca="1">3*(RAND())</f>
        <v>1.216102633603422E-2</v>
      </c>
      <c r="BF19" s="20">
        <f t="shared" ca="1" si="0"/>
        <v>12.584994047633351</v>
      </c>
      <c r="BG19" s="21">
        <f t="shared" ca="1" si="1"/>
        <v>21.437909886627434</v>
      </c>
    </row>
    <row r="20" spans="3:59" x14ac:dyDescent="0.3">
      <c r="C20" s="2">
        <v>1</v>
      </c>
      <c r="E20" s="1" t="s">
        <v>95</v>
      </c>
      <c r="F20" s="1">
        <v>11</v>
      </c>
      <c r="G20" s="19">
        <v>44870</v>
      </c>
      <c r="H20" s="1" t="s">
        <v>107</v>
      </c>
      <c r="I20" s="1" t="s">
        <v>97</v>
      </c>
      <c r="J20" s="1">
        <f ca="1">12*(RAND())</f>
        <v>9.9683739495261996</v>
      </c>
      <c r="K20" s="1">
        <f ca="1">12*(RAND())</f>
        <v>11.014531130526809</v>
      </c>
      <c r="L20" s="1">
        <f ca="1">0*(RAND())</f>
        <v>0</v>
      </c>
      <c r="M20" s="1">
        <f ca="1">11.5874111231485*(RAND())</f>
        <v>3.8898562967621513</v>
      </c>
      <c r="N20" s="1">
        <f ca="1">0*(RAND())</f>
        <v>0</v>
      </c>
      <c r="O20" s="1">
        <f ca="1">0.412588876851506*(RAND())</f>
        <v>0.27423523225502305</v>
      </c>
      <c r="P20" s="1">
        <f ca="1">0*(RAND())</f>
        <v>0</v>
      </c>
      <c r="Q20" s="1">
        <f ca="1">0*(RAND())</f>
        <v>0</v>
      </c>
      <c r="R20" s="1">
        <f ca="1">0*(RAND())</f>
        <v>0</v>
      </c>
      <c r="S20" s="1">
        <f ca="1">2.56*(RAND())</f>
        <v>0.45679321192676642</v>
      </c>
      <c r="T20" s="1">
        <f ca="1">4.5*(RAND())</f>
        <v>3.8716821721858872</v>
      </c>
      <c r="U20" s="1">
        <f ca="1">4.5*(RAND())</f>
        <v>2.0657483331714266</v>
      </c>
      <c r="V20" s="1">
        <f ca="1">0*(RAND())</f>
        <v>0</v>
      </c>
      <c r="W20" s="1">
        <f ca="1">138.24*(RAND())</f>
        <v>54.021263823906601</v>
      </c>
      <c r="X20" s="1">
        <f ca="1">941.321557977539*(RAND())</f>
        <v>195.46419003092936</v>
      </c>
      <c r="Y20" s="1">
        <f ca="1">21.6*(RAND())</f>
        <v>19.850334676578136</v>
      </c>
      <c r="Z20" s="1">
        <f ca="1">15.8461538461538*(RAND())</f>
        <v>7.2927528275385143</v>
      </c>
      <c r="AA20" s="1">
        <f ca="1">10.7040006804293*(RAND())</f>
        <v>10.141708128682978</v>
      </c>
      <c r="AB20" s="1">
        <f ca="1">8.20400068042929*(RAND())</f>
        <v>1.8242310133655322</v>
      </c>
      <c r="AC20" s="1">
        <f ca="1">0*(RAND())</f>
        <v>0</v>
      </c>
      <c r="AD20" s="1">
        <f ca="1">0*(RAND())</f>
        <v>0</v>
      </c>
      <c r="AE20" s="1">
        <f ca="1">0*(RAND())</f>
        <v>0</v>
      </c>
      <c r="AF20" s="1">
        <f ca="1">0*(RAND())</f>
        <v>0</v>
      </c>
      <c r="AG20" s="1">
        <f ca="1">2.4*(RAND())</f>
        <v>1.8296032423197535</v>
      </c>
      <c r="AH20" s="1">
        <f ca="1">13.3959993195707*(RAND())</f>
        <v>6.5759391807296081</v>
      </c>
      <c r="AI20" s="1">
        <f ca="1">1*(RAND())</f>
        <v>3.7418018226936911E-2</v>
      </c>
      <c r="AJ20" s="1">
        <f ca="1">1*(RAND())</f>
        <v>0.78425738408872381</v>
      </c>
      <c r="AK20" s="1">
        <f ca="1">0.5*(RAND())</f>
        <v>0.10185332338480196</v>
      </c>
      <c r="AL20" s="1">
        <f ca="1">0*(RAND())</f>
        <v>0</v>
      </c>
      <c r="AM20" s="1">
        <f ca="1">0*(RAND())</f>
        <v>0</v>
      </c>
      <c r="AN20" s="1">
        <f ca="1">0.6*(RAND())</f>
        <v>0.23028086788254284</v>
      </c>
      <c r="AO20" s="1">
        <f ca="1">7.64215316572456*(RAND())</f>
        <v>4.1422896629108976</v>
      </c>
      <c r="AP20" s="1">
        <f ca="1">6*(RAND())</f>
        <v>2.9286769509670911</v>
      </c>
      <c r="AQ20" s="1">
        <f ca="1">0*(RAND())</f>
        <v>0</v>
      </c>
      <c r="AR20" s="1">
        <f ca="1">20*(RAND())</f>
        <v>11.959562356971254</v>
      </c>
      <c r="AS20" s="1">
        <f ca="1">0*(RAND())</f>
        <v>0</v>
      </c>
      <c r="AT20" s="1">
        <f ca="1">149.592520557135*(RAND())</f>
        <v>42.46477616208017</v>
      </c>
      <c r="AU20" s="1">
        <f ca="1">0*(RAND())</f>
        <v>0</v>
      </c>
      <c r="AV20" s="1">
        <f ca="1">0*(RAND())</f>
        <v>0</v>
      </c>
      <c r="AW20" s="1">
        <f ca="1">0*(RAND())</f>
        <v>0</v>
      </c>
      <c r="AX20" s="1">
        <f ca="1">0*(RAND())</f>
        <v>0</v>
      </c>
      <c r="AY20" s="1">
        <f ca="1">0.153846153846154*(RAND())</f>
        <v>7.0077957610947553E-2</v>
      </c>
      <c r="AZ20" s="1">
        <f ca="1">0*(RAND())</f>
        <v>0</v>
      </c>
      <c r="BA20" s="1" t="s">
        <v>97</v>
      </c>
      <c r="BB20" s="1" t="s">
        <v>97</v>
      </c>
      <c r="BC20" s="1" t="s">
        <v>97</v>
      </c>
      <c r="BD20" s="1">
        <f ca="1">2.5*(RAND())</f>
        <v>1.393435747086111</v>
      </c>
      <c r="BF20" s="20">
        <f t="shared" ca="1" si="0"/>
        <v>10.413447216876248</v>
      </c>
      <c r="BG20" s="21">
        <f t="shared" ca="1" si="1"/>
        <v>21.679937918897888</v>
      </c>
    </row>
    <row r="21" spans="3:59" x14ac:dyDescent="0.3">
      <c r="C21" s="2">
        <v>1</v>
      </c>
      <c r="E21" s="1" t="s">
        <v>95</v>
      </c>
      <c r="F21" s="1">
        <v>12</v>
      </c>
      <c r="G21" s="19">
        <v>44870</v>
      </c>
      <c r="H21" s="1" t="s">
        <v>108</v>
      </c>
      <c r="I21" s="1" t="s">
        <v>97</v>
      </c>
      <c r="J21" s="1">
        <f ca="1">11.9320342356764*(RAND())</f>
        <v>9.2889767594652586</v>
      </c>
      <c r="K21" s="1">
        <f ca="1">11.9320342356764*(RAND())</f>
        <v>0.60863963199908755</v>
      </c>
      <c r="L21" s="1">
        <f ca="1">0*(RAND())</f>
        <v>0</v>
      </c>
      <c r="M21" s="1">
        <f ca="1">11.4306770974627*(RAND())</f>
        <v>1.6178093987328352</v>
      </c>
      <c r="N21" s="1">
        <f ca="1">0*(RAND())</f>
        <v>0</v>
      </c>
      <c r="O21" s="1">
        <f ca="1">0.501357138213706*(RAND())</f>
        <v>0.32968758707122098</v>
      </c>
      <c r="P21" s="1">
        <f ca="1">0*(RAND())</f>
        <v>0</v>
      </c>
      <c r="Q21" s="1">
        <f ca="1">0*(RAND())</f>
        <v>0</v>
      </c>
      <c r="R21" s="1">
        <f ca="1">0*(RAND())</f>
        <v>0</v>
      </c>
      <c r="S21" s="1">
        <f ca="1">2.56*(RAND())</f>
        <v>0.37822265053933535</v>
      </c>
      <c r="T21" s="1">
        <f ca="1">5*(RAND())</f>
        <v>4.4519291391719866</v>
      </c>
      <c r="U21" s="1">
        <f ca="1">5*(RAND())</f>
        <v>0.13863854893725047</v>
      </c>
      <c r="V21" s="1">
        <f ca="1">0*(RAND())</f>
        <v>0</v>
      </c>
      <c r="W21" s="1">
        <f ca="1">152.730038216658*(RAND())</f>
        <v>8.5941329204413996</v>
      </c>
      <c r="X21" s="1">
        <f ca="1">1014.22230158756*(RAND())</f>
        <v>227.75982218909328</v>
      </c>
      <c r="Y21" s="1">
        <f ca="1">23.76*(RAND())</f>
        <v>14.965649724689884</v>
      </c>
      <c r="Z21" s="1">
        <f ca="1">17.9248148148148*(RAND())</f>
        <v>11.885436891432894</v>
      </c>
      <c r="AA21" s="1">
        <f ca="1">14.2647129401506*(RAND())</f>
        <v>8.1642065801305339</v>
      </c>
      <c r="AB21" s="1">
        <f ca="1">11.7647129401506*(RAND())</f>
        <v>7.6426724306445148</v>
      </c>
      <c r="AC21" s="1">
        <f ca="1">0*(RAND())</f>
        <v>0</v>
      </c>
      <c r="AD21" s="1">
        <f ca="1">0*(RAND())</f>
        <v>0</v>
      </c>
      <c r="AE21" s="1">
        <f ca="1">0*(RAND())</f>
        <v>0</v>
      </c>
      <c r="AF21" s="1">
        <f ca="1">0*(RAND())</f>
        <v>0</v>
      </c>
      <c r="AG21" s="1">
        <f ca="1">0.24*(RAND())</f>
        <v>7.5628484407931823E-2</v>
      </c>
      <c r="AH21" s="1">
        <f ca="1">11.9952870598494*(RAND())</f>
        <v>8.1277595335293089</v>
      </c>
      <c r="AI21" s="1">
        <f ca="1">1*(RAND())</f>
        <v>0.85705123740220146</v>
      </c>
      <c r="AJ21" s="1">
        <f ca="1">1*(RAND())</f>
        <v>0.24888473993516291</v>
      </c>
      <c r="AK21" s="1">
        <f ca="1">0.5*(RAND())</f>
        <v>0.22753895631800081</v>
      </c>
      <c r="AL21" s="1">
        <f ca="1">0*(RAND())</f>
        <v>0</v>
      </c>
      <c r="AM21" s="1">
        <f ca="1">0*(RAND())</f>
        <v>0</v>
      </c>
      <c r="AN21" s="1">
        <f ca="1">0.65*(RAND())</f>
        <v>0.20277447131760043</v>
      </c>
      <c r="AO21" s="1">
        <f ca="1">6.16010187466423*(RAND())</f>
        <v>4.1543397383505773</v>
      </c>
      <c r="AP21" s="1">
        <f ca="1">10*(RAND())</f>
        <v>4.8313589251926947</v>
      </c>
      <c r="AQ21" s="1">
        <f ca="1">0*(RAND())</f>
        <v>0</v>
      </c>
      <c r="AR21" s="1">
        <f ca="1">20*(RAND())</f>
        <v>0.93259724761037166</v>
      </c>
      <c r="AS21" s="1">
        <f ca="1">0*(RAND())</f>
        <v>0</v>
      </c>
      <c r="AT21" s="1">
        <f ca="1">138.679391821502*(RAND())</f>
        <v>26.762790112268355</v>
      </c>
      <c r="AU21" s="1">
        <f ca="1">0*(RAND())</f>
        <v>0</v>
      </c>
      <c r="AV21" s="1">
        <f ca="1">0*(RAND())</f>
        <v>0</v>
      </c>
      <c r="AW21" s="1">
        <f ca="1">0*(RAND())</f>
        <v>0</v>
      </c>
      <c r="AX21" s="1">
        <f ca="1">0*(RAND())</f>
        <v>0</v>
      </c>
      <c r="AY21" s="1">
        <f ca="1">0.185185185185185*(RAND())</f>
        <v>8.8551118788672251E-2</v>
      </c>
      <c r="AZ21" s="1">
        <f ca="1">0*(RAND())</f>
        <v>0</v>
      </c>
      <c r="BA21" s="1" t="s">
        <v>97</v>
      </c>
      <c r="BB21" s="1" t="s">
        <v>97</v>
      </c>
      <c r="BC21" s="1" t="s">
        <v>97</v>
      </c>
      <c r="BD21" s="1">
        <f ca="1">2.5*(RAND())</f>
        <v>0.82918653931544539</v>
      </c>
      <c r="BF21" s="20">
        <f t="shared" ca="1" si="0"/>
        <v>14.326627716480107</v>
      </c>
      <c r="BG21" s="21">
        <f t="shared" ca="1" si="1"/>
        <v>15.041278209097817</v>
      </c>
    </row>
    <row r="22" spans="3:59" x14ac:dyDescent="0.3">
      <c r="C22" s="2">
        <v>1</v>
      </c>
      <c r="E22" s="1" t="s">
        <v>95</v>
      </c>
      <c r="F22" s="1">
        <v>13</v>
      </c>
      <c r="G22" s="19">
        <v>44870</v>
      </c>
      <c r="H22" s="1" t="s">
        <v>109</v>
      </c>
      <c r="I22" s="1">
        <f ca="1">0*(RAND())</f>
        <v>0</v>
      </c>
      <c r="J22" s="1">
        <f ca="1">0*(RAND())</f>
        <v>0</v>
      </c>
      <c r="K22" s="1">
        <f ca="1">0*(RAND())</f>
        <v>0</v>
      </c>
      <c r="L22" s="1">
        <f ca="1">0*(RAND())</f>
        <v>0</v>
      </c>
      <c r="M22" s="1">
        <f ca="1">0*(RAND())</f>
        <v>0</v>
      </c>
      <c r="N22" s="1">
        <f ca="1">0*(RAND())</f>
        <v>0</v>
      </c>
      <c r="O22" s="1">
        <f ca="1">0*(RAND())</f>
        <v>0</v>
      </c>
      <c r="P22" s="1">
        <f ca="1">0*(RAND())</f>
        <v>0</v>
      </c>
      <c r="Q22" s="1">
        <f ca="1">0*(RAND())</f>
        <v>0</v>
      </c>
      <c r="R22" s="1">
        <f ca="1">0*(RAND())</f>
        <v>0</v>
      </c>
      <c r="S22" s="1">
        <f ca="1">2.56*(RAND())</f>
        <v>0.44871075098241903</v>
      </c>
      <c r="T22" s="1">
        <f ca="1">0*(RAND())</f>
        <v>0</v>
      </c>
      <c r="U22" s="1">
        <f ca="1">0*(RAND())</f>
        <v>0</v>
      </c>
      <c r="V22" s="1">
        <f ca="1">0*(RAND())</f>
        <v>0</v>
      </c>
      <c r="W22" s="1">
        <f ca="1">0*(RAND())</f>
        <v>0</v>
      </c>
      <c r="X22" s="1">
        <f ca="1">0*(RAND())</f>
        <v>0</v>
      </c>
      <c r="Y22" s="1">
        <f ca="1">0*(RAND())</f>
        <v>0</v>
      </c>
      <c r="Z22" s="1">
        <f ca="1">0*(RAND())</f>
        <v>0</v>
      </c>
      <c r="AA22" s="1">
        <f ca="1">0*(RAND())</f>
        <v>0</v>
      </c>
      <c r="AB22" s="1">
        <f ca="1">0*(RAND())</f>
        <v>0</v>
      </c>
      <c r="AC22" s="1">
        <f ca="1">0*(RAND())</f>
        <v>0</v>
      </c>
      <c r="AD22" s="1">
        <f ca="1">0*(RAND())</f>
        <v>0</v>
      </c>
      <c r="AE22" s="1">
        <f ca="1">0*(RAND())</f>
        <v>0</v>
      </c>
      <c r="AF22" s="1">
        <f ca="1">0*(RAND())</f>
        <v>0</v>
      </c>
      <c r="AG22" s="1">
        <f ca="1">0*(RAND())</f>
        <v>0</v>
      </c>
      <c r="AH22" s="1">
        <f ca="1">0*(RAND())</f>
        <v>0</v>
      </c>
      <c r="AI22" s="1">
        <f ca="1">0*(RAND())</f>
        <v>0</v>
      </c>
      <c r="AJ22" s="1">
        <f ca="1">0*(RAND())</f>
        <v>0</v>
      </c>
      <c r="AK22" s="1">
        <f ca="1">0*(RAND())</f>
        <v>0</v>
      </c>
      <c r="AL22" s="1">
        <f ca="1">0*(RAND())</f>
        <v>0</v>
      </c>
      <c r="AM22" s="1">
        <f ca="1">0*(RAND())</f>
        <v>0</v>
      </c>
      <c r="AN22" s="1">
        <f ca="1">0*(RAND())</f>
        <v>0</v>
      </c>
      <c r="AO22" s="1">
        <f ca="1">0*(RAND())</f>
        <v>0</v>
      </c>
      <c r="AP22" s="1">
        <f ca="1">0*(RAND())</f>
        <v>0</v>
      </c>
      <c r="AQ22" s="1">
        <f ca="1">0*(RAND())</f>
        <v>0</v>
      </c>
      <c r="AR22" s="1">
        <f ca="1">0*(RAND())</f>
        <v>0</v>
      </c>
      <c r="AS22" s="1">
        <f ca="1">0*(RAND())</f>
        <v>0</v>
      </c>
      <c r="AT22" s="1">
        <f ca="1">0*(RAND())</f>
        <v>0</v>
      </c>
      <c r="AU22" s="1">
        <f ca="1">0*(RAND())</f>
        <v>0</v>
      </c>
      <c r="AV22" s="1">
        <f ca="1">0*(RAND())</f>
        <v>0</v>
      </c>
      <c r="AW22" s="1">
        <f ca="1">0*(RAND())</f>
        <v>0</v>
      </c>
      <c r="AX22" s="1">
        <f ca="1">0*(RAND())</f>
        <v>0</v>
      </c>
      <c r="AY22" s="1">
        <f ca="1">0*(RAND())</f>
        <v>0</v>
      </c>
      <c r="AZ22" s="1">
        <f ca="1">0*(RAND())</f>
        <v>0</v>
      </c>
      <c r="BA22" s="1" t="s">
        <v>97</v>
      </c>
      <c r="BB22" s="1" t="s">
        <v>97</v>
      </c>
      <c r="BC22" s="1" t="s">
        <v>97</v>
      </c>
      <c r="BD22" s="1">
        <f ca="1">0*(RAND())</f>
        <v>0</v>
      </c>
      <c r="BF22" s="20">
        <f t="shared" ca="1" si="0"/>
        <v>0</v>
      </c>
      <c r="BG22" s="21">
        <f t="shared" ca="1" si="1"/>
        <v>0</v>
      </c>
    </row>
    <row r="23" spans="3:59" x14ac:dyDescent="0.3">
      <c r="C23" s="2">
        <v>1</v>
      </c>
      <c r="E23" s="1" t="s">
        <v>95</v>
      </c>
      <c r="F23" s="1">
        <v>15</v>
      </c>
      <c r="G23" s="19">
        <v>44870</v>
      </c>
      <c r="H23" s="1" t="s">
        <v>110</v>
      </c>
      <c r="I23" s="1" t="s">
        <v>97</v>
      </c>
      <c r="J23" s="1">
        <f ca="1">0*(RAND())</f>
        <v>0</v>
      </c>
      <c r="K23" s="1">
        <f ca="1">0*(RAND())</f>
        <v>0</v>
      </c>
      <c r="L23" s="1">
        <f ca="1">0*(RAND())</f>
        <v>0</v>
      </c>
      <c r="M23" s="1">
        <f ca="1">0*(RAND())</f>
        <v>0</v>
      </c>
      <c r="N23" s="1">
        <f ca="1">0*(RAND())</f>
        <v>0</v>
      </c>
      <c r="O23" s="1">
        <f ca="1">0*(RAND())</f>
        <v>0</v>
      </c>
      <c r="P23" s="1">
        <f ca="1">0*(RAND())</f>
        <v>0</v>
      </c>
      <c r="Q23" s="1">
        <f ca="1">0*(RAND())</f>
        <v>0</v>
      </c>
      <c r="R23" s="1">
        <f ca="1">0*(RAND())</f>
        <v>0</v>
      </c>
      <c r="S23" s="1">
        <f ca="1">2.56*(RAND())</f>
        <v>0.40670646106220742</v>
      </c>
      <c r="T23" s="1" t="s">
        <v>97</v>
      </c>
      <c r="U23" s="1">
        <f ca="1">6.1*(RAND())</f>
        <v>5.7310717177367989</v>
      </c>
      <c r="V23" s="1">
        <f ca="1">0*(RAND())</f>
        <v>0</v>
      </c>
      <c r="W23" s="1">
        <f ca="1">0*(RAND())</f>
        <v>0</v>
      </c>
      <c r="X23" s="1">
        <f ca="1">750*(RAND())</f>
        <v>90.615917020396068</v>
      </c>
      <c r="Y23" s="1">
        <f ca="1">23.28*(RAND())</f>
        <v>19.411500543834997</v>
      </c>
      <c r="Z23" s="1">
        <f ca="1">20.78*(RAND())</f>
        <v>6.3412121677349509</v>
      </c>
      <c r="AA23" s="1">
        <f ca="1">0*(RAND())</f>
        <v>0</v>
      </c>
      <c r="AB23" s="1">
        <f ca="1">0*(RAND())</f>
        <v>0</v>
      </c>
      <c r="AC23" s="1">
        <f ca="1">0*(RAND())</f>
        <v>0</v>
      </c>
      <c r="AD23" s="1">
        <f ca="1">0*(RAND())</f>
        <v>0</v>
      </c>
      <c r="AE23" s="1">
        <f ca="1">0*(RAND())</f>
        <v>0</v>
      </c>
      <c r="AF23" s="1">
        <f ca="1">0*(RAND())</f>
        <v>0</v>
      </c>
      <c r="AG23" s="1">
        <f ca="1">0.72*(RAND())</f>
        <v>0.33391890749751618</v>
      </c>
      <c r="AH23" s="1">
        <f ca="1">23.28*(RAND())</f>
        <v>20.461866537667593</v>
      </c>
      <c r="AI23" s="1">
        <f ca="1">1*(RAND())</f>
        <v>0.73989232484493361</v>
      </c>
      <c r="AJ23" s="1">
        <f ca="1">1*(RAND())</f>
        <v>0.98769874998487961</v>
      </c>
      <c r="AK23" s="1">
        <f ca="1">0.5*(RAND())</f>
        <v>0.48859524031497592</v>
      </c>
      <c r="AL23" s="1">
        <f ca="1">0*(RAND())</f>
        <v>0</v>
      </c>
      <c r="AM23" s="1">
        <f ca="1">0*(RAND())</f>
        <v>0</v>
      </c>
      <c r="AN23" s="1">
        <f ca="1">0*(RAND())</f>
        <v>0</v>
      </c>
      <c r="AO23" s="1">
        <f ca="1">20.78*(RAND())</f>
        <v>11.75753617778315</v>
      </c>
      <c r="AP23" s="1">
        <f ca="1">0*(RAND())</f>
        <v>0</v>
      </c>
      <c r="AQ23" s="1">
        <f ca="1">0*(RAND())</f>
        <v>0</v>
      </c>
      <c r="AR23" s="1">
        <f ca="1">20*(RAND())</f>
        <v>12.992924253746811</v>
      </c>
      <c r="AS23" s="1">
        <f ca="1">0*(RAND())</f>
        <v>0</v>
      </c>
      <c r="AT23" s="1">
        <f ca="1">112.567811934901*(RAND())</f>
        <v>96.347089589432272</v>
      </c>
      <c r="AU23" s="1">
        <f ca="1">0*(RAND())</f>
        <v>0</v>
      </c>
      <c r="AV23" s="1">
        <f ca="1">0*(RAND())</f>
        <v>0</v>
      </c>
      <c r="AW23" s="1">
        <f ca="1">0*(RAND())</f>
        <v>0</v>
      </c>
      <c r="AX23" s="1">
        <f ca="1">0*(RAND())</f>
        <v>0</v>
      </c>
      <c r="AY23" s="1">
        <f ca="1">0*(RAND())</f>
        <v>0</v>
      </c>
      <c r="AZ23" s="1">
        <f ca="1">0*(RAND())</f>
        <v>0</v>
      </c>
      <c r="BA23" s="1" t="s">
        <v>97</v>
      </c>
      <c r="BB23" s="1" t="s">
        <v>97</v>
      </c>
      <c r="BC23" s="1" t="s">
        <v>97</v>
      </c>
      <c r="BD23" s="1">
        <f ca="1">0*(RAND())</f>
        <v>0</v>
      </c>
      <c r="BF23" s="20">
        <f t="shared" ca="1" si="0"/>
        <v>14.307641400425455</v>
      </c>
      <c r="BG23" s="21">
        <f t="shared" ca="1" si="1"/>
        <v>19.745419451332513</v>
      </c>
    </row>
    <row r="24" spans="3:59" x14ac:dyDescent="0.3">
      <c r="C24" s="2">
        <v>1</v>
      </c>
      <c r="E24" s="1" t="s">
        <v>95</v>
      </c>
      <c r="F24" s="1">
        <v>16</v>
      </c>
      <c r="G24" s="19">
        <v>44870</v>
      </c>
      <c r="H24" s="1" t="s">
        <v>111</v>
      </c>
      <c r="I24" s="1">
        <f ca="1">0*(RAND())</f>
        <v>0</v>
      </c>
      <c r="J24" s="1">
        <f ca="1">0*(RAND())</f>
        <v>0</v>
      </c>
      <c r="K24" s="1">
        <f ca="1">0*(RAND())</f>
        <v>0</v>
      </c>
      <c r="L24" s="1">
        <f ca="1">0*(RAND())</f>
        <v>0</v>
      </c>
      <c r="M24" s="1">
        <f ca="1">0*(RAND())</f>
        <v>0</v>
      </c>
      <c r="N24" s="1">
        <f ca="1">0*(RAND())</f>
        <v>0</v>
      </c>
      <c r="O24" s="1">
        <f ca="1">0*(RAND())</f>
        <v>0</v>
      </c>
      <c r="P24" s="1">
        <f ca="1">0*(RAND())</f>
        <v>0</v>
      </c>
      <c r="Q24" s="1">
        <f ca="1">0*(RAND())</f>
        <v>0</v>
      </c>
      <c r="R24" s="1">
        <f ca="1">0*(RAND())</f>
        <v>0</v>
      </c>
      <c r="S24" s="1">
        <f ca="1">2.56*(RAND())</f>
        <v>0.28703693852012435</v>
      </c>
      <c r="T24" s="1" t="s">
        <v>97</v>
      </c>
      <c r="U24" s="1">
        <f ca="1">2*(RAND())</f>
        <v>1.0313452841808877</v>
      </c>
      <c r="V24" s="1">
        <f ca="1">0*(RAND())</f>
        <v>0</v>
      </c>
      <c r="W24" s="1">
        <f ca="1">0*(RAND())</f>
        <v>0</v>
      </c>
      <c r="X24" s="1" t="s">
        <v>97</v>
      </c>
      <c r="Y24" s="1">
        <f ca="1">0*(RAND())</f>
        <v>0</v>
      </c>
      <c r="Z24" s="1">
        <f ca="1">0*(RAND())</f>
        <v>0</v>
      </c>
      <c r="AA24" s="1">
        <f ca="1">0*(RAND())</f>
        <v>0</v>
      </c>
      <c r="AB24" s="1">
        <f ca="1">0*(RAND())</f>
        <v>0</v>
      </c>
      <c r="AC24" s="1">
        <f ca="1">0*(RAND())</f>
        <v>0</v>
      </c>
      <c r="AD24" s="1">
        <f ca="1">24*(RAND())</f>
        <v>15.528434629078745</v>
      </c>
      <c r="AE24" s="1">
        <f ca="1">24*(RAND())</f>
        <v>22.329034536084336</v>
      </c>
      <c r="AF24" s="1">
        <f ca="1">0*(RAND())</f>
        <v>0</v>
      </c>
      <c r="AG24" s="1">
        <f ca="1">0*(RAND())</f>
        <v>0</v>
      </c>
      <c r="AH24" s="1">
        <f ca="1">0*(RAND())</f>
        <v>0</v>
      </c>
      <c r="AI24" s="1">
        <f ca="1">0*(RAND())</f>
        <v>0</v>
      </c>
      <c r="AJ24" s="1">
        <f ca="1">0*(RAND())</f>
        <v>0</v>
      </c>
      <c r="AK24" s="1">
        <f ca="1">0*(RAND())</f>
        <v>0</v>
      </c>
      <c r="AL24" s="1">
        <f ca="1">0*(RAND())</f>
        <v>0</v>
      </c>
      <c r="AM24" s="1">
        <f ca="1">0*(RAND())</f>
        <v>0</v>
      </c>
      <c r="AN24" s="1">
        <f ca="1">0*(RAND())</f>
        <v>0</v>
      </c>
      <c r="AO24" s="1">
        <f ca="1">0*(RAND())</f>
        <v>0</v>
      </c>
      <c r="AP24" s="1">
        <f ca="1">0*(RAND())</f>
        <v>0</v>
      </c>
      <c r="AQ24" s="1">
        <f ca="1">0*(RAND())</f>
        <v>0</v>
      </c>
      <c r="AR24" s="1">
        <f ca="1">20*(RAND())</f>
        <v>15.894699882764538</v>
      </c>
      <c r="AS24" s="1">
        <f ca="1">0*(RAND())</f>
        <v>0</v>
      </c>
      <c r="AT24" s="1">
        <f ca="1">200.683384685131*(RAND())</f>
        <v>161.63423193720021</v>
      </c>
      <c r="AU24" s="1">
        <f ca="1">0*(RAND())</f>
        <v>0</v>
      </c>
      <c r="AV24" s="1">
        <f ca="1">0*(RAND())</f>
        <v>0</v>
      </c>
      <c r="AW24" s="1">
        <f ca="1">0*(RAND())</f>
        <v>0</v>
      </c>
      <c r="AX24" s="1">
        <f ca="1">0*(RAND())</f>
        <v>0</v>
      </c>
      <c r="AY24" s="1">
        <f ca="1">0*(RAND())</f>
        <v>0</v>
      </c>
      <c r="AZ24" s="1">
        <f ca="1">0*(RAND())</f>
        <v>0</v>
      </c>
      <c r="BA24" s="1" t="s">
        <v>97</v>
      </c>
      <c r="BB24" s="1" t="s">
        <v>97</v>
      </c>
      <c r="BC24" s="1" t="s">
        <v>97</v>
      </c>
      <c r="BD24" s="1">
        <f ca="1">0*(RAND())</f>
        <v>0</v>
      </c>
      <c r="BF24" s="20">
        <f t="shared" ca="1" si="0"/>
        <v>22.329034536084336</v>
      </c>
      <c r="BG24" s="21">
        <f t="shared" ca="1" si="1"/>
        <v>22.329034536084336</v>
      </c>
    </row>
    <row r="25" spans="3:59" x14ac:dyDescent="0.3">
      <c r="C25" s="2">
        <v>1</v>
      </c>
      <c r="E25" s="1" t="s">
        <v>95</v>
      </c>
      <c r="F25" s="1">
        <v>17</v>
      </c>
      <c r="G25" s="19">
        <v>44870</v>
      </c>
      <c r="H25" s="1" t="s">
        <v>112</v>
      </c>
      <c r="I25" s="1">
        <f ca="1">0*(RAND())</f>
        <v>0</v>
      </c>
      <c r="J25" s="1">
        <f ca="1">7.5*(RAND())</f>
        <v>2.1065871171726611</v>
      </c>
      <c r="K25" s="1">
        <f ca="1">7.5*(RAND())</f>
        <v>6.34129702304738</v>
      </c>
      <c r="L25" s="1">
        <f ca="1">0*(RAND())</f>
        <v>0</v>
      </c>
      <c r="M25" s="1">
        <f ca="1">7.17697929504264*(RAND())</f>
        <v>1.9614858868771623</v>
      </c>
      <c r="N25" s="1">
        <f ca="1">0*(RAND())</f>
        <v>0</v>
      </c>
      <c r="O25" s="1">
        <f ca="1">0.323020704957364*(RAND())</f>
        <v>0.21562086441707873</v>
      </c>
      <c r="P25" s="1">
        <f ca="1">0*(RAND())</f>
        <v>0</v>
      </c>
      <c r="Q25" s="1">
        <f ca="1">0*(RAND())</f>
        <v>0</v>
      </c>
      <c r="R25" s="1">
        <f ca="1">0*(RAND())</f>
        <v>0</v>
      </c>
      <c r="S25" s="1">
        <f ca="1">2.56*(RAND())</f>
        <v>0.4615463572137023</v>
      </c>
      <c r="T25" s="1">
        <f ca="1">5*(RAND())</f>
        <v>1.2182763468034818</v>
      </c>
      <c r="U25" s="1">
        <f ca="1">5*(RAND())</f>
        <v>1.4900821737856396</v>
      </c>
      <c r="V25" s="1">
        <f ca="1">8.6*(RAND())</f>
        <v>2.9930961766231587</v>
      </c>
      <c r="W25" s="1">
        <f ca="1">96*(RAND())</f>
        <v>40.041560270718037</v>
      </c>
      <c r="X25" s="1">
        <f ca="1">429.852631578947*(RAND())</f>
        <v>405.54912450617957</v>
      </c>
      <c r="Y25" s="1">
        <f ca="1">23.76*(RAND())</f>
        <v>16.521299948082699</v>
      </c>
      <c r="Z25" s="1">
        <f ca="1">18.3549865591398*(RAND())</f>
        <v>6.9604981323606028</v>
      </c>
      <c r="AA25" s="1">
        <f ca="1">19.464306018937*(RAND())</f>
        <v>8.8149535328932576</v>
      </c>
      <c r="AB25" s="1">
        <f ca="1">17.964306018937*(RAND())</f>
        <v>4.8753725456584434</v>
      </c>
      <c r="AC25" s="1">
        <f ca="1">0*(RAND())</f>
        <v>0</v>
      </c>
      <c r="AD25" s="1">
        <f ca="1">0*(RAND())</f>
        <v>0</v>
      </c>
      <c r="AE25" s="1">
        <f ca="1">0*(RAND())</f>
        <v>0</v>
      </c>
      <c r="AF25" s="1">
        <f ca="1">0*(RAND())</f>
        <v>0</v>
      </c>
      <c r="AG25" s="1">
        <f ca="1">0.24*(RAND())</f>
        <v>1.8287788908750276E-2</v>
      </c>
      <c r="AH25" s="1">
        <f ca="1">5.79569398106301*(RAND())</f>
        <v>4.2091585418444186</v>
      </c>
      <c r="AI25" s="1">
        <f ca="1">1*(RAND())</f>
        <v>0.90068660623249119</v>
      </c>
      <c r="AJ25" s="1">
        <f ca="1">1*(RAND())</f>
        <v>0.63690416239470227</v>
      </c>
      <c r="AK25" s="1">
        <f ca="1">0.5*(RAND())</f>
        <v>0.19947642083120187</v>
      </c>
      <c r="AL25" s="1">
        <f ca="1">0.44372311827957*(RAND())</f>
        <v>0.18045261994010667</v>
      </c>
      <c r="AM25" s="1">
        <f ca="1">0*(RAND())</f>
        <v>0</v>
      </c>
      <c r="AN25" s="1">
        <f ca="1">0.8*(RAND())</f>
        <v>0.77380508796758973</v>
      </c>
      <c r="AO25" s="1">
        <f ca="1">0.390680540202794*(RAND())</f>
        <v>0.34835159661436527</v>
      </c>
      <c r="AP25" s="1">
        <f ca="1">7.67464881962201*(RAND())</f>
        <v>5.3529369323159237</v>
      </c>
      <c r="AQ25" s="1">
        <f ca="1">0*(RAND())</f>
        <v>0</v>
      </c>
      <c r="AR25" s="1">
        <f ca="1">20*(RAND())</f>
        <v>14.738886930962282</v>
      </c>
      <c r="AS25" s="1">
        <f ca="1">20*(RAND())</f>
        <v>16.308140025126551</v>
      </c>
      <c r="AT25" s="1">
        <f ca="1">116.941580756014*(RAND())</f>
        <v>38.815460257948892</v>
      </c>
      <c r="AU25" s="1">
        <f ca="1">87.9695851840699*(RAND())</f>
        <v>73.759684736939008</v>
      </c>
      <c r="AV25" s="1">
        <f ca="1">0*(RAND())</f>
        <v>0</v>
      </c>
      <c r="AW25" s="1">
        <f ca="1">0*(RAND())</f>
        <v>0</v>
      </c>
      <c r="AX25" s="1">
        <f ca="1">0*(RAND())</f>
        <v>0</v>
      </c>
      <c r="AY25" s="1">
        <f ca="1">0.161290322580645*(RAND())</f>
        <v>8.4096437174790067E-2</v>
      </c>
      <c r="AZ25" s="1">
        <f ca="1">0*(RAND())</f>
        <v>0</v>
      </c>
      <c r="BA25" s="1" t="s">
        <v>97</v>
      </c>
      <c r="BB25" s="1" t="s">
        <v>97</v>
      </c>
      <c r="BC25" s="1" t="s">
        <v>97</v>
      </c>
      <c r="BD25" s="1">
        <f ca="1">1.5*(RAND())</f>
        <v>1.1253801594019346</v>
      </c>
      <c r="BF25" s="20">
        <f t="shared" ca="1" si="0"/>
        <v>9.1428134251243769</v>
      </c>
      <c r="BG25" s="21">
        <f t="shared" ca="1" si="1"/>
        <v>16.53958773699145</v>
      </c>
    </row>
    <row r="26" spans="3:59" x14ac:dyDescent="0.3">
      <c r="C26" s="2">
        <v>1</v>
      </c>
      <c r="E26" s="1" t="s">
        <v>95</v>
      </c>
      <c r="F26" s="1">
        <v>18</v>
      </c>
      <c r="G26" s="19">
        <v>44870</v>
      </c>
      <c r="H26" s="1" t="s">
        <v>113</v>
      </c>
      <c r="I26" s="1">
        <f ca="1">0*(RAND())</f>
        <v>0</v>
      </c>
      <c r="J26" s="1">
        <f ca="1">14*(RAND())</f>
        <v>4.2598467656640064</v>
      </c>
      <c r="K26" s="1">
        <f ca="1">14*(RAND())</f>
        <v>6.2065425915188754</v>
      </c>
      <c r="L26" s="1">
        <f ca="1">0*(RAND())</f>
        <v>0</v>
      </c>
      <c r="M26" s="1">
        <f ca="1">14*(RAND())</f>
        <v>1.013440223621269</v>
      </c>
      <c r="N26" s="1">
        <f ca="1">0*(RAND())</f>
        <v>0</v>
      </c>
      <c r="O26" s="1">
        <f ca="1">0*(RAND())</f>
        <v>0</v>
      </c>
      <c r="P26" s="1">
        <f ca="1">0*(RAND())</f>
        <v>0</v>
      </c>
      <c r="Q26" s="1">
        <f ca="1">0*(RAND())</f>
        <v>0</v>
      </c>
      <c r="R26" s="1">
        <f ca="1">0*(RAND())</f>
        <v>0</v>
      </c>
      <c r="S26" s="1">
        <f ca="1">2.56*(RAND())</f>
        <v>1.4593197162021292</v>
      </c>
      <c r="T26" s="1">
        <f ca="1">5*(RAND())</f>
        <v>2.3661957382285665</v>
      </c>
      <c r="U26" s="1">
        <f ca="1">5*(RAND())</f>
        <v>1.1429547904709887</v>
      </c>
      <c r="V26" s="1">
        <f ca="1">0*(RAND())</f>
        <v>0</v>
      </c>
      <c r="W26" s="1">
        <f ca="1">179.2*(RAND())</f>
        <v>169.71869662317118</v>
      </c>
      <c r="X26" s="1">
        <f ca="1">679.770067977007*(RAND())</f>
        <v>429.01312949250644</v>
      </c>
      <c r="Y26" s="1">
        <f ca="1">24*(RAND())</f>
        <v>10.78625397727567</v>
      </c>
      <c r="Z26" s="1">
        <f ca="1">18.230958781362*(RAND())</f>
        <v>17.19565051652971</v>
      </c>
      <c r="AA26" s="1">
        <f ca="1">18.4466063466403*(RAND())</f>
        <v>0.51817509262318107</v>
      </c>
      <c r="AB26" s="1">
        <f ca="1">16.4466063466403*(RAND())</f>
        <v>13.930862255989105</v>
      </c>
      <c r="AC26" s="1">
        <f ca="1">0*(RAND())</f>
        <v>0</v>
      </c>
      <c r="AD26" s="1">
        <f ca="1">0*(RAND())</f>
        <v>0</v>
      </c>
      <c r="AE26" s="1">
        <f ca="1">0*(RAND())</f>
        <v>0</v>
      </c>
      <c r="AF26" s="1">
        <f ca="1">0*(RAND())</f>
        <v>0</v>
      </c>
      <c r="AG26" s="1">
        <f ca="1">0*(RAND())</f>
        <v>0</v>
      </c>
      <c r="AH26" s="1">
        <f ca="1">7.55339365335966*(RAND())</f>
        <v>5.5821309045612475</v>
      </c>
      <c r="AI26" s="1">
        <f ca="1">1*(RAND())</f>
        <v>0.65279246930817825</v>
      </c>
      <c r="AJ26" s="1">
        <f ca="1">1*(RAND())</f>
        <v>0.68240719965318453</v>
      </c>
      <c r="AK26" s="1">
        <f ca="1">0.5*(RAND())</f>
        <v>0.33757725906523001</v>
      </c>
      <c r="AL26" s="1">
        <f ca="1">0.441084229390681*(RAND())</f>
        <v>0.30057584558805051</v>
      </c>
      <c r="AM26" s="1">
        <f ca="1">0*(RAND())</f>
        <v>0</v>
      </c>
      <c r="AN26" s="1">
        <f ca="1">0.666666666666667*(RAND())</f>
        <v>0.12642466703803201</v>
      </c>
      <c r="AO26" s="1">
        <f ca="1">1.78435243472166*(RAND())</f>
        <v>1.204882471412313</v>
      </c>
      <c r="AP26" s="1">
        <f ca="1">10*(RAND())</f>
        <v>4.6653079392301153</v>
      </c>
      <c r="AQ26" s="1">
        <f ca="1">0*(RAND())</f>
        <v>0</v>
      </c>
      <c r="AR26" s="1">
        <f ca="1">20*(RAND())</f>
        <v>16.733956289154335</v>
      </c>
      <c r="AS26" s="1">
        <f ca="1">20*(RAND())</f>
        <v>15.195717506510785</v>
      </c>
      <c r="AT26" s="1">
        <f ca="1">129.937878809861*(RAND())</f>
        <v>96.290038711105836</v>
      </c>
      <c r="AU26" s="1">
        <f ca="1">739.943571991645*(RAND())</f>
        <v>198.95971691609435</v>
      </c>
      <c r="AV26" s="1">
        <f ca="1">0*(RAND())</f>
        <v>0</v>
      </c>
      <c r="AW26" s="1">
        <f ca="1">0*(RAND())</f>
        <v>0</v>
      </c>
      <c r="AX26" s="1">
        <f ca="1">0*(RAND())</f>
        <v>0</v>
      </c>
      <c r="AY26" s="1">
        <f ca="1">0.161290322580645*(RAND())</f>
        <v>2.208901612154026E-2</v>
      </c>
      <c r="AZ26" s="1">
        <f ca="1">0*(RAND())</f>
        <v>0</v>
      </c>
      <c r="BA26" s="1" t="s">
        <v>97</v>
      </c>
      <c r="BB26" s="1" t="s">
        <v>97</v>
      </c>
      <c r="BC26" s="1" t="s">
        <v>97</v>
      </c>
      <c r="BD26" s="1">
        <f ca="1">2*(RAND())</f>
        <v>0.62581795085092984</v>
      </c>
      <c r="BF26" s="20">
        <f t="shared" ca="1" si="0"/>
        <v>17.88342913502656</v>
      </c>
      <c r="BG26" s="21">
        <f t="shared" ca="1" si="1"/>
        <v>10.78625397727567</v>
      </c>
    </row>
    <row r="27" spans="3:59" x14ac:dyDescent="0.3">
      <c r="C27" s="2">
        <v>1</v>
      </c>
      <c r="E27" s="1" t="s">
        <v>95</v>
      </c>
      <c r="F27" s="1">
        <v>19</v>
      </c>
      <c r="G27" s="19">
        <v>44870</v>
      </c>
      <c r="H27" s="1" t="s">
        <v>114</v>
      </c>
      <c r="I27" s="1">
        <f ca="1">5*(RAND())</f>
        <v>3.63731169081393</v>
      </c>
      <c r="J27" s="1">
        <f ca="1">4.92252541153905*(RAND())</f>
        <v>2.1117774242437939</v>
      </c>
      <c r="K27" s="1">
        <f ca="1">3.92252541153905*(RAND())</f>
        <v>0.22399926632279435</v>
      </c>
      <c r="L27" s="1">
        <f ca="1">3.64963503649635*(RAND())</f>
        <v>3.4677733849312569</v>
      </c>
      <c r="M27" s="1">
        <f ca="1">0.272890375042703*(RAND())</f>
        <v>0.22323839052539413</v>
      </c>
      <c r="N27" s="1">
        <f ca="1">0*(RAND())</f>
        <v>0</v>
      </c>
      <c r="O27" s="1">
        <f ca="1">0*(RAND())</f>
        <v>0</v>
      </c>
      <c r="P27" s="1">
        <f ca="1">0*(RAND())</f>
        <v>0</v>
      </c>
      <c r="Q27" s="1">
        <f ca="1">0*(RAND())</f>
        <v>0</v>
      </c>
      <c r="R27" s="1">
        <f ca="1">1*(RAND())</f>
        <v>0.49075649709117919</v>
      </c>
      <c r="S27" s="1">
        <f ca="1">1.45278838560115*(RAND())</f>
        <v>1.0708467934252839</v>
      </c>
      <c r="T27" s="1">
        <f ca="1">2.3*(RAND())</f>
        <v>1.7008069692137937</v>
      </c>
      <c r="U27" s="1">
        <f ca="1">9.6*(RAND())</f>
        <v>0.84861219151245992</v>
      </c>
      <c r="V27" s="1">
        <f ca="1">8.5*(RAND())</f>
        <v>4.8647949846320264</v>
      </c>
      <c r="W27" s="1">
        <f ca="1">13.1067785282514*(RAND())</f>
        <v>10.265886400532064</v>
      </c>
      <c r="X27" s="1">
        <f ca="1">300*(RAND())</f>
        <v>148.21312222752209</v>
      </c>
      <c r="Y27" s="1">
        <f ca="1">23.52*(RAND())</f>
        <v>20.525312164418594</v>
      </c>
      <c r="Z27" s="1">
        <f ca="1">18.5874596774194*(RAND())</f>
        <v>9.5396482367644282</v>
      </c>
      <c r="AA27" s="1">
        <f ca="1">17.9084180384635*(RAND())</f>
        <v>7.992377811110571</v>
      </c>
      <c r="AB27" s="1">
        <f ca="1">13.0750847051302*(RAND())</f>
        <v>9.3511477793243092</v>
      </c>
      <c r="AC27" s="1">
        <f ca="1">3.33333333333333*(RAND())</f>
        <v>2.9925356711918174</v>
      </c>
      <c r="AD27" s="1">
        <f ca="1">0*(RAND())</f>
        <v>0</v>
      </c>
      <c r="AE27" s="1">
        <f ca="1">0*(RAND())</f>
        <v>0</v>
      </c>
      <c r="AF27" s="1">
        <f ca="1">0*(RAND())</f>
        <v>0</v>
      </c>
      <c r="AG27" s="1">
        <f ca="1">0.48*(RAND())</f>
        <v>0.19921540988984918</v>
      </c>
      <c r="AH27" s="1">
        <f ca="1">10.4449152948698*(RAND())</f>
        <v>8.3033969375584071</v>
      </c>
      <c r="AI27" s="1">
        <f ca="1">1*(RAND())</f>
        <v>0.36125486812619001</v>
      </c>
      <c r="AJ27" s="1">
        <f ca="1">1*(RAND())</f>
        <v>0.48610599590288772</v>
      </c>
      <c r="AK27" s="1">
        <f ca="1">0.5*(RAND())</f>
        <v>0.12772932758393724</v>
      </c>
      <c r="AL27" s="1">
        <f ca="1">0.44866935483871*(RAND())</f>
        <v>0.25036736304712887</v>
      </c>
      <c r="AM27" s="1">
        <f ca="1">0*(RAND())</f>
        <v>0</v>
      </c>
      <c r="AN27" s="1">
        <f ca="1">0.483870967741935*(RAND())</f>
        <v>0.22057719979493062</v>
      </c>
      <c r="AO27" s="1">
        <f ca="1">2.17904163895584*(RAND())</f>
        <v>0.77622805213162183</v>
      </c>
      <c r="AP27" s="1">
        <f ca="1">0.431789941614706*(RAND())</f>
        <v>0.32418656655046363</v>
      </c>
      <c r="AQ27" s="1">
        <f ca="1">5.2836053083567*(RAND())</f>
        <v>3.8606080293973224</v>
      </c>
      <c r="AR27" s="1">
        <f ca="1">20*(RAND())</f>
        <v>4.0048257433012306</v>
      </c>
      <c r="AS27" s="1">
        <f ca="1">20*(RAND())</f>
        <v>17.912958624089029</v>
      </c>
      <c r="AT27" s="1">
        <f ca="1">73.4536082474227*(RAND())</f>
        <v>38.890349367546577</v>
      </c>
      <c r="AU27" s="1">
        <f ca="1">80.2816901408451*(RAND())</f>
        <v>76.090754383757641</v>
      </c>
      <c r="AV27" s="1">
        <f ca="1">0*(RAND())</f>
        <v>0</v>
      </c>
      <c r="AW27" s="1">
        <f ca="1">0*(RAND())</f>
        <v>0</v>
      </c>
      <c r="AX27" s="1">
        <f ca="1">0*(RAND())</f>
        <v>0</v>
      </c>
      <c r="AY27" s="1">
        <f ca="1">0*(RAND())</f>
        <v>0</v>
      </c>
      <c r="AZ27" s="1">
        <f ca="1">0*(RAND())</f>
        <v>0</v>
      </c>
      <c r="BA27" s="1" t="s">
        <v>97</v>
      </c>
      <c r="BB27" s="1" t="s">
        <v>97</v>
      </c>
      <c r="BC27" s="1" t="s">
        <v>97</v>
      </c>
      <c r="BD27" s="1">
        <f ca="1">1.5*(RAND())</f>
        <v>0.14028962214927809</v>
      </c>
      <c r="BF27" s="20">
        <f t="shared" ca="1" si="0"/>
        <v>14.905451289141951</v>
      </c>
      <c r="BG27" s="21">
        <f t="shared" ca="1" si="1"/>
        <v>20.724527574308443</v>
      </c>
    </row>
    <row r="28" spans="3:59" x14ac:dyDescent="0.3">
      <c r="C28" s="2">
        <v>1</v>
      </c>
      <c r="E28" s="1" t="s">
        <v>95</v>
      </c>
      <c r="F28" s="1">
        <v>20</v>
      </c>
      <c r="G28" s="19">
        <v>44870</v>
      </c>
      <c r="H28" s="1" t="s">
        <v>115</v>
      </c>
      <c r="I28" s="1">
        <f ca="1">6*(RAND())</f>
        <v>4.5844074788213351</v>
      </c>
      <c r="J28" s="1">
        <f ca="1">5.38900479490534*(RAND())</f>
        <v>3.4550369359966799</v>
      </c>
      <c r="K28" s="1">
        <f ca="1">4.38900479490534*(RAND())</f>
        <v>2.8102865423679515</v>
      </c>
      <c r="L28" s="1">
        <f ca="1">4.37956204379562*(RAND())</f>
        <v>1.7526101084557475</v>
      </c>
      <c r="M28" s="1">
        <f ca="1">0.00944275110972015*(RAND())</f>
        <v>5.2910869445312184E-3</v>
      </c>
      <c r="N28" s="1">
        <f ca="1">0*(RAND())</f>
        <v>0</v>
      </c>
      <c r="O28" s="1">
        <f ca="1">0*(RAND())</f>
        <v>0</v>
      </c>
      <c r="P28" s="1">
        <f ca="1">0*(RAND())</f>
        <v>0</v>
      </c>
      <c r="Q28" s="1">
        <f ca="1">0*(RAND())</f>
        <v>0</v>
      </c>
      <c r="R28" s="1">
        <f ca="1">1*(RAND())</f>
        <v>0.78563006887023634</v>
      </c>
      <c r="S28" s="1">
        <f ca="1">1.37256023275108*(RAND())</f>
        <v>0.34833590435084583</v>
      </c>
      <c r="T28" s="1">
        <f ca="1">8.80215145609335*(RAND())</f>
        <v>3.2993661076809198</v>
      </c>
      <c r="U28" s="1">
        <f ca="1">9.8*(RAND())</f>
        <v>5.0003344240111627</v>
      </c>
      <c r="V28" s="1">
        <f ca="1">8.8*(RAND())</f>
        <v>1.4285900121684711</v>
      </c>
      <c r="W28" s="1">
        <f ca="1">53.0256870416608*(RAND())</f>
        <v>20.516452554545523</v>
      </c>
      <c r="X28" s="1">
        <f ca="1">284.742081447964*(RAND())</f>
        <v>204.67801621965961</v>
      </c>
      <c r="Y28" s="1">
        <f ca="1">24*(RAND())</f>
        <v>23.812736132032548</v>
      </c>
      <c r="Z28" s="1">
        <f ca="1">18.9627016129032*(RAND())</f>
        <v>2.5170395498093372</v>
      </c>
      <c r="AA28" s="1">
        <f ca="1">20.4259162800992*(RAND())</f>
        <v>11.522931719544101</v>
      </c>
      <c r="AB28" s="1">
        <f ca="1">15.4139661148309*(RAND())</f>
        <v>4.4036118194116227</v>
      </c>
      <c r="AC28" s="1">
        <f ca="1">3.51195016526824*(RAND())</f>
        <v>1.6222078082586799</v>
      </c>
      <c r="AD28" s="1">
        <f ca="1">0*(RAND())</f>
        <v>0</v>
      </c>
      <c r="AE28" s="1">
        <f ca="1">0*(RAND())</f>
        <v>0</v>
      </c>
      <c r="AF28" s="1">
        <f ca="1">0*(RAND())</f>
        <v>0</v>
      </c>
      <c r="AG28" s="1">
        <f ca="1">0*(RAND())</f>
        <v>0</v>
      </c>
      <c r="AH28" s="1">
        <f ca="1">8.58603388516908*(RAND())</f>
        <v>3.4772399707649644</v>
      </c>
      <c r="AI28" s="1">
        <f ca="1">1*(RAND())</f>
        <v>0.81870310337960683</v>
      </c>
      <c r="AJ28" s="1">
        <f ca="1">1*(RAND())</f>
        <v>0.77901378140881117</v>
      </c>
      <c r="AK28" s="1">
        <f ca="1">0.5*(RAND())</f>
        <v>0.21313230139832917</v>
      </c>
      <c r="AL28" s="1">
        <f ca="1">0.456653225806452*(RAND())</f>
        <v>0.1775149760884133</v>
      </c>
      <c r="AM28" s="1">
        <f ca="1">0*(RAND())</f>
        <v>0</v>
      </c>
      <c r="AN28" s="1">
        <f ca="1">0.580645161290323*(RAND())</f>
        <v>0.4310211775267544</v>
      </c>
      <c r="AO28" s="1">
        <f ca="1">0.0367853328040613*(RAND())</f>
        <v>2.1146814313811872E-2</v>
      </c>
      <c r="AP28" s="1">
        <f ca="1">0.0153681856077376*(RAND())</f>
        <v>4.2340421781514644E-3</v>
      </c>
      <c r="AQ28" s="1">
        <f ca="1">6.59198517032441*(RAND())</f>
        <v>5.5149095728409261</v>
      </c>
      <c r="AR28" s="1">
        <f ca="1">20*(RAND())</f>
        <v>13.218273086884235</v>
      </c>
      <c r="AS28" s="1">
        <f ca="1">20*(RAND())</f>
        <v>15.789046479013848</v>
      </c>
      <c r="AT28" s="1">
        <f ca="1">71.4123596219666*(RAND())</f>
        <v>48.479716398247625</v>
      </c>
      <c r="AU28" s="1">
        <f ca="1">77.2168176776056*(RAND())</f>
        <v>22.842826475850011</v>
      </c>
      <c r="AV28" s="1">
        <f ca="1">0*(RAND())</f>
        <v>0</v>
      </c>
      <c r="AW28" s="1">
        <f ca="1">0*(RAND())</f>
        <v>0</v>
      </c>
      <c r="AX28" s="1">
        <f ca="1">0*(RAND())</f>
        <v>0</v>
      </c>
      <c r="AY28" s="1">
        <f ca="1">0*(RAND())</f>
        <v>0</v>
      </c>
      <c r="AZ28" s="1">
        <f ca="1">0*(RAND())</f>
        <v>0</v>
      </c>
      <c r="BA28" s="1" t="s">
        <v>97</v>
      </c>
      <c r="BB28" s="1" t="s">
        <v>97</v>
      </c>
      <c r="BC28" s="1" t="s">
        <v>97</v>
      </c>
      <c r="BD28" s="1">
        <f ca="1">1.5*(RAND())</f>
        <v>0.72181991277702129</v>
      </c>
      <c r="BF28" s="20">
        <f t="shared" ca="1" si="0"/>
        <v>9.1881716945630529</v>
      </c>
      <c r="BG28" s="21">
        <f t="shared" ca="1" si="1"/>
        <v>23.812736132032548</v>
      </c>
    </row>
    <row r="29" spans="3:59" x14ac:dyDescent="0.3">
      <c r="C29" s="2">
        <v>1</v>
      </c>
      <c r="E29" s="1" t="s">
        <v>95</v>
      </c>
      <c r="F29" s="1">
        <v>21</v>
      </c>
      <c r="G29" s="19">
        <v>44870</v>
      </c>
      <c r="H29" s="1" t="s">
        <v>116</v>
      </c>
      <c r="I29" s="1">
        <f ca="1">0*(RAND())</f>
        <v>0</v>
      </c>
      <c r="J29" s="1">
        <f ca="1">0*(RAND())</f>
        <v>0</v>
      </c>
      <c r="K29" s="1">
        <f ca="1">0*(RAND())</f>
        <v>0</v>
      </c>
      <c r="L29" s="1">
        <f ca="1">0*(RAND())</f>
        <v>0</v>
      </c>
      <c r="M29" s="1">
        <f ca="1">0*(RAND())</f>
        <v>0</v>
      </c>
      <c r="N29" s="1">
        <f ca="1">0*(RAND())</f>
        <v>0</v>
      </c>
      <c r="O29" s="1">
        <f ca="1">0*(RAND())</f>
        <v>0</v>
      </c>
      <c r="P29" s="1">
        <f ca="1">0*(RAND())</f>
        <v>0</v>
      </c>
      <c r="Q29" s="1">
        <f ca="1">0*(RAND())</f>
        <v>0</v>
      </c>
      <c r="R29" s="1">
        <f ca="1">0*(RAND())</f>
        <v>0</v>
      </c>
      <c r="S29" s="1">
        <f ca="1">2.56*(RAND())</f>
        <v>0.61650166903619863</v>
      </c>
      <c r="T29" s="1" t="s">
        <v>97</v>
      </c>
      <c r="U29" s="1">
        <f ca="1">1.7*(RAND())</f>
        <v>8.988055712821115E-2</v>
      </c>
      <c r="V29" s="1">
        <f ca="1">2.8*(RAND())</f>
        <v>1.9667983571463192</v>
      </c>
      <c r="W29" s="1">
        <f ca="1">0*(RAND())</f>
        <v>0</v>
      </c>
      <c r="X29" s="1">
        <f ca="1">900*(RAND())</f>
        <v>103.81216395306808</v>
      </c>
      <c r="Y29" s="1">
        <f ca="1">0*(RAND())</f>
        <v>0</v>
      </c>
      <c r="Z29" s="1">
        <f ca="1">0*(RAND())</f>
        <v>0</v>
      </c>
      <c r="AA29" s="1">
        <f ca="1">0*(RAND())</f>
        <v>0</v>
      </c>
      <c r="AB29" s="1">
        <f ca="1">0*(RAND())</f>
        <v>0</v>
      </c>
      <c r="AC29" s="1">
        <f ca="1">0*(RAND())</f>
        <v>0</v>
      </c>
      <c r="AD29" s="1">
        <f ca="1">24*(RAND())</f>
        <v>5.8153383027461771</v>
      </c>
      <c r="AE29" s="1">
        <f ca="1">0*(RAND())</f>
        <v>0</v>
      </c>
      <c r="AF29" s="1">
        <f ca="1">24*(RAND())</f>
        <v>15.271105136370505</v>
      </c>
      <c r="AG29" s="1">
        <f ca="1">0*(RAND())</f>
        <v>0</v>
      </c>
      <c r="AH29" s="1">
        <f ca="1">0*(RAND())</f>
        <v>0</v>
      </c>
      <c r="AI29" s="1">
        <f ca="1">0*(RAND())</f>
        <v>0</v>
      </c>
      <c r="AJ29" s="1">
        <f ca="1">0*(RAND())</f>
        <v>0</v>
      </c>
      <c r="AK29" s="1">
        <f ca="1">0*(RAND())</f>
        <v>0</v>
      </c>
      <c r="AL29" s="1">
        <f ca="1">0*(RAND())</f>
        <v>0</v>
      </c>
      <c r="AM29" s="1">
        <f ca="1">0*(RAND())</f>
        <v>0</v>
      </c>
      <c r="AN29" s="1">
        <f ca="1">0*(RAND())</f>
        <v>0</v>
      </c>
      <c r="AO29" s="1">
        <f ca="1">0*(RAND())</f>
        <v>0</v>
      </c>
      <c r="AP29" s="1">
        <f ca="1">0*(RAND())</f>
        <v>0</v>
      </c>
      <c r="AQ29" s="1">
        <f ca="1">0*(RAND())</f>
        <v>0</v>
      </c>
      <c r="AR29" s="1">
        <f ca="1">21*(RAND())</f>
        <v>12.847578697267565</v>
      </c>
      <c r="AS29" s="1">
        <f ca="1">21*(RAND())</f>
        <v>0.57123344136144572</v>
      </c>
      <c r="AT29" s="1">
        <f ca="1">223.195187165775*(RAND())</f>
        <v>15.285461351826845</v>
      </c>
      <c r="AU29" s="1">
        <f ca="1">0*(RAND())</f>
        <v>0</v>
      </c>
      <c r="AV29" s="1">
        <f ca="1">0*(RAND())</f>
        <v>0</v>
      </c>
      <c r="AW29" s="1">
        <f ca="1">0*(RAND())</f>
        <v>0</v>
      </c>
      <c r="AX29" s="1">
        <f ca="1">0*(RAND())</f>
        <v>0</v>
      </c>
      <c r="AY29" s="1">
        <f ca="1">0*(RAND())</f>
        <v>0</v>
      </c>
      <c r="AZ29" s="1">
        <f ca="1">0*(RAND())</f>
        <v>0</v>
      </c>
      <c r="BA29" s="1" t="s">
        <v>97</v>
      </c>
      <c r="BB29" s="1" t="s">
        <v>97</v>
      </c>
      <c r="BC29" s="1" t="s">
        <v>97</v>
      </c>
      <c r="BD29" s="1">
        <f ca="1">0*(RAND())</f>
        <v>0</v>
      </c>
      <c r="BF29" s="20">
        <f t="shared" ca="1" si="0"/>
        <v>15.271105136370505</v>
      </c>
      <c r="BG29" s="21">
        <f t="shared" ca="1" si="1"/>
        <v>15.271105136370505</v>
      </c>
    </row>
    <row r="30" spans="3:59" x14ac:dyDescent="0.3">
      <c r="C30" s="2">
        <v>1</v>
      </c>
      <c r="E30" s="1" t="s">
        <v>95</v>
      </c>
      <c r="F30" s="1">
        <v>22</v>
      </c>
      <c r="G30" s="19">
        <v>44870</v>
      </c>
      <c r="H30" s="1" t="s">
        <v>117</v>
      </c>
      <c r="I30" s="1">
        <f ca="1">0*(RAND())</f>
        <v>0</v>
      </c>
      <c r="J30" s="1">
        <f ca="1">7.78247752340347*(RAND())</f>
        <v>0.77282523007838266</v>
      </c>
      <c r="K30" s="1">
        <f ca="1">7.6*(RAND())</f>
        <v>2.1837263584232689</v>
      </c>
      <c r="L30" s="1">
        <f ca="1">0*(RAND())</f>
        <v>0</v>
      </c>
      <c r="M30" s="1">
        <f ca="1">7.45401798127723*(RAND())</f>
        <v>4.1946223883123475</v>
      </c>
      <c r="N30" s="1">
        <f ca="1">0*(RAND())</f>
        <v>0</v>
      </c>
      <c r="O30" s="1">
        <f ca="1">0.145982018722773*(RAND())</f>
        <v>5.7937295638121375E-2</v>
      </c>
      <c r="P30" s="1">
        <f ca="1">0*(RAND())</f>
        <v>0</v>
      </c>
      <c r="Q30" s="1">
        <f ca="1">0*(RAND())</f>
        <v>0</v>
      </c>
      <c r="R30" s="1">
        <f ca="1">0.182477523403466*(RAND())</f>
        <v>0.14818070650995027</v>
      </c>
      <c r="S30" s="1">
        <f ca="1">2.56*(RAND())</f>
        <v>0.85299252614077969</v>
      </c>
      <c r="T30" s="1">
        <f ca="1">2.7*(RAND())</f>
        <v>0.960487971057987</v>
      </c>
      <c r="U30" s="1">
        <f ca="1">2.7*(RAND())</f>
        <v>2.4359767388024305</v>
      </c>
      <c r="V30" s="1">
        <f ca="1">0*(RAND())</f>
        <v>0</v>
      </c>
      <c r="W30" s="1">
        <f ca="1">52.5312*(RAND())</f>
        <v>49.51293835911364</v>
      </c>
      <c r="X30" s="1">
        <f ca="1">479.316945305972*(RAND())</f>
        <v>185.52619788763369</v>
      </c>
      <c r="Y30" s="1">
        <f ca="1">22.8*(RAND())</f>
        <v>8.0690181298057606</v>
      </c>
      <c r="Z30" s="1">
        <f ca="1">17.5*(RAND())</f>
        <v>3.1272405331606343</v>
      </c>
      <c r="AA30" s="1">
        <f ca="1">16.0194998258139*(RAND())</f>
        <v>13.488612425782639</v>
      </c>
      <c r="AB30" s="1">
        <f ca="1">13.6387965663308*(RAND())</f>
        <v>3.7584079520362841</v>
      </c>
      <c r="AC30" s="1">
        <f ca="1">0.3807032594831*(RAND())</f>
        <v>0.12219585378116919</v>
      </c>
      <c r="AD30" s="1">
        <f ca="1">0*(RAND())</f>
        <v>0</v>
      </c>
      <c r="AE30" s="1">
        <f ca="1">0*(RAND())</f>
        <v>0</v>
      </c>
      <c r="AF30" s="1">
        <f ca="1">0*(RAND())</f>
        <v>0</v>
      </c>
      <c r="AG30" s="1">
        <f ca="1">1.2*(RAND())</f>
        <v>1.0924556150202167</v>
      </c>
      <c r="AH30" s="1">
        <f ca="1">9.16120343366917*(RAND())</f>
        <v>8.029702176263763</v>
      </c>
      <c r="AI30" s="1">
        <f ca="1">1*(RAND())</f>
        <v>0.35968406204666226</v>
      </c>
      <c r="AJ30" s="1">
        <f ca="1">1*(RAND())</f>
        <v>0.58251506231157968</v>
      </c>
      <c r="AK30" s="1">
        <f ca="1">0.5*(RAND())</f>
        <v>0.42847668141903617</v>
      </c>
      <c r="AL30" s="1">
        <f ca="1">0*(RAND())</f>
        <v>0</v>
      </c>
      <c r="AM30" s="1">
        <f ca="1">0*(RAND())</f>
        <v>0</v>
      </c>
      <c r="AN30" s="1">
        <f ca="1">0.6*(RAND())</f>
        <v>7.3965489510738752E-2</v>
      </c>
      <c r="AO30" s="1">
        <f ca="1">3.48050017418607*(RAND())</f>
        <v>1.2010906026541071</v>
      </c>
      <c r="AP30" s="1">
        <f ca="1">6*(RAND())</f>
        <v>3.1917956945554256</v>
      </c>
      <c r="AQ30" s="1">
        <f ca="1">0*(RAND())</f>
        <v>0</v>
      </c>
      <c r="AR30" s="1">
        <f ca="1">20*(RAND())</f>
        <v>13.790133807404853</v>
      </c>
      <c r="AS30" s="1">
        <f ca="1">0*(RAND())</f>
        <v>0</v>
      </c>
      <c r="AT30" s="1">
        <f ca="1">133.420372573921*(RAND())</f>
        <v>72.999237497127865</v>
      </c>
      <c r="AU30" s="1">
        <f ca="1">0*(RAND())</f>
        <v>0</v>
      </c>
      <c r="AV30" s="1">
        <f ca="1">0*(RAND())</f>
        <v>0</v>
      </c>
      <c r="AW30" s="1">
        <f ca="1">0*(RAND())</f>
        <v>0</v>
      </c>
      <c r="AX30" s="1">
        <f ca="1">0*(RAND())</f>
        <v>0</v>
      </c>
      <c r="AY30" s="1">
        <f ca="1">0.2*(RAND())</f>
        <v>4.6114012036619273E-2</v>
      </c>
      <c r="AZ30" s="1">
        <f ca="1">0*(RAND())</f>
        <v>0</v>
      </c>
      <c r="BA30" s="1" t="s">
        <v>97</v>
      </c>
      <c r="BB30" s="1" t="s">
        <v>97</v>
      </c>
      <c r="BC30" s="1" t="s">
        <v>97</v>
      </c>
      <c r="BD30" s="1">
        <f ca="1">2*(RAND())</f>
        <v>0.98273054874260257</v>
      </c>
      <c r="BF30" s="20">
        <f t="shared" ca="1" si="0"/>
        <v>8.6476358795590151</v>
      </c>
      <c r="BG30" s="21">
        <f t="shared" ca="1" si="1"/>
        <v>9.1614737448259778</v>
      </c>
    </row>
    <row r="31" spans="3:59" x14ac:dyDescent="0.3">
      <c r="C31" s="2">
        <v>1</v>
      </c>
      <c r="E31" s="1" t="s">
        <v>95</v>
      </c>
      <c r="F31" s="1">
        <v>23</v>
      </c>
      <c r="G31" s="19">
        <v>44870</v>
      </c>
      <c r="H31" s="1" t="s">
        <v>118</v>
      </c>
      <c r="I31" s="1">
        <f ca="1">0*(RAND())</f>
        <v>0</v>
      </c>
      <c r="J31" s="1">
        <f ca="1">8.46833542381115*(RAND())</f>
        <v>4.0831805755753976</v>
      </c>
      <c r="K31" s="1">
        <f ca="1">8.3*(RAND())</f>
        <v>4.4709532459207155</v>
      </c>
      <c r="L31" s="1">
        <f ca="1">0*(RAND())</f>
        <v>0</v>
      </c>
      <c r="M31" s="1">
        <f ca="1">7.96332915237771*(RAND())</f>
        <v>7.5647482503419834</v>
      </c>
      <c r="N31" s="1">
        <f ca="1">0*(RAND())</f>
        <v>0</v>
      </c>
      <c r="O31" s="1">
        <f ca="1">0.336670847622293*(RAND())</f>
        <v>0.2208532584015454</v>
      </c>
      <c r="P31" s="1">
        <f ca="1">0*(RAND())</f>
        <v>0</v>
      </c>
      <c r="Q31" s="1">
        <f ca="1">0*(RAND())</f>
        <v>0</v>
      </c>
      <c r="R31" s="1">
        <f ca="1">0.168335423811146*(RAND())</f>
        <v>0.11722801080814498</v>
      </c>
      <c r="S31" s="1">
        <f ca="1">2.56*(RAND())</f>
        <v>0.55002572167795483</v>
      </c>
      <c r="T31" s="1">
        <f ca="1">3.7*(RAND())</f>
        <v>2.4073755087392126</v>
      </c>
      <c r="U31" s="1">
        <f ca="1">3.7*(RAND())</f>
        <v>2.1790053229811539</v>
      </c>
      <c r="V31" s="1">
        <f ca="1">0*(RAND())</f>
        <v>0</v>
      </c>
      <c r="W31" s="1">
        <f ca="1">78.6176*(RAND())</f>
        <v>18.0772721621267</v>
      </c>
      <c r="X31" s="1">
        <f ca="1">534.369282891022*(RAND())</f>
        <v>526.84911216799355</v>
      </c>
      <c r="Y31" s="1">
        <f ca="1">22.56*(RAND())</f>
        <v>21.74867787241201</v>
      </c>
      <c r="Z31" s="1">
        <f ca="1">17.86*(RAND())</f>
        <v>9.9425523736676844</v>
      </c>
      <c r="AA31" s="1">
        <f ca="1">14.5965253711537*(RAND())</f>
        <v>12.199860964467575</v>
      </c>
      <c r="AB31" s="1">
        <f ca="1">12.7815083422922*(RAND())</f>
        <v>5.9517684906172992</v>
      </c>
      <c r="AC31" s="1">
        <f ca="1">0.315017028861437*(RAND())</f>
        <v>0.28984827267098801</v>
      </c>
      <c r="AD31" s="1">
        <f ca="1">0*(RAND())</f>
        <v>0</v>
      </c>
      <c r="AE31" s="1">
        <f ca="1">0*(RAND())</f>
        <v>0</v>
      </c>
      <c r="AF31" s="1">
        <f ca="1">0*(RAND())</f>
        <v>0</v>
      </c>
      <c r="AG31" s="1">
        <f ca="1">1.44*(RAND())</f>
        <v>0.51041177516760428</v>
      </c>
      <c r="AH31" s="1">
        <f ca="1">9.77849165770778*(RAND())</f>
        <v>3.0770608744567447</v>
      </c>
      <c r="AI31" s="1">
        <f ca="1">1*(RAND())</f>
        <v>0.64258198754465601</v>
      </c>
      <c r="AJ31" s="1">
        <f ca="1">1*(RAND())</f>
        <v>0.13187264030704393</v>
      </c>
      <c r="AK31" s="1">
        <f ca="1">0.5*(RAND())</f>
        <v>0.30536978528222947</v>
      </c>
      <c r="AL31" s="1">
        <f ca="1">0*(RAND())</f>
        <v>0</v>
      </c>
      <c r="AM31" s="1">
        <f ca="1">0*(RAND())</f>
        <v>0</v>
      </c>
      <c r="AN31" s="1">
        <f ca="1">0.5*(RAND())</f>
        <v>4.1089879379568761E-2</v>
      </c>
      <c r="AO31" s="1">
        <f ca="1">4.76347462884634*(RAND())</f>
        <v>1.0381886923364361</v>
      </c>
      <c r="AP31" s="1">
        <f ca="1">7.38892900889875*(RAND())</f>
        <v>4.5678977412541535</v>
      </c>
      <c r="AQ31" s="1">
        <f ca="1">0*(RAND())</f>
        <v>0</v>
      </c>
      <c r="AR31" s="1">
        <f ca="1">21*(RAND())</f>
        <v>3.5792917487207934</v>
      </c>
      <c r="AS31" s="1">
        <f ca="1">21*(RAND())</f>
        <v>15.741319539649815</v>
      </c>
      <c r="AT31" s="1">
        <f ca="1">113.192242631354*(RAND())</f>
        <v>82.196214710178396</v>
      </c>
      <c r="AU31" s="1">
        <f ca="1">0*(RAND())</f>
        <v>0</v>
      </c>
      <c r="AV31" s="1">
        <f ca="1">0*(RAND())</f>
        <v>0</v>
      </c>
      <c r="AW31" s="1">
        <f ca="1">0*(RAND())</f>
        <v>0</v>
      </c>
      <c r="AX31" s="1">
        <f ca="1">0*(RAND())</f>
        <v>0</v>
      </c>
      <c r="AY31" s="1">
        <f ca="1">0.2*(RAND())</f>
        <v>0.19320780008894839</v>
      </c>
      <c r="AZ31" s="1">
        <f ca="1">0*(RAND())</f>
        <v>0</v>
      </c>
      <c r="BA31" s="1" t="s">
        <v>97</v>
      </c>
      <c r="BB31" s="1" t="s">
        <v>97</v>
      </c>
      <c r="BC31" s="1" t="s">
        <v>97</v>
      </c>
      <c r="BD31" s="1">
        <f ca="1">1.5*(RAND())</f>
        <v>1.4989835371936275</v>
      </c>
      <c r="BF31" s="20">
        <f t="shared" ca="1" si="0"/>
        <v>10.603322860588403</v>
      </c>
      <c r="BG31" s="21">
        <f t="shared" ca="1" si="1"/>
        <v>22.259089647579614</v>
      </c>
    </row>
    <row r="32" spans="3:59" x14ac:dyDescent="0.3">
      <c r="C32" s="2">
        <v>1</v>
      </c>
      <c r="E32" s="1" t="s">
        <v>95</v>
      </c>
      <c r="F32" s="1">
        <v>24</v>
      </c>
      <c r="G32" s="19">
        <v>44870</v>
      </c>
      <c r="H32" s="1" t="s">
        <v>119</v>
      </c>
      <c r="I32" s="1">
        <f ca="1">0*(RAND())</f>
        <v>0</v>
      </c>
      <c r="J32" s="1">
        <f ca="1">1*(RAND())</f>
        <v>9.5464921627710031E-2</v>
      </c>
      <c r="K32" s="1">
        <f ca="1">0*(RAND())</f>
        <v>0</v>
      </c>
      <c r="L32" s="1">
        <f ca="1">0*(RAND())</f>
        <v>0</v>
      </c>
      <c r="M32" s="1">
        <f ca="1">0*(RAND())</f>
        <v>0</v>
      </c>
      <c r="N32" s="1">
        <f ca="1">0*(RAND())</f>
        <v>0</v>
      </c>
      <c r="O32" s="1">
        <f ca="1">0*(RAND())</f>
        <v>0</v>
      </c>
      <c r="P32" s="1">
        <f ca="1">0*(RAND())</f>
        <v>0</v>
      </c>
      <c r="Q32" s="1">
        <f ca="1">0*(RAND())</f>
        <v>0</v>
      </c>
      <c r="R32" s="1">
        <f ca="1">1*(RAND())</f>
        <v>0.55961465198107407</v>
      </c>
      <c r="S32" s="1">
        <f ca="1">2.56*(RAND())</f>
        <v>0.80869075713874883</v>
      </c>
      <c r="T32" s="1" t="s">
        <v>97</v>
      </c>
      <c r="U32" s="1">
        <f ca="1">0*(RAND())</f>
        <v>0</v>
      </c>
      <c r="V32" s="1">
        <f ca="1">0*(RAND())</f>
        <v>0</v>
      </c>
      <c r="W32" s="1">
        <f ca="1">0*(RAND())</f>
        <v>0</v>
      </c>
      <c r="X32" s="1">
        <f ca="1">49.8503322352076*(RAND())</f>
        <v>18.744029240648093</v>
      </c>
      <c r="Y32" s="1">
        <f ca="1">22.56*(RAND())</f>
        <v>21.511065575301821</v>
      </c>
      <c r="Z32" s="1">
        <f ca="1">20.06*(RAND())</f>
        <v>11.256019342417561</v>
      </c>
      <c r="AA32" s="1">
        <f ca="1">20.0600468474658*(RAND())</f>
        <v>16.479040449109362</v>
      </c>
      <c r="AB32" s="1">
        <f ca="1">0*(RAND())</f>
        <v>0</v>
      </c>
      <c r="AC32" s="1">
        <f ca="1">20.0600468474658*(RAND())</f>
        <v>8.7328124819841282</v>
      </c>
      <c r="AD32" s="1">
        <f ca="1">0*(RAND())</f>
        <v>0</v>
      </c>
      <c r="AE32" s="1">
        <f ca="1">0*(RAND())</f>
        <v>0</v>
      </c>
      <c r="AF32" s="1">
        <f ca="1">0*(RAND())</f>
        <v>0</v>
      </c>
      <c r="AG32" s="1">
        <f ca="1">1.44*(RAND())</f>
        <v>0.31557590986377282</v>
      </c>
      <c r="AH32" s="1">
        <f ca="1">22.56*(RAND())</f>
        <v>21.813359800885657</v>
      </c>
      <c r="AI32" s="1">
        <f ca="1">1*(RAND())</f>
        <v>0.47385015851932499</v>
      </c>
      <c r="AJ32" s="1">
        <f ca="1">1*(RAND())</f>
        <v>0.53332462230974187</v>
      </c>
      <c r="AK32" s="1">
        <f ca="1">0.5*(RAND())</f>
        <v>0.21467130937059981</v>
      </c>
      <c r="AL32" s="1">
        <f ca="1">0*(RAND())</f>
        <v>0</v>
      </c>
      <c r="AM32" s="1">
        <f ca="1">0*(RAND())</f>
        <v>0</v>
      </c>
      <c r="AN32" s="1">
        <f ca="1">0*(RAND())</f>
        <v>0</v>
      </c>
      <c r="AO32" s="1">
        <f ca="1">-0.0000468474658141815*(RAND())</f>
        <v>-2.7017086234873682E-5</v>
      </c>
      <c r="AP32" s="1">
        <f ca="1">0*(RAND())</f>
        <v>0</v>
      </c>
      <c r="AQ32" s="1">
        <f ca="1">0*(RAND())</f>
        <v>0</v>
      </c>
      <c r="AR32" s="1">
        <f ca="1">0*(RAND())</f>
        <v>0</v>
      </c>
      <c r="AS32" s="1">
        <f ca="1">0*(RAND())</f>
        <v>0</v>
      </c>
      <c r="AT32" s="1" t="s">
        <v>120</v>
      </c>
      <c r="AU32" s="1">
        <f ca="1">0*(RAND())</f>
        <v>0</v>
      </c>
      <c r="AV32" s="1">
        <f ca="1">0*(RAND())</f>
        <v>0</v>
      </c>
      <c r="AW32" s="1">
        <f ca="1">0*(RAND())</f>
        <v>0</v>
      </c>
      <c r="AX32" s="1">
        <f ca="1">0*(RAND())</f>
        <v>0</v>
      </c>
      <c r="AY32" s="1">
        <f ca="1">0*(RAND())</f>
        <v>0</v>
      </c>
      <c r="AZ32" s="1">
        <f ca="1">0*(RAND())</f>
        <v>0</v>
      </c>
      <c r="BA32" s="1" t="s">
        <v>97</v>
      </c>
      <c r="BB32" s="1" t="s">
        <v>97</v>
      </c>
      <c r="BC32" s="1" t="s">
        <v>97</v>
      </c>
      <c r="BD32" s="1">
        <f ca="1">0*(RAND())</f>
        <v>0</v>
      </c>
      <c r="BF32" s="20">
        <f t="shared" ca="1" si="0"/>
        <v>10.270207464961331</v>
      </c>
      <c r="BG32" s="21">
        <f t="shared" ca="1" si="1"/>
        <v>21.826641485165595</v>
      </c>
    </row>
    <row r="33" spans="3:59" x14ac:dyDescent="0.3">
      <c r="C33" s="2">
        <v>1</v>
      </c>
      <c r="E33" s="1" t="s">
        <v>95</v>
      </c>
      <c r="F33" s="1">
        <v>25</v>
      </c>
      <c r="G33" s="19">
        <v>44870</v>
      </c>
      <c r="H33" s="1" t="s">
        <v>121</v>
      </c>
      <c r="I33" s="1">
        <f ca="1">0*(RAND())</f>
        <v>0</v>
      </c>
      <c r="J33" s="1">
        <f ca="1">8.18709710426686*(RAND())</f>
        <v>4.9847602912919937</v>
      </c>
      <c r="K33" s="1">
        <f ca="1">8.1*(RAND())</f>
        <v>2.2250149788250431</v>
      </c>
      <c r="L33" s="1">
        <f ca="1">0*(RAND())</f>
        <v>0</v>
      </c>
      <c r="M33" s="1">
        <f ca="1">7.96935434359971*(RAND())</f>
        <v>1.6465143629542189</v>
      </c>
      <c r="N33" s="1">
        <f ca="1">0*(RAND())</f>
        <v>0</v>
      </c>
      <c r="O33" s="1">
        <f ca="1">0.130645656400286*(RAND())</f>
        <v>2.0010927478488837E-2</v>
      </c>
      <c r="P33" s="1">
        <f ca="1">0*(RAND())</f>
        <v>0</v>
      </c>
      <c r="Q33" s="1">
        <f ca="1">0*(RAND())</f>
        <v>0</v>
      </c>
      <c r="R33" s="1">
        <f ca="1">0.0870971042668577*(RAND())</f>
        <v>1.5050285855866782E-3</v>
      </c>
      <c r="S33" s="1">
        <f ca="1">2.56*(RAND())</f>
        <v>0.43670254838715122</v>
      </c>
      <c r="T33" s="1">
        <f ca="1">3.1*(RAND())</f>
        <v>6.4137450784749084E-2</v>
      </c>
      <c r="U33" s="1">
        <f ca="1">3.1*(RAND())</f>
        <v>2.9491754175962819</v>
      </c>
      <c r="V33" s="1">
        <f ca="1">0*(RAND())</f>
        <v>0</v>
      </c>
      <c r="W33" s="1">
        <f ca="1">64.2816*(RAND())</f>
        <v>44.163040088543752</v>
      </c>
      <c r="X33" s="1">
        <f ca="1">509.653460831666*(RAND())</f>
        <v>454.09736914235793</v>
      </c>
      <c r="Y33" s="1">
        <f ca="1">23.04*(RAND())</f>
        <v>19.164284331328453</v>
      </c>
      <c r="Z33" s="1">
        <f ca="1">18.24*(RAND())</f>
        <v>3.6838235959260994</v>
      </c>
      <c r="AA33" s="1">
        <f ca="1">15.2227236892126*(RAND())</f>
        <v>1.101152826418033</v>
      </c>
      <c r="AB33" s="1">
        <f ca="1">13.5518289323621*(RAND())</f>
        <v>11.371187475092752</v>
      </c>
      <c r="AC33" s="1">
        <f ca="1">0.170894756850528*(RAND())</f>
        <v>0.1224448549400939</v>
      </c>
      <c r="AD33" s="1">
        <f ca="1">0*(RAND())</f>
        <v>0</v>
      </c>
      <c r="AE33" s="1">
        <f ca="1">0*(RAND())</f>
        <v>0</v>
      </c>
      <c r="AF33" s="1">
        <f ca="1">0*(RAND())</f>
        <v>0</v>
      </c>
      <c r="AG33" s="1">
        <f ca="1">0.96*(RAND())</f>
        <v>0.30225439791759218</v>
      </c>
      <c r="AH33" s="1">
        <f ca="1">9.48817106763789*(RAND())</f>
        <v>0.60104652007060888</v>
      </c>
      <c r="AI33" s="1">
        <f ca="1">1*(RAND())</f>
        <v>0.20538478958503958</v>
      </c>
      <c r="AJ33" s="1">
        <f ca="1">1*(RAND())</f>
        <v>0.42931543889757695</v>
      </c>
      <c r="AK33" s="1">
        <f ca="1">0.5*(RAND())</f>
        <v>0.35285686489728829</v>
      </c>
      <c r="AL33" s="1">
        <f ca="1">0*(RAND())</f>
        <v>0</v>
      </c>
      <c r="AM33" s="1">
        <f ca="1">0*(RAND())</f>
        <v>0</v>
      </c>
      <c r="AN33" s="1">
        <f ca="1">0.6*(RAND())</f>
        <v>0.22427378298440553</v>
      </c>
      <c r="AO33" s="1">
        <f ca="1">4.51727631078737*(RAND())</f>
        <v>3.5712638874367717</v>
      </c>
      <c r="AP33" s="1">
        <f ca="1">6.63677910817338*(RAND())</f>
        <v>3.5773720097145256</v>
      </c>
      <c r="AQ33" s="1">
        <f ca="1">0*(RAND())</f>
        <v>0</v>
      </c>
      <c r="AR33" s="1">
        <f ca="1">21*(RAND())</f>
        <v>5.6346977080132898</v>
      </c>
      <c r="AS33" s="1">
        <f ca="1">21*(RAND())</f>
        <v>2.3423065606437072</v>
      </c>
      <c r="AT33" s="1">
        <f ca="1">127.435401100253*(RAND())</f>
        <v>73.288188725201337</v>
      </c>
      <c r="AU33" s="1">
        <f ca="1">0*(RAND())</f>
        <v>0</v>
      </c>
      <c r="AV33" s="1">
        <f ca="1">0*(RAND())</f>
        <v>0</v>
      </c>
      <c r="AW33" s="1">
        <f ca="1">0*(RAND())</f>
        <v>0</v>
      </c>
      <c r="AX33" s="1">
        <f ca="1">0*(RAND())</f>
        <v>0</v>
      </c>
      <c r="AY33" s="1">
        <f ca="1">0.2*(RAND())</f>
        <v>2.0502856868210542E-2</v>
      </c>
      <c r="AZ33" s="1">
        <f ca="1">0*(RAND())</f>
        <v>0</v>
      </c>
      <c r="BA33" s="1" t="s">
        <v>97</v>
      </c>
      <c r="BB33" s="1" t="s">
        <v>97</v>
      </c>
      <c r="BC33" s="1" t="s">
        <v>97</v>
      </c>
      <c r="BD33" s="1">
        <f ca="1">1.5*(RAND())</f>
        <v>1.4263617295760651</v>
      </c>
      <c r="BF33" s="20">
        <f t="shared" ca="1" si="0"/>
        <v>18.025846078195794</v>
      </c>
      <c r="BG33" s="21">
        <f t="shared" ca="1" si="1"/>
        <v>19.466538729246047</v>
      </c>
    </row>
    <row r="34" spans="3:59" x14ac:dyDescent="0.3">
      <c r="C34" s="2">
        <v>1</v>
      </c>
      <c r="E34" s="1" t="s">
        <v>95</v>
      </c>
      <c r="F34" s="1">
        <v>26</v>
      </c>
      <c r="G34" s="19">
        <v>44870</v>
      </c>
      <c r="H34" s="1" t="s">
        <v>122</v>
      </c>
      <c r="I34" s="1">
        <f ca="1">0*(RAND())</f>
        <v>0</v>
      </c>
      <c r="J34" s="1">
        <f ca="1">0*(RAND())</f>
        <v>0</v>
      </c>
      <c r="K34" s="1">
        <f ca="1">0*(RAND())</f>
        <v>0</v>
      </c>
      <c r="L34" s="1">
        <f ca="1">0*(RAND())</f>
        <v>0</v>
      </c>
      <c r="M34" s="1">
        <f ca="1">0*(RAND())</f>
        <v>0</v>
      </c>
      <c r="N34" s="1">
        <f ca="1">0*(RAND())</f>
        <v>0</v>
      </c>
      <c r="O34" s="1">
        <f ca="1">0*(RAND())</f>
        <v>0</v>
      </c>
      <c r="P34" s="1">
        <f ca="1">0*(RAND())</f>
        <v>0</v>
      </c>
      <c r="Q34" s="1">
        <f ca="1">0*(RAND())</f>
        <v>0</v>
      </c>
      <c r="R34" s="1">
        <f ca="1">0*(RAND())</f>
        <v>0</v>
      </c>
      <c r="S34" s="1">
        <f ca="1">2.56*(RAND())</f>
        <v>0.98499952771593691</v>
      </c>
      <c r="T34" s="1">
        <f ca="1">0*(RAND())</f>
        <v>0</v>
      </c>
      <c r="U34" s="1">
        <f ca="1">0*(RAND())</f>
        <v>0</v>
      </c>
      <c r="V34" s="1">
        <f ca="1">0*(RAND())</f>
        <v>0</v>
      </c>
      <c r="W34" s="1">
        <f ca="1">0*(RAND())</f>
        <v>0</v>
      </c>
      <c r="X34" s="1">
        <f ca="1">504.382107657316*(RAND())</f>
        <v>342.8223247249731</v>
      </c>
      <c r="Y34" s="1">
        <f ca="1">0*(RAND())</f>
        <v>0</v>
      </c>
      <c r="Z34" s="1">
        <f ca="1">0*(RAND())</f>
        <v>0</v>
      </c>
      <c r="AA34" s="1">
        <f ca="1">0*(RAND())</f>
        <v>0</v>
      </c>
      <c r="AB34" s="1">
        <f ca="1">0*(RAND())</f>
        <v>0</v>
      </c>
      <c r="AC34" s="1">
        <f ca="1">0*(RAND())</f>
        <v>0</v>
      </c>
      <c r="AD34" s="1">
        <f ca="1">0*(RAND())</f>
        <v>0</v>
      </c>
      <c r="AE34" s="1">
        <f ca="1">0*(RAND())</f>
        <v>0</v>
      </c>
      <c r="AF34" s="1">
        <f ca="1">0*(RAND())</f>
        <v>0</v>
      </c>
      <c r="AG34" s="1">
        <f ca="1">24*(RAND())</f>
        <v>17.341256168380642</v>
      </c>
      <c r="AH34" s="1">
        <f ca="1">0*(RAND())</f>
        <v>0</v>
      </c>
      <c r="AI34" s="1">
        <f ca="1">0*(RAND())</f>
        <v>0</v>
      </c>
      <c r="AJ34" s="1">
        <f ca="1">0*(RAND())</f>
        <v>0</v>
      </c>
      <c r="AK34" s="1">
        <f ca="1">0*(RAND())</f>
        <v>0</v>
      </c>
      <c r="AL34" s="1">
        <f ca="1">0*(RAND())</f>
        <v>0</v>
      </c>
      <c r="AM34" s="1">
        <f ca="1">0*(RAND())</f>
        <v>0</v>
      </c>
      <c r="AN34" s="1">
        <f ca="1">0*(RAND())</f>
        <v>0</v>
      </c>
      <c r="AO34" s="1">
        <f ca="1">0*(RAND())</f>
        <v>0</v>
      </c>
      <c r="AP34" s="1">
        <f ca="1">0*(RAND())</f>
        <v>0</v>
      </c>
      <c r="AQ34" s="1">
        <f ca="1">0*(RAND())</f>
        <v>0</v>
      </c>
      <c r="AR34" s="1">
        <f ca="1">0*(RAND())</f>
        <v>0</v>
      </c>
      <c r="AS34" s="1">
        <f ca="1">0*(RAND())</f>
        <v>0</v>
      </c>
      <c r="AT34" s="1" t="s">
        <v>120</v>
      </c>
      <c r="AU34" s="1" t="s">
        <v>120</v>
      </c>
      <c r="AV34" s="1">
        <f ca="1">0*(RAND())</f>
        <v>0</v>
      </c>
      <c r="AW34" s="1">
        <f ca="1">0*(RAND())</f>
        <v>0</v>
      </c>
      <c r="AX34" s="1">
        <f ca="1">0*(RAND())</f>
        <v>0</v>
      </c>
      <c r="AY34" s="1">
        <f ca="1">0*(RAND())</f>
        <v>0</v>
      </c>
      <c r="AZ34" s="1">
        <f ca="1">0*(RAND())</f>
        <v>0</v>
      </c>
      <c r="BA34" s="1" t="s">
        <v>97</v>
      </c>
      <c r="BB34" s="1" t="s">
        <v>97</v>
      </c>
      <c r="BC34" s="1" t="s">
        <v>97</v>
      </c>
      <c r="BD34" s="1">
        <f ca="1">0*(RAND())</f>
        <v>0</v>
      </c>
      <c r="BF34" s="20">
        <f t="shared" ca="1" si="0"/>
        <v>17.341256168380642</v>
      </c>
      <c r="BG34" s="21">
        <f t="shared" ca="1" si="1"/>
        <v>17.341256168380642</v>
      </c>
    </row>
    <row r="35" spans="3:59" x14ac:dyDescent="0.3">
      <c r="C35" s="2">
        <v>1</v>
      </c>
      <c r="E35" s="1" t="s">
        <v>95</v>
      </c>
      <c r="F35" s="1">
        <v>27</v>
      </c>
      <c r="G35" s="19">
        <v>44870</v>
      </c>
      <c r="H35" s="1" t="s">
        <v>123</v>
      </c>
      <c r="I35" s="1" t="s">
        <v>97</v>
      </c>
      <c r="J35" s="1">
        <f ca="1">8*(RAND())</f>
        <v>3.6925767405588212</v>
      </c>
      <c r="K35" s="1">
        <f ca="1">8*(RAND())</f>
        <v>2.6365717221236373E-2</v>
      </c>
      <c r="L35" s="1">
        <f ca="1">0*(RAND())</f>
        <v>0</v>
      </c>
      <c r="M35" s="1">
        <f ca="1">8*(RAND())</f>
        <v>5.7749288262280469</v>
      </c>
      <c r="N35" s="1">
        <f ca="1">0*(RAND())</f>
        <v>0</v>
      </c>
      <c r="O35" s="1">
        <f ca="1">0*(RAND())</f>
        <v>0</v>
      </c>
      <c r="P35" s="1">
        <f ca="1">0*(RAND())</f>
        <v>0</v>
      </c>
      <c r="Q35" s="1">
        <f ca="1">0*(RAND())</f>
        <v>0</v>
      </c>
      <c r="R35" s="1">
        <f ca="1">0*(RAND())</f>
        <v>0</v>
      </c>
      <c r="S35" s="1">
        <f ca="1">2.56*(RAND())</f>
        <v>0.88208503936414728</v>
      </c>
      <c r="T35" s="1">
        <f ca="1">4.4*(RAND())</f>
        <v>3.2932473491926206</v>
      </c>
      <c r="U35" s="1">
        <f ca="1">4.4*(RAND())</f>
        <v>1.0331220300712018</v>
      </c>
      <c r="V35" s="1">
        <f ca="1">0*(RAND())</f>
        <v>0</v>
      </c>
      <c r="W35" s="1">
        <f ca="1">90.112*(RAND())</f>
        <v>80.867989346514662</v>
      </c>
      <c r="X35" s="1">
        <f ca="1">490.991409333643*(RAND())</f>
        <v>176.54717819474763</v>
      </c>
      <c r="Y35" s="1">
        <f ca="1">23.6898664608615*(RAND())</f>
        <v>1.3621182996247851</v>
      </c>
      <c r="Z35" s="1">
        <f ca="1">18.9827859095936*(RAND())</f>
        <v>9.2310662718673893</v>
      </c>
      <c r="AA35" s="1">
        <f ca="1">13.9715148744447*(RAND())</f>
        <v>0.68163209636818556</v>
      </c>
      <c r="AB35" s="1">
        <f ca="1">12.9715148744447*(RAND())</f>
        <v>6.5931304530739707</v>
      </c>
      <c r="AC35" s="1">
        <f ca="1">0*(RAND())</f>
        <v>0</v>
      </c>
      <c r="AD35" s="1">
        <f ca="1">0*(RAND())</f>
        <v>0</v>
      </c>
      <c r="AE35" s="1">
        <f ca="1">0*(RAND())</f>
        <v>0</v>
      </c>
      <c r="AF35" s="1">
        <f ca="1">0*(RAND())</f>
        <v>0</v>
      </c>
      <c r="AG35" s="1">
        <f ca="1">0.310133539138459*(RAND())</f>
        <v>0.3019006264675631</v>
      </c>
      <c r="AH35" s="1">
        <f ca="1">10.7183515864168*(RAND())</f>
        <v>7.6339672037309692</v>
      </c>
      <c r="AI35" s="1">
        <f ca="1">1*(RAND())</f>
        <v>0.30463794005625666</v>
      </c>
      <c r="AJ35" s="1">
        <f ca="1">1*(RAND())</f>
        <v>2.9792669718696874E-2</v>
      </c>
      <c r="AK35" s="1">
        <f ca="1">0.5*(RAND())</f>
        <v>0.41549844606529912</v>
      </c>
      <c r="AL35" s="1">
        <f ca="1">0.457080551267949*(RAND())</f>
        <v>0.39388989069683905</v>
      </c>
      <c r="AM35" s="1">
        <f ca="1">0*(RAND())</f>
        <v>0</v>
      </c>
      <c r="AN35" s="1">
        <f ca="1">0.5*(RAND())</f>
        <v>6.98640398549083E-3</v>
      </c>
      <c r="AO35" s="1">
        <f ca="1">6.01127103514886*(RAND())</f>
        <v>4.6702376583059815</v>
      </c>
      <c r="AP35" s="1">
        <f ca="1">8*(RAND())</f>
        <v>4.2308177470933215</v>
      </c>
      <c r="AQ35" s="1">
        <f ca="1">0*(RAND())</f>
        <v>0</v>
      </c>
      <c r="AR35" s="1">
        <f ca="1">21*(RAND())</f>
        <v>3.2718855668586464</v>
      </c>
      <c r="AS35" s="1">
        <f ca="1">0*(RAND())</f>
        <v>0</v>
      </c>
      <c r="AT35" s="1">
        <f ca="1">97.4875530149364*(RAND())</f>
        <v>75.12500060512167</v>
      </c>
      <c r="AU35" s="1">
        <f ca="1">0*(RAND())</f>
        <v>0</v>
      </c>
      <c r="AV35" s="1">
        <f ca="1">0*(RAND())</f>
        <v>0</v>
      </c>
      <c r="AW35" s="1">
        <f ca="1">0*(RAND())</f>
        <v>0</v>
      </c>
      <c r="AX35" s="1">
        <f ca="1">0*(RAND())</f>
        <v>0</v>
      </c>
      <c r="AY35" s="1">
        <f ca="1">0.25*(RAND())</f>
        <v>0.11098848425094479</v>
      </c>
      <c r="AZ35" s="1">
        <f ca="1">0*(RAND())</f>
        <v>0</v>
      </c>
      <c r="BA35" s="1" t="s">
        <v>97</v>
      </c>
      <c r="BB35" s="1" t="s">
        <v>97</v>
      </c>
      <c r="BC35" s="1" t="s">
        <v>97</v>
      </c>
      <c r="BD35" s="1">
        <f ca="1">1*(RAND())</f>
        <v>0.29627479468824347</v>
      </c>
      <c r="BF35" s="20">
        <f t="shared" ca="1" si="0"/>
        <v>13.123337367309286</v>
      </c>
      <c r="BG35" s="21">
        <f t="shared" ca="1" si="1"/>
        <v>1.6640189260923481</v>
      </c>
    </row>
    <row r="36" spans="3:59" x14ac:dyDescent="0.3">
      <c r="C36" s="2">
        <v>1</v>
      </c>
      <c r="E36" s="1" t="s">
        <v>95</v>
      </c>
      <c r="F36" s="1">
        <v>28</v>
      </c>
      <c r="G36" s="19">
        <v>44870</v>
      </c>
      <c r="H36" s="1" t="s">
        <v>124</v>
      </c>
      <c r="I36" s="1">
        <f ca="1">2*(RAND())</f>
        <v>0.23519467908923652</v>
      </c>
      <c r="J36" s="1">
        <f ca="1">1.42857142857143*(RAND())</f>
        <v>1.1081419811315749</v>
      </c>
      <c r="K36" s="1">
        <f ca="1">1.42857142857143*(RAND())</f>
        <v>0.45151033351430298</v>
      </c>
      <c r="L36" s="1">
        <f ca="1">1.42857142857143*(RAND())</f>
        <v>0.46697888378613678</v>
      </c>
      <c r="M36" s="1">
        <f ca="1">2.22044604925031E-16*(RAND())</f>
        <v>2.1696655059352616E-16</v>
      </c>
      <c r="N36" s="1">
        <f ca="1">0*(RAND())</f>
        <v>0</v>
      </c>
      <c r="O36" s="1">
        <f ca="1">0*(RAND())</f>
        <v>0</v>
      </c>
      <c r="P36" s="1">
        <f ca="1">0*(RAND())</f>
        <v>0</v>
      </c>
      <c r="Q36" s="1">
        <f ca="1">0*(RAND())</f>
        <v>0</v>
      </c>
      <c r="R36" s="1">
        <f ca="1">0*(RAND())</f>
        <v>0</v>
      </c>
      <c r="S36" s="1">
        <f ca="1">1.37*(RAND())</f>
        <v>0.5710304797437028</v>
      </c>
      <c r="T36" s="1">
        <f ca="1">3.5*(RAND())</f>
        <v>3.196194950378882</v>
      </c>
      <c r="U36" s="1">
        <f ca="1">0*(RAND())</f>
        <v>0</v>
      </c>
      <c r="V36" s="1">
        <f ca="1">3.5*(RAND())</f>
        <v>2.0396933324066433</v>
      </c>
      <c r="W36" s="1">
        <f ca="1">6.85*(RAND())</f>
        <v>6.5187469589162861</v>
      </c>
      <c r="X36" s="1">
        <f ca="1">324.266666666667*(RAND())</f>
        <v>229.63128236740681</v>
      </c>
      <c r="Y36" s="1">
        <f ca="1">21.775*(RAND())</f>
        <v>15.488395180810183</v>
      </c>
      <c r="Z36" s="1">
        <f ca="1">17.1078125*(RAND())</f>
        <v>2.9482129481154797</v>
      </c>
      <c r="AA36" s="1">
        <f ca="1">5.40554511278195*(RAND())</f>
        <v>0.27453413399820631</v>
      </c>
      <c r="AB36" s="1">
        <f ca="1">4.40554511278195*(RAND())</f>
        <v>2.3447760632197414</v>
      </c>
      <c r="AC36" s="1">
        <f ca="1">0*(RAND())</f>
        <v>0</v>
      </c>
      <c r="AD36" s="1">
        <f ca="1">0*(RAND())</f>
        <v>0</v>
      </c>
      <c r="AE36" s="1">
        <f ca="1">0*(RAND())</f>
        <v>0</v>
      </c>
      <c r="AF36" s="1">
        <f ca="1">0*(RAND())</f>
        <v>0</v>
      </c>
      <c r="AG36" s="1">
        <f ca="1">2.225*(RAND())</f>
        <v>1.2401746237298736</v>
      </c>
      <c r="AH36" s="1">
        <f ca="1">17.369454887218*(RAND())</f>
        <v>9.5868808612732561</v>
      </c>
      <c r="AI36" s="1">
        <f ca="1">1*(RAND())</f>
        <v>0.61851942897976808</v>
      </c>
      <c r="AJ36" s="1">
        <f ca="1">1*(RAND())</f>
        <v>0.94912335003272263</v>
      </c>
      <c r="AK36" s="1">
        <f ca="1">0.5*(RAND())</f>
        <v>0.21395997213229695</v>
      </c>
      <c r="AL36" s="1">
        <f ca="1">0.4171875*(RAND())</f>
        <v>0.21891988279177724</v>
      </c>
      <c r="AM36" s="1">
        <f ca="1">0*(RAND())</f>
        <v>0</v>
      </c>
      <c r="AN36" s="1">
        <f ca="1">0.5*(RAND())</f>
        <v>0.38074535011289301</v>
      </c>
      <c r="AO36" s="1">
        <f ca="1">12.702267387218*(RAND())</f>
        <v>11.706852442418617</v>
      </c>
      <c r="AP36" s="1">
        <f ca="1">0*(RAND())</f>
        <v>0</v>
      </c>
      <c r="AQ36" s="1">
        <f ca="1">1.49615397013434*(RAND())</f>
        <v>1.192199519321157</v>
      </c>
      <c r="AR36" s="1">
        <f ca="1">21*(RAND())</f>
        <v>18.301566162415767</v>
      </c>
      <c r="AS36" s="1">
        <f ca="1">21*(RAND())</f>
        <v>16.063131964365692</v>
      </c>
      <c r="AT36" s="1">
        <f ca="1">247.622950819672*(RAND())</f>
        <v>62.053928442143885</v>
      </c>
      <c r="AU36" s="1">
        <f ca="1">116.923076923077*(RAND())</f>
        <v>26.945099766855243</v>
      </c>
      <c r="AV36" s="1">
        <f ca="1">0*(RAND())</f>
        <v>0</v>
      </c>
      <c r="AW36" s="1">
        <f ca="1">0*(RAND())</f>
        <v>0</v>
      </c>
      <c r="AX36" s="1">
        <f ca="1">0*(RAND())</f>
        <v>0</v>
      </c>
      <c r="AY36" s="1">
        <f ca="1">0.25*(RAND())</f>
        <v>0.19820431508575032</v>
      </c>
      <c r="AZ36" s="1">
        <f ca="1">0*(RAND())</f>
        <v>0</v>
      </c>
      <c r="BA36" s="1" t="s">
        <v>97</v>
      </c>
      <c r="BB36" s="1" t="s">
        <v>97</v>
      </c>
      <c r="BC36" s="1" t="s">
        <v>97</v>
      </c>
      <c r="BD36" s="1">
        <f ca="1">1*(RAND())</f>
        <v>0.20056915391779551</v>
      </c>
      <c r="BF36" s="20">
        <f t="shared" ca="1" si="0"/>
        <v>18.071844582421235</v>
      </c>
      <c r="BG36" s="21">
        <f t="shared" ca="1" si="1"/>
        <v>16.728569804540058</v>
      </c>
    </row>
    <row r="37" spans="3:59" x14ac:dyDescent="0.3">
      <c r="C37" s="2">
        <v>1</v>
      </c>
      <c r="E37" s="1" t="s">
        <v>95</v>
      </c>
      <c r="F37" s="1">
        <v>29</v>
      </c>
      <c r="G37" s="19">
        <v>44870</v>
      </c>
      <c r="H37" s="1" t="s">
        <v>125</v>
      </c>
      <c r="I37" s="1" t="s">
        <v>97</v>
      </c>
      <c r="J37" s="1">
        <f ca="1">8.03099762763991*(RAND())</f>
        <v>2.6524339569915094</v>
      </c>
      <c r="K37" s="1">
        <f ca="1">8.03099762763991*(RAND())</f>
        <v>0.58562454252525631</v>
      </c>
      <c r="L37" s="1">
        <f ca="1">0*(RAND())</f>
        <v>0</v>
      </c>
      <c r="M37" s="1">
        <f ca="1">8.03099762763991*(RAND())</f>
        <v>3.0524475357052925</v>
      </c>
      <c r="N37" s="1">
        <f ca="1">0*(RAND())</f>
        <v>0</v>
      </c>
      <c r="O37" s="1">
        <f ca="1">0*(RAND())</f>
        <v>0</v>
      </c>
      <c r="P37" s="1">
        <f ca="1">0*(RAND())</f>
        <v>0</v>
      </c>
      <c r="Q37" s="1">
        <f ca="1">0*(RAND())</f>
        <v>0</v>
      </c>
      <c r="R37" s="1">
        <f ca="1">0*(RAND())</f>
        <v>0</v>
      </c>
      <c r="S37" s="1">
        <f ca="1">2.56*(RAND())</f>
        <v>2.5476412311631904</v>
      </c>
      <c r="T37" s="1">
        <f ca="1">1.2*(RAND())</f>
        <v>0.60135864033388464</v>
      </c>
      <c r="U37" s="1">
        <f ca="1">1.2*(RAND())</f>
        <v>0.79658282184071483</v>
      </c>
      <c r="V37" s="1">
        <f ca="1">0*(RAND())</f>
        <v>0</v>
      </c>
      <c r="W37" s="1">
        <f ca="1">24.6712247121098*(RAND())</f>
        <v>14.142701436692096</v>
      </c>
      <c r="X37" s="1">
        <f ca="1">458.689342930114*(RAND())</f>
        <v>247.1366644244122</v>
      </c>
      <c r="Y37" s="1">
        <f ca="1">23.6891695315601*(RAND())</f>
        <v>13.205995208831721</v>
      </c>
      <c r="Z37" s="1">
        <f ca="1">19.0310618329859*(RAND())</f>
        <v>3.7361837713543906</v>
      </c>
      <c r="AA37" s="1">
        <f ca="1">18.5085768863471*(RAND())</f>
        <v>6.4234940021174705</v>
      </c>
      <c r="AB37" s="1">
        <f ca="1">17.5085768863471*(RAND())</f>
        <v>12.509267129229141</v>
      </c>
      <c r="AC37" s="1">
        <f ca="1">0*(RAND())</f>
        <v>0</v>
      </c>
      <c r="AD37" s="1">
        <f ca="1">0*(RAND())</f>
        <v>0</v>
      </c>
      <c r="AE37" s="1">
        <f ca="1">0*(RAND())</f>
        <v>0</v>
      </c>
      <c r="AF37" s="1">
        <f ca="1">0*(RAND())</f>
        <v>0</v>
      </c>
      <c r="AG37" s="1">
        <f ca="1">0.310830468439894*(RAND())</f>
        <v>8.02411710028752E-2</v>
      </c>
      <c r="AH37" s="1">
        <f ca="1">6.18059264521304*(RAND())</f>
        <v>0.54808813592533523</v>
      </c>
      <c r="AI37" s="1">
        <f ca="1">1*(RAND())</f>
        <v>0.98118927561476166</v>
      </c>
      <c r="AJ37" s="1">
        <f ca="1">1*(RAND())</f>
        <v>0.97353253215141378</v>
      </c>
      <c r="AK37" s="1">
        <f ca="1">0.5*(RAND())</f>
        <v>2.7849490490121642E-3</v>
      </c>
      <c r="AL37" s="1">
        <f ca="1">0.458107698574169*(RAND())</f>
        <v>0.43392926274118659</v>
      </c>
      <c r="AM37" s="1">
        <f ca="1">0*(RAND())</f>
        <v>0</v>
      </c>
      <c r="AN37" s="1">
        <f ca="1">0.5*(RAND())</f>
        <v>0.4147489649026242</v>
      </c>
      <c r="AO37" s="1">
        <f ca="1">1.52248494663888*(RAND())</f>
        <v>0.18358195179686657</v>
      </c>
      <c r="AP37" s="1">
        <f ca="1">4.67989535983796*(RAND())</f>
        <v>0.9765301552538167</v>
      </c>
      <c r="AQ37" s="1">
        <f ca="1">0*(RAND())</f>
        <v>0</v>
      </c>
      <c r="AR37" s="1">
        <f ca="1">20*(RAND())</f>
        <v>10.780068105823657</v>
      </c>
      <c r="AS37" s="1">
        <f ca="1">0*(RAND())</f>
        <v>0</v>
      </c>
      <c r="AT37" s="1">
        <f ca="1">210.139609094535*(RAND())</f>
        <v>164.96101497035662</v>
      </c>
      <c r="AU37" s="1">
        <f ca="1">0*(RAND())</f>
        <v>0</v>
      </c>
      <c r="AV37" s="1">
        <f ca="1">0*(RAND())</f>
        <v>0</v>
      </c>
      <c r="AW37" s="1">
        <f ca="1">0*(RAND())</f>
        <v>0</v>
      </c>
      <c r="AX37" s="1">
        <f ca="1">0*(RAND())</f>
        <v>0</v>
      </c>
      <c r="AY37" s="1">
        <f ca="1">0.2*(RAND())</f>
        <v>0.18011338753971426</v>
      </c>
      <c r="AZ37" s="1">
        <f ca="1">0*(RAND())</f>
        <v>0</v>
      </c>
      <c r="BA37" s="1" t="s">
        <v>97</v>
      </c>
      <c r="BB37" s="1" t="s">
        <v>97</v>
      </c>
      <c r="BC37" s="1" t="s">
        <v>97</v>
      </c>
      <c r="BD37" s="1">
        <f ca="1">1*(RAND())</f>
        <v>0.678649493578942</v>
      </c>
      <c r="BF37" s="20">
        <f t="shared" ca="1" si="0"/>
        <v>16.438038117606538</v>
      </c>
      <c r="BG37" s="21">
        <f t="shared" ca="1" si="1"/>
        <v>13.286236379834596</v>
      </c>
    </row>
    <row r="38" spans="3:59" x14ac:dyDescent="0.3">
      <c r="C38" s="2">
        <v>1</v>
      </c>
      <c r="E38" s="1" t="s">
        <v>95</v>
      </c>
      <c r="F38" s="1">
        <v>30</v>
      </c>
      <c r="G38" s="19">
        <v>44870</v>
      </c>
      <c r="H38" s="1" t="s">
        <v>126</v>
      </c>
      <c r="I38" s="1">
        <f ca="1">0*(RAND())</f>
        <v>0</v>
      </c>
      <c r="J38" s="1">
        <f ca="1">22*(RAND())</f>
        <v>14.738618172695279</v>
      </c>
      <c r="K38" s="1">
        <f ca="1">22*(RAND())</f>
        <v>7.0226970966263282</v>
      </c>
      <c r="L38" s="1">
        <f ca="1">0*(RAND())</f>
        <v>0</v>
      </c>
      <c r="M38" s="1">
        <f ca="1">22*(RAND())</f>
        <v>19.903265052332689</v>
      </c>
      <c r="N38" s="1">
        <f ca="1">0*(RAND())</f>
        <v>0</v>
      </c>
      <c r="O38" s="1">
        <f ca="1">0*(RAND())</f>
        <v>0</v>
      </c>
      <c r="P38" s="1">
        <f ca="1">0*(RAND())</f>
        <v>0</v>
      </c>
      <c r="Q38" s="1">
        <f ca="1">0*(RAND())</f>
        <v>0</v>
      </c>
      <c r="R38" s="1">
        <f ca="1">0*(RAND())</f>
        <v>0</v>
      </c>
      <c r="S38" s="1">
        <f ca="1">2.56*(RAND())</f>
        <v>0.32556054166678794</v>
      </c>
      <c r="T38" s="1">
        <f ca="1">7.5*(RAND())</f>
        <v>6.8756718777716506</v>
      </c>
      <c r="U38" s="1">
        <f ca="1">7.5*(RAND())</f>
        <v>4.4666528746965408</v>
      </c>
      <c r="V38" s="1">
        <f ca="1">0*(RAND())</f>
        <v>0</v>
      </c>
      <c r="W38" s="1">
        <f ca="1">422.4*(RAND())</f>
        <v>275.10415007859768</v>
      </c>
      <c r="X38" s="1">
        <f ca="1">989.813664596273*(RAND())</f>
        <v>514.88467685814192</v>
      </c>
      <c r="Y38" s="1">
        <f ca="1">24*(RAND())</f>
        <v>11.257990380709767</v>
      </c>
      <c r="Z38" s="1">
        <f ca="1">19.4712365591398*(RAND())</f>
        <v>2.0373992111861399</v>
      </c>
      <c r="AA38" s="1">
        <f ca="1">17.9657182093752*(RAND())</f>
        <v>10.889747954589458</v>
      </c>
      <c r="AB38" s="1">
        <f ca="1">16.9657182093752*(RAND())</f>
        <v>11.124461448948034</v>
      </c>
      <c r="AC38" s="1">
        <f ca="1">0*(RAND())</f>
        <v>0</v>
      </c>
      <c r="AD38" s="1">
        <f ca="1">0*(RAND())</f>
        <v>0</v>
      </c>
      <c r="AE38" s="1">
        <f ca="1">0*(RAND())</f>
        <v>0</v>
      </c>
      <c r="AF38" s="1">
        <f ca="1">0*(RAND())</f>
        <v>0</v>
      </c>
      <c r="AG38" s="1">
        <f ca="1">0*(RAND())</f>
        <v>0</v>
      </c>
      <c r="AH38" s="1">
        <f ca="1">7.03428179062484*(RAND())</f>
        <v>3.1051660541725732</v>
      </c>
      <c r="AI38" s="1">
        <f ca="1">1*(RAND())</f>
        <v>0.4406453635621862</v>
      </c>
      <c r="AJ38" s="1">
        <f ca="1">1*(RAND())</f>
        <v>0.30016920492612242</v>
      </c>
      <c r="AK38" s="1">
        <f ca="1">0.5*(RAND())</f>
        <v>0.19759959667307536</v>
      </c>
      <c r="AL38" s="1">
        <f ca="1">0.46747311827957*(RAND())</f>
        <v>0.38018542830000485</v>
      </c>
      <c r="AM38" s="1">
        <f ca="1">0*(RAND())</f>
        <v>0</v>
      </c>
      <c r="AN38" s="1">
        <f ca="1">0.4*(RAND())</f>
        <v>0.24584836526377185</v>
      </c>
      <c r="AO38" s="1">
        <f ca="1">2.50551834976462*(RAND())</f>
        <v>2.3870901280528035E-2</v>
      </c>
      <c r="AP38" s="1">
        <f ca="1">20*(RAND())</f>
        <v>19.40953781130187</v>
      </c>
      <c r="AQ38" s="1">
        <f ca="1">0*(RAND())</f>
        <v>0</v>
      </c>
      <c r="AR38" s="1">
        <f ca="1">20*(RAND())</f>
        <v>3.2452557004300453</v>
      </c>
      <c r="AS38" s="1">
        <f ca="1">0*(RAND())</f>
        <v>0</v>
      </c>
      <c r="AT38" s="1">
        <f ca="1">97.5872627066748*(RAND())</f>
        <v>63.245993334815068</v>
      </c>
      <c r="AU38" s="1" t="s">
        <v>120</v>
      </c>
      <c r="AV38" s="1">
        <f ca="1">0*(RAND())</f>
        <v>0</v>
      </c>
      <c r="AW38" s="1">
        <f ca="1">0*(RAND())</f>
        <v>0</v>
      </c>
      <c r="AX38" s="1">
        <f ca="1">0*(RAND())</f>
        <v>0</v>
      </c>
      <c r="AY38" s="1">
        <f ca="1">0.161290322580645*(RAND())</f>
        <v>0.11745665626841868</v>
      </c>
      <c r="AZ38" s="1">
        <f ca="1">0*(RAND())</f>
        <v>0</v>
      </c>
      <c r="BA38" s="1" t="s">
        <v>97</v>
      </c>
      <c r="BB38" s="1" t="s">
        <v>97</v>
      </c>
      <c r="BC38" s="1" t="s">
        <v>97</v>
      </c>
      <c r="BD38" s="1">
        <f ca="1">1*(RAND())</f>
        <v>0.90493399391037443</v>
      </c>
      <c r="BF38" s="20">
        <f t="shared" ca="1" si="0"/>
        <v>13.735170959132516</v>
      </c>
      <c r="BG38" s="21">
        <f t="shared" ca="1" si="1"/>
        <v>11.257990380709767</v>
      </c>
    </row>
    <row r="39" spans="3:59" x14ac:dyDescent="0.3">
      <c r="C39" s="2">
        <v>1</v>
      </c>
      <c r="E39" s="1" t="s">
        <v>95</v>
      </c>
      <c r="F39" s="1">
        <v>31</v>
      </c>
      <c r="G39" s="19">
        <v>44870</v>
      </c>
      <c r="H39" s="1" t="s">
        <v>127</v>
      </c>
      <c r="I39" s="1">
        <f ca="1">1*(RAND())</f>
        <v>0.1452450188570551</v>
      </c>
      <c r="J39" s="1">
        <f ca="1">7.96377606912424*(RAND())</f>
        <v>3.8818373339071912</v>
      </c>
      <c r="K39" s="1">
        <f ca="1">7.8*(RAND())</f>
        <v>3.7725223094042484</v>
      </c>
      <c r="L39" s="1">
        <f ca="1">0.719424460431655*(RAND())</f>
        <v>7.5791608814799169E-2</v>
      </c>
      <c r="M39" s="1">
        <f ca="1">6.99868750500623*(RAND())</f>
        <v>1.1771418157125033</v>
      </c>
      <c r="N39" s="1">
        <f ca="1">0*(RAND())</f>
        <v>0</v>
      </c>
      <c r="O39" s="1">
        <f ca="1">0.0818880345621192*(RAND())</f>
        <v>1.9422441989871295E-2</v>
      </c>
      <c r="P39" s="1">
        <f ca="1">0*(RAND())</f>
        <v>0</v>
      </c>
      <c r="Q39" s="1">
        <f ca="1">0*(RAND())</f>
        <v>0</v>
      </c>
      <c r="R39" s="1">
        <f ca="1">0.163776069124238*(RAND())</f>
        <v>8.9182651187971085E-2</v>
      </c>
      <c r="S39" s="1">
        <f ca="1">2.45024165283158*(RAND())</f>
        <v>2.4465826000529725</v>
      </c>
      <c r="T39" s="1">
        <f ca="1">2.68301051466519*(RAND())</f>
        <v>0.54072648873059004</v>
      </c>
      <c r="U39" s="1">
        <f ca="1">2.6*(RAND())</f>
        <v>2.2496789122936822</v>
      </c>
      <c r="V39" s="1">
        <f ca="1">3.5*(RAND())</f>
        <v>3.0736980709615804</v>
      </c>
      <c r="W39" s="1">
        <f ca="1">51.2773881205384*(RAND())</f>
        <v>37.691027860682155</v>
      </c>
      <c r="X39" s="1">
        <f ca="1">356.165515017381*(RAND())</f>
        <v>190.81766794747844</v>
      </c>
      <c r="Y39" s="1">
        <f ca="1">24*(RAND())</f>
        <v>7.9859189208215513</v>
      </c>
      <c r="Z39" s="1">
        <f ca="1">19.2754032258064*(RAND())</f>
        <v>4.3096890980058085</v>
      </c>
      <c r="AA39" s="1">
        <f ca="1">19.4713545548479*(RAND())</f>
        <v>9.0510213830412862</v>
      </c>
      <c r="AB39" s="1">
        <f ca="1">18.0320735703305*(RAND())</f>
        <v>12.751030200975489</v>
      </c>
      <c r="AC39" s="1">
        <f ca="1">0.439280984517473*(RAND())</f>
        <v>0.10189402397228128</v>
      </c>
      <c r="AD39" s="1">
        <f ca="1">0*(RAND())</f>
        <v>0</v>
      </c>
      <c r="AE39" s="1">
        <f ca="1">0*(RAND())</f>
        <v>0</v>
      </c>
      <c r="AF39" s="1">
        <f ca="1">0*(RAND())</f>
        <v>0</v>
      </c>
      <c r="AG39" s="1">
        <f ca="1">0*(RAND())</f>
        <v>0</v>
      </c>
      <c r="AH39" s="1">
        <f ca="1">5.96792642966954*(RAND())</f>
        <v>0.27447250420970559</v>
      </c>
      <c r="AI39" s="1">
        <f ca="1">1*(RAND())</f>
        <v>0.54431205720451514</v>
      </c>
      <c r="AJ39" s="1">
        <f ca="1">1*(RAND())</f>
        <v>0.533418558125206</v>
      </c>
      <c r="AK39" s="1">
        <f ca="1">0.5*(RAND())</f>
        <v>0.207933269636431</v>
      </c>
      <c r="AL39" s="1">
        <f ca="1">0.463306451612903*(RAND())</f>
        <v>8.8630762247725189E-2</v>
      </c>
      <c r="AM39" s="1">
        <f ca="1">0*(RAND())</f>
        <v>0</v>
      </c>
      <c r="AN39" s="1">
        <f ca="1">0.6*(RAND())</f>
        <v>0.36811742970053324</v>
      </c>
      <c r="AO39" s="1">
        <f ca="1">0.804048670958516*(RAND())</f>
        <v>0.35165915911473761</v>
      </c>
      <c r="AP39" s="1">
        <f ca="1">5.3486215550306*(RAND())</f>
        <v>4.2145241728342793</v>
      </c>
      <c r="AQ39" s="1">
        <f ca="1">0.819159194112461*(RAND())</f>
        <v>3.2442616491699092E-2</v>
      </c>
      <c r="AR39" s="1">
        <f ca="1">21*(RAND())</f>
        <v>2.3994362495678438</v>
      </c>
      <c r="AS39" s="1">
        <f ca="1">21*(RAND())</f>
        <v>3.8958994240687312</v>
      </c>
      <c r="AT39" s="1">
        <f ca="1">130.39972432805*(RAND())</f>
        <v>36.833979344463934</v>
      </c>
      <c r="AU39" s="1">
        <f ca="1">107.545304777595*(RAND())</f>
        <v>82.669054407405596</v>
      </c>
      <c r="AV39" s="1">
        <f ca="1">0*(RAND())</f>
        <v>0</v>
      </c>
      <c r="AW39" s="1">
        <f ca="1">0*(RAND())</f>
        <v>0</v>
      </c>
      <c r="AX39" s="1">
        <f ca="1">0*(RAND())</f>
        <v>0</v>
      </c>
      <c r="AY39" s="1">
        <f ca="1">0.161290322580645*(RAND())</f>
        <v>0.14437741690990982</v>
      </c>
      <c r="AZ39" s="1">
        <f ca="1">0*(RAND())</f>
        <v>0</v>
      </c>
      <c r="BA39" s="1" t="s">
        <v>97</v>
      </c>
      <c r="BB39" s="1" t="s">
        <v>97</v>
      </c>
      <c r="BC39" s="1" t="s">
        <v>97</v>
      </c>
      <c r="BD39" s="1">
        <f ca="1">1*(RAND())</f>
        <v>0.79314588504886552</v>
      </c>
      <c r="BF39" s="20">
        <f t="shared" ca="1" si="0"/>
        <v>15.884518762935691</v>
      </c>
      <c r="BG39" s="21">
        <f t="shared" ca="1" si="1"/>
        <v>7.9859189208215513</v>
      </c>
    </row>
    <row r="40" spans="3:59" x14ac:dyDescent="0.3">
      <c r="C40" s="2">
        <v>1</v>
      </c>
      <c r="E40" s="1" t="s">
        <v>95</v>
      </c>
      <c r="F40" s="1">
        <v>32</v>
      </c>
      <c r="G40" s="19">
        <v>44870</v>
      </c>
      <c r="H40" s="1" t="s">
        <v>128</v>
      </c>
      <c r="I40" s="1">
        <f ca="1">0*(RAND())</f>
        <v>0</v>
      </c>
      <c r="J40" s="1">
        <f ca="1">8.31659025439201*(RAND())</f>
        <v>1.4931420795285653</v>
      </c>
      <c r="K40" s="1">
        <f ca="1">8*(RAND())</f>
        <v>5.0497978455731882</v>
      </c>
      <c r="L40" s="1">
        <f ca="1">0*(RAND())</f>
        <v>0</v>
      </c>
      <c r="M40" s="1">
        <f ca="1">5.89446991520266*(RAND())</f>
        <v>3.0130002498385777</v>
      </c>
      <c r="N40" s="1">
        <f ca="1">2*(RAND())</f>
        <v>6.1248029161148798E-2</v>
      </c>
      <c r="O40" s="1">
        <f ca="1">0.105530084797338*(RAND())</f>
        <v>4.8142898511551166E-2</v>
      </c>
      <c r="P40" s="1">
        <f ca="1">0*(RAND())</f>
        <v>0</v>
      </c>
      <c r="Q40" s="1">
        <f ca="1">0*(RAND())</f>
        <v>0</v>
      </c>
      <c r="R40" s="1">
        <f ca="1">0.316590254392015*(RAND())</f>
        <v>0.13562460508368085</v>
      </c>
      <c r="S40" s="1">
        <f ca="1">2.56*(RAND())</f>
        <v>1.4046566275144847</v>
      </c>
      <c r="T40" s="1">
        <f ca="1">4.5*(RAND())</f>
        <v>0.96601038323570232</v>
      </c>
      <c r="U40" s="1">
        <f ca="1">4.5*(RAND())</f>
        <v>3.760151094674733</v>
      </c>
      <c r="V40" s="1">
        <f ca="1">3.7*(RAND())</f>
        <v>2.0473784954713805</v>
      </c>
      <c r="W40" s="1">
        <f ca="1">92.16*(RAND())</f>
        <v>69.265997285590416</v>
      </c>
      <c r="X40" s="1">
        <f ca="1">491.454545454545*(RAND())</f>
        <v>212.35005836656262</v>
      </c>
      <c r="Y40" s="1">
        <f ca="1">24*(RAND())</f>
        <v>23.345247617791767</v>
      </c>
      <c r="Z40" s="1">
        <f ca="1">18.0625*(RAND())</f>
        <v>0.36013238525775437</v>
      </c>
      <c r="AA40" s="1">
        <f ca="1">13.8746553518246*(RAND())</f>
        <v>12.755869328322888</v>
      </c>
      <c r="AB40" s="1">
        <f ca="1">10.7304650450706*(RAND())</f>
        <v>5.3178217903143192</v>
      </c>
      <c r="AC40" s="1">
        <f ca="1">0.644190306754008*(RAND())</f>
        <v>0.18059369599056052</v>
      </c>
      <c r="AD40" s="1">
        <f ca="1">0*(RAND())</f>
        <v>0</v>
      </c>
      <c r="AE40" s="1">
        <f ca="1">0*(RAND())</f>
        <v>0</v>
      </c>
      <c r="AF40" s="1">
        <f ca="1">0*(RAND())</f>
        <v>0</v>
      </c>
      <c r="AG40" s="1">
        <f ca="1">0*(RAND())</f>
        <v>0</v>
      </c>
      <c r="AH40" s="1">
        <f ca="1">13.2695349549294*(RAND())</f>
        <v>10.22490966630169</v>
      </c>
      <c r="AI40" s="1">
        <f ca="1">1*(RAND())</f>
        <v>0.86911338692830487</v>
      </c>
      <c r="AJ40" s="1">
        <f ca="1">1*(RAND())</f>
        <v>0.1713857590238993</v>
      </c>
      <c r="AK40" s="1">
        <f ca="1">0.5*(RAND())</f>
        <v>2.5727822537932432E-2</v>
      </c>
      <c r="AL40" s="1">
        <f ca="1">0.4375*(RAND())</f>
        <v>0.34936827348099297</v>
      </c>
      <c r="AM40" s="1">
        <f ca="1">0*(RAND())</f>
        <v>0</v>
      </c>
      <c r="AN40" s="1">
        <f ca="1">0.4*(RAND())</f>
        <v>0.2901374149546066</v>
      </c>
      <c r="AO40" s="1">
        <f ca="1">6.68784464817538*(RAND())</f>
        <v>6.0427701340288973</v>
      </c>
      <c r="AP40" s="1">
        <f ca="1">7*(RAND())</f>
        <v>1.7270618098213064</v>
      </c>
      <c r="AQ40" s="1">
        <f ca="1">0*(RAND())</f>
        <v>0</v>
      </c>
      <c r="AR40" s="1">
        <f ca="1">20*(RAND())</f>
        <v>14.255775472443533</v>
      </c>
      <c r="AS40" s="1">
        <f ca="1">20*(RAND())</f>
        <v>16.124351202770317</v>
      </c>
      <c r="AT40" s="1">
        <f ca="1">92.2525597269625*(RAND())</f>
        <v>85.567597825861611</v>
      </c>
      <c r="AU40" s="1">
        <f ca="1">163.021534320323*(RAND())</f>
        <v>71.529516000188977</v>
      </c>
      <c r="AV40" s="1">
        <f ca="1">0*(RAND())</f>
        <v>0</v>
      </c>
      <c r="AW40" s="1">
        <f ca="1">0*(RAND())</f>
        <v>0</v>
      </c>
      <c r="AX40" s="1">
        <f ca="1">0*(RAND())</f>
        <v>0</v>
      </c>
      <c r="AY40" s="1">
        <f ca="1">0.1*(RAND())</f>
        <v>7.6356987615743832E-3</v>
      </c>
      <c r="AZ40" s="1">
        <f ca="1">0*(RAND())</f>
        <v>0</v>
      </c>
      <c r="BA40" s="1" t="s">
        <v>97</v>
      </c>
      <c r="BB40" s="1" t="s">
        <v>97</v>
      </c>
      <c r="BC40" s="1" t="s">
        <v>97</v>
      </c>
      <c r="BD40" s="1">
        <f ca="1">2.5*(RAND())</f>
        <v>1.0761849267500765</v>
      </c>
      <c r="BF40" s="20">
        <f t="shared" ca="1" si="0"/>
        <v>14.330738902771165</v>
      </c>
      <c r="BG40" s="21">
        <f t="shared" ca="1" si="1"/>
        <v>23.345247617791767</v>
      </c>
    </row>
    <row r="41" spans="3:59" x14ac:dyDescent="0.3">
      <c r="C41" s="2">
        <v>1</v>
      </c>
      <c r="E41" s="1" t="s">
        <v>95</v>
      </c>
      <c r="F41" s="1">
        <v>1</v>
      </c>
      <c r="G41" s="19">
        <v>44871</v>
      </c>
      <c r="H41" s="1" t="s">
        <v>96</v>
      </c>
      <c r="I41" s="1" t="s">
        <v>97</v>
      </c>
      <c r="J41" s="1">
        <f ca="1">27.4*(RAND())</f>
        <v>1.0934405558269602</v>
      </c>
      <c r="K41" s="1">
        <f ca="1">27.4*(RAND())</f>
        <v>14.221079170431445</v>
      </c>
      <c r="L41" s="1">
        <f ca="1">0*(RAND())</f>
        <v>0</v>
      </c>
      <c r="M41" s="1">
        <f ca="1">19.8981301421092*(RAND())</f>
        <v>4.4245619467825916</v>
      </c>
      <c r="N41" s="1">
        <f ca="1">7*(RAND())</f>
        <v>4.755754220697149</v>
      </c>
      <c r="O41" s="1">
        <f ca="1">0.5018698578908*(RAND())</f>
        <v>0.24969762383984945</v>
      </c>
      <c r="P41" s="1">
        <f ca="1">0*(RAND())</f>
        <v>0</v>
      </c>
      <c r="Q41" s="1">
        <f ca="1">0*(RAND())</f>
        <v>0</v>
      </c>
      <c r="R41" s="1">
        <f ca="1">0*(RAND())</f>
        <v>0</v>
      </c>
      <c r="S41" s="1">
        <f ca="1">2.56*(RAND())</f>
        <v>1.6300740023018838</v>
      </c>
      <c r="T41" s="1">
        <f ca="1">6.1*(RAND())</f>
        <v>0.91381945007684251</v>
      </c>
      <c r="U41" s="1">
        <f ca="1">6.1*(RAND())</f>
        <v>0.35534483271374784</v>
      </c>
      <c r="V41" s="1">
        <f ca="1">0*(RAND())</f>
        <v>0</v>
      </c>
      <c r="W41" s="1">
        <f ca="1">427.8784*(RAND())</f>
        <v>121.14869351390648</v>
      </c>
      <c r="X41" s="1">
        <f ca="1">1616.14288446271*(RAND())</f>
        <v>1138.3805521966813</v>
      </c>
      <c r="Y41" s="1">
        <f ca="1">21.6*(RAND())</f>
        <v>16.773512130038156</v>
      </c>
      <c r="Z41" s="1">
        <f ca="1">15.4846153846154*(RAND())</f>
        <v>4.5621918944556255</v>
      </c>
      <c r="AA41" s="1">
        <f ca="1">16.6894648229996*(RAND())</f>
        <v>11.910067545200977</v>
      </c>
      <c r="AB41" s="1">
        <f ca="1">13.6894648229996*(RAND())</f>
        <v>4.903082267803069</v>
      </c>
      <c r="AC41" s="1">
        <f ca="1">0*(RAND())</f>
        <v>0</v>
      </c>
      <c r="AD41" s="1">
        <f ca="1">0*(RAND())</f>
        <v>0</v>
      </c>
      <c r="AE41" s="1">
        <f ca="1">0*(RAND())</f>
        <v>0</v>
      </c>
      <c r="AF41" s="1">
        <f ca="1">0*(RAND())</f>
        <v>0</v>
      </c>
      <c r="AG41" s="1">
        <f ca="1">2.4*(RAND())</f>
        <v>0.56921821152134933</v>
      </c>
      <c r="AH41" s="1">
        <f ca="1">7.91053517700038*(RAND())</f>
        <v>5.7614029228658303</v>
      </c>
      <c r="AI41" s="1">
        <f ca="1">1*(RAND())</f>
        <v>0.34490699415017556</v>
      </c>
      <c r="AJ41" s="1">
        <f ca="1">1*(RAND())</f>
        <v>0.50697609462755366</v>
      </c>
      <c r="AK41" s="1">
        <f ca="1">0.5*(RAND())</f>
        <v>0.45983407906550783</v>
      </c>
      <c r="AL41" s="1">
        <f ca="1">0*(RAND())</f>
        <v>0</v>
      </c>
      <c r="AM41" s="1">
        <f ca="1">0*(RAND())</f>
        <v>0</v>
      </c>
      <c r="AN41" s="1">
        <f ca="1">0.461538461538462*(RAND())</f>
        <v>0.42339235965325717</v>
      </c>
      <c r="AO41" s="1">
        <f ca="1">1.79515056161577*(RAND())</f>
        <v>1.3743278114621857</v>
      </c>
      <c r="AP41" s="1">
        <f ca="1">22*(RAND())</f>
        <v>2.4148763643788005</v>
      </c>
      <c r="AQ41" s="1">
        <f ca="1">0*(RAND())</f>
        <v>0</v>
      </c>
      <c r="AR41" s="1">
        <f ca="1">19*(RAND())</f>
        <v>9.173505305180834</v>
      </c>
      <c r="AS41" s="1">
        <f ca="1">0*(RAND())</f>
        <v>0</v>
      </c>
      <c r="AT41" s="1">
        <f ca="1">116.880209498167*(RAND())</f>
        <v>78.987628591785494</v>
      </c>
      <c r="AU41" s="1">
        <f ca="1">0*(RAND())</f>
        <v>0</v>
      </c>
      <c r="AV41" s="1">
        <f ca="1">0*(RAND())</f>
        <v>0</v>
      </c>
      <c r="AW41" s="1">
        <f ca="1">0*(RAND())</f>
        <v>0</v>
      </c>
      <c r="AX41" s="1">
        <f ca="1">0*(RAND())</f>
        <v>0</v>
      </c>
      <c r="AY41" s="1">
        <f ca="1">0.153846153846154*(RAND())</f>
        <v>4.1072730743682111E-2</v>
      </c>
      <c r="AZ41" s="1">
        <f ca="1">0*(RAND())</f>
        <v>0</v>
      </c>
      <c r="BA41" s="1" t="s">
        <v>97</v>
      </c>
      <c r="BB41" s="1" t="s">
        <v>97</v>
      </c>
      <c r="BC41" s="1" t="s">
        <v>97</v>
      </c>
      <c r="BD41" s="1">
        <f ca="1">3*(RAND())</f>
        <v>1.2627840944483044</v>
      </c>
      <c r="BF41" s="20">
        <f t="shared" ca="1" si="0"/>
        <v>9.8855946434750859</v>
      </c>
      <c r="BG41" s="21">
        <f t="shared" ca="1" si="1"/>
        <v>17.342730341559506</v>
      </c>
    </row>
    <row r="42" spans="3:59" x14ac:dyDescent="0.3">
      <c r="C42" s="2">
        <v>1</v>
      </c>
      <c r="E42" s="1" t="s">
        <v>95</v>
      </c>
      <c r="F42" s="1">
        <v>2</v>
      </c>
      <c r="G42" s="19">
        <v>44871</v>
      </c>
      <c r="H42" s="1" t="s">
        <v>98</v>
      </c>
      <c r="I42" s="1" t="s">
        <v>97</v>
      </c>
      <c r="J42" s="1">
        <f ca="1">0*(RAND())</f>
        <v>0</v>
      </c>
      <c r="K42" s="1">
        <f ca="1">0*(RAND())</f>
        <v>0</v>
      </c>
      <c r="L42" s="1">
        <f ca="1">0*(RAND())</f>
        <v>0</v>
      </c>
      <c r="M42" s="1">
        <f ca="1">0*(RAND())</f>
        <v>0</v>
      </c>
      <c r="N42" s="1">
        <f ca="1">0*(RAND())</f>
        <v>0</v>
      </c>
      <c r="O42" s="1">
        <f ca="1">0*(RAND())</f>
        <v>0</v>
      </c>
      <c r="P42" s="1">
        <f ca="1">0*(RAND())</f>
        <v>0</v>
      </c>
      <c r="Q42" s="1">
        <f ca="1">0*(RAND())</f>
        <v>0</v>
      </c>
      <c r="R42" s="1">
        <f ca="1">0*(RAND())</f>
        <v>0</v>
      </c>
      <c r="S42" s="1">
        <f ca="1">2.56*(RAND())</f>
        <v>0.5361174593465009</v>
      </c>
      <c r="T42" s="1" t="s">
        <v>97</v>
      </c>
      <c r="U42" s="1">
        <f ca="1">3.2*(RAND())</f>
        <v>0.49410868426322596</v>
      </c>
      <c r="V42" s="1">
        <f ca="1">0*(RAND())</f>
        <v>0</v>
      </c>
      <c r="W42" s="1">
        <f ca="1">0*(RAND())</f>
        <v>0</v>
      </c>
      <c r="X42" s="1">
        <f ca="1">1359.2725980976*(RAND())</f>
        <v>278.37532255707043</v>
      </c>
      <c r="Y42" s="1">
        <f ca="1">0*(RAND())</f>
        <v>0</v>
      </c>
      <c r="Z42" s="1">
        <f ca="1">0*(RAND())</f>
        <v>0</v>
      </c>
      <c r="AA42" s="1">
        <f ca="1">0*(RAND())</f>
        <v>0</v>
      </c>
      <c r="AB42" s="1">
        <f ca="1">0*(RAND())</f>
        <v>0</v>
      </c>
      <c r="AC42" s="1">
        <f ca="1">0*(RAND())</f>
        <v>0</v>
      </c>
      <c r="AD42" s="1">
        <f ca="1">24*(RAND())</f>
        <v>21.902395969585424</v>
      </c>
      <c r="AE42" s="1">
        <f ca="1">24*(RAND())</f>
        <v>0.23303098646632581</v>
      </c>
      <c r="AF42" s="1">
        <f ca="1">0*(RAND())</f>
        <v>0</v>
      </c>
      <c r="AG42" s="1">
        <f ca="1">0*(RAND())</f>
        <v>0</v>
      </c>
      <c r="AH42" s="1">
        <f ca="1">0*(RAND())</f>
        <v>0</v>
      </c>
      <c r="AI42" s="1">
        <f ca="1">0*(RAND())</f>
        <v>0</v>
      </c>
      <c r="AJ42" s="1">
        <f ca="1">0*(RAND())</f>
        <v>0</v>
      </c>
      <c r="AK42" s="1">
        <f ca="1">0*(RAND())</f>
        <v>0</v>
      </c>
      <c r="AL42" s="1">
        <f ca="1">0*(RAND())</f>
        <v>0</v>
      </c>
      <c r="AM42" s="1">
        <f ca="1">0*(RAND())</f>
        <v>0</v>
      </c>
      <c r="AN42" s="1">
        <f ca="1">0*(RAND())</f>
        <v>0</v>
      </c>
      <c r="AO42" s="1">
        <f ca="1">0*(RAND())</f>
        <v>0</v>
      </c>
      <c r="AP42" s="1">
        <f ca="1">0*(RAND())</f>
        <v>0</v>
      </c>
      <c r="AQ42" s="1">
        <f ca="1">0*(RAND())</f>
        <v>0</v>
      </c>
      <c r="AR42" s="1">
        <f ca="1">19*(RAND())</f>
        <v>8.3850652997160431</v>
      </c>
      <c r="AS42" s="1">
        <f ca="1">0*(RAND())</f>
        <v>0</v>
      </c>
      <c r="AT42" s="1">
        <f ca="1">200.207036746063*(RAND())</f>
        <v>8.4111674312507301</v>
      </c>
      <c r="AU42" s="1">
        <f ca="1">0*(RAND())</f>
        <v>0</v>
      </c>
      <c r="AV42" s="1">
        <f ca="1">0*(RAND())</f>
        <v>0</v>
      </c>
      <c r="AW42" s="1">
        <f ca="1">0*(RAND())</f>
        <v>0</v>
      </c>
      <c r="AX42" s="1">
        <f ca="1">0*(RAND())</f>
        <v>0</v>
      </c>
      <c r="AY42" s="1">
        <f ca="1">0*(RAND())</f>
        <v>0</v>
      </c>
      <c r="AZ42" s="1">
        <f ca="1">0*(RAND())</f>
        <v>0</v>
      </c>
      <c r="BA42" s="1" t="s">
        <v>97</v>
      </c>
      <c r="BB42" s="1" t="s">
        <v>97</v>
      </c>
      <c r="BC42" s="1" t="s">
        <v>97</v>
      </c>
      <c r="BD42" s="1">
        <f ca="1">0*(RAND())</f>
        <v>0</v>
      </c>
      <c r="BF42" s="20">
        <f t="shared" ca="1" si="0"/>
        <v>0.23303098646632581</v>
      </c>
      <c r="BG42" s="21">
        <f t="shared" ca="1" si="1"/>
        <v>0.23303098646632581</v>
      </c>
    </row>
    <row r="43" spans="3:59" x14ac:dyDescent="0.3">
      <c r="C43" s="2">
        <v>1</v>
      </c>
      <c r="E43" s="1" t="s">
        <v>95</v>
      </c>
      <c r="F43" s="1">
        <v>3</v>
      </c>
      <c r="G43" s="19">
        <v>44871</v>
      </c>
      <c r="H43" s="1" t="s">
        <v>99</v>
      </c>
      <c r="I43" s="1" t="s">
        <v>97</v>
      </c>
      <c r="J43" s="1">
        <f ca="1">7.38115510516118*(RAND())</f>
        <v>1.6972655478365917</v>
      </c>
      <c r="K43" s="1">
        <f ca="1">7*(RAND())</f>
        <v>2.5411847570923198</v>
      </c>
      <c r="L43" s="1">
        <f ca="1">0*(RAND())</f>
        <v>0</v>
      </c>
      <c r="M43" s="1">
        <f ca="1">6.65696040535494*(RAND())</f>
        <v>3.3437593272150838</v>
      </c>
      <c r="N43" s="1">
        <f ca="1">0*(RAND())</f>
        <v>0</v>
      </c>
      <c r="O43" s="1">
        <f ca="1">0.343039594645058*(RAND())</f>
        <v>0.33432437258074094</v>
      </c>
      <c r="P43" s="1">
        <f ca="1">0*(RAND())</f>
        <v>0</v>
      </c>
      <c r="Q43" s="1">
        <f ca="1">0*(RAND())</f>
        <v>0</v>
      </c>
      <c r="R43" s="1">
        <f ca="1">0.381155105161175*(RAND())</f>
        <v>4.9264129482447613E-2</v>
      </c>
      <c r="S43" s="1">
        <f ca="1">2.56*(RAND())</f>
        <v>0.59969441956882774</v>
      </c>
      <c r="T43" s="1">
        <f ca="1">3.7*(RAND())</f>
        <v>0.34012364034553944</v>
      </c>
      <c r="U43" s="1">
        <f ca="1">3.7*(RAND())</f>
        <v>0.41910076036124727</v>
      </c>
      <c r="V43" s="1">
        <f ca="1">0*(RAND())</f>
        <v>0</v>
      </c>
      <c r="W43" s="1">
        <f ca="1">66.304*(RAND())</f>
        <v>46.944302928853446</v>
      </c>
      <c r="X43" s="1">
        <f ca="1">480*(RAND())</f>
        <v>393.29888473413291</v>
      </c>
      <c r="Y43" s="1">
        <f ca="1">23.04*(RAND())</f>
        <v>9.3968784669224572</v>
      </c>
      <c r="Z43" s="1">
        <f ca="1">18.4103703703704*(RAND())</f>
        <v>14.089399086438306</v>
      </c>
      <c r="AA43" s="1">
        <f ca="1">12.5713505493868*(RAND())</f>
        <v>7.7667286349892954</v>
      </c>
      <c r="AB43" s="1">
        <f ca="1">10.2772774136344*(RAND())</f>
        <v>2.0581465199000557</v>
      </c>
      <c r="AC43" s="1">
        <f ca="1">0.794073135752449*(RAND())</f>
        <v>0.18256141628018799</v>
      </c>
      <c r="AD43" s="1">
        <f ca="1">0*(RAND())</f>
        <v>0</v>
      </c>
      <c r="AE43" s="1">
        <f ca="1">0*(RAND())</f>
        <v>0</v>
      </c>
      <c r="AF43" s="1">
        <f ca="1">0*(RAND())</f>
        <v>0</v>
      </c>
      <c r="AG43" s="1">
        <f ca="1">0.96*(RAND())</f>
        <v>0.87436772588291134</v>
      </c>
      <c r="AH43" s="1">
        <f ca="1">12.7627225863656*(RAND())</f>
        <v>0.84009607096894168</v>
      </c>
      <c r="AI43" s="1">
        <f ca="1">1*(RAND())</f>
        <v>0.29425040372820688</v>
      </c>
      <c r="AJ43" s="1">
        <f ca="1">1*(RAND())</f>
        <v>0.9451812976707944</v>
      </c>
      <c r="AK43" s="1">
        <f ca="1">0.5*(RAND())</f>
        <v>0.35699117012909165</v>
      </c>
      <c r="AL43" s="1">
        <f ca="1">0*(RAND())</f>
        <v>0</v>
      </c>
      <c r="AM43" s="1">
        <f ca="1">0*(RAND())</f>
        <v>0</v>
      </c>
      <c r="AN43" s="1">
        <f ca="1">0.444444444444444*(RAND())</f>
        <v>0.14029169336666716</v>
      </c>
      <c r="AO43" s="1">
        <f ca="1">7.33901982098355*(RAND())</f>
        <v>1.0771450589834706</v>
      </c>
      <c r="AP43" s="1">
        <f ca="1">4*(RAND())</f>
        <v>0.35865326012454313</v>
      </c>
      <c r="AQ43" s="1">
        <f ca="1">0*(RAND())</f>
        <v>0</v>
      </c>
      <c r="AR43" s="1">
        <f ca="1">19*(RAND())</f>
        <v>4.1412768073811064</v>
      </c>
      <c r="AS43" s="1">
        <f ca="1">0*(RAND())</f>
        <v>0</v>
      </c>
      <c r="AT43" s="1">
        <f ca="1">143.336489301269*(RAND())</f>
        <v>130.42081772132289</v>
      </c>
      <c r="AU43" s="1">
        <f ca="1">0*(RAND())</f>
        <v>0</v>
      </c>
      <c r="AV43" s="1">
        <f ca="1">0*(RAND())</f>
        <v>0</v>
      </c>
      <c r="AW43" s="1">
        <f ca="1">0*(RAND())</f>
        <v>0</v>
      </c>
      <c r="AX43" s="1">
        <f ca="1">0*(RAND())</f>
        <v>0</v>
      </c>
      <c r="AY43" s="1">
        <f ca="1">0.185185185185185*(RAND())</f>
        <v>7.2623539536770892E-2</v>
      </c>
      <c r="AZ43" s="1">
        <f ca="1">0*(RAND())</f>
        <v>0</v>
      </c>
      <c r="BA43" s="1" t="s">
        <v>97</v>
      </c>
      <c r="BB43" s="1" t="s">
        <v>97</v>
      </c>
      <c r="BC43" s="1" t="s">
        <v>97</v>
      </c>
      <c r="BD43" s="1">
        <f ca="1">1.5*(RAND())</f>
        <v>0.1635311861357393</v>
      </c>
      <c r="BF43" s="20">
        <f t="shared" ca="1" si="0"/>
        <v>6.1650900116138967</v>
      </c>
      <c r="BG43" s="21">
        <f t="shared" ca="1" si="1"/>
        <v>10.271246192805368</v>
      </c>
    </row>
    <row r="44" spans="3:59" x14ac:dyDescent="0.3">
      <c r="C44" s="2">
        <v>1</v>
      </c>
      <c r="E44" s="1" t="s">
        <v>95</v>
      </c>
      <c r="F44" s="1">
        <v>4</v>
      </c>
      <c r="G44" s="19">
        <v>44871</v>
      </c>
      <c r="H44" s="1" t="s">
        <v>100</v>
      </c>
      <c r="I44" s="1" t="s">
        <v>97</v>
      </c>
      <c r="J44" s="1">
        <f ca="1">7.4419660610092*(RAND())</f>
        <v>4.171225718205072</v>
      </c>
      <c r="K44" s="1">
        <f ca="1">7*(RAND())</f>
        <v>3.3457221558032808</v>
      </c>
      <c r="L44" s="1">
        <f ca="1">0*(RAND())</f>
        <v>0</v>
      </c>
      <c r="M44" s="1">
        <f ca="1">6.43749774053374*(RAND())</f>
        <v>3.0204407693798294</v>
      </c>
      <c r="N44" s="1">
        <f ca="1">0*(RAND())</f>
        <v>0</v>
      </c>
      <c r="O44" s="1">
        <f ca="1">0.56250225946626*(RAND())</f>
        <v>0.19641901832312861</v>
      </c>
      <c r="P44" s="1">
        <f ca="1">0*(RAND())</f>
        <v>0</v>
      </c>
      <c r="Q44" s="1">
        <f ca="1">0*(RAND())</f>
        <v>0</v>
      </c>
      <c r="R44" s="1">
        <f ca="1">0.441966061009204*(RAND())</f>
        <v>0.39330666349719928</v>
      </c>
      <c r="S44" s="1">
        <f ca="1">2.56*(RAND())</f>
        <v>2.2631267024740338</v>
      </c>
      <c r="T44" s="1">
        <f ca="1">2.2*(RAND())</f>
        <v>1.8600687405955254</v>
      </c>
      <c r="U44" s="1">
        <f ca="1">2.2*(RAND())</f>
        <v>1.5613139423850122E-3</v>
      </c>
      <c r="V44" s="1">
        <f ca="1">0*(RAND())</f>
        <v>0</v>
      </c>
      <c r="W44" s="1">
        <f ca="1">39.424*(RAND())</f>
        <v>0.99360476581924029</v>
      </c>
      <c r="X44" s="1">
        <f ca="1">595*(RAND())</f>
        <v>185.12422078156325</v>
      </c>
      <c r="Y44" s="1">
        <f ca="1">22.56*(RAND())</f>
        <v>7.4884669035325553</v>
      </c>
      <c r="Z44" s="1">
        <f ca="1">17.0984615384615*(RAND())</f>
        <v>12.068211055628382</v>
      </c>
      <c r="AA44" s="1">
        <f ca="1">13.3165291722636*(RAND())</f>
        <v>0.33980679058263835</v>
      </c>
      <c r="AB44" s="1">
        <f ca="1">10.0737290697271*(RAND())</f>
        <v>7.3607620622592549</v>
      </c>
      <c r="AC44" s="1">
        <f ca="1">0.742800102536477*(RAND())</f>
        <v>0.14751760174119569</v>
      </c>
      <c r="AD44" s="1">
        <f ca="1">0*(RAND())</f>
        <v>0</v>
      </c>
      <c r="AE44" s="1">
        <f ca="1">0*(RAND())</f>
        <v>0</v>
      </c>
      <c r="AF44" s="1">
        <f ca="1">0*(RAND())</f>
        <v>0</v>
      </c>
      <c r="AG44" s="1">
        <f ca="1">1.44*(RAND())</f>
        <v>1.2145705180249431</v>
      </c>
      <c r="AH44" s="1">
        <f ca="1">12.4862709302729*(RAND())</f>
        <v>1.3466797452628614</v>
      </c>
      <c r="AI44" s="1">
        <f ca="1">1*(RAND())</f>
        <v>0.13879069801315158</v>
      </c>
      <c r="AJ44" s="1">
        <f ca="1">1*(RAND())</f>
        <v>0.23958140303154674</v>
      </c>
      <c r="AK44" s="1">
        <f ca="1">0.5*(RAND())</f>
        <v>2.6286388983382369E-2</v>
      </c>
      <c r="AL44" s="1">
        <f ca="1">0*(RAND())</f>
        <v>0</v>
      </c>
      <c r="AM44" s="1">
        <f ca="1">0*(RAND())</f>
        <v>0</v>
      </c>
      <c r="AN44" s="1">
        <f ca="1">0.461538461538462*(RAND())</f>
        <v>0.18377739892442982</v>
      </c>
      <c r="AO44" s="1">
        <f ca="1">6.28193236619794*(RAND())</f>
        <v>5.4844359387581187</v>
      </c>
      <c r="AP44" s="1">
        <f ca="1">4*(RAND())</f>
        <v>1.05028343261267</v>
      </c>
      <c r="AQ44" s="1">
        <f ca="1">0*(RAND())</f>
        <v>0</v>
      </c>
      <c r="AR44" s="1">
        <f ca="1">18*(RAND())</f>
        <v>16.441827352912163</v>
      </c>
      <c r="AS44" s="1">
        <f ca="1">0*(RAND())</f>
        <v>0</v>
      </c>
      <c r="AT44" s="1">
        <f ca="1">174.158501169365*(RAND())</f>
        <v>61.952223860822713</v>
      </c>
      <c r="AU44" s="1">
        <f ca="1">0*(RAND())</f>
        <v>0</v>
      </c>
      <c r="AV44" s="1">
        <f ca="1">0*(RAND())</f>
        <v>0</v>
      </c>
      <c r="AW44" s="1">
        <f ca="1">0*(RAND())</f>
        <v>0</v>
      </c>
      <c r="AX44" s="1">
        <f ca="1">0*(RAND())</f>
        <v>0</v>
      </c>
      <c r="AY44" s="1">
        <f ca="1">0*(RAND())</f>
        <v>0</v>
      </c>
      <c r="AZ44" s="1">
        <f ca="1">0*(RAND())</f>
        <v>0</v>
      </c>
      <c r="BA44" s="1" t="s">
        <v>97</v>
      </c>
      <c r="BB44" s="1" t="s">
        <v>97</v>
      </c>
      <c r="BC44" s="1" t="s">
        <v>97</v>
      </c>
      <c r="BD44" s="1">
        <f ca="1">2.5*(RAND())</f>
        <v>1.8406582296319884</v>
      </c>
      <c r="BF44" s="20">
        <f t="shared" ca="1" si="0"/>
        <v>16.636380239368012</v>
      </c>
      <c r="BG44" s="21">
        <f t="shared" ca="1" si="1"/>
        <v>8.7030374215574984</v>
      </c>
    </row>
    <row r="45" spans="3:59" x14ac:dyDescent="0.3">
      <c r="C45" s="2">
        <v>1</v>
      </c>
      <c r="E45" s="1" t="s">
        <v>95</v>
      </c>
      <c r="F45" s="1">
        <v>5</v>
      </c>
      <c r="G45" s="19">
        <v>44871</v>
      </c>
      <c r="H45" s="1" t="s">
        <v>101</v>
      </c>
      <c r="I45" s="1" t="s">
        <v>97</v>
      </c>
      <c r="J45" s="1">
        <f ca="1">9.08778574327066*(RAND())</f>
        <v>4.2687963594480474</v>
      </c>
      <c r="K45" s="1">
        <f ca="1">7*(RAND())</f>
        <v>1.0632842855252544</v>
      </c>
      <c r="L45" s="1">
        <f ca="1">0*(RAND())</f>
        <v>0</v>
      </c>
      <c r="M45" s="1">
        <f ca="1">7*(RAND())</f>
        <v>0.56703763705299304</v>
      </c>
      <c r="N45" s="1">
        <f ca="1">0*(RAND())</f>
        <v>0</v>
      </c>
      <c r="O45" s="1">
        <f ca="1">0*(RAND())</f>
        <v>0</v>
      </c>
      <c r="P45" s="1">
        <f ca="1">0*(RAND())</f>
        <v>0</v>
      </c>
      <c r="Q45" s="1">
        <f ca="1">0*(RAND())</f>
        <v>0</v>
      </c>
      <c r="R45" s="1">
        <f ca="1">2.08778574327066*(RAND())</f>
        <v>0.91998135713597939</v>
      </c>
      <c r="S45" s="1">
        <f ca="1">2.56*(RAND())</f>
        <v>1.5222060066618996</v>
      </c>
      <c r="T45" s="1">
        <f ca="1">3.3*(RAND())</f>
        <v>2.1186597607228914</v>
      </c>
      <c r="U45" s="1">
        <f ca="1">3.3*(RAND())</f>
        <v>1.4392635512536847</v>
      </c>
      <c r="V45" s="1">
        <f ca="1">0*(RAND())</f>
        <v>0</v>
      </c>
      <c r="W45" s="1">
        <f ca="1">59.136*(RAND())</f>
        <v>43.435387611724167</v>
      </c>
      <c r="X45" s="1">
        <f ca="1">440*(RAND())</f>
        <v>334.07531149384693</v>
      </c>
      <c r="Y45" s="1">
        <f ca="1">22.8*(RAND())</f>
        <v>21.897216952795624</v>
      </c>
      <c r="Z45" s="1">
        <f ca="1">17.15*(RAND())</f>
        <v>16.775391195345748</v>
      </c>
      <c r="AA45" s="1">
        <f ca="1">18.8729418906696*(RAND())</f>
        <v>12.214668220771594</v>
      </c>
      <c r="AB45" s="1">
        <f ca="1">12.1279742923272*(RAND())</f>
        <v>8.8732579752157541</v>
      </c>
      <c r="AC45" s="1">
        <f ca="1">4.74496759834241*(RAND())</f>
        <v>3.4485442900794703</v>
      </c>
      <c r="AD45" s="1">
        <f ca="1">0*(RAND())</f>
        <v>0</v>
      </c>
      <c r="AE45" s="1">
        <f ca="1">0*(RAND())</f>
        <v>0</v>
      </c>
      <c r="AF45" s="1">
        <f ca="1">0*(RAND())</f>
        <v>0</v>
      </c>
      <c r="AG45" s="1">
        <f ca="1">1.2*(RAND())</f>
        <v>0.74584828242027112</v>
      </c>
      <c r="AH45" s="1">
        <f ca="1">10.6720257076728*(RAND())</f>
        <v>7.405708098485154</v>
      </c>
      <c r="AI45" s="1">
        <f ca="1">1*(RAND())</f>
        <v>5.7235698764172893E-2</v>
      </c>
      <c r="AJ45" s="1">
        <f ca="1">1*(RAND())</f>
        <v>0.57762431529337965</v>
      </c>
      <c r="AK45" s="1">
        <f ca="1">0.5*(RAND())</f>
        <v>0.14436253627221501</v>
      </c>
      <c r="AL45" s="1">
        <f ca="1">0*(RAND())</f>
        <v>0</v>
      </c>
      <c r="AM45" s="1">
        <f ca="1">0*(RAND())</f>
        <v>0</v>
      </c>
      <c r="AN45" s="1">
        <f ca="1">1*(RAND())</f>
        <v>0.2493479543522451</v>
      </c>
      <c r="AO45" s="1">
        <f ca="1">0.277058109330413*(RAND())</f>
        <v>0.18769840141569982</v>
      </c>
      <c r="AP45" s="1">
        <f ca="1">4*(RAND())</f>
        <v>2.6724285508827337</v>
      </c>
      <c r="AQ45" s="1">
        <f ca="1">0*(RAND())</f>
        <v>0</v>
      </c>
      <c r="AR45" s="1">
        <f ca="1">20*(RAND())</f>
        <v>19.002363196239209</v>
      </c>
      <c r="AS45" s="1">
        <f ca="1">0*(RAND())</f>
        <v>0</v>
      </c>
      <c r="AT45" s="1">
        <f ca="1">155.052363430512*(RAND())</f>
        <v>148.62384631828445</v>
      </c>
      <c r="AU45" s="1">
        <f ca="1">0*(RAND())</f>
        <v>0</v>
      </c>
      <c r="AV45" s="1">
        <f ca="1">0*(RAND())</f>
        <v>0</v>
      </c>
      <c r="AW45" s="1">
        <f ca="1">0*(RAND())</f>
        <v>0</v>
      </c>
      <c r="AX45" s="1">
        <f ca="1">0*(RAND())</f>
        <v>0</v>
      </c>
      <c r="AY45" s="1">
        <f ca="1">0.15*(RAND())</f>
        <v>0.10677866022350439</v>
      </c>
      <c r="AZ45" s="1">
        <f ca="1">0*(RAND())</f>
        <v>0</v>
      </c>
      <c r="BA45" s="1" t="s">
        <v>97</v>
      </c>
      <c r="BB45" s="1" t="s">
        <v>97</v>
      </c>
      <c r="BC45" s="1" t="s">
        <v>97</v>
      </c>
      <c r="BD45" s="1">
        <f ca="1">2*(RAND())</f>
        <v>1.8483119665567402</v>
      </c>
      <c r="BF45" s="20">
        <f t="shared" ca="1" si="0"/>
        <v>16.239010080593452</v>
      </c>
      <c r="BG45" s="21">
        <f t="shared" ca="1" si="1"/>
        <v>22.643065235215897</v>
      </c>
    </row>
    <row r="46" spans="3:59" x14ac:dyDescent="0.3">
      <c r="C46" s="2">
        <v>1</v>
      </c>
      <c r="E46" s="1" t="s">
        <v>95</v>
      </c>
      <c r="F46" s="1">
        <v>6</v>
      </c>
      <c r="G46" s="19">
        <v>44871</v>
      </c>
      <c r="H46" s="1" t="s">
        <v>102</v>
      </c>
      <c r="I46" s="1" t="s">
        <v>97</v>
      </c>
      <c r="J46" s="1">
        <f ca="1">0*(RAND())</f>
        <v>0</v>
      </c>
      <c r="K46" s="1">
        <f ca="1">0*(RAND())</f>
        <v>0</v>
      </c>
      <c r="L46" s="1" t="s">
        <v>97</v>
      </c>
      <c r="M46" s="1" t="s">
        <v>97</v>
      </c>
      <c r="N46" s="1" t="s">
        <v>97</v>
      </c>
      <c r="O46" s="1">
        <f ca="1">0*(RAND())</f>
        <v>0</v>
      </c>
      <c r="P46" s="1">
        <f ca="1">0*(RAND())</f>
        <v>0</v>
      </c>
      <c r="Q46" s="1" t="s">
        <v>97</v>
      </c>
      <c r="R46" s="1" t="s">
        <v>97</v>
      </c>
      <c r="S46" s="1">
        <f ca="1">2.56*(RAND())</f>
        <v>1.336543900784543</v>
      </c>
      <c r="T46" s="1" t="s">
        <v>97</v>
      </c>
      <c r="U46" s="1">
        <f ca="1">0*(RAND())</f>
        <v>0</v>
      </c>
      <c r="V46" s="1">
        <f ca="1">0*(RAND())</f>
        <v>0</v>
      </c>
      <c r="W46" s="1">
        <f ca="1">0*(RAND())</f>
        <v>0</v>
      </c>
      <c r="X46" s="1" t="s">
        <v>97</v>
      </c>
      <c r="Y46" s="1">
        <f ca="1">0*(RAND())</f>
        <v>0</v>
      </c>
      <c r="Z46" s="1">
        <f ca="1">0*(RAND())</f>
        <v>0</v>
      </c>
      <c r="AA46" s="1">
        <f ca="1">0*(RAND())</f>
        <v>0</v>
      </c>
      <c r="AB46" s="1">
        <f ca="1">0*(RAND())</f>
        <v>0</v>
      </c>
      <c r="AC46" s="1">
        <f ca="1">0*(RAND())</f>
        <v>0</v>
      </c>
      <c r="AD46" s="1">
        <f ca="1">0*(RAND())</f>
        <v>0</v>
      </c>
      <c r="AE46" s="1">
        <f ca="1">0*(RAND())</f>
        <v>0</v>
      </c>
      <c r="AF46" s="1">
        <f ca="1">0*(RAND())</f>
        <v>0</v>
      </c>
      <c r="AG46" s="1">
        <f ca="1">0*(RAND())</f>
        <v>0</v>
      </c>
      <c r="AH46" s="1">
        <f ca="1">0*(RAND())</f>
        <v>0</v>
      </c>
      <c r="AI46" s="1">
        <f ca="1">0*(RAND())</f>
        <v>0</v>
      </c>
      <c r="AJ46" s="1">
        <f ca="1">0*(RAND())</f>
        <v>0</v>
      </c>
      <c r="AK46" s="1">
        <f ca="1">0*(RAND())</f>
        <v>0</v>
      </c>
      <c r="AL46" s="1">
        <f ca="1">0*(RAND())</f>
        <v>0</v>
      </c>
      <c r="AM46" s="1">
        <f ca="1">0*(RAND())</f>
        <v>0</v>
      </c>
      <c r="AN46" s="1">
        <f ca="1">0*(RAND())</f>
        <v>0</v>
      </c>
      <c r="AO46" s="1">
        <f ca="1">0*(RAND())</f>
        <v>0</v>
      </c>
      <c r="AP46" s="1">
        <f ca="1">0*(RAND())</f>
        <v>0</v>
      </c>
      <c r="AQ46" s="1">
        <f ca="1">0*(RAND())</f>
        <v>0</v>
      </c>
      <c r="AR46" s="1">
        <f ca="1">0*(RAND())</f>
        <v>0</v>
      </c>
      <c r="AS46" s="1">
        <f ca="1">0*(RAND())</f>
        <v>0</v>
      </c>
      <c r="AT46" s="1">
        <f ca="1">4980*(RAND())</f>
        <v>1770.4558178194466</v>
      </c>
      <c r="AU46" s="1">
        <f ca="1">5700*(RAND())</f>
        <v>2913.1104523921372</v>
      </c>
      <c r="AV46" s="1">
        <f ca="1">24*(RAND())</f>
        <v>12.234048004940483</v>
      </c>
      <c r="AW46" s="1">
        <f ca="1">0*(RAND())</f>
        <v>0</v>
      </c>
      <c r="AX46" s="1">
        <f ca="1">0*(RAND())</f>
        <v>0</v>
      </c>
      <c r="AY46" s="1">
        <f ca="1">0*(RAND())</f>
        <v>0</v>
      </c>
      <c r="AZ46" s="1">
        <f ca="1">0*(RAND())</f>
        <v>0</v>
      </c>
      <c r="BA46" s="1" t="s">
        <v>97</v>
      </c>
      <c r="BB46" s="1" t="s">
        <v>97</v>
      </c>
      <c r="BC46" s="1" t="s">
        <v>97</v>
      </c>
      <c r="BD46" s="1">
        <f ca="1">0*(RAND())</f>
        <v>0</v>
      </c>
      <c r="BF46" s="20">
        <f t="shared" ca="1" si="0"/>
        <v>12.234048004940483</v>
      </c>
      <c r="BG46" s="21">
        <f t="shared" ca="1" si="1"/>
        <v>12.234048004940483</v>
      </c>
    </row>
    <row r="47" spans="3:59" x14ac:dyDescent="0.3">
      <c r="C47" s="2">
        <v>1</v>
      </c>
      <c r="E47" s="1" t="s">
        <v>95</v>
      </c>
      <c r="F47" s="1">
        <v>7</v>
      </c>
      <c r="G47" s="19">
        <v>44871</v>
      </c>
      <c r="H47" s="1" t="s">
        <v>103</v>
      </c>
      <c r="I47" s="1">
        <f ca="1">8*(RAND())</f>
        <v>4.6680672696281853</v>
      </c>
      <c r="J47" s="1">
        <f ca="1">6.83941605839416*(RAND())</f>
        <v>3.4497814119991821</v>
      </c>
      <c r="K47" s="1">
        <f ca="1">5.83941605839416*(RAND())</f>
        <v>1.4597184662455474</v>
      </c>
      <c r="L47" s="1">
        <f ca="1">5.83941605839416*(RAND())</f>
        <v>1.094020197965335</v>
      </c>
      <c r="M47" s="1">
        <f ca="1">0*(RAND())</f>
        <v>0</v>
      </c>
      <c r="N47" s="1">
        <f ca="1">0*(RAND())</f>
        <v>0</v>
      </c>
      <c r="O47" s="1">
        <f ca="1">0*(RAND())</f>
        <v>0</v>
      </c>
      <c r="P47" s="1">
        <f ca="1">0*(RAND())</f>
        <v>0</v>
      </c>
      <c r="Q47" s="1">
        <f ca="1">0*(RAND())</f>
        <v>0</v>
      </c>
      <c r="R47" s="1">
        <f ca="1">1*(RAND())</f>
        <v>0.39867900498630748</v>
      </c>
      <c r="S47" s="1">
        <f ca="1">1.37*(RAND())</f>
        <v>0.76210576675175723</v>
      </c>
      <c r="T47" s="1">
        <f ca="1">16.4477707006369*(RAND())</f>
        <v>7.0176499948252502</v>
      </c>
      <c r="U47" s="1">
        <f ca="1">3.26*(RAND())</f>
        <v>1.0939703914415881</v>
      </c>
      <c r="V47" s="1">
        <f ca="1">16.4477707006369*(RAND())</f>
        <v>8.8411448351444282</v>
      </c>
      <c r="W47" s="1">
        <f ca="1">131.582165605096*(RAND())</f>
        <v>101.85672541170861</v>
      </c>
      <c r="X47" s="1">
        <f ca="1">571.345301515388*(RAND())</f>
        <v>187.86762189651142</v>
      </c>
      <c r="Y47" s="1">
        <f ca="1">24*(RAND())</f>
        <v>6.3499137586617227</v>
      </c>
      <c r="Z47" s="1">
        <f ca="1">17.5729166666667*(RAND())</f>
        <v>10.096787002382426</v>
      </c>
      <c r="AA47" s="1">
        <f ca="1">14.9707225039812*(RAND())</f>
        <v>4.4340452498701088</v>
      </c>
      <c r="AB47" s="1">
        <f ca="1">10.3480702789193*(RAND())</f>
        <v>8.9296137377406257</v>
      </c>
      <c r="AC47" s="1">
        <f ca="1">1.62265222506186*(RAND())</f>
        <v>0.26594458412496613</v>
      </c>
      <c r="AD47" s="1">
        <f ca="1">0*(RAND())</f>
        <v>0</v>
      </c>
      <c r="AE47" s="1">
        <f ca="1">0*(RAND())</f>
        <v>0</v>
      </c>
      <c r="AF47" s="1">
        <f ca="1">0*(RAND())</f>
        <v>0</v>
      </c>
      <c r="AG47" s="1">
        <f ca="1">0*(RAND())</f>
        <v>0</v>
      </c>
      <c r="AH47" s="1">
        <f ca="1">13.6519297210807*(RAND())</f>
        <v>11.905984871859932</v>
      </c>
      <c r="AI47" s="1">
        <f ca="1">1*(RAND())</f>
        <v>0.59100450163904306</v>
      </c>
      <c r="AJ47" s="1">
        <f ca="1">1*(RAND())</f>
        <v>0.12304628416727681</v>
      </c>
      <c r="AK47" s="1">
        <f ca="1">0.5*(RAND())</f>
        <v>0.41845304604436206</v>
      </c>
      <c r="AL47" s="1">
        <f ca="1">0.427083333333333*(RAND())</f>
        <v>0.13039831942568197</v>
      </c>
      <c r="AM47" s="1">
        <f ca="1">0*(RAND())</f>
        <v>0</v>
      </c>
      <c r="AN47" s="1">
        <f ca="1">0.5*(RAND())</f>
        <v>0.39516556434166283</v>
      </c>
      <c r="AO47" s="1">
        <f ca="1">5.6021941626855*(RAND())</f>
        <v>0.80507252665606188</v>
      </c>
      <c r="AP47" s="1">
        <f ca="1">0*(RAND())</f>
        <v>0</v>
      </c>
      <c r="AQ47" s="1">
        <f ca="1">13.6905407765169*(RAND())</f>
        <v>7.8417180338630956</v>
      </c>
      <c r="AR47" s="1">
        <f ca="1">19*(RAND())</f>
        <v>11.355480788471565</v>
      </c>
      <c r="AS47" s="1">
        <f ca="1">19*(RAND())</f>
        <v>1.7261039208959486</v>
      </c>
      <c r="AT47" s="1">
        <f ca="1">167.844715444241*(RAND())</f>
        <v>61.007767310656959</v>
      </c>
      <c r="AU47" s="1">
        <f ca="1">49.5731201408315*(RAND())</f>
        <v>33.131830847469793</v>
      </c>
      <c r="AV47" s="1">
        <f ca="1">0*(RAND())</f>
        <v>0</v>
      </c>
      <c r="AW47" s="1">
        <f ca="1">0*(RAND())</f>
        <v>0</v>
      </c>
      <c r="AX47" s="1">
        <f ca="1">0*(RAND())</f>
        <v>0</v>
      </c>
      <c r="AY47" s="1">
        <f ca="1">0*(RAND())</f>
        <v>0</v>
      </c>
      <c r="AZ47" s="1">
        <f ca="1">0*(RAND())</f>
        <v>0</v>
      </c>
      <c r="BA47" s="1" t="s">
        <v>97</v>
      </c>
      <c r="BB47" s="1" t="s">
        <v>97</v>
      </c>
      <c r="BC47" s="1" t="s">
        <v>97</v>
      </c>
      <c r="BD47" s="1">
        <f ca="1">3*(RAND())</f>
        <v>1.3501311370405635</v>
      </c>
      <c r="BF47" s="20">
        <f t="shared" ca="1" si="0"/>
        <v>13.008829701180245</v>
      </c>
      <c r="BG47" s="21">
        <f t="shared" ca="1" si="1"/>
        <v>6.3499137586617227</v>
      </c>
    </row>
    <row r="48" spans="3:59" x14ac:dyDescent="0.3">
      <c r="C48" s="2">
        <v>1</v>
      </c>
      <c r="E48" s="1" t="s">
        <v>95</v>
      </c>
      <c r="F48" s="1">
        <v>8</v>
      </c>
      <c r="G48" s="19">
        <v>44871</v>
      </c>
      <c r="H48" s="1" t="s">
        <v>104</v>
      </c>
      <c r="I48" s="1" t="s">
        <v>97</v>
      </c>
      <c r="J48" s="1">
        <f ca="1">26*(RAND())</f>
        <v>16.179319138041276</v>
      </c>
      <c r="K48" s="1">
        <f ca="1">26*(RAND())</f>
        <v>5.0712265127980416</v>
      </c>
      <c r="L48" s="1">
        <f ca="1">0*(RAND())</f>
        <v>0</v>
      </c>
      <c r="M48" s="1">
        <f ca="1">25.6804908950673*(RAND())</f>
        <v>8.6964005410962102</v>
      </c>
      <c r="N48" s="1">
        <f ca="1">0*(RAND())</f>
        <v>0</v>
      </c>
      <c r="O48" s="1">
        <f ca="1">0.319509104932666*(RAND())</f>
        <v>0.31674468152573548</v>
      </c>
      <c r="P48" s="1">
        <f ca="1">0*(RAND())</f>
        <v>0</v>
      </c>
      <c r="Q48" s="1">
        <f ca="1">0*(RAND())</f>
        <v>0</v>
      </c>
      <c r="R48" s="1">
        <f ca="1">0*(RAND())</f>
        <v>0</v>
      </c>
      <c r="S48" s="1">
        <f ca="1">2.56*(RAND())</f>
        <v>2.0744668329408174</v>
      </c>
      <c r="T48" s="1">
        <f ca="1">7.5*(RAND())</f>
        <v>6.5155006242496372</v>
      </c>
      <c r="U48" s="1">
        <f ca="1">7.5*(RAND())</f>
        <v>1.558864888747777</v>
      </c>
      <c r="V48" s="1">
        <f ca="1">0*(RAND())</f>
        <v>0</v>
      </c>
      <c r="W48" s="1">
        <f ca="1">499.2*(RAND())</f>
        <v>107.69883936963883</v>
      </c>
      <c r="X48" s="1">
        <f ca="1">1272.81401677612*(RAND())</f>
        <v>739.98506702298664</v>
      </c>
      <c r="Y48" s="1">
        <f ca="1">23.28*(RAND())</f>
        <v>15.20877020510332</v>
      </c>
      <c r="Z48" s="1">
        <f ca="1">16.9936363636364*(RAND())</f>
        <v>9.346267055455149</v>
      </c>
      <c r="AA48" s="1">
        <f ca="1">15.1402980919771*(RAND())</f>
        <v>14.128459834439349</v>
      </c>
      <c r="AB48" s="1">
        <f ca="1">12.1402980919771*(RAND())</f>
        <v>2.9683163553605354</v>
      </c>
      <c r="AC48" s="1">
        <f ca="1">0*(RAND())</f>
        <v>0</v>
      </c>
      <c r="AD48" s="1">
        <f ca="1">0*(RAND())</f>
        <v>0</v>
      </c>
      <c r="AE48" s="1">
        <f ca="1">0*(RAND())</f>
        <v>0</v>
      </c>
      <c r="AF48" s="1">
        <f ca="1">0*(RAND())</f>
        <v>0</v>
      </c>
      <c r="AG48" s="1">
        <f ca="1">0.72*(RAND())</f>
        <v>0.17522386215429958</v>
      </c>
      <c r="AH48" s="1">
        <f ca="1">11.1397019080229*(RAND())</f>
        <v>8.0716851695941259</v>
      </c>
      <c r="AI48" s="1">
        <f ca="1">1*(RAND())</f>
        <v>0.3417033054399361</v>
      </c>
      <c r="AJ48" s="1">
        <f ca="1">1*(RAND())</f>
        <v>0.17391364177981006</v>
      </c>
      <c r="AK48" s="1">
        <f ca="1">0.5*(RAND())</f>
        <v>0.18737145559899326</v>
      </c>
      <c r="AL48" s="1">
        <f ca="1">0*(RAND())</f>
        <v>0</v>
      </c>
      <c r="AM48" s="1">
        <f ca="1">0*(RAND())</f>
        <v>0</v>
      </c>
      <c r="AN48" s="1">
        <f ca="1">0.65*(RAND())</f>
        <v>0.16538379797785907</v>
      </c>
      <c r="AO48" s="1">
        <f ca="1">4.85333827165925*(RAND())</f>
        <v>1.9840485642168935</v>
      </c>
      <c r="AP48" s="1">
        <f ca="1">18*(RAND())</f>
        <v>12.824701234884774</v>
      </c>
      <c r="AQ48" s="1">
        <f ca="1">0*(RAND())</f>
        <v>0</v>
      </c>
      <c r="AR48" s="1">
        <f ca="1">20*(RAND())</f>
        <v>4.0057152108293792</v>
      </c>
      <c r="AS48" s="1">
        <f ca="1">0*(RAND())</f>
        <v>0</v>
      </c>
      <c r="AT48" s="1">
        <f ca="1">99.7744246990262*(RAND())</f>
        <v>70.589439641510069</v>
      </c>
      <c r="AU48" s="1">
        <f ca="1">0*(RAND())</f>
        <v>0</v>
      </c>
      <c r="AV48" s="1">
        <f ca="1">0*(RAND())</f>
        <v>0</v>
      </c>
      <c r="AW48" s="1">
        <f ca="1">0*(RAND())</f>
        <v>0</v>
      </c>
      <c r="AX48" s="1">
        <f ca="1">0*(RAND())</f>
        <v>0</v>
      </c>
      <c r="AY48" s="1">
        <f ca="1">0.136363636363636*(RAND())</f>
        <v>7.5962579003901035E-2</v>
      </c>
      <c r="AZ48" s="1">
        <f ca="1">0*(RAND())</f>
        <v>0</v>
      </c>
      <c r="BA48" s="1" t="s">
        <v>97</v>
      </c>
      <c r="BB48" s="1" t="s">
        <v>97</v>
      </c>
      <c r="BC48" s="1" t="s">
        <v>97</v>
      </c>
      <c r="BD48" s="1">
        <f ca="1">3*(RAND())</f>
        <v>0.55557920626639312</v>
      </c>
      <c r="BF48" s="20">
        <f t="shared" ca="1" si="0"/>
        <v>6.6275027677986209</v>
      </c>
      <c r="BG48" s="21">
        <f t="shared" ca="1" si="1"/>
        <v>15.383994067257619</v>
      </c>
    </row>
    <row r="49" spans="3:59" x14ac:dyDescent="0.3">
      <c r="C49" s="2">
        <v>1</v>
      </c>
      <c r="E49" s="1" t="s">
        <v>95</v>
      </c>
      <c r="F49" s="1">
        <v>9</v>
      </c>
      <c r="G49" s="19">
        <v>44871</v>
      </c>
      <c r="H49" s="1" t="s">
        <v>105</v>
      </c>
      <c r="I49" s="1" t="s">
        <v>97</v>
      </c>
      <c r="J49" s="1">
        <f ca="1">20*(RAND())</f>
        <v>9.6547728648033964</v>
      </c>
      <c r="K49" s="1">
        <f ca="1">20*(RAND())</f>
        <v>5.967737092861956</v>
      </c>
      <c r="L49" s="1">
        <f ca="1">0*(RAND())</f>
        <v>0</v>
      </c>
      <c r="M49" s="1">
        <f ca="1">19.5142888799196*(RAND())</f>
        <v>4.2468451151587123</v>
      </c>
      <c r="N49" s="1">
        <f ca="1">0*(RAND())</f>
        <v>0</v>
      </c>
      <c r="O49" s="1">
        <f ca="1">0.485711120080407*(RAND())</f>
        <v>0.22922930217654119</v>
      </c>
      <c r="P49" s="1">
        <f ca="1">0*(RAND())</f>
        <v>0</v>
      </c>
      <c r="Q49" s="1">
        <f ca="1">0*(RAND())</f>
        <v>0</v>
      </c>
      <c r="R49" s="1">
        <f ca="1">0*(RAND())</f>
        <v>0</v>
      </c>
      <c r="S49" s="1">
        <f ca="1">2.56*(RAND())</f>
        <v>0.21898057260042322</v>
      </c>
      <c r="T49" s="1">
        <f ca="1">5.7*(RAND())</f>
        <v>0.64551255629847171</v>
      </c>
      <c r="U49" s="1">
        <f ca="1">5.7*(RAND())</f>
        <v>3.5409301384302942</v>
      </c>
      <c r="V49" s="1">
        <f ca="1">0*(RAND())</f>
        <v>0</v>
      </c>
      <c r="W49" s="1">
        <f ca="1">291.84*(RAND())</f>
        <v>259.72298959319363</v>
      </c>
      <c r="X49" s="1">
        <f ca="1">1031.16850263566*(RAND())</f>
        <v>521.23164973328016</v>
      </c>
      <c r="Y49" s="1">
        <f ca="1">24*(RAND())</f>
        <v>16.788000270309595</v>
      </c>
      <c r="Z49" s="1">
        <f ca="1">18.1576923076923*(RAND())</f>
        <v>3.4271730020675499</v>
      </c>
      <c r="AA49" s="1">
        <f ca="1">19.1089577769826*(RAND())</f>
        <v>10.191039308480049</v>
      </c>
      <c r="AB49" s="1">
        <f ca="1">16.6089577769826*(RAND())</f>
        <v>9.7850213386016822</v>
      </c>
      <c r="AC49" s="1">
        <f ca="1">0*(RAND())</f>
        <v>0</v>
      </c>
      <c r="AD49" s="1">
        <f ca="1">0*(RAND())</f>
        <v>0</v>
      </c>
      <c r="AE49" s="1">
        <f ca="1">0*(RAND())</f>
        <v>0</v>
      </c>
      <c r="AF49" s="1">
        <f ca="1">0*(RAND())</f>
        <v>0</v>
      </c>
      <c r="AG49" s="1">
        <f ca="1">0*(RAND())</f>
        <v>0</v>
      </c>
      <c r="AH49" s="1">
        <f ca="1">7.39104222301744*(RAND())</f>
        <v>0.29372229858336696</v>
      </c>
      <c r="AI49" s="1">
        <f ca="1">1*(RAND())</f>
        <v>0.90931271220631549</v>
      </c>
      <c r="AJ49" s="1">
        <f ca="1">1*(RAND())</f>
        <v>0.28842846371336628</v>
      </c>
      <c r="AK49" s="1">
        <f ca="1">0.5*(RAND())</f>
        <v>0.39351709789220091</v>
      </c>
      <c r="AL49" s="1">
        <f ca="1">0*(RAND())</f>
        <v>0</v>
      </c>
      <c r="AM49" s="1">
        <f ca="1">0*(RAND())</f>
        <v>0</v>
      </c>
      <c r="AN49" s="1">
        <f ca="1">0.65*(RAND())</f>
        <v>0.53801584132532987</v>
      </c>
      <c r="AO49" s="1">
        <f ca="1">1.54873453070975*(RAND())</f>
        <v>1.3060135201132608</v>
      </c>
      <c r="AP49" s="1">
        <f ca="1">16*(RAND())</f>
        <v>0.24329157842098326</v>
      </c>
      <c r="AQ49" s="1">
        <f ca="1">0*(RAND())</f>
        <v>0</v>
      </c>
      <c r="AR49" s="1">
        <f ca="1">20*(RAND())</f>
        <v>15.086472076427311</v>
      </c>
      <c r="AS49" s="1">
        <f ca="1">0*(RAND())</f>
        <v>0</v>
      </c>
      <c r="AT49" s="1">
        <f ca="1">124.408334162127*(RAND())</f>
        <v>29.217768866204047</v>
      </c>
      <c r="AU49" s="1">
        <f ca="1">0*(RAND())</f>
        <v>0</v>
      </c>
      <c r="AV49" s="1">
        <f ca="1">0*(RAND())</f>
        <v>0</v>
      </c>
      <c r="AW49" s="1">
        <f ca="1">0*(RAND())</f>
        <v>0</v>
      </c>
      <c r="AX49" s="1">
        <f ca="1">0*(RAND())</f>
        <v>0</v>
      </c>
      <c r="AY49" s="1">
        <f ca="1">0.192307692307692*(RAND())</f>
        <v>8.0717760038979028E-2</v>
      </c>
      <c r="AZ49" s="1">
        <f ca="1">0*(RAND())</f>
        <v>0</v>
      </c>
      <c r="BA49" s="1" t="s">
        <v>97</v>
      </c>
      <c r="BB49" s="1" t="s">
        <v>97</v>
      </c>
      <c r="BC49" s="1" t="s">
        <v>97</v>
      </c>
      <c r="BD49" s="1">
        <f ca="1">2.5*(RAND())</f>
        <v>1.9731653302091718</v>
      </c>
      <c r="BF49" s="20">
        <f t="shared" ca="1" si="0"/>
        <v>15.274192064100305</v>
      </c>
      <c r="BG49" s="21">
        <f t="shared" ca="1" si="1"/>
        <v>16.788000270309595</v>
      </c>
    </row>
    <row r="50" spans="3:59" x14ac:dyDescent="0.3">
      <c r="C50" s="2">
        <v>1</v>
      </c>
      <c r="E50" s="1" t="s">
        <v>95</v>
      </c>
      <c r="F50" s="1">
        <v>10</v>
      </c>
      <c r="G50" s="19">
        <v>44871</v>
      </c>
      <c r="H50" s="1" t="s">
        <v>106</v>
      </c>
      <c r="I50" s="1" t="s">
        <v>97</v>
      </c>
      <c r="J50" s="1">
        <f ca="1">24*(RAND())</f>
        <v>19.83258580303254</v>
      </c>
      <c r="K50" s="1">
        <f ca="1">24*(RAND())</f>
        <v>16.463754596496067</v>
      </c>
      <c r="L50" s="1">
        <f ca="1">0*(RAND())</f>
        <v>0</v>
      </c>
      <c r="M50" s="1">
        <f ca="1">22.9560482492553*(RAND())</f>
        <v>11.507924560234743</v>
      </c>
      <c r="N50" s="1">
        <f ca="1">0*(RAND())</f>
        <v>0</v>
      </c>
      <c r="O50" s="1">
        <f ca="1">1.04395175074474*(RAND())</f>
        <v>0.29998266265960771</v>
      </c>
      <c r="P50" s="1">
        <f ca="1">0*(RAND())</f>
        <v>0</v>
      </c>
      <c r="Q50" s="1">
        <f ca="1">0*(RAND())</f>
        <v>0</v>
      </c>
      <c r="R50" s="1">
        <f ca="1">0*(RAND())</f>
        <v>0</v>
      </c>
      <c r="S50" s="1">
        <f ca="1">2.56*(RAND())</f>
        <v>1.7849437351985975</v>
      </c>
      <c r="T50" s="1">
        <f ca="1">6*(RAND())</f>
        <v>3.6502935537940395</v>
      </c>
      <c r="U50" s="1">
        <f ca="1">6*(RAND())</f>
        <v>2.2440372868952956</v>
      </c>
      <c r="V50" s="1">
        <f ca="1">0*(RAND())</f>
        <v>0</v>
      </c>
      <c r="W50" s="1">
        <f ca="1">368.64*(RAND())</f>
        <v>83.57531623677481</v>
      </c>
      <c r="X50" s="1">
        <f ca="1">1323.33291171577*(RAND())</f>
        <v>101.38219043868692</v>
      </c>
      <c r="Y50" s="1">
        <f ca="1">23.52*(RAND())</f>
        <v>3.2127269496493378</v>
      </c>
      <c r="Z50" s="1">
        <f ca="1">15.8348148148148*(RAND())</f>
        <v>15.562876959520313</v>
      </c>
      <c r="AA50" s="1">
        <f ca="1">15.1445847198677*(RAND())</f>
        <v>0.84869922224312322</v>
      </c>
      <c r="AB50" s="1">
        <f ca="1">12.1445847198677*(RAND())</f>
        <v>11.303030399538136</v>
      </c>
      <c r="AC50" s="1">
        <f ca="1">0*(RAND())</f>
        <v>0</v>
      </c>
      <c r="AD50" s="1">
        <f ca="1">0*(RAND())</f>
        <v>0</v>
      </c>
      <c r="AE50" s="1">
        <f ca="1">0*(RAND())</f>
        <v>0</v>
      </c>
      <c r="AF50" s="1">
        <f ca="1">0*(RAND())</f>
        <v>0</v>
      </c>
      <c r="AG50" s="1">
        <f ca="1">0.48*(RAND())</f>
        <v>0.47560302785767633</v>
      </c>
      <c r="AH50" s="1">
        <f ca="1">11.3754152801323*(RAND())</f>
        <v>9.3516601771565462</v>
      </c>
      <c r="AI50" s="1">
        <f ca="1">1*(RAND())</f>
        <v>0.8402759963630636</v>
      </c>
      <c r="AJ50" s="1">
        <f ca="1">1*(RAND())</f>
        <v>0.82831218223551384</v>
      </c>
      <c r="AK50" s="1">
        <f ca="1">0.5*(RAND())</f>
        <v>0.35720197577118279</v>
      </c>
      <c r="AL50" s="1">
        <f ca="1">0*(RAND())</f>
        <v>0</v>
      </c>
      <c r="AM50" s="1">
        <f ca="1">0*(RAND())</f>
        <v>0</v>
      </c>
      <c r="AN50" s="1">
        <f ca="1">2*(RAND())</f>
        <v>0.49357344833027472</v>
      </c>
      <c r="AO50" s="1">
        <f ca="1">3.69023009494711*(RAND())</f>
        <v>0.76993183747001737</v>
      </c>
      <c r="AP50" s="1">
        <f ca="1">16*(RAND())</f>
        <v>7.7803654420954462</v>
      </c>
      <c r="AQ50" s="1">
        <f ca="1">0*(RAND())</f>
        <v>0</v>
      </c>
      <c r="AR50" s="1">
        <f ca="1">19*(RAND())</f>
        <v>11.31632765683721</v>
      </c>
      <c r="AS50" s="1">
        <f ca="1">0*(RAND())</f>
        <v>0</v>
      </c>
      <c r="AT50" s="1">
        <f ca="1">116.742566699081*(RAND())</f>
        <v>21.947881571408843</v>
      </c>
      <c r="AU50" s="1">
        <f ca="1">0*(RAND())</f>
        <v>0</v>
      </c>
      <c r="AV50" s="1">
        <f ca="1">0*(RAND())</f>
        <v>0</v>
      </c>
      <c r="AW50" s="1">
        <f ca="1">0*(RAND())</f>
        <v>0</v>
      </c>
      <c r="AX50" s="1">
        <f ca="1">0*(RAND())</f>
        <v>0</v>
      </c>
      <c r="AY50" s="1">
        <f ca="1">0.185185185185185*(RAND())</f>
        <v>1.6095787656812328E-3</v>
      </c>
      <c r="AZ50" s="1">
        <f ca="1">0*(RAND())</f>
        <v>0</v>
      </c>
      <c r="BA50" s="1" t="s">
        <v>97</v>
      </c>
      <c r="BB50" s="1" t="s">
        <v>97</v>
      </c>
      <c r="BC50" s="1" t="s">
        <v>97</v>
      </c>
      <c r="BD50" s="1">
        <f ca="1">3*(RAND())</f>
        <v>2.0673463940303671</v>
      </c>
      <c r="BF50" s="20">
        <f t="shared" ca="1" si="0"/>
        <v>17.136884840361912</v>
      </c>
      <c r="BG50" s="21">
        <f t="shared" ca="1" si="1"/>
        <v>3.688329977507014</v>
      </c>
    </row>
    <row r="51" spans="3:59" x14ac:dyDescent="0.3">
      <c r="C51" s="2">
        <v>1</v>
      </c>
      <c r="E51" s="1" t="s">
        <v>95</v>
      </c>
      <c r="F51" s="1">
        <v>11</v>
      </c>
      <c r="G51" s="19">
        <v>44871</v>
      </c>
      <c r="H51" s="1" t="s">
        <v>107</v>
      </c>
      <c r="I51" s="1" t="s">
        <v>97</v>
      </c>
      <c r="J51" s="1">
        <f ca="1">10.5*(RAND())</f>
        <v>9.5906874799679596</v>
      </c>
      <c r="K51" s="1">
        <f ca="1">10.5*(RAND())</f>
        <v>6.1039466497357964</v>
      </c>
      <c r="L51" s="1">
        <f ca="1">0*(RAND())</f>
        <v>0</v>
      </c>
      <c r="M51" s="1">
        <f ca="1">10.0874111231485*(RAND())</f>
        <v>5.2222788286483031</v>
      </c>
      <c r="N51" s="1">
        <f ca="1">0*(RAND())</f>
        <v>0</v>
      </c>
      <c r="O51" s="1">
        <f ca="1">0.412588876851506*(RAND())</f>
        <v>0.25091503400133225</v>
      </c>
      <c r="P51" s="1">
        <f ca="1">0*(RAND())</f>
        <v>0</v>
      </c>
      <c r="Q51" s="1">
        <f ca="1">0*(RAND())</f>
        <v>0</v>
      </c>
      <c r="R51" s="1">
        <f ca="1">0*(RAND())</f>
        <v>0</v>
      </c>
      <c r="S51" s="1">
        <f ca="1">2.56*(RAND())</f>
        <v>0.74923253136244228</v>
      </c>
      <c r="T51" s="1">
        <f ca="1">4.5*(RAND())</f>
        <v>2.0937495046602774</v>
      </c>
      <c r="U51" s="1">
        <f ca="1">4.5*(RAND())</f>
        <v>3.9493272443352199</v>
      </c>
      <c r="V51" s="1">
        <f ca="1">0*(RAND())</f>
        <v>0</v>
      </c>
      <c r="W51" s="1">
        <f ca="1">120.96*(RAND())</f>
        <v>69.595563403305192</v>
      </c>
      <c r="X51" s="1">
        <f ca="1">941.321557977539*(RAND())</f>
        <v>431.28534190514819</v>
      </c>
      <c r="Y51" s="1">
        <f ca="1">21.6*(RAND())</f>
        <v>10.518235701153721</v>
      </c>
      <c r="Z51" s="1">
        <f ca="1">15.8461538461538*(RAND())</f>
        <v>5.2136300884061031</v>
      </c>
      <c r="AA51" s="1">
        <f ca="1">10.7040006804293*(RAND())</f>
        <v>8.9774964485301307</v>
      </c>
      <c r="AB51" s="1">
        <f ca="1">8.20400068042929*(RAND())</f>
        <v>3.1457253162316361</v>
      </c>
      <c r="AC51" s="1">
        <f ca="1">0*(RAND())</f>
        <v>0</v>
      </c>
      <c r="AD51" s="1">
        <f ca="1">0*(RAND())</f>
        <v>0</v>
      </c>
      <c r="AE51" s="1">
        <f ca="1">0*(RAND())</f>
        <v>0</v>
      </c>
      <c r="AF51" s="1">
        <f ca="1">0*(RAND())</f>
        <v>0</v>
      </c>
      <c r="AG51" s="1">
        <f ca="1">2.4*(RAND())</f>
        <v>1.8805405937885864</v>
      </c>
      <c r="AH51" s="1">
        <f ca="1">13.3959993195707*(RAND())</f>
        <v>6.562044850140996</v>
      </c>
      <c r="AI51" s="1">
        <f ca="1">1*(RAND())</f>
        <v>0.41390710087157545</v>
      </c>
      <c r="AJ51" s="1">
        <f ca="1">1*(RAND())</f>
        <v>0.12549372670299963</v>
      </c>
      <c r="AK51" s="1">
        <f ca="1">0.5*(RAND())</f>
        <v>3.512275760336625E-2</v>
      </c>
      <c r="AL51" s="1">
        <f ca="1">0*(RAND())</f>
        <v>0</v>
      </c>
      <c r="AM51" s="1">
        <f ca="1">0*(RAND())</f>
        <v>0</v>
      </c>
      <c r="AN51" s="1">
        <f ca="1">0.6*(RAND())</f>
        <v>0.29387297548857555</v>
      </c>
      <c r="AO51" s="1">
        <f ca="1">7.64215316572456*(RAND())</f>
        <v>1.5751020058732312</v>
      </c>
      <c r="AP51" s="1">
        <f ca="1">6*(RAND())</f>
        <v>0.49852395411486139</v>
      </c>
      <c r="AQ51" s="1">
        <f ca="1">0*(RAND())</f>
        <v>0</v>
      </c>
      <c r="AR51" s="1">
        <f ca="1">20*(RAND())</f>
        <v>6.2544187756821135</v>
      </c>
      <c r="AS51" s="1">
        <f ca="1">0*(RAND())</f>
        <v>0</v>
      </c>
      <c r="AT51" s="1">
        <f ca="1">149.592520557135*(RAND())</f>
        <v>73.317294235945951</v>
      </c>
      <c r="AU51" s="1">
        <f ca="1">0*(RAND())</f>
        <v>0</v>
      </c>
      <c r="AV51" s="1">
        <f ca="1">0*(RAND())</f>
        <v>0</v>
      </c>
      <c r="AW51" s="1">
        <f ca="1">0*(RAND())</f>
        <v>0</v>
      </c>
      <c r="AX51" s="1">
        <f ca="1">0*(RAND())</f>
        <v>0</v>
      </c>
      <c r="AY51" s="1">
        <f ca="1">0.153846153846154*(RAND())</f>
        <v>5.6036566525627718E-2</v>
      </c>
      <c r="AZ51" s="1">
        <f ca="1">0*(RAND())</f>
        <v>0</v>
      </c>
      <c r="BA51" s="1" t="s">
        <v>97</v>
      </c>
      <c r="BB51" s="1" t="s">
        <v>97</v>
      </c>
      <c r="BC51" s="1" t="s">
        <v>97</v>
      </c>
      <c r="BD51" s="1">
        <f ca="1">2.5*(RAND())</f>
        <v>2.3040333052360005</v>
      </c>
      <c r="BF51" s="20">
        <f t="shared" ca="1" si="0"/>
        <v>9.8298343483215973</v>
      </c>
      <c r="BG51" s="21">
        <f t="shared" ca="1" si="1"/>
        <v>12.398776294942307</v>
      </c>
    </row>
    <row r="52" spans="3:59" x14ac:dyDescent="0.3">
      <c r="C52" s="2">
        <v>1</v>
      </c>
      <c r="E52" s="1" t="s">
        <v>95</v>
      </c>
      <c r="F52" s="1">
        <v>12</v>
      </c>
      <c r="G52" s="19">
        <v>44871</v>
      </c>
      <c r="H52" s="1" t="s">
        <v>108</v>
      </c>
      <c r="I52" s="1" t="s">
        <v>97</v>
      </c>
      <c r="J52" s="1">
        <f ca="1">9.54562738854114*(RAND())</f>
        <v>6.3499749641196104</v>
      </c>
      <c r="K52" s="1">
        <f ca="1">9.54562738854114*(RAND())</f>
        <v>6.4421052216123451</v>
      </c>
      <c r="L52" s="1">
        <f ca="1">0*(RAND())</f>
        <v>0</v>
      </c>
      <c r="M52" s="1">
        <f ca="1">9.04427025032743*(RAND())</f>
        <v>2.9510862551643022</v>
      </c>
      <c r="N52" s="1">
        <f ca="1">0*(RAND())</f>
        <v>0</v>
      </c>
      <c r="O52" s="1">
        <f ca="1">0.501357138213706*(RAND())</f>
        <v>0.44416390623697993</v>
      </c>
      <c r="P52" s="1">
        <f ca="1">0*(RAND())</f>
        <v>0</v>
      </c>
      <c r="Q52" s="1">
        <f ca="1">0*(RAND())</f>
        <v>0</v>
      </c>
      <c r="R52" s="1">
        <f ca="1">0*(RAND())</f>
        <v>0</v>
      </c>
      <c r="S52" s="1">
        <f ca="1">2.56*(RAND())</f>
        <v>1.4619928724624234</v>
      </c>
      <c r="T52" s="1">
        <f ca="1">5*(RAND())</f>
        <v>3.1379472505793671</v>
      </c>
      <c r="U52" s="1">
        <f ca="1">5*(RAND())</f>
        <v>3.6293179789102408</v>
      </c>
      <c r="V52" s="1">
        <f ca="1">0*(RAND())</f>
        <v>0</v>
      </c>
      <c r="W52" s="1">
        <f ca="1">122.184030573327*(RAND())</f>
        <v>51.108535326618927</v>
      </c>
      <c r="X52" s="1">
        <f ca="1">1014.22230158756*(RAND())</f>
        <v>86.548107226558812</v>
      </c>
      <c r="Y52" s="1">
        <f ca="1">23.76*(RAND())</f>
        <v>21.790831699902544</v>
      </c>
      <c r="Z52" s="1">
        <f ca="1">17.9248148148148*(RAND())</f>
        <v>10.328232409875437</v>
      </c>
      <c r="AA52" s="1">
        <f ca="1">11.9117703521205*(RAND())</f>
        <v>1.2623304470253027</v>
      </c>
      <c r="AB52" s="1">
        <f ca="1">9.41177035212047*(RAND())</f>
        <v>8.6021865294481987</v>
      </c>
      <c r="AC52" s="1">
        <f ca="1">0*(RAND())</f>
        <v>0</v>
      </c>
      <c r="AD52" s="1">
        <f ca="1">0*(RAND())</f>
        <v>0</v>
      </c>
      <c r="AE52" s="1">
        <f ca="1">0*(RAND())</f>
        <v>0</v>
      </c>
      <c r="AF52" s="1">
        <f ca="1">0*(RAND())</f>
        <v>0</v>
      </c>
      <c r="AG52" s="1">
        <f ca="1">0.24*(RAND())</f>
        <v>8.6116322703167686E-2</v>
      </c>
      <c r="AH52" s="1">
        <f ca="1">14.3482296478795*(RAND())</f>
        <v>11.295466741474685</v>
      </c>
      <c r="AI52" s="1">
        <f ca="1">1*(RAND())</f>
        <v>0.51029542962892627</v>
      </c>
      <c r="AJ52" s="1">
        <f ca="1">1*(RAND())</f>
        <v>0.16725980822091202</v>
      </c>
      <c r="AK52" s="1">
        <f ca="1">0.5*(RAND())</f>
        <v>0.45462541576917126</v>
      </c>
      <c r="AL52" s="1">
        <f ca="1">0*(RAND())</f>
        <v>0</v>
      </c>
      <c r="AM52" s="1">
        <f ca="1">0*(RAND())</f>
        <v>0</v>
      </c>
      <c r="AN52" s="1">
        <f ca="1">0.65*(RAND())</f>
        <v>0.11593424176759438</v>
      </c>
      <c r="AO52" s="1">
        <f ca="1">8.51304446269434*(RAND())</f>
        <v>4.1072345092421703</v>
      </c>
      <c r="AP52" s="1">
        <f ca="1">8*(RAND())</f>
        <v>6.549892696693993</v>
      </c>
      <c r="AQ52" s="1">
        <f ca="1">0*(RAND())</f>
        <v>0</v>
      </c>
      <c r="AR52" s="1">
        <f ca="1">20*(RAND())</f>
        <v>6.105746712789168</v>
      </c>
      <c r="AS52" s="1">
        <f ca="1">0*(RAND())</f>
        <v>0</v>
      </c>
      <c r="AT52" s="1">
        <f ca="1">138.679391821502*(RAND())</f>
        <v>102.33348903812022</v>
      </c>
      <c r="AU52" s="1">
        <f ca="1">0*(RAND())</f>
        <v>0</v>
      </c>
      <c r="AV52" s="1">
        <f ca="1">0*(RAND())</f>
        <v>0</v>
      </c>
      <c r="AW52" s="1">
        <f ca="1">0*(RAND())</f>
        <v>0</v>
      </c>
      <c r="AX52" s="1">
        <f ca="1">0*(RAND())</f>
        <v>0</v>
      </c>
      <c r="AY52" s="1">
        <f ca="1">0.185185185185185*(RAND())</f>
        <v>7.0437630824679879E-3</v>
      </c>
      <c r="AZ52" s="1">
        <f ca="1">0*(RAND())</f>
        <v>0</v>
      </c>
      <c r="BA52" s="1" t="s">
        <v>97</v>
      </c>
      <c r="BB52" s="1" t="s">
        <v>97</v>
      </c>
      <c r="BC52" s="1" t="s">
        <v>97</v>
      </c>
      <c r="BD52" s="1">
        <f ca="1">2.5*(RAND())</f>
        <v>2.4933618036087992</v>
      </c>
      <c r="BF52" s="20">
        <f t="shared" ca="1" si="0"/>
        <v>16.544057823471405</v>
      </c>
      <c r="BG52" s="21">
        <f t="shared" ca="1" si="1"/>
        <v>21.87694802260571</v>
      </c>
    </row>
    <row r="53" spans="3:59" x14ac:dyDescent="0.3">
      <c r="C53" s="2">
        <v>1</v>
      </c>
      <c r="E53" s="1" t="s">
        <v>95</v>
      </c>
      <c r="F53" s="1">
        <v>13</v>
      </c>
      <c r="G53" s="19">
        <v>44871</v>
      </c>
      <c r="H53" s="1" t="s">
        <v>109</v>
      </c>
      <c r="I53" s="1">
        <f ca="1">0*(RAND())</f>
        <v>0</v>
      </c>
      <c r="J53" s="1">
        <f ca="1">0*(RAND())</f>
        <v>0</v>
      </c>
      <c r="K53" s="1">
        <f ca="1">0*(RAND())</f>
        <v>0</v>
      </c>
      <c r="L53" s="1">
        <f ca="1">0*(RAND())</f>
        <v>0</v>
      </c>
      <c r="M53" s="1">
        <f ca="1">0*(RAND())</f>
        <v>0</v>
      </c>
      <c r="N53" s="1">
        <f ca="1">0*(RAND())</f>
        <v>0</v>
      </c>
      <c r="O53" s="1">
        <f ca="1">0*(RAND())</f>
        <v>0</v>
      </c>
      <c r="P53" s="1">
        <f ca="1">0*(RAND())</f>
        <v>0</v>
      </c>
      <c r="Q53" s="1">
        <f ca="1">0*(RAND())</f>
        <v>0</v>
      </c>
      <c r="R53" s="1">
        <f ca="1">0*(RAND())</f>
        <v>0</v>
      </c>
      <c r="S53" s="1">
        <f ca="1">2.56*(RAND())</f>
        <v>1.7721628778392589</v>
      </c>
      <c r="T53" s="1">
        <f ca="1">0*(RAND())</f>
        <v>0</v>
      </c>
      <c r="U53" s="1">
        <f ca="1">0*(RAND())</f>
        <v>0</v>
      </c>
      <c r="V53" s="1">
        <f ca="1">0*(RAND())</f>
        <v>0</v>
      </c>
      <c r="W53" s="1">
        <f ca="1">0*(RAND())</f>
        <v>0</v>
      </c>
      <c r="X53" s="1">
        <f ca="1">0*(RAND())</f>
        <v>0</v>
      </c>
      <c r="Y53" s="1">
        <f ca="1">0*(RAND())</f>
        <v>0</v>
      </c>
      <c r="Z53" s="1">
        <f ca="1">0*(RAND())</f>
        <v>0</v>
      </c>
      <c r="AA53" s="1">
        <f ca="1">0*(RAND())</f>
        <v>0</v>
      </c>
      <c r="AB53" s="1">
        <f ca="1">0*(RAND())</f>
        <v>0</v>
      </c>
      <c r="AC53" s="1">
        <f ca="1">0*(RAND())</f>
        <v>0</v>
      </c>
      <c r="AD53" s="1">
        <f ca="1">0*(RAND())</f>
        <v>0</v>
      </c>
      <c r="AE53" s="1">
        <f ca="1">0*(RAND())</f>
        <v>0</v>
      </c>
      <c r="AF53" s="1">
        <f ca="1">0*(RAND())</f>
        <v>0</v>
      </c>
      <c r="AG53" s="1">
        <f ca="1">0*(RAND())</f>
        <v>0</v>
      </c>
      <c r="AH53" s="1">
        <f ca="1">0*(RAND())</f>
        <v>0</v>
      </c>
      <c r="AI53" s="1">
        <f ca="1">0*(RAND())</f>
        <v>0</v>
      </c>
      <c r="AJ53" s="1">
        <f ca="1">0*(RAND())</f>
        <v>0</v>
      </c>
      <c r="AK53" s="1">
        <f ca="1">0*(RAND())</f>
        <v>0</v>
      </c>
      <c r="AL53" s="1">
        <f ca="1">0*(RAND())</f>
        <v>0</v>
      </c>
      <c r="AM53" s="1">
        <f ca="1">0*(RAND())</f>
        <v>0</v>
      </c>
      <c r="AN53" s="1">
        <f ca="1">0*(RAND())</f>
        <v>0</v>
      </c>
      <c r="AO53" s="1">
        <f ca="1">0*(RAND())</f>
        <v>0</v>
      </c>
      <c r="AP53" s="1">
        <f ca="1">0*(RAND())</f>
        <v>0</v>
      </c>
      <c r="AQ53" s="1">
        <f ca="1">0*(RAND())</f>
        <v>0</v>
      </c>
      <c r="AR53" s="1">
        <f ca="1">0*(RAND())</f>
        <v>0</v>
      </c>
      <c r="AS53" s="1">
        <f ca="1">0*(RAND())</f>
        <v>0</v>
      </c>
      <c r="AT53" s="1">
        <f ca="1">0*(RAND())</f>
        <v>0</v>
      </c>
      <c r="AU53" s="1">
        <f ca="1">0*(RAND())</f>
        <v>0</v>
      </c>
      <c r="AV53" s="1">
        <f ca="1">0*(RAND())</f>
        <v>0</v>
      </c>
      <c r="AW53" s="1">
        <f ca="1">0*(RAND())</f>
        <v>0</v>
      </c>
      <c r="AX53" s="1">
        <f ca="1">0*(RAND())</f>
        <v>0</v>
      </c>
      <c r="AY53" s="1">
        <f ca="1">0*(RAND())</f>
        <v>0</v>
      </c>
      <c r="AZ53" s="1">
        <f ca="1">0*(RAND())</f>
        <v>0</v>
      </c>
      <c r="BA53" s="1" t="s">
        <v>97</v>
      </c>
      <c r="BB53" s="1" t="s">
        <v>97</v>
      </c>
      <c r="BC53" s="1" t="s">
        <v>97</v>
      </c>
      <c r="BD53" s="1">
        <f ca="1">0*(RAND())</f>
        <v>0</v>
      </c>
      <c r="BF53" s="20">
        <f t="shared" ca="1" si="0"/>
        <v>0</v>
      </c>
      <c r="BG53" s="21">
        <f t="shared" ca="1" si="1"/>
        <v>0</v>
      </c>
    </row>
    <row r="54" spans="3:59" x14ac:dyDescent="0.3">
      <c r="C54" s="2">
        <v>1</v>
      </c>
      <c r="E54" s="1" t="s">
        <v>95</v>
      </c>
      <c r="F54" s="1">
        <v>15</v>
      </c>
      <c r="G54" s="19">
        <v>44871</v>
      </c>
      <c r="H54" s="1" t="s">
        <v>110</v>
      </c>
      <c r="I54" s="1" t="s">
        <v>97</v>
      </c>
      <c r="J54" s="1">
        <f ca="1">0*(RAND())</f>
        <v>0</v>
      </c>
      <c r="K54" s="1">
        <f ca="1">0*(RAND())</f>
        <v>0</v>
      </c>
      <c r="L54" s="1">
        <f ca="1">0*(RAND())</f>
        <v>0</v>
      </c>
      <c r="M54" s="1">
        <f ca="1">0*(RAND())</f>
        <v>0</v>
      </c>
      <c r="N54" s="1">
        <f ca="1">0*(RAND())</f>
        <v>0</v>
      </c>
      <c r="O54" s="1">
        <f ca="1">0*(RAND())</f>
        <v>0</v>
      </c>
      <c r="P54" s="1">
        <f ca="1">0*(RAND())</f>
        <v>0</v>
      </c>
      <c r="Q54" s="1">
        <f ca="1">0*(RAND())</f>
        <v>0</v>
      </c>
      <c r="R54" s="1">
        <f ca="1">0*(RAND())</f>
        <v>0</v>
      </c>
      <c r="S54" s="1">
        <f ca="1">2.56*(RAND())</f>
        <v>0.74740576973990847</v>
      </c>
      <c r="T54" s="1" t="s">
        <v>97</v>
      </c>
      <c r="U54" s="1">
        <f ca="1">6.1*(RAND())</f>
        <v>5.2948387487543425</v>
      </c>
      <c r="V54" s="1">
        <f ca="1">0*(RAND())</f>
        <v>0</v>
      </c>
      <c r="W54" s="1">
        <f ca="1">0*(RAND())</f>
        <v>0</v>
      </c>
      <c r="X54" s="1">
        <f ca="1">750*(RAND())</f>
        <v>464.81139326595155</v>
      </c>
      <c r="Y54" s="1">
        <f ca="1">23.28*(RAND())</f>
        <v>4.2838201187038853</v>
      </c>
      <c r="Z54" s="1">
        <f ca="1">20.78*(RAND())</f>
        <v>9.2165614479187763</v>
      </c>
      <c r="AA54" s="1">
        <f ca="1">0*(RAND())</f>
        <v>0</v>
      </c>
      <c r="AB54" s="1">
        <f ca="1">0*(RAND())</f>
        <v>0</v>
      </c>
      <c r="AC54" s="1">
        <f ca="1">0*(RAND())</f>
        <v>0</v>
      </c>
      <c r="AD54" s="1">
        <f ca="1">0*(RAND())</f>
        <v>0</v>
      </c>
      <c r="AE54" s="1">
        <f ca="1">0*(RAND())</f>
        <v>0</v>
      </c>
      <c r="AF54" s="1">
        <f ca="1">0*(RAND())</f>
        <v>0</v>
      </c>
      <c r="AG54" s="1">
        <f ca="1">0.72*(RAND())</f>
        <v>0.46465711888024286</v>
      </c>
      <c r="AH54" s="1">
        <f ca="1">23.28*(RAND())</f>
        <v>6.9843244413879999</v>
      </c>
      <c r="AI54" s="1">
        <f ca="1">1*(RAND())</f>
        <v>0.98606612199876753</v>
      </c>
      <c r="AJ54" s="1">
        <f ca="1">1*(RAND())</f>
        <v>0.15156372145137087</v>
      </c>
      <c r="AK54" s="1">
        <f ca="1">0.5*(RAND())</f>
        <v>0.17718267707915708</v>
      </c>
      <c r="AL54" s="1">
        <f ca="1">0*(RAND())</f>
        <v>0</v>
      </c>
      <c r="AM54" s="1">
        <f ca="1">0*(RAND())</f>
        <v>0</v>
      </c>
      <c r="AN54" s="1">
        <f ca="1">0*(RAND())</f>
        <v>0</v>
      </c>
      <c r="AO54" s="1">
        <f ca="1">20.78*(RAND())</f>
        <v>4.3623107827583025</v>
      </c>
      <c r="AP54" s="1">
        <f ca="1">0*(RAND())</f>
        <v>0</v>
      </c>
      <c r="AQ54" s="1">
        <f ca="1">0*(RAND())</f>
        <v>0</v>
      </c>
      <c r="AR54" s="1">
        <f ca="1">20*(RAND())</f>
        <v>13.961824347168978</v>
      </c>
      <c r="AS54" s="1">
        <f ca="1">0*(RAND())</f>
        <v>0</v>
      </c>
      <c r="AT54" s="1">
        <f ca="1">112.567811934901*(RAND())</f>
        <v>106.92104122309568</v>
      </c>
      <c r="AU54" s="1">
        <f ca="1">0*(RAND())</f>
        <v>0</v>
      </c>
      <c r="AV54" s="1">
        <f ca="1">0*(RAND())</f>
        <v>0</v>
      </c>
      <c r="AW54" s="1">
        <f ca="1">0*(RAND())</f>
        <v>0</v>
      </c>
      <c r="AX54" s="1">
        <f ca="1">0*(RAND())</f>
        <v>0</v>
      </c>
      <c r="AY54" s="1">
        <f ca="1">0*(RAND())</f>
        <v>0</v>
      </c>
      <c r="AZ54" s="1">
        <f ca="1">0*(RAND())</f>
        <v>0</v>
      </c>
      <c r="BA54" s="1" t="s">
        <v>97</v>
      </c>
      <c r="BB54" s="1" t="s">
        <v>97</v>
      </c>
      <c r="BC54" s="1" t="s">
        <v>97</v>
      </c>
      <c r="BD54" s="1">
        <f ca="1">0*(RAND())</f>
        <v>0</v>
      </c>
      <c r="BF54" s="20">
        <f t="shared" ca="1" si="0"/>
        <v>6.1417804221678409</v>
      </c>
      <c r="BG54" s="21">
        <f t="shared" ca="1" si="1"/>
        <v>4.7484772375841278</v>
      </c>
    </row>
    <row r="55" spans="3:59" x14ac:dyDescent="0.3">
      <c r="C55" s="2">
        <v>1</v>
      </c>
      <c r="E55" s="1" t="s">
        <v>95</v>
      </c>
      <c r="F55" s="1">
        <v>16</v>
      </c>
      <c r="G55" s="19">
        <v>44871</v>
      </c>
      <c r="H55" s="1" t="s">
        <v>111</v>
      </c>
      <c r="I55" s="1">
        <f ca="1">0*(RAND())</f>
        <v>0</v>
      </c>
      <c r="J55" s="1">
        <f ca="1">0*(RAND())</f>
        <v>0</v>
      </c>
      <c r="K55" s="1">
        <f ca="1">0*(RAND())</f>
        <v>0</v>
      </c>
      <c r="L55" s="1">
        <f ca="1">0*(RAND())</f>
        <v>0</v>
      </c>
      <c r="M55" s="1">
        <f ca="1">0*(RAND())</f>
        <v>0</v>
      </c>
      <c r="N55" s="1">
        <f ca="1">0*(RAND())</f>
        <v>0</v>
      </c>
      <c r="O55" s="1">
        <f ca="1">0*(RAND())</f>
        <v>0</v>
      </c>
      <c r="P55" s="1">
        <f ca="1">0*(RAND())</f>
        <v>0</v>
      </c>
      <c r="Q55" s="1">
        <f ca="1">0*(RAND())</f>
        <v>0</v>
      </c>
      <c r="R55" s="1">
        <f ca="1">0*(RAND())</f>
        <v>0</v>
      </c>
      <c r="S55" s="1">
        <f ca="1">2.56*(RAND())</f>
        <v>1.8485195197917546</v>
      </c>
      <c r="T55" s="1" t="s">
        <v>97</v>
      </c>
      <c r="U55" s="1">
        <f ca="1">2*(RAND())</f>
        <v>1.5280402853712234</v>
      </c>
      <c r="V55" s="1">
        <f ca="1">0*(RAND())</f>
        <v>0</v>
      </c>
      <c r="W55" s="1">
        <f ca="1">0*(RAND())</f>
        <v>0</v>
      </c>
      <c r="X55" s="1" t="s">
        <v>97</v>
      </c>
      <c r="Y55" s="1">
        <f ca="1">0*(RAND())</f>
        <v>0</v>
      </c>
      <c r="Z55" s="1">
        <f ca="1">0*(RAND())</f>
        <v>0</v>
      </c>
      <c r="AA55" s="1">
        <f ca="1">0*(RAND())</f>
        <v>0</v>
      </c>
      <c r="AB55" s="1">
        <f ca="1">0*(RAND())</f>
        <v>0</v>
      </c>
      <c r="AC55" s="1">
        <f ca="1">0*(RAND())</f>
        <v>0</v>
      </c>
      <c r="AD55" s="1">
        <f ca="1">24*(RAND())</f>
        <v>23.978526076400843</v>
      </c>
      <c r="AE55" s="1">
        <f ca="1">24*(RAND())</f>
        <v>0.663969294895705</v>
      </c>
      <c r="AF55" s="1">
        <f ca="1">0*(RAND())</f>
        <v>0</v>
      </c>
      <c r="AG55" s="1">
        <f ca="1">0*(RAND())</f>
        <v>0</v>
      </c>
      <c r="AH55" s="1">
        <f ca="1">0*(RAND())</f>
        <v>0</v>
      </c>
      <c r="AI55" s="1">
        <f ca="1">0*(RAND())</f>
        <v>0</v>
      </c>
      <c r="AJ55" s="1">
        <f ca="1">0*(RAND())</f>
        <v>0</v>
      </c>
      <c r="AK55" s="1">
        <f ca="1">0*(RAND())</f>
        <v>0</v>
      </c>
      <c r="AL55" s="1">
        <f ca="1">0*(RAND())</f>
        <v>0</v>
      </c>
      <c r="AM55" s="1">
        <f ca="1">0*(RAND())</f>
        <v>0</v>
      </c>
      <c r="AN55" s="1">
        <f ca="1">0*(RAND())</f>
        <v>0</v>
      </c>
      <c r="AO55" s="1">
        <f ca="1">0*(RAND())</f>
        <v>0</v>
      </c>
      <c r="AP55" s="1">
        <f ca="1">0*(RAND())</f>
        <v>0</v>
      </c>
      <c r="AQ55" s="1">
        <f ca="1">0*(RAND())</f>
        <v>0</v>
      </c>
      <c r="AR55" s="1">
        <f ca="1">20*(RAND())</f>
        <v>9.3687450506109133</v>
      </c>
      <c r="AS55" s="1">
        <f ca="1">0*(RAND())</f>
        <v>0</v>
      </c>
      <c r="AT55" s="1">
        <f ca="1">200.683384685131*(RAND())</f>
        <v>118.87011769126241</v>
      </c>
      <c r="AU55" s="1">
        <f ca="1">0*(RAND())</f>
        <v>0</v>
      </c>
      <c r="AV55" s="1">
        <f ca="1">0*(RAND())</f>
        <v>0</v>
      </c>
      <c r="AW55" s="1">
        <f ca="1">0*(RAND())</f>
        <v>0</v>
      </c>
      <c r="AX55" s="1">
        <f ca="1">0*(RAND())</f>
        <v>0</v>
      </c>
      <c r="AY55" s="1">
        <f ca="1">0*(RAND())</f>
        <v>0</v>
      </c>
      <c r="AZ55" s="1">
        <f ca="1">0*(RAND())</f>
        <v>0</v>
      </c>
      <c r="BA55" s="1" t="s">
        <v>97</v>
      </c>
      <c r="BB55" s="1" t="s">
        <v>97</v>
      </c>
      <c r="BC55" s="1" t="s">
        <v>97</v>
      </c>
      <c r="BD55" s="1">
        <f ca="1">0*(RAND())</f>
        <v>0</v>
      </c>
      <c r="BF55" s="20">
        <f t="shared" ca="1" si="0"/>
        <v>0.663969294895705</v>
      </c>
      <c r="BG55" s="21">
        <f t="shared" ca="1" si="1"/>
        <v>0.663969294895705</v>
      </c>
    </row>
    <row r="56" spans="3:59" x14ac:dyDescent="0.3">
      <c r="C56" s="2">
        <v>1</v>
      </c>
      <c r="E56" s="1" t="s">
        <v>95</v>
      </c>
      <c r="F56" s="1">
        <v>17</v>
      </c>
      <c r="G56" s="19">
        <v>44871</v>
      </c>
      <c r="H56" s="1" t="s">
        <v>112</v>
      </c>
      <c r="I56" s="1">
        <f ca="1">0*(RAND())</f>
        <v>0</v>
      </c>
      <c r="J56" s="1">
        <f ca="1">7.5*(RAND())</f>
        <v>7.4448151580036717</v>
      </c>
      <c r="K56" s="1">
        <f ca="1">7.5*(RAND())</f>
        <v>1.8381447408267348</v>
      </c>
      <c r="L56" s="1">
        <f ca="1">0*(RAND())</f>
        <v>0</v>
      </c>
      <c r="M56" s="1">
        <f ca="1">7.17697929504264*(RAND())</f>
        <v>0.17483848910807498</v>
      </c>
      <c r="N56" s="1">
        <f ca="1">0*(RAND())</f>
        <v>0</v>
      </c>
      <c r="O56" s="1">
        <f ca="1">0.323020704957364*(RAND())</f>
        <v>7.1664646414362793E-2</v>
      </c>
      <c r="P56" s="1">
        <f ca="1">0*(RAND())</f>
        <v>0</v>
      </c>
      <c r="Q56" s="1">
        <f ca="1">0*(RAND())</f>
        <v>0</v>
      </c>
      <c r="R56" s="1">
        <f ca="1">0*(RAND())</f>
        <v>0</v>
      </c>
      <c r="S56" s="1">
        <f ca="1">2.56*(RAND())</f>
        <v>2.0241045834567073</v>
      </c>
      <c r="T56" s="1">
        <f ca="1">5*(RAND())</f>
        <v>0.69695896409384173</v>
      </c>
      <c r="U56" s="1">
        <f ca="1">5*(RAND())</f>
        <v>0.64889071285616384</v>
      </c>
      <c r="V56" s="1">
        <f ca="1">8.6*(RAND())</f>
        <v>5.775539601185014</v>
      </c>
      <c r="W56" s="1">
        <f ca="1">96*(RAND())</f>
        <v>79.96789893587119</v>
      </c>
      <c r="X56" s="1">
        <f ca="1">429.852631578947*(RAND())</f>
        <v>190.54104565398595</v>
      </c>
      <c r="Y56" s="1">
        <f ca="1">23.76*(RAND())</f>
        <v>22.05665923324711</v>
      </c>
      <c r="Z56" s="1">
        <f ca="1">18.3549865591398*(RAND())</f>
        <v>7.5845673418965482</v>
      </c>
      <c r="AA56" s="1">
        <f ca="1">19.464306018937*(RAND())</f>
        <v>11.847885807756578</v>
      </c>
      <c r="AB56" s="1">
        <f ca="1">17.964306018937*(RAND())</f>
        <v>1.2691769887919504</v>
      </c>
      <c r="AC56" s="1">
        <f ca="1">0*(RAND())</f>
        <v>0</v>
      </c>
      <c r="AD56" s="1">
        <f ca="1">0*(RAND())</f>
        <v>0</v>
      </c>
      <c r="AE56" s="1">
        <f ca="1">0*(RAND())</f>
        <v>0</v>
      </c>
      <c r="AF56" s="1">
        <f ca="1">0*(RAND())</f>
        <v>0</v>
      </c>
      <c r="AG56" s="1">
        <f ca="1">0.24*(RAND())</f>
        <v>0.21022380118285958</v>
      </c>
      <c r="AH56" s="1">
        <f ca="1">5.79569398106301*(RAND())</f>
        <v>0.81773985692031925</v>
      </c>
      <c r="AI56" s="1">
        <f ca="1">1*(RAND())</f>
        <v>0.80247636761350538</v>
      </c>
      <c r="AJ56" s="1">
        <f ca="1">1*(RAND())</f>
        <v>0.11176260552653783</v>
      </c>
      <c r="AK56" s="1">
        <f ca="1">0.5*(RAND())</f>
        <v>0.47542400696367915</v>
      </c>
      <c r="AL56" s="1">
        <f ca="1">0.44372311827957*(RAND())</f>
        <v>0.2536489897178128</v>
      </c>
      <c r="AM56" s="1">
        <f ca="1">0*(RAND())</f>
        <v>0</v>
      </c>
      <c r="AN56" s="1">
        <f ca="1">0.8*(RAND())</f>
        <v>0.69082068089000348</v>
      </c>
      <c r="AO56" s="1">
        <f ca="1">0.390680540202794*(RAND())</f>
        <v>0.19651294475436079</v>
      </c>
      <c r="AP56" s="1">
        <f ca="1">7.67464881962201*(RAND())</f>
        <v>5.3386924533348719</v>
      </c>
      <c r="AQ56" s="1">
        <f ca="1">0*(RAND())</f>
        <v>0</v>
      </c>
      <c r="AR56" s="1">
        <f ca="1">20*(RAND())</f>
        <v>15.228470339259239</v>
      </c>
      <c r="AS56" s="1">
        <f ca="1">20*(RAND())</f>
        <v>6.8816434130292876</v>
      </c>
      <c r="AT56" s="1">
        <f ca="1">116.941580756014*(RAND())</f>
        <v>66.293538914023173</v>
      </c>
      <c r="AU56" s="1">
        <f ca="1">87.9695851840699*(RAND())</f>
        <v>31.594720833700233</v>
      </c>
      <c r="AV56" s="1">
        <f ca="1">0*(RAND())</f>
        <v>0</v>
      </c>
      <c r="AW56" s="1">
        <f ca="1">0*(RAND())</f>
        <v>0</v>
      </c>
      <c r="AX56" s="1">
        <f ca="1">0*(RAND())</f>
        <v>0</v>
      </c>
      <c r="AY56" s="1">
        <f ca="1">0.161290322580645*(RAND())</f>
        <v>0.1286066092897237</v>
      </c>
      <c r="AZ56" s="1">
        <f ca="1">0*(RAND())</f>
        <v>0</v>
      </c>
      <c r="BA56" s="1" t="s">
        <v>97</v>
      </c>
      <c r="BB56" s="1" t="s">
        <v>97</v>
      </c>
      <c r="BC56" s="1" t="s">
        <v>97</v>
      </c>
      <c r="BD56" s="1">
        <f ca="1">1.5*(RAND())</f>
        <v>1.1932079872305112</v>
      </c>
      <c r="BF56" s="20">
        <f t="shared" ca="1" si="0"/>
        <v>5.3318609819609453</v>
      </c>
      <c r="BG56" s="21">
        <f t="shared" ca="1" si="1"/>
        <v>22.26688303442997</v>
      </c>
    </row>
    <row r="57" spans="3:59" x14ac:dyDescent="0.3">
      <c r="C57" s="2">
        <v>1</v>
      </c>
      <c r="E57" s="1" t="s">
        <v>95</v>
      </c>
      <c r="F57" s="1">
        <v>18</v>
      </c>
      <c r="G57" s="19">
        <v>44871</v>
      </c>
      <c r="H57" s="1" t="s">
        <v>113</v>
      </c>
      <c r="I57" s="1">
        <f ca="1">0*(RAND())</f>
        <v>0</v>
      </c>
      <c r="J57" s="1">
        <f ca="1">14*(RAND())</f>
        <v>8.446808488696318</v>
      </c>
      <c r="K57" s="1">
        <f ca="1">14*(RAND())</f>
        <v>6.6057243290561267</v>
      </c>
      <c r="L57" s="1">
        <f ca="1">0*(RAND())</f>
        <v>0</v>
      </c>
      <c r="M57" s="1">
        <f ca="1">14*(RAND())</f>
        <v>9.7488750274566698</v>
      </c>
      <c r="N57" s="1">
        <f ca="1">0*(RAND())</f>
        <v>0</v>
      </c>
      <c r="O57" s="1">
        <f ca="1">0*(RAND())</f>
        <v>0</v>
      </c>
      <c r="P57" s="1">
        <f ca="1">0*(RAND())</f>
        <v>0</v>
      </c>
      <c r="Q57" s="1">
        <f ca="1">0*(RAND())</f>
        <v>0</v>
      </c>
      <c r="R57" s="1">
        <f ca="1">0*(RAND())</f>
        <v>0</v>
      </c>
      <c r="S57" s="1">
        <f ca="1">2.56*(RAND())</f>
        <v>0.22918416924634727</v>
      </c>
      <c r="T57" s="1">
        <f ca="1">5*(RAND())</f>
        <v>3.871286599666913</v>
      </c>
      <c r="U57" s="1">
        <f ca="1">5*(RAND())</f>
        <v>0.5623325391380074</v>
      </c>
      <c r="V57" s="1">
        <f ca="1">0*(RAND())</f>
        <v>0</v>
      </c>
      <c r="W57" s="1">
        <f ca="1">179.2*(RAND())</f>
        <v>38.346350469973004</v>
      </c>
      <c r="X57" s="1">
        <f ca="1">679.770067977007*(RAND())</f>
        <v>388.8210018686604</v>
      </c>
      <c r="Y57" s="1">
        <f ca="1">24*(RAND())</f>
        <v>20.766607962220711</v>
      </c>
      <c r="Z57" s="1">
        <f ca="1">18.230958781362*(RAND())</f>
        <v>16.336113020671998</v>
      </c>
      <c r="AA57" s="1">
        <f ca="1">18.4466063466403*(RAND())</f>
        <v>8.2900586802897234</v>
      </c>
      <c r="AB57" s="1">
        <f ca="1">16.4466063466403*(RAND())</f>
        <v>0.62815556221011504</v>
      </c>
      <c r="AC57" s="1">
        <f ca="1">0*(RAND())</f>
        <v>0</v>
      </c>
      <c r="AD57" s="1">
        <f ca="1">0*(RAND())</f>
        <v>0</v>
      </c>
      <c r="AE57" s="1">
        <f ca="1">0*(RAND())</f>
        <v>0</v>
      </c>
      <c r="AF57" s="1">
        <f ca="1">0*(RAND())</f>
        <v>0</v>
      </c>
      <c r="AG57" s="1">
        <f ca="1">0*(RAND())</f>
        <v>0</v>
      </c>
      <c r="AH57" s="1">
        <f ca="1">7.55339365335966*(RAND())</f>
        <v>3.1845438510677178</v>
      </c>
      <c r="AI57" s="1">
        <f ca="1">1*(RAND())</f>
        <v>2.490551607922642E-2</v>
      </c>
      <c r="AJ57" s="1">
        <f ca="1">1*(RAND())</f>
        <v>3.8357533123408616E-2</v>
      </c>
      <c r="AK57" s="1">
        <f ca="1">0.5*(RAND())</f>
        <v>8.9608409980154569E-2</v>
      </c>
      <c r="AL57" s="1">
        <f ca="1">0.441084229390681*(RAND())</f>
        <v>0.37398611281072175</v>
      </c>
      <c r="AM57" s="1">
        <f ca="1">0*(RAND())</f>
        <v>0</v>
      </c>
      <c r="AN57" s="1">
        <f ca="1">0.666666666666667*(RAND())</f>
        <v>3.4939752073205835E-2</v>
      </c>
      <c r="AO57" s="1">
        <f ca="1">1.78435243472166*(RAND())</f>
        <v>1.5738590757526092</v>
      </c>
      <c r="AP57" s="1">
        <f ca="1">10*(RAND())</f>
        <v>9.775092509575833</v>
      </c>
      <c r="AQ57" s="1">
        <f ca="1">0*(RAND())</f>
        <v>0</v>
      </c>
      <c r="AR57" s="1">
        <f ca="1">20*(RAND())</f>
        <v>13.718578047547323</v>
      </c>
      <c r="AS57" s="1">
        <f ca="1">20*(RAND())</f>
        <v>2.1303289789120172</v>
      </c>
      <c r="AT57" s="1">
        <f ca="1">129.937878809861*(RAND())</f>
        <v>9.4247371046035511</v>
      </c>
      <c r="AU57" s="1">
        <f ca="1">739.943571991645*(RAND())</f>
        <v>575.70281842526697</v>
      </c>
      <c r="AV57" s="1">
        <f ca="1">0*(RAND())</f>
        <v>0</v>
      </c>
      <c r="AW57" s="1">
        <f ca="1">0*(RAND())</f>
        <v>0</v>
      </c>
      <c r="AX57" s="1">
        <f ca="1">0*(RAND())</f>
        <v>0</v>
      </c>
      <c r="AY57" s="1">
        <f ca="1">0.161290322580645*(RAND())</f>
        <v>8.4853667726448007E-2</v>
      </c>
      <c r="AZ57" s="1">
        <f ca="1">0*(RAND())</f>
        <v>0</v>
      </c>
      <c r="BA57" s="1" t="s">
        <v>97</v>
      </c>
      <c r="BB57" s="1" t="s">
        <v>97</v>
      </c>
      <c r="BC57" s="1" t="s">
        <v>97</v>
      </c>
      <c r="BD57" s="1">
        <f ca="1">2*(RAND())</f>
        <v>1.918509213917049</v>
      </c>
      <c r="BF57" s="20">
        <f t="shared" ca="1" si="0"/>
        <v>4.7671748436729384</v>
      </c>
      <c r="BG57" s="21">
        <f t="shared" ca="1" si="1"/>
        <v>20.766607962220711</v>
      </c>
    </row>
    <row r="58" spans="3:59" x14ac:dyDescent="0.3">
      <c r="C58" s="2">
        <v>1</v>
      </c>
      <c r="E58" s="1" t="s">
        <v>95</v>
      </c>
      <c r="F58" s="1">
        <v>19</v>
      </c>
      <c r="G58" s="19">
        <v>44871</v>
      </c>
      <c r="H58" s="1" t="s">
        <v>114</v>
      </c>
      <c r="I58" s="1">
        <f ca="1">5*(RAND())</f>
        <v>0.84989013544904513</v>
      </c>
      <c r="J58" s="1">
        <f ca="1">4.92252541153905*(RAND())</f>
        <v>2.0087008102870878</v>
      </c>
      <c r="K58" s="1">
        <f ca="1">3.92252541153905*(RAND())</f>
        <v>0.49188053339463389</v>
      </c>
      <c r="L58" s="1">
        <f ca="1">3.64963503649635*(RAND())</f>
        <v>0.16125812857582503</v>
      </c>
      <c r="M58" s="1">
        <f ca="1">0.272890375042703*(RAND())</f>
        <v>0.14386695758212728</v>
      </c>
      <c r="N58" s="1">
        <f ca="1">0*(RAND())</f>
        <v>0</v>
      </c>
      <c r="O58" s="1">
        <f ca="1">0*(RAND())</f>
        <v>0</v>
      </c>
      <c r="P58" s="1">
        <f ca="1">0*(RAND())</f>
        <v>0</v>
      </c>
      <c r="Q58" s="1">
        <f ca="1">0*(RAND())</f>
        <v>0</v>
      </c>
      <c r="R58" s="1">
        <f ca="1">1*(RAND())</f>
        <v>4.2418391045387471E-2</v>
      </c>
      <c r="S58" s="1">
        <f ca="1">1.45278838560115*(RAND())</f>
        <v>1.105058411866934</v>
      </c>
      <c r="T58" s="1">
        <f ca="1">2.3*(RAND())</f>
        <v>1.1777075559688968</v>
      </c>
      <c r="U58" s="1">
        <f ca="1">9.6*(RAND())</f>
        <v>5.1994077217182531</v>
      </c>
      <c r="V58" s="1">
        <f ca="1">8.5*(RAND())</f>
        <v>4.9655963280932225</v>
      </c>
      <c r="W58" s="1">
        <f ca="1">13.1067785282514*(RAND())</f>
        <v>8.2838364623344329</v>
      </c>
      <c r="X58" s="1">
        <f ca="1">300*(RAND())</f>
        <v>276.57728184815187</v>
      </c>
      <c r="Y58" s="1">
        <f ca="1">23.52*(RAND())</f>
        <v>12.358971585741214</v>
      </c>
      <c r="Z58" s="1">
        <f ca="1">18.5874596774194*(RAND())</f>
        <v>13.792721422012788</v>
      </c>
      <c r="AA58" s="1">
        <f ca="1">17.9084180384635*(RAND())</f>
        <v>15.748888758226505</v>
      </c>
      <c r="AB58" s="1">
        <f ca="1">13.0750847051302*(RAND())</f>
        <v>3.027936905090419</v>
      </c>
      <c r="AC58" s="1">
        <f ca="1">3.33333333333333*(RAND())</f>
        <v>2.6690649548817165</v>
      </c>
      <c r="AD58" s="1">
        <f ca="1">0*(RAND())</f>
        <v>0</v>
      </c>
      <c r="AE58" s="1">
        <f ca="1">0*(RAND())</f>
        <v>0</v>
      </c>
      <c r="AF58" s="1">
        <f ca="1">0*(RAND())</f>
        <v>0</v>
      </c>
      <c r="AG58" s="1">
        <f ca="1">0.48*(RAND())</f>
        <v>0.36513911282908718</v>
      </c>
      <c r="AH58" s="1">
        <f ca="1">10.4449152948698*(RAND())</f>
        <v>4.6558201675007336</v>
      </c>
      <c r="AI58" s="1">
        <f ca="1">1*(RAND())</f>
        <v>0.20705644248719179</v>
      </c>
      <c r="AJ58" s="1">
        <f ca="1">1*(RAND())</f>
        <v>0.5684021267928796</v>
      </c>
      <c r="AK58" s="1">
        <f ca="1">0.5*(RAND())</f>
        <v>2.5067034217779782E-2</v>
      </c>
      <c r="AL58" s="1">
        <f ca="1">0.44866935483871*(RAND())</f>
        <v>0.20483947870596894</v>
      </c>
      <c r="AM58" s="1">
        <f ca="1">0*(RAND())</f>
        <v>0</v>
      </c>
      <c r="AN58" s="1">
        <f ca="1">0.483870967741935*(RAND())</f>
        <v>0.47660096088661152</v>
      </c>
      <c r="AO58" s="1">
        <f ca="1">2.17904163895584*(RAND())</f>
        <v>1.5336713900585934</v>
      </c>
      <c r="AP58" s="1">
        <f ca="1">0.431789941614706*(RAND())</f>
        <v>0.13626725918338006</v>
      </c>
      <c r="AQ58" s="1">
        <f ca="1">5.2836053083567*(RAND())</f>
        <v>5.1808642041660997</v>
      </c>
      <c r="AR58" s="1">
        <f ca="1">20*(RAND())</f>
        <v>5.8828960834586885</v>
      </c>
      <c r="AS58" s="1">
        <f ca="1">20*(RAND())</f>
        <v>10.391337866181697</v>
      </c>
      <c r="AT58" s="1">
        <f ca="1">73.4536082474227*(RAND())</f>
        <v>42.152491681080079</v>
      </c>
      <c r="AU58" s="1">
        <f ca="1">80.2816901408451*(RAND())</f>
        <v>13.795747238840166</v>
      </c>
      <c r="AV58" s="1">
        <f ca="1">0*(RAND())</f>
        <v>0</v>
      </c>
      <c r="AW58" s="1">
        <f ca="1">0*(RAND())</f>
        <v>0</v>
      </c>
      <c r="AX58" s="1">
        <f ca="1">0*(RAND())</f>
        <v>0</v>
      </c>
      <c r="AY58" s="1">
        <f ca="1">0*(RAND())</f>
        <v>0</v>
      </c>
      <c r="AZ58" s="1">
        <f ca="1">0*(RAND())</f>
        <v>0</v>
      </c>
      <c r="BA58" s="1" t="s">
        <v>97</v>
      </c>
      <c r="BB58" s="1" t="s">
        <v>97</v>
      </c>
      <c r="BC58" s="1" t="s">
        <v>97</v>
      </c>
      <c r="BD58" s="1">
        <f ca="1">1.5*(RAND())</f>
        <v>0.29459407446479285</v>
      </c>
      <c r="BF58" s="20">
        <f t="shared" ca="1" si="0"/>
        <v>9.3723724804150415</v>
      </c>
      <c r="BG58" s="21">
        <f t="shared" ca="1" si="1"/>
        <v>12.724110698570302</v>
      </c>
    </row>
    <row r="59" spans="3:59" x14ac:dyDescent="0.3">
      <c r="C59" s="2">
        <v>1</v>
      </c>
      <c r="E59" s="1" t="s">
        <v>95</v>
      </c>
      <c r="F59" s="1">
        <v>20</v>
      </c>
      <c r="G59" s="19">
        <v>44871</v>
      </c>
      <c r="H59" s="1" t="s">
        <v>115</v>
      </c>
      <c r="I59" s="1">
        <f ca="1">6*(RAND())</f>
        <v>2.8506775796306245</v>
      </c>
      <c r="J59" s="1">
        <f ca="1">5.38900479490534*(RAND())</f>
        <v>3.2207904077922502</v>
      </c>
      <c r="K59" s="1">
        <f ca="1">4.38900479490534*(RAND())</f>
        <v>1.6287124633760774</v>
      </c>
      <c r="L59" s="1">
        <f ca="1">4.37956204379562*(RAND())</f>
        <v>2.6579954993839285</v>
      </c>
      <c r="M59" s="1">
        <f ca="1">0.00944275110972015*(RAND())</f>
        <v>1.6624475352572086E-3</v>
      </c>
      <c r="N59" s="1">
        <f ca="1">0*(RAND())</f>
        <v>0</v>
      </c>
      <c r="O59" s="1">
        <f ca="1">0*(RAND())</f>
        <v>0</v>
      </c>
      <c r="P59" s="1">
        <f ca="1">0*(RAND())</f>
        <v>0</v>
      </c>
      <c r="Q59" s="1">
        <f ca="1">0*(RAND())</f>
        <v>0</v>
      </c>
      <c r="R59" s="1">
        <f ca="1">1*(RAND())</f>
        <v>0.42440948187306837</v>
      </c>
      <c r="S59" s="1">
        <f ca="1">1.37256023275108*(RAND())</f>
        <v>0.40181602260396782</v>
      </c>
      <c r="T59" s="1">
        <f ca="1">8.80215145609335*(RAND())</f>
        <v>6.8181797655392922</v>
      </c>
      <c r="U59" s="1">
        <f ca="1">9.8*(RAND())</f>
        <v>5.5661764688733308</v>
      </c>
      <c r="V59" s="1">
        <f ca="1">8.8*(RAND())</f>
        <v>0.45223652953290788</v>
      </c>
      <c r="W59" s="1">
        <f ca="1">53.0256870416608*(RAND())</f>
        <v>8.1935483394353863</v>
      </c>
      <c r="X59" s="1">
        <f ca="1">284.742081447964*(RAND())</f>
        <v>52.445205405788954</v>
      </c>
      <c r="Y59" s="1">
        <f ca="1">24*(RAND())</f>
        <v>2.5983240565034009</v>
      </c>
      <c r="Z59" s="1">
        <f ca="1">18.9627016129032*(RAND())</f>
        <v>13.042438137551558</v>
      </c>
      <c r="AA59" s="1">
        <f ca="1">20.4259162800992*(RAND())</f>
        <v>10.001803345838601</v>
      </c>
      <c r="AB59" s="1">
        <f ca="1">15.4139661148309*(RAND())</f>
        <v>8.6187837372707161</v>
      </c>
      <c r="AC59" s="1">
        <f ca="1">3.51195016526824*(RAND())</f>
        <v>1.5117817349905616</v>
      </c>
      <c r="AD59" s="1">
        <f ca="1">0*(RAND())</f>
        <v>0</v>
      </c>
      <c r="AE59" s="1">
        <f ca="1">0*(RAND())</f>
        <v>0</v>
      </c>
      <c r="AF59" s="1">
        <f ca="1">0*(RAND())</f>
        <v>0</v>
      </c>
      <c r="AG59" s="1">
        <f ca="1">0*(RAND())</f>
        <v>0</v>
      </c>
      <c r="AH59" s="1">
        <f ca="1">8.58603388516908*(RAND())</f>
        <v>2.2056026845493029</v>
      </c>
      <c r="AI59" s="1">
        <f ca="1">1*(RAND())</f>
        <v>0.95646161409808117</v>
      </c>
      <c r="AJ59" s="1">
        <f ca="1">1*(RAND())</f>
        <v>0.95093069376096484</v>
      </c>
      <c r="AK59" s="1">
        <f ca="1">0.5*(RAND())</f>
        <v>0.27020308395079307</v>
      </c>
      <c r="AL59" s="1">
        <f ca="1">0.456653225806452*(RAND())</f>
        <v>0.12743037220857592</v>
      </c>
      <c r="AM59" s="1">
        <f ca="1">0*(RAND())</f>
        <v>0</v>
      </c>
      <c r="AN59" s="1">
        <f ca="1">0.580645161290323*(RAND())</f>
        <v>7.3336368236248922E-2</v>
      </c>
      <c r="AO59" s="1">
        <f ca="1">0.0367853328040613*(RAND())</f>
        <v>1.2695093764062354E-2</v>
      </c>
      <c r="AP59" s="1">
        <f ca="1">0.0153681856077376*(RAND())</f>
        <v>3.5825787505620187E-3</v>
      </c>
      <c r="AQ59" s="1">
        <f ca="1">6.59198517032441*(RAND())</f>
        <v>2.1059647732224045</v>
      </c>
      <c r="AR59" s="1">
        <f ca="1">20*(RAND())</f>
        <v>17.331251768944117</v>
      </c>
      <c r="AS59" s="1">
        <f ca="1">20*(RAND())</f>
        <v>19.881977260797832</v>
      </c>
      <c r="AT59" s="1">
        <f ca="1">71.4123596219666*(RAND())</f>
        <v>10.971035494469021</v>
      </c>
      <c r="AU59" s="1">
        <f ca="1">77.2168176776056*(RAND())</f>
        <v>52.561869885113751</v>
      </c>
      <c r="AV59" s="1">
        <f ca="1">0*(RAND())</f>
        <v>0</v>
      </c>
      <c r="AW59" s="1">
        <f ca="1">0*(RAND())</f>
        <v>0</v>
      </c>
      <c r="AX59" s="1">
        <f ca="1">0*(RAND())</f>
        <v>0</v>
      </c>
      <c r="AY59" s="1">
        <f ca="1">0*(RAND())</f>
        <v>0</v>
      </c>
      <c r="AZ59" s="1">
        <f ca="1">0*(RAND())</f>
        <v>0</v>
      </c>
      <c r="BA59" s="1" t="s">
        <v>97</v>
      </c>
      <c r="BB59" s="1" t="s">
        <v>97</v>
      </c>
      <c r="BC59" s="1" t="s">
        <v>97</v>
      </c>
      <c r="BD59" s="1">
        <f ca="1">1.5*(RAND())</f>
        <v>6.8403640457416481E-2</v>
      </c>
      <c r="BF59" s="20">
        <f t="shared" ca="1" si="0"/>
        <v>12.590026338737422</v>
      </c>
      <c r="BG59" s="21">
        <f t="shared" ca="1" si="1"/>
        <v>2.5983240565034009</v>
      </c>
    </row>
    <row r="60" spans="3:59" x14ac:dyDescent="0.3">
      <c r="C60" s="2">
        <v>1</v>
      </c>
      <c r="E60" s="1" t="s">
        <v>95</v>
      </c>
      <c r="F60" s="1">
        <v>21</v>
      </c>
      <c r="G60" s="19">
        <v>44871</v>
      </c>
      <c r="H60" s="1" t="s">
        <v>116</v>
      </c>
      <c r="I60" s="1">
        <f ca="1">0*(RAND())</f>
        <v>0</v>
      </c>
      <c r="J60" s="1">
        <f ca="1">0*(RAND())</f>
        <v>0</v>
      </c>
      <c r="K60" s="1">
        <f ca="1">0*(RAND())</f>
        <v>0</v>
      </c>
      <c r="L60" s="1">
        <f ca="1">0*(RAND())</f>
        <v>0</v>
      </c>
      <c r="M60" s="1">
        <f ca="1">0*(RAND())</f>
        <v>0</v>
      </c>
      <c r="N60" s="1">
        <f ca="1">0*(RAND())</f>
        <v>0</v>
      </c>
      <c r="O60" s="1">
        <f ca="1">0*(RAND())</f>
        <v>0</v>
      </c>
      <c r="P60" s="1">
        <f ca="1">0*(RAND())</f>
        <v>0</v>
      </c>
      <c r="Q60" s="1">
        <f ca="1">0*(RAND())</f>
        <v>0</v>
      </c>
      <c r="R60" s="1">
        <f ca="1">0*(RAND())</f>
        <v>0</v>
      </c>
      <c r="S60" s="1">
        <f ca="1">2.56*(RAND())</f>
        <v>1.7707080286999339</v>
      </c>
      <c r="T60" s="1" t="s">
        <v>97</v>
      </c>
      <c r="U60" s="1">
        <f ca="1">1.7*(RAND())</f>
        <v>1.5396792403380946</v>
      </c>
      <c r="V60" s="1">
        <f ca="1">2.8*(RAND())</f>
        <v>1.9941145987021753</v>
      </c>
      <c r="W60" s="1">
        <f ca="1">0*(RAND())</f>
        <v>0</v>
      </c>
      <c r="X60" s="1">
        <f ca="1">900*(RAND())</f>
        <v>72.153729563691641</v>
      </c>
      <c r="Y60" s="1">
        <f ca="1">0*(RAND())</f>
        <v>0</v>
      </c>
      <c r="Z60" s="1">
        <f ca="1">0*(RAND())</f>
        <v>0</v>
      </c>
      <c r="AA60" s="1">
        <f ca="1">0*(RAND())</f>
        <v>0</v>
      </c>
      <c r="AB60" s="1">
        <f ca="1">0*(RAND())</f>
        <v>0</v>
      </c>
      <c r="AC60" s="1">
        <f ca="1">0*(RAND())</f>
        <v>0</v>
      </c>
      <c r="AD60" s="1">
        <f ca="1">24*(RAND())</f>
        <v>11.440439146719759</v>
      </c>
      <c r="AE60" s="1">
        <f ca="1">0*(RAND())</f>
        <v>0</v>
      </c>
      <c r="AF60" s="1">
        <f ca="1">24*(RAND())</f>
        <v>17.18735184544073</v>
      </c>
      <c r="AG60" s="1">
        <f ca="1">0*(RAND())</f>
        <v>0</v>
      </c>
      <c r="AH60" s="1">
        <f ca="1">0*(RAND())</f>
        <v>0</v>
      </c>
      <c r="AI60" s="1">
        <f ca="1">0*(RAND())</f>
        <v>0</v>
      </c>
      <c r="AJ60" s="1">
        <f ca="1">0*(RAND())</f>
        <v>0</v>
      </c>
      <c r="AK60" s="1">
        <f ca="1">0*(RAND())</f>
        <v>0</v>
      </c>
      <c r="AL60" s="1">
        <f ca="1">0*(RAND())</f>
        <v>0</v>
      </c>
      <c r="AM60" s="1">
        <f ca="1">0*(RAND())</f>
        <v>0</v>
      </c>
      <c r="AN60" s="1">
        <f ca="1">0*(RAND())</f>
        <v>0</v>
      </c>
      <c r="AO60" s="1">
        <f ca="1">0*(RAND())</f>
        <v>0</v>
      </c>
      <c r="AP60" s="1">
        <f ca="1">0*(RAND())</f>
        <v>0</v>
      </c>
      <c r="AQ60" s="1">
        <f ca="1">0*(RAND())</f>
        <v>0</v>
      </c>
      <c r="AR60" s="1">
        <f ca="1">21*(RAND())</f>
        <v>12.33832535477633</v>
      </c>
      <c r="AS60" s="1">
        <f ca="1">21*(RAND())</f>
        <v>12.748215478643647</v>
      </c>
      <c r="AT60" s="1">
        <f ca="1">223.195187165775*(RAND())</f>
        <v>117.49414880901419</v>
      </c>
      <c r="AU60" s="1">
        <f ca="1">0*(RAND())</f>
        <v>0</v>
      </c>
      <c r="AV60" s="1">
        <f ca="1">0*(RAND())</f>
        <v>0</v>
      </c>
      <c r="AW60" s="1">
        <f ca="1">0*(RAND())</f>
        <v>0</v>
      </c>
      <c r="AX60" s="1">
        <f ca="1">0*(RAND())</f>
        <v>0</v>
      </c>
      <c r="AY60" s="1">
        <f ca="1">0*(RAND())</f>
        <v>0</v>
      </c>
      <c r="AZ60" s="1">
        <f ca="1">0*(RAND())</f>
        <v>0</v>
      </c>
      <c r="BA60" s="1" t="s">
        <v>97</v>
      </c>
      <c r="BB60" s="1" t="s">
        <v>97</v>
      </c>
      <c r="BC60" s="1" t="s">
        <v>97</v>
      </c>
      <c r="BD60" s="1">
        <f ca="1">0*(RAND())</f>
        <v>0</v>
      </c>
      <c r="BF60" s="20">
        <f t="shared" ca="1" si="0"/>
        <v>17.18735184544073</v>
      </c>
      <c r="BG60" s="21">
        <f t="shared" ca="1" si="1"/>
        <v>17.18735184544073</v>
      </c>
    </row>
    <row r="61" spans="3:59" x14ac:dyDescent="0.3">
      <c r="C61" s="2">
        <v>1</v>
      </c>
      <c r="E61" s="1" t="s">
        <v>95</v>
      </c>
      <c r="F61" s="1">
        <v>22</v>
      </c>
      <c r="G61" s="19">
        <v>44871</v>
      </c>
      <c r="H61" s="1" t="s">
        <v>117</v>
      </c>
      <c r="I61" s="1">
        <f ca="1">0*(RAND())</f>
        <v>0</v>
      </c>
      <c r="J61" s="1">
        <f ca="1">7.78247752340347*(RAND())</f>
        <v>3.0321181202669982</v>
      </c>
      <c r="K61" s="1">
        <f ca="1">7.6*(RAND())</f>
        <v>2.3762976026384406</v>
      </c>
      <c r="L61" s="1">
        <f ca="1">0*(RAND())</f>
        <v>0</v>
      </c>
      <c r="M61" s="1">
        <f ca="1">7.45401798127723*(RAND())</f>
        <v>0.66223081422209906</v>
      </c>
      <c r="N61" s="1">
        <f ca="1">0*(RAND())</f>
        <v>0</v>
      </c>
      <c r="O61" s="1">
        <f ca="1">0.145982018722773*(RAND())</f>
        <v>0.10739201240588096</v>
      </c>
      <c r="P61" s="1">
        <f ca="1">0*(RAND())</f>
        <v>0</v>
      </c>
      <c r="Q61" s="1">
        <f ca="1">0*(RAND())</f>
        <v>0</v>
      </c>
      <c r="R61" s="1">
        <f ca="1">0.182477523403466*(RAND())</f>
        <v>0.15676077644145878</v>
      </c>
      <c r="S61" s="1">
        <f ca="1">2.56*(RAND())</f>
        <v>0.9939824583917698</v>
      </c>
      <c r="T61" s="1">
        <f ca="1">2.7*(RAND())</f>
        <v>0.80564213625592418</v>
      </c>
      <c r="U61" s="1">
        <f ca="1">2.7*(RAND())</f>
        <v>0.79876927213634474</v>
      </c>
      <c r="V61" s="1">
        <f ca="1">0*(RAND())</f>
        <v>0</v>
      </c>
      <c r="W61" s="1">
        <f ca="1">52.5312*(RAND())</f>
        <v>23.741950067430633</v>
      </c>
      <c r="X61" s="1">
        <f ca="1">479.316945305972*(RAND())</f>
        <v>259.95700365690078</v>
      </c>
      <c r="Y61" s="1">
        <f ca="1">22.8*(RAND())</f>
        <v>1.8478334079087326</v>
      </c>
      <c r="Z61" s="1">
        <f ca="1">17.5*(RAND())</f>
        <v>12.812634834628605</v>
      </c>
      <c r="AA61" s="1">
        <f ca="1">16.0194998258139*(RAND())</f>
        <v>4.6441412083786462</v>
      </c>
      <c r="AB61" s="1">
        <f ca="1">13.6387965663308*(RAND())</f>
        <v>6.6451830098574369</v>
      </c>
      <c r="AC61" s="1">
        <f ca="1">0.3807032594831*(RAND())</f>
        <v>1.2138527575063396E-2</v>
      </c>
      <c r="AD61" s="1">
        <f ca="1">0*(RAND())</f>
        <v>0</v>
      </c>
      <c r="AE61" s="1">
        <f ca="1">0*(RAND())</f>
        <v>0</v>
      </c>
      <c r="AF61" s="1">
        <f ca="1">0*(RAND())</f>
        <v>0</v>
      </c>
      <c r="AG61" s="1">
        <f ca="1">1.2*(RAND())</f>
        <v>9.2346504607239338E-2</v>
      </c>
      <c r="AH61" s="1">
        <f ca="1">9.16120343366917*(RAND())</f>
        <v>8.0532297152774603</v>
      </c>
      <c r="AI61" s="1">
        <f ca="1">1*(RAND())</f>
        <v>4.7296244742106364E-2</v>
      </c>
      <c r="AJ61" s="1">
        <f ca="1">1*(RAND())</f>
        <v>0.36157423553865897</v>
      </c>
      <c r="AK61" s="1">
        <f ca="1">0.5*(RAND())</f>
        <v>0.27150854738919644</v>
      </c>
      <c r="AL61" s="1">
        <f ca="1">0*(RAND())</f>
        <v>0</v>
      </c>
      <c r="AM61" s="1">
        <f ca="1">0*(RAND())</f>
        <v>0</v>
      </c>
      <c r="AN61" s="1">
        <f ca="1">0.6*(RAND())</f>
        <v>0.26643985047600521</v>
      </c>
      <c r="AO61" s="1">
        <f ca="1">3.48050017418607*(RAND())</f>
        <v>2.9255166743459817</v>
      </c>
      <c r="AP61" s="1">
        <f ca="1">6*(RAND())</f>
        <v>5.9091461605000513</v>
      </c>
      <c r="AQ61" s="1">
        <f ca="1">0*(RAND())</f>
        <v>0</v>
      </c>
      <c r="AR61" s="1">
        <f ca="1">20*(RAND())</f>
        <v>12.496172800579796</v>
      </c>
      <c r="AS61" s="1">
        <f ca="1">0*(RAND())</f>
        <v>0</v>
      </c>
      <c r="AT61" s="1">
        <f ca="1">133.420372573921*(RAND())</f>
        <v>65.1802787583879</v>
      </c>
      <c r="AU61" s="1">
        <f ca="1">0*(RAND())</f>
        <v>0</v>
      </c>
      <c r="AV61" s="1">
        <f ca="1">0*(RAND())</f>
        <v>0</v>
      </c>
      <c r="AW61" s="1">
        <f ca="1">0*(RAND())</f>
        <v>0</v>
      </c>
      <c r="AX61" s="1">
        <f ca="1">0*(RAND())</f>
        <v>0</v>
      </c>
      <c r="AY61" s="1">
        <f ca="1">0.2*(RAND())</f>
        <v>7.8920943221529816E-2</v>
      </c>
      <c r="AZ61" s="1">
        <f ca="1">0*(RAND())</f>
        <v>0</v>
      </c>
      <c r="BA61" s="1" t="s">
        <v>97</v>
      </c>
      <c r="BB61" s="1" t="s">
        <v>97</v>
      </c>
      <c r="BC61" s="1" t="s">
        <v>97</v>
      </c>
      <c r="BD61" s="1">
        <f ca="1">2*(RAND())</f>
        <v>1.6500681712382046</v>
      </c>
      <c r="BF61" s="20">
        <f t="shared" ca="1" si="0"/>
        <v>12.350992708991422</v>
      </c>
      <c r="BG61" s="21">
        <f t="shared" ca="1" si="1"/>
        <v>1.940179912515972</v>
      </c>
    </row>
    <row r="62" spans="3:59" x14ac:dyDescent="0.3">
      <c r="C62" s="2">
        <v>1</v>
      </c>
      <c r="E62" s="1" t="s">
        <v>95</v>
      </c>
      <c r="F62" s="1">
        <v>23</v>
      </c>
      <c r="G62" s="19">
        <v>44871</v>
      </c>
      <c r="H62" s="1" t="s">
        <v>118</v>
      </c>
      <c r="I62" s="1">
        <f ca="1">0*(RAND())</f>
        <v>0</v>
      </c>
      <c r="J62" s="1">
        <f ca="1">8.46833542381115*(RAND())</f>
        <v>8.1930009149973202</v>
      </c>
      <c r="K62" s="1">
        <f ca="1">8.3*(RAND())</f>
        <v>0.89760183797512716</v>
      </c>
      <c r="L62" s="1">
        <f ca="1">0*(RAND())</f>
        <v>0</v>
      </c>
      <c r="M62" s="1">
        <f ca="1">7.96332915237771*(RAND())</f>
        <v>3.4771445874764586</v>
      </c>
      <c r="N62" s="1">
        <f ca="1">0*(RAND())</f>
        <v>0</v>
      </c>
      <c r="O62" s="1">
        <f ca="1">0.336670847622293*(RAND())</f>
        <v>0.11095034997835518</v>
      </c>
      <c r="P62" s="1">
        <f ca="1">0*(RAND())</f>
        <v>0</v>
      </c>
      <c r="Q62" s="1">
        <f ca="1">0*(RAND())</f>
        <v>0</v>
      </c>
      <c r="R62" s="1">
        <f ca="1">0.168335423811146*(RAND())</f>
        <v>0.15752011068807281</v>
      </c>
      <c r="S62" s="1">
        <f ca="1">2.56*(RAND())</f>
        <v>1.0788693767169029</v>
      </c>
      <c r="T62" s="1">
        <f ca="1">3.7*(RAND())</f>
        <v>4.1506534356586028E-3</v>
      </c>
      <c r="U62" s="1">
        <f ca="1">3.7*(RAND())</f>
        <v>1.3396938304942287</v>
      </c>
      <c r="V62" s="1">
        <f ca="1">0*(RAND())</f>
        <v>0</v>
      </c>
      <c r="W62" s="1">
        <f ca="1">78.6176*(RAND())</f>
        <v>74.857887039925188</v>
      </c>
      <c r="X62" s="1">
        <f ca="1">534.369282891022*(RAND())</f>
        <v>307.95235351842626</v>
      </c>
      <c r="Y62" s="1">
        <f ca="1">22.56*(RAND())</f>
        <v>6.0207206237132986</v>
      </c>
      <c r="Z62" s="1">
        <f ca="1">17.86*(RAND())</f>
        <v>13.264551569469244</v>
      </c>
      <c r="AA62" s="1">
        <f ca="1">14.5965253711537*(RAND())</f>
        <v>3.4123782345278548</v>
      </c>
      <c r="AB62" s="1">
        <f ca="1">12.7815083422922*(RAND())</f>
        <v>10.555239641263372</v>
      </c>
      <c r="AC62" s="1">
        <f ca="1">0.315017028861437*(RAND())</f>
        <v>9.4084671847801948E-2</v>
      </c>
      <c r="AD62" s="1">
        <f ca="1">0*(RAND())</f>
        <v>0</v>
      </c>
      <c r="AE62" s="1">
        <f ca="1">0*(RAND())</f>
        <v>0</v>
      </c>
      <c r="AF62" s="1">
        <f ca="1">0*(RAND())</f>
        <v>0</v>
      </c>
      <c r="AG62" s="1">
        <f ca="1">1.44*(RAND())</f>
        <v>7.7718277282490353E-2</v>
      </c>
      <c r="AH62" s="1">
        <f ca="1">9.77849165770778*(RAND())</f>
        <v>9.1606992425835898</v>
      </c>
      <c r="AI62" s="1">
        <f ca="1">1*(RAND())</f>
        <v>0.38218492151136751</v>
      </c>
      <c r="AJ62" s="1">
        <f ca="1">1*(RAND())</f>
        <v>0.38315132446459566</v>
      </c>
      <c r="AK62" s="1">
        <f ca="1">0.5*(RAND())</f>
        <v>0.2028686696085355</v>
      </c>
      <c r="AL62" s="1">
        <f ca="1">0*(RAND())</f>
        <v>0</v>
      </c>
      <c r="AM62" s="1">
        <f ca="1">0*(RAND())</f>
        <v>0</v>
      </c>
      <c r="AN62" s="1">
        <f ca="1">0.5*(RAND())</f>
        <v>0.41818292401655116</v>
      </c>
      <c r="AO62" s="1">
        <f ca="1">4.76347462884634*(RAND())</f>
        <v>3.7545772382412923</v>
      </c>
      <c r="AP62" s="1">
        <f ca="1">7.38892900889875*(RAND())</f>
        <v>2.3098792865823925</v>
      </c>
      <c r="AQ62" s="1">
        <f ca="1">0*(RAND())</f>
        <v>0</v>
      </c>
      <c r="AR62" s="1">
        <f ca="1">21*(RAND())</f>
        <v>10.620740929524869</v>
      </c>
      <c r="AS62" s="1">
        <f ca="1">21*(RAND())</f>
        <v>0.36491704049217244</v>
      </c>
      <c r="AT62" s="1">
        <f ca="1">113.192242631354*(RAND())</f>
        <v>2.9641134955361625</v>
      </c>
      <c r="AU62" s="1">
        <f ca="1">0*(RAND())</f>
        <v>0</v>
      </c>
      <c r="AV62" s="1">
        <f ca="1">0*(RAND())</f>
        <v>0</v>
      </c>
      <c r="AW62" s="1">
        <f ca="1">0*(RAND())</f>
        <v>0</v>
      </c>
      <c r="AX62" s="1">
        <f ca="1">0*(RAND())</f>
        <v>0</v>
      </c>
      <c r="AY62" s="1">
        <f ca="1">0.2*(RAND())</f>
        <v>9.4745546066987776E-2</v>
      </c>
      <c r="AZ62" s="1">
        <f ca="1">0*(RAND())</f>
        <v>0</v>
      </c>
      <c r="BA62" s="1" t="s">
        <v>97</v>
      </c>
      <c r="BB62" s="1" t="s">
        <v>97</v>
      </c>
      <c r="BC62" s="1" t="s">
        <v>97</v>
      </c>
      <c r="BD62" s="1">
        <f ca="1">1.5*(RAND())</f>
        <v>0.93386330662203876</v>
      </c>
      <c r="BF62" s="20">
        <f t="shared" ca="1" si="0"/>
        <v>16.896616520925036</v>
      </c>
      <c r="BG62" s="21">
        <f t="shared" ca="1" si="1"/>
        <v>6.0984389009957889</v>
      </c>
    </row>
    <row r="63" spans="3:59" x14ac:dyDescent="0.3">
      <c r="C63" s="2">
        <v>1</v>
      </c>
      <c r="E63" s="1" t="s">
        <v>95</v>
      </c>
      <c r="F63" s="1">
        <v>24</v>
      </c>
      <c r="G63" s="19">
        <v>44871</v>
      </c>
      <c r="H63" s="1" t="s">
        <v>119</v>
      </c>
      <c r="I63" s="1">
        <f ca="1">0*(RAND())</f>
        <v>0</v>
      </c>
      <c r="J63" s="1">
        <f ca="1">1*(RAND())</f>
        <v>0.59945870559211889</v>
      </c>
      <c r="K63" s="1">
        <f ca="1">0*(RAND())</f>
        <v>0</v>
      </c>
      <c r="L63" s="1">
        <f ca="1">0*(RAND())</f>
        <v>0</v>
      </c>
      <c r="M63" s="1">
        <f ca="1">0*(RAND())</f>
        <v>0</v>
      </c>
      <c r="N63" s="1">
        <f ca="1">0*(RAND())</f>
        <v>0</v>
      </c>
      <c r="O63" s="1">
        <f ca="1">0*(RAND())</f>
        <v>0</v>
      </c>
      <c r="P63" s="1">
        <f ca="1">0*(RAND())</f>
        <v>0</v>
      </c>
      <c r="Q63" s="1">
        <f ca="1">0*(RAND())</f>
        <v>0</v>
      </c>
      <c r="R63" s="1">
        <f ca="1">1*(RAND())</f>
        <v>0.48257664955939583</v>
      </c>
      <c r="S63" s="1">
        <f ca="1">2.56*(RAND())</f>
        <v>1.3973995893108282</v>
      </c>
      <c r="T63" s="1" t="s">
        <v>97</v>
      </c>
      <c r="U63" s="1">
        <f ca="1">0*(RAND())</f>
        <v>0</v>
      </c>
      <c r="V63" s="1">
        <f ca="1">0*(RAND())</f>
        <v>0</v>
      </c>
      <c r="W63" s="1">
        <f ca="1">0*(RAND())</f>
        <v>0</v>
      </c>
      <c r="X63" s="1">
        <f ca="1">49.8503322352076*(RAND())</f>
        <v>41.609641823380237</v>
      </c>
      <c r="Y63" s="1">
        <f ca="1">22.56*(RAND())</f>
        <v>1.7543473496510844</v>
      </c>
      <c r="Z63" s="1">
        <f ca="1">20.06*(RAND())</f>
        <v>14.361657957393154</v>
      </c>
      <c r="AA63" s="1">
        <f ca="1">20.0600468474658*(RAND())</f>
        <v>6.2028860644730965</v>
      </c>
      <c r="AB63" s="1">
        <f ca="1">0*(RAND())</f>
        <v>0</v>
      </c>
      <c r="AC63" s="1">
        <f ca="1">20.0600468474658*(RAND())</f>
        <v>17.251833792982254</v>
      </c>
      <c r="AD63" s="1">
        <f ca="1">0*(RAND())</f>
        <v>0</v>
      </c>
      <c r="AE63" s="1">
        <f ca="1">0*(RAND())</f>
        <v>0</v>
      </c>
      <c r="AF63" s="1">
        <f ca="1">0*(RAND())</f>
        <v>0</v>
      </c>
      <c r="AG63" s="1">
        <f ca="1">1.44*(RAND())</f>
        <v>1.145870968943014</v>
      </c>
      <c r="AH63" s="1">
        <f ca="1">22.56*(RAND())</f>
        <v>1.2732624416120781</v>
      </c>
      <c r="AI63" s="1">
        <f ca="1">1*(RAND())</f>
        <v>0.37507517712755623</v>
      </c>
      <c r="AJ63" s="1">
        <f ca="1">1*(RAND())</f>
        <v>0.31824924249359243</v>
      </c>
      <c r="AK63" s="1">
        <f ca="1">0.5*(RAND())</f>
        <v>6.2804539531258086E-2</v>
      </c>
      <c r="AL63" s="1">
        <f ca="1">0*(RAND())</f>
        <v>0</v>
      </c>
      <c r="AM63" s="1">
        <f ca="1">0*(RAND())</f>
        <v>0</v>
      </c>
      <c r="AN63" s="1">
        <f ca="1">0*(RAND())</f>
        <v>0</v>
      </c>
      <c r="AO63" s="1">
        <f ca="1">-0.0000468474658141815*(RAND())</f>
        <v>-1.1503206405055823E-5</v>
      </c>
      <c r="AP63" s="1">
        <f ca="1">0*(RAND())</f>
        <v>0</v>
      </c>
      <c r="AQ63" s="1">
        <f ca="1">0*(RAND())</f>
        <v>0</v>
      </c>
      <c r="AR63" s="1">
        <f ca="1">0*(RAND())</f>
        <v>0</v>
      </c>
      <c r="AS63" s="1">
        <f ca="1">0*(RAND())</f>
        <v>0</v>
      </c>
      <c r="AT63" s="1" t="s">
        <v>120</v>
      </c>
      <c r="AU63" s="1">
        <f ca="1">0*(RAND())</f>
        <v>0</v>
      </c>
      <c r="AV63" s="1">
        <f ca="1">0*(RAND())</f>
        <v>0</v>
      </c>
      <c r="AW63" s="1">
        <f ca="1">0*(RAND())</f>
        <v>0</v>
      </c>
      <c r="AX63" s="1">
        <f ca="1">0*(RAND())</f>
        <v>0</v>
      </c>
      <c r="AY63" s="1">
        <f ca="1">0*(RAND())</f>
        <v>0</v>
      </c>
      <c r="AZ63" s="1">
        <f ca="1">0*(RAND())</f>
        <v>0</v>
      </c>
      <c r="BA63" s="1" t="s">
        <v>97</v>
      </c>
      <c r="BB63" s="1" t="s">
        <v>97</v>
      </c>
      <c r="BC63" s="1" t="s">
        <v>97</v>
      </c>
      <c r="BD63" s="1">
        <f ca="1">0*(RAND())</f>
        <v>0</v>
      </c>
      <c r="BF63" s="20">
        <f t="shared" ca="1" si="0"/>
        <v>19.153822217871269</v>
      </c>
      <c r="BG63" s="21">
        <f t="shared" ca="1" si="1"/>
        <v>2.9002183185940984</v>
      </c>
    </row>
    <row r="64" spans="3:59" x14ac:dyDescent="0.3">
      <c r="C64" s="2">
        <v>1</v>
      </c>
      <c r="E64" s="1" t="s">
        <v>95</v>
      </c>
      <c r="F64" s="1">
        <v>25</v>
      </c>
      <c r="G64" s="19">
        <v>44871</v>
      </c>
      <c r="H64" s="1" t="s">
        <v>121</v>
      </c>
      <c r="I64" s="1">
        <f ca="1">0*(RAND())</f>
        <v>0</v>
      </c>
      <c r="J64" s="1">
        <f ca="1">8.18709710426686*(RAND())</f>
        <v>7.0469105119813458</v>
      </c>
      <c r="K64" s="1">
        <f ca="1">8.1*(RAND())</f>
        <v>5.4216189519668694</v>
      </c>
      <c r="L64" s="1">
        <f ca="1">0*(RAND())</f>
        <v>0</v>
      </c>
      <c r="M64" s="1">
        <f ca="1">7.96935434359971*(RAND())</f>
        <v>2.7562647029943896</v>
      </c>
      <c r="N64" s="1">
        <f ca="1">0*(RAND())</f>
        <v>0</v>
      </c>
      <c r="O64" s="1">
        <f ca="1">0.130645656400286*(RAND())</f>
        <v>5.1127490643642422E-2</v>
      </c>
      <c r="P64" s="1">
        <f ca="1">0*(RAND())</f>
        <v>0</v>
      </c>
      <c r="Q64" s="1">
        <f ca="1">0*(RAND())</f>
        <v>0</v>
      </c>
      <c r="R64" s="1">
        <f ca="1">0.0870971042668577*(RAND())</f>
        <v>6.2683451118530617E-2</v>
      </c>
      <c r="S64" s="1">
        <f ca="1">2.56*(RAND())</f>
        <v>1.8698882920047342</v>
      </c>
      <c r="T64" s="1">
        <f ca="1">3.1*(RAND())</f>
        <v>0.88516835283678585</v>
      </c>
      <c r="U64" s="1">
        <f ca="1">3.1*(RAND())</f>
        <v>1.7225399278012017</v>
      </c>
      <c r="V64" s="1">
        <f ca="1">0*(RAND())</f>
        <v>0</v>
      </c>
      <c r="W64" s="1">
        <f ca="1">64.2816*(RAND())</f>
        <v>7.7329387186407859</v>
      </c>
      <c r="X64" s="1">
        <f ca="1">509.653460831666*(RAND())</f>
        <v>165.75585684802022</v>
      </c>
      <c r="Y64" s="1">
        <f ca="1">23.04*(RAND())</f>
        <v>1.0724027121420554</v>
      </c>
      <c r="Z64" s="1">
        <f ca="1">18.24*(RAND())</f>
        <v>0.151797590685298</v>
      </c>
      <c r="AA64" s="1">
        <f ca="1">15.2227236892126*(RAND())</f>
        <v>0.72320389054759904</v>
      </c>
      <c r="AB64" s="1">
        <f ca="1">13.5518289323621*(RAND())</f>
        <v>1.0076948253997402</v>
      </c>
      <c r="AC64" s="1">
        <f ca="1">0.170894756850528*(RAND())</f>
        <v>0.1159495848397057</v>
      </c>
      <c r="AD64" s="1">
        <f ca="1">0*(RAND())</f>
        <v>0</v>
      </c>
      <c r="AE64" s="1">
        <f ca="1">0*(RAND())</f>
        <v>0</v>
      </c>
      <c r="AF64" s="1">
        <f ca="1">0*(RAND())</f>
        <v>0</v>
      </c>
      <c r="AG64" s="1">
        <f ca="1">0.96*(RAND())</f>
        <v>0.90247949762758184</v>
      </c>
      <c r="AH64" s="1">
        <f ca="1">9.48817106763789*(RAND())</f>
        <v>3.394459951321644</v>
      </c>
      <c r="AI64" s="1">
        <f ca="1">1*(RAND())</f>
        <v>0.60568714094055054</v>
      </c>
      <c r="AJ64" s="1">
        <f ca="1">1*(RAND())</f>
        <v>0.50875140000784669</v>
      </c>
      <c r="AK64" s="1">
        <f ca="1">0.5*(RAND())</f>
        <v>0.33481428913286981</v>
      </c>
      <c r="AL64" s="1">
        <f ca="1">0*(RAND())</f>
        <v>0</v>
      </c>
      <c r="AM64" s="1">
        <f ca="1">0*(RAND())</f>
        <v>0</v>
      </c>
      <c r="AN64" s="1">
        <f ca="1">0.6*(RAND())</f>
        <v>7.9631899649774435E-2</v>
      </c>
      <c r="AO64" s="1">
        <f ca="1">4.51727631078737*(RAND())</f>
        <v>1.2443563811295304</v>
      </c>
      <c r="AP64" s="1">
        <f ca="1">6.63677910817338*(RAND())</f>
        <v>5.3601726748739331</v>
      </c>
      <c r="AQ64" s="1">
        <f ca="1">0*(RAND())</f>
        <v>0</v>
      </c>
      <c r="AR64" s="1">
        <f ca="1">21*(RAND())</f>
        <v>12.073724905034924</v>
      </c>
      <c r="AS64" s="1">
        <f ca="1">21*(RAND())</f>
        <v>13.048938557136539</v>
      </c>
      <c r="AT64" s="1">
        <f ca="1">127.435401100253*(RAND())</f>
        <v>2.0283034503470203</v>
      </c>
      <c r="AU64" s="1">
        <f ca="1">0*(RAND())</f>
        <v>0</v>
      </c>
      <c r="AV64" s="1">
        <f ca="1">0*(RAND())</f>
        <v>0</v>
      </c>
      <c r="AW64" s="1">
        <f ca="1">0*(RAND())</f>
        <v>0</v>
      </c>
      <c r="AX64" s="1">
        <f ca="1">0*(RAND())</f>
        <v>0</v>
      </c>
      <c r="AY64" s="1">
        <f ca="1">0.2*(RAND())</f>
        <v>0.19713108396944087</v>
      </c>
      <c r="AZ64" s="1">
        <f ca="1">0*(RAND())</f>
        <v>0</v>
      </c>
      <c r="BA64" s="1" t="s">
        <v>97</v>
      </c>
      <c r="BB64" s="1" t="s">
        <v>97</v>
      </c>
      <c r="BC64" s="1" t="s">
        <v>97</v>
      </c>
      <c r="BD64" s="1">
        <f ca="1">1.5*(RAND())</f>
        <v>0.91646369201423772</v>
      </c>
      <c r="BF64" s="20">
        <f t="shared" ca="1" si="0"/>
        <v>5.9129597947112771</v>
      </c>
      <c r="BG64" s="21">
        <f t="shared" ca="1" si="1"/>
        <v>1.9748822097696372</v>
      </c>
    </row>
    <row r="65" spans="3:59" x14ac:dyDescent="0.3">
      <c r="C65" s="2">
        <v>1</v>
      </c>
      <c r="E65" s="1" t="s">
        <v>95</v>
      </c>
      <c r="F65" s="1">
        <v>26</v>
      </c>
      <c r="G65" s="19">
        <v>44871</v>
      </c>
      <c r="H65" s="1" t="s">
        <v>122</v>
      </c>
      <c r="I65" s="1">
        <f ca="1">0*(RAND())</f>
        <v>0</v>
      </c>
      <c r="J65" s="1">
        <f ca="1">0*(RAND())</f>
        <v>0</v>
      </c>
      <c r="K65" s="1">
        <f ca="1">0*(RAND())</f>
        <v>0</v>
      </c>
      <c r="L65" s="1">
        <f ca="1">0*(RAND())</f>
        <v>0</v>
      </c>
      <c r="M65" s="1">
        <f ca="1">0*(RAND())</f>
        <v>0</v>
      </c>
      <c r="N65" s="1">
        <f ca="1">0*(RAND())</f>
        <v>0</v>
      </c>
      <c r="O65" s="1">
        <f ca="1">0*(RAND())</f>
        <v>0</v>
      </c>
      <c r="P65" s="1">
        <f ca="1">0*(RAND())</f>
        <v>0</v>
      </c>
      <c r="Q65" s="1">
        <f ca="1">0*(RAND())</f>
        <v>0</v>
      </c>
      <c r="R65" s="1">
        <f ca="1">0*(RAND())</f>
        <v>0</v>
      </c>
      <c r="S65" s="1">
        <f ca="1">2.56*(RAND())</f>
        <v>0.28404535474034076</v>
      </c>
      <c r="T65" s="1">
        <f ca="1">0*(RAND())</f>
        <v>0</v>
      </c>
      <c r="U65" s="1">
        <f ca="1">0*(RAND())</f>
        <v>0</v>
      </c>
      <c r="V65" s="1">
        <f ca="1">0*(RAND())</f>
        <v>0</v>
      </c>
      <c r="W65" s="1">
        <f ca="1">0*(RAND())</f>
        <v>0</v>
      </c>
      <c r="X65" s="1">
        <f ca="1">504.382107657316*(RAND())</f>
        <v>110.64388055639917</v>
      </c>
      <c r="Y65" s="1">
        <f ca="1">0*(RAND())</f>
        <v>0</v>
      </c>
      <c r="Z65" s="1">
        <f ca="1">0*(RAND())</f>
        <v>0</v>
      </c>
      <c r="AA65" s="1">
        <f ca="1">0*(RAND())</f>
        <v>0</v>
      </c>
      <c r="AB65" s="1">
        <f ca="1">0*(RAND())</f>
        <v>0</v>
      </c>
      <c r="AC65" s="1">
        <f ca="1">0*(RAND())</f>
        <v>0</v>
      </c>
      <c r="AD65" s="1">
        <f ca="1">0*(RAND())</f>
        <v>0</v>
      </c>
      <c r="AE65" s="1">
        <f ca="1">0*(RAND())</f>
        <v>0</v>
      </c>
      <c r="AF65" s="1">
        <f ca="1">0*(RAND())</f>
        <v>0</v>
      </c>
      <c r="AG65" s="1">
        <f ca="1">24*(RAND())</f>
        <v>9.3175473275053378</v>
      </c>
      <c r="AH65" s="1">
        <f ca="1">0*(RAND())</f>
        <v>0</v>
      </c>
      <c r="AI65" s="1">
        <f ca="1">0*(RAND())</f>
        <v>0</v>
      </c>
      <c r="AJ65" s="1">
        <f ca="1">0*(RAND())</f>
        <v>0</v>
      </c>
      <c r="AK65" s="1">
        <f ca="1">0*(RAND())</f>
        <v>0</v>
      </c>
      <c r="AL65" s="1">
        <f ca="1">0*(RAND())</f>
        <v>0</v>
      </c>
      <c r="AM65" s="1">
        <f ca="1">0*(RAND())</f>
        <v>0</v>
      </c>
      <c r="AN65" s="1">
        <f ca="1">0*(RAND())</f>
        <v>0</v>
      </c>
      <c r="AO65" s="1">
        <f ca="1">0*(RAND())</f>
        <v>0</v>
      </c>
      <c r="AP65" s="1">
        <f ca="1">0*(RAND())</f>
        <v>0</v>
      </c>
      <c r="AQ65" s="1">
        <f ca="1">0*(RAND())</f>
        <v>0</v>
      </c>
      <c r="AR65" s="1">
        <f ca="1">0*(RAND())</f>
        <v>0</v>
      </c>
      <c r="AS65" s="1">
        <f ca="1">0*(RAND())</f>
        <v>0</v>
      </c>
      <c r="AT65" s="1" t="s">
        <v>120</v>
      </c>
      <c r="AU65" s="1" t="s">
        <v>120</v>
      </c>
      <c r="AV65" s="1">
        <f ca="1">0*(RAND())</f>
        <v>0</v>
      </c>
      <c r="AW65" s="1">
        <f ca="1">0*(RAND())</f>
        <v>0</v>
      </c>
      <c r="AX65" s="1">
        <f ca="1">0*(RAND())</f>
        <v>0</v>
      </c>
      <c r="AY65" s="1">
        <f ca="1">0*(RAND())</f>
        <v>0</v>
      </c>
      <c r="AZ65" s="1">
        <f ca="1">0*(RAND())</f>
        <v>0</v>
      </c>
      <c r="BA65" s="1" t="s">
        <v>97</v>
      </c>
      <c r="BB65" s="1" t="s">
        <v>97</v>
      </c>
      <c r="BC65" s="1" t="s">
        <v>97</v>
      </c>
      <c r="BD65" s="1">
        <f ca="1">0*(RAND())</f>
        <v>0</v>
      </c>
      <c r="BF65" s="20">
        <f t="shared" ca="1" si="0"/>
        <v>9.3175473275053378</v>
      </c>
      <c r="BG65" s="21">
        <f t="shared" ca="1" si="1"/>
        <v>9.3175473275053378</v>
      </c>
    </row>
    <row r="66" spans="3:59" x14ac:dyDescent="0.3">
      <c r="C66" s="2">
        <v>1</v>
      </c>
      <c r="E66" s="1" t="s">
        <v>95</v>
      </c>
      <c r="F66" s="1">
        <v>27</v>
      </c>
      <c r="G66" s="19">
        <v>44871</v>
      </c>
      <c r="H66" s="1" t="s">
        <v>123</v>
      </c>
      <c r="I66" s="1" t="s">
        <v>97</v>
      </c>
      <c r="J66" s="1">
        <f ca="1">8*(RAND())</f>
        <v>6.4886793670536314</v>
      </c>
      <c r="K66" s="1">
        <f ca="1">8*(RAND())</f>
        <v>0.4186989622925994</v>
      </c>
      <c r="L66" s="1">
        <f ca="1">0*(RAND())</f>
        <v>0</v>
      </c>
      <c r="M66" s="1">
        <f ca="1">8*(RAND())</f>
        <v>1.0202542714602512</v>
      </c>
      <c r="N66" s="1">
        <f ca="1">0*(RAND())</f>
        <v>0</v>
      </c>
      <c r="O66" s="1">
        <f ca="1">0*(RAND())</f>
        <v>0</v>
      </c>
      <c r="P66" s="1">
        <f ca="1">0*(RAND())</f>
        <v>0</v>
      </c>
      <c r="Q66" s="1">
        <f ca="1">0*(RAND())</f>
        <v>0</v>
      </c>
      <c r="R66" s="1">
        <f ca="1">0*(RAND())</f>
        <v>0</v>
      </c>
      <c r="S66" s="1">
        <f ca="1">2.56*(RAND())</f>
        <v>2.156577291739</v>
      </c>
      <c r="T66" s="1">
        <f ca="1">4.4*(RAND())</f>
        <v>3.2011304848261539</v>
      </c>
      <c r="U66" s="1">
        <f ca="1">4.4*(RAND())</f>
        <v>0.3480791022144572</v>
      </c>
      <c r="V66" s="1">
        <f ca="1">0*(RAND())</f>
        <v>0</v>
      </c>
      <c r="W66" s="1">
        <f ca="1">90.112*(RAND())</f>
        <v>66.098833703947918</v>
      </c>
      <c r="X66" s="1">
        <f ca="1">490.991409333643*(RAND())</f>
        <v>240.53732062350835</v>
      </c>
      <c r="Y66" s="1">
        <f ca="1">23.6898664608615*(RAND())</f>
        <v>14.481722282028528</v>
      </c>
      <c r="Z66" s="1">
        <f ca="1">18.9827859095936*(RAND())</f>
        <v>4.5901097886429598</v>
      </c>
      <c r="AA66" s="1">
        <f ca="1">13.9715148744447*(RAND())</f>
        <v>2.8082023347674392</v>
      </c>
      <c r="AB66" s="1">
        <f ca="1">12.9715148744447*(RAND())</f>
        <v>3.1066539199905199</v>
      </c>
      <c r="AC66" s="1">
        <f ca="1">0*(RAND())</f>
        <v>0</v>
      </c>
      <c r="AD66" s="1">
        <f ca="1">0*(RAND())</f>
        <v>0</v>
      </c>
      <c r="AE66" s="1">
        <f ca="1">0*(RAND())</f>
        <v>0</v>
      </c>
      <c r="AF66" s="1">
        <f ca="1">0*(RAND())</f>
        <v>0</v>
      </c>
      <c r="AG66" s="1">
        <f ca="1">0.310133539138459*(RAND())</f>
        <v>0.13988966336719039</v>
      </c>
      <c r="AH66" s="1">
        <f ca="1">10.7183515864168*(RAND())</f>
        <v>4.1320048657021191</v>
      </c>
      <c r="AI66" s="1">
        <f ca="1">1*(RAND())</f>
        <v>0.88160677242736196</v>
      </c>
      <c r="AJ66" s="1">
        <f ca="1">1*(RAND())</f>
        <v>0.66684952884274773</v>
      </c>
      <c r="AK66" s="1">
        <f ca="1">0.5*(RAND())</f>
        <v>4.1760924146236833E-2</v>
      </c>
      <c r="AL66" s="1">
        <f ca="1">0.457080551267949*(RAND())</f>
        <v>0.15699839512684377</v>
      </c>
      <c r="AM66" s="1">
        <f ca="1">0*(RAND())</f>
        <v>0</v>
      </c>
      <c r="AN66" s="1">
        <f ca="1">0.5*(RAND())</f>
        <v>0.4349646296114284</v>
      </c>
      <c r="AO66" s="1">
        <f ca="1">6.01127103514886*(RAND())</f>
        <v>2.186870512666356E-2</v>
      </c>
      <c r="AP66" s="1">
        <f ca="1">8*(RAND())</f>
        <v>1.330372371526904</v>
      </c>
      <c r="AQ66" s="1">
        <f ca="1">0*(RAND())</f>
        <v>0</v>
      </c>
      <c r="AR66" s="1">
        <f ca="1">21*(RAND())</f>
        <v>16.064272433424602</v>
      </c>
      <c r="AS66" s="1">
        <f ca="1">0*(RAND())</f>
        <v>0</v>
      </c>
      <c r="AT66" s="1">
        <f ca="1">97.4875530149364*(RAND())</f>
        <v>5.1497363448381845</v>
      </c>
      <c r="AU66" s="1">
        <f ca="1">0*(RAND())</f>
        <v>0</v>
      </c>
      <c r="AV66" s="1">
        <f ca="1">0*(RAND())</f>
        <v>0</v>
      </c>
      <c r="AW66" s="1">
        <f ca="1">0*(RAND())</f>
        <v>0</v>
      </c>
      <c r="AX66" s="1">
        <f ca="1">0*(RAND())</f>
        <v>0</v>
      </c>
      <c r="AY66" s="1">
        <f ca="1">0.25*(RAND())</f>
        <v>0.2439039540916231</v>
      </c>
      <c r="AZ66" s="1">
        <f ca="1">0*(RAND())</f>
        <v>0</v>
      </c>
      <c r="BA66" s="1" t="s">
        <v>97</v>
      </c>
      <c r="BB66" s="1" t="s">
        <v>97</v>
      </c>
      <c r="BC66" s="1" t="s">
        <v>97</v>
      </c>
      <c r="BD66" s="1">
        <f ca="1">1*(RAND())</f>
        <v>0.12798175640224529</v>
      </c>
      <c r="BF66" s="20">
        <f t="shared" ca="1" si="0"/>
        <v>5.8224782491328604</v>
      </c>
      <c r="BG66" s="21">
        <f t="shared" ca="1" si="1"/>
        <v>14.621611945395719</v>
      </c>
    </row>
    <row r="67" spans="3:59" x14ac:dyDescent="0.3">
      <c r="C67" s="2">
        <v>1</v>
      </c>
      <c r="E67" s="1" t="s">
        <v>95</v>
      </c>
      <c r="F67" s="1">
        <v>28</v>
      </c>
      <c r="G67" s="19">
        <v>44871</v>
      </c>
      <c r="H67" s="1" t="s">
        <v>124</v>
      </c>
      <c r="I67" s="1">
        <f ca="1">1*(RAND())</f>
        <v>6.0700210443648261E-2</v>
      </c>
      <c r="J67" s="1">
        <f ca="1">0.714285714285714*(RAND())</f>
        <v>0.63071550957741573</v>
      </c>
      <c r="K67" s="1">
        <f ca="1">0.714285714285714*(RAND())</f>
        <v>0.41328764754979197</v>
      </c>
      <c r="L67" s="1">
        <f ca="1">0.714285714285714*(RAND())</f>
        <v>0.30831784769292364</v>
      </c>
      <c r="M67" s="1">
        <f ca="1">1.11022302462516E-16*(RAND())</f>
        <v>1.0856739615239939E-16</v>
      </c>
      <c r="N67" s="1">
        <f ca="1">0*(RAND())</f>
        <v>0</v>
      </c>
      <c r="O67" s="1">
        <f ca="1">0*(RAND())</f>
        <v>0</v>
      </c>
      <c r="P67" s="1">
        <f ca="1">0*(RAND())</f>
        <v>0</v>
      </c>
      <c r="Q67" s="1">
        <f ca="1">0*(RAND())</f>
        <v>0</v>
      </c>
      <c r="R67" s="1">
        <f ca="1">0*(RAND())</f>
        <v>0</v>
      </c>
      <c r="S67" s="1">
        <f ca="1">1.37*(RAND())</f>
        <v>0.40097602809213251</v>
      </c>
      <c r="T67" s="1">
        <f ca="1">3.5*(RAND())</f>
        <v>0.99135228328494307</v>
      </c>
      <c r="U67" s="1">
        <f ca="1">0*(RAND())</f>
        <v>0</v>
      </c>
      <c r="V67" s="1">
        <f ca="1">3.5*(RAND())</f>
        <v>1.4130259210572897</v>
      </c>
      <c r="W67" s="1">
        <f ca="1">3.425*(RAND())</f>
        <v>1.6881767390455622</v>
      </c>
      <c r="X67" s="1">
        <f ca="1">324.266666666667*(RAND())</f>
        <v>308.68148786999984</v>
      </c>
      <c r="Y67" s="1">
        <f ca="1">21.775*(RAND())</f>
        <v>6.7997868998359072</v>
      </c>
      <c r="Z67" s="1">
        <f ca="1">17.1078125*(RAND())</f>
        <v>6.2602010737267619</v>
      </c>
      <c r="AA67" s="1">
        <f ca="1">3.20277255639098*(RAND())</f>
        <v>2.6240289218000128</v>
      </c>
      <c r="AB67" s="1">
        <f ca="1">2.20277255639098*(RAND())</f>
        <v>1.8387966934410438</v>
      </c>
      <c r="AC67" s="1">
        <f ca="1">0*(RAND())</f>
        <v>0</v>
      </c>
      <c r="AD67" s="1">
        <f ca="1">0*(RAND())</f>
        <v>0</v>
      </c>
      <c r="AE67" s="1">
        <f ca="1">0*(RAND())</f>
        <v>0</v>
      </c>
      <c r="AF67" s="1">
        <f ca="1">0*(RAND())</f>
        <v>0</v>
      </c>
      <c r="AG67" s="1">
        <f ca="1">2.225*(RAND())</f>
        <v>0.18241146380022563</v>
      </c>
      <c r="AH67" s="1">
        <f ca="1">19.572227443609*(RAND())</f>
        <v>8.0420481747931287</v>
      </c>
      <c r="AI67" s="1">
        <f ca="1">1*(RAND())</f>
        <v>0.80870531213168761</v>
      </c>
      <c r="AJ67" s="1">
        <f ca="1">1*(RAND())</f>
        <v>0.41902318044990039</v>
      </c>
      <c r="AK67" s="1">
        <f ca="1">0.5*(RAND())</f>
        <v>0.18657452846934819</v>
      </c>
      <c r="AL67" s="1">
        <f ca="1">0.4171875*(RAND())</f>
        <v>0.31959198220554424</v>
      </c>
      <c r="AM67" s="1">
        <f ca="1">0*(RAND())</f>
        <v>0</v>
      </c>
      <c r="AN67" s="1">
        <f ca="1">0.5*(RAND())</f>
        <v>0.15191976641058053</v>
      </c>
      <c r="AO67" s="1">
        <f ca="1">14.905039943609*(RAND())</f>
        <v>2.6443447278284684</v>
      </c>
      <c r="AP67" s="1">
        <f ca="1">0*(RAND())</f>
        <v>0</v>
      </c>
      <c r="AQ67" s="1">
        <f ca="1">0.74807698506717*(RAND())</f>
        <v>0.20621696985650606</v>
      </c>
      <c r="AR67" s="1">
        <f ca="1">21*(RAND())</f>
        <v>7.8230370278324468</v>
      </c>
      <c r="AS67" s="1">
        <f ca="1">21*(RAND())</f>
        <v>6.788706864884718</v>
      </c>
      <c r="AT67" s="1">
        <f ca="1">247.622950819672*(RAND())</f>
        <v>182.36629005178511</v>
      </c>
      <c r="AU67" s="1">
        <f ca="1">116.923076923077*(RAND())</f>
        <v>49.042276900161269</v>
      </c>
      <c r="AV67" s="1">
        <f ca="1">0*(RAND())</f>
        <v>0</v>
      </c>
      <c r="AW67" s="1">
        <f ca="1">0*(RAND())</f>
        <v>0</v>
      </c>
      <c r="AX67" s="1">
        <f ca="1">0*(RAND())</f>
        <v>0</v>
      </c>
      <c r="AY67" s="1">
        <f ca="1">0.25*(RAND())</f>
        <v>4.2516262857001108E-2</v>
      </c>
      <c r="AZ67" s="1">
        <f ca="1">0*(RAND())</f>
        <v>0</v>
      </c>
      <c r="BA67" s="1" t="s">
        <v>97</v>
      </c>
      <c r="BB67" s="1" t="s">
        <v>97</v>
      </c>
      <c r="BC67" s="1" t="s">
        <v>97</v>
      </c>
      <c r="BD67" s="1">
        <f ca="1">1*(RAND())</f>
        <v>1.3906719675874535E-2</v>
      </c>
      <c r="BF67" s="20">
        <f t="shared" ca="1" si="0"/>
        <v>6.6077906372696749</v>
      </c>
      <c r="BG67" s="21">
        <f t="shared" ca="1" si="1"/>
        <v>6.9821983636361331</v>
      </c>
    </row>
    <row r="68" spans="3:59" x14ac:dyDescent="0.3">
      <c r="C68" s="2">
        <v>1</v>
      </c>
      <c r="E68" s="1" t="s">
        <v>95</v>
      </c>
      <c r="F68" s="1">
        <v>29</v>
      </c>
      <c r="G68" s="19">
        <v>44871</v>
      </c>
      <c r="H68" s="1" t="s">
        <v>125</v>
      </c>
      <c r="I68" s="1" t="s">
        <v>97</v>
      </c>
      <c r="J68" s="1">
        <f ca="1">8.03099762763991*(RAND())</f>
        <v>2.535295306471554</v>
      </c>
      <c r="K68" s="1">
        <f ca="1">8.03099762763991*(RAND())</f>
        <v>2.5413823398325506</v>
      </c>
      <c r="L68" s="1">
        <f ca="1">0*(RAND())</f>
        <v>0</v>
      </c>
      <c r="M68" s="1">
        <f ca="1">8.03099762763991*(RAND())</f>
        <v>5.5063369353121887</v>
      </c>
      <c r="N68" s="1">
        <f ca="1">0*(RAND())</f>
        <v>0</v>
      </c>
      <c r="O68" s="1">
        <f ca="1">0*(RAND())</f>
        <v>0</v>
      </c>
      <c r="P68" s="1">
        <f ca="1">0*(RAND())</f>
        <v>0</v>
      </c>
      <c r="Q68" s="1">
        <f ca="1">0*(RAND())</f>
        <v>0</v>
      </c>
      <c r="R68" s="1">
        <f ca="1">0*(RAND())</f>
        <v>0</v>
      </c>
      <c r="S68" s="1">
        <f ca="1">2.56*(RAND())</f>
        <v>1.1001220504203957E-2</v>
      </c>
      <c r="T68" s="1">
        <f ca="1">1.2*(RAND())</f>
        <v>0.29082356414628246</v>
      </c>
      <c r="U68" s="1">
        <f ca="1">1.2*(RAND())</f>
        <v>0.12445449513393582</v>
      </c>
      <c r="V68" s="1">
        <f ca="1">0*(RAND())</f>
        <v>0</v>
      </c>
      <c r="W68" s="1">
        <f ca="1">24.6712247121098*(RAND())</f>
        <v>1.8935194381247662</v>
      </c>
      <c r="X68" s="1">
        <f ca="1">458.689342930114*(RAND())</f>
        <v>267.19969386333491</v>
      </c>
      <c r="Y68" s="1">
        <f ca="1">23.6891695315601*(RAND())</f>
        <v>6.2808775706245008</v>
      </c>
      <c r="Z68" s="1">
        <f ca="1">19.0310618329859*(RAND())</f>
        <v>8.1791118175318509</v>
      </c>
      <c r="AA68" s="1">
        <f ca="1">18.5085768863471*(RAND())</f>
        <v>2.5162861858939234</v>
      </c>
      <c r="AB68" s="1">
        <f ca="1">17.5085768863471*(RAND())</f>
        <v>13.902420113659861</v>
      </c>
      <c r="AC68" s="1">
        <f ca="1">0*(RAND())</f>
        <v>0</v>
      </c>
      <c r="AD68" s="1">
        <f ca="1">0*(RAND())</f>
        <v>0</v>
      </c>
      <c r="AE68" s="1">
        <f ca="1">0*(RAND())</f>
        <v>0</v>
      </c>
      <c r="AF68" s="1">
        <f ca="1">0*(RAND())</f>
        <v>0</v>
      </c>
      <c r="AG68" s="1">
        <f ca="1">0.310830468439894*(RAND())</f>
        <v>0.26001505481990439</v>
      </c>
      <c r="AH68" s="1">
        <f ca="1">6.18059264521304*(RAND())</f>
        <v>2.9949675224204459</v>
      </c>
      <c r="AI68" s="1">
        <f ca="1">1*(RAND())</f>
        <v>0.19660684174162379</v>
      </c>
      <c r="AJ68" s="1">
        <f ca="1">1*(RAND())</f>
        <v>0.64427316573717885</v>
      </c>
      <c r="AK68" s="1">
        <f ca="1">0.5*(RAND())</f>
        <v>0.23448566347164373</v>
      </c>
      <c r="AL68" s="1">
        <f ca="1">0.458107698574169*(RAND())</f>
        <v>0.14886075022238421</v>
      </c>
      <c r="AM68" s="1">
        <f ca="1">0*(RAND())</f>
        <v>0</v>
      </c>
      <c r="AN68" s="1">
        <f ca="1">0.5*(RAND())</f>
        <v>0.37651839347690175</v>
      </c>
      <c r="AO68" s="1">
        <f ca="1">1.52248494663888*(RAND())</f>
        <v>0.42786758950979048</v>
      </c>
      <c r="AP68" s="1">
        <f ca="1">4.67989535983796*(RAND())</f>
        <v>3.7555247742696793</v>
      </c>
      <c r="AQ68" s="1">
        <f ca="1">0*(RAND())</f>
        <v>0</v>
      </c>
      <c r="AR68" s="1">
        <f ca="1">20*(RAND())</f>
        <v>2.5397530974194837</v>
      </c>
      <c r="AS68" s="1">
        <f ca="1">0*(RAND())</f>
        <v>0</v>
      </c>
      <c r="AT68" s="1">
        <f ca="1">210.139609094535*(RAND())</f>
        <v>181.5567290874896</v>
      </c>
      <c r="AU68" s="1">
        <f ca="1">0*(RAND())</f>
        <v>0</v>
      </c>
      <c r="AV68" s="1">
        <f ca="1">0*(RAND())</f>
        <v>0</v>
      </c>
      <c r="AW68" s="1">
        <f ca="1">0*(RAND())</f>
        <v>0</v>
      </c>
      <c r="AX68" s="1">
        <f ca="1">0*(RAND())</f>
        <v>0</v>
      </c>
      <c r="AY68" s="1">
        <f ca="1">0.2*(RAND())</f>
        <v>4.1777255181629981E-2</v>
      </c>
      <c r="AZ68" s="1">
        <f ca="1">0*(RAND())</f>
        <v>0</v>
      </c>
      <c r="BA68" s="1" t="s">
        <v>97</v>
      </c>
      <c r="BB68" s="1" t="s">
        <v>97</v>
      </c>
      <c r="BC68" s="1" t="s">
        <v>97</v>
      </c>
      <c r="BD68" s="1">
        <f ca="1">1*(RAND())</f>
        <v>0.78397528672405337</v>
      </c>
      <c r="BF68" s="20">
        <f t="shared" ca="1" si="0"/>
        <v>17.016800114544971</v>
      </c>
      <c r="BG68" s="21">
        <f t="shared" ca="1" si="1"/>
        <v>6.5408926254444051</v>
      </c>
    </row>
    <row r="69" spans="3:59" x14ac:dyDescent="0.3">
      <c r="C69" s="2">
        <v>1</v>
      </c>
      <c r="E69" s="1" t="s">
        <v>95</v>
      </c>
      <c r="F69" s="1">
        <v>30</v>
      </c>
      <c r="G69" s="19">
        <v>44871</v>
      </c>
      <c r="H69" s="1" t="s">
        <v>126</v>
      </c>
      <c r="I69" s="1">
        <f ca="1">0*(RAND())</f>
        <v>0</v>
      </c>
      <c r="J69" s="1">
        <f ca="1">21.3*(RAND())</f>
        <v>1.0365931245107998</v>
      </c>
      <c r="K69" s="1">
        <f ca="1">21.3*(RAND())</f>
        <v>19.068826210012915</v>
      </c>
      <c r="L69" s="1">
        <f ca="1">0*(RAND())</f>
        <v>0</v>
      </c>
      <c r="M69" s="1">
        <f ca="1">21.3*(RAND())</f>
        <v>11.719558398922926</v>
      </c>
      <c r="N69" s="1">
        <f ca="1">0*(RAND())</f>
        <v>0</v>
      </c>
      <c r="O69" s="1">
        <f ca="1">0*(RAND())</f>
        <v>0</v>
      </c>
      <c r="P69" s="1">
        <f ca="1">0*(RAND())</f>
        <v>0</v>
      </c>
      <c r="Q69" s="1">
        <f ca="1">0*(RAND())</f>
        <v>0</v>
      </c>
      <c r="R69" s="1">
        <f ca="1">0*(RAND())</f>
        <v>0</v>
      </c>
      <c r="S69" s="1">
        <f ca="1">2.56*(RAND())</f>
        <v>0.5845007419707301</v>
      </c>
      <c r="T69" s="1">
        <f ca="1">7.5*(RAND())</f>
        <v>5.3180024075596783</v>
      </c>
      <c r="U69" s="1">
        <f ca="1">7.5*(RAND())</f>
        <v>2.569407727351642</v>
      </c>
      <c r="V69" s="1">
        <f ca="1">0*(RAND())</f>
        <v>0</v>
      </c>
      <c r="W69" s="1">
        <f ca="1">408.96*(RAND())</f>
        <v>273.61734913432184</v>
      </c>
      <c r="X69" s="1">
        <f ca="1">989.813664596273*(RAND())</f>
        <v>682.08533148777826</v>
      </c>
      <c r="Y69" s="1">
        <f ca="1">24*(RAND())</f>
        <v>22.481897434164509</v>
      </c>
      <c r="Z69" s="1">
        <f ca="1">19.4712365591398*(RAND())</f>
        <v>8.0386839281117535</v>
      </c>
      <c r="AA69" s="1">
        <f ca="1">17.9657182093752*(RAND())</f>
        <v>11.034211448636004</v>
      </c>
      <c r="AB69" s="1">
        <f ca="1">16.9657182093752*(RAND())</f>
        <v>6.8694509420089949</v>
      </c>
      <c r="AC69" s="1">
        <f ca="1">0*(RAND())</f>
        <v>0</v>
      </c>
      <c r="AD69" s="1">
        <f ca="1">0*(RAND())</f>
        <v>0</v>
      </c>
      <c r="AE69" s="1">
        <f ca="1">0*(RAND())</f>
        <v>0</v>
      </c>
      <c r="AF69" s="1">
        <f ca="1">0*(RAND())</f>
        <v>0</v>
      </c>
      <c r="AG69" s="1">
        <f ca="1">0*(RAND())</f>
        <v>0</v>
      </c>
      <c r="AH69" s="1">
        <f ca="1">7.03428179062484*(RAND())</f>
        <v>5.4512817564215723</v>
      </c>
      <c r="AI69" s="1">
        <f ca="1">1*(RAND())</f>
        <v>0.78200891807257944</v>
      </c>
      <c r="AJ69" s="1">
        <f ca="1">1*(RAND())</f>
        <v>0.57603060864456401</v>
      </c>
      <c r="AK69" s="1">
        <f ca="1">0.5*(RAND())</f>
        <v>0.27403403899363754</v>
      </c>
      <c r="AL69" s="1">
        <f ca="1">0.46747311827957*(RAND())</f>
        <v>0.17950527780530323</v>
      </c>
      <c r="AM69" s="1">
        <f ca="1">0*(RAND())</f>
        <v>0</v>
      </c>
      <c r="AN69" s="1">
        <f ca="1">0.4*(RAND())</f>
        <v>3.3677692820544891E-2</v>
      </c>
      <c r="AO69" s="1">
        <f ca="1">2.50551834976462*(RAND())</f>
        <v>1.546661307128576</v>
      </c>
      <c r="AP69" s="1">
        <f ca="1">20*(RAND())</f>
        <v>19.705841894559605</v>
      </c>
      <c r="AQ69" s="1">
        <f ca="1">0*(RAND())</f>
        <v>0</v>
      </c>
      <c r="AR69" s="1">
        <f ca="1">20*(RAND())</f>
        <v>12.649785678756679</v>
      </c>
      <c r="AS69" s="1">
        <f ca="1">0*(RAND())</f>
        <v>0</v>
      </c>
      <c r="AT69" s="1">
        <f ca="1">97.5872627066748*(RAND())</f>
        <v>84.727517234653078</v>
      </c>
      <c r="AU69" s="1" t="s">
        <v>120</v>
      </c>
      <c r="AV69" s="1">
        <f ca="1">0*(RAND())</f>
        <v>0</v>
      </c>
      <c r="AW69" s="1">
        <f ca="1">0*(RAND())</f>
        <v>0</v>
      </c>
      <c r="AX69" s="1">
        <f ca="1">0*(RAND())</f>
        <v>0</v>
      </c>
      <c r="AY69" s="1">
        <f ca="1">0.161290322580645*(RAND())</f>
        <v>6.8747761546153252E-2</v>
      </c>
      <c r="AZ69" s="1">
        <f ca="1">0*(RAND())</f>
        <v>0</v>
      </c>
      <c r="BA69" s="1" t="s">
        <v>97</v>
      </c>
      <c r="BB69" s="1" t="s">
        <v>97</v>
      </c>
      <c r="BC69" s="1" t="s">
        <v>97</v>
      </c>
      <c r="BD69" s="1">
        <f ca="1">1*(RAND())</f>
        <v>0.84643651454481372</v>
      </c>
      <c r="BF69" s="20">
        <f t="shared" ca="1" si="0"/>
        <v>11.176553061565166</v>
      </c>
      <c r="BG69" s="21">
        <f t="shared" ca="1" si="1"/>
        <v>22.481897434164509</v>
      </c>
    </row>
    <row r="70" spans="3:59" x14ac:dyDescent="0.3">
      <c r="C70" s="2">
        <v>1</v>
      </c>
      <c r="E70" s="1" t="s">
        <v>95</v>
      </c>
      <c r="F70" s="1">
        <v>31</v>
      </c>
      <c r="G70" s="19">
        <v>44871</v>
      </c>
      <c r="H70" s="1" t="s">
        <v>127</v>
      </c>
      <c r="I70" s="1">
        <f ca="1">1*(RAND())</f>
        <v>0.8204822778376506</v>
      </c>
      <c r="J70" s="1">
        <f ca="1">7.96377606912424*(RAND())</f>
        <v>7.8676308437426599</v>
      </c>
      <c r="K70" s="1">
        <f ca="1">7.8*(RAND())</f>
        <v>6.4455893023383739</v>
      </c>
      <c r="L70" s="1">
        <f ca="1">0.719424460431655*(RAND())</f>
        <v>5.1543714672464394E-2</v>
      </c>
      <c r="M70" s="1">
        <f ca="1">6.99868750500623*(RAND())</f>
        <v>1.2927673753783855</v>
      </c>
      <c r="N70" s="1">
        <f ca="1">0*(RAND())</f>
        <v>0</v>
      </c>
      <c r="O70" s="1">
        <f ca="1">0.0818880345621192*(RAND())</f>
        <v>7.4131244183582336E-3</v>
      </c>
      <c r="P70" s="1">
        <f ca="1">0*(RAND())</f>
        <v>0</v>
      </c>
      <c r="Q70" s="1">
        <f ca="1">0*(RAND())</f>
        <v>0</v>
      </c>
      <c r="R70" s="1">
        <f ca="1">0.163776069124238*(RAND())</f>
        <v>6.758056704328648E-2</v>
      </c>
      <c r="S70" s="1">
        <f ca="1">2.45024165283158*(RAND())</f>
        <v>0.49282717904519646</v>
      </c>
      <c r="T70" s="1">
        <f ca="1">2.68301051466519*(RAND())</f>
        <v>0.30659547695000977</v>
      </c>
      <c r="U70" s="1">
        <f ca="1">2.6*(RAND())</f>
        <v>3.9850665087399338E-2</v>
      </c>
      <c r="V70" s="1">
        <f ca="1">3.5*(RAND())</f>
        <v>1.8382305307786244</v>
      </c>
      <c r="W70" s="1">
        <f ca="1">51.2773881205384*(RAND())</f>
        <v>12.927378526937582</v>
      </c>
      <c r="X70" s="1">
        <f ca="1">356.165515017381*(RAND())</f>
        <v>91.351534366585625</v>
      </c>
      <c r="Y70" s="1">
        <f ca="1">24*(RAND())</f>
        <v>15.207523119178582</v>
      </c>
      <c r="Z70" s="1">
        <f ca="1">19.2754032258064*(RAND())</f>
        <v>13.838619632771833</v>
      </c>
      <c r="AA70" s="1">
        <f ca="1">19.4713545548479*(RAND())</f>
        <v>3.9921699143483567</v>
      </c>
      <c r="AB70" s="1">
        <f ca="1">18.0320735703305*(RAND())</f>
        <v>7.8473375331279884</v>
      </c>
      <c r="AC70" s="1">
        <f ca="1">0.439280984517473*(RAND())</f>
        <v>0.10270204311067734</v>
      </c>
      <c r="AD70" s="1">
        <f ca="1">0*(RAND())</f>
        <v>0</v>
      </c>
      <c r="AE70" s="1">
        <f ca="1">0*(RAND())</f>
        <v>0</v>
      </c>
      <c r="AF70" s="1">
        <f ca="1">0*(RAND())</f>
        <v>0</v>
      </c>
      <c r="AG70" s="1">
        <f ca="1">0*(RAND())</f>
        <v>0</v>
      </c>
      <c r="AH70" s="1">
        <f ca="1">5.96792642966954*(RAND())</f>
        <v>4.1236158735146526</v>
      </c>
      <c r="AI70" s="1">
        <f ca="1">1*(RAND())</f>
        <v>0.73174612837734188</v>
      </c>
      <c r="AJ70" s="1">
        <f ca="1">1*(RAND())</f>
        <v>0.35293650254193421</v>
      </c>
      <c r="AK70" s="1">
        <f ca="1">0.5*(RAND())</f>
        <v>0.49160779389038484</v>
      </c>
      <c r="AL70" s="1">
        <f ca="1">0.463306451612903*(RAND())</f>
        <v>0.16479224084631119</v>
      </c>
      <c r="AM70" s="1">
        <f ca="1">0*(RAND())</f>
        <v>0</v>
      </c>
      <c r="AN70" s="1">
        <f ca="1">0.6*(RAND())</f>
        <v>0.43438267569681605</v>
      </c>
      <c r="AO70" s="1">
        <f ca="1">0.804048670958516*(RAND())</f>
        <v>0.33687142622529476</v>
      </c>
      <c r="AP70" s="1">
        <f ca="1">5.3486215550306*(RAND())</f>
        <v>4.8545859672446028</v>
      </c>
      <c r="AQ70" s="1">
        <f ca="1">0.819159194112461*(RAND())</f>
        <v>4.9713024228482273E-3</v>
      </c>
      <c r="AR70" s="1">
        <f ca="1">21*(RAND())</f>
        <v>8.3180297985792144</v>
      </c>
      <c r="AS70" s="1">
        <f ca="1">21*(RAND())</f>
        <v>9.4718359672230736</v>
      </c>
      <c r="AT70" s="1">
        <f ca="1">130.39972432805*(RAND())</f>
        <v>91.607499578942708</v>
      </c>
      <c r="AU70" s="1">
        <f ca="1">107.545304777595*(RAND())</f>
        <v>83.380245221147177</v>
      </c>
      <c r="AV70" s="1">
        <f ca="1">0*(RAND())</f>
        <v>0</v>
      </c>
      <c r="AW70" s="1">
        <f ca="1">0*(RAND())</f>
        <v>0</v>
      </c>
      <c r="AX70" s="1">
        <f ca="1">0*(RAND())</f>
        <v>0</v>
      </c>
      <c r="AY70" s="1">
        <f ca="1">0.161290322580645*(RAND())</f>
        <v>2.4192889641281891E-2</v>
      </c>
      <c r="AZ70" s="1">
        <f ca="1">0*(RAND())</f>
        <v>0</v>
      </c>
      <c r="BA70" s="1" t="s">
        <v>97</v>
      </c>
      <c r="BB70" s="1" t="s">
        <v>97</v>
      </c>
      <c r="BC70" s="1" t="s">
        <v>97</v>
      </c>
      <c r="BD70" s="1">
        <f ca="1">1*(RAND())</f>
        <v>0.38172726038523752</v>
      </c>
      <c r="BF70" s="20">
        <f t="shared" ca="1" si="0"/>
        <v>10.868296493843271</v>
      </c>
      <c r="BG70" s="21">
        <f t="shared" ca="1" si="1"/>
        <v>15.207523119178582</v>
      </c>
    </row>
    <row r="71" spans="3:59" x14ac:dyDescent="0.3">
      <c r="C71" s="2">
        <v>1</v>
      </c>
      <c r="E71" s="1" t="s">
        <v>95</v>
      </c>
      <c r="F71" s="1">
        <v>32</v>
      </c>
      <c r="G71" s="19">
        <v>44871</v>
      </c>
      <c r="H71" s="1" t="s">
        <v>128</v>
      </c>
      <c r="I71" s="1">
        <f ca="1">1*(RAND())</f>
        <v>0.29008451830413262</v>
      </c>
      <c r="J71" s="1">
        <f ca="1">8.38734562526003*(RAND())</f>
        <v>6.0367362641716555</v>
      </c>
      <c r="K71" s="1">
        <f ca="1">8.07075537086801*(RAND())</f>
        <v>9.5910154417267867E-3</v>
      </c>
      <c r="L71" s="1">
        <f ca="1">0.719424460431655*(RAND())</f>
        <v>0.65985554095199028</v>
      </c>
      <c r="M71" s="1">
        <f ca="1">5.24580082563902*(RAND())</f>
        <v>2.3882015804923085</v>
      </c>
      <c r="N71" s="1">
        <f ca="1">2*(RAND())</f>
        <v>1.0417930069281225</v>
      </c>
      <c r="O71" s="1">
        <f ca="1">0.105530084797338*(RAND())</f>
        <v>9.7353974190721698E-2</v>
      </c>
      <c r="P71" s="1">
        <f ca="1">0*(RAND())</f>
        <v>0</v>
      </c>
      <c r="Q71" s="1">
        <f ca="1">0*(RAND())</f>
        <v>0</v>
      </c>
      <c r="R71" s="1">
        <f ca="1">0.316590254392015*(RAND())</f>
        <v>0.20362407362208779</v>
      </c>
      <c r="S71" s="1">
        <f ca="1">2.45392379417125*(RAND())</f>
        <v>0.97155797235077168</v>
      </c>
      <c r="T71" s="1">
        <f ca="1">3.06239776813456*(RAND())</f>
        <v>0.44336479835064946</v>
      </c>
      <c r="U71" s="1">
        <f ca="1">3*(RAND())</f>
        <v>1.7496315584214386</v>
      </c>
      <c r="V71" s="1">
        <f ca="1">3.7*(RAND())</f>
        <v>3.5443674842844475</v>
      </c>
      <c r="W71" s="1">
        <f ca="1">60.6508448856188*(RAND())</f>
        <v>34.435243812678465</v>
      </c>
      <c r="X71" s="1">
        <f ca="1">490.834367375997*(RAND())</f>
        <v>415.95933817303217</v>
      </c>
      <c r="Y71" s="1">
        <f ca="1">24*(RAND())</f>
        <v>21.466795893074064</v>
      </c>
      <c r="Z71" s="1">
        <f ca="1">18.0625*(RAND())</f>
        <v>4.2611515353945011</v>
      </c>
      <c r="AA71" s="1">
        <f ca="1">19.1511317528686*(RAND())</f>
        <v>5.9309231931613056</v>
      </c>
      <c r="AB71" s="1">
        <f ca="1">16.0069414461146*(RAND())</f>
        <v>11.891247619460094</v>
      </c>
      <c r="AC71" s="1">
        <f ca="1">0.644190306754008*(RAND())</f>
        <v>0.37830955812292283</v>
      </c>
      <c r="AD71" s="1">
        <f ca="1">0*(RAND())</f>
        <v>0</v>
      </c>
      <c r="AE71" s="1">
        <f ca="1">0*(RAND())</f>
        <v>0</v>
      </c>
      <c r="AF71" s="1">
        <f ca="1">0*(RAND())</f>
        <v>0</v>
      </c>
      <c r="AG71" s="1">
        <f ca="1">0*(RAND())</f>
        <v>0</v>
      </c>
      <c r="AH71" s="1">
        <f ca="1">7.99305855388537*(RAND())</f>
        <v>4.3594608314079899</v>
      </c>
      <c r="AI71" s="1">
        <f ca="1">1*(RAND())</f>
        <v>0.96122677290758252</v>
      </c>
      <c r="AJ71" s="1">
        <f ca="1">1*(RAND())</f>
        <v>0.60423390532670795</v>
      </c>
      <c r="AK71" s="1">
        <f ca="1">0.5*(RAND())</f>
        <v>0.30705091927576172</v>
      </c>
      <c r="AL71" s="1">
        <f ca="1">0.4375*(RAND())</f>
        <v>0.32514426933869028</v>
      </c>
      <c r="AM71" s="1">
        <f ca="1">0*(RAND())</f>
        <v>0</v>
      </c>
      <c r="AN71" s="1">
        <f ca="1">0.4*(RAND())</f>
        <v>0.18271569080823752</v>
      </c>
      <c r="AO71" s="1">
        <f ca="1">1.41136824713136*(RAND())</f>
        <v>0.25412034253812771</v>
      </c>
      <c r="AP71" s="1">
        <f ca="1">7*(RAND())</f>
        <v>6.2481114129763258</v>
      </c>
      <c r="AQ71" s="1">
        <f ca="1">0.540399313253249*(RAND())</f>
        <v>0.4521050190587087</v>
      </c>
      <c r="AR71" s="1">
        <f ca="1">20*(RAND())</f>
        <v>4.6547848992630829</v>
      </c>
      <c r="AS71" s="1">
        <f ca="1">20*(RAND())</f>
        <v>2.1512565938348072</v>
      </c>
      <c r="AT71" s="1">
        <f ca="1">124.849884526559*(RAND())</f>
        <v>28.726396570821731</v>
      </c>
      <c r="AU71" s="1">
        <f ca="1">163.021534320323*(RAND())</f>
        <v>86.563240823326382</v>
      </c>
      <c r="AV71" s="1">
        <f ca="1">0*(RAND())</f>
        <v>0</v>
      </c>
      <c r="AW71" s="1">
        <f ca="1">0*(RAND())</f>
        <v>0</v>
      </c>
      <c r="AX71" s="1">
        <f ca="1">0*(RAND())</f>
        <v>0</v>
      </c>
      <c r="AY71" s="1">
        <f ca="1">0.1*(RAND())</f>
        <v>5.9940499776415426E-2</v>
      </c>
      <c r="AZ71" s="1">
        <f ca="1">0*(RAND())</f>
        <v>0</v>
      </c>
      <c r="BA71" s="1" t="s">
        <v>97</v>
      </c>
      <c r="BB71" s="1" t="s">
        <v>97</v>
      </c>
      <c r="BC71" s="1" t="s">
        <v>97</v>
      </c>
      <c r="BD71" s="1">
        <f ca="1">2.5*(RAND())</f>
        <v>2.2688007897327158</v>
      </c>
      <c r="BF71" s="20">
        <f t="shared" ca="1" si="0"/>
        <v>17.232790367287258</v>
      </c>
      <c r="BG71" s="21">
        <f t="shared" ca="1" si="1"/>
        <v>21.466795893074064</v>
      </c>
    </row>
    <row r="72" spans="3:59" x14ac:dyDescent="0.3">
      <c r="C72" s="2">
        <v>1</v>
      </c>
      <c r="E72" s="1" t="s">
        <v>95</v>
      </c>
      <c r="F72" s="1">
        <v>1</v>
      </c>
      <c r="G72" s="19">
        <v>44872</v>
      </c>
      <c r="H72" s="1" t="s">
        <v>96</v>
      </c>
      <c r="I72" s="1" t="s">
        <v>97</v>
      </c>
      <c r="J72" s="1">
        <f ca="1">27*(RAND())</f>
        <v>26.251701195791657</v>
      </c>
      <c r="K72" s="1">
        <f ca="1">27*(RAND())</f>
        <v>2.7192103490486046</v>
      </c>
      <c r="L72" s="1">
        <f ca="1">0*(RAND())</f>
        <v>0</v>
      </c>
      <c r="M72" s="1">
        <f ca="1">19.4981301421092*(RAND())</f>
        <v>10.017163251771283</v>
      </c>
      <c r="N72" s="1">
        <f ca="1">7*(RAND())</f>
        <v>4.3768441885973655</v>
      </c>
      <c r="O72" s="1">
        <f ca="1">0.5018698578908*(RAND())</f>
        <v>4.0424072597986832E-2</v>
      </c>
      <c r="P72" s="1">
        <f ca="1">0*(RAND())</f>
        <v>0</v>
      </c>
      <c r="Q72" s="1">
        <f ca="1">0*(RAND())</f>
        <v>0</v>
      </c>
      <c r="R72" s="1">
        <f ca="1">0*(RAND())</f>
        <v>0</v>
      </c>
      <c r="S72" s="1">
        <f ca="1">2.56*(RAND())</f>
        <v>1.4664492971136554E-2</v>
      </c>
      <c r="T72" s="1">
        <f ca="1">6.1*(RAND())</f>
        <v>0.79974907620913049</v>
      </c>
      <c r="U72" s="1">
        <f ca="1">6.1*(RAND())</f>
        <v>5.7519362365628286</v>
      </c>
      <c r="V72" s="1">
        <f ca="1">0*(RAND())</f>
        <v>0</v>
      </c>
      <c r="W72" s="1">
        <f ca="1">421.632*(RAND())</f>
        <v>251.80933441218161</v>
      </c>
      <c r="X72" s="1">
        <f ca="1">1616.14288446271*(RAND())</f>
        <v>1168.275288060393</v>
      </c>
      <c r="Y72" s="1">
        <f ca="1">21.6*(RAND())</f>
        <v>19.595127150176577</v>
      </c>
      <c r="Z72" s="1">
        <f ca="1">15.4846153846154*(RAND())</f>
        <v>8.0149824094912281E-2</v>
      </c>
      <c r="AA72" s="1">
        <f ca="1">16.6894648229996*(RAND())</f>
        <v>1.0214396082584212</v>
      </c>
      <c r="AB72" s="1">
        <f ca="1">13.6894648229996*(RAND())</f>
        <v>8.4901190832165163</v>
      </c>
      <c r="AC72" s="1">
        <f ca="1">0*(RAND())</f>
        <v>0</v>
      </c>
      <c r="AD72" s="1">
        <f ca="1">0*(RAND())</f>
        <v>0</v>
      </c>
      <c r="AE72" s="1">
        <f ca="1">0*(RAND())</f>
        <v>0</v>
      </c>
      <c r="AF72" s="1">
        <f ca="1">0*(RAND())</f>
        <v>0</v>
      </c>
      <c r="AG72" s="1">
        <f ca="1">2.4*(RAND())</f>
        <v>2.2901893995007443</v>
      </c>
      <c r="AH72" s="1">
        <f ca="1">7.91053517700038*(RAND())</f>
        <v>2.0120027182630311</v>
      </c>
      <c r="AI72" s="1">
        <f ca="1">1*(RAND())</f>
        <v>8.3207920967690918E-2</v>
      </c>
      <c r="AJ72" s="1">
        <f ca="1">1*(RAND())</f>
        <v>0.20714779578390052</v>
      </c>
      <c r="AK72" s="1">
        <f ca="1">0.5*(RAND())</f>
        <v>3.6188400387537234E-2</v>
      </c>
      <c r="AL72" s="1">
        <f ca="1">0*(RAND())</f>
        <v>0</v>
      </c>
      <c r="AM72" s="1">
        <f ca="1">0*(RAND())</f>
        <v>0</v>
      </c>
      <c r="AN72" s="1">
        <f ca="1">0.461538461538462*(RAND())</f>
        <v>0.15169453370847874</v>
      </c>
      <c r="AO72" s="1">
        <f ca="1">1.79515056161577*(RAND())</f>
        <v>0.59176689722541576</v>
      </c>
      <c r="AP72" s="1">
        <f ca="1">22*(RAND())</f>
        <v>12.028066731305589</v>
      </c>
      <c r="AQ72" s="1">
        <f ca="1">0*(RAND())</f>
        <v>0</v>
      </c>
      <c r="AR72" s="1">
        <f ca="1">19*(RAND())</f>
        <v>11.020526331136933</v>
      </c>
      <c r="AS72" s="1">
        <f ca="1">0*(RAND())</f>
        <v>0</v>
      </c>
      <c r="AT72" s="1">
        <f ca="1">116.880209498167*(RAND())</f>
        <v>50.097018740147</v>
      </c>
      <c r="AU72" s="1">
        <f ca="1">0*(RAND())</f>
        <v>0</v>
      </c>
      <c r="AV72" s="1">
        <f ca="1">0*(RAND())</f>
        <v>0</v>
      </c>
      <c r="AW72" s="1">
        <f ca="1">0*(RAND())</f>
        <v>0</v>
      </c>
      <c r="AX72" s="1">
        <f ca="1">0*(RAND())</f>
        <v>0</v>
      </c>
      <c r="AY72" s="1">
        <f ca="1">0.153846153846154*(RAND())</f>
        <v>0.11405145787888027</v>
      </c>
      <c r="AZ72" s="1">
        <f ca="1">0*(RAND())</f>
        <v>0</v>
      </c>
      <c r="BA72" s="1" t="s">
        <v>97</v>
      </c>
      <c r="BB72" s="1" t="s">
        <v>97</v>
      </c>
      <c r="BC72" s="1" t="s">
        <v>97</v>
      </c>
      <c r="BD72" s="1">
        <f ca="1">3*(RAND())</f>
        <v>1.5897634940715908</v>
      </c>
      <c r="BF72" s="20">
        <f t="shared" ca="1" si="0"/>
        <v>13.554128982740753</v>
      </c>
      <c r="BG72" s="21">
        <f t="shared" ca="1" si="1"/>
        <v>21.88531654967732</v>
      </c>
    </row>
    <row r="73" spans="3:59" x14ac:dyDescent="0.3">
      <c r="C73" s="2">
        <v>1</v>
      </c>
      <c r="E73" s="1" t="s">
        <v>95</v>
      </c>
      <c r="F73" s="1">
        <v>2</v>
      </c>
      <c r="G73" s="19">
        <v>44872</v>
      </c>
      <c r="H73" s="1" t="s">
        <v>98</v>
      </c>
      <c r="I73" s="1" t="s">
        <v>97</v>
      </c>
      <c r="J73" s="1">
        <f ca="1">20.6710789711464*(RAND())</f>
        <v>16.354317384330361</v>
      </c>
      <c r="K73" s="1">
        <f ca="1">20.6710789711464*(RAND())</f>
        <v>12.413239174147662</v>
      </c>
      <c r="L73" s="1">
        <f ca="1">0*(RAND())</f>
        <v>0</v>
      </c>
      <c r="M73" s="1">
        <f ca="1">20.2063771205638*(RAND())</f>
        <v>0.79367489890968757</v>
      </c>
      <c r="N73" s="1">
        <f ca="1">0*(RAND())</f>
        <v>0</v>
      </c>
      <c r="O73" s="1">
        <f ca="1">0.464701850582591*(RAND())</f>
        <v>2.0099290213540993E-2</v>
      </c>
      <c r="P73" s="1">
        <f ca="1">0*(RAND())</f>
        <v>0</v>
      </c>
      <c r="Q73" s="1">
        <f ca="1">0*(RAND())</f>
        <v>0</v>
      </c>
      <c r="R73" s="1">
        <f ca="1">0*(RAND())</f>
        <v>0</v>
      </c>
      <c r="S73" s="1">
        <f ca="1">2.56*(RAND())</f>
        <v>0.9171579577265192</v>
      </c>
      <c r="T73" s="1">
        <f ca="1">3.2*(RAND())</f>
        <v>0.55492051164482248</v>
      </c>
      <c r="U73" s="1">
        <f ca="1">3.2*(RAND())</f>
        <v>1.6983864677535114</v>
      </c>
      <c r="V73" s="1">
        <f ca="1">0*(RAND())</f>
        <v>0</v>
      </c>
      <c r="W73" s="1">
        <f ca="1">169.337478931631*(RAND())</f>
        <v>122.56316873007744</v>
      </c>
      <c r="X73" s="1">
        <f ca="1">1359.2725980976*(RAND())</f>
        <v>425.82620933013584</v>
      </c>
      <c r="Y73" s="1">
        <f ca="1">23.28*(RAND())</f>
        <v>21.685277001542726</v>
      </c>
      <c r="Z73" s="1">
        <f ca="1">18.08*(RAND())</f>
        <v>1.3437671716242594</v>
      </c>
      <c r="AA73" s="1">
        <f ca="1">17.2074565470362*(RAND())</f>
        <v>6.4354762358399666</v>
      </c>
      <c r="AB73" s="1">
        <f ca="1">15.2074565470362*(RAND())</f>
        <v>13.532582480280956</v>
      </c>
      <c r="AC73" s="1">
        <f ca="1">0*(RAND())</f>
        <v>0</v>
      </c>
      <c r="AD73" s="1">
        <f ca="1">0*(RAND())</f>
        <v>0</v>
      </c>
      <c r="AE73" s="1">
        <f ca="1">0*(RAND())</f>
        <v>0</v>
      </c>
      <c r="AF73" s="1">
        <f ca="1">0*(RAND())</f>
        <v>0</v>
      </c>
      <c r="AG73" s="1">
        <f ca="1">0.72*(RAND())</f>
        <v>0.55973371245487735</v>
      </c>
      <c r="AH73" s="1">
        <f ca="1">8.07254345296376*(RAND())</f>
        <v>1.7695374792318297</v>
      </c>
      <c r="AI73" s="1">
        <f ca="1">1*(RAND())</f>
        <v>0.52871389547132652</v>
      </c>
      <c r="AJ73" s="1">
        <f ca="1">1*(RAND())</f>
        <v>0.49760136726276383</v>
      </c>
      <c r="AK73" s="1">
        <f ca="1">0.5*(RAND())</f>
        <v>0.42157135953219793</v>
      </c>
      <c r="AL73" s="1">
        <f ca="1">0*(RAND())</f>
        <v>0</v>
      </c>
      <c r="AM73" s="1">
        <f ca="1">0*(RAND())</f>
        <v>0</v>
      </c>
      <c r="AN73" s="1">
        <f ca="1">0.7*(RAND())</f>
        <v>1.2858669543396317E-2</v>
      </c>
      <c r="AO73" s="1">
        <f ca="1">2.87254345296376*(RAND())</f>
        <v>1.4438766437991735</v>
      </c>
      <c r="AP73" s="1">
        <f ca="1">12*(RAND())</f>
        <v>6.3669215261268066</v>
      </c>
      <c r="AQ73" s="1">
        <f ca="1">0*(RAND())</f>
        <v>0</v>
      </c>
      <c r="AR73" s="1">
        <f ca="1">19*(RAND())</f>
        <v>14.437621011584159</v>
      </c>
      <c r="AS73" s="1">
        <f ca="1">0*(RAND())</f>
        <v>0</v>
      </c>
      <c r="AT73" s="1">
        <f ca="1">200.207036746063*(RAND())</f>
        <v>49.176299435874625</v>
      </c>
      <c r="AU73" s="1">
        <f ca="1">0*(RAND())</f>
        <v>0</v>
      </c>
      <c r="AV73" s="1">
        <f ca="1">0*(RAND())</f>
        <v>0</v>
      </c>
      <c r="AW73" s="1">
        <f ca="1">0*(RAND())</f>
        <v>0</v>
      </c>
      <c r="AX73" s="1">
        <f ca="1">0*(RAND())</f>
        <v>0</v>
      </c>
      <c r="AY73" s="1">
        <f ca="1">0*(RAND())</f>
        <v>0</v>
      </c>
      <c r="AZ73" s="1">
        <f ca="1">0*(RAND())</f>
        <v>0</v>
      </c>
      <c r="BA73" s="1" t="s">
        <v>97</v>
      </c>
      <c r="BB73" s="1" t="s">
        <v>97</v>
      </c>
      <c r="BC73" s="1" t="s">
        <v>97</v>
      </c>
      <c r="BD73" s="1">
        <f ca="1">2*(RAND())</f>
        <v>1.8683661227780641</v>
      </c>
      <c r="BF73" s="20">
        <f t="shared" ca="1" si="0"/>
        <v>18.865304251122755</v>
      </c>
      <c r="BG73" s="21">
        <f t="shared" ca="1" si="1"/>
        <v>22.245010713997605</v>
      </c>
    </row>
    <row r="74" spans="3:59" x14ac:dyDescent="0.3">
      <c r="C74" s="2">
        <v>1</v>
      </c>
      <c r="E74" s="1" t="s">
        <v>95</v>
      </c>
      <c r="F74" s="1">
        <v>3</v>
      </c>
      <c r="G74" s="19">
        <v>44872</v>
      </c>
      <c r="H74" s="1" t="s">
        <v>99</v>
      </c>
      <c r="I74" s="1" t="s">
        <v>97</v>
      </c>
      <c r="J74" s="1">
        <f ca="1">2.61862369363335*(RAND())</f>
        <v>1.7667989360061154</v>
      </c>
      <c r="K74" s="1">
        <f ca="1">2.46654657927225*(RAND())</f>
        <v>0.21573879408837532</v>
      </c>
      <c r="L74" s="1">
        <f ca="1">0*(RAND())</f>
        <v>0</v>
      </c>
      <c r="M74" s="1">
        <f ca="1">2.32967717634726*(RAND())</f>
        <v>1.0983767427649915</v>
      </c>
      <c r="N74" s="1">
        <f ca="1">0*(RAND())</f>
        <v>0</v>
      </c>
      <c r="O74" s="1">
        <f ca="1">0.136869402924991*(RAND())</f>
        <v>6.6813117816991757E-2</v>
      </c>
      <c r="P74" s="1">
        <f ca="1">0*(RAND())</f>
        <v>0</v>
      </c>
      <c r="Q74" s="1">
        <f ca="1">0*(RAND())</f>
        <v>0</v>
      </c>
      <c r="R74" s="1">
        <f ca="1">0.152077114361101*(RAND())</f>
        <v>0.15183380517882022</v>
      </c>
      <c r="S74" s="1">
        <f ca="1">2.56*(RAND())</f>
        <v>0.73818681254911955</v>
      </c>
      <c r="T74" s="1">
        <f ca="1">3.7*(RAND())</f>
        <v>0.55502053149259611</v>
      </c>
      <c r="U74" s="1">
        <f ca="1">3.7*(RAND())</f>
        <v>2.9719078371384371</v>
      </c>
      <c r="V74" s="1">
        <f ca="1">0*(RAND())</f>
        <v>0</v>
      </c>
      <c r="W74" s="1">
        <f ca="1">23.3631291988667*(RAND())</f>
        <v>8.5909241966024261</v>
      </c>
      <c r="X74" s="1">
        <f ca="1">480*(RAND())</f>
        <v>414.54734883521928</v>
      </c>
      <c r="Y74" s="1">
        <f ca="1">23.04*(RAND())</f>
        <v>10.593952705414031</v>
      </c>
      <c r="Z74" s="1">
        <f ca="1">7.34555555555556*(RAND())</f>
        <v>0.1590411393027053</v>
      </c>
      <c r="AA74" s="1">
        <f ca="1">6.95546602840281*(RAND())</f>
        <v>0.10067770038806514</v>
      </c>
      <c r="AB74" s="1">
        <f ca="1">5.13863870681718*(RAND())</f>
        <v>2.380602715711702</v>
      </c>
      <c r="AC74" s="1">
        <f ca="1">0.316827321585626*(RAND())</f>
        <v>0.26648259725967727</v>
      </c>
      <c r="AD74" s="1">
        <f ca="1">0*(RAND())</f>
        <v>0</v>
      </c>
      <c r="AE74" s="1">
        <f ca="1">0*(RAND())</f>
        <v>0</v>
      </c>
      <c r="AF74" s="1">
        <f ca="1">0*(RAND())</f>
        <v>0</v>
      </c>
      <c r="AG74" s="1">
        <f ca="1">0.96*(RAND())</f>
        <v>0.51985620624520679</v>
      </c>
      <c r="AH74" s="1">
        <f ca="1">17.9013612931828*(RAND())</f>
        <v>13.048473485168076</v>
      </c>
      <c r="AI74" s="1">
        <f ca="1">1*(RAND())</f>
        <v>0.47841333023158139</v>
      </c>
      <c r="AJ74" s="1">
        <f ca="1">0.5*(RAND())</f>
        <v>0.12253229313627284</v>
      </c>
      <c r="AK74" s="1">
        <f ca="1">0.25*(RAND())</f>
        <v>7.1302403238552581E-3</v>
      </c>
      <c r="AL74" s="1">
        <f ca="1">0*(RAND())</f>
        <v>0</v>
      </c>
      <c r="AM74" s="1">
        <f ca="1">0*(RAND())</f>
        <v>0</v>
      </c>
      <c r="AN74" s="1">
        <f ca="1">0.444444444444444*(RAND())</f>
        <v>0.12552478912833781</v>
      </c>
      <c r="AO74" s="1">
        <f ca="1">1.89008952715275*(RAND())</f>
        <v>0.96276614258036575</v>
      </c>
      <c r="AP74" s="1">
        <f ca="1">2*(RAND())</f>
        <v>7.7579235331658003E-2</v>
      </c>
      <c r="AQ74" s="1">
        <f ca="1">0*(RAND())</f>
        <v>0</v>
      </c>
      <c r="AR74" s="1">
        <f ca="1">19*(RAND())</f>
        <v>5.4416011168478757</v>
      </c>
      <c r="AS74" s="1">
        <f ca="1">0*(RAND())</f>
        <v>0</v>
      </c>
      <c r="AT74" s="1">
        <f ca="1">143.336489301269*(RAND())</f>
        <v>130.61699807001651</v>
      </c>
      <c r="AU74" s="1">
        <f ca="1">0*(RAND())</f>
        <v>0</v>
      </c>
      <c r="AV74" s="1">
        <f ca="1">0*(RAND())</f>
        <v>0</v>
      </c>
      <c r="AW74" s="1">
        <f ca="1">0*(RAND())</f>
        <v>0</v>
      </c>
      <c r="AX74" s="1">
        <f ca="1">0*(RAND())</f>
        <v>0</v>
      </c>
      <c r="AY74" s="1">
        <f ca="1">12*(RAND())</f>
        <v>9.0081502107107561</v>
      </c>
      <c r="AZ74" s="1">
        <f ca="1">0*(RAND())</f>
        <v>0</v>
      </c>
      <c r="BA74" s="1" t="s">
        <v>97</v>
      </c>
      <c r="BB74" s="1" t="s">
        <v>97</v>
      </c>
      <c r="BC74" s="1" t="s">
        <v>97</v>
      </c>
      <c r="BD74" s="1">
        <f ca="1">1.5*(RAND())</f>
        <v>1.0994218003404028</v>
      </c>
      <c r="BF74" s="20">
        <f t="shared" ca="1" si="0"/>
        <v>14.970880325668157</v>
      </c>
      <c r="BG74" s="21">
        <f t="shared" ca="1" si="1"/>
        <v>11.113808911659238</v>
      </c>
    </row>
    <row r="75" spans="3:59" x14ac:dyDescent="0.3">
      <c r="C75" s="2">
        <v>1</v>
      </c>
      <c r="E75" s="1" t="s">
        <v>95</v>
      </c>
      <c r="F75" s="1">
        <v>4</v>
      </c>
      <c r="G75" s="19">
        <v>44872</v>
      </c>
      <c r="H75" s="1" t="s">
        <v>100</v>
      </c>
      <c r="I75" s="1" t="s">
        <v>97</v>
      </c>
      <c r="J75" s="1">
        <f ca="1">6.43583485749684*(RAND())</f>
        <v>5.1674042121351924</v>
      </c>
      <c r="K75" s="1">
        <f ca="1">5.99386879648764*(RAND())</f>
        <v>4.0639068820268722</v>
      </c>
      <c r="L75" s="1">
        <f ca="1">0*(RAND())</f>
        <v>0</v>
      </c>
      <c r="M75" s="1">
        <f ca="1">5.43136653702138*(RAND())</f>
        <v>3.7360200198950011</v>
      </c>
      <c r="N75" s="1">
        <f ca="1">0*(RAND())</f>
        <v>0</v>
      </c>
      <c r="O75" s="1">
        <f ca="1">0.56250225946626*(RAND())</f>
        <v>0.31878170670878359</v>
      </c>
      <c r="P75" s="1">
        <f ca="1">0*(RAND())</f>
        <v>0</v>
      </c>
      <c r="Q75" s="1">
        <f ca="1">0*(RAND())</f>
        <v>0</v>
      </c>
      <c r="R75" s="1">
        <f ca="1">0.441966061009204*(RAND())</f>
        <v>0.33695787915688985</v>
      </c>
      <c r="S75" s="1">
        <f ca="1">2.56*(RAND())</f>
        <v>1.3240122633683722</v>
      </c>
      <c r="T75" s="1">
        <f ca="1">2.2*(RAND())</f>
        <v>0.31401501230438167</v>
      </c>
      <c r="U75" s="1">
        <f ca="1">2.2*(RAND())</f>
        <v>1.8897499561372868</v>
      </c>
      <c r="V75" s="1">
        <f ca="1">0*(RAND())</f>
        <v>0</v>
      </c>
      <c r="W75" s="1">
        <f ca="1">33.7574690618184*(RAND())</f>
        <v>26.030519322290587</v>
      </c>
      <c r="X75" s="1">
        <f ca="1">595*(RAND())</f>
        <v>368.33667652988544</v>
      </c>
      <c r="Y75" s="1">
        <f ca="1">22.56*(RAND())</f>
        <v>8.0479512557075559</v>
      </c>
      <c r="Z75" s="1">
        <f ca="1">17.0984615384615*(RAND())</f>
        <v>2.5038360165602271</v>
      </c>
      <c r="AA75" s="1">
        <f ca="1">13.3165291722636*(RAND())</f>
        <v>4.5689956975152235</v>
      </c>
      <c r="AB75" s="1">
        <f ca="1">10.0737290697271*(RAND())</f>
        <v>9.2633906408592779</v>
      </c>
      <c r="AC75" s="1">
        <f ca="1">0.742800102536477*(RAND())</f>
        <v>0.50914493857753162</v>
      </c>
      <c r="AD75" s="1">
        <f ca="1">0*(RAND())</f>
        <v>0</v>
      </c>
      <c r="AE75" s="1">
        <f ca="1">0*(RAND())</f>
        <v>0</v>
      </c>
      <c r="AF75" s="1">
        <f ca="1">0*(RAND())</f>
        <v>0</v>
      </c>
      <c r="AG75" s="1">
        <f ca="1">1.44*(RAND())</f>
        <v>0.25942973582863277</v>
      </c>
      <c r="AH75" s="1">
        <f ca="1">12.4862709302729*(RAND())</f>
        <v>2.7747997005982725</v>
      </c>
      <c r="AI75" s="1">
        <f ca="1">1*(RAND())</f>
        <v>0.92580432424214565</v>
      </c>
      <c r="AJ75" s="1">
        <f ca="1">1*(RAND())</f>
        <v>0.71378585887711077</v>
      </c>
      <c r="AK75" s="1">
        <f ca="1">0.5*(RAND())</f>
        <v>0.45469649574182913</v>
      </c>
      <c r="AL75" s="1">
        <f ca="1">0*(RAND())</f>
        <v>0</v>
      </c>
      <c r="AM75" s="1">
        <f ca="1">0*(RAND())</f>
        <v>0</v>
      </c>
      <c r="AN75" s="1">
        <f ca="1">0.461538461538462*(RAND())</f>
        <v>4.6979518912143494E-3</v>
      </c>
      <c r="AO75" s="1">
        <f ca="1">6.28193236619794*(RAND())</f>
        <v>4.5512725808995649</v>
      </c>
      <c r="AP75" s="1">
        <f ca="1">4*(RAND())</f>
        <v>1.9840909726288438</v>
      </c>
      <c r="AQ75" s="1">
        <f ca="1">0*(RAND())</f>
        <v>0</v>
      </c>
      <c r="AR75" s="1">
        <f ca="1">18*(RAND())</f>
        <v>4.5348594024002571</v>
      </c>
      <c r="AS75" s="1">
        <f ca="1">0*(RAND())</f>
        <v>0</v>
      </c>
      <c r="AT75" s="1">
        <f ca="1">174.158501169365*(RAND())</f>
        <v>53.323692148799438</v>
      </c>
      <c r="AU75" s="1">
        <f ca="1">0*(RAND())</f>
        <v>0</v>
      </c>
      <c r="AV75" s="1">
        <f ca="1">0*(RAND())</f>
        <v>0</v>
      </c>
      <c r="AW75" s="1">
        <f ca="1">0*(RAND())</f>
        <v>0</v>
      </c>
      <c r="AX75" s="1">
        <f ca="1">0*(RAND())</f>
        <v>0</v>
      </c>
      <c r="AY75" s="1">
        <f ca="1">0*(RAND())</f>
        <v>0</v>
      </c>
      <c r="AZ75" s="1">
        <f ca="1">0*(RAND())</f>
        <v>0</v>
      </c>
      <c r="BA75" s="1" t="s">
        <v>97</v>
      </c>
      <c r="BB75" s="1" t="s">
        <v>97</v>
      </c>
      <c r="BC75" s="1" t="s">
        <v>97</v>
      </c>
      <c r="BD75" s="1">
        <f ca="1">2.5*(RAND())</f>
        <v>0.98119907603715784</v>
      </c>
      <c r="BF75" s="20">
        <f t="shared" ref="BF75:BF138" ca="1" si="2">IFERROR(SUMIF($AB$4:$BD$4,1,AB75:BD75)," ")</f>
        <v>17.663421602954465</v>
      </c>
      <c r="BG75" s="21">
        <f t="shared" ref="BG75:BG138" ca="1" si="3">IFERROR(Y75+AE75+AF75+AG75+AV75," ")</f>
        <v>8.3073809915361885</v>
      </c>
    </row>
    <row r="76" spans="3:59" x14ac:dyDescent="0.3">
      <c r="C76" s="2">
        <v>1</v>
      </c>
      <c r="E76" s="1" t="s">
        <v>95</v>
      </c>
      <c r="F76" s="1">
        <v>5</v>
      </c>
      <c r="G76" s="19">
        <v>44872</v>
      </c>
      <c r="H76" s="1" t="s">
        <v>101</v>
      </c>
      <c r="I76" s="1" t="s">
        <v>97</v>
      </c>
      <c r="J76" s="1">
        <f ca="1">0*(RAND())</f>
        <v>0</v>
      </c>
      <c r="K76" s="1">
        <f ca="1">0*(RAND())</f>
        <v>0</v>
      </c>
      <c r="L76" s="1">
        <f ca="1">0*(RAND())</f>
        <v>0</v>
      </c>
      <c r="M76" s="1">
        <f ca="1">0*(RAND())</f>
        <v>0</v>
      </c>
      <c r="N76" s="1">
        <f ca="1">0*(RAND())</f>
        <v>0</v>
      </c>
      <c r="O76" s="1">
        <f ca="1">0*(RAND())</f>
        <v>0</v>
      </c>
      <c r="P76" s="1">
        <f ca="1">0*(RAND())</f>
        <v>0</v>
      </c>
      <c r="Q76" s="1">
        <f ca="1">0*(RAND())</f>
        <v>0</v>
      </c>
      <c r="R76" s="1">
        <f ca="1">0*(RAND())</f>
        <v>0</v>
      </c>
      <c r="S76" s="1">
        <f ca="1">2.56*(RAND())</f>
        <v>2.1960706452230454</v>
      </c>
      <c r="T76" s="1" t="s">
        <v>97</v>
      </c>
      <c r="U76" s="1">
        <f ca="1">3.3*(RAND())</f>
        <v>0.96103229694598868</v>
      </c>
      <c r="V76" s="1">
        <f ca="1">0*(RAND())</f>
        <v>0</v>
      </c>
      <c r="W76" s="1">
        <f ca="1">0*(RAND())</f>
        <v>0</v>
      </c>
      <c r="X76" s="1">
        <f ca="1">440*(RAND())</f>
        <v>123.03120241650819</v>
      </c>
      <c r="Y76" s="1">
        <f ca="1">22.8*(RAND())</f>
        <v>11.867481790388617</v>
      </c>
      <c r="Z76" s="1">
        <f ca="1">0*(RAND())</f>
        <v>0</v>
      </c>
      <c r="AA76" s="1">
        <f ca="1">0*(RAND())</f>
        <v>0</v>
      </c>
      <c r="AB76" s="1">
        <f ca="1">0*(RAND())</f>
        <v>0</v>
      </c>
      <c r="AC76" s="1">
        <f ca="1">0*(RAND())</f>
        <v>0</v>
      </c>
      <c r="AD76" s="1">
        <f ca="1">0*(RAND())</f>
        <v>0</v>
      </c>
      <c r="AE76" s="1">
        <f ca="1">0*(RAND())</f>
        <v>0</v>
      </c>
      <c r="AF76" s="1">
        <f ca="1">0*(RAND())</f>
        <v>0</v>
      </c>
      <c r="AG76" s="1">
        <f ca="1">1.2*(RAND())</f>
        <v>0.78682876081149633</v>
      </c>
      <c r="AH76" s="1">
        <f ca="1">22.8*(RAND())</f>
        <v>3.5928107016376947</v>
      </c>
      <c r="AI76" s="1">
        <f ca="1">0*(RAND())</f>
        <v>0</v>
      </c>
      <c r="AJ76" s="1">
        <f ca="1">0*(RAND())</f>
        <v>0</v>
      </c>
      <c r="AK76" s="1">
        <f ca="1">0*(RAND())</f>
        <v>0</v>
      </c>
      <c r="AL76" s="1">
        <f ca="1">0*(RAND())</f>
        <v>0</v>
      </c>
      <c r="AM76" s="1">
        <f ca="1">0*(RAND())</f>
        <v>0</v>
      </c>
      <c r="AN76" s="1">
        <f ca="1">22.8*(RAND())</f>
        <v>4.4338927423797019</v>
      </c>
      <c r="AO76" s="1">
        <f ca="1">0*(RAND())</f>
        <v>0</v>
      </c>
      <c r="AP76" s="1">
        <f ca="1">0*(RAND())</f>
        <v>0</v>
      </c>
      <c r="AQ76" s="1">
        <f ca="1">0*(RAND())</f>
        <v>0</v>
      </c>
      <c r="AR76" s="1">
        <f ca="1">20*(RAND())</f>
        <v>7.098671720859655</v>
      </c>
      <c r="AS76" s="1">
        <f ca="1">0*(RAND())</f>
        <v>0</v>
      </c>
      <c r="AT76" s="1">
        <f ca="1">155.052363430512*(RAND())</f>
        <v>39.216030682646803</v>
      </c>
      <c r="AU76" s="1">
        <f ca="1">0*(RAND())</f>
        <v>0</v>
      </c>
      <c r="AV76" s="1">
        <f ca="1">0*(RAND())</f>
        <v>0</v>
      </c>
      <c r="AW76" s="1">
        <f ca="1">0*(RAND())</f>
        <v>0</v>
      </c>
      <c r="AX76" s="1">
        <f ca="1">0*(RAND())</f>
        <v>0</v>
      </c>
      <c r="AY76" s="1">
        <f ca="1">0*(RAND())</f>
        <v>0</v>
      </c>
      <c r="AZ76" s="1">
        <f ca="1">0*(RAND())</f>
        <v>0</v>
      </c>
      <c r="BA76" s="1" t="s">
        <v>97</v>
      </c>
      <c r="BB76" s="1" t="s">
        <v>97</v>
      </c>
      <c r="BC76" s="1" t="s">
        <v>97</v>
      </c>
      <c r="BD76" s="1">
        <f ca="1">0*(RAND())</f>
        <v>0</v>
      </c>
      <c r="BF76" s="20">
        <f t="shared" ca="1" si="2"/>
        <v>5.2207215031911982</v>
      </c>
      <c r="BG76" s="21">
        <f t="shared" ca="1" si="3"/>
        <v>12.654310551200112</v>
      </c>
    </row>
    <row r="77" spans="3:59" x14ac:dyDescent="0.3">
      <c r="C77" s="2">
        <v>1</v>
      </c>
      <c r="E77" s="1" t="s">
        <v>95</v>
      </c>
      <c r="F77" s="1">
        <v>6</v>
      </c>
      <c r="G77" s="19">
        <v>44872</v>
      </c>
      <c r="H77" s="1" t="s">
        <v>102</v>
      </c>
      <c r="I77" s="1" t="s">
        <v>97</v>
      </c>
      <c r="J77" s="1">
        <f ca="1">0*(RAND())</f>
        <v>0</v>
      </c>
      <c r="K77" s="1">
        <f ca="1">0*(RAND())</f>
        <v>0</v>
      </c>
      <c r="L77" s="1" t="s">
        <v>97</v>
      </c>
      <c r="M77" s="1" t="s">
        <v>97</v>
      </c>
      <c r="N77" s="1" t="s">
        <v>97</v>
      </c>
      <c r="O77" s="1">
        <f ca="1">0*(RAND())</f>
        <v>0</v>
      </c>
      <c r="P77" s="1">
        <f ca="1">0*(RAND())</f>
        <v>0</v>
      </c>
      <c r="Q77" s="1" t="s">
        <v>97</v>
      </c>
      <c r="R77" s="1" t="s">
        <v>97</v>
      </c>
      <c r="S77" s="1">
        <f ca="1">2.56*(RAND())</f>
        <v>0.2924278011406713</v>
      </c>
      <c r="T77" s="1" t="s">
        <v>97</v>
      </c>
      <c r="U77" s="1">
        <f ca="1">0*(RAND())</f>
        <v>0</v>
      </c>
      <c r="V77" s="1">
        <f ca="1">0*(RAND())</f>
        <v>0</v>
      </c>
      <c r="W77" s="1">
        <f ca="1">0*(RAND())</f>
        <v>0</v>
      </c>
      <c r="X77" s="1" t="s">
        <v>97</v>
      </c>
      <c r="Y77" s="1">
        <f ca="1">0*(RAND())</f>
        <v>0</v>
      </c>
      <c r="Z77" s="1">
        <f ca="1">0*(RAND())</f>
        <v>0</v>
      </c>
      <c r="AA77" s="1">
        <f ca="1">0*(RAND())</f>
        <v>0</v>
      </c>
      <c r="AB77" s="1">
        <f ca="1">0*(RAND())</f>
        <v>0</v>
      </c>
      <c r="AC77" s="1">
        <f ca="1">0*(RAND())</f>
        <v>0</v>
      </c>
      <c r="AD77" s="1">
        <f ca="1">0*(RAND())</f>
        <v>0</v>
      </c>
      <c r="AE77" s="1">
        <f ca="1">0*(RAND())</f>
        <v>0</v>
      </c>
      <c r="AF77" s="1">
        <f ca="1">0*(RAND())</f>
        <v>0</v>
      </c>
      <c r="AG77" s="1">
        <f ca="1">0*(RAND())</f>
        <v>0</v>
      </c>
      <c r="AH77" s="1">
        <f ca="1">0*(RAND())</f>
        <v>0</v>
      </c>
      <c r="AI77" s="1">
        <f ca="1">0*(RAND())</f>
        <v>0</v>
      </c>
      <c r="AJ77" s="1">
        <f ca="1">0*(RAND())</f>
        <v>0</v>
      </c>
      <c r="AK77" s="1">
        <f ca="1">0*(RAND())</f>
        <v>0</v>
      </c>
      <c r="AL77" s="1">
        <f ca="1">0*(RAND())</f>
        <v>0</v>
      </c>
      <c r="AM77" s="1">
        <f ca="1">0*(RAND())</f>
        <v>0</v>
      </c>
      <c r="AN77" s="1">
        <f ca="1">0*(RAND())</f>
        <v>0</v>
      </c>
      <c r="AO77" s="1">
        <f ca="1">0*(RAND())</f>
        <v>0</v>
      </c>
      <c r="AP77" s="1">
        <f ca="1">0*(RAND())</f>
        <v>0</v>
      </c>
      <c r="AQ77" s="1">
        <f ca="1">0*(RAND())</f>
        <v>0</v>
      </c>
      <c r="AR77" s="1">
        <f ca="1">0*(RAND())</f>
        <v>0</v>
      </c>
      <c r="AS77" s="1">
        <f ca="1">0*(RAND())</f>
        <v>0</v>
      </c>
      <c r="AT77" s="1">
        <f ca="1">4980*(RAND())</f>
        <v>925.53942295740114</v>
      </c>
      <c r="AU77" s="1">
        <f ca="1">5700*(RAND())</f>
        <v>3969.1958016761532</v>
      </c>
      <c r="AV77" s="1">
        <f ca="1">24*(RAND())</f>
        <v>7.5959074359767351</v>
      </c>
      <c r="AW77" s="1">
        <f ca="1">0*(RAND())</f>
        <v>0</v>
      </c>
      <c r="AX77" s="1">
        <f ca="1">0*(RAND())</f>
        <v>0</v>
      </c>
      <c r="AY77" s="1">
        <f ca="1">0*(RAND())</f>
        <v>0</v>
      </c>
      <c r="AZ77" s="1">
        <f ca="1">0*(RAND())</f>
        <v>0</v>
      </c>
      <c r="BA77" s="1" t="s">
        <v>97</v>
      </c>
      <c r="BB77" s="1" t="s">
        <v>97</v>
      </c>
      <c r="BC77" s="1" t="s">
        <v>97</v>
      </c>
      <c r="BD77" s="1">
        <f ca="1">0*(RAND())</f>
        <v>0</v>
      </c>
      <c r="BF77" s="20">
        <f t="shared" ca="1" si="2"/>
        <v>7.5959074359767351</v>
      </c>
      <c r="BG77" s="21">
        <f t="shared" ca="1" si="3"/>
        <v>7.5959074359767351</v>
      </c>
    </row>
    <row r="78" spans="3:59" x14ac:dyDescent="0.3">
      <c r="C78" s="2">
        <v>1</v>
      </c>
      <c r="E78" s="1" t="s">
        <v>95</v>
      </c>
      <c r="F78" s="1">
        <v>7</v>
      </c>
      <c r="G78" s="19">
        <v>44872</v>
      </c>
      <c r="H78" s="1" t="s">
        <v>103</v>
      </c>
      <c r="I78" s="1">
        <f ca="1">8*(RAND())</f>
        <v>4.8542215327978422</v>
      </c>
      <c r="J78" s="1">
        <f ca="1">6.83941605839416*(RAND())</f>
        <v>1.7913287337626511</v>
      </c>
      <c r="K78" s="1">
        <f ca="1">5.83941605839416*(RAND())</f>
        <v>5.4835186985314914</v>
      </c>
      <c r="L78" s="1">
        <f ca="1">5.83941605839416*(RAND())</f>
        <v>5.690223265394617</v>
      </c>
      <c r="M78" s="1">
        <f ca="1">0*(RAND())</f>
        <v>0</v>
      </c>
      <c r="N78" s="1">
        <f ca="1">0*(RAND())</f>
        <v>0</v>
      </c>
      <c r="O78" s="1">
        <f ca="1">0*(RAND())</f>
        <v>0</v>
      </c>
      <c r="P78" s="1">
        <f ca="1">0*(RAND())</f>
        <v>0</v>
      </c>
      <c r="Q78" s="1">
        <f ca="1">0*(RAND())</f>
        <v>0</v>
      </c>
      <c r="R78" s="1">
        <f ca="1">1*(RAND())</f>
        <v>0.58433434213518431</v>
      </c>
      <c r="S78" s="1">
        <f ca="1">1.37*(RAND())</f>
        <v>0.5669538903538649</v>
      </c>
      <c r="T78" s="1">
        <f ca="1">16.4477707006369*(RAND())</f>
        <v>10.339288262377247</v>
      </c>
      <c r="U78" s="1">
        <f ca="1">3.26*(RAND())</f>
        <v>3.0739449025554086</v>
      </c>
      <c r="V78" s="1">
        <f ca="1">16.4477707006369*(RAND())</f>
        <v>6.3111481351915977</v>
      </c>
      <c r="W78" s="1">
        <f ca="1">131.582165605096*(RAND())</f>
        <v>69.272537108498454</v>
      </c>
      <c r="X78" s="1">
        <f ca="1">571.345301515388*(RAND())</f>
        <v>428.91808298493982</v>
      </c>
      <c r="Y78" s="1">
        <f ca="1">24*(RAND())</f>
        <v>0.55320067171307752</v>
      </c>
      <c r="Z78" s="1">
        <f ca="1">17.5729166666667*(RAND())</f>
        <v>6.2410360198858248</v>
      </c>
      <c r="AA78" s="1">
        <f ca="1">14.9707225039812*(RAND())</f>
        <v>11.245644027834352</v>
      </c>
      <c r="AB78" s="1">
        <f ca="1">10.3480702789193*(RAND())</f>
        <v>1.375053553469165</v>
      </c>
      <c r="AC78" s="1">
        <f ca="1">1.62265222506186*(RAND())</f>
        <v>0.63526133789225125</v>
      </c>
      <c r="AD78" s="1">
        <f ca="1">0*(RAND())</f>
        <v>0</v>
      </c>
      <c r="AE78" s="1">
        <f ca="1">0*(RAND())</f>
        <v>0</v>
      </c>
      <c r="AF78" s="1">
        <f ca="1">0*(RAND())</f>
        <v>0</v>
      </c>
      <c r="AG78" s="1">
        <f ca="1">0*(RAND())</f>
        <v>0</v>
      </c>
      <c r="AH78" s="1">
        <f ca="1">13.6519297210807*(RAND())</f>
        <v>1.3887362139677861</v>
      </c>
      <c r="AI78" s="1">
        <f ca="1">1*(RAND())</f>
        <v>0.44044687401598637</v>
      </c>
      <c r="AJ78" s="1">
        <f ca="1">1*(RAND())</f>
        <v>0.40030614543995247</v>
      </c>
      <c r="AK78" s="1">
        <f ca="1">0.5*(RAND())</f>
        <v>0.46250649279611439</v>
      </c>
      <c r="AL78" s="1">
        <f ca="1">0.427083333333333*(RAND())</f>
        <v>0.32552638102533693</v>
      </c>
      <c r="AM78" s="1">
        <f ca="1">0*(RAND())</f>
        <v>0</v>
      </c>
      <c r="AN78" s="1">
        <f ca="1">0.5*(RAND())</f>
        <v>0.15349689195418831</v>
      </c>
      <c r="AO78" s="1">
        <f ca="1">5.6021941626855*(RAND())</f>
        <v>4.8452047818094099</v>
      </c>
      <c r="AP78" s="1">
        <f ca="1">0*(RAND())</f>
        <v>0</v>
      </c>
      <c r="AQ78" s="1">
        <f ca="1">13.6905407765169*(RAND())</f>
        <v>5.6347765582947718</v>
      </c>
      <c r="AR78" s="1">
        <f ca="1">19*(RAND())</f>
        <v>0.24070945477513905</v>
      </c>
      <c r="AS78" s="1">
        <f ca="1">19*(RAND())</f>
        <v>9.5554889562361112</v>
      </c>
      <c r="AT78" s="1">
        <f ca="1">167.844715444241*(RAND())</f>
        <v>162.28990016005855</v>
      </c>
      <c r="AU78" s="1">
        <f ca="1">49.5731201408315*(RAND())</f>
        <v>9.1122559746262741</v>
      </c>
      <c r="AV78" s="1">
        <f ca="1">0*(RAND())</f>
        <v>0</v>
      </c>
      <c r="AW78" s="1">
        <f ca="1">0*(RAND())</f>
        <v>0</v>
      </c>
      <c r="AX78" s="1">
        <f ca="1">0*(RAND())</f>
        <v>0</v>
      </c>
      <c r="AY78" s="1">
        <f ca="1">0*(RAND())</f>
        <v>0</v>
      </c>
      <c r="AZ78" s="1">
        <f ca="1">0*(RAND())</f>
        <v>0</v>
      </c>
      <c r="BA78" s="1" t="s">
        <v>97</v>
      </c>
      <c r="BB78" s="1" t="s">
        <v>97</v>
      </c>
      <c r="BC78" s="1" t="s">
        <v>97</v>
      </c>
      <c r="BD78" s="1">
        <f ca="1">3*(RAND())</f>
        <v>2.5209804568395673</v>
      </c>
      <c r="BF78" s="20">
        <f t="shared" ca="1" si="2"/>
        <v>11.158782915241972</v>
      </c>
      <c r="BG78" s="21">
        <f t="shared" ca="1" si="3"/>
        <v>0.55320067171307752</v>
      </c>
    </row>
    <row r="79" spans="3:59" x14ac:dyDescent="0.3">
      <c r="C79" s="2">
        <v>1</v>
      </c>
      <c r="E79" s="1" t="s">
        <v>95</v>
      </c>
      <c r="F79" s="1">
        <v>8</v>
      </c>
      <c r="G79" s="19">
        <v>44872</v>
      </c>
      <c r="H79" s="1" t="s">
        <v>104</v>
      </c>
      <c r="I79" s="1" t="s">
        <v>97</v>
      </c>
      <c r="J79" s="1">
        <f ca="1">23.5*(RAND())</f>
        <v>16.674125303921695</v>
      </c>
      <c r="K79" s="1">
        <f ca="1">23.5*(RAND())</f>
        <v>17.459850425580449</v>
      </c>
      <c r="L79" s="1">
        <f ca="1">0*(RAND())</f>
        <v>0</v>
      </c>
      <c r="M79" s="1">
        <f ca="1">23.2086934320137*(RAND())</f>
        <v>5.742367280220753</v>
      </c>
      <c r="N79" s="1">
        <f ca="1">0*(RAND())</f>
        <v>0</v>
      </c>
      <c r="O79" s="1">
        <f ca="1">0.291306567986275*(RAND())</f>
        <v>0.10290575135433029</v>
      </c>
      <c r="P79" s="1">
        <f ca="1">0*(RAND())</f>
        <v>0</v>
      </c>
      <c r="Q79" s="1">
        <f ca="1">0*(RAND())</f>
        <v>0</v>
      </c>
      <c r="R79" s="1">
        <f ca="1">0*(RAND())</f>
        <v>0</v>
      </c>
      <c r="S79" s="1">
        <f ca="1">2.56*(RAND())</f>
        <v>0.30909382637755045</v>
      </c>
      <c r="T79" s="1">
        <f ca="1">7.5*(RAND())</f>
        <v>1.5986438693513145</v>
      </c>
      <c r="U79" s="1">
        <f ca="1">7.5*(RAND())</f>
        <v>1.2651177194432506</v>
      </c>
      <c r="V79" s="1">
        <f ca="1">0*(RAND())</f>
        <v>0</v>
      </c>
      <c r="W79" s="1">
        <f ca="1">451.2*(RAND())</f>
        <v>197.53416379549819</v>
      </c>
      <c r="X79" s="1">
        <f ca="1">1272.81401677612*(RAND())</f>
        <v>257.64308016308206</v>
      </c>
      <c r="Y79" s="1">
        <f ca="1">23.28*(RAND())</f>
        <v>21.724274716955222</v>
      </c>
      <c r="Z79" s="1">
        <f ca="1">15.4936363636364*(RAND())</f>
        <v>5.2405936227902448</v>
      </c>
      <c r="AA79" s="1">
        <f ca="1">15.1402980919771*(RAND())</f>
        <v>5.0698681594326827</v>
      </c>
      <c r="AB79" s="1">
        <f ca="1">12.1402980919771*(RAND())</f>
        <v>5.536322038125876</v>
      </c>
      <c r="AC79" s="1">
        <f ca="1">0*(RAND())</f>
        <v>0</v>
      </c>
      <c r="AD79" s="1">
        <f ca="1">0*(RAND())</f>
        <v>0</v>
      </c>
      <c r="AE79" s="1">
        <f ca="1">0*(RAND())</f>
        <v>0</v>
      </c>
      <c r="AF79" s="1">
        <f ca="1">0*(RAND())</f>
        <v>0</v>
      </c>
      <c r="AG79" s="1">
        <f ca="1">0.72*(RAND())</f>
        <v>0.45543948742147627</v>
      </c>
      <c r="AH79" s="1">
        <f ca="1">11.1397019080229*(RAND())</f>
        <v>8.3240392254295497</v>
      </c>
      <c r="AI79" s="1">
        <f ca="1">1*(RAND())</f>
        <v>0.8710370424486561</v>
      </c>
      <c r="AJ79" s="1">
        <f ca="1">1*(RAND())</f>
        <v>1.5327538200481383E-3</v>
      </c>
      <c r="AK79" s="1">
        <f ca="1">0.5*(RAND())</f>
        <v>0.37567177672555263</v>
      </c>
      <c r="AL79" s="1">
        <f ca="1">0*(RAND())</f>
        <v>0</v>
      </c>
      <c r="AM79" s="1">
        <f ca="1">1.5*(RAND())</f>
        <v>0.45938560757668523</v>
      </c>
      <c r="AN79" s="1">
        <f ca="1">0.65*(RAND())</f>
        <v>0.5550061990485694</v>
      </c>
      <c r="AO79" s="1">
        <f ca="1">3.35333827165925*(RAND())</f>
        <v>3.0905599635072289</v>
      </c>
      <c r="AP79" s="1">
        <f ca="1">18*(RAND())</f>
        <v>16.113687797893931</v>
      </c>
      <c r="AQ79" s="1">
        <f ca="1">0*(RAND())</f>
        <v>0</v>
      </c>
      <c r="AR79" s="1">
        <f ca="1">20*(RAND())</f>
        <v>4.8550046901985278</v>
      </c>
      <c r="AS79" s="1">
        <f ca="1">0*(RAND())</f>
        <v>0</v>
      </c>
      <c r="AT79" s="1">
        <f ca="1">99.7744246990262*(RAND())</f>
        <v>24.922800501865787</v>
      </c>
      <c r="AU79" s="1">
        <f ca="1">0*(RAND())</f>
        <v>0</v>
      </c>
      <c r="AV79" s="1">
        <f ca="1">0*(RAND())</f>
        <v>0</v>
      </c>
      <c r="AW79" s="1">
        <f ca="1">0*(RAND())</f>
        <v>0</v>
      </c>
      <c r="AX79" s="1">
        <f ca="1">0*(RAND())</f>
        <v>0</v>
      </c>
      <c r="AY79" s="1">
        <f ca="1">0.136363636363636*(RAND())</f>
        <v>6.9135483577839607E-2</v>
      </c>
      <c r="AZ79" s="1">
        <f ca="1">0*(RAND())</f>
        <v>0</v>
      </c>
      <c r="BA79" s="1" t="s">
        <v>97</v>
      </c>
      <c r="BB79" s="1" t="s">
        <v>97</v>
      </c>
      <c r="BC79" s="1" t="s">
        <v>97</v>
      </c>
      <c r="BD79" s="1">
        <f ca="1">3*(RAND())</f>
        <v>4.800366400664613E-4</v>
      </c>
      <c r="BF79" s="20">
        <f t="shared" ca="1" si="2"/>
        <v>11.414570388892001</v>
      </c>
      <c r="BG79" s="21">
        <f t="shared" ca="1" si="3"/>
        <v>22.179714204376697</v>
      </c>
    </row>
    <row r="80" spans="3:59" x14ac:dyDescent="0.3">
      <c r="C80" s="2">
        <v>1</v>
      </c>
      <c r="E80" s="1" t="s">
        <v>95</v>
      </c>
      <c r="F80" s="1">
        <v>9</v>
      </c>
      <c r="G80" s="19">
        <v>44872</v>
      </c>
      <c r="H80" s="1" t="s">
        <v>105</v>
      </c>
      <c r="I80" s="1" t="s">
        <v>97</v>
      </c>
      <c r="J80" s="1">
        <f ca="1">17.5*(RAND())</f>
        <v>2.4043351003118465</v>
      </c>
      <c r="K80" s="1">
        <f ca="1">17.5*(RAND())</f>
        <v>12.911599681655485</v>
      </c>
      <c r="L80" s="1">
        <f ca="1">0*(RAND())</f>
        <v>0</v>
      </c>
      <c r="M80" s="1">
        <f ca="1">17.1747865175653*(RAND())</f>
        <v>14.263214661389263</v>
      </c>
      <c r="N80" s="1">
        <f ca="1">0*(RAND())</f>
        <v>0</v>
      </c>
      <c r="O80" s="1">
        <f ca="1">0.325213482434689*(RAND())</f>
        <v>3.659004823684664E-2</v>
      </c>
      <c r="P80" s="1">
        <f ca="1">0*(RAND())</f>
        <v>0</v>
      </c>
      <c r="Q80" s="1">
        <f ca="1">0*(RAND())</f>
        <v>0</v>
      </c>
      <c r="R80" s="1">
        <f ca="1">0*(RAND())</f>
        <v>0</v>
      </c>
      <c r="S80" s="1">
        <f ca="1">2.56*(RAND())</f>
        <v>1.8758598502883446</v>
      </c>
      <c r="T80" s="1">
        <f ca="1">5.7*(RAND())</f>
        <v>1.3237753235146728</v>
      </c>
      <c r="U80" s="1">
        <f ca="1">5.7*(RAND())</f>
        <v>0.81134590652505156</v>
      </c>
      <c r="V80" s="1">
        <f ca="1">0*(RAND())</f>
        <v>0</v>
      </c>
      <c r="W80" s="1">
        <f ca="1">255.36*(RAND())</f>
        <v>33.274443729461275</v>
      </c>
      <c r="X80" s="1">
        <f ca="1">1409.26362026874*(RAND())</f>
        <v>678.4655210886508</v>
      </c>
      <c r="Y80" s="1">
        <f ca="1">24*(RAND())</f>
        <v>3.7108011212102729</v>
      </c>
      <c r="Z80" s="1">
        <f ca="1">12.1576923076923*(RAND())</f>
        <v>11.69045081686822</v>
      </c>
      <c r="AA80" s="1">
        <f ca="1">13.4895026474347*(RAND())</f>
        <v>4.0045667836379923</v>
      </c>
      <c r="AB80" s="1">
        <f ca="1">10.9895026474347*(RAND())</f>
        <v>0.90802220832759928</v>
      </c>
      <c r="AC80" s="1">
        <f ca="1">0*(RAND())</f>
        <v>0</v>
      </c>
      <c r="AD80" s="1">
        <f ca="1">0*(RAND())</f>
        <v>0</v>
      </c>
      <c r="AE80" s="1">
        <f ca="1">0*(RAND())</f>
        <v>0</v>
      </c>
      <c r="AF80" s="1">
        <f ca="1">0*(RAND())</f>
        <v>0</v>
      </c>
      <c r="AG80" s="1">
        <f ca="1">0*(RAND())</f>
        <v>0</v>
      </c>
      <c r="AH80" s="1">
        <f ca="1">13.0104973525653*(RAND())</f>
        <v>11.627412084001364</v>
      </c>
      <c r="AI80" s="1">
        <f ca="1">1*(RAND())</f>
        <v>0.62102169706672761</v>
      </c>
      <c r="AJ80" s="1">
        <f ca="1">1*(RAND())</f>
        <v>6.0276807698812496E-2</v>
      </c>
      <c r="AK80" s="1">
        <f ca="1">0.5*(RAND())</f>
        <v>0.27887338388900146</v>
      </c>
      <c r="AL80" s="1">
        <f ca="1">0*(RAND())</f>
        <v>0</v>
      </c>
      <c r="AM80" s="1">
        <f ca="1">6*(RAND())</f>
        <v>5.3625885949733583</v>
      </c>
      <c r="AN80" s="1">
        <f ca="1">0.65*(RAND())</f>
        <v>6.9681775560479373E-2</v>
      </c>
      <c r="AO80" s="1">
        <f ca="1">1.16818966025757*(RAND())</f>
        <v>0.57217694627181015</v>
      </c>
      <c r="AP80" s="1">
        <f ca="1">14*(RAND())</f>
        <v>2.6077388212956154</v>
      </c>
      <c r="AQ80" s="1">
        <f ca="1">0*(RAND())</f>
        <v>0</v>
      </c>
      <c r="AR80" s="1">
        <f ca="1">20*(RAND())</f>
        <v>16.830951102938762</v>
      </c>
      <c r="AS80" s="1">
        <f ca="1">0*(RAND())</f>
        <v>0</v>
      </c>
      <c r="AT80" s="1">
        <f ca="1">128.570010921803*(RAND())</f>
        <v>26.424462686461695</v>
      </c>
      <c r="AU80" s="1">
        <f ca="1">0*(RAND())</f>
        <v>0</v>
      </c>
      <c r="AV80" s="1">
        <f ca="1">0*(RAND())</f>
        <v>0</v>
      </c>
      <c r="AW80" s="1">
        <f ca="1">0*(RAND())</f>
        <v>0</v>
      </c>
      <c r="AX80" s="1">
        <f ca="1">0*(RAND())</f>
        <v>0</v>
      </c>
      <c r="AY80" s="1">
        <f ca="1">0.192307692307692*(RAND())</f>
        <v>0.11772887073687992</v>
      </c>
      <c r="AZ80" s="1">
        <f ca="1">0*(RAND())</f>
        <v>0</v>
      </c>
      <c r="BA80" s="1" t="s">
        <v>97</v>
      </c>
      <c r="BB80" s="1" t="s">
        <v>97</v>
      </c>
      <c r="BC80" s="1" t="s">
        <v>97</v>
      </c>
      <c r="BD80" s="1">
        <f ca="1">2.5*(RAND())</f>
        <v>2.1167280418601657</v>
      </c>
      <c r="BF80" s="20">
        <f t="shared" ca="1" si="2"/>
        <v>10.107098326384833</v>
      </c>
      <c r="BG80" s="21">
        <f t="shared" ca="1" si="3"/>
        <v>3.7108011212102729</v>
      </c>
    </row>
    <row r="81" spans="3:59" x14ac:dyDescent="0.3">
      <c r="C81" s="2">
        <v>1</v>
      </c>
      <c r="E81" s="1" t="s">
        <v>95</v>
      </c>
      <c r="F81" s="1">
        <v>10</v>
      </c>
      <c r="G81" s="19">
        <v>44872</v>
      </c>
      <c r="H81" s="1" t="s">
        <v>106</v>
      </c>
      <c r="I81" s="1" t="s">
        <v>97</v>
      </c>
      <c r="J81" s="1">
        <f ca="1">17*(RAND())</f>
        <v>3.1668103191676638</v>
      </c>
      <c r="K81" s="1">
        <f ca="1">17*(RAND())</f>
        <v>14.642610292240052</v>
      </c>
      <c r="L81" s="1">
        <f ca="1">0*(RAND())</f>
        <v>0</v>
      </c>
      <c r="M81" s="1">
        <f ca="1">16.3516140059579*(RAND())</f>
        <v>5.0180904208424755</v>
      </c>
      <c r="N81" s="1">
        <f ca="1">0*(RAND())</f>
        <v>0</v>
      </c>
      <c r="O81" s="1">
        <f ca="1">0.648385994042096*(RAND())</f>
        <v>0.19350568810039873</v>
      </c>
      <c r="P81" s="1">
        <f ca="1">0*(RAND())</f>
        <v>0</v>
      </c>
      <c r="Q81" s="1">
        <f ca="1">0*(RAND())</f>
        <v>0</v>
      </c>
      <c r="R81" s="1">
        <f ca="1">0*(RAND())</f>
        <v>0</v>
      </c>
      <c r="S81" s="1">
        <f ca="1">2.56*(RAND())</f>
        <v>0.60593252286592814</v>
      </c>
      <c r="T81" s="1">
        <f ca="1">6*(RAND())</f>
        <v>4.8463064272114664</v>
      </c>
      <c r="U81" s="1">
        <f ca="1">6*(RAND())</f>
        <v>4.4313514910000205</v>
      </c>
      <c r="V81" s="1">
        <f ca="1">0*(RAND())</f>
        <v>0</v>
      </c>
      <c r="W81" s="1">
        <f ca="1">261.12*(RAND())</f>
        <v>228.83614225058429</v>
      </c>
      <c r="X81" s="1">
        <f ca="1">1323.33291171577*(RAND())</f>
        <v>41.4801123260048</v>
      </c>
      <c r="Y81" s="1">
        <f ca="1">23.52*(RAND())</f>
        <v>6.9215166979500431</v>
      </c>
      <c r="Z81" s="1">
        <f ca="1">9.83481481481481*(RAND())</f>
        <v>9.4809889770485452</v>
      </c>
      <c r="AA81" s="1">
        <f ca="1">12.8348148148148*(RAND())</f>
        <v>7.9841393439442516</v>
      </c>
      <c r="AB81" s="1">
        <f ca="1">9.83481481481481*(RAND())</f>
        <v>0.15769285594092991</v>
      </c>
      <c r="AC81" s="1">
        <f ca="1">0*(RAND())</f>
        <v>0</v>
      </c>
      <c r="AD81" s="1">
        <f ca="1">0*(RAND())</f>
        <v>0</v>
      </c>
      <c r="AE81" s="1">
        <f ca="1">0*(RAND())</f>
        <v>0</v>
      </c>
      <c r="AF81" s="1">
        <f ca="1">0*(RAND())</f>
        <v>0</v>
      </c>
      <c r="AG81" s="1">
        <f ca="1">0.48*(RAND())</f>
        <v>1.5349857127122739E-2</v>
      </c>
      <c r="AH81" s="1">
        <f ca="1">13.6851851851852*(RAND())</f>
        <v>10.46141070885348</v>
      </c>
      <c r="AI81" s="1">
        <f ca="1">1*(RAND())</f>
        <v>0.91259273614342706</v>
      </c>
      <c r="AJ81" s="1">
        <f ca="1">1*(RAND())</f>
        <v>0.90411544027598756</v>
      </c>
      <c r="AK81" s="1">
        <f ca="1">0.5*(RAND())</f>
        <v>0.23633051036864328</v>
      </c>
      <c r="AL81" s="1">
        <f ca="1">0*(RAND())</f>
        <v>0</v>
      </c>
      <c r="AM81" s="1">
        <f ca="1">6*(RAND())</f>
        <v>3.8306287616033652</v>
      </c>
      <c r="AN81" s="1">
        <f ca="1">2*(RAND())</f>
        <v>4.6049040860115076E-2</v>
      </c>
      <c r="AO81" s="1">
        <f ca="1">0*(RAND())</f>
        <v>0</v>
      </c>
      <c r="AP81" s="1">
        <f ca="1">13*(RAND())</f>
        <v>11.812482648574264</v>
      </c>
      <c r="AQ81" s="1">
        <f ca="1">0*(RAND())</f>
        <v>0</v>
      </c>
      <c r="AR81" s="1">
        <f ca="1">19*(RAND())</f>
        <v>5.780893829389524</v>
      </c>
      <c r="AS81" s="1">
        <f ca="1">0*(RAND())</f>
        <v>0</v>
      </c>
      <c r="AT81" s="1">
        <f ca="1">116.742566699081*(RAND())</f>
        <v>8.1797104546427306</v>
      </c>
      <c r="AU81" s="1">
        <f ca="1">0*(RAND())</f>
        <v>0</v>
      </c>
      <c r="AV81" s="1">
        <f ca="1">0*(RAND())</f>
        <v>0</v>
      </c>
      <c r="AW81" s="1">
        <f ca="1">0*(RAND())</f>
        <v>0</v>
      </c>
      <c r="AX81" s="1">
        <f ca="1">0*(RAND())</f>
        <v>0</v>
      </c>
      <c r="AY81" s="1">
        <f ca="1">0.185185185185185*(RAND())</f>
        <v>0.18392939617658002</v>
      </c>
      <c r="AZ81" s="1">
        <f ca="1">0*(RAND())</f>
        <v>0</v>
      </c>
      <c r="BA81" s="1" t="s">
        <v>97</v>
      </c>
      <c r="BB81" s="1" t="s">
        <v>97</v>
      </c>
      <c r="BC81" s="1" t="s">
        <v>97</v>
      </c>
      <c r="BD81" s="1">
        <f ca="1">3*(RAND())</f>
        <v>2.1684946718740705</v>
      </c>
      <c r="BF81" s="20">
        <f t="shared" ca="1" si="2"/>
        <v>8.4551832703702416</v>
      </c>
      <c r="BG81" s="21">
        <f t="shared" ca="1" si="3"/>
        <v>6.9368665550771658</v>
      </c>
    </row>
    <row r="82" spans="3:59" x14ac:dyDescent="0.3">
      <c r="C82" s="2">
        <v>1</v>
      </c>
      <c r="E82" s="1" t="s">
        <v>95</v>
      </c>
      <c r="F82" s="1">
        <v>11</v>
      </c>
      <c r="G82" s="19">
        <v>44872</v>
      </c>
      <c r="H82" s="1" t="s">
        <v>107</v>
      </c>
      <c r="I82" s="1" t="s">
        <v>97</v>
      </c>
      <c r="J82" s="1">
        <f ca="1">11*(RAND())</f>
        <v>0.11475712068097133</v>
      </c>
      <c r="K82" s="1">
        <f ca="1">11*(RAND())</f>
        <v>5.8200612455754044</v>
      </c>
      <c r="L82" s="1">
        <f ca="1">0*(RAND())</f>
        <v>0</v>
      </c>
      <c r="M82" s="1">
        <f ca="1">10.5874111231485*(RAND())</f>
        <v>4.4659024154769948</v>
      </c>
      <c r="N82" s="1">
        <f ca="1">0*(RAND())</f>
        <v>0</v>
      </c>
      <c r="O82" s="1">
        <f ca="1">0.412588876851506*(RAND())</f>
        <v>0.33091305424276823</v>
      </c>
      <c r="P82" s="1">
        <f ca="1">0*(RAND())</f>
        <v>0</v>
      </c>
      <c r="Q82" s="1">
        <f ca="1">0*(RAND())</f>
        <v>0</v>
      </c>
      <c r="R82" s="1">
        <f ca="1">0*(RAND())</f>
        <v>0</v>
      </c>
      <c r="S82" s="1">
        <f ca="1">2.56*(RAND())</f>
        <v>1.9768929356695857</v>
      </c>
      <c r="T82" s="1">
        <f ca="1">4.5*(RAND())</f>
        <v>2.7467848438240194</v>
      </c>
      <c r="U82" s="1">
        <f ca="1">4.5*(RAND())</f>
        <v>3.8896865317454394</v>
      </c>
      <c r="V82" s="1">
        <f ca="1">0*(RAND())</f>
        <v>0</v>
      </c>
      <c r="W82" s="1">
        <f ca="1">126.72*(RAND())</f>
        <v>41.265021098258757</v>
      </c>
      <c r="X82" s="1">
        <f ca="1">941.321557977539*(RAND())</f>
        <v>708.23381983329125</v>
      </c>
      <c r="Y82" s="1">
        <f ca="1">21.6*(RAND())</f>
        <v>0.94941288512071753</v>
      </c>
      <c r="Z82" s="1">
        <f ca="1">15.8461538461538*(RAND())</f>
        <v>2.6673367626215376</v>
      </c>
      <c r="AA82" s="1">
        <f ca="1">10.7040006804293*(RAND())</f>
        <v>6.6809353462896199</v>
      </c>
      <c r="AB82" s="1">
        <f ca="1">8.20400068042929*(RAND())</f>
        <v>1.9064999412456676</v>
      </c>
      <c r="AC82" s="1">
        <f ca="1">0*(RAND())</f>
        <v>0</v>
      </c>
      <c r="AD82" s="1">
        <f ca="1">0*(RAND())</f>
        <v>0</v>
      </c>
      <c r="AE82" s="1">
        <f ca="1">0*(RAND())</f>
        <v>0</v>
      </c>
      <c r="AF82" s="1">
        <f ca="1">0*(RAND())</f>
        <v>0</v>
      </c>
      <c r="AG82" s="1">
        <f ca="1">2.4*(RAND())</f>
        <v>0.83988394061129279</v>
      </c>
      <c r="AH82" s="1">
        <f ca="1">13.3959993195707*(RAND())</f>
        <v>5.2982752559237039</v>
      </c>
      <c r="AI82" s="1">
        <f ca="1">1*(RAND())</f>
        <v>0.9489814647018594</v>
      </c>
      <c r="AJ82" s="1">
        <f ca="1">1*(RAND())</f>
        <v>0.76449488524495712</v>
      </c>
      <c r="AK82" s="1">
        <f ca="1">0.5*(RAND())</f>
        <v>0.21079179186073732</v>
      </c>
      <c r="AL82" s="1">
        <f ca="1">0*(RAND())</f>
        <v>0</v>
      </c>
      <c r="AM82" s="1">
        <f ca="1">0*(RAND())</f>
        <v>0</v>
      </c>
      <c r="AN82" s="1">
        <f ca="1">0.6*(RAND())</f>
        <v>9.3200099860427113E-2</v>
      </c>
      <c r="AO82" s="1">
        <f ca="1">7.64215316572456*(RAND())</f>
        <v>4.8842830372286512</v>
      </c>
      <c r="AP82" s="1">
        <f ca="1">6*(RAND())</f>
        <v>0.92896738202047024</v>
      </c>
      <c r="AQ82" s="1">
        <f ca="1">0*(RAND())</f>
        <v>0</v>
      </c>
      <c r="AR82" s="1">
        <f ca="1">20*(RAND())</f>
        <v>16.113712987851912</v>
      </c>
      <c r="AS82" s="1">
        <f ca="1">0*(RAND())</f>
        <v>0</v>
      </c>
      <c r="AT82" s="1">
        <f ca="1">149.592520557135*(RAND())</f>
        <v>14.6586556120693</v>
      </c>
      <c r="AU82" s="1">
        <f ca="1">0*(RAND())</f>
        <v>0</v>
      </c>
      <c r="AV82" s="1">
        <f ca="1">0*(RAND())</f>
        <v>0</v>
      </c>
      <c r="AW82" s="1">
        <f ca="1">0*(RAND())</f>
        <v>0</v>
      </c>
      <c r="AX82" s="1">
        <f ca="1">0*(RAND())</f>
        <v>0</v>
      </c>
      <c r="AY82" s="1">
        <f ca="1">0.153846153846154*(RAND())</f>
        <v>6.724604751683165E-2</v>
      </c>
      <c r="AZ82" s="1">
        <f ca="1">0*(RAND())</f>
        <v>0</v>
      </c>
      <c r="BA82" s="1" t="s">
        <v>97</v>
      </c>
      <c r="BB82" s="1" t="s">
        <v>97</v>
      </c>
      <c r="BC82" s="1" t="s">
        <v>97</v>
      </c>
      <c r="BD82" s="1">
        <f ca="1">2.5*(RAND())</f>
        <v>1.3456566621209076</v>
      </c>
      <c r="BF82" s="20">
        <f t="shared" ca="1" si="2"/>
        <v>11.061037870391333</v>
      </c>
      <c r="BG82" s="21">
        <f t="shared" ca="1" si="3"/>
        <v>1.7892968257320103</v>
      </c>
    </row>
    <row r="83" spans="3:59" x14ac:dyDescent="0.3">
      <c r="C83" s="2">
        <v>1</v>
      </c>
      <c r="E83" s="1" t="s">
        <v>95</v>
      </c>
      <c r="F83" s="1">
        <v>12</v>
      </c>
      <c r="G83" s="19">
        <v>44872</v>
      </c>
      <c r="H83" s="1" t="s">
        <v>108</v>
      </c>
      <c r="I83" s="1" t="s">
        <v>97</v>
      </c>
      <c r="J83" s="1">
        <f ca="1">10.7388308121088*(RAND())</f>
        <v>5.0503247730965954</v>
      </c>
      <c r="K83" s="1">
        <f ca="1">10.7388308121088*(RAND())</f>
        <v>8.9477606151752873</v>
      </c>
      <c r="L83" s="1">
        <f ca="1">0*(RAND())</f>
        <v>0</v>
      </c>
      <c r="M83" s="1">
        <f ca="1">10.2934136814648*(RAND())</f>
        <v>3.4973565232503629</v>
      </c>
      <c r="N83" s="1">
        <f ca="1">0*(RAND())</f>
        <v>0</v>
      </c>
      <c r="O83" s="1">
        <f ca="1">0.445417130643939*(RAND())</f>
        <v>2.5795250730970037E-2</v>
      </c>
      <c r="P83" s="1">
        <f ca="1">0*(RAND())</f>
        <v>0</v>
      </c>
      <c r="Q83" s="1">
        <f ca="1">0*(RAND())</f>
        <v>0</v>
      </c>
      <c r="R83" s="1">
        <f ca="1">0*(RAND())</f>
        <v>0</v>
      </c>
      <c r="S83" s="1">
        <f ca="1">2.56*(RAND())</f>
        <v>1.2363641515080883</v>
      </c>
      <c r="T83" s="1">
        <f ca="1">5*(RAND())</f>
        <v>4.9191068778408642</v>
      </c>
      <c r="U83" s="1">
        <f ca="1">5*(RAND())</f>
        <v>4.4948031204976235</v>
      </c>
      <c r="V83" s="1">
        <f ca="1">0*(RAND())</f>
        <v>0</v>
      </c>
      <c r="W83" s="1">
        <f ca="1">137.457034394992*(RAND())</f>
        <v>52.583396186865876</v>
      </c>
      <c r="X83" s="1">
        <f ca="1">1014.22230158756*(RAND())</f>
        <v>747.78619648839253</v>
      </c>
      <c r="Y83" s="1">
        <f ca="1">23.76*(RAND())</f>
        <v>19.149828556259742</v>
      </c>
      <c r="Z83" s="1">
        <f ca="1">15.9248148148148*(RAND())</f>
        <v>8.8198866831541913</v>
      </c>
      <c r="AA83" s="1">
        <f ca="1">13.0882416461355*(RAND())</f>
        <v>5.3881941301006577</v>
      </c>
      <c r="AB83" s="1">
        <f ca="1">10.5882416461355*(RAND())</f>
        <v>1.7726343690582091</v>
      </c>
      <c r="AC83" s="1">
        <f ca="1">0*(RAND())</f>
        <v>0</v>
      </c>
      <c r="AD83" s="1">
        <f ca="1">0*(RAND())</f>
        <v>0</v>
      </c>
      <c r="AE83" s="1">
        <f ca="1">0*(RAND())</f>
        <v>0</v>
      </c>
      <c r="AF83" s="1">
        <f ca="1">0*(RAND())</f>
        <v>0</v>
      </c>
      <c r="AG83" s="1">
        <f ca="1">0.24*(RAND())</f>
        <v>0.20512539992601331</v>
      </c>
      <c r="AH83" s="1">
        <f ca="1">13.1717583538645*(RAND())</f>
        <v>12.308059867040548</v>
      </c>
      <c r="AI83" s="1">
        <f ca="1">1*(RAND())</f>
        <v>0.34660316175922445</v>
      </c>
      <c r="AJ83" s="1">
        <f ca="1">1*(RAND())</f>
        <v>0.76606254819427966</v>
      </c>
      <c r="AK83" s="1">
        <f ca="1">0.5*(RAND())</f>
        <v>0.22990256707579271</v>
      </c>
      <c r="AL83" s="1">
        <f ca="1">0*(RAND())</f>
        <v>0</v>
      </c>
      <c r="AM83" s="1">
        <f ca="1">2*(RAND())</f>
        <v>1.4813219310066412</v>
      </c>
      <c r="AN83" s="1">
        <f ca="1">0.65*(RAND())</f>
        <v>0.38134461170583001</v>
      </c>
      <c r="AO83" s="1">
        <f ca="1">5.33657316867929*(RAND())</f>
        <v>2.9668931828609137</v>
      </c>
      <c r="AP83" s="1">
        <f ca="1">9*(RAND())</f>
        <v>8.9423757359703497</v>
      </c>
      <c r="AQ83" s="1">
        <f ca="1">0*(RAND())</f>
        <v>0</v>
      </c>
      <c r="AR83" s="1">
        <f ca="1">20*(RAND())</f>
        <v>16.731439354080354</v>
      </c>
      <c r="AS83" s="1">
        <f ca="1">0*(RAND())</f>
        <v>0</v>
      </c>
      <c r="AT83" s="1">
        <f ca="1">138.679391821502*(RAND())</f>
        <v>67.09760686192601</v>
      </c>
      <c r="AU83" s="1">
        <f ca="1">0*(RAND())</f>
        <v>0</v>
      </c>
      <c r="AV83" s="1">
        <f ca="1">0*(RAND())</f>
        <v>0</v>
      </c>
      <c r="AW83" s="1">
        <f ca="1">0*(RAND())</f>
        <v>0</v>
      </c>
      <c r="AX83" s="1">
        <f ca="1">0*(RAND())</f>
        <v>0</v>
      </c>
      <c r="AY83" s="1">
        <f ca="1">0.185185185185185*(RAND())</f>
        <v>7.3071496586182588E-2</v>
      </c>
      <c r="AZ83" s="1">
        <f ca="1">0*(RAND())</f>
        <v>0</v>
      </c>
      <c r="BA83" s="1" t="s">
        <v>97</v>
      </c>
      <c r="BB83" s="1" t="s">
        <v>97</v>
      </c>
      <c r="BC83" s="1" t="s">
        <v>97</v>
      </c>
      <c r="BD83" s="1">
        <f ca="1">2.5*(RAND())</f>
        <v>0.2598452046548147</v>
      </c>
      <c r="BF83" s="20">
        <f t="shared" ca="1" si="2"/>
        <v>8.4828044728279011</v>
      </c>
      <c r="BG83" s="21">
        <f t="shared" ca="1" si="3"/>
        <v>19.354953956185756</v>
      </c>
    </row>
    <row r="84" spans="3:59" x14ac:dyDescent="0.3">
      <c r="C84" s="2">
        <v>1</v>
      </c>
      <c r="E84" s="1" t="s">
        <v>95</v>
      </c>
      <c r="F84" s="1">
        <v>13</v>
      </c>
      <c r="G84" s="19">
        <v>44872</v>
      </c>
      <c r="H84" s="1" t="s">
        <v>109</v>
      </c>
      <c r="I84" s="1">
        <f ca="1">0*(RAND())</f>
        <v>0</v>
      </c>
      <c r="J84" s="1">
        <f ca="1">0*(RAND())</f>
        <v>0</v>
      </c>
      <c r="K84" s="1">
        <f ca="1">0*(RAND())</f>
        <v>0</v>
      </c>
      <c r="L84" s="1">
        <f ca="1">0*(RAND())</f>
        <v>0</v>
      </c>
      <c r="M84" s="1">
        <f ca="1">0*(RAND())</f>
        <v>0</v>
      </c>
      <c r="N84" s="1">
        <f ca="1">0*(RAND())</f>
        <v>0</v>
      </c>
      <c r="O84" s="1">
        <f ca="1">0*(RAND())</f>
        <v>0</v>
      </c>
      <c r="P84" s="1">
        <f ca="1">0*(RAND())</f>
        <v>0</v>
      </c>
      <c r="Q84" s="1">
        <f ca="1">0*(RAND())</f>
        <v>0</v>
      </c>
      <c r="R84" s="1">
        <f ca="1">0*(RAND())</f>
        <v>0</v>
      </c>
      <c r="S84" s="1">
        <f ca="1">2.56*(RAND())</f>
        <v>1.6367761088326771</v>
      </c>
      <c r="T84" s="1">
        <f ca="1">0*(RAND())</f>
        <v>0</v>
      </c>
      <c r="U84" s="1">
        <f ca="1">0*(RAND())</f>
        <v>0</v>
      </c>
      <c r="V84" s="1">
        <f ca="1">0*(RAND())</f>
        <v>0</v>
      </c>
      <c r="W84" s="1">
        <f ca="1">0*(RAND())</f>
        <v>0</v>
      </c>
      <c r="X84" s="1">
        <f ca="1">0*(RAND())</f>
        <v>0</v>
      </c>
      <c r="Y84" s="1">
        <f ca="1">0*(RAND())</f>
        <v>0</v>
      </c>
      <c r="Z84" s="1">
        <f ca="1">0*(RAND())</f>
        <v>0</v>
      </c>
      <c r="AA84" s="1">
        <f ca="1">0*(RAND())</f>
        <v>0</v>
      </c>
      <c r="AB84" s="1">
        <f ca="1">0*(RAND())</f>
        <v>0</v>
      </c>
      <c r="AC84" s="1">
        <f ca="1">0*(RAND())</f>
        <v>0</v>
      </c>
      <c r="AD84" s="1">
        <f ca="1">0*(RAND())</f>
        <v>0</v>
      </c>
      <c r="AE84" s="1">
        <f ca="1">0*(RAND())</f>
        <v>0</v>
      </c>
      <c r="AF84" s="1">
        <f ca="1">0*(RAND())</f>
        <v>0</v>
      </c>
      <c r="AG84" s="1">
        <f ca="1">0*(RAND())</f>
        <v>0</v>
      </c>
      <c r="AH84" s="1">
        <f ca="1">0*(RAND())</f>
        <v>0</v>
      </c>
      <c r="AI84" s="1">
        <f ca="1">0*(RAND())</f>
        <v>0</v>
      </c>
      <c r="AJ84" s="1">
        <f ca="1">0*(RAND())</f>
        <v>0</v>
      </c>
      <c r="AK84" s="1">
        <f ca="1">0*(RAND())</f>
        <v>0</v>
      </c>
      <c r="AL84" s="1">
        <f ca="1">0*(RAND())</f>
        <v>0</v>
      </c>
      <c r="AM84" s="1">
        <f ca="1">0*(RAND())</f>
        <v>0</v>
      </c>
      <c r="AN84" s="1">
        <f ca="1">0*(RAND())</f>
        <v>0</v>
      </c>
      <c r="AO84" s="1">
        <f ca="1">0*(RAND())</f>
        <v>0</v>
      </c>
      <c r="AP84" s="1">
        <f ca="1">0*(RAND())</f>
        <v>0</v>
      </c>
      <c r="AQ84" s="1">
        <f ca="1">0*(RAND())</f>
        <v>0</v>
      </c>
      <c r="AR84" s="1">
        <f ca="1">0*(RAND())</f>
        <v>0</v>
      </c>
      <c r="AS84" s="1">
        <f ca="1">0*(RAND())</f>
        <v>0</v>
      </c>
      <c r="AT84" s="1">
        <f ca="1">0*(RAND())</f>
        <v>0</v>
      </c>
      <c r="AU84" s="1">
        <f ca="1">0*(RAND())</f>
        <v>0</v>
      </c>
      <c r="AV84" s="1">
        <f ca="1">0*(RAND())</f>
        <v>0</v>
      </c>
      <c r="AW84" s="1">
        <f ca="1">0*(RAND())</f>
        <v>0</v>
      </c>
      <c r="AX84" s="1">
        <f ca="1">0*(RAND())</f>
        <v>0</v>
      </c>
      <c r="AY84" s="1">
        <f ca="1">0*(RAND())</f>
        <v>0</v>
      </c>
      <c r="AZ84" s="1">
        <f ca="1">0*(RAND())</f>
        <v>0</v>
      </c>
      <c r="BA84" s="1" t="s">
        <v>97</v>
      </c>
      <c r="BB84" s="1" t="s">
        <v>97</v>
      </c>
      <c r="BC84" s="1" t="s">
        <v>97</v>
      </c>
      <c r="BD84" s="1">
        <f ca="1">0*(RAND())</f>
        <v>0</v>
      </c>
      <c r="BF84" s="20">
        <f t="shared" ca="1" si="2"/>
        <v>0</v>
      </c>
      <c r="BG84" s="21">
        <f t="shared" ca="1" si="3"/>
        <v>0</v>
      </c>
    </row>
    <row r="85" spans="3:59" x14ac:dyDescent="0.3">
      <c r="C85" s="2">
        <v>1</v>
      </c>
      <c r="E85" s="1" t="s">
        <v>95</v>
      </c>
      <c r="F85" s="1">
        <v>15</v>
      </c>
      <c r="G85" s="19">
        <v>44872</v>
      </c>
      <c r="H85" s="1" t="s">
        <v>110</v>
      </c>
      <c r="I85" s="1" t="s">
        <v>97</v>
      </c>
      <c r="J85" s="1">
        <f ca="1">0*(RAND())</f>
        <v>0</v>
      </c>
      <c r="K85" s="1">
        <f ca="1">0*(RAND())</f>
        <v>0</v>
      </c>
      <c r="L85" s="1">
        <f ca="1">0*(RAND())</f>
        <v>0</v>
      </c>
      <c r="M85" s="1">
        <f ca="1">0*(RAND())</f>
        <v>0</v>
      </c>
      <c r="N85" s="1">
        <f ca="1">0*(RAND())</f>
        <v>0</v>
      </c>
      <c r="O85" s="1">
        <f ca="1">0*(RAND())</f>
        <v>0</v>
      </c>
      <c r="P85" s="1">
        <f ca="1">0*(RAND())</f>
        <v>0</v>
      </c>
      <c r="Q85" s="1">
        <f ca="1">0*(RAND())</f>
        <v>0</v>
      </c>
      <c r="R85" s="1">
        <f ca="1">0*(RAND())</f>
        <v>0</v>
      </c>
      <c r="S85" s="1">
        <f ca="1">2.56*(RAND())</f>
        <v>2.0861821270016878</v>
      </c>
      <c r="T85" s="1" t="s">
        <v>97</v>
      </c>
      <c r="U85" s="1">
        <f ca="1">6.1*(RAND())</f>
        <v>3.7610145836199091</v>
      </c>
      <c r="V85" s="1">
        <f ca="1">0*(RAND())</f>
        <v>0</v>
      </c>
      <c r="W85" s="1">
        <f ca="1">0*(RAND())</f>
        <v>0</v>
      </c>
      <c r="X85" s="1">
        <f ca="1">750*(RAND())</f>
        <v>328.11806006667416</v>
      </c>
      <c r="Y85" s="1">
        <f ca="1">23.28*(RAND())</f>
        <v>15.713382393220163</v>
      </c>
      <c r="Z85" s="1">
        <f ca="1">20.78*(RAND())</f>
        <v>4.423702517629259</v>
      </c>
      <c r="AA85" s="1">
        <f ca="1">0*(RAND())</f>
        <v>0</v>
      </c>
      <c r="AB85" s="1">
        <f ca="1">0*(RAND())</f>
        <v>0</v>
      </c>
      <c r="AC85" s="1">
        <f ca="1">0*(RAND())</f>
        <v>0</v>
      </c>
      <c r="AD85" s="1">
        <f ca="1">0*(RAND())</f>
        <v>0</v>
      </c>
      <c r="AE85" s="1">
        <f ca="1">0*(RAND())</f>
        <v>0</v>
      </c>
      <c r="AF85" s="1">
        <f ca="1">0*(RAND())</f>
        <v>0</v>
      </c>
      <c r="AG85" s="1">
        <f ca="1">0.72*(RAND())</f>
        <v>4.7215550088961861E-2</v>
      </c>
      <c r="AH85" s="1">
        <f ca="1">23.28*(RAND())</f>
        <v>14.095551264873741</v>
      </c>
      <c r="AI85" s="1">
        <f ca="1">1*(RAND())</f>
        <v>0.32371919327724852</v>
      </c>
      <c r="AJ85" s="1">
        <f ca="1">1*(RAND())</f>
        <v>0.70428932757671125</v>
      </c>
      <c r="AK85" s="1">
        <f ca="1">0.5*(RAND())</f>
        <v>0.28291340375726881</v>
      </c>
      <c r="AL85" s="1">
        <f ca="1">0*(RAND())</f>
        <v>0</v>
      </c>
      <c r="AM85" s="1">
        <f ca="1">0*(RAND())</f>
        <v>0</v>
      </c>
      <c r="AN85" s="1">
        <f ca="1">0*(RAND())</f>
        <v>0</v>
      </c>
      <c r="AO85" s="1">
        <f ca="1">20.78*(RAND())</f>
        <v>19.970727407353635</v>
      </c>
      <c r="AP85" s="1">
        <f ca="1">0*(RAND())</f>
        <v>0</v>
      </c>
      <c r="AQ85" s="1">
        <f ca="1">0*(RAND())</f>
        <v>0</v>
      </c>
      <c r="AR85" s="1">
        <f ca="1">20*(RAND())</f>
        <v>8.3666796365669072</v>
      </c>
      <c r="AS85" s="1">
        <f ca="1">0*(RAND())</f>
        <v>0</v>
      </c>
      <c r="AT85" s="1">
        <f ca="1">112.567811934901*(RAND())</f>
        <v>40.434839689570339</v>
      </c>
      <c r="AU85" s="1">
        <f ca="1">0*(RAND())</f>
        <v>0</v>
      </c>
      <c r="AV85" s="1">
        <f ca="1">0*(RAND())</f>
        <v>0</v>
      </c>
      <c r="AW85" s="1">
        <f ca="1">0*(RAND())</f>
        <v>0</v>
      </c>
      <c r="AX85" s="1">
        <f ca="1">0*(RAND())</f>
        <v>0</v>
      </c>
      <c r="AY85" s="1">
        <f ca="1">0*(RAND())</f>
        <v>0</v>
      </c>
      <c r="AZ85" s="1">
        <f ca="1">0*(RAND())</f>
        <v>0</v>
      </c>
      <c r="BA85" s="1" t="s">
        <v>97</v>
      </c>
      <c r="BB85" s="1" t="s">
        <v>97</v>
      </c>
      <c r="BC85" s="1" t="s">
        <v>97</v>
      </c>
      <c r="BD85" s="1">
        <f ca="1">0*(RAND())</f>
        <v>0</v>
      </c>
      <c r="BF85" s="20">
        <f t="shared" ca="1" si="2"/>
        <v>21.328864882053825</v>
      </c>
      <c r="BG85" s="21">
        <f t="shared" ca="1" si="3"/>
        <v>15.760597943309126</v>
      </c>
    </row>
    <row r="86" spans="3:59" x14ac:dyDescent="0.3">
      <c r="C86" s="2">
        <v>1</v>
      </c>
      <c r="E86" s="1" t="s">
        <v>95</v>
      </c>
      <c r="F86" s="1">
        <v>16</v>
      </c>
      <c r="G86" s="19">
        <v>44872</v>
      </c>
      <c r="H86" s="1" t="s">
        <v>111</v>
      </c>
      <c r="I86" s="1">
        <f ca="1">0*(RAND())</f>
        <v>0</v>
      </c>
      <c r="J86" s="1">
        <f ca="1">0*(RAND())</f>
        <v>0</v>
      </c>
      <c r="K86" s="1">
        <f ca="1">0*(RAND())</f>
        <v>0</v>
      </c>
      <c r="L86" s="1">
        <f ca="1">0*(RAND())</f>
        <v>0</v>
      </c>
      <c r="M86" s="1">
        <f ca="1">0*(RAND())</f>
        <v>0</v>
      </c>
      <c r="N86" s="1">
        <f ca="1">0*(RAND())</f>
        <v>0</v>
      </c>
      <c r="O86" s="1">
        <f ca="1">0*(RAND())</f>
        <v>0</v>
      </c>
      <c r="P86" s="1">
        <f ca="1">0*(RAND())</f>
        <v>0</v>
      </c>
      <c r="Q86" s="1">
        <f ca="1">0*(RAND())</f>
        <v>0</v>
      </c>
      <c r="R86" s="1">
        <f ca="1">0*(RAND())</f>
        <v>0</v>
      </c>
      <c r="S86" s="1">
        <f ca="1">2.56*(RAND())</f>
        <v>2.2076206197009389</v>
      </c>
      <c r="T86" s="1" t="s">
        <v>97</v>
      </c>
      <c r="U86" s="1">
        <f ca="1">2*(RAND())</f>
        <v>1.9077939220694653</v>
      </c>
      <c r="V86" s="1">
        <f ca="1">0*(RAND())</f>
        <v>0</v>
      </c>
      <c r="W86" s="1">
        <f ca="1">0*(RAND())</f>
        <v>0</v>
      </c>
      <c r="X86" s="1" t="s">
        <v>97</v>
      </c>
      <c r="Y86" s="1">
        <f ca="1">0*(RAND())</f>
        <v>0</v>
      </c>
      <c r="Z86" s="1">
        <f ca="1">0*(RAND())</f>
        <v>0</v>
      </c>
      <c r="AA86" s="1">
        <f ca="1">0*(RAND())</f>
        <v>0</v>
      </c>
      <c r="AB86" s="1">
        <f ca="1">0*(RAND())</f>
        <v>0</v>
      </c>
      <c r="AC86" s="1">
        <f ca="1">0*(RAND())</f>
        <v>0</v>
      </c>
      <c r="AD86" s="1">
        <f ca="1">24*(RAND())</f>
        <v>14.310531166122653</v>
      </c>
      <c r="AE86" s="1">
        <f ca="1">24*(RAND())</f>
        <v>15.873282542539044</v>
      </c>
      <c r="AF86" s="1">
        <f ca="1">0*(RAND())</f>
        <v>0</v>
      </c>
      <c r="AG86" s="1">
        <f ca="1">0*(RAND())</f>
        <v>0</v>
      </c>
      <c r="AH86" s="1">
        <f ca="1">0*(RAND())</f>
        <v>0</v>
      </c>
      <c r="AI86" s="1">
        <f ca="1">0*(RAND())</f>
        <v>0</v>
      </c>
      <c r="AJ86" s="1">
        <f ca="1">0*(RAND())</f>
        <v>0</v>
      </c>
      <c r="AK86" s="1">
        <f ca="1">0*(RAND())</f>
        <v>0</v>
      </c>
      <c r="AL86" s="1">
        <f ca="1">0*(RAND())</f>
        <v>0</v>
      </c>
      <c r="AM86" s="1">
        <f ca="1">0*(RAND())</f>
        <v>0</v>
      </c>
      <c r="AN86" s="1">
        <f ca="1">0*(RAND())</f>
        <v>0</v>
      </c>
      <c r="AO86" s="1">
        <f ca="1">0*(RAND())</f>
        <v>0</v>
      </c>
      <c r="AP86" s="1">
        <f ca="1">0*(RAND())</f>
        <v>0</v>
      </c>
      <c r="AQ86" s="1">
        <f ca="1">0*(RAND())</f>
        <v>0</v>
      </c>
      <c r="AR86" s="1">
        <f ca="1">20*(RAND())</f>
        <v>5.1267610938136654</v>
      </c>
      <c r="AS86" s="1">
        <f ca="1">0*(RAND())</f>
        <v>0</v>
      </c>
      <c r="AT86" s="1">
        <f ca="1">200.683384685131*(RAND())</f>
        <v>82.917514235010884</v>
      </c>
      <c r="AU86" s="1">
        <f ca="1">0*(RAND())</f>
        <v>0</v>
      </c>
      <c r="AV86" s="1">
        <f ca="1">0*(RAND())</f>
        <v>0</v>
      </c>
      <c r="AW86" s="1">
        <f ca="1">0*(RAND())</f>
        <v>0</v>
      </c>
      <c r="AX86" s="1">
        <f ca="1">0*(RAND())</f>
        <v>0</v>
      </c>
      <c r="AY86" s="1">
        <f ca="1">0*(RAND())</f>
        <v>0</v>
      </c>
      <c r="AZ86" s="1">
        <f ca="1">0*(RAND())</f>
        <v>0</v>
      </c>
      <c r="BA86" s="1" t="s">
        <v>97</v>
      </c>
      <c r="BB86" s="1" t="s">
        <v>97</v>
      </c>
      <c r="BC86" s="1" t="s">
        <v>97</v>
      </c>
      <c r="BD86" s="1">
        <f ca="1">0*(RAND())</f>
        <v>0</v>
      </c>
      <c r="BF86" s="20">
        <f t="shared" ca="1" si="2"/>
        <v>15.873282542539044</v>
      </c>
      <c r="BG86" s="21">
        <f t="shared" ca="1" si="3"/>
        <v>15.873282542539044</v>
      </c>
    </row>
    <row r="87" spans="3:59" x14ac:dyDescent="0.3">
      <c r="C87" s="2">
        <v>1</v>
      </c>
      <c r="E87" s="1" t="s">
        <v>95</v>
      </c>
      <c r="F87" s="1">
        <v>17</v>
      </c>
      <c r="G87" s="19">
        <v>44872</v>
      </c>
      <c r="H87" s="1" t="s">
        <v>112</v>
      </c>
      <c r="I87" s="1">
        <f ca="1">0*(RAND())</f>
        <v>0</v>
      </c>
      <c r="J87" s="1">
        <f ca="1">7.5*(RAND())</f>
        <v>3.9978523837542665</v>
      </c>
      <c r="K87" s="1">
        <f ca="1">7.5*(RAND())</f>
        <v>4.5619007099000681</v>
      </c>
      <c r="L87" s="1">
        <f ca="1">0*(RAND())</f>
        <v>0</v>
      </c>
      <c r="M87" s="1">
        <f ca="1">7.17697929504264*(RAND())</f>
        <v>0.47188826972275949</v>
      </c>
      <c r="N87" s="1">
        <f ca="1">0*(RAND())</f>
        <v>0</v>
      </c>
      <c r="O87" s="1">
        <f ca="1">0.323020704957364*(RAND())</f>
        <v>0.25002832060407015</v>
      </c>
      <c r="P87" s="1">
        <f ca="1">0*(RAND())</f>
        <v>0</v>
      </c>
      <c r="Q87" s="1">
        <f ca="1">0*(RAND())</f>
        <v>0</v>
      </c>
      <c r="R87" s="1">
        <f ca="1">0*(RAND())</f>
        <v>0</v>
      </c>
      <c r="S87" s="1">
        <f ca="1">2.56*(RAND())</f>
        <v>0.56787108690057131</v>
      </c>
      <c r="T87" s="1">
        <f ca="1">5*(RAND())</f>
        <v>3.5803295594055418</v>
      </c>
      <c r="U87" s="1">
        <f ca="1">5*(RAND())</f>
        <v>4.2825946070319034</v>
      </c>
      <c r="V87" s="1">
        <f ca="1">8.6*(RAND())</f>
        <v>6.3662447410796572</v>
      </c>
      <c r="W87" s="1">
        <f ca="1">96*(RAND())</f>
        <v>73.780783937361804</v>
      </c>
      <c r="X87" s="1">
        <f ca="1">429.852631578947*(RAND())</f>
        <v>234.55316192841005</v>
      </c>
      <c r="Y87" s="1">
        <f ca="1">23.76*(RAND())</f>
        <v>14.760062117930877</v>
      </c>
      <c r="Z87" s="1">
        <f ca="1">18.3549865591398*(RAND())</f>
        <v>17.393254697803012</v>
      </c>
      <c r="AA87" s="1">
        <f ca="1">19.464306018937*(RAND())</f>
        <v>0.67798701585151555</v>
      </c>
      <c r="AB87" s="1">
        <f ca="1">17.964306018937*(RAND())</f>
        <v>12.0114589399886</v>
      </c>
      <c r="AC87" s="1">
        <f ca="1">0*(RAND())</f>
        <v>0</v>
      </c>
      <c r="AD87" s="1">
        <f ca="1">0*(RAND())</f>
        <v>0</v>
      </c>
      <c r="AE87" s="1">
        <f ca="1">0*(RAND())</f>
        <v>0</v>
      </c>
      <c r="AF87" s="1">
        <f ca="1">0*(RAND())</f>
        <v>0</v>
      </c>
      <c r="AG87" s="1">
        <f ca="1">0.24*(RAND())</f>
        <v>5.0766672495761493E-2</v>
      </c>
      <c r="AH87" s="1">
        <f ca="1">5.79569398106301*(RAND())</f>
        <v>3.9741903188420666</v>
      </c>
      <c r="AI87" s="1">
        <f ca="1">1*(RAND())</f>
        <v>0.97615949594641349</v>
      </c>
      <c r="AJ87" s="1">
        <f ca="1">1*(RAND())</f>
        <v>0.1659137277592323</v>
      </c>
      <c r="AK87" s="1">
        <f ca="1">0.5*(RAND())</f>
        <v>0.15066927235426958</v>
      </c>
      <c r="AL87" s="1">
        <f ca="1">0.44372311827957*(RAND())</f>
        <v>7.9066101618977702E-2</v>
      </c>
      <c r="AM87" s="1">
        <f ca="1">0*(RAND())</f>
        <v>0</v>
      </c>
      <c r="AN87" s="1">
        <f ca="1">0.8*(RAND())</f>
        <v>0.25081679089521292</v>
      </c>
      <c r="AO87" s="1">
        <f ca="1">0.390680540202794*(RAND())</f>
        <v>0.18224223074265847</v>
      </c>
      <c r="AP87" s="1">
        <f ca="1">7.67464881962201*(RAND())</f>
        <v>4.9542153450418498</v>
      </c>
      <c r="AQ87" s="1">
        <f ca="1">0*(RAND())</f>
        <v>0</v>
      </c>
      <c r="AR87" s="1">
        <f ca="1">20*(RAND())</f>
        <v>7.7703490059470948</v>
      </c>
      <c r="AS87" s="1">
        <f ca="1">20*(RAND())</f>
        <v>8.3449211165699033</v>
      </c>
      <c r="AT87" s="1">
        <f ca="1">116.941580756014*(RAND())</f>
        <v>11.975571415132896</v>
      </c>
      <c r="AU87" s="1">
        <f ca="1">87.9695851840699*(RAND())</f>
        <v>32.176717162319029</v>
      </c>
      <c r="AV87" s="1">
        <f ca="1">0*(RAND())</f>
        <v>0</v>
      </c>
      <c r="AW87" s="1">
        <f ca="1">0*(RAND())</f>
        <v>0</v>
      </c>
      <c r="AX87" s="1">
        <f ca="1">0*(RAND())</f>
        <v>0</v>
      </c>
      <c r="AY87" s="1">
        <f ca="1">0.161290322580645*(RAND())</f>
        <v>0.13322664294675382</v>
      </c>
      <c r="AZ87" s="1">
        <f ca="1">0*(RAND())</f>
        <v>0</v>
      </c>
      <c r="BA87" s="1" t="s">
        <v>97</v>
      </c>
      <c r="BB87" s="1" t="s">
        <v>97</v>
      </c>
      <c r="BC87" s="1" t="s">
        <v>97</v>
      </c>
      <c r="BD87" s="1">
        <f ca="1">1.5*(RAND())</f>
        <v>9.998854123948453E-2</v>
      </c>
      <c r="BF87" s="20">
        <f t="shared" ca="1" si="2"/>
        <v>14.100308415987366</v>
      </c>
      <c r="BG87" s="21">
        <f t="shared" ca="1" si="3"/>
        <v>14.810828790426639</v>
      </c>
    </row>
    <row r="88" spans="3:59" x14ac:dyDescent="0.3">
      <c r="C88" s="2">
        <v>1</v>
      </c>
      <c r="E88" s="1" t="s">
        <v>95</v>
      </c>
      <c r="F88" s="1">
        <v>18</v>
      </c>
      <c r="G88" s="19">
        <v>44872</v>
      </c>
      <c r="H88" s="1" t="s">
        <v>113</v>
      </c>
      <c r="I88" s="1">
        <f ca="1">0*(RAND())</f>
        <v>0</v>
      </c>
      <c r="J88" s="1">
        <f ca="1">14*(RAND())</f>
        <v>3.1080697554412957</v>
      </c>
      <c r="K88" s="1">
        <f ca="1">14*(RAND())</f>
        <v>6.6329881729226106</v>
      </c>
      <c r="L88" s="1">
        <f ca="1">0*(RAND())</f>
        <v>0</v>
      </c>
      <c r="M88" s="1">
        <f ca="1">14*(RAND())</f>
        <v>11.827910928388258</v>
      </c>
      <c r="N88" s="1">
        <f ca="1">0*(RAND())</f>
        <v>0</v>
      </c>
      <c r="O88" s="1">
        <f ca="1">0*(RAND())</f>
        <v>0</v>
      </c>
      <c r="P88" s="1">
        <f ca="1">0*(RAND())</f>
        <v>0</v>
      </c>
      <c r="Q88" s="1">
        <f ca="1">0*(RAND())</f>
        <v>0</v>
      </c>
      <c r="R88" s="1">
        <f ca="1">0*(RAND())</f>
        <v>0</v>
      </c>
      <c r="S88" s="1">
        <f ca="1">2.56*(RAND())</f>
        <v>2.0218949366185646</v>
      </c>
      <c r="T88" s="1">
        <f ca="1">5*(RAND())</f>
        <v>0.5310069005094481</v>
      </c>
      <c r="U88" s="1">
        <f ca="1">5*(RAND())</f>
        <v>3.0475160422196232</v>
      </c>
      <c r="V88" s="1">
        <f ca="1">0*(RAND())</f>
        <v>0</v>
      </c>
      <c r="W88" s="1">
        <f ca="1">179.2*(RAND())</f>
        <v>77.802722519516806</v>
      </c>
      <c r="X88" s="1">
        <f ca="1">679.770067977007*(RAND())</f>
        <v>191.59463505629003</v>
      </c>
      <c r="Y88" s="1">
        <f ca="1">24*(RAND())</f>
        <v>13.030930116908021</v>
      </c>
      <c r="Z88" s="1">
        <f ca="1">18.230958781362*(RAND())</f>
        <v>14.767540036572417</v>
      </c>
      <c r="AA88" s="1">
        <f ca="1">18.4466063466403*(RAND())</f>
        <v>1.4623712922723131</v>
      </c>
      <c r="AB88" s="1">
        <f ca="1">16.4466063466403*(RAND())</f>
        <v>16.41866874613013</v>
      </c>
      <c r="AC88" s="1">
        <f ca="1">0*(RAND())</f>
        <v>0</v>
      </c>
      <c r="AD88" s="1">
        <f ca="1">0*(RAND())</f>
        <v>0</v>
      </c>
      <c r="AE88" s="1">
        <f ca="1">0*(RAND())</f>
        <v>0</v>
      </c>
      <c r="AF88" s="1">
        <f ca="1">0*(RAND())</f>
        <v>0</v>
      </c>
      <c r="AG88" s="1">
        <f ca="1">0*(RAND())</f>
        <v>0</v>
      </c>
      <c r="AH88" s="1">
        <f ca="1">7.55339365335966*(RAND())</f>
        <v>0.3384765402510253</v>
      </c>
      <c r="AI88" s="1">
        <f ca="1">1*(RAND())</f>
        <v>0.44545838323693154</v>
      </c>
      <c r="AJ88" s="1">
        <f ca="1">1*(RAND())</f>
        <v>0.26875346762906149</v>
      </c>
      <c r="AK88" s="1">
        <f ca="1">0.5*(RAND())</f>
        <v>0.46071695484661096</v>
      </c>
      <c r="AL88" s="1">
        <f ca="1">0.441084229390681*(RAND())</f>
        <v>3.8276351693768071E-2</v>
      </c>
      <c r="AM88" s="1">
        <f ca="1">0*(RAND())</f>
        <v>0</v>
      </c>
      <c r="AN88" s="1">
        <f ca="1">0.666666666666667*(RAND())</f>
        <v>0.48194149985650159</v>
      </c>
      <c r="AO88" s="1">
        <f ca="1">1.78435243472166*(RAND())</f>
        <v>0.37420471091324825</v>
      </c>
      <c r="AP88" s="1">
        <f ca="1">10*(RAND())</f>
        <v>0.83088805795566434</v>
      </c>
      <c r="AQ88" s="1">
        <f ca="1">0*(RAND())</f>
        <v>0</v>
      </c>
      <c r="AR88" s="1">
        <f ca="1">20*(RAND())</f>
        <v>18.298652744031418</v>
      </c>
      <c r="AS88" s="1">
        <f ca="1">20*(RAND())</f>
        <v>15.412958997056695</v>
      </c>
      <c r="AT88" s="1">
        <f ca="1">129.937878809861*(RAND())</f>
        <v>100.47723532351105</v>
      </c>
      <c r="AU88" s="1">
        <f ca="1">739.943571991645*(RAND())</f>
        <v>227.60223694168468</v>
      </c>
      <c r="AV88" s="1">
        <f ca="1">0*(RAND())</f>
        <v>0</v>
      </c>
      <c r="AW88" s="1">
        <f ca="1">0*(RAND())</f>
        <v>0</v>
      </c>
      <c r="AX88" s="1">
        <f ca="1">0*(RAND())</f>
        <v>0</v>
      </c>
      <c r="AY88" s="1">
        <f ca="1">0.161290322580645*(RAND())</f>
        <v>4.4388080566523533E-2</v>
      </c>
      <c r="AZ88" s="1">
        <f ca="1">0*(RAND())</f>
        <v>0</v>
      </c>
      <c r="BA88" s="1" t="s">
        <v>97</v>
      </c>
      <c r="BB88" s="1" t="s">
        <v>97</v>
      </c>
      <c r="BC88" s="1" t="s">
        <v>97</v>
      </c>
      <c r="BD88" s="1">
        <f ca="1">2*(RAND())</f>
        <v>9.3198969434517887E-2</v>
      </c>
      <c r="BF88" s="20">
        <f t="shared" ca="1" si="2"/>
        <v>18.62560716430729</v>
      </c>
      <c r="BG88" s="21">
        <f t="shared" ca="1" si="3"/>
        <v>13.030930116908021</v>
      </c>
    </row>
    <row r="89" spans="3:59" x14ac:dyDescent="0.3">
      <c r="C89" s="2">
        <v>1</v>
      </c>
      <c r="E89" s="1" t="s">
        <v>95</v>
      </c>
      <c r="F89" s="1">
        <v>19</v>
      </c>
      <c r="G89" s="19">
        <v>44872</v>
      </c>
      <c r="H89" s="1" t="s">
        <v>114</v>
      </c>
      <c r="I89" s="1">
        <f ca="1">5*(RAND())</f>
        <v>3.0535585365969418</v>
      </c>
      <c r="J89" s="1">
        <f ca="1">4.83601418807205*(RAND())</f>
        <v>3.8496116245318284</v>
      </c>
      <c r="K89" s="1">
        <f ca="1">3.83601418807205*(RAND())</f>
        <v>1.0520649694502895</v>
      </c>
      <c r="L89" s="1">
        <f ca="1">3.64963503649635*(RAND())</f>
        <v>2.4451636342648815</v>
      </c>
      <c r="M89" s="1">
        <f ca="1">0.186379151575705*(RAND())</f>
        <v>1.5461145579705784E-2</v>
      </c>
      <c r="N89" s="1">
        <f ca="1">0*(RAND())</f>
        <v>0</v>
      </c>
      <c r="O89" s="1">
        <f ca="1">0*(RAND())</f>
        <v>0</v>
      </c>
      <c r="P89" s="1">
        <f ca="1">0*(RAND())</f>
        <v>0</v>
      </c>
      <c r="Q89" s="1">
        <f ca="1">0*(RAND())</f>
        <v>0</v>
      </c>
      <c r="R89" s="1">
        <f ca="1">1*(RAND())</f>
        <v>4.2023946059108197E-2</v>
      </c>
      <c r="S89" s="1">
        <f ca="1">1.42781813609156*(RAND())</f>
        <v>0.24876066977022135</v>
      </c>
      <c r="T89" s="1">
        <f ca="1">2.3*(RAND())</f>
        <v>1.9575171270823626</v>
      </c>
      <c r="U89" s="1">
        <f ca="1">9.6*(RAND())</f>
        <v>0.6869530093540227</v>
      </c>
      <c r="V89" s="1">
        <f ca="1">8.5*(RAND())</f>
        <v>3.9159132779920487</v>
      </c>
      <c r="W89" s="1">
        <f ca="1">12.5974004444777*(RAND())</f>
        <v>11.125394200473051</v>
      </c>
      <c r="X89" s="1">
        <f ca="1">300*(RAND())</f>
        <v>80.929567814469422</v>
      </c>
      <c r="Y89" s="1">
        <f ca="1">23.52*(RAND())</f>
        <v>17.065268282730862</v>
      </c>
      <c r="Z89" s="1">
        <f ca="1">17.6082930107527*(RAND())</f>
        <v>5.8616183126500037</v>
      </c>
      <c r="AA89" s="1">
        <f ca="1">17.6200472935735*(RAND())</f>
        <v>2.6996159367497796</v>
      </c>
      <c r="AB89" s="1">
        <f ca="1">12.7867139602402*(RAND())</f>
        <v>8.8918948166615586</v>
      </c>
      <c r="AC89" s="1">
        <f ca="1">3.33333333333333*(RAND())</f>
        <v>3.3007673239719244</v>
      </c>
      <c r="AD89" s="1">
        <f ca="1">0*(RAND())</f>
        <v>0</v>
      </c>
      <c r="AE89" s="1">
        <f ca="1">0*(RAND())</f>
        <v>0</v>
      </c>
      <c r="AF89" s="1">
        <f ca="1">0*(RAND())</f>
        <v>0</v>
      </c>
      <c r="AG89" s="1">
        <f ca="1">0.48*(RAND())</f>
        <v>0.47777682480980516</v>
      </c>
      <c r="AH89" s="1">
        <f ca="1">10.7332860397598*(RAND())</f>
        <v>3.5885332103759948</v>
      </c>
      <c r="AI89" s="1">
        <f ca="1">1*(RAND())</f>
        <v>0.6986253990179897</v>
      </c>
      <c r="AJ89" s="1">
        <f ca="1">1*(RAND())</f>
        <v>0.87737096682781646</v>
      </c>
      <c r="AK89" s="1">
        <f ca="1">0.5*(RAND())</f>
        <v>0.19818335933137676</v>
      </c>
      <c r="AL89" s="1">
        <f ca="1">0.427836021505376*(RAND())</f>
        <v>0.42071727273890042</v>
      </c>
      <c r="AM89" s="1">
        <f ca="1">1*(RAND())</f>
        <v>5.0170921071911123E-2</v>
      </c>
      <c r="AN89" s="1">
        <f ca="1">0.483870967741935*(RAND())</f>
        <v>0.44376267791175755</v>
      </c>
      <c r="AO89" s="1">
        <f ca="1">1.48824571717917*(RAND())</f>
        <v>1.006799028606632</v>
      </c>
      <c r="AP89" s="1">
        <f ca="1">0.294904658929353*(RAND())</f>
        <v>0.18028085699663748</v>
      </c>
      <c r="AQ89" s="1">
        <f ca="1">5.2836053083567*(RAND())</f>
        <v>0.70642988287834663</v>
      </c>
      <c r="AR89" s="1">
        <f ca="1">20*(RAND())</f>
        <v>10.672956245526066</v>
      </c>
      <c r="AS89" s="1">
        <f ca="1">20*(RAND())</f>
        <v>17.455108297893698</v>
      </c>
      <c r="AT89" s="1">
        <f ca="1">73.4536082474227*(RAND())</f>
        <v>52.772508137686991</v>
      </c>
      <c r="AU89" s="1">
        <f ca="1">80.2816901408451*(RAND())</f>
        <v>10.937887328791605</v>
      </c>
      <c r="AV89" s="1">
        <f ca="1">0*(RAND())</f>
        <v>0</v>
      </c>
      <c r="AW89" s="1">
        <f ca="1">0*(RAND())</f>
        <v>0</v>
      </c>
      <c r="AX89" s="1">
        <f ca="1">0*(RAND())</f>
        <v>0</v>
      </c>
      <c r="AY89" s="1">
        <f ca="1">0*(RAND())</f>
        <v>0</v>
      </c>
      <c r="AZ89" s="1">
        <f ca="1">0*(RAND())</f>
        <v>0</v>
      </c>
      <c r="BA89" s="1" t="s">
        <v>97</v>
      </c>
      <c r="BB89" s="1" t="s">
        <v>97</v>
      </c>
      <c r="BC89" s="1" t="s">
        <v>97</v>
      </c>
      <c r="BD89" s="1">
        <f ca="1">1.5*(RAND())</f>
        <v>0.75909684762248819</v>
      </c>
      <c r="BF89" s="20">
        <f t="shared" ca="1" si="2"/>
        <v>17.125165438572161</v>
      </c>
      <c r="BG89" s="21">
        <f t="shared" ca="1" si="3"/>
        <v>17.543045107540667</v>
      </c>
    </row>
    <row r="90" spans="3:59" x14ac:dyDescent="0.3">
      <c r="C90" s="2">
        <v>1</v>
      </c>
      <c r="E90" s="1" t="s">
        <v>95</v>
      </c>
      <c r="F90" s="1">
        <v>20</v>
      </c>
      <c r="G90" s="19">
        <v>44872</v>
      </c>
      <c r="H90" s="1" t="s">
        <v>115</v>
      </c>
      <c r="I90" s="1">
        <f ca="1">6*(RAND())</f>
        <v>1.0656381693209911</v>
      </c>
      <c r="J90" s="1">
        <f ca="1">5.38876171412456*(RAND())</f>
        <v>4.0032181767543893</v>
      </c>
      <c r="K90" s="1">
        <f ca="1">4.38876171412456*(RAND())</f>
        <v>4.1721104103664581</v>
      </c>
      <c r="L90" s="1">
        <f ca="1">4.37956204379562*(RAND())</f>
        <v>1.7934142205181625</v>
      </c>
      <c r="M90" s="1">
        <f ca="1">0.00919967032894409*(RAND())</f>
        <v>3.8783864559827205E-3</v>
      </c>
      <c r="N90" s="1">
        <f ca="1">0*(RAND())</f>
        <v>0</v>
      </c>
      <c r="O90" s="1">
        <f ca="1">0*(RAND())</f>
        <v>0</v>
      </c>
      <c r="P90" s="1">
        <f ca="1">0*(RAND())</f>
        <v>0</v>
      </c>
      <c r="Q90" s="1">
        <f ca="1">0*(RAND())</f>
        <v>0</v>
      </c>
      <c r="R90" s="1">
        <f ca="1">1*(RAND())</f>
        <v>0.3094653622960386</v>
      </c>
      <c r="S90" s="1">
        <f ca="1">1.3724944639068*(RAND())</f>
        <v>1.199753767769604</v>
      </c>
      <c r="T90" s="1">
        <f ca="1">8.80209618815698*(RAND())</f>
        <v>2.1705621485023721</v>
      </c>
      <c r="U90" s="1">
        <f ca="1">9.8*(RAND())</f>
        <v>1.0332358790306453</v>
      </c>
      <c r="V90" s="1">
        <f ca="1">8.8*(RAND())</f>
        <v>6.5901393397762433</v>
      </c>
      <c r="W90" s="1">
        <f ca="1">53.0198766697667*(RAND())</f>
        <v>19.629465847846603</v>
      </c>
      <c r="X90" s="1">
        <f ca="1">300.217194570136*(RAND())</f>
        <v>241.05384673222983</v>
      </c>
      <c r="Y90" s="1">
        <f ca="1">24*(RAND())</f>
        <v>2.8197199647979394</v>
      </c>
      <c r="Z90" s="1">
        <f ca="1">17.9835349462366*(RAND())</f>
        <v>10.520184527794529</v>
      </c>
      <c r="AA90" s="1">
        <f ca="1">19.4495439021753*(RAND())</f>
        <v>11.27770939417305</v>
      </c>
      <c r="AB90" s="1">
        <f ca="1">14.6186220959415*(RAND())</f>
        <v>7.4573239964415343</v>
      </c>
      <c r="AC90" s="1">
        <f ca="1">3.3309218062338*(RAND())</f>
        <v>0.75754245674713083</v>
      </c>
      <c r="AD90" s="1">
        <f ca="1">0*(RAND())</f>
        <v>0</v>
      </c>
      <c r="AE90" s="1">
        <f ca="1">0*(RAND())</f>
        <v>0</v>
      </c>
      <c r="AF90" s="1">
        <f ca="1">0*(RAND())</f>
        <v>0</v>
      </c>
      <c r="AG90" s="1">
        <f ca="1">0*(RAND())</f>
        <v>0</v>
      </c>
      <c r="AH90" s="1">
        <f ca="1">9.38137790405847*(RAND())</f>
        <v>8.6262089280966077</v>
      </c>
      <c r="AI90" s="1">
        <f ca="1">1*(RAND())</f>
        <v>0.64346760300451478</v>
      </c>
      <c r="AJ90" s="1">
        <f ca="1">1*(RAND())</f>
        <v>0.12221266168405009</v>
      </c>
      <c r="AK90" s="1">
        <f ca="1">0.5*(RAND())</f>
        <v>0.43845786392460601</v>
      </c>
      <c r="AL90" s="1">
        <f ca="1">0.435819892473118*(RAND())</f>
        <v>0.11649186959799544</v>
      </c>
      <c r="AM90" s="1">
        <f ca="1">1*(RAND())</f>
        <v>0.91447421950639141</v>
      </c>
      <c r="AN90" s="1">
        <f ca="1">0.580645161290323*(RAND())</f>
        <v>0.19750360018317276</v>
      </c>
      <c r="AO90" s="1">
        <f ca="1">0.0339910440612301*(RAND())</f>
        <v>5.2631531575707388E-4</v>
      </c>
      <c r="AP90" s="1">
        <f ca="1">0.0147790085387349*(RAND())</f>
        <v>1.3010218991675961E-2</v>
      </c>
      <c r="AQ90" s="1">
        <f ca="1">6.49983954204975*(RAND())</f>
        <v>4.227234302272505</v>
      </c>
      <c r="AR90" s="1">
        <f ca="1">20*(RAND())</f>
        <v>18.650397506441379</v>
      </c>
      <c r="AS90" s="1">
        <f ca="1">20*(RAND())</f>
        <v>16.602094907832633</v>
      </c>
      <c r="AT90" s="1">
        <f ca="1">72.3476455501858*(RAND())</f>
        <v>11.512316522076345</v>
      </c>
      <c r="AU90" s="1">
        <f ca="1">78.3114896510047*(RAND())</f>
        <v>64.985494570726473</v>
      </c>
      <c r="AV90" s="1">
        <f ca="1">0*(RAND())</f>
        <v>0</v>
      </c>
      <c r="AW90" s="1">
        <f ca="1">0*(RAND())</f>
        <v>0</v>
      </c>
      <c r="AX90" s="1">
        <f ca="1">0*(RAND())</f>
        <v>0</v>
      </c>
      <c r="AY90" s="1">
        <f ca="1">0*(RAND())</f>
        <v>0</v>
      </c>
      <c r="AZ90" s="1">
        <f ca="1">0*(RAND())</f>
        <v>0</v>
      </c>
      <c r="BA90" s="1" t="s">
        <v>97</v>
      </c>
      <c r="BB90" s="1" t="s">
        <v>97</v>
      </c>
      <c r="BC90" s="1" t="s">
        <v>97</v>
      </c>
      <c r="BD90" s="1">
        <f ca="1">1.5*(RAND())</f>
        <v>0.25535371907571891</v>
      </c>
      <c r="BF90" s="20">
        <f t="shared" ca="1" si="2"/>
        <v>10.903354305480875</v>
      </c>
      <c r="BG90" s="21">
        <f t="shared" ca="1" si="3"/>
        <v>2.8197199647979394</v>
      </c>
    </row>
    <row r="91" spans="3:59" x14ac:dyDescent="0.3">
      <c r="C91" s="2">
        <v>1</v>
      </c>
      <c r="E91" s="1" t="s">
        <v>95</v>
      </c>
      <c r="F91" s="1">
        <v>21</v>
      </c>
      <c r="G91" s="19">
        <v>44872</v>
      </c>
      <c r="H91" s="1" t="s">
        <v>116</v>
      </c>
      <c r="I91" s="1">
        <f ca="1">0*(RAND())</f>
        <v>0</v>
      </c>
      <c r="J91" s="1">
        <f ca="1">0*(RAND())</f>
        <v>0</v>
      </c>
      <c r="K91" s="1">
        <f ca="1">0*(RAND())</f>
        <v>0</v>
      </c>
      <c r="L91" s="1">
        <f ca="1">0*(RAND())</f>
        <v>0</v>
      </c>
      <c r="M91" s="1">
        <f ca="1">0*(RAND())</f>
        <v>0</v>
      </c>
      <c r="N91" s="1">
        <f ca="1">0*(RAND())</f>
        <v>0</v>
      </c>
      <c r="O91" s="1">
        <f ca="1">0*(RAND())</f>
        <v>0</v>
      </c>
      <c r="P91" s="1">
        <f ca="1">0*(RAND())</f>
        <v>0</v>
      </c>
      <c r="Q91" s="1">
        <f ca="1">0*(RAND())</f>
        <v>0</v>
      </c>
      <c r="R91" s="1">
        <f ca="1">0*(RAND())</f>
        <v>0</v>
      </c>
      <c r="S91" s="1">
        <f ca="1">2.56*(RAND())</f>
        <v>0.46905653523739888</v>
      </c>
      <c r="T91" s="1" t="s">
        <v>97</v>
      </c>
      <c r="U91" s="1">
        <f ca="1">1.7*(RAND())</f>
        <v>0.76218818799955024</v>
      </c>
      <c r="V91" s="1">
        <f ca="1">2.8*(RAND())</f>
        <v>0.66618030508218729</v>
      </c>
      <c r="W91" s="1">
        <f ca="1">0*(RAND())</f>
        <v>0</v>
      </c>
      <c r="X91" s="1">
        <f ca="1">900*(RAND())</f>
        <v>573.76051246132408</v>
      </c>
      <c r="Y91" s="1">
        <f ca="1">0*(RAND())</f>
        <v>0</v>
      </c>
      <c r="Z91" s="1">
        <f ca="1">0*(RAND())</f>
        <v>0</v>
      </c>
      <c r="AA91" s="1">
        <f ca="1">0*(RAND())</f>
        <v>0</v>
      </c>
      <c r="AB91" s="1">
        <f ca="1">0*(RAND())</f>
        <v>0</v>
      </c>
      <c r="AC91" s="1">
        <f ca="1">0*(RAND())</f>
        <v>0</v>
      </c>
      <c r="AD91" s="1">
        <f ca="1">24*(RAND())</f>
        <v>4.3833824821279679</v>
      </c>
      <c r="AE91" s="1">
        <f ca="1">0*(RAND())</f>
        <v>0</v>
      </c>
      <c r="AF91" s="1">
        <f ca="1">24*(RAND())</f>
        <v>7.9625741725238326</v>
      </c>
      <c r="AG91" s="1">
        <f ca="1">0*(RAND())</f>
        <v>0</v>
      </c>
      <c r="AH91" s="1">
        <f ca="1">0*(RAND())</f>
        <v>0</v>
      </c>
      <c r="AI91" s="1">
        <f ca="1">0*(RAND())</f>
        <v>0</v>
      </c>
      <c r="AJ91" s="1">
        <f ca="1">0*(RAND())</f>
        <v>0</v>
      </c>
      <c r="AK91" s="1">
        <f ca="1">0*(RAND())</f>
        <v>0</v>
      </c>
      <c r="AL91" s="1">
        <f ca="1">0*(RAND())</f>
        <v>0</v>
      </c>
      <c r="AM91" s="1">
        <f ca="1">0*(RAND())</f>
        <v>0</v>
      </c>
      <c r="AN91" s="1">
        <f ca="1">0*(RAND())</f>
        <v>0</v>
      </c>
      <c r="AO91" s="1">
        <f ca="1">0*(RAND())</f>
        <v>0</v>
      </c>
      <c r="AP91" s="1">
        <f ca="1">0*(RAND())</f>
        <v>0</v>
      </c>
      <c r="AQ91" s="1">
        <f ca="1">0*(RAND())</f>
        <v>0</v>
      </c>
      <c r="AR91" s="1">
        <f ca="1">21*(RAND())</f>
        <v>15.817619295095268</v>
      </c>
      <c r="AS91" s="1">
        <f ca="1">21*(RAND())</f>
        <v>14.216966035547319</v>
      </c>
      <c r="AT91" s="1">
        <f ca="1">223.195187165775*(RAND())</f>
        <v>45.275804227319</v>
      </c>
      <c r="AU91" s="1">
        <f ca="1">0*(RAND())</f>
        <v>0</v>
      </c>
      <c r="AV91" s="1">
        <f ca="1">0*(RAND())</f>
        <v>0</v>
      </c>
      <c r="AW91" s="1">
        <f ca="1">0*(RAND())</f>
        <v>0</v>
      </c>
      <c r="AX91" s="1">
        <f ca="1">0*(RAND())</f>
        <v>0</v>
      </c>
      <c r="AY91" s="1">
        <f ca="1">0*(RAND())</f>
        <v>0</v>
      </c>
      <c r="AZ91" s="1">
        <f ca="1">0*(RAND())</f>
        <v>0</v>
      </c>
      <c r="BA91" s="1" t="s">
        <v>97</v>
      </c>
      <c r="BB91" s="1" t="s">
        <v>97</v>
      </c>
      <c r="BC91" s="1" t="s">
        <v>97</v>
      </c>
      <c r="BD91" s="1">
        <f ca="1">0*(RAND())</f>
        <v>0</v>
      </c>
      <c r="BF91" s="20">
        <f t="shared" ca="1" si="2"/>
        <v>7.9625741725238326</v>
      </c>
      <c r="BG91" s="21">
        <f t="shared" ca="1" si="3"/>
        <v>7.9625741725238326</v>
      </c>
    </row>
    <row r="92" spans="3:59" x14ac:dyDescent="0.3">
      <c r="C92" s="2">
        <v>1</v>
      </c>
      <c r="E92" s="1" t="s">
        <v>95</v>
      </c>
      <c r="F92" s="1">
        <v>22</v>
      </c>
      <c r="G92" s="19">
        <v>44872</v>
      </c>
      <c r="H92" s="1" t="s">
        <v>117</v>
      </c>
      <c r="I92" s="1">
        <f ca="1">0*(RAND())</f>
        <v>0</v>
      </c>
      <c r="J92" s="1">
        <f ca="1">7.27205023635184*(RAND())</f>
        <v>0.37360612546801325</v>
      </c>
      <c r="K92" s="1">
        <f ca="1">7.1*(RAND())</f>
        <v>5.5109406939283039</v>
      </c>
      <c r="L92" s="1">
        <f ca="1">0*(RAND())</f>
        <v>0</v>
      </c>
      <c r="M92" s="1">
        <f ca="1">6.96235981091853*(RAND())</f>
        <v>6.1694864448470899</v>
      </c>
      <c r="N92" s="1">
        <f ca="1">0*(RAND())</f>
        <v>0</v>
      </c>
      <c r="O92" s="1">
        <f ca="1">0.137640189081472*(RAND())</f>
        <v>3.9984144460264132E-2</v>
      </c>
      <c r="P92" s="1">
        <f ca="1">0*(RAND())</f>
        <v>0</v>
      </c>
      <c r="Q92" s="1">
        <f ca="1">0*(RAND())</f>
        <v>0</v>
      </c>
      <c r="R92" s="1">
        <f ca="1">0.17205023635184*(RAND())</f>
        <v>7.7564589229299194E-2</v>
      </c>
      <c r="S92" s="1">
        <f ca="1">2.56*(RAND())</f>
        <v>2.4949005630390446</v>
      </c>
      <c r="T92" s="1">
        <f ca="1">2.7*(RAND())</f>
        <v>1.4615751830374482</v>
      </c>
      <c r="U92" s="1">
        <f ca="1">2.7*(RAND())</f>
        <v>0.90771527681195974</v>
      </c>
      <c r="V92" s="1">
        <f ca="1">0*(RAND())</f>
        <v>0</v>
      </c>
      <c r="W92" s="1">
        <f ca="1">49.0752*(RAND())</f>
        <v>10.426003070393786</v>
      </c>
      <c r="X92" s="1">
        <f ca="1">479.316945305972*(RAND())</f>
        <v>30.770143840756145</v>
      </c>
      <c r="Y92" s="1">
        <f ca="1">22.8*(RAND())</f>
        <v>20.736379209431782</v>
      </c>
      <c r="Z92" s="1">
        <f ca="1">16.5*(RAND())</f>
        <v>15.205258675875966</v>
      </c>
      <c r="AA92" s="1">
        <f ca="1">15.9977453538435*(RAND())</f>
        <v>10.084002859741279</v>
      </c>
      <c r="AB92" s="1">
        <f ca="1">13.6387965663308*(RAND())</f>
        <v>8.3182393867592097</v>
      </c>
      <c r="AC92" s="1">
        <f ca="1">0.358948787512637*(RAND())</f>
        <v>0.12645335619916537</v>
      </c>
      <c r="AD92" s="1">
        <f ca="1">0*(RAND())</f>
        <v>0</v>
      </c>
      <c r="AE92" s="1">
        <f ca="1">0*(RAND())</f>
        <v>0</v>
      </c>
      <c r="AF92" s="1">
        <f ca="1">0*(RAND())</f>
        <v>0</v>
      </c>
      <c r="AG92" s="1">
        <f ca="1">1.2*(RAND())</f>
        <v>0.59805161055083045</v>
      </c>
      <c r="AH92" s="1">
        <f ca="1">9.16120343366917*(RAND())</f>
        <v>9.1050017847066425</v>
      </c>
      <c r="AI92" s="1">
        <f ca="1">1*(RAND())</f>
        <v>0.50919098149656472</v>
      </c>
      <c r="AJ92" s="1">
        <f ca="1">1*(RAND())</f>
        <v>0.22503058174562762</v>
      </c>
      <c r="AK92" s="1">
        <f ca="1">0.5*(RAND())</f>
        <v>0.36743425384295608</v>
      </c>
      <c r="AL92" s="1">
        <f ca="1">0*(RAND())</f>
        <v>0</v>
      </c>
      <c r="AM92" s="1">
        <f ca="1">1*(RAND())</f>
        <v>0.21189373440579362</v>
      </c>
      <c r="AN92" s="1">
        <f ca="1">0.6*(RAND())</f>
        <v>0.30487268988490096</v>
      </c>
      <c r="AO92" s="1">
        <f ca="1">2.50225464615653*(RAND())</f>
        <v>0.46712441416314215</v>
      </c>
      <c r="AP92" s="1">
        <f ca="1">6*(RAND())</f>
        <v>3.3313609221180096</v>
      </c>
      <c r="AQ92" s="1">
        <f ca="1">0*(RAND())</f>
        <v>0</v>
      </c>
      <c r="AR92" s="1">
        <f ca="1">20*(RAND())</f>
        <v>14.717059117940396</v>
      </c>
      <c r="AS92" s="1">
        <f ca="1">0*(RAND())</f>
        <v>0</v>
      </c>
      <c r="AT92" s="1">
        <f ca="1">133.420372573921*(RAND())</f>
        <v>102.75027536584186</v>
      </c>
      <c r="AU92" s="1">
        <f ca="1">0*(RAND())</f>
        <v>0</v>
      </c>
      <c r="AV92" s="1">
        <f ca="1">0*(RAND())</f>
        <v>0</v>
      </c>
      <c r="AW92" s="1">
        <f ca="1">0*(RAND())</f>
        <v>0</v>
      </c>
      <c r="AX92" s="1">
        <f ca="1">0*(RAND())</f>
        <v>0</v>
      </c>
      <c r="AY92" s="1">
        <f ca="1">0.2*(RAND())</f>
        <v>0.14813151890115733</v>
      </c>
      <c r="AZ92" s="1">
        <f ca="1">0*(RAND())</f>
        <v>0</v>
      </c>
      <c r="BA92" s="1" t="s">
        <v>97</v>
      </c>
      <c r="BB92" s="1" t="s">
        <v>97</v>
      </c>
      <c r="BC92" s="1" t="s">
        <v>97</v>
      </c>
      <c r="BD92" s="1">
        <f ca="1">2*(RAND())</f>
        <v>0.57635906240760137</v>
      </c>
      <c r="BF92" s="20">
        <f t="shared" ca="1" si="2"/>
        <v>11.852781590356951</v>
      </c>
      <c r="BG92" s="21">
        <f t="shared" ca="1" si="3"/>
        <v>21.334430819982611</v>
      </c>
    </row>
    <row r="93" spans="3:59" x14ac:dyDescent="0.3">
      <c r="C93" s="2">
        <v>1</v>
      </c>
      <c r="E93" s="1" t="s">
        <v>95</v>
      </c>
      <c r="F93" s="1">
        <v>23</v>
      </c>
      <c r="G93" s="19">
        <v>44872</v>
      </c>
      <c r="H93" s="1" t="s">
        <v>118</v>
      </c>
      <c r="I93" s="1">
        <f ca="1">0*(RAND())</f>
        <v>0</v>
      </c>
      <c r="J93" s="1">
        <f ca="1">8.46833542381115*(RAND())</f>
        <v>5.6500308312892527</v>
      </c>
      <c r="K93" s="1">
        <f ca="1">8.3*(RAND())</f>
        <v>7.1167614362837925</v>
      </c>
      <c r="L93" s="1">
        <f ca="1">0*(RAND())</f>
        <v>0</v>
      </c>
      <c r="M93" s="1">
        <f ca="1">7.96332915237771*(RAND())</f>
        <v>7.8063165600563877</v>
      </c>
      <c r="N93" s="1">
        <f ca="1">0*(RAND())</f>
        <v>0</v>
      </c>
      <c r="O93" s="1">
        <f ca="1">0.336670847622293*(RAND())</f>
        <v>0.20873942853446661</v>
      </c>
      <c r="P93" s="1">
        <f ca="1">0*(RAND())</f>
        <v>0</v>
      </c>
      <c r="Q93" s="1">
        <f ca="1">0*(RAND())</f>
        <v>0</v>
      </c>
      <c r="R93" s="1">
        <f ca="1">0.168335423811146*(RAND())</f>
        <v>9.0242004266219394E-2</v>
      </c>
      <c r="S93" s="1">
        <f ca="1">2.56*(RAND())</f>
        <v>1.743615033756112</v>
      </c>
      <c r="T93" s="1">
        <f ca="1">3.7*(RAND())</f>
        <v>2.7382332188151235</v>
      </c>
      <c r="U93" s="1">
        <f ca="1">3.7*(RAND())</f>
        <v>2.9854592819439381</v>
      </c>
      <c r="V93" s="1">
        <f ca="1">0*(RAND())</f>
        <v>0</v>
      </c>
      <c r="W93" s="1">
        <f ca="1">78.6176*(RAND())</f>
        <v>52.541379316072529</v>
      </c>
      <c r="X93" s="1">
        <f ca="1">534.369282891022*(RAND())</f>
        <v>160.89952648219472</v>
      </c>
      <c r="Y93" s="1">
        <f ca="1">22.56*(RAND())</f>
        <v>21.302168537128658</v>
      </c>
      <c r="Z93" s="1">
        <f ca="1">17.86*(RAND())</f>
        <v>12.627388009446582</v>
      </c>
      <c r="AA93" s="1">
        <f ca="1">14.5965253711537*(RAND())</f>
        <v>10.871955177235971</v>
      </c>
      <c r="AB93" s="1">
        <f ca="1">12.7815083422922*(RAND())</f>
        <v>3.7177762720791745</v>
      </c>
      <c r="AC93" s="1">
        <f ca="1">0.315017028861437*(RAND())</f>
        <v>0.11982315411195321</v>
      </c>
      <c r="AD93" s="1">
        <f ca="1">0*(RAND())</f>
        <v>0</v>
      </c>
      <c r="AE93" s="1">
        <f ca="1">0*(RAND())</f>
        <v>0</v>
      </c>
      <c r="AF93" s="1">
        <f ca="1">0*(RAND())</f>
        <v>0</v>
      </c>
      <c r="AG93" s="1">
        <f ca="1">1.44*(RAND())</f>
        <v>0.67183333657031696</v>
      </c>
      <c r="AH93" s="1">
        <f ca="1">9.77849165770778*(RAND())</f>
        <v>8.9453162386270062</v>
      </c>
      <c r="AI93" s="1">
        <f ca="1">1*(RAND())</f>
        <v>0.44069564147898144</v>
      </c>
      <c r="AJ93" s="1">
        <f ca="1">1*(RAND())</f>
        <v>0.18170227756677648</v>
      </c>
      <c r="AK93" s="1">
        <f ca="1">0.5*(RAND())</f>
        <v>0.27439450261912102</v>
      </c>
      <c r="AL93" s="1">
        <f ca="1">0*(RAND())</f>
        <v>0</v>
      </c>
      <c r="AM93" s="1">
        <f ca="1">0*(RAND())</f>
        <v>0</v>
      </c>
      <c r="AN93" s="1">
        <f ca="1">0.5*(RAND())</f>
        <v>0.43317615726849062</v>
      </c>
      <c r="AO93" s="1">
        <f ca="1">4.76347462884634*(RAND())</f>
        <v>0.93671283212689249</v>
      </c>
      <c r="AP93" s="1">
        <f ca="1">7.38892900889875*(RAND())</f>
        <v>7.288943751568711</v>
      </c>
      <c r="AQ93" s="1">
        <f ca="1">0*(RAND())</f>
        <v>0</v>
      </c>
      <c r="AR93" s="1">
        <f ca="1">21*(RAND())</f>
        <v>14.321722422676581</v>
      </c>
      <c r="AS93" s="1">
        <f ca="1">21*(RAND())</f>
        <v>14.249633791530226</v>
      </c>
      <c r="AT93" s="1">
        <f ca="1">113.192242631354*(RAND())</f>
        <v>104.54500137516419</v>
      </c>
      <c r="AU93" s="1">
        <f ca="1">0*(RAND())</f>
        <v>0</v>
      </c>
      <c r="AV93" s="1">
        <f ca="1">0*(RAND())</f>
        <v>0</v>
      </c>
      <c r="AW93" s="1">
        <f ca="1">0*(RAND())</f>
        <v>0</v>
      </c>
      <c r="AX93" s="1">
        <f ca="1">0*(RAND())</f>
        <v>0</v>
      </c>
      <c r="AY93" s="1">
        <f ca="1">0.2*(RAND())</f>
        <v>7.3302670989770211E-2</v>
      </c>
      <c r="AZ93" s="1">
        <f ca="1">0*(RAND())</f>
        <v>0</v>
      </c>
      <c r="BA93" s="1" t="s">
        <v>97</v>
      </c>
      <c r="BB93" s="1" t="s">
        <v>97</v>
      </c>
      <c r="BC93" s="1" t="s">
        <v>97</v>
      </c>
      <c r="BD93" s="1">
        <f ca="1">1.5*(RAND())</f>
        <v>0.85076570827105147</v>
      </c>
      <c r="BF93" s="20">
        <f t="shared" ca="1" si="2"/>
        <v>7.700182553082529</v>
      </c>
      <c r="BG93" s="21">
        <f t="shared" ca="1" si="3"/>
        <v>21.974001873698974</v>
      </c>
    </row>
    <row r="94" spans="3:59" x14ac:dyDescent="0.3">
      <c r="C94" s="2">
        <v>1</v>
      </c>
      <c r="E94" s="1" t="s">
        <v>95</v>
      </c>
      <c r="F94" s="1">
        <v>24</v>
      </c>
      <c r="G94" s="19">
        <v>44872</v>
      </c>
      <c r="H94" s="1" t="s">
        <v>119</v>
      </c>
      <c r="I94" s="1">
        <f ca="1">0*(RAND())</f>
        <v>0</v>
      </c>
      <c r="J94" s="1">
        <f ca="1">1*(RAND())</f>
        <v>0.15947767587326611</v>
      </c>
      <c r="K94" s="1">
        <f ca="1">0*(RAND())</f>
        <v>0</v>
      </c>
      <c r="L94" s="1">
        <f ca="1">0*(RAND())</f>
        <v>0</v>
      </c>
      <c r="M94" s="1">
        <f ca="1">0*(RAND())</f>
        <v>0</v>
      </c>
      <c r="N94" s="1">
        <f ca="1">0*(RAND())</f>
        <v>0</v>
      </c>
      <c r="O94" s="1">
        <f ca="1">0*(RAND())</f>
        <v>0</v>
      </c>
      <c r="P94" s="1">
        <f ca="1">0*(RAND())</f>
        <v>0</v>
      </c>
      <c r="Q94" s="1">
        <f ca="1">0*(RAND())</f>
        <v>0</v>
      </c>
      <c r="R94" s="1">
        <f ca="1">1*(RAND())</f>
        <v>0.103474266208891</v>
      </c>
      <c r="S94" s="1">
        <f ca="1">2.56*(RAND())</f>
        <v>0.52681793543276689</v>
      </c>
      <c r="T94" s="1" t="s">
        <v>97</v>
      </c>
      <c r="U94" s="1">
        <f ca="1">0*(RAND())</f>
        <v>0</v>
      </c>
      <c r="V94" s="1">
        <f ca="1">0*(RAND())</f>
        <v>0</v>
      </c>
      <c r="W94" s="1">
        <f ca="1">0*(RAND())</f>
        <v>0</v>
      </c>
      <c r="X94" s="1">
        <f ca="1">49.8503322352076*(RAND())</f>
        <v>3.9988787787540461</v>
      </c>
      <c r="Y94" s="1">
        <f ca="1">22.56*(RAND())</f>
        <v>0.48271453045152846</v>
      </c>
      <c r="Z94" s="1">
        <f ca="1">20.06*(RAND())</f>
        <v>16.945801175829867</v>
      </c>
      <c r="AA94" s="1">
        <f ca="1">20.0600468474658*(RAND())</f>
        <v>7.7264692449469257</v>
      </c>
      <c r="AB94" s="1">
        <f ca="1">0*(RAND())</f>
        <v>0</v>
      </c>
      <c r="AC94" s="1">
        <f ca="1">20.0600468474658*(RAND())</f>
        <v>15.54787211701705</v>
      </c>
      <c r="AD94" s="1">
        <f ca="1">0*(RAND())</f>
        <v>0</v>
      </c>
      <c r="AE94" s="1">
        <f ca="1">0*(RAND())</f>
        <v>0</v>
      </c>
      <c r="AF94" s="1">
        <f ca="1">0*(RAND())</f>
        <v>0</v>
      </c>
      <c r="AG94" s="1">
        <f ca="1">1.44*(RAND())</f>
        <v>0.4549868468742127</v>
      </c>
      <c r="AH94" s="1">
        <f ca="1">22.56*(RAND())</f>
        <v>19.456523918804191</v>
      </c>
      <c r="AI94" s="1">
        <f ca="1">1*(RAND())</f>
        <v>0.54978652039723286</v>
      </c>
      <c r="AJ94" s="1">
        <f ca="1">1*(RAND())</f>
        <v>0.56234035702937513</v>
      </c>
      <c r="AK94" s="1">
        <f ca="1">0.5*(RAND())</f>
        <v>0.30420402123768003</v>
      </c>
      <c r="AL94" s="1">
        <f ca="1">0*(RAND())</f>
        <v>0</v>
      </c>
      <c r="AM94" s="1">
        <f ca="1">0*(RAND())</f>
        <v>0</v>
      </c>
      <c r="AN94" s="1">
        <f ca="1">0*(RAND())</f>
        <v>0</v>
      </c>
      <c r="AO94" s="1">
        <f ca="1">-0.0000468474658141815*(RAND())</f>
        <v>-2.353438567369878E-5</v>
      </c>
      <c r="AP94" s="1">
        <f ca="1">0*(RAND())</f>
        <v>0</v>
      </c>
      <c r="AQ94" s="1">
        <f ca="1">0*(RAND())</f>
        <v>0</v>
      </c>
      <c r="AR94" s="1">
        <f ca="1">0*(RAND())</f>
        <v>0</v>
      </c>
      <c r="AS94" s="1">
        <f ca="1">0*(RAND())</f>
        <v>0</v>
      </c>
      <c r="AT94" s="1" t="s">
        <v>120</v>
      </c>
      <c r="AU94" s="1">
        <f ca="1">0*(RAND())</f>
        <v>0</v>
      </c>
      <c r="AV94" s="1">
        <f ca="1">0*(RAND())</f>
        <v>0</v>
      </c>
      <c r="AW94" s="1">
        <f ca="1">0*(RAND())</f>
        <v>0</v>
      </c>
      <c r="AX94" s="1">
        <f ca="1">0*(RAND())</f>
        <v>0</v>
      </c>
      <c r="AY94" s="1">
        <f ca="1">0*(RAND())</f>
        <v>0</v>
      </c>
      <c r="AZ94" s="1">
        <f ca="1">0*(RAND())</f>
        <v>0</v>
      </c>
      <c r="BA94" s="1" t="s">
        <v>97</v>
      </c>
      <c r="BB94" s="1" t="s">
        <v>97</v>
      </c>
      <c r="BC94" s="1" t="s">
        <v>97</v>
      </c>
      <c r="BD94" s="1">
        <f ca="1">0*(RAND())</f>
        <v>0</v>
      </c>
      <c r="BF94" s="20">
        <f t="shared" ca="1" si="2"/>
        <v>17.419166328169879</v>
      </c>
      <c r="BG94" s="21">
        <f t="shared" ca="1" si="3"/>
        <v>0.93770137732574121</v>
      </c>
    </row>
    <row r="95" spans="3:59" x14ac:dyDescent="0.3">
      <c r="C95" s="2">
        <v>1</v>
      </c>
      <c r="E95" s="1" t="s">
        <v>95</v>
      </c>
      <c r="F95" s="1">
        <v>25</v>
      </c>
      <c r="G95" s="19">
        <v>44872</v>
      </c>
      <c r="H95" s="1" t="s">
        <v>121</v>
      </c>
      <c r="I95" s="1">
        <f ca="1">0*(RAND())</f>
        <v>0</v>
      </c>
      <c r="J95" s="1">
        <f ca="1">7.68232204372591*(RAND())</f>
        <v>0.58522826094082514</v>
      </c>
      <c r="K95" s="1">
        <f ca="1">7.6*(RAND())</f>
        <v>6.2958325105008397</v>
      </c>
      <c r="L95" s="1">
        <f ca="1">0*(RAND())</f>
        <v>0</v>
      </c>
      <c r="M95" s="1">
        <f ca="1">7.47651693441113*(RAND())</f>
        <v>2.8938402689267688</v>
      </c>
      <c r="N95" s="1">
        <f ca="1">0*(RAND())</f>
        <v>0</v>
      </c>
      <c r="O95" s="1">
        <f ca="1">0.123483065588867*(RAND())</f>
        <v>6.9440034051949148E-3</v>
      </c>
      <c r="P95" s="1">
        <f ca="1">0*(RAND())</f>
        <v>0</v>
      </c>
      <c r="Q95" s="1">
        <f ca="1">0*(RAND())</f>
        <v>0</v>
      </c>
      <c r="R95" s="1">
        <f ca="1">0.0823220437259115*(RAND())</f>
        <v>8.1382128576517249E-2</v>
      </c>
      <c r="S95" s="1">
        <f ca="1">2.56*(RAND())</f>
        <v>1.3046890857216671</v>
      </c>
      <c r="T95" s="1">
        <f ca="1">3.1*(RAND())</f>
        <v>1.8514984738394638</v>
      </c>
      <c r="U95" s="1">
        <f ca="1">3.1*(RAND())</f>
        <v>0.17666953181005471</v>
      </c>
      <c r="V95" s="1">
        <f ca="1">0*(RAND())</f>
        <v>0</v>
      </c>
      <c r="W95" s="1">
        <f ca="1">60.3136*(RAND())</f>
        <v>15.405772859265559</v>
      </c>
      <c r="X95" s="1">
        <f ca="1">509.653460831666*(RAND())</f>
        <v>446.67976572907639</v>
      </c>
      <c r="Y95" s="1">
        <f ca="1">23.04*(RAND())</f>
        <v>1.8428395060128382</v>
      </c>
      <c r="Z95" s="1">
        <f ca="1">17.24*(RAND())</f>
        <v>17.010985862760943</v>
      </c>
      <c r="AA95" s="1">
        <f ca="1">14.47038138169*(RAND())</f>
        <v>12.404943380769636</v>
      </c>
      <c r="AB95" s="1">
        <f ca="1">12.80885585493*(RAND())</f>
        <v>12.29871112131606</v>
      </c>
      <c r="AC95" s="1">
        <f ca="1">0.161525526760038*(RAND())</f>
        <v>4.638079286248873E-2</v>
      </c>
      <c r="AD95" s="1">
        <f ca="1">0*(RAND())</f>
        <v>0</v>
      </c>
      <c r="AE95" s="1">
        <f ca="1">0*(RAND())</f>
        <v>0</v>
      </c>
      <c r="AF95" s="1">
        <f ca="1">0*(RAND())</f>
        <v>0</v>
      </c>
      <c r="AG95" s="1">
        <f ca="1">0.96*(RAND())</f>
        <v>0.84805156279967775</v>
      </c>
      <c r="AH95" s="1">
        <f ca="1">10.23114414507*(RAND())</f>
        <v>0.72496927592622884</v>
      </c>
      <c r="AI95" s="1">
        <f ca="1">1*(RAND())</f>
        <v>0.41255528348432002</v>
      </c>
      <c r="AJ95" s="1">
        <f ca="1">1*(RAND())</f>
        <v>0.15389304005487436</v>
      </c>
      <c r="AK95" s="1">
        <f ca="1">0.5*(RAND())</f>
        <v>0.27237422310265896</v>
      </c>
      <c r="AL95" s="1">
        <f ca="1">0*(RAND())</f>
        <v>0</v>
      </c>
      <c r="AM95" s="1">
        <f ca="1">1*(RAND())</f>
        <v>0.87662954402342841</v>
      </c>
      <c r="AN95" s="1">
        <f ca="1">0.6*(RAND())</f>
        <v>0.10290563252826812</v>
      </c>
      <c r="AO95" s="1">
        <f ca="1">4.26961861830999*(RAND())</f>
        <v>0.92004895362028838</v>
      </c>
      <c r="AP95" s="1">
        <f ca="1">6.27292060443581*(RAND())</f>
        <v>1.0589628990717592</v>
      </c>
      <c r="AQ95" s="1">
        <f ca="1">0*(RAND())</f>
        <v>0</v>
      </c>
      <c r="AR95" s="1">
        <f ca="1">21*(RAND())</f>
        <v>2.6013885203796718</v>
      </c>
      <c r="AS95" s="1">
        <f ca="1">21*(RAND())</f>
        <v>17.046086367207877</v>
      </c>
      <c r="AT95" s="1">
        <f ca="1">127.435401100253*(RAND())</f>
        <v>73.077090323818183</v>
      </c>
      <c r="AU95" s="1">
        <f ca="1">0*(RAND())</f>
        <v>0</v>
      </c>
      <c r="AV95" s="1">
        <f ca="1">0*(RAND())</f>
        <v>0</v>
      </c>
      <c r="AW95" s="1">
        <f ca="1">0*(RAND())</f>
        <v>0</v>
      </c>
      <c r="AX95" s="1">
        <f ca="1">0*(RAND())</f>
        <v>0</v>
      </c>
      <c r="AY95" s="1">
        <f ca="1">0.2*(RAND())</f>
        <v>0.15895848896141704</v>
      </c>
      <c r="AZ95" s="1">
        <f ca="1">0*(RAND())</f>
        <v>0</v>
      </c>
      <c r="BA95" s="1" t="s">
        <v>97</v>
      </c>
      <c r="BB95" s="1" t="s">
        <v>97</v>
      </c>
      <c r="BC95" s="1" t="s">
        <v>97</v>
      </c>
      <c r="BD95" s="1">
        <f ca="1">1.5*(RAND())</f>
        <v>0.89806139759606929</v>
      </c>
      <c r="BF95" s="20">
        <f t="shared" ca="1" si="2"/>
        <v>16.988570040349551</v>
      </c>
      <c r="BG95" s="21">
        <f t="shared" ca="1" si="3"/>
        <v>2.6908910688125158</v>
      </c>
    </row>
    <row r="96" spans="3:59" x14ac:dyDescent="0.3">
      <c r="C96" s="2">
        <v>1</v>
      </c>
      <c r="E96" s="1" t="s">
        <v>95</v>
      </c>
      <c r="F96" s="1">
        <v>26</v>
      </c>
      <c r="G96" s="19">
        <v>44872</v>
      </c>
      <c r="H96" s="1" t="s">
        <v>122</v>
      </c>
      <c r="I96" s="1">
        <f ca="1">0*(RAND())</f>
        <v>0</v>
      </c>
      <c r="J96" s="1">
        <f ca="1">0*(RAND())</f>
        <v>0</v>
      </c>
      <c r="K96" s="1">
        <f ca="1">0*(RAND())</f>
        <v>0</v>
      </c>
      <c r="L96" s="1">
        <f ca="1">0*(RAND())</f>
        <v>0</v>
      </c>
      <c r="M96" s="1">
        <f ca="1">0*(RAND())</f>
        <v>0</v>
      </c>
      <c r="N96" s="1">
        <f ca="1">0*(RAND())</f>
        <v>0</v>
      </c>
      <c r="O96" s="1">
        <f ca="1">0*(RAND())</f>
        <v>0</v>
      </c>
      <c r="P96" s="1">
        <f ca="1">0*(RAND())</f>
        <v>0</v>
      </c>
      <c r="Q96" s="1">
        <f ca="1">0*(RAND())</f>
        <v>0</v>
      </c>
      <c r="R96" s="1">
        <f ca="1">0*(RAND())</f>
        <v>0</v>
      </c>
      <c r="S96" s="1">
        <f ca="1">2.56*(RAND())</f>
        <v>0.22148091113680665</v>
      </c>
      <c r="T96" s="1">
        <f ca="1">0*(RAND())</f>
        <v>0</v>
      </c>
      <c r="U96" s="1">
        <f ca="1">0*(RAND())</f>
        <v>0</v>
      </c>
      <c r="V96" s="1">
        <f ca="1">0*(RAND())</f>
        <v>0</v>
      </c>
      <c r="W96" s="1">
        <f ca="1">0*(RAND())</f>
        <v>0</v>
      </c>
      <c r="X96" s="1">
        <f ca="1">504.382107657316*(RAND())</f>
        <v>23.317425883459048</v>
      </c>
      <c r="Y96" s="1">
        <f ca="1">0*(RAND())</f>
        <v>0</v>
      </c>
      <c r="Z96" s="1">
        <f ca="1">0*(RAND())</f>
        <v>0</v>
      </c>
      <c r="AA96" s="1">
        <f ca="1">0*(RAND())</f>
        <v>0</v>
      </c>
      <c r="AB96" s="1">
        <f ca="1">0*(RAND())</f>
        <v>0</v>
      </c>
      <c r="AC96" s="1">
        <f ca="1">0*(RAND())</f>
        <v>0</v>
      </c>
      <c r="AD96" s="1">
        <f ca="1">0*(RAND())</f>
        <v>0</v>
      </c>
      <c r="AE96" s="1">
        <f ca="1">0*(RAND())</f>
        <v>0</v>
      </c>
      <c r="AF96" s="1">
        <f ca="1">0*(RAND())</f>
        <v>0</v>
      </c>
      <c r="AG96" s="1">
        <f ca="1">24*(RAND())</f>
        <v>6.0586369866551468</v>
      </c>
      <c r="AH96" s="1">
        <f ca="1">0*(RAND())</f>
        <v>0</v>
      </c>
      <c r="AI96" s="1">
        <f ca="1">0*(RAND())</f>
        <v>0</v>
      </c>
      <c r="AJ96" s="1">
        <f ca="1">0*(RAND())</f>
        <v>0</v>
      </c>
      <c r="AK96" s="1">
        <f ca="1">0*(RAND())</f>
        <v>0</v>
      </c>
      <c r="AL96" s="1">
        <f ca="1">0*(RAND())</f>
        <v>0</v>
      </c>
      <c r="AM96" s="1">
        <f ca="1">0*(RAND())</f>
        <v>0</v>
      </c>
      <c r="AN96" s="1">
        <f ca="1">0*(RAND())</f>
        <v>0</v>
      </c>
      <c r="AO96" s="1">
        <f ca="1">0*(RAND())</f>
        <v>0</v>
      </c>
      <c r="AP96" s="1">
        <f ca="1">0*(RAND())</f>
        <v>0</v>
      </c>
      <c r="AQ96" s="1">
        <f ca="1">0*(RAND())</f>
        <v>0</v>
      </c>
      <c r="AR96" s="1">
        <f ca="1">0*(RAND())</f>
        <v>0</v>
      </c>
      <c r="AS96" s="1">
        <f ca="1">0*(RAND())</f>
        <v>0</v>
      </c>
      <c r="AT96" s="1" t="s">
        <v>120</v>
      </c>
      <c r="AU96" s="1" t="s">
        <v>120</v>
      </c>
      <c r="AV96" s="1">
        <f ca="1">0*(RAND())</f>
        <v>0</v>
      </c>
      <c r="AW96" s="1">
        <f ca="1">0*(RAND())</f>
        <v>0</v>
      </c>
      <c r="AX96" s="1">
        <f ca="1">0*(RAND())</f>
        <v>0</v>
      </c>
      <c r="AY96" s="1">
        <f ca="1">0*(RAND())</f>
        <v>0</v>
      </c>
      <c r="AZ96" s="1">
        <f ca="1">0*(RAND())</f>
        <v>0</v>
      </c>
      <c r="BA96" s="1" t="s">
        <v>97</v>
      </c>
      <c r="BB96" s="1" t="s">
        <v>97</v>
      </c>
      <c r="BC96" s="1" t="s">
        <v>97</v>
      </c>
      <c r="BD96" s="1">
        <f ca="1">0*(RAND())</f>
        <v>0</v>
      </c>
      <c r="BF96" s="20">
        <f t="shared" ca="1" si="2"/>
        <v>6.0586369866551468</v>
      </c>
      <c r="BG96" s="21">
        <f t="shared" ca="1" si="3"/>
        <v>6.0586369866551468</v>
      </c>
    </row>
    <row r="97" spans="3:59" x14ac:dyDescent="0.3">
      <c r="C97" s="2">
        <v>1</v>
      </c>
      <c r="E97" s="1" t="s">
        <v>95</v>
      </c>
      <c r="F97" s="1">
        <v>27</v>
      </c>
      <c r="G97" s="19">
        <v>44872</v>
      </c>
      <c r="H97" s="1" t="s">
        <v>123</v>
      </c>
      <c r="I97" s="1" t="s">
        <v>97</v>
      </c>
      <c r="J97" s="1">
        <f ca="1">8*(RAND())</f>
        <v>3.8755976987502798</v>
      </c>
      <c r="K97" s="1">
        <f ca="1">8*(RAND())</f>
        <v>3.2916781966808388</v>
      </c>
      <c r="L97" s="1">
        <f ca="1">0*(RAND())</f>
        <v>0</v>
      </c>
      <c r="M97" s="1">
        <f ca="1">8*(RAND())</f>
        <v>3.9977458465545936</v>
      </c>
      <c r="N97" s="1">
        <f ca="1">0*(RAND())</f>
        <v>0</v>
      </c>
      <c r="O97" s="1">
        <f ca="1">0*(RAND())</f>
        <v>0</v>
      </c>
      <c r="P97" s="1">
        <f ca="1">0*(RAND())</f>
        <v>0</v>
      </c>
      <c r="Q97" s="1">
        <f ca="1">0*(RAND())</f>
        <v>0</v>
      </c>
      <c r="R97" s="1">
        <f ca="1">0*(RAND())</f>
        <v>0</v>
      </c>
      <c r="S97" s="1">
        <f ca="1">2.56*(RAND())</f>
        <v>2.1446435230473551</v>
      </c>
      <c r="T97" s="1">
        <f ca="1">4.4*(RAND())</f>
        <v>1.9775693235318765</v>
      </c>
      <c r="U97" s="1">
        <f ca="1">4.4*(RAND())</f>
        <v>1.5021625426588903</v>
      </c>
      <c r="V97" s="1">
        <f ca="1">0*(RAND())</f>
        <v>0</v>
      </c>
      <c r="W97" s="1">
        <f ca="1">90.112*(RAND())</f>
        <v>22.34439495471447</v>
      </c>
      <c r="X97" s="1">
        <f ca="1">490.991409333643*(RAND())</f>
        <v>410.90639832897256</v>
      </c>
      <c r="Y97" s="1">
        <f ca="1">23.6898664608615*(RAND())</f>
        <v>18.484764057050885</v>
      </c>
      <c r="Z97" s="1">
        <f ca="1">18.9827859095936*(RAND())</f>
        <v>16.841390532541311</v>
      </c>
      <c r="AA97" s="1">
        <f ca="1">13.9715148744447*(RAND())</f>
        <v>9.6331778182067058</v>
      </c>
      <c r="AB97" s="1">
        <f ca="1">12.9715148744447*(RAND())</f>
        <v>5.3389836895227214</v>
      </c>
      <c r="AC97" s="1">
        <f ca="1">0*(RAND())</f>
        <v>0</v>
      </c>
      <c r="AD97" s="1">
        <f ca="1">0*(RAND())</f>
        <v>0</v>
      </c>
      <c r="AE97" s="1">
        <f ca="1">0*(RAND())</f>
        <v>0</v>
      </c>
      <c r="AF97" s="1">
        <f ca="1">0*(RAND())</f>
        <v>0</v>
      </c>
      <c r="AG97" s="1">
        <f ca="1">0.310133539138459*(RAND())</f>
        <v>2.4914973502033939E-2</v>
      </c>
      <c r="AH97" s="1">
        <f ca="1">10.7183515864168*(RAND())</f>
        <v>4.5530389440209778</v>
      </c>
      <c r="AI97" s="1">
        <f ca="1">1*(RAND())</f>
        <v>0.37134606918344804</v>
      </c>
      <c r="AJ97" s="1">
        <f ca="1">1*(RAND())</f>
        <v>0.34347106544677852</v>
      </c>
      <c r="AK97" s="1">
        <f ca="1">0.5*(RAND())</f>
        <v>0.30611578081382812</v>
      </c>
      <c r="AL97" s="1">
        <f ca="1">0.457080551267949*(RAND())</f>
        <v>0.1948323662914041</v>
      </c>
      <c r="AM97" s="1">
        <f ca="1">0*(RAND())</f>
        <v>0</v>
      </c>
      <c r="AN97" s="1">
        <f ca="1">0.5*(RAND())</f>
        <v>0.49611953085149108</v>
      </c>
      <c r="AO97" s="1">
        <f ca="1">6.01127103514886*(RAND())</f>
        <v>4.7376921119699649</v>
      </c>
      <c r="AP97" s="1">
        <f ca="1">8*(RAND())</f>
        <v>1.6219183284139094</v>
      </c>
      <c r="AQ97" s="1">
        <f ca="1">0*(RAND())</f>
        <v>0</v>
      </c>
      <c r="AR97" s="1">
        <f ca="1">21*(RAND())</f>
        <v>6.1263357486615497</v>
      </c>
      <c r="AS97" s="1">
        <f ca="1">0*(RAND())</f>
        <v>0</v>
      </c>
      <c r="AT97" s="1">
        <f ca="1">97.4875530149364*(RAND())</f>
        <v>85.867124303117677</v>
      </c>
      <c r="AU97" s="1">
        <f ca="1">0*(RAND())</f>
        <v>0</v>
      </c>
      <c r="AV97" s="1">
        <f ca="1">0*(RAND())</f>
        <v>0</v>
      </c>
      <c r="AW97" s="1">
        <f ca="1">0*(RAND())</f>
        <v>0</v>
      </c>
      <c r="AX97" s="1">
        <f ca="1">0*(RAND())</f>
        <v>0</v>
      </c>
      <c r="AY97" s="1">
        <f ca="1">0.25*(RAND())</f>
        <v>8.2899892430464139E-3</v>
      </c>
      <c r="AZ97" s="1">
        <f ca="1">0*(RAND())</f>
        <v>0</v>
      </c>
      <c r="BA97" s="1" t="s">
        <v>97</v>
      </c>
      <c r="BB97" s="1" t="s">
        <v>97</v>
      </c>
      <c r="BC97" s="1" t="s">
        <v>97</v>
      </c>
      <c r="BD97" s="1">
        <f ca="1">1*(RAND())</f>
        <v>0.73494099864324203</v>
      </c>
      <c r="BF97" s="20">
        <f t="shared" ca="1" si="2"/>
        <v>12.55670657546796</v>
      </c>
      <c r="BG97" s="21">
        <f t="shared" ca="1" si="3"/>
        <v>18.50967903055292</v>
      </c>
    </row>
    <row r="98" spans="3:59" x14ac:dyDescent="0.3">
      <c r="C98" s="2">
        <v>1</v>
      </c>
      <c r="E98" s="1" t="s">
        <v>95</v>
      </c>
      <c r="F98" s="1">
        <v>28</v>
      </c>
      <c r="G98" s="19">
        <v>44872</v>
      </c>
      <c r="H98" s="1" t="s">
        <v>124</v>
      </c>
      <c r="I98" s="1">
        <f ca="1">2*(RAND())</f>
        <v>0.25794138474840933</v>
      </c>
      <c r="J98" s="1">
        <f ca="1">1.42857142857143*(RAND())</f>
        <v>0.83792485363336833</v>
      </c>
      <c r="K98" s="1">
        <f ca="1">1.42857142857143*(RAND())</f>
        <v>9.7754929686177799E-2</v>
      </c>
      <c r="L98" s="1">
        <f ca="1">1.42857142857143*(RAND())</f>
        <v>1.1863810845037679</v>
      </c>
      <c r="M98" s="1">
        <f ca="1">2.22044604925031E-16*(RAND())</f>
        <v>1.8049427812696768E-17</v>
      </c>
      <c r="N98" s="1">
        <f ca="1">0*(RAND())</f>
        <v>0</v>
      </c>
      <c r="O98" s="1">
        <f ca="1">0*(RAND())</f>
        <v>0</v>
      </c>
      <c r="P98" s="1">
        <f ca="1">0*(RAND())</f>
        <v>0</v>
      </c>
      <c r="Q98" s="1">
        <f ca="1">0*(RAND())</f>
        <v>0</v>
      </c>
      <c r="R98" s="1">
        <f ca="1">0*(RAND())</f>
        <v>0</v>
      </c>
      <c r="S98" s="1">
        <f ca="1">1.37*(RAND())</f>
        <v>1.1760253093065742</v>
      </c>
      <c r="T98" s="1">
        <f ca="1">3.5*(RAND())</f>
        <v>2.0356970464968662</v>
      </c>
      <c r="U98" s="1">
        <f ca="1">0*(RAND())</f>
        <v>0</v>
      </c>
      <c r="V98" s="1">
        <f ca="1">3.5*(RAND())</f>
        <v>2.4816412334139426</v>
      </c>
      <c r="W98" s="1">
        <f ca="1">6.85*(RAND())</f>
        <v>1.289976398414401</v>
      </c>
      <c r="X98" s="1">
        <f ca="1">324.266666666667*(RAND())</f>
        <v>229.69710342920649</v>
      </c>
      <c r="Y98" s="1">
        <f ca="1">21.775*(RAND())</f>
        <v>21.138891031042288</v>
      </c>
      <c r="Z98" s="1">
        <f ca="1">17.1078125*(RAND())</f>
        <v>4.848407253570274</v>
      </c>
      <c r="AA98" s="1">
        <f ca="1">5.40554511278195*(RAND())</f>
        <v>2.5371473290553688</v>
      </c>
      <c r="AB98" s="1">
        <f ca="1">4.40554511278195*(RAND())</f>
        <v>0.14350158875974944</v>
      </c>
      <c r="AC98" s="1">
        <f ca="1">0*(RAND())</f>
        <v>0</v>
      </c>
      <c r="AD98" s="1">
        <f ca="1">0*(RAND())</f>
        <v>0</v>
      </c>
      <c r="AE98" s="1">
        <f ca="1">0*(RAND())</f>
        <v>0</v>
      </c>
      <c r="AF98" s="1">
        <f ca="1">0*(RAND())</f>
        <v>0</v>
      </c>
      <c r="AG98" s="1">
        <f ca="1">2.225*(RAND())</f>
        <v>0.52387711853407037</v>
      </c>
      <c r="AH98" s="1">
        <f ca="1">17.369454887218*(RAND())</f>
        <v>13.043369899656966</v>
      </c>
      <c r="AI98" s="1">
        <f ca="1">1*(RAND())</f>
        <v>0.75573850135169307</v>
      </c>
      <c r="AJ98" s="1">
        <f ca="1">1*(RAND())</f>
        <v>0.24689115390248451</v>
      </c>
      <c r="AK98" s="1">
        <f ca="1">0.5*(RAND())</f>
        <v>0.36615436616228203</v>
      </c>
      <c r="AL98" s="1">
        <f ca="1">0.4171875*(RAND())</f>
        <v>0.37226814016631388</v>
      </c>
      <c r="AM98" s="1">
        <f ca="1">0*(RAND())</f>
        <v>0</v>
      </c>
      <c r="AN98" s="1">
        <f ca="1">0.5*(RAND())</f>
        <v>0.44601681354422729</v>
      </c>
      <c r="AO98" s="1">
        <f ca="1">12.702267387218*(RAND())</f>
        <v>1.6168758604534612</v>
      </c>
      <c r="AP98" s="1">
        <f ca="1">0*(RAND())</f>
        <v>0</v>
      </c>
      <c r="AQ98" s="1">
        <f ca="1">1.49615397013434*(RAND())</f>
        <v>0.38514893272992806</v>
      </c>
      <c r="AR98" s="1">
        <f ca="1">21*(RAND())</f>
        <v>4.0893191971847331</v>
      </c>
      <c r="AS98" s="1">
        <f ca="1">21*(RAND())</f>
        <v>4.7067032304151111</v>
      </c>
      <c r="AT98" s="1">
        <f ca="1">247.622950819672*(RAND())</f>
        <v>59.849264303843533</v>
      </c>
      <c r="AU98" s="1">
        <f ca="1">116.923076923077*(RAND())</f>
        <v>109.18743797198886</v>
      </c>
      <c r="AV98" s="1">
        <f ca="1">0*(RAND())</f>
        <v>0</v>
      </c>
      <c r="AW98" s="1">
        <f ca="1">0*(RAND())</f>
        <v>0</v>
      </c>
      <c r="AX98" s="1">
        <f ca="1">0*(RAND())</f>
        <v>0</v>
      </c>
      <c r="AY98" s="1">
        <f ca="1">0.25*(RAND())</f>
        <v>0.13462906713738451</v>
      </c>
      <c r="AZ98" s="1">
        <f ca="1">0*(RAND())</f>
        <v>0</v>
      </c>
      <c r="BA98" s="1" t="s">
        <v>97</v>
      </c>
      <c r="BB98" s="1" t="s">
        <v>97</v>
      </c>
      <c r="BC98" s="1" t="s">
        <v>97</v>
      </c>
      <c r="BD98" s="1">
        <f ca="1">1*(RAND())</f>
        <v>0.61478572890189664</v>
      </c>
      <c r="BF98" s="20">
        <f t="shared" ca="1" si="2"/>
        <v>5.2207383389135629</v>
      </c>
      <c r="BG98" s="21">
        <f t="shared" ca="1" si="3"/>
        <v>21.662768149576358</v>
      </c>
    </row>
    <row r="99" spans="3:59" x14ac:dyDescent="0.3">
      <c r="C99" s="2">
        <v>1</v>
      </c>
      <c r="E99" s="1" t="s">
        <v>95</v>
      </c>
      <c r="F99" s="1">
        <v>29</v>
      </c>
      <c r="G99" s="19">
        <v>44872</v>
      </c>
      <c r="H99" s="1" t="s">
        <v>125</v>
      </c>
      <c r="I99" s="1" t="s">
        <v>97</v>
      </c>
      <c r="J99" s="1">
        <f ca="1">7.51618043238765*(RAND())</f>
        <v>4.9124111900371776</v>
      </c>
      <c r="K99" s="1">
        <f ca="1">7.51618043238765*(RAND())</f>
        <v>2.202858185127698</v>
      </c>
      <c r="L99" s="1">
        <f ca="1">0*(RAND())</f>
        <v>0</v>
      </c>
      <c r="M99" s="1">
        <f ca="1">7.51618043238765*(RAND())</f>
        <v>1.9017428183494247</v>
      </c>
      <c r="N99" s="1">
        <f ca="1">0*(RAND())</f>
        <v>0</v>
      </c>
      <c r="O99" s="1">
        <f ca="1">0*(RAND())</f>
        <v>0</v>
      </c>
      <c r="P99" s="1">
        <f ca="1">0*(RAND())</f>
        <v>0</v>
      </c>
      <c r="Q99" s="1">
        <f ca="1">0*(RAND())</f>
        <v>0</v>
      </c>
      <c r="R99" s="1">
        <f ca="1">0*(RAND())</f>
        <v>0</v>
      </c>
      <c r="S99" s="1">
        <f ca="1">2.56*(RAND())</f>
        <v>0.7650872610165288</v>
      </c>
      <c r="T99" s="1">
        <f ca="1">1.2*(RAND())</f>
        <v>0.33370870005837838</v>
      </c>
      <c r="U99" s="1">
        <f ca="1">1.2*(RAND())</f>
        <v>1.19031158287108</v>
      </c>
      <c r="V99" s="1">
        <f ca="1">0*(RAND())</f>
        <v>0</v>
      </c>
      <c r="W99" s="1">
        <f ca="1">23.0897062882949*(RAND())</f>
        <v>6.3255961486740517</v>
      </c>
      <c r="X99" s="1">
        <f ca="1">452.228929649408*(RAND())</f>
        <v>32.047924467792448</v>
      </c>
      <c r="Y99" s="1">
        <f ca="1">23.7031081175888*(RAND())</f>
        <v>19.367616394572735</v>
      </c>
      <c r="Z99" s="1">
        <f ca="1">18.065543365139*(RAND())</f>
        <v>6.4894746222799187</v>
      </c>
      <c r="AA99" s="1">
        <f ca="1">17.6202998959279*(RAND())</f>
        <v>15.985747198707458</v>
      </c>
      <c r="AB99" s="1">
        <f ca="1">16.6202998959279*(RAND())</f>
        <v>15.65181763053234</v>
      </c>
      <c r="AC99" s="1">
        <f ca="1">0*(RAND())</f>
        <v>0</v>
      </c>
      <c r="AD99" s="1">
        <f ca="1">0*(RAND())</f>
        <v>0</v>
      </c>
      <c r="AE99" s="1">
        <f ca="1">0*(RAND())</f>
        <v>0</v>
      </c>
      <c r="AF99" s="1">
        <f ca="1">0*(RAND())</f>
        <v>0</v>
      </c>
      <c r="AG99" s="1">
        <f ca="1">0.296891882411199*(RAND())</f>
        <v>3.9768500958953477E-2</v>
      </c>
      <c r="AH99" s="1">
        <f ca="1">7.08280822166089*(RAND())</f>
        <v>0.61437447485370345</v>
      </c>
      <c r="AI99" s="1">
        <f ca="1">1*(RAND())</f>
        <v>0.19348271684779916</v>
      </c>
      <c r="AJ99" s="1">
        <f ca="1">1*(RAND())</f>
        <v>0.84057603156954974</v>
      </c>
      <c r="AK99" s="1">
        <f ca="1">0.5*(RAND())</f>
        <v>0.475014928864958</v>
      </c>
      <c r="AL99" s="1">
        <f ca="1">0.437564752449767*(RAND())</f>
        <v>0.13432236731979713</v>
      </c>
      <c r="AM99" s="1">
        <f ca="1">1*(RAND())</f>
        <v>3.5298148659352435E-2</v>
      </c>
      <c r="AN99" s="1">
        <f ca="1">0.5*(RAND())</f>
        <v>0.26004173381733103</v>
      </c>
      <c r="AO99" s="1">
        <f ca="1">1.44524346921112*(RAND())</f>
        <v>0.95004279490810473</v>
      </c>
      <c r="AP99" s="1">
        <f ca="1">4.40856164761384*(RAND())</f>
        <v>0.79125612435250992</v>
      </c>
      <c r="AQ99" s="1">
        <f ca="1">0*(RAND())</f>
        <v>0</v>
      </c>
      <c r="AR99" s="1">
        <f ca="1">20*(RAND())</f>
        <v>13.388786756541906</v>
      </c>
      <c r="AS99" s="1">
        <f ca="1">0*(RAND())</f>
        <v>0</v>
      </c>
      <c r="AT99" s="1">
        <f ca="1">208.773246154671*(RAND())</f>
        <v>205.27564799633763</v>
      </c>
      <c r="AU99" s="1">
        <f ca="1">0*(RAND())</f>
        <v>0</v>
      </c>
      <c r="AV99" s="1">
        <f ca="1">0*(RAND())</f>
        <v>0</v>
      </c>
      <c r="AW99" s="1">
        <f ca="1">0*(RAND())</f>
        <v>0</v>
      </c>
      <c r="AX99" s="1">
        <f ca="1">0*(RAND())</f>
        <v>0</v>
      </c>
      <c r="AY99" s="1">
        <f ca="1">0.2*(RAND())</f>
        <v>0.14887341218666222</v>
      </c>
      <c r="AZ99" s="1">
        <f ca="1">0*(RAND())</f>
        <v>0</v>
      </c>
      <c r="BA99" s="1" t="s">
        <v>97</v>
      </c>
      <c r="BB99" s="1" t="s">
        <v>97</v>
      </c>
      <c r="BC99" s="1" t="s">
        <v>97</v>
      </c>
      <c r="BD99" s="1">
        <f ca="1">1*(RAND())</f>
        <v>0.42008423144978557</v>
      </c>
      <c r="BF99" s="20">
        <f t="shared" ca="1" si="2"/>
        <v>19.149322497114632</v>
      </c>
      <c r="BG99" s="21">
        <f t="shared" ca="1" si="3"/>
        <v>19.407384895531688</v>
      </c>
    </row>
    <row r="100" spans="3:59" x14ac:dyDescent="0.3">
      <c r="C100" s="2">
        <v>1</v>
      </c>
      <c r="E100" s="1" t="s">
        <v>95</v>
      </c>
      <c r="F100" s="1">
        <v>30</v>
      </c>
      <c r="G100" s="19">
        <v>44872</v>
      </c>
      <c r="H100" s="1" t="s">
        <v>126</v>
      </c>
      <c r="I100" s="1">
        <f ca="1">0*(RAND())</f>
        <v>0</v>
      </c>
      <c r="J100" s="1">
        <f ca="1">21.5*(RAND())</f>
        <v>7.9990467667772869</v>
      </c>
      <c r="K100" s="1">
        <f ca="1">21.5*(RAND())</f>
        <v>19.949833374703161</v>
      </c>
      <c r="L100" s="1">
        <f ca="1">0*(RAND())</f>
        <v>0</v>
      </c>
      <c r="M100" s="1">
        <f ca="1">21.5*(RAND())</f>
        <v>4.0999638686234903</v>
      </c>
      <c r="N100" s="1">
        <f ca="1">0*(RAND())</f>
        <v>0</v>
      </c>
      <c r="O100" s="1">
        <f ca="1">0*(RAND())</f>
        <v>0</v>
      </c>
      <c r="P100" s="1">
        <f ca="1">0*(RAND())</f>
        <v>0</v>
      </c>
      <c r="Q100" s="1">
        <f ca="1">0*(RAND())</f>
        <v>0</v>
      </c>
      <c r="R100" s="1">
        <f ca="1">0*(RAND())</f>
        <v>0</v>
      </c>
      <c r="S100" s="1">
        <f ca="1">2.56*(RAND())</f>
        <v>0.10258490036654962</v>
      </c>
      <c r="T100" s="1">
        <f ca="1">7.5*(RAND())</f>
        <v>1.8866080263411686</v>
      </c>
      <c r="U100" s="1">
        <f ca="1">7.5*(RAND())</f>
        <v>1.9552809868194365</v>
      </c>
      <c r="V100" s="1">
        <f ca="1">0*(RAND())</f>
        <v>0</v>
      </c>
      <c r="W100" s="1">
        <f ca="1">412.8*(RAND())</f>
        <v>22.416025271503752</v>
      </c>
      <c r="X100" s="1">
        <f ca="1">989.813664596273*(RAND())</f>
        <v>664.83679141761831</v>
      </c>
      <c r="Y100" s="1">
        <f ca="1">24*(RAND())</f>
        <v>20.553081947883825</v>
      </c>
      <c r="Z100" s="1">
        <f ca="1">18.4920698924731*(RAND())</f>
        <v>14.604902700715449</v>
      </c>
      <c r="AA100" s="1">
        <f ca="1">17.9657182093752*(RAND())</f>
        <v>1.6599187046822574</v>
      </c>
      <c r="AB100" s="1">
        <f ca="1">16.9657182093752*(RAND())</f>
        <v>7.4489616710422446</v>
      </c>
      <c r="AC100" s="1">
        <f ca="1">0*(RAND())</f>
        <v>0</v>
      </c>
      <c r="AD100" s="1">
        <f ca="1">0*(RAND())</f>
        <v>0</v>
      </c>
      <c r="AE100" s="1">
        <f ca="1">0*(RAND())</f>
        <v>0</v>
      </c>
      <c r="AF100" s="1">
        <f ca="1">0*(RAND())</f>
        <v>0</v>
      </c>
      <c r="AG100" s="1">
        <f ca="1">0*(RAND())</f>
        <v>0</v>
      </c>
      <c r="AH100" s="1">
        <f ca="1">7.03428179062484*(RAND())</f>
        <v>4.7094917560244172</v>
      </c>
      <c r="AI100" s="1">
        <f ca="1">1*(RAND())</f>
        <v>0.54616559343500881</v>
      </c>
      <c r="AJ100" s="1">
        <f ca="1">1*(RAND())</f>
        <v>0.38439897169687842</v>
      </c>
      <c r="AK100" s="1">
        <f ca="1">0.5*(RAND())</f>
        <v>1.1339270981250316E-2</v>
      </c>
      <c r="AL100" s="1">
        <f ca="1">0.446639784946237*(RAND())</f>
        <v>0.3401514466187589</v>
      </c>
      <c r="AM100" s="1">
        <f ca="1">1*(RAND())</f>
        <v>0.79773409312570043</v>
      </c>
      <c r="AN100" s="1">
        <f ca="1">0.4*(RAND())</f>
        <v>6.293343883565794E-2</v>
      </c>
      <c r="AO100" s="1">
        <f ca="1">1.52635168309796*(RAND())</f>
        <v>1.4436283595394468</v>
      </c>
      <c r="AP100" s="1">
        <f ca="1">20*(RAND())</f>
        <v>9.4270931050265858</v>
      </c>
      <c r="AQ100" s="1">
        <f ca="1">0*(RAND())</f>
        <v>0</v>
      </c>
      <c r="AR100" s="1">
        <f ca="1">20*(RAND())</f>
        <v>8.1418241382921686</v>
      </c>
      <c r="AS100" s="1">
        <f ca="1">0*(RAND())</f>
        <v>0</v>
      </c>
      <c r="AT100" s="1">
        <f ca="1">97.5872627066748*(RAND())</f>
        <v>92.404320676331608</v>
      </c>
      <c r="AU100" s="1" t="s">
        <v>120</v>
      </c>
      <c r="AV100" s="1">
        <f ca="1">0*(RAND())</f>
        <v>0</v>
      </c>
      <c r="AW100" s="1">
        <f ca="1">0*(RAND())</f>
        <v>0</v>
      </c>
      <c r="AX100" s="1">
        <f ca="1">0*(RAND())</f>
        <v>0</v>
      </c>
      <c r="AY100" s="1">
        <f ca="1">0.161290322580645*(RAND())</f>
        <v>2.1570331573535603E-2</v>
      </c>
      <c r="AZ100" s="1">
        <f ca="1">0*(RAND())</f>
        <v>0</v>
      </c>
      <c r="BA100" s="1" t="s">
        <v>97</v>
      </c>
      <c r="BB100" s="1" t="s">
        <v>97</v>
      </c>
      <c r="BC100" s="1" t="s">
        <v>97</v>
      </c>
      <c r="BD100" s="1">
        <f ca="1">1*(RAND())</f>
        <v>0.59781585090506262</v>
      </c>
      <c r="BF100" s="20">
        <f t="shared" ca="1" si="2"/>
        <v>11.654699027753546</v>
      </c>
      <c r="BG100" s="21">
        <f t="shared" ca="1" si="3"/>
        <v>20.553081947883825</v>
      </c>
    </row>
    <row r="101" spans="3:59" x14ac:dyDescent="0.3">
      <c r="C101" s="2">
        <v>1</v>
      </c>
      <c r="E101" s="1" t="s">
        <v>95</v>
      </c>
      <c r="F101" s="1">
        <v>31</v>
      </c>
      <c r="G101" s="19">
        <v>44872</v>
      </c>
      <c r="H101" s="1" t="s">
        <v>127</v>
      </c>
      <c r="I101" s="1">
        <f ca="1">0*(RAND())</f>
        <v>0</v>
      </c>
      <c r="J101" s="1">
        <f ca="1">6.48804744972268*(RAND())</f>
        <v>1.4034714325246893</v>
      </c>
      <c r="K101" s="1">
        <f ca="1">6.33259100254386*(RAND())</f>
        <v>1.9959964097335128</v>
      </c>
      <c r="L101" s="1">
        <f ca="1">0*(RAND())</f>
        <v>0</v>
      </c>
      <c r="M101" s="1">
        <f ca="1">6.25486277895445*(RAND())</f>
        <v>5.8191212371333769</v>
      </c>
      <c r="N101" s="1">
        <f ca="1">0*(RAND())</f>
        <v>0</v>
      </c>
      <c r="O101" s="1">
        <f ca="1">0.0777282235894115*(RAND())</f>
        <v>4.2517879559082088E-2</v>
      </c>
      <c r="P101" s="1">
        <f ca="1">0*(RAND())</f>
        <v>0</v>
      </c>
      <c r="Q101" s="1">
        <f ca="1">0*(RAND())</f>
        <v>0</v>
      </c>
      <c r="R101" s="1">
        <f ca="1">0.155456447178823*(RAND())</f>
        <v>6.1100326073197046E-3</v>
      </c>
      <c r="S101" s="1">
        <f ca="1">2.56*(RAND())</f>
        <v>1.8447558901963095</v>
      </c>
      <c r="T101" s="1">
        <f ca="1">2.6*(RAND())</f>
        <v>2.3906465393984626</v>
      </c>
      <c r="U101" s="1">
        <f ca="1">2.6*(RAND())</f>
        <v>0.18949386926400302</v>
      </c>
      <c r="V101" s="1">
        <f ca="1">3.5*(RAND())</f>
        <v>2.1877072651715666</v>
      </c>
      <c r="W101" s="1">
        <f ca="1">42.1497257129319*(RAND())</f>
        <v>35.532303828507793</v>
      </c>
      <c r="X101" s="1">
        <f ca="1">372.827586206897*(RAND())</f>
        <v>193.10547170471503</v>
      </c>
      <c r="Y101" s="1">
        <f ca="1">24*(RAND())</f>
        <v>17.697840458801068</v>
      </c>
      <c r="Z101" s="1">
        <f ca="1">18.2962365591398*(RAND())</f>
        <v>6.8870392697155509</v>
      </c>
      <c r="AA101" s="1">
        <f ca="1">18.4022730338474*(RAND())</f>
        <v>6.5647248268545431</v>
      </c>
      <c r="AB101" s="1">
        <f ca="1">16.985306980556*(RAND())</f>
        <v>14.024784587783243</v>
      </c>
      <c r="AC101" s="1">
        <f ca="1">0.416966053291331*(RAND())</f>
        <v>2.8775253138397242E-2</v>
      </c>
      <c r="AD101" s="1">
        <f ca="1">0*(RAND())</f>
        <v>0</v>
      </c>
      <c r="AE101" s="1">
        <f ca="1">0*(RAND())</f>
        <v>0</v>
      </c>
      <c r="AF101" s="1">
        <f ca="1">0*(RAND())</f>
        <v>0</v>
      </c>
      <c r="AG101" s="1">
        <f ca="1">0*(RAND())</f>
        <v>0</v>
      </c>
      <c r="AH101" s="1">
        <f ca="1">7.01469301944396*(RAND())</f>
        <v>0.58995500910772825</v>
      </c>
      <c r="AI101" s="1">
        <f ca="1">1*(RAND())</f>
        <v>0.11939029622316977</v>
      </c>
      <c r="AJ101" s="1">
        <f ca="1">1*(RAND())</f>
        <v>0.14170803462026449</v>
      </c>
      <c r="AK101" s="1">
        <f ca="1">0.5*(RAND())</f>
        <v>0.15424879457773005</v>
      </c>
      <c r="AL101" s="1">
        <f ca="1">0.44247311827957*(RAND())</f>
        <v>0.13178449395108618</v>
      </c>
      <c r="AM101" s="1">
        <f ca="1">1*(RAND())</f>
        <v>0.46793675710853699</v>
      </c>
      <c r="AN101" s="1">
        <f ca="1">0.6*(RAND())</f>
        <v>0.12226554111708569</v>
      </c>
      <c r="AO101" s="1">
        <f ca="1">0.893963525292419*(RAND())</f>
        <v>0.19297738534447098</v>
      </c>
      <c r="AP101" s="1">
        <f ca="1">5.94674520771259*(RAND())</f>
        <v>2.4419197276245006</v>
      </c>
      <c r="AQ101" s="1">
        <f ca="1">0*(RAND())</f>
        <v>0</v>
      </c>
      <c r="AR101" s="1">
        <f ca="1">21*(RAND())</f>
        <v>19.184421566759138</v>
      </c>
      <c r="AS101" s="1">
        <f ca="1">21*(RAND())</f>
        <v>15.321053627786782</v>
      </c>
      <c r="AT101" s="1">
        <f ca="1">130.39972432805*(RAND())</f>
        <v>23.886788643939262</v>
      </c>
      <c r="AU101" s="1">
        <f ca="1">107.545304777595*(RAND())</f>
        <v>82.060334804729749</v>
      </c>
      <c r="AV101" s="1">
        <f ca="1">0*(RAND())</f>
        <v>0</v>
      </c>
      <c r="AW101" s="1">
        <f ca="1">0*(RAND())</f>
        <v>0</v>
      </c>
      <c r="AX101" s="1">
        <f ca="1">0*(RAND())</f>
        <v>0</v>
      </c>
      <c r="AY101" s="1">
        <f ca="1">0.161290322580645*(RAND())</f>
        <v>5.8477380505080855E-2</v>
      </c>
      <c r="AZ101" s="1">
        <f ca="1">0*(RAND())</f>
        <v>0</v>
      </c>
      <c r="BA101" s="1" t="s">
        <v>97</v>
      </c>
      <c r="BB101" s="1" t="s">
        <v>97</v>
      </c>
      <c r="BC101" s="1" t="s">
        <v>97</v>
      </c>
      <c r="BD101" s="1">
        <f ca="1">1*(RAND())</f>
        <v>0.40513251896974622</v>
      </c>
      <c r="BF101" s="20">
        <f t="shared" ca="1" si="2"/>
        <v>15.847481043338814</v>
      </c>
      <c r="BG101" s="21">
        <f t="shared" ca="1" si="3"/>
        <v>17.697840458801068</v>
      </c>
    </row>
    <row r="102" spans="3:59" x14ac:dyDescent="0.3">
      <c r="C102" s="2">
        <v>1</v>
      </c>
      <c r="E102" s="1" t="s">
        <v>95</v>
      </c>
      <c r="F102" s="1">
        <v>32</v>
      </c>
      <c r="G102" s="19">
        <v>44872</v>
      </c>
      <c r="H102" s="1" t="s">
        <v>128</v>
      </c>
      <c r="I102" s="1">
        <f ca="1">1*(RAND())</f>
        <v>0.17793161887524089</v>
      </c>
      <c r="J102" s="1">
        <f ca="1">7.93452952169034*(RAND())</f>
        <v>6.5025817472871514</v>
      </c>
      <c r="K102" s="1">
        <f ca="1">7.63510159942799*(RAND())</f>
        <v>1.4229289085620662</v>
      </c>
      <c r="L102" s="1">
        <f ca="1">0.719424460431655*(RAND())</f>
        <v>4.6476246201260916E-2</v>
      </c>
      <c r="M102" s="1">
        <f ca="1">4.81586783157556*(RAND())</f>
        <v>1.6844923137537637</v>
      </c>
      <c r="N102" s="1">
        <f ca="1">2*(RAND())</f>
        <v>1.9728263057672626</v>
      </c>
      <c r="O102" s="1">
        <f ca="1">0.0998093074207815*(RAND())</f>
        <v>3.1164605415275215E-2</v>
      </c>
      <c r="P102" s="1">
        <f ca="1">0*(RAND())</f>
        <v>0</v>
      </c>
      <c r="Q102" s="1">
        <f ca="1">0*(RAND())</f>
        <v>0</v>
      </c>
      <c r="R102" s="1">
        <f ca="1">0.299427922262344*(RAND())</f>
        <v>0.18439701842578596</v>
      </c>
      <c r="S102" s="1">
        <f ca="1">2.4478711570809*(RAND())</f>
        <v>1.7059100772372473</v>
      </c>
      <c r="T102" s="1">
        <f ca="1">3.06595814289359*(RAND())</f>
        <v>1.6804448257972142</v>
      </c>
      <c r="U102" s="1">
        <f ca="1">3*(RAND())</f>
        <v>0.61200996152540776</v>
      </c>
      <c r="V102" s="1">
        <f ca="1">3.7*(RAND())</f>
        <v>2.2716533681372431</v>
      </c>
      <c r="W102" s="1">
        <f ca="1">57.3019758303384*(RAND())</f>
        <v>19.855037459306335</v>
      </c>
      <c r="X102" s="1">
        <f ca="1">490.833063977012*(RAND())</f>
        <v>439.52484201317941</v>
      </c>
      <c r="Y102" s="1">
        <f ca="1">24*(RAND())</f>
        <v>0.53849125885477367</v>
      </c>
      <c r="Z102" s="1">
        <f ca="1">17.0833333333333*(RAND())</f>
        <v>10.653469897982474</v>
      </c>
      <c r="AA102" s="1">
        <f ca="1">19.1162102483503*(RAND())</f>
        <v>10.571638853470834</v>
      </c>
      <c r="AB102" s="1">
        <f ca="1">16.0069414461146*(RAND())</f>
        <v>1.5716456636897447</v>
      </c>
      <c r="AC102" s="1">
        <f ca="1">0.609268802235625*(RAND())</f>
        <v>0.55490820554963116</v>
      </c>
      <c r="AD102" s="1">
        <f ca="1">0*(RAND())</f>
        <v>0</v>
      </c>
      <c r="AE102" s="1">
        <f ca="1">0*(RAND())</f>
        <v>0</v>
      </c>
      <c r="AF102" s="1">
        <f ca="1">0*(RAND())</f>
        <v>0</v>
      </c>
      <c r="AG102" s="1">
        <f ca="1">0*(RAND())</f>
        <v>0</v>
      </c>
      <c r="AH102" s="1">
        <f ca="1">7.99305855388537*(RAND())</f>
        <v>5.8944526875181174</v>
      </c>
      <c r="AI102" s="1">
        <f ca="1">1*(RAND())</f>
        <v>0.40508041253441351</v>
      </c>
      <c r="AJ102" s="1">
        <f ca="1">1*(RAND())</f>
        <v>0.91807583805775017</v>
      </c>
      <c r="AK102" s="1">
        <f ca="1">0.5*(RAND())</f>
        <v>9.0558291133126911E-2</v>
      </c>
      <c r="AL102" s="1">
        <f ca="1">0.416666666666667*(RAND())</f>
        <v>0.23853528205009666</v>
      </c>
      <c r="AM102" s="1">
        <f ca="1">1*(RAND())</f>
        <v>7.522526101256799E-2</v>
      </c>
      <c r="AN102" s="1">
        <f ca="1">0.4*(RAND())</f>
        <v>2.4491836201062878E-2</v>
      </c>
      <c r="AO102" s="1">
        <f ca="1">0.467123084983077*(RAND())</f>
        <v>0.42358097617590923</v>
      </c>
      <c r="AP102" s="1">
        <f ca="1">7*(RAND())</f>
        <v>6.8164663721151708</v>
      </c>
      <c r="AQ102" s="1">
        <f ca="1">0.540399313253249*(RAND())</f>
        <v>0.39918501816772639</v>
      </c>
      <c r="AR102" s="1">
        <f ca="1">20*(RAND())</f>
        <v>13.302291723463464</v>
      </c>
      <c r="AS102" s="1">
        <f ca="1">20*(RAND())</f>
        <v>10.300290745968184</v>
      </c>
      <c r="AT102" s="1">
        <f ca="1">124.849884526559*(RAND())</f>
        <v>88.018591142547393</v>
      </c>
      <c r="AU102" s="1">
        <f ca="1">163.021534320323*(RAND())</f>
        <v>92.112476368178434</v>
      </c>
      <c r="AV102" s="1">
        <f ca="1">0*(RAND())</f>
        <v>0</v>
      </c>
      <c r="AW102" s="1">
        <f ca="1">0*(RAND())</f>
        <v>0</v>
      </c>
      <c r="AX102" s="1">
        <f ca="1">0*(RAND())</f>
        <v>0</v>
      </c>
      <c r="AY102" s="1">
        <f ca="1">0.1*(RAND())</f>
        <v>6.7546052611930085E-2</v>
      </c>
      <c r="AZ102" s="1">
        <f ca="1">0*(RAND())</f>
        <v>0</v>
      </c>
      <c r="BA102" s="1" t="s">
        <v>97</v>
      </c>
      <c r="BB102" s="1" t="s">
        <v>97</v>
      </c>
      <c r="BC102" s="1" t="s">
        <v>97</v>
      </c>
      <c r="BD102" s="1">
        <f ca="1">2.5*(RAND())</f>
        <v>1.0042461405659351</v>
      </c>
      <c r="BF102" s="20">
        <f t="shared" ca="1" si="2"/>
        <v>5.3738939595821691</v>
      </c>
      <c r="BG102" s="21">
        <f t="shared" ca="1" si="3"/>
        <v>0.53849125885477367</v>
      </c>
    </row>
    <row r="103" spans="3:59" x14ac:dyDescent="0.3">
      <c r="C103" s="2">
        <v>1</v>
      </c>
      <c r="E103" s="1" t="s">
        <v>95</v>
      </c>
      <c r="F103" s="1">
        <v>1</v>
      </c>
      <c r="G103" s="19">
        <v>44873</v>
      </c>
      <c r="H103" s="1" t="s">
        <v>96</v>
      </c>
      <c r="I103" s="1" t="s">
        <v>97</v>
      </c>
      <c r="J103" s="1">
        <f ca="1">25*(RAND())</f>
        <v>10.481375556722728</v>
      </c>
      <c r="K103" s="1">
        <f ca="1">25*(RAND())</f>
        <v>14.409406542246227</v>
      </c>
      <c r="L103" s="1">
        <f ca="1">0*(RAND())</f>
        <v>0</v>
      </c>
      <c r="M103" s="1">
        <f ca="1">17.54674644727*(RAND())</f>
        <v>1.2259069672230312</v>
      </c>
      <c r="N103" s="1">
        <f ca="1">7*(RAND())</f>
        <v>5.0701149828350811</v>
      </c>
      <c r="O103" s="1">
        <f ca="1">0.453253552729993*(RAND())</f>
        <v>0.10821599883499609</v>
      </c>
      <c r="P103" s="1">
        <f ca="1">0*(RAND())</f>
        <v>0</v>
      </c>
      <c r="Q103" s="1">
        <f ca="1">0*(RAND())</f>
        <v>0</v>
      </c>
      <c r="R103" s="1">
        <f ca="1">0*(RAND())</f>
        <v>0</v>
      </c>
      <c r="S103" s="1">
        <f ca="1">2.56*(RAND())</f>
        <v>2.4262583129965871</v>
      </c>
      <c r="T103" s="1">
        <f ca="1">6.1*(RAND())</f>
        <v>5.5941615860907126</v>
      </c>
      <c r="U103" s="1">
        <f ca="1">6.1*(RAND())</f>
        <v>3.7914774392644413</v>
      </c>
      <c r="V103" s="1">
        <f ca="1">0*(RAND())</f>
        <v>0</v>
      </c>
      <c r="W103" s="1">
        <f ca="1">390.4*(RAND())</f>
        <v>50.63866864617836</v>
      </c>
      <c r="X103" s="1">
        <f ca="1">1616.14288446271*(RAND())</f>
        <v>64.587162021117123</v>
      </c>
      <c r="Y103" s="1">
        <f ca="1">21.6*(RAND())</f>
        <v>6.7178184535497429</v>
      </c>
      <c r="Z103" s="1">
        <f ca="1">13.9846153846154*(RAND())</f>
        <v>6.4901102836632871</v>
      </c>
      <c r="AA103" s="1">
        <f ca="1">16.6894648229996*(RAND())</f>
        <v>15.411096479964893</v>
      </c>
      <c r="AB103" s="1">
        <f ca="1">13.6894648229996*(RAND())</f>
        <v>3.3933534901631384</v>
      </c>
      <c r="AC103" s="1">
        <f ca="1">0*(RAND())</f>
        <v>0</v>
      </c>
      <c r="AD103" s="1">
        <f ca="1">0*(RAND())</f>
        <v>0</v>
      </c>
      <c r="AE103" s="1">
        <f ca="1">0*(RAND())</f>
        <v>0</v>
      </c>
      <c r="AF103" s="1">
        <f ca="1">0*(RAND())</f>
        <v>0</v>
      </c>
      <c r="AG103" s="1">
        <f ca="1">2.4*(RAND())</f>
        <v>0.2141238351114928</v>
      </c>
      <c r="AH103" s="1">
        <f ca="1">7.91053517700038*(RAND())</f>
        <v>6.9693025096095633</v>
      </c>
      <c r="AI103" s="1">
        <f ca="1">1*(RAND())</f>
        <v>3.0284125761893765E-2</v>
      </c>
      <c r="AJ103" s="1">
        <f ca="1">1*(RAND())</f>
        <v>0.92377621175507363</v>
      </c>
      <c r="AK103" s="1">
        <f ca="1">0.5*(RAND())</f>
        <v>1.455014764310153E-2</v>
      </c>
      <c r="AL103" s="1">
        <f ca="1">0*(RAND())</f>
        <v>0</v>
      </c>
      <c r="AM103" s="1">
        <f ca="1">1.5*(RAND())</f>
        <v>0.68776778851780973</v>
      </c>
      <c r="AN103" s="1">
        <f ca="1">0.461538461538462*(RAND())</f>
        <v>0.10571962944585681</v>
      </c>
      <c r="AO103" s="1">
        <f ca="1">0.295150561615769*(RAND())</f>
        <v>0.20819655948916002</v>
      </c>
      <c r="AP103" s="1">
        <f ca="1">22*(RAND())</f>
        <v>7.5502870348920981</v>
      </c>
      <c r="AQ103" s="1">
        <f ca="1">0*(RAND())</f>
        <v>0</v>
      </c>
      <c r="AR103" s="1">
        <f ca="1">19*(RAND())</f>
        <v>8.5191596346558658</v>
      </c>
      <c r="AS103" s="1">
        <f ca="1">0*(RAND())</f>
        <v>0</v>
      </c>
      <c r="AT103" s="1">
        <f ca="1">116.880209498167*(RAND())</f>
        <v>108.69411385759174</v>
      </c>
      <c r="AU103" s="1">
        <f ca="1">0*(RAND())</f>
        <v>0</v>
      </c>
      <c r="AV103" s="1">
        <f ca="1">0*(RAND())</f>
        <v>0</v>
      </c>
      <c r="AW103" s="1">
        <f ca="1">0*(RAND())</f>
        <v>0</v>
      </c>
      <c r="AX103" s="1">
        <f ca="1">0*(RAND())</f>
        <v>0</v>
      </c>
      <c r="AY103" s="1">
        <f ca="1">0.153846153846154*(RAND())</f>
        <v>4.1657435446806189E-2</v>
      </c>
      <c r="AZ103" s="1">
        <f ca="1">0*(RAND())</f>
        <v>0</v>
      </c>
      <c r="BA103" s="1" t="s">
        <v>97</v>
      </c>
      <c r="BB103" s="1" t="s">
        <v>97</v>
      </c>
      <c r="BC103" s="1" t="s">
        <v>97</v>
      </c>
      <c r="BD103" s="1">
        <f ca="1">3*(RAND())</f>
        <v>2.8446943604483175</v>
      </c>
      <c r="BF103" s="20">
        <f t="shared" ca="1" si="2"/>
        <v>8.4641235837826514</v>
      </c>
      <c r="BG103" s="21">
        <f t="shared" ca="1" si="3"/>
        <v>6.9319422886612356</v>
      </c>
    </row>
    <row r="104" spans="3:59" x14ac:dyDescent="0.3">
      <c r="C104" s="2">
        <v>1</v>
      </c>
      <c r="E104" s="1" t="s">
        <v>95</v>
      </c>
      <c r="F104" s="1">
        <v>2</v>
      </c>
      <c r="G104" s="19">
        <v>44873</v>
      </c>
      <c r="H104" s="1" t="s">
        <v>98</v>
      </c>
      <c r="I104" s="1" t="s">
        <v>97</v>
      </c>
      <c r="J104" s="1">
        <f ca="1">18.6261480466073*(RAND())</f>
        <v>17.291060743173585</v>
      </c>
      <c r="K104" s="1">
        <f ca="1">18.6261480466073*(RAND())</f>
        <v>15.487948239720504</v>
      </c>
      <c r="L104" s="1">
        <f ca="1">0*(RAND())</f>
        <v>0</v>
      </c>
      <c r="M104" s="1">
        <f ca="1">18.2*(RAND())</f>
        <v>7.6214650445536414</v>
      </c>
      <c r="N104" s="1">
        <f ca="1">0*(RAND())</f>
        <v>0</v>
      </c>
      <c r="O104" s="1">
        <f ca="1">0.426148046607265*(RAND())</f>
        <v>0.39758312898720027</v>
      </c>
      <c r="P104" s="1">
        <f ca="1">0*(RAND())</f>
        <v>0</v>
      </c>
      <c r="Q104" s="1">
        <f ca="1">0*(RAND())</f>
        <v>0</v>
      </c>
      <c r="R104" s="1">
        <f ca="1">0*(RAND())</f>
        <v>0</v>
      </c>
      <c r="S104" s="1">
        <f ca="1">2.56*(RAND())</f>
        <v>2.3258131298159799</v>
      </c>
      <c r="T104" s="1">
        <f ca="1">3.2*(RAND())</f>
        <v>0.62992488128126178</v>
      </c>
      <c r="U104" s="1">
        <f ca="1">3.2*(RAND())</f>
        <v>2.5722784881606167</v>
      </c>
      <c r="V104" s="1">
        <f ca="1">0*(RAND())</f>
        <v>0</v>
      </c>
      <c r="W104" s="1">
        <f ca="1">152.585404797807*(RAND())</f>
        <v>113.48674125862617</v>
      </c>
      <c r="X104" s="1">
        <f ca="1">1359.2725980976*(RAND())</f>
        <v>345.2258424612225</v>
      </c>
      <c r="Y104" s="1">
        <f ca="1">23.28*(RAND())</f>
        <v>19.890551036393976</v>
      </c>
      <c r="Z104" s="1">
        <f ca="1">16.58*(RAND())</f>
        <v>11.842225286831264</v>
      </c>
      <c r="AA104" s="1">
        <f ca="1">15.7030262161364*(RAND())</f>
        <v>6.0669802335146059</v>
      </c>
      <c r="AB104" s="1">
        <f ca="1">13.7030262161364*(RAND())</f>
        <v>13.239497945278412</v>
      </c>
      <c r="AC104" s="1">
        <f ca="1">0*(RAND())</f>
        <v>0</v>
      </c>
      <c r="AD104" s="1">
        <f ca="1">0*(RAND())</f>
        <v>0</v>
      </c>
      <c r="AE104" s="1">
        <f ca="1">0*(RAND())</f>
        <v>0</v>
      </c>
      <c r="AF104" s="1">
        <f ca="1">0*(RAND())</f>
        <v>0</v>
      </c>
      <c r="AG104" s="1">
        <f ca="1">0.72*(RAND())</f>
        <v>7.8553703684877157E-2</v>
      </c>
      <c r="AH104" s="1">
        <f ca="1">9.57697378386364*(RAND())</f>
        <v>1.5205983579257718</v>
      </c>
      <c r="AI104" s="1">
        <f ca="1">1*(RAND())</f>
        <v>0.43329112916362289</v>
      </c>
      <c r="AJ104" s="1">
        <f ca="1">1*(RAND())</f>
        <v>0.37405393352098582</v>
      </c>
      <c r="AK104" s="1">
        <f ca="1">0.5*(RAND())</f>
        <v>0.16421070685249672</v>
      </c>
      <c r="AL104" s="1">
        <f ca="1">0*(RAND())</f>
        <v>0</v>
      </c>
      <c r="AM104" s="1">
        <f ca="1">1.5*(RAND())</f>
        <v>1.9556331443528807E-2</v>
      </c>
      <c r="AN104" s="1">
        <f ca="1">0.7*(RAND())</f>
        <v>0.35481641587307478</v>
      </c>
      <c r="AO104" s="1">
        <f ca="1">2.87697378386364*(RAND())</f>
        <v>5.9054026710575393E-2</v>
      </c>
      <c r="AP104" s="1">
        <f ca="1">10.8128742031936*(RAND())</f>
        <v>5.2473062443698364</v>
      </c>
      <c r="AQ104" s="1">
        <f ca="1">0*(RAND())</f>
        <v>0</v>
      </c>
      <c r="AR104" s="1">
        <f ca="1">19*(RAND())</f>
        <v>8.2841290713289233</v>
      </c>
      <c r="AS104" s="1">
        <f ca="1">0*(RAND())</f>
        <v>0</v>
      </c>
      <c r="AT104" s="1">
        <f ca="1">200.207036746063*(RAND())</f>
        <v>6.2589390678207719</v>
      </c>
      <c r="AU104" s="1">
        <f ca="1">0*(RAND())</f>
        <v>0</v>
      </c>
      <c r="AV104" s="1">
        <f ca="1">0*(RAND())</f>
        <v>0</v>
      </c>
      <c r="AW104" s="1">
        <f ca="1">0*(RAND())</f>
        <v>0</v>
      </c>
      <c r="AX104" s="1">
        <f ca="1">0*(RAND())</f>
        <v>0</v>
      </c>
      <c r="AY104" s="1">
        <f ca="1">0*(RAND())</f>
        <v>0</v>
      </c>
      <c r="AZ104" s="1">
        <f ca="1">0*(RAND())</f>
        <v>0</v>
      </c>
      <c r="BA104" s="1" t="s">
        <v>97</v>
      </c>
      <c r="BB104" s="1" t="s">
        <v>97</v>
      </c>
      <c r="BC104" s="1" t="s">
        <v>97</v>
      </c>
      <c r="BD104" s="1">
        <f ca="1">2*(RAND())</f>
        <v>0.93611023659165249</v>
      </c>
      <c r="BF104" s="20">
        <f t="shared" ca="1" si="2"/>
        <v>15.659144429119225</v>
      </c>
      <c r="BG104" s="21">
        <f t="shared" ca="1" si="3"/>
        <v>19.969104740078855</v>
      </c>
    </row>
    <row r="105" spans="3:59" x14ac:dyDescent="0.3">
      <c r="C105" s="2">
        <v>1</v>
      </c>
      <c r="E105" s="1" t="s">
        <v>95</v>
      </c>
      <c r="F105" s="1">
        <v>3</v>
      </c>
      <c r="G105" s="19">
        <v>44873</v>
      </c>
      <c r="H105" s="1" t="s">
        <v>99</v>
      </c>
      <c r="I105" s="1" t="s">
        <v>97</v>
      </c>
      <c r="J105" s="1">
        <f ca="1">5.47966285989629*(RAND())</f>
        <v>0.41653915446600076</v>
      </c>
      <c r="K105" s="1">
        <f ca="1">5.11921103758567*(RAND())</f>
        <v>0.84448877886932927</v>
      </c>
      <c r="L105" s="1">
        <f ca="1">0*(RAND())</f>
        <v>0</v>
      </c>
      <c r="M105" s="1">
        <f ca="1">4.79480439750611*(RAND())</f>
        <v>0.26701251453631414</v>
      </c>
      <c r="N105" s="1">
        <f ca="1">0*(RAND())</f>
        <v>0</v>
      </c>
      <c r="O105" s="1">
        <f ca="1">0.324406640079562*(RAND())</f>
        <v>3.1281006696024273E-2</v>
      </c>
      <c r="P105" s="1">
        <f ca="1">0*(RAND())</f>
        <v>0</v>
      </c>
      <c r="Q105" s="1">
        <f ca="1">0*(RAND())</f>
        <v>0</v>
      </c>
      <c r="R105" s="1">
        <f ca="1">0.360451822310625*(RAND())</f>
        <v>0.32298179191685966</v>
      </c>
      <c r="S105" s="1">
        <f ca="1">2.56*(RAND())</f>
        <v>2.0076398007690206</v>
      </c>
      <c r="T105" s="1">
        <f ca="1">3.5*(RAND())</f>
        <v>0.25743067174257184</v>
      </c>
      <c r="U105" s="1">
        <f ca="1">3.5*(RAND())</f>
        <v>0.73985064601697736</v>
      </c>
      <c r="V105" s="1">
        <f ca="1">0*(RAND())</f>
        <v>0</v>
      </c>
      <c r="W105" s="1">
        <f ca="1">45.8681308967676*(RAND())</f>
        <v>34.061606697760197</v>
      </c>
      <c r="X105" s="1">
        <f ca="1">480*(RAND())</f>
        <v>197.37768163620203</v>
      </c>
      <c r="Y105" s="1">
        <f ca="1">23.04*(RAND())</f>
        <v>12.359684637981655</v>
      </c>
      <c r="Z105" s="1">
        <f ca="1">17.4103703703704*(RAND())</f>
        <v>17.217335779253894</v>
      </c>
      <c r="AA105" s="1">
        <f ca="1">12.9159642914506*(RAND())</f>
        <v>9.8280806351089165</v>
      </c>
      <c r="AB105" s="1">
        <f ca="1">10.6650229949701*(RAND())</f>
        <v>2.1497106270685324</v>
      </c>
      <c r="AC105" s="1">
        <f ca="1">0.750941296480468*(RAND())</f>
        <v>0.23674001692900123</v>
      </c>
      <c r="AD105" s="1">
        <f ca="1">0*(RAND())</f>
        <v>0</v>
      </c>
      <c r="AE105" s="1">
        <f ca="1">0*(RAND())</f>
        <v>0</v>
      </c>
      <c r="AF105" s="1">
        <f ca="1">0*(RAND())</f>
        <v>0</v>
      </c>
      <c r="AG105" s="1">
        <f ca="1">0.96*(RAND())</f>
        <v>0.74973986602897458</v>
      </c>
      <c r="AH105" s="1">
        <f ca="1">12.3749770050299*(RAND())</f>
        <v>2.758635353936036</v>
      </c>
      <c r="AI105" s="1">
        <f ca="1">1*(RAND())</f>
        <v>0.27481396580773798</v>
      </c>
      <c r="AJ105" s="1">
        <f ca="1">1*(RAND())</f>
        <v>0.27073516614396775</v>
      </c>
      <c r="AK105" s="1">
        <f ca="1">0.5*(RAND())</f>
        <v>0.48210015809131851</v>
      </c>
      <c r="AL105" s="1">
        <f ca="1">0*(RAND())</f>
        <v>0</v>
      </c>
      <c r="AM105" s="1">
        <f ca="1">1*(RAND())</f>
        <v>0.27499571245225563</v>
      </c>
      <c r="AN105" s="1">
        <f ca="1">0.444444444444444*(RAND())</f>
        <v>3.4318884177342052E-2</v>
      </c>
      <c r="AO105" s="1">
        <f ca="1">5.99440607891975*(RAND())</f>
        <v>1.5423687761241456</v>
      </c>
      <c r="AP105" s="1">
        <f ca="1">4*(RAND())</f>
        <v>2.6110191884822442</v>
      </c>
      <c r="AQ105" s="1">
        <f ca="1">0*(RAND())</f>
        <v>0</v>
      </c>
      <c r="AR105" s="1">
        <f ca="1">19*(RAND())</f>
        <v>7.4336994490737665</v>
      </c>
      <c r="AS105" s="1">
        <f ca="1">0*(RAND())</f>
        <v>0</v>
      </c>
      <c r="AT105" s="1">
        <f ca="1">148.744350560031*(RAND())</f>
        <v>10.172935766016703</v>
      </c>
      <c r="AU105" s="1">
        <f ca="1">0*(RAND())</f>
        <v>0</v>
      </c>
      <c r="AV105" s="1">
        <f ca="1">0*(RAND())</f>
        <v>0</v>
      </c>
      <c r="AW105" s="1">
        <f ca="1">0*(RAND())</f>
        <v>0</v>
      </c>
      <c r="AX105" s="1">
        <f ca="1">0*(RAND())</f>
        <v>0</v>
      </c>
      <c r="AY105" s="1">
        <f ca="1">0.185185185185185*(RAND())</f>
        <v>0.13469918267923731</v>
      </c>
      <c r="AZ105" s="1">
        <f ca="1">0*(RAND())</f>
        <v>0</v>
      </c>
      <c r="BA105" s="1" t="s">
        <v>97</v>
      </c>
      <c r="BB105" s="1" t="s">
        <v>97</v>
      </c>
      <c r="BC105" s="1" t="s">
        <v>97</v>
      </c>
      <c r="BD105" s="1">
        <f ca="1">1.5*(RAND())</f>
        <v>0.1405724334308045</v>
      </c>
      <c r="BF105" s="20">
        <f t="shared" ca="1" si="2"/>
        <v>6.2907947889333178</v>
      </c>
      <c r="BG105" s="21">
        <f t="shared" ca="1" si="3"/>
        <v>13.109424504010629</v>
      </c>
    </row>
    <row r="106" spans="3:59" x14ac:dyDescent="0.3">
      <c r="C106" s="2">
        <v>1</v>
      </c>
      <c r="E106" s="1" t="s">
        <v>95</v>
      </c>
      <c r="F106" s="1">
        <v>4</v>
      </c>
      <c r="G106" s="19">
        <v>44873</v>
      </c>
      <c r="H106" s="1" t="s">
        <v>100</v>
      </c>
      <c r="I106" s="1" t="s">
        <v>97</v>
      </c>
      <c r="J106" s="1">
        <f ca="1">6.40998656348425*(RAND())</f>
        <v>0.63080145857757097</v>
      </c>
      <c r="K106" s="1">
        <f ca="1">5.99386879648764*(RAND())</f>
        <v>5.3736094175041984</v>
      </c>
      <c r="L106" s="1">
        <f ca="1">0*(RAND())</f>
        <v>0</v>
      </c>
      <c r="M106" s="1">
        <f ca="1">5.46426436576468*(RAND())</f>
        <v>1.0205429542063853</v>
      </c>
      <c r="N106" s="1">
        <f ca="1">0*(RAND())</f>
        <v>0</v>
      </c>
      <c r="O106" s="1">
        <f ca="1">0.529604430722957*(RAND())</f>
        <v>8.7215200872781312E-2</v>
      </c>
      <c r="P106" s="1">
        <f ca="1">0*(RAND())</f>
        <v>0</v>
      </c>
      <c r="Q106" s="1">
        <f ca="1">0*(RAND())</f>
        <v>0</v>
      </c>
      <c r="R106" s="1">
        <f ca="1">0.416117766996609*(RAND())</f>
        <v>0.1379094273660148</v>
      </c>
      <c r="S106" s="1">
        <f ca="1">2.56*(RAND())</f>
        <v>2.1585506313089637</v>
      </c>
      <c r="T106" s="1">
        <f ca="1">2.2*(RAND())</f>
        <v>1.0190363838173175</v>
      </c>
      <c r="U106" s="1">
        <f ca="1">2.2*(RAND())</f>
        <v>1.7559648429291741</v>
      </c>
      <c r="V106" s="1">
        <f ca="1">0*(RAND())</f>
        <v>0</v>
      </c>
      <c r="W106" s="1">
        <f ca="1">33.7574690618184*(RAND())</f>
        <v>6.2062486726553132</v>
      </c>
      <c r="X106" s="1">
        <f ca="1">595*(RAND())</f>
        <v>439.23532768665962</v>
      </c>
      <c r="Y106" s="1">
        <f ca="1">22.56*(RAND())</f>
        <v>17.349599554662451</v>
      </c>
      <c r="Z106" s="1">
        <f ca="1">16.0984615384615*(RAND())</f>
        <v>13.940615701992344</v>
      </c>
      <c r="AA106" s="1">
        <f ca="1">13.2730866613181*(RAND())</f>
        <v>1.7927465783865146</v>
      </c>
      <c r="AB106" s="1">
        <f ca="1">10.0737290697271*(RAND())</f>
        <v>2.1160618546623966</v>
      </c>
      <c r="AC106" s="1">
        <f ca="1">0.699357591590939*(RAND())</f>
        <v>0.52873908195408537</v>
      </c>
      <c r="AD106" s="1">
        <f ca="1">0*(RAND())</f>
        <v>0</v>
      </c>
      <c r="AE106" s="1">
        <f ca="1">0*(RAND())</f>
        <v>0</v>
      </c>
      <c r="AF106" s="1">
        <f ca="1">0*(RAND())</f>
        <v>0</v>
      </c>
      <c r="AG106" s="1">
        <f ca="1">1.44*(RAND())</f>
        <v>1.4106087171263917</v>
      </c>
      <c r="AH106" s="1">
        <f ca="1">12.4862709302729*(RAND())</f>
        <v>11.984971234019858</v>
      </c>
      <c r="AI106" s="1">
        <f ca="1">1*(RAND())</f>
        <v>0.86246858935817938</v>
      </c>
      <c r="AJ106" s="1">
        <f ca="1">1*(RAND())</f>
        <v>0.83974208597297517</v>
      </c>
      <c r="AK106" s="1">
        <f ca="1">0.5*(RAND())</f>
        <v>6.0731788326902292E-2</v>
      </c>
      <c r="AL106" s="1">
        <f ca="1">0*(RAND())</f>
        <v>0</v>
      </c>
      <c r="AM106" s="1">
        <f ca="1">1*(RAND())</f>
        <v>0.82274955296722052</v>
      </c>
      <c r="AN106" s="1">
        <f ca="1">0.461538461538462*(RAND())</f>
        <v>0.12404446014162473</v>
      </c>
      <c r="AO106" s="1">
        <f ca="1">5.32537487714348*(RAND())</f>
        <v>2.6626139368225745</v>
      </c>
      <c r="AP106" s="1">
        <f ca="1">4*(RAND())</f>
        <v>1.056026040441076</v>
      </c>
      <c r="AQ106" s="1">
        <f ca="1">0*(RAND())</f>
        <v>0</v>
      </c>
      <c r="AR106" s="1">
        <f ca="1">18*(RAND())</f>
        <v>8.2412539675420931</v>
      </c>
      <c r="AS106" s="1">
        <f ca="1">0*(RAND())</f>
        <v>0</v>
      </c>
      <c r="AT106" s="1">
        <f ca="1">174.158501169365*(RAND())</f>
        <v>35.655238975413369</v>
      </c>
      <c r="AU106" s="1">
        <f ca="1">0*(RAND())</f>
        <v>0</v>
      </c>
      <c r="AV106" s="1">
        <f ca="1">0*(RAND())</f>
        <v>0</v>
      </c>
      <c r="AW106" s="1">
        <f ca="1">0*(RAND())</f>
        <v>0</v>
      </c>
      <c r="AX106" s="1">
        <f ca="1">0*(RAND())</f>
        <v>0</v>
      </c>
      <c r="AY106" s="1">
        <f ca="1">0*(RAND())</f>
        <v>0</v>
      </c>
      <c r="AZ106" s="1">
        <f ca="1">0*(RAND())</f>
        <v>0</v>
      </c>
      <c r="BA106" s="1" t="s">
        <v>97</v>
      </c>
      <c r="BB106" s="1" t="s">
        <v>97</v>
      </c>
      <c r="BC106" s="1" t="s">
        <v>97</v>
      </c>
      <c r="BD106" s="1">
        <f ca="1">2.5*(RAND())</f>
        <v>0.93970656504790639</v>
      </c>
      <c r="BF106" s="20">
        <f t="shared" ca="1" si="2"/>
        <v>10.367466632380257</v>
      </c>
      <c r="BG106" s="21">
        <f t="shared" ca="1" si="3"/>
        <v>18.760208271788841</v>
      </c>
    </row>
    <row r="107" spans="3:59" x14ac:dyDescent="0.3">
      <c r="C107" s="2">
        <v>1</v>
      </c>
      <c r="E107" s="1" t="s">
        <v>95</v>
      </c>
      <c r="F107" s="1">
        <v>5</v>
      </c>
      <c r="G107" s="19">
        <v>44873</v>
      </c>
      <c r="H107" s="1" t="s">
        <v>101</v>
      </c>
      <c r="I107" s="1" t="s">
        <v>97</v>
      </c>
      <c r="J107" s="1">
        <f ca="1">0*(RAND())</f>
        <v>0</v>
      </c>
      <c r="K107" s="1">
        <f ca="1">0*(RAND())</f>
        <v>0</v>
      </c>
      <c r="L107" s="1">
        <f ca="1">0*(RAND())</f>
        <v>0</v>
      </c>
      <c r="M107" s="1">
        <f ca="1">0*(RAND())</f>
        <v>0</v>
      </c>
      <c r="N107" s="1">
        <f ca="1">0*(RAND())</f>
        <v>0</v>
      </c>
      <c r="O107" s="1">
        <f ca="1">0*(RAND())</f>
        <v>0</v>
      </c>
      <c r="P107" s="1">
        <f ca="1">0*(RAND())</f>
        <v>0</v>
      </c>
      <c r="Q107" s="1">
        <f ca="1">0*(RAND())</f>
        <v>0</v>
      </c>
      <c r="R107" s="1">
        <f ca="1">0*(RAND())</f>
        <v>0</v>
      </c>
      <c r="S107" s="1">
        <f ca="1">2.56*(RAND())</f>
        <v>2.0765860065695447</v>
      </c>
      <c r="T107" s="1" t="s">
        <v>97</v>
      </c>
      <c r="U107" s="1">
        <f ca="1">3.3*(RAND())</f>
        <v>2.5248444066868001</v>
      </c>
      <c r="V107" s="1">
        <f ca="1">0*(RAND())</f>
        <v>0</v>
      </c>
      <c r="W107" s="1">
        <f ca="1">0*(RAND())</f>
        <v>0</v>
      </c>
      <c r="X107" s="1">
        <f ca="1">440*(RAND())</f>
        <v>76.435552694291246</v>
      </c>
      <c r="Y107" s="1">
        <f ca="1">22.8*(RAND())</f>
        <v>16.294091593193407</v>
      </c>
      <c r="Z107" s="1">
        <f ca="1">0*(RAND())</f>
        <v>0</v>
      </c>
      <c r="AA107" s="1">
        <f ca="1">0*(RAND())</f>
        <v>0</v>
      </c>
      <c r="AB107" s="1">
        <f ca="1">0*(RAND())</f>
        <v>0</v>
      </c>
      <c r="AC107" s="1">
        <f ca="1">0*(RAND())</f>
        <v>0</v>
      </c>
      <c r="AD107" s="1">
        <f ca="1">0*(RAND())</f>
        <v>0</v>
      </c>
      <c r="AE107" s="1">
        <f ca="1">0*(RAND())</f>
        <v>0</v>
      </c>
      <c r="AF107" s="1">
        <f ca="1">0*(RAND())</f>
        <v>0</v>
      </c>
      <c r="AG107" s="1">
        <f ca="1">1.2*(RAND())</f>
        <v>0.11508921380240304</v>
      </c>
      <c r="AH107" s="1">
        <f ca="1">22.8*(RAND())</f>
        <v>8.1192688041574925</v>
      </c>
      <c r="AI107" s="1">
        <f ca="1">0*(RAND())</f>
        <v>0</v>
      </c>
      <c r="AJ107" s="1">
        <f ca="1">0*(RAND())</f>
        <v>0</v>
      </c>
      <c r="AK107" s="1">
        <f ca="1">0*(RAND())</f>
        <v>0</v>
      </c>
      <c r="AL107" s="1">
        <f ca="1">0*(RAND())</f>
        <v>0</v>
      </c>
      <c r="AM107" s="1">
        <f ca="1">0*(RAND())</f>
        <v>0</v>
      </c>
      <c r="AN107" s="1">
        <f ca="1">22.8*(RAND())</f>
        <v>9.0689416064352901</v>
      </c>
      <c r="AO107" s="1">
        <f ca="1">0*(RAND())</f>
        <v>0</v>
      </c>
      <c r="AP107" s="1">
        <f ca="1">0*(RAND())</f>
        <v>0</v>
      </c>
      <c r="AQ107" s="1">
        <f ca="1">0*(RAND())</f>
        <v>0</v>
      </c>
      <c r="AR107" s="1">
        <f ca="1">20*(RAND())</f>
        <v>14.417542172747247</v>
      </c>
      <c r="AS107" s="1">
        <f ca="1">0*(RAND())</f>
        <v>0</v>
      </c>
      <c r="AT107" s="1">
        <f ca="1">155.052363430512*(RAND())</f>
        <v>104.03259889473837</v>
      </c>
      <c r="AU107" s="1">
        <f ca="1">0*(RAND())</f>
        <v>0</v>
      </c>
      <c r="AV107" s="1">
        <f ca="1">0*(RAND())</f>
        <v>0</v>
      </c>
      <c r="AW107" s="1">
        <f ca="1">0*(RAND())</f>
        <v>0</v>
      </c>
      <c r="AX107" s="1">
        <f ca="1">0*(RAND())</f>
        <v>0</v>
      </c>
      <c r="AY107" s="1">
        <f ca="1">0*(RAND())</f>
        <v>0</v>
      </c>
      <c r="AZ107" s="1">
        <f ca="1">0*(RAND())</f>
        <v>0</v>
      </c>
      <c r="BA107" s="1" t="s">
        <v>97</v>
      </c>
      <c r="BB107" s="1" t="s">
        <v>97</v>
      </c>
      <c r="BC107" s="1" t="s">
        <v>97</v>
      </c>
      <c r="BD107" s="1">
        <f ca="1">0*(RAND())</f>
        <v>0</v>
      </c>
      <c r="BF107" s="20">
        <f t="shared" ca="1" si="2"/>
        <v>9.1840308202376928</v>
      </c>
      <c r="BG107" s="21">
        <f t="shared" ca="1" si="3"/>
        <v>16.40918080699581</v>
      </c>
    </row>
    <row r="108" spans="3:59" x14ac:dyDescent="0.3">
      <c r="C108" s="2">
        <v>1</v>
      </c>
      <c r="E108" s="1" t="s">
        <v>95</v>
      </c>
      <c r="F108" s="1">
        <v>6</v>
      </c>
      <c r="G108" s="19">
        <v>44873</v>
      </c>
      <c r="H108" s="1" t="s">
        <v>102</v>
      </c>
      <c r="I108" s="1" t="s">
        <v>97</v>
      </c>
      <c r="J108" s="1">
        <f ca="1">0*(RAND())</f>
        <v>0</v>
      </c>
      <c r="K108" s="1">
        <f ca="1">0*(RAND())</f>
        <v>0</v>
      </c>
      <c r="L108" s="1" t="s">
        <v>97</v>
      </c>
      <c r="M108" s="1" t="s">
        <v>97</v>
      </c>
      <c r="N108" s="1" t="s">
        <v>97</v>
      </c>
      <c r="O108" s="1">
        <f ca="1">0*(RAND())</f>
        <v>0</v>
      </c>
      <c r="P108" s="1">
        <f ca="1">0*(RAND())</f>
        <v>0</v>
      </c>
      <c r="Q108" s="1" t="s">
        <v>97</v>
      </c>
      <c r="R108" s="1" t="s">
        <v>97</v>
      </c>
      <c r="S108" s="1">
        <f ca="1">2.56*(RAND())</f>
        <v>1.1425471300530021</v>
      </c>
      <c r="T108" s="1" t="s">
        <v>97</v>
      </c>
      <c r="U108" s="1">
        <f ca="1">0*(RAND())</f>
        <v>0</v>
      </c>
      <c r="V108" s="1">
        <f ca="1">0*(RAND())</f>
        <v>0</v>
      </c>
      <c r="W108" s="1">
        <f ca="1">0*(RAND())</f>
        <v>0</v>
      </c>
      <c r="X108" s="1" t="s">
        <v>97</v>
      </c>
      <c r="Y108" s="1">
        <f ca="1">0*(RAND())</f>
        <v>0</v>
      </c>
      <c r="Z108" s="1">
        <f ca="1">0*(RAND())</f>
        <v>0</v>
      </c>
      <c r="AA108" s="1">
        <f ca="1">0*(RAND())</f>
        <v>0</v>
      </c>
      <c r="AB108" s="1">
        <f ca="1">0*(RAND())</f>
        <v>0</v>
      </c>
      <c r="AC108" s="1">
        <f ca="1">0*(RAND())</f>
        <v>0</v>
      </c>
      <c r="AD108" s="1">
        <f ca="1">0*(RAND())</f>
        <v>0</v>
      </c>
      <c r="AE108" s="1">
        <f ca="1">0*(RAND())</f>
        <v>0</v>
      </c>
      <c r="AF108" s="1">
        <f ca="1">0*(RAND())</f>
        <v>0</v>
      </c>
      <c r="AG108" s="1">
        <f ca="1">0*(RAND())</f>
        <v>0</v>
      </c>
      <c r="AH108" s="1">
        <f ca="1">0*(RAND())</f>
        <v>0</v>
      </c>
      <c r="AI108" s="1">
        <f ca="1">0*(RAND())</f>
        <v>0</v>
      </c>
      <c r="AJ108" s="1">
        <f ca="1">0*(RAND())</f>
        <v>0</v>
      </c>
      <c r="AK108" s="1">
        <f ca="1">0*(RAND())</f>
        <v>0</v>
      </c>
      <c r="AL108" s="1">
        <f ca="1">0*(RAND())</f>
        <v>0</v>
      </c>
      <c r="AM108" s="1">
        <f ca="1">0*(RAND())</f>
        <v>0</v>
      </c>
      <c r="AN108" s="1">
        <f ca="1">0*(RAND())</f>
        <v>0</v>
      </c>
      <c r="AO108" s="1">
        <f ca="1">0*(RAND())</f>
        <v>0</v>
      </c>
      <c r="AP108" s="1">
        <f ca="1">0*(RAND())</f>
        <v>0</v>
      </c>
      <c r="AQ108" s="1">
        <f ca="1">0*(RAND())</f>
        <v>0</v>
      </c>
      <c r="AR108" s="1">
        <f ca="1">0*(RAND())</f>
        <v>0</v>
      </c>
      <c r="AS108" s="1">
        <f ca="1">0*(RAND())</f>
        <v>0</v>
      </c>
      <c r="AT108" s="1">
        <f ca="1">4980*(RAND())</f>
        <v>868.83737507701278</v>
      </c>
      <c r="AU108" s="1">
        <f ca="1">5700*(RAND())</f>
        <v>4022.8560365495432</v>
      </c>
      <c r="AV108" s="1">
        <f ca="1">24*(RAND())</f>
        <v>17.912259016390244</v>
      </c>
      <c r="AW108" s="1">
        <f ca="1">0*(RAND())</f>
        <v>0</v>
      </c>
      <c r="AX108" s="1">
        <f ca="1">0*(RAND())</f>
        <v>0</v>
      </c>
      <c r="AY108" s="1">
        <f ca="1">0*(RAND())</f>
        <v>0</v>
      </c>
      <c r="AZ108" s="1">
        <f ca="1">0*(RAND())</f>
        <v>0</v>
      </c>
      <c r="BA108" s="1" t="s">
        <v>97</v>
      </c>
      <c r="BB108" s="1" t="s">
        <v>97</v>
      </c>
      <c r="BC108" s="1" t="s">
        <v>97</v>
      </c>
      <c r="BD108" s="1">
        <f ca="1">0*(RAND())</f>
        <v>0</v>
      </c>
      <c r="BF108" s="20">
        <f t="shared" ca="1" si="2"/>
        <v>17.912259016390244</v>
      </c>
      <c r="BG108" s="21">
        <f t="shared" ca="1" si="3"/>
        <v>17.912259016390244</v>
      </c>
    </row>
    <row r="109" spans="3:59" x14ac:dyDescent="0.3">
      <c r="C109" s="2">
        <v>1</v>
      </c>
      <c r="E109" s="1" t="s">
        <v>95</v>
      </c>
      <c r="F109" s="1">
        <v>7</v>
      </c>
      <c r="G109" s="19">
        <v>44873</v>
      </c>
      <c r="H109" s="1" t="s">
        <v>103</v>
      </c>
      <c r="I109" s="1">
        <f ca="1">8*(RAND())</f>
        <v>5.1103996129447857</v>
      </c>
      <c r="J109" s="1">
        <f ca="1">5.83941605839416*(RAND())</f>
        <v>2.0336472670976788</v>
      </c>
      <c r="K109" s="1">
        <f ca="1">5.83941605839416*(RAND())</f>
        <v>3.9963072476207029</v>
      </c>
      <c r="L109" s="1">
        <f ca="1">5.83941605839416*(RAND())</f>
        <v>0.49871913646089167</v>
      </c>
      <c r="M109" s="1">
        <f ca="1">0*(RAND())</f>
        <v>0</v>
      </c>
      <c r="N109" s="1">
        <f ca="1">0*(RAND())</f>
        <v>0</v>
      </c>
      <c r="O109" s="1">
        <f ca="1">0*(RAND())</f>
        <v>0</v>
      </c>
      <c r="P109" s="1">
        <f ca="1">0*(RAND())</f>
        <v>0</v>
      </c>
      <c r="Q109" s="1">
        <f ca="1">0*(RAND())</f>
        <v>0</v>
      </c>
      <c r="R109" s="1">
        <f ca="1">0*(RAND())</f>
        <v>0</v>
      </c>
      <c r="S109" s="1">
        <f ca="1">1.37*(RAND())</f>
        <v>0.83116260700366773</v>
      </c>
      <c r="T109" s="1">
        <f ca="1">16.4477707006369*(RAND())</f>
        <v>3.2103811636760562</v>
      </c>
      <c r="U109" s="1">
        <f ca="1">3.26*(RAND())</f>
        <v>0.64096053331716329</v>
      </c>
      <c r="V109" s="1">
        <f ca="1">16.4477707006369*(RAND())</f>
        <v>14.407848924907086</v>
      </c>
      <c r="W109" s="1">
        <f ca="1">131.582165605096*(RAND())</f>
        <v>101.11311869118519</v>
      </c>
      <c r="X109" s="1">
        <f ca="1">564.3*(RAND())</f>
        <v>34.256646044459252</v>
      </c>
      <c r="Y109" s="1">
        <f ca="1">24*(RAND())</f>
        <v>9.7615060567416485</v>
      </c>
      <c r="Z109" s="1">
        <f ca="1">13.1666666666667*(RAND())</f>
        <v>11.035129907497836</v>
      </c>
      <c r="AA109" s="1">
        <f ca="1">13.3480702789193*(RAND())</f>
        <v>2.2797392923972648</v>
      </c>
      <c r="AB109" s="1">
        <f ca="1">10.3480702789193*(RAND())</f>
        <v>3.222730207909088</v>
      </c>
      <c r="AC109" s="1">
        <f ca="1">0*(RAND())</f>
        <v>0</v>
      </c>
      <c r="AD109" s="1">
        <f ca="1">0*(RAND())</f>
        <v>0</v>
      </c>
      <c r="AE109" s="1">
        <f ca="1">0*(RAND())</f>
        <v>0</v>
      </c>
      <c r="AF109" s="1">
        <f ca="1">0*(RAND())</f>
        <v>0</v>
      </c>
      <c r="AG109" s="1">
        <f ca="1">0*(RAND())</f>
        <v>0</v>
      </c>
      <c r="AH109" s="1">
        <f ca="1">13.6519297210807*(RAND())</f>
        <v>9.9902732329306172</v>
      </c>
      <c r="AI109" s="1">
        <f ca="1">1*(RAND())</f>
        <v>0.36070444112566502</v>
      </c>
      <c r="AJ109" s="1">
        <f ca="1">1*(RAND())</f>
        <v>0.54548763245997689</v>
      </c>
      <c r="AK109" s="1">
        <f ca="1">0.5*(RAND())</f>
        <v>0.26082333507322075</v>
      </c>
      <c r="AL109" s="1">
        <f ca="1">0.333333333333333*(RAND())</f>
        <v>0.19631392184675417</v>
      </c>
      <c r="AM109" s="1">
        <f ca="1">1*(RAND())</f>
        <v>0.29036598975866013</v>
      </c>
      <c r="AN109" s="1">
        <f ca="1">4*(RAND())</f>
        <v>3.036872531371515</v>
      </c>
      <c r="AO109" s="1">
        <f ca="1">2.81859638774737*(RAND())</f>
        <v>0.7901157003737258</v>
      </c>
      <c r="AP109" s="1">
        <f ca="1">0*(RAND())</f>
        <v>0</v>
      </c>
      <c r="AQ109" s="1">
        <f ca="1">13.6905407765169*(RAND())</f>
        <v>10.829978220632693</v>
      </c>
      <c r="AR109" s="1">
        <f ca="1">19*(RAND())</f>
        <v>1.5960849823155336</v>
      </c>
      <c r="AS109" s="1">
        <f ca="1">19*(RAND())</f>
        <v>0.70478965731138821</v>
      </c>
      <c r="AT109" s="1">
        <f ca="1">167.844715444241*(RAND())</f>
        <v>143.39805229929945</v>
      </c>
      <c r="AU109" s="1">
        <f ca="1">49.5731201408315*(RAND())</f>
        <v>11.82702962116125</v>
      </c>
      <c r="AV109" s="1">
        <f ca="1">0*(RAND())</f>
        <v>0</v>
      </c>
      <c r="AW109" s="1">
        <f ca="1">0*(RAND())</f>
        <v>0</v>
      </c>
      <c r="AX109" s="1">
        <f ca="1">0*(RAND())</f>
        <v>0</v>
      </c>
      <c r="AY109" s="1">
        <f ca="1">0*(RAND())</f>
        <v>0</v>
      </c>
      <c r="AZ109" s="1">
        <f ca="1">0*(RAND())</f>
        <v>0</v>
      </c>
      <c r="BA109" s="1" t="s">
        <v>97</v>
      </c>
      <c r="BB109" s="1" t="s">
        <v>97</v>
      </c>
      <c r="BC109" s="1" t="s">
        <v>97</v>
      </c>
      <c r="BD109" s="1">
        <f ca="1">3*(RAND())</f>
        <v>2.8869803694038243</v>
      </c>
      <c r="BF109" s="20">
        <f t="shared" ca="1" si="2"/>
        <v>11.59039412932243</v>
      </c>
      <c r="BG109" s="21">
        <f t="shared" ca="1" si="3"/>
        <v>9.7615060567416485</v>
      </c>
    </row>
    <row r="110" spans="3:59" x14ac:dyDescent="0.3">
      <c r="C110" s="2">
        <v>1</v>
      </c>
      <c r="E110" s="1" t="s">
        <v>95</v>
      </c>
      <c r="F110" s="1">
        <v>8</v>
      </c>
      <c r="G110" s="19">
        <v>44873</v>
      </c>
      <c r="H110" s="1" t="s">
        <v>104</v>
      </c>
      <c r="I110" s="1" t="s">
        <v>97</v>
      </c>
      <c r="J110" s="1">
        <f ca="1">22*(RAND())</f>
        <v>2.1605313732579927</v>
      </c>
      <c r="K110" s="1">
        <f ca="1">22*(RAND())</f>
        <v>1.4795022707556857</v>
      </c>
      <c r="L110" s="1">
        <f ca="1">0*(RAND())</f>
        <v>0</v>
      </c>
      <c r="M110" s="1">
        <f ca="1">21.6804908950673*(RAND())</f>
        <v>13.766367775325545</v>
      </c>
      <c r="N110" s="1">
        <f ca="1">0*(RAND())</f>
        <v>0</v>
      </c>
      <c r="O110" s="1">
        <f ca="1">0.319509104932666*(RAND())</f>
        <v>0.26189555877449811</v>
      </c>
      <c r="P110" s="1">
        <f ca="1">0*(RAND())</f>
        <v>0</v>
      </c>
      <c r="Q110" s="1">
        <f ca="1">0*(RAND())</f>
        <v>0</v>
      </c>
      <c r="R110" s="1">
        <f ca="1">0*(RAND())</f>
        <v>0</v>
      </c>
      <c r="S110" s="1">
        <f ca="1">2.56*(RAND())</f>
        <v>2.345361868660337</v>
      </c>
      <c r="T110" s="1">
        <f ca="1">7.5*(RAND())</f>
        <v>3.4163454420634434</v>
      </c>
      <c r="U110" s="1">
        <f ca="1">7.5*(RAND())</f>
        <v>4.4213990003166517</v>
      </c>
      <c r="V110" s="1">
        <f ca="1">0*(RAND())</f>
        <v>0</v>
      </c>
      <c r="W110" s="1">
        <f ca="1">422.4*(RAND())</f>
        <v>341.96473442226278</v>
      </c>
      <c r="X110" s="1">
        <f ca="1">1272.81401677612*(RAND())</f>
        <v>83.926563154799581</v>
      </c>
      <c r="Y110" s="1">
        <f ca="1">23.28*(RAND())</f>
        <v>4.3499516892808749</v>
      </c>
      <c r="Z110" s="1">
        <f ca="1">16.9936363636364*(RAND())</f>
        <v>1.7932522697514559</v>
      </c>
      <c r="AA110" s="1">
        <f ca="1">15.1402980919771*(RAND())</f>
        <v>5.8526278156509806</v>
      </c>
      <c r="AB110" s="1">
        <f ca="1">12.1402980919771*(RAND())</f>
        <v>9.9094633668038792E-2</v>
      </c>
      <c r="AC110" s="1">
        <f ca="1">0*(RAND())</f>
        <v>0</v>
      </c>
      <c r="AD110" s="1">
        <f ca="1">0*(RAND())</f>
        <v>0</v>
      </c>
      <c r="AE110" s="1">
        <f ca="1">0*(RAND())</f>
        <v>0</v>
      </c>
      <c r="AF110" s="1">
        <f ca="1">0*(RAND())</f>
        <v>0</v>
      </c>
      <c r="AG110" s="1">
        <f ca="1">0.72*(RAND())</f>
        <v>0.14357494498267023</v>
      </c>
      <c r="AH110" s="1">
        <f ca="1">11.1397019080229*(RAND())</f>
        <v>4.6489561440426472</v>
      </c>
      <c r="AI110" s="1">
        <f ca="1">1*(RAND())</f>
        <v>4.0154313224098126E-2</v>
      </c>
      <c r="AJ110" s="1">
        <f ca="1">1*(RAND())</f>
        <v>0.95065034724757769</v>
      </c>
      <c r="AK110" s="1">
        <f ca="1">0.5*(RAND())</f>
        <v>0.353917876212473</v>
      </c>
      <c r="AL110" s="1">
        <f ca="1">0*(RAND())</f>
        <v>0</v>
      </c>
      <c r="AM110" s="1">
        <f ca="1">0*(RAND())</f>
        <v>0</v>
      </c>
      <c r="AN110" s="1">
        <f ca="1">0.65*(RAND())</f>
        <v>0.23581032621854497</v>
      </c>
      <c r="AO110" s="1">
        <f ca="1">4.85333827165925*(RAND())</f>
        <v>3.3595693136650806</v>
      </c>
      <c r="AP110" s="1">
        <f ca="1">18*(RAND())</f>
        <v>15.403515465252642</v>
      </c>
      <c r="AQ110" s="1">
        <f ca="1">0*(RAND())</f>
        <v>0</v>
      </c>
      <c r="AR110" s="1">
        <f ca="1">20*(RAND())</f>
        <v>17.779566083648287</v>
      </c>
      <c r="AS110" s="1">
        <f ca="1">0*(RAND())</f>
        <v>0</v>
      </c>
      <c r="AT110" s="1">
        <f ca="1">99.7744246990262*(RAND())</f>
        <v>37.411030655599397</v>
      </c>
      <c r="AU110" s="1">
        <f ca="1">0*(RAND())</f>
        <v>0</v>
      </c>
      <c r="AV110" s="1">
        <f ca="1">0*(RAND())</f>
        <v>0</v>
      </c>
      <c r="AW110" s="1">
        <f ca="1">0*(RAND())</f>
        <v>0</v>
      </c>
      <c r="AX110" s="1">
        <f ca="1">0*(RAND())</f>
        <v>0</v>
      </c>
      <c r="AY110" s="1">
        <f ca="1">0.136363636363636*(RAND())</f>
        <v>3.5612435925813819E-2</v>
      </c>
      <c r="AZ110" s="1">
        <f ca="1">0*(RAND())</f>
        <v>0</v>
      </c>
      <c r="BA110" s="1" t="s">
        <v>97</v>
      </c>
      <c r="BB110" s="1" t="s">
        <v>97</v>
      </c>
      <c r="BC110" s="1" t="s">
        <v>97</v>
      </c>
      <c r="BD110" s="1">
        <f ca="1">3*(RAND())</f>
        <v>1.3137388853229781</v>
      </c>
      <c r="BF110" s="20">
        <f t="shared" ca="1" si="2"/>
        <v>6.5321230764672755</v>
      </c>
      <c r="BG110" s="21">
        <f t="shared" ca="1" si="3"/>
        <v>4.4935266342635449</v>
      </c>
    </row>
    <row r="111" spans="3:59" x14ac:dyDescent="0.3">
      <c r="C111" s="2">
        <v>1</v>
      </c>
      <c r="E111" s="1" t="s">
        <v>95</v>
      </c>
      <c r="F111" s="1">
        <v>9</v>
      </c>
      <c r="G111" s="19">
        <v>44873</v>
      </c>
      <c r="H111" s="1" t="s">
        <v>105</v>
      </c>
      <c r="I111" s="1" t="s">
        <v>97</v>
      </c>
      <c r="J111" s="1">
        <f ca="1">23*(RAND())</f>
        <v>20.89924566230442</v>
      </c>
      <c r="K111" s="1">
        <f ca="1">23*(RAND())</f>
        <v>21.422803015882316</v>
      </c>
      <c r="L111" s="1">
        <f ca="1">0*(RAND())</f>
        <v>0</v>
      </c>
      <c r="M111" s="1">
        <f ca="1">22.5142888799196*(RAND())</f>
        <v>21.762684656400655</v>
      </c>
      <c r="N111" s="1">
        <f ca="1">0*(RAND())</f>
        <v>0</v>
      </c>
      <c r="O111" s="1">
        <f ca="1">0.485711120080407*(RAND())</f>
        <v>0.16562725436449702</v>
      </c>
      <c r="P111" s="1">
        <f ca="1">0*(RAND())</f>
        <v>0</v>
      </c>
      <c r="Q111" s="1">
        <f ca="1">0*(RAND())</f>
        <v>0</v>
      </c>
      <c r="R111" s="1">
        <f ca="1">0*(RAND())</f>
        <v>0</v>
      </c>
      <c r="S111" s="1">
        <f ca="1">2.56*(RAND())</f>
        <v>2.0651001352744198</v>
      </c>
      <c r="T111" s="1">
        <f ca="1">5.7*(RAND())</f>
        <v>1.9345141592539359</v>
      </c>
      <c r="U111" s="1">
        <f ca="1">5.7*(RAND())</f>
        <v>4.8862608197739164</v>
      </c>
      <c r="V111" s="1">
        <f ca="1">0*(RAND())</f>
        <v>0</v>
      </c>
      <c r="W111" s="1">
        <f ca="1">335.616*(RAND())</f>
        <v>95.371341262336031</v>
      </c>
      <c r="X111" s="1">
        <f ca="1">1409.26362026874*(RAND())</f>
        <v>843.34797165166049</v>
      </c>
      <c r="Y111" s="1">
        <f ca="1">24*(RAND())</f>
        <v>19.302066142483746</v>
      </c>
      <c r="Z111" s="1">
        <f ca="1">18.1576923076923*(RAND())</f>
        <v>6.4490382884611961</v>
      </c>
      <c r="AA111" s="1">
        <f ca="1">16.6293605467018*(RAND())</f>
        <v>2.739099311662442</v>
      </c>
      <c r="AB111" s="1">
        <f ca="1">14.1293605467018*(RAND())</f>
        <v>10.861614482816149</v>
      </c>
      <c r="AC111" s="1">
        <f ca="1">0*(RAND())</f>
        <v>0</v>
      </c>
      <c r="AD111" s="1">
        <f ca="1">0*(RAND())</f>
        <v>0</v>
      </c>
      <c r="AE111" s="1">
        <f ca="1">0*(RAND())</f>
        <v>0</v>
      </c>
      <c r="AF111" s="1">
        <f ca="1">0*(RAND())</f>
        <v>0</v>
      </c>
      <c r="AG111" s="1">
        <f ca="1">0*(RAND())</f>
        <v>0</v>
      </c>
      <c r="AH111" s="1">
        <f ca="1">9.8706394532982*(RAND())</f>
        <v>5.8487520836596314</v>
      </c>
      <c r="AI111" s="1">
        <f ca="1">1*(RAND())</f>
        <v>0.46149886560739195</v>
      </c>
      <c r="AJ111" s="1">
        <f ca="1">1*(RAND())</f>
        <v>1.8250997755107079E-2</v>
      </c>
      <c r="AK111" s="1">
        <f ca="1">0.5*(RAND())</f>
        <v>0.31170735586558534</v>
      </c>
      <c r="AL111" s="1">
        <f ca="1">0*(RAND())</f>
        <v>0</v>
      </c>
      <c r="AM111" s="1">
        <f ca="1">0*(RAND())</f>
        <v>0</v>
      </c>
      <c r="AN111" s="1">
        <f ca="1">0.65*(RAND())</f>
        <v>0.40086480769073757</v>
      </c>
      <c r="AO111" s="1">
        <f ca="1">4.02833176099051*(RAND())</f>
        <v>0.4705237234082813</v>
      </c>
      <c r="AP111" s="1">
        <f ca="1">18*(RAND())</f>
        <v>17.913605237814217</v>
      </c>
      <c r="AQ111" s="1">
        <f ca="1">0*(RAND())</f>
        <v>0</v>
      </c>
      <c r="AR111" s="1">
        <f ca="1">20*(RAND())</f>
        <v>18.30256708231013</v>
      </c>
      <c r="AS111" s="1">
        <f ca="1">0*(RAND())</f>
        <v>0</v>
      </c>
      <c r="AT111" s="1">
        <f ca="1">128.570010921803*(RAND())</f>
        <v>40.786375582529764</v>
      </c>
      <c r="AU111" s="1">
        <f ca="1">0*(RAND())</f>
        <v>0</v>
      </c>
      <c r="AV111" s="1">
        <f ca="1">0*(RAND())</f>
        <v>0</v>
      </c>
      <c r="AW111" s="1">
        <f ca="1">0*(RAND())</f>
        <v>0</v>
      </c>
      <c r="AX111" s="1">
        <f ca="1">0*(RAND())</f>
        <v>0</v>
      </c>
      <c r="AY111" s="1">
        <f ca="1">0.192307692307692*(RAND())</f>
        <v>0.16903067688202708</v>
      </c>
      <c r="AZ111" s="1">
        <f ca="1">0*(RAND())</f>
        <v>0</v>
      </c>
      <c r="BA111" s="1" t="s">
        <v>97</v>
      </c>
      <c r="BB111" s="1" t="s">
        <v>97</v>
      </c>
      <c r="BC111" s="1" t="s">
        <v>97</v>
      </c>
      <c r="BD111" s="1">
        <f ca="1">2.5*(RAND())</f>
        <v>1.5813146325908276</v>
      </c>
      <c r="BF111" s="20">
        <f t="shared" ca="1" si="2"/>
        <v>14.274805542616107</v>
      </c>
      <c r="BG111" s="21">
        <f t="shared" ca="1" si="3"/>
        <v>19.302066142483746</v>
      </c>
    </row>
    <row r="112" spans="3:59" x14ac:dyDescent="0.3">
      <c r="C112" s="2">
        <v>1</v>
      </c>
      <c r="E112" s="1" t="s">
        <v>95</v>
      </c>
      <c r="F112" s="1">
        <v>10</v>
      </c>
      <c r="G112" s="19">
        <v>44873</v>
      </c>
      <c r="H112" s="1" t="s">
        <v>106</v>
      </c>
      <c r="I112" s="1" t="s">
        <v>97</v>
      </c>
      <c r="J112" s="1">
        <f ca="1">22.8*(RAND())</f>
        <v>15.069261344820436</v>
      </c>
      <c r="K112" s="1">
        <f ca="1">22.8*(RAND())</f>
        <v>1.358954050843614</v>
      </c>
      <c r="L112" s="1">
        <f ca="1">0*(RAND())</f>
        <v>0</v>
      </c>
      <c r="M112" s="1">
        <f ca="1">21.7560482492553*(RAND())</f>
        <v>11.174036342963301</v>
      </c>
      <c r="N112" s="1">
        <f ca="1">0*(RAND())</f>
        <v>0</v>
      </c>
      <c r="O112" s="1">
        <f ca="1">1.04395175074474*(RAND())</f>
        <v>0.42373627455019797</v>
      </c>
      <c r="P112" s="1">
        <f ca="1">0*(RAND())</f>
        <v>0</v>
      </c>
      <c r="Q112" s="1">
        <f ca="1">0*(RAND())</f>
        <v>0</v>
      </c>
      <c r="R112" s="1">
        <f ca="1">0*(RAND())</f>
        <v>0</v>
      </c>
      <c r="S112" s="1">
        <f ca="1">2.56*(RAND())</f>
        <v>0.27066225896198487</v>
      </c>
      <c r="T112" s="1">
        <f ca="1">6*(RAND())</f>
        <v>5.4770149006174709</v>
      </c>
      <c r="U112" s="1">
        <f ca="1">6*(RAND())</f>
        <v>0.5289573901900253</v>
      </c>
      <c r="V112" s="1">
        <f ca="1">0*(RAND())</f>
        <v>0</v>
      </c>
      <c r="W112" s="1">
        <f ca="1">350.208*(RAND())</f>
        <v>244.05931644619326</v>
      </c>
      <c r="X112" s="1">
        <f ca="1">1323.33291171577*(RAND())</f>
        <v>807.43035525423454</v>
      </c>
      <c r="Y112" s="1">
        <f ca="1">23.52*(RAND())</f>
        <v>2.8977960190195309</v>
      </c>
      <c r="Z112" s="1">
        <f ca="1">15.8348148148148*(RAND())</f>
        <v>15.242081137343716</v>
      </c>
      <c r="AA112" s="1">
        <f ca="1">15.1445847198677*(RAND())</f>
        <v>11.695455035155049</v>
      </c>
      <c r="AB112" s="1">
        <f ca="1">12.1445847198677*(RAND())</f>
        <v>11.556131578602937</v>
      </c>
      <c r="AC112" s="1">
        <f ca="1">0*(RAND())</f>
        <v>0</v>
      </c>
      <c r="AD112" s="1">
        <f ca="1">0*(RAND())</f>
        <v>0</v>
      </c>
      <c r="AE112" s="1">
        <f ca="1">0*(RAND())</f>
        <v>0</v>
      </c>
      <c r="AF112" s="1">
        <f ca="1">0*(RAND())</f>
        <v>0</v>
      </c>
      <c r="AG112" s="1">
        <f ca="1">0.48*(RAND())</f>
        <v>0.17206131033199079</v>
      </c>
      <c r="AH112" s="1">
        <f ca="1">11.3754152801323*(RAND())</f>
        <v>8.5458112275371736</v>
      </c>
      <c r="AI112" s="1">
        <f ca="1">1*(RAND())</f>
        <v>0.38327682964819154</v>
      </c>
      <c r="AJ112" s="1">
        <f ca="1">1*(RAND())</f>
        <v>0.48377569741669868</v>
      </c>
      <c r="AK112" s="1">
        <f ca="1">0.5*(RAND())</f>
        <v>0.47074805057428604</v>
      </c>
      <c r="AL112" s="1">
        <f ca="1">0*(RAND())</f>
        <v>0</v>
      </c>
      <c r="AM112" s="1">
        <f ca="1">0*(RAND())</f>
        <v>0</v>
      </c>
      <c r="AN112" s="1">
        <f ca="1">2*(RAND())</f>
        <v>0.73158812893465219</v>
      </c>
      <c r="AO112" s="1">
        <f ca="1">3.69023009494711*(RAND())</f>
        <v>2.8728964402913015</v>
      </c>
      <c r="AP112" s="1">
        <f ca="1">16*(RAND())</f>
        <v>11.233682586388468</v>
      </c>
      <c r="AQ112" s="1">
        <f ca="1">0*(RAND())</f>
        <v>0</v>
      </c>
      <c r="AR112" s="1">
        <f ca="1">19*(RAND())</f>
        <v>1.7475270380405883</v>
      </c>
      <c r="AS112" s="1">
        <f ca="1">0*(RAND())</f>
        <v>0</v>
      </c>
      <c r="AT112" s="1">
        <f ca="1">116.742566699081*(RAND())</f>
        <v>54.251045342622923</v>
      </c>
      <c r="AU112" s="1">
        <f ca="1">0*(RAND())</f>
        <v>0</v>
      </c>
      <c r="AV112" s="1">
        <f ca="1">0*(RAND())</f>
        <v>0</v>
      </c>
      <c r="AW112" s="1">
        <f ca="1">0*(RAND())</f>
        <v>0</v>
      </c>
      <c r="AX112" s="1">
        <f ca="1">0*(RAND())</f>
        <v>0</v>
      </c>
      <c r="AY112" s="1">
        <f ca="1">0.185185185185185*(RAND())</f>
        <v>0.11521554628460126</v>
      </c>
      <c r="AZ112" s="1">
        <f ca="1">0*(RAND())</f>
        <v>0</v>
      </c>
      <c r="BA112" s="1" t="s">
        <v>97</v>
      </c>
      <c r="BB112" s="1" t="s">
        <v>97</v>
      </c>
      <c r="BC112" s="1" t="s">
        <v>97</v>
      </c>
      <c r="BD112" s="1">
        <f ca="1">3*(RAND())</f>
        <v>2.207847457468755</v>
      </c>
      <c r="BF112" s="20">
        <f t="shared" ca="1" si="2"/>
        <v>18.993541039553417</v>
      </c>
      <c r="BG112" s="21">
        <f t="shared" ca="1" si="3"/>
        <v>3.0698573293515219</v>
      </c>
    </row>
    <row r="113" spans="3:59" x14ac:dyDescent="0.3">
      <c r="C113" s="2">
        <v>1</v>
      </c>
      <c r="E113" s="1" t="s">
        <v>95</v>
      </c>
      <c r="F113" s="1">
        <v>11</v>
      </c>
      <c r="G113" s="19">
        <v>44873</v>
      </c>
      <c r="H113" s="1" t="s">
        <v>107</v>
      </c>
      <c r="I113" s="1" t="s">
        <v>97</v>
      </c>
      <c r="J113" s="1">
        <f ca="1">10.5*(RAND())</f>
        <v>2.6012801133959176</v>
      </c>
      <c r="K113" s="1">
        <f ca="1">10.5*(RAND())</f>
        <v>8.2646414810921502</v>
      </c>
      <c r="L113" s="1">
        <f ca="1">0*(RAND())</f>
        <v>0</v>
      </c>
      <c r="M113" s="1">
        <f ca="1">10.0874111231485*(RAND())</f>
        <v>3.8242467091723142</v>
      </c>
      <c r="N113" s="1">
        <f ca="1">0*(RAND())</f>
        <v>0</v>
      </c>
      <c r="O113" s="1">
        <f ca="1">0.412588876851506*(RAND())</f>
        <v>0.32619027272528595</v>
      </c>
      <c r="P113" s="1">
        <f ca="1">0*(RAND())</f>
        <v>0</v>
      </c>
      <c r="Q113" s="1">
        <f ca="1">0*(RAND())</f>
        <v>0</v>
      </c>
      <c r="R113" s="1">
        <f ca="1">0*(RAND())</f>
        <v>0</v>
      </c>
      <c r="S113" s="1">
        <f ca="1">2.56*(RAND())</f>
        <v>2.456621983774891</v>
      </c>
      <c r="T113" s="1">
        <f ca="1">4.5*(RAND())</f>
        <v>1.5914996373877144</v>
      </c>
      <c r="U113" s="1">
        <f ca="1">4.5*(RAND())</f>
        <v>0.4874305370532267</v>
      </c>
      <c r="V113" s="1">
        <f ca="1">0*(RAND())</f>
        <v>0</v>
      </c>
      <c r="W113" s="1">
        <f ca="1">120.96*(RAND())</f>
        <v>106.11569957771985</v>
      </c>
      <c r="X113" s="1">
        <f ca="1">941.321557977539*(RAND())</f>
        <v>544.48758300936299</v>
      </c>
      <c r="Y113" s="1">
        <f ca="1">21.6*(RAND())</f>
        <v>9.765412612988527</v>
      </c>
      <c r="Z113" s="1">
        <f ca="1">15.8461538461538*(RAND())</f>
        <v>5.5126464122177063</v>
      </c>
      <c r="AA113" s="1">
        <f ca="1">10.0203339570602*(RAND())</f>
        <v>6.403549388195783</v>
      </c>
      <c r="AB113" s="1">
        <f ca="1">7.52033395706018*(RAND())</f>
        <v>6.0821288852081103</v>
      </c>
      <c r="AC113" s="1">
        <f ca="1">0*(RAND())</f>
        <v>0</v>
      </c>
      <c r="AD113" s="1">
        <f ca="1">0*(RAND())</f>
        <v>0</v>
      </c>
      <c r="AE113" s="1">
        <f ca="1">0*(RAND())</f>
        <v>0</v>
      </c>
      <c r="AF113" s="1">
        <f ca="1">0*(RAND())</f>
        <v>0</v>
      </c>
      <c r="AG113" s="1">
        <f ca="1">2.4*(RAND())</f>
        <v>6.1501333280801526E-2</v>
      </c>
      <c r="AH113" s="1">
        <f ca="1">14.0796660429398*(RAND())</f>
        <v>10.889664578478099</v>
      </c>
      <c r="AI113" s="1">
        <f ca="1">1*(RAND())</f>
        <v>0.60471975010340362</v>
      </c>
      <c r="AJ113" s="1">
        <f ca="1">1*(RAND())</f>
        <v>0.10774556566173388</v>
      </c>
      <c r="AK113" s="1">
        <f ca="1">0.5*(RAND())</f>
        <v>8.3849023059576533E-2</v>
      </c>
      <c r="AL113" s="1">
        <f ca="1">0*(RAND())</f>
        <v>0</v>
      </c>
      <c r="AM113" s="1">
        <f ca="1">0*(RAND())</f>
        <v>0</v>
      </c>
      <c r="AN113" s="1">
        <f ca="1">0.6*(RAND())</f>
        <v>0.23079286575958652</v>
      </c>
      <c r="AO113" s="1">
        <f ca="1">8.32581988909367*(RAND())</f>
        <v>7.210049093716667</v>
      </c>
      <c r="AP113" s="1">
        <f ca="1">5.5*(RAND())</f>
        <v>1.3401320658465152</v>
      </c>
      <c r="AQ113" s="1">
        <f ca="1">0*(RAND())</f>
        <v>0</v>
      </c>
      <c r="AR113" s="1">
        <f ca="1">20*(RAND())</f>
        <v>10.610674265562949</v>
      </c>
      <c r="AS113" s="1">
        <f ca="1">0*(RAND())</f>
        <v>0</v>
      </c>
      <c r="AT113" s="1">
        <f ca="1">149.592520557135*(RAND())</f>
        <v>80.512109173659269</v>
      </c>
      <c r="AU113" s="1">
        <f ca="1">0*(RAND())</f>
        <v>0</v>
      </c>
      <c r="AV113" s="1">
        <f ca="1">0*(RAND())</f>
        <v>0</v>
      </c>
      <c r="AW113" s="1">
        <f ca="1">0*(RAND())</f>
        <v>0</v>
      </c>
      <c r="AX113" s="1">
        <f ca="1">0*(RAND())</f>
        <v>0</v>
      </c>
      <c r="AY113" s="1">
        <f ca="1">0.153846153846154*(RAND())</f>
        <v>1.4512000157127315E-2</v>
      </c>
      <c r="AZ113" s="1">
        <f ca="1">0*(RAND())</f>
        <v>0</v>
      </c>
      <c r="BA113" s="1" t="s">
        <v>97</v>
      </c>
      <c r="BB113" s="1" t="s">
        <v>97</v>
      </c>
      <c r="BC113" s="1" t="s">
        <v>97</v>
      </c>
      <c r="BD113" s="1">
        <f ca="1">2.5*(RAND())</f>
        <v>0.25171179112760317</v>
      </c>
      <c r="BF113" s="20">
        <f t="shared" ca="1" si="2"/>
        <v>14.647010308074609</v>
      </c>
      <c r="BG113" s="21">
        <f t="shared" ca="1" si="3"/>
        <v>9.8269139462693289</v>
      </c>
    </row>
    <row r="114" spans="3:59" x14ac:dyDescent="0.3">
      <c r="C114" s="2">
        <v>1</v>
      </c>
      <c r="E114" s="1" t="s">
        <v>95</v>
      </c>
      <c r="F114" s="1">
        <v>12</v>
      </c>
      <c r="G114" s="19">
        <v>44873</v>
      </c>
      <c r="H114" s="1" t="s">
        <v>108</v>
      </c>
      <c r="I114" s="1" t="s">
        <v>97</v>
      </c>
      <c r="J114" s="1">
        <f ca="1">0*(RAND())</f>
        <v>0</v>
      </c>
      <c r="K114" s="1">
        <f ca="1">0*(RAND())</f>
        <v>0</v>
      </c>
      <c r="L114" s="1">
        <f ca="1">0*(RAND())</f>
        <v>0</v>
      </c>
      <c r="M114" s="1">
        <f ca="1">0*(RAND())</f>
        <v>0</v>
      </c>
      <c r="N114" s="1">
        <f ca="1">0*(RAND())</f>
        <v>0</v>
      </c>
      <c r="O114" s="1">
        <f ca="1">0*(RAND())</f>
        <v>0</v>
      </c>
      <c r="P114" s="1">
        <f ca="1">0*(RAND())</f>
        <v>0</v>
      </c>
      <c r="Q114" s="1">
        <f ca="1">0*(RAND())</f>
        <v>0</v>
      </c>
      <c r="R114" s="1">
        <f ca="1">0*(RAND())</f>
        <v>0</v>
      </c>
      <c r="S114" s="1">
        <f ca="1">2.56*(RAND())</f>
        <v>0.58068706350688781</v>
      </c>
      <c r="T114" s="1" t="s">
        <v>97</v>
      </c>
      <c r="U114" s="1">
        <f ca="1">5*(RAND())</f>
        <v>4.7941551620790026</v>
      </c>
      <c r="V114" s="1">
        <f ca="1">0*(RAND())</f>
        <v>0</v>
      </c>
      <c r="W114" s="1">
        <f ca="1">0*(RAND())</f>
        <v>0</v>
      </c>
      <c r="X114" s="1">
        <f ca="1">1014.22230158756*(RAND())</f>
        <v>864.83405122519014</v>
      </c>
      <c r="Y114" s="1">
        <f ca="1">0*(RAND())</f>
        <v>0</v>
      </c>
      <c r="Z114" s="1">
        <f ca="1">0*(RAND())</f>
        <v>0</v>
      </c>
      <c r="AA114" s="1">
        <f ca="1">0*(RAND())</f>
        <v>0</v>
      </c>
      <c r="AB114" s="1">
        <f ca="1">0*(RAND())</f>
        <v>0</v>
      </c>
      <c r="AC114" s="1">
        <f ca="1">0*(RAND())</f>
        <v>0</v>
      </c>
      <c r="AD114" s="1">
        <f ca="1">24*(RAND())</f>
        <v>22.997621258161516</v>
      </c>
      <c r="AE114" s="1">
        <f ca="1">0*(RAND())</f>
        <v>0</v>
      </c>
      <c r="AF114" s="1">
        <f ca="1">24*(RAND())</f>
        <v>8.0298108571387239</v>
      </c>
      <c r="AG114" s="1">
        <f ca="1">0*(RAND())</f>
        <v>0</v>
      </c>
      <c r="AH114" s="1">
        <f ca="1">0*(RAND())</f>
        <v>0</v>
      </c>
      <c r="AI114" s="1">
        <f ca="1">0*(RAND())</f>
        <v>0</v>
      </c>
      <c r="AJ114" s="1">
        <f ca="1">0*(RAND())</f>
        <v>0</v>
      </c>
      <c r="AK114" s="1">
        <f ca="1">0*(RAND())</f>
        <v>0</v>
      </c>
      <c r="AL114" s="1">
        <f ca="1">0*(RAND())</f>
        <v>0</v>
      </c>
      <c r="AM114" s="1">
        <f ca="1">0*(RAND())</f>
        <v>0</v>
      </c>
      <c r="AN114" s="1">
        <f ca="1">0*(RAND())</f>
        <v>0</v>
      </c>
      <c r="AO114" s="1">
        <f ca="1">0*(RAND())</f>
        <v>0</v>
      </c>
      <c r="AP114" s="1">
        <f ca="1">0*(RAND())</f>
        <v>0</v>
      </c>
      <c r="AQ114" s="1">
        <f ca="1">0*(RAND())</f>
        <v>0</v>
      </c>
      <c r="AR114" s="1">
        <f ca="1">20*(RAND())</f>
        <v>10.383542712472067</v>
      </c>
      <c r="AS114" s="1">
        <f ca="1">0*(RAND())</f>
        <v>0</v>
      </c>
      <c r="AT114" s="1">
        <f ca="1">138.679391821502*(RAND())</f>
        <v>106.60070607159172</v>
      </c>
      <c r="AU114" s="1">
        <f ca="1">0*(RAND())</f>
        <v>0</v>
      </c>
      <c r="AV114" s="1">
        <f ca="1">0*(RAND())</f>
        <v>0</v>
      </c>
      <c r="AW114" s="1">
        <f ca="1">0*(RAND())</f>
        <v>0</v>
      </c>
      <c r="AX114" s="1">
        <f ca="1">0*(RAND())</f>
        <v>0</v>
      </c>
      <c r="AY114" s="1">
        <f ca="1">0*(RAND())</f>
        <v>0</v>
      </c>
      <c r="AZ114" s="1">
        <f ca="1">0*(RAND())</f>
        <v>0</v>
      </c>
      <c r="BA114" s="1" t="s">
        <v>97</v>
      </c>
      <c r="BB114" s="1" t="s">
        <v>97</v>
      </c>
      <c r="BC114" s="1" t="s">
        <v>97</v>
      </c>
      <c r="BD114" s="1">
        <f ca="1">0*(RAND())</f>
        <v>0</v>
      </c>
      <c r="BF114" s="20">
        <f t="shared" ca="1" si="2"/>
        <v>8.0298108571387239</v>
      </c>
      <c r="BG114" s="21">
        <f t="shared" ca="1" si="3"/>
        <v>8.0298108571387239</v>
      </c>
    </row>
    <row r="115" spans="3:59" x14ac:dyDescent="0.3">
      <c r="C115" s="2">
        <v>1</v>
      </c>
      <c r="E115" s="1" t="s">
        <v>95</v>
      </c>
      <c r="F115" s="1">
        <v>13</v>
      </c>
      <c r="G115" s="19">
        <v>44873</v>
      </c>
      <c r="H115" s="1" t="s">
        <v>109</v>
      </c>
      <c r="I115" s="1">
        <f ca="1">0*(RAND())</f>
        <v>0</v>
      </c>
      <c r="J115" s="1">
        <f ca="1">0*(RAND())</f>
        <v>0</v>
      </c>
      <c r="K115" s="1">
        <f ca="1">0*(RAND())</f>
        <v>0</v>
      </c>
      <c r="L115" s="1">
        <f ca="1">0*(RAND())</f>
        <v>0</v>
      </c>
      <c r="M115" s="1">
        <f ca="1">0*(RAND())</f>
        <v>0</v>
      </c>
      <c r="N115" s="1">
        <f ca="1">0*(RAND())</f>
        <v>0</v>
      </c>
      <c r="O115" s="1">
        <f ca="1">0*(RAND())</f>
        <v>0</v>
      </c>
      <c r="P115" s="1">
        <f ca="1">0*(RAND())</f>
        <v>0</v>
      </c>
      <c r="Q115" s="1">
        <f ca="1">0*(RAND())</f>
        <v>0</v>
      </c>
      <c r="R115" s="1">
        <f ca="1">0*(RAND())</f>
        <v>0</v>
      </c>
      <c r="S115" s="1">
        <f ca="1">2.56*(RAND())</f>
        <v>2.4595117240069722</v>
      </c>
      <c r="T115" s="1">
        <f ca="1">0*(RAND())</f>
        <v>0</v>
      </c>
      <c r="U115" s="1">
        <f ca="1">0*(RAND())</f>
        <v>0</v>
      </c>
      <c r="V115" s="1">
        <f ca="1">0*(RAND())</f>
        <v>0</v>
      </c>
      <c r="W115" s="1">
        <f ca="1">0*(RAND())</f>
        <v>0</v>
      </c>
      <c r="X115" s="1">
        <f ca="1">0*(RAND())</f>
        <v>0</v>
      </c>
      <c r="Y115" s="1">
        <f ca="1">0*(RAND())</f>
        <v>0</v>
      </c>
      <c r="Z115" s="1">
        <f ca="1">0*(RAND())</f>
        <v>0</v>
      </c>
      <c r="AA115" s="1">
        <f ca="1">0*(RAND())</f>
        <v>0</v>
      </c>
      <c r="AB115" s="1">
        <f ca="1">0*(RAND())</f>
        <v>0</v>
      </c>
      <c r="AC115" s="1">
        <f ca="1">0*(RAND())</f>
        <v>0</v>
      </c>
      <c r="AD115" s="1">
        <f ca="1">0*(RAND())</f>
        <v>0</v>
      </c>
      <c r="AE115" s="1">
        <f ca="1">0*(RAND())</f>
        <v>0</v>
      </c>
      <c r="AF115" s="1">
        <f ca="1">0*(RAND())</f>
        <v>0</v>
      </c>
      <c r="AG115" s="1">
        <f ca="1">0*(RAND())</f>
        <v>0</v>
      </c>
      <c r="AH115" s="1">
        <f ca="1">0*(RAND())</f>
        <v>0</v>
      </c>
      <c r="AI115" s="1">
        <f ca="1">0*(RAND())</f>
        <v>0</v>
      </c>
      <c r="AJ115" s="1">
        <f ca="1">0*(RAND())</f>
        <v>0</v>
      </c>
      <c r="AK115" s="1">
        <f ca="1">0*(RAND())</f>
        <v>0</v>
      </c>
      <c r="AL115" s="1">
        <f ca="1">0*(RAND())</f>
        <v>0</v>
      </c>
      <c r="AM115" s="1">
        <f ca="1">0*(RAND())</f>
        <v>0</v>
      </c>
      <c r="AN115" s="1">
        <f ca="1">0*(RAND())</f>
        <v>0</v>
      </c>
      <c r="AO115" s="1">
        <f ca="1">0*(RAND())</f>
        <v>0</v>
      </c>
      <c r="AP115" s="1">
        <f ca="1">0*(RAND())</f>
        <v>0</v>
      </c>
      <c r="AQ115" s="1">
        <f ca="1">0*(RAND())</f>
        <v>0</v>
      </c>
      <c r="AR115" s="1">
        <f ca="1">0*(RAND())</f>
        <v>0</v>
      </c>
      <c r="AS115" s="1">
        <f ca="1">0*(RAND())</f>
        <v>0</v>
      </c>
      <c r="AT115" s="1">
        <f ca="1">0*(RAND())</f>
        <v>0</v>
      </c>
      <c r="AU115" s="1">
        <f ca="1">0*(RAND())</f>
        <v>0</v>
      </c>
      <c r="AV115" s="1">
        <f ca="1">0*(RAND())</f>
        <v>0</v>
      </c>
      <c r="AW115" s="1">
        <f ca="1">0*(RAND())</f>
        <v>0</v>
      </c>
      <c r="AX115" s="1">
        <f ca="1">0*(RAND())</f>
        <v>0</v>
      </c>
      <c r="AY115" s="1">
        <f ca="1">0*(RAND())</f>
        <v>0</v>
      </c>
      <c r="AZ115" s="1">
        <f ca="1">0*(RAND())</f>
        <v>0</v>
      </c>
      <c r="BA115" s="1" t="s">
        <v>97</v>
      </c>
      <c r="BB115" s="1" t="s">
        <v>97</v>
      </c>
      <c r="BC115" s="1" t="s">
        <v>97</v>
      </c>
      <c r="BD115" s="1">
        <f ca="1">0*(RAND())</f>
        <v>0</v>
      </c>
      <c r="BF115" s="20">
        <f t="shared" ca="1" si="2"/>
        <v>0</v>
      </c>
      <c r="BG115" s="21">
        <f t="shared" ca="1" si="3"/>
        <v>0</v>
      </c>
    </row>
    <row r="116" spans="3:59" x14ac:dyDescent="0.3">
      <c r="C116" s="2">
        <v>1</v>
      </c>
      <c r="E116" s="1" t="s">
        <v>95</v>
      </c>
      <c r="F116" s="1">
        <v>15</v>
      </c>
      <c r="G116" s="19">
        <v>44873</v>
      </c>
      <c r="H116" s="1" t="s">
        <v>110</v>
      </c>
      <c r="I116" s="1" t="s">
        <v>97</v>
      </c>
      <c r="J116" s="1">
        <f ca="1">0*(RAND())</f>
        <v>0</v>
      </c>
      <c r="K116" s="1">
        <f ca="1">0*(RAND())</f>
        <v>0</v>
      </c>
      <c r="L116" s="1">
        <f ca="1">0*(RAND())</f>
        <v>0</v>
      </c>
      <c r="M116" s="1">
        <f ca="1">0*(RAND())</f>
        <v>0</v>
      </c>
      <c r="N116" s="1">
        <f ca="1">0*(RAND())</f>
        <v>0</v>
      </c>
      <c r="O116" s="1">
        <f ca="1">0*(RAND())</f>
        <v>0</v>
      </c>
      <c r="P116" s="1">
        <f ca="1">0*(RAND())</f>
        <v>0</v>
      </c>
      <c r="Q116" s="1">
        <f ca="1">0*(RAND())</f>
        <v>0</v>
      </c>
      <c r="R116" s="1">
        <f ca="1">0*(RAND())</f>
        <v>0</v>
      </c>
      <c r="S116" s="1">
        <f ca="1">2.56*(RAND())</f>
        <v>0.77020879529017716</v>
      </c>
      <c r="T116" s="1" t="s">
        <v>97</v>
      </c>
      <c r="U116" s="1">
        <f ca="1">6.1*(RAND())</f>
        <v>5.1981133033195022</v>
      </c>
      <c r="V116" s="1">
        <f ca="1">0*(RAND())</f>
        <v>0</v>
      </c>
      <c r="W116" s="1">
        <f ca="1">0*(RAND())</f>
        <v>0</v>
      </c>
      <c r="X116" s="1">
        <f ca="1">750*(RAND())</f>
        <v>263.7179951493469</v>
      </c>
      <c r="Y116" s="1">
        <f ca="1">23.28*(RAND())</f>
        <v>19.271670148086162</v>
      </c>
      <c r="Z116" s="1">
        <f ca="1">20.78*(RAND())</f>
        <v>20.252342689987323</v>
      </c>
      <c r="AA116" s="1">
        <f ca="1">0*(RAND())</f>
        <v>0</v>
      </c>
      <c r="AB116" s="1">
        <f ca="1">0*(RAND())</f>
        <v>0</v>
      </c>
      <c r="AC116" s="1">
        <f ca="1">0*(RAND())</f>
        <v>0</v>
      </c>
      <c r="AD116" s="1">
        <f ca="1">0*(RAND())</f>
        <v>0</v>
      </c>
      <c r="AE116" s="1">
        <f ca="1">0*(RAND())</f>
        <v>0</v>
      </c>
      <c r="AF116" s="1">
        <f ca="1">0*(RAND())</f>
        <v>0</v>
      </c>
      <c r="AG116" s="1">
        <f ca="1">0.72*(RAND())</f>
        <v>6.5456671771264019E-2</v>
      </c>
      <c r="AH116" s="1">
        <f ca="1">23.28*(RAND())</f>
        <v>2.5379991572019041</v>
      </c>
      <c r="AI116" s="1">
        <f ca="1">1*(RAND())</f>
        <v>0.37470089981700461</v>
      </c>
      <c r="AJ116" s="1">
        <f ca="1">1*(RAND())</f>
        <v>0.88941201509951062</v>
      </c>
      <c r="AK116" s="1">
        <f ca="1">0.5*(RAND())</f>
        <v>0.30122454775653862</v>
      </c>
      <c r="AL116" s="1">
        <f ca="1">0*(RAND())</f>
        <v>0</v>
      </c>
      <c r="AM116" s="1">
        <f ca="1">0*(RAND())</f>
        <v>0</v>
      </c>
      <c r="AN116" s="1">
        <f ca="1">0*(RAND())</f>
        <v>0</v>
      </c>
      <c r="AO116" s="1">
        <f ca="1">20.78*(RAND())</f>
        <v>1.8458606355413862</v>
      </c>
      <c r="AP116" s="1">
        <f ca="1">0*(RAND())</f>
        <v>0</v>
      </c>
      <c r="AQ116" s="1">
        <f ca="1">0*(RAND())</f>
        <v>0</v>
      </c>
      <c r="AR116" s="1">
        <f ca="1">20*(RAND())</f>
        <v>7.3686691954077048</v>
      </c>
      <c r="AS116" s="1">
        <f ca="1">0*(RAND())</f>
        <v>0</v>
      </c>
      <c r="AT116" s="1">
        <f ca="1">112.567811934901*(RAND())</f>
        <v>63.607165738318713</v>
      </c>
      <c r="AU116" s="1">
        <f ca="1">0*(RAND())</f>
        <v>0</v>
      </c>
      <c r="AV116" s="1">
        <f ca="1">0*(RAND())</f>
        <v>0</v>
      </c>
      <c r="AW116" s="1">
        <f ca="1">0*(RAND())</f>
        <v>0</v>
      </c>
      <c r="AX116" s="1">
        <f ca="1">0*(RAND())</f>
        <v>0</v>
      </c>
      <c r="AY116" s="1">
        <f ca="1">0*(RAND())</f>
        <v>0</v>
      </c>
      <c r="AZ116" s="1">
        <f ca="1">0*(RAND())</f>
        <v>0</v>
      </c>
      <c r="BA116" s="1" t="s">
        <v>97</v>
      </c>
      <c r="BB116" s="1" t="s">
        <v>97</v>
      </c>
      <c r="BC116" s="1" t="s">
        <v>97</v>
      </c>
      <c r="BD116" s="1">
        <f ca="1">0*(RAND())</f>
        <v>0</v>
      </c>
      <c r="BF116" s="20">
        <f t="shared" ca="1" si="2"/>
        <v>3.476654769985704</v>
      </c>
      <c r="BG116" s="21">
        <f t="shared" ca="1" si="3"/>
        <v>19.337126819857428</v>
      </c>
    </row>
    <row r="117" spans="3:59" x14ac:dyDescent="0.3">
      <c r="C117" s="2">
        <v>1</v>
      </c>
      <c r="E117" s="1" t="s">
        <v>95</v>
      </c>
      <c r="F117" s="1">
        <v>16</v>
      </c>
      <c r="G117" s="19">
        <v>44873</v>
      </c>
      <c r="H117" s="1" t="s">
        <v>111</v>
      </c>
      <c r="I117" s="1">
        <f ca="1">0*(RAND())</f>
        <v>0</v>
      </c>
      <c r="J117" s="1">
        <f ca="1">0*(RAND())</f>
        <v>0</v>
      </c>
      <c r="K117" s="1">
        <f ca="1">0*(RAND())</f>
        <v>0</v>
      </c>
      <c r="L117" s="1">
        <f ca="1">0*(RAND())</f>
        <v>0</v>
      </c>
      <c r="M117" s="1">
        <f ca="1">0*(RAND())</f>
        <v>0</v>
      </c>
      <c r="N117" s="1">
        <f ca="1">0*(RAND())</f>
        <v>0</v>
      </c>
      <c r="O117" s="1">
        <f ca="1">0*(RAND())</f>
        <v>0</v>
      </c>
      <c r="P117" s="1">
        <f ca="1">0*(RAND())</f>
        <v>0</v>
      </c>
      <c r="Q117" s="1">
        <f ca="1">0*(RAND())</f>
        <v>0</v>
      </c>
      <c r="R117" s="1">
        <f ca="1">0*(RAND())</f>
        <v>0</v>
      </c>
      <c r="S117" s="1">
        <f ca="1">2.56*(RAND())</f>
        <v>0.33964580023220919</v>
      </c>
      <c r="T117" s="1" t="s">
        <v>97</v>
      </c>
      <c r="U117" s="1">
        <f ca="1">2*(RAND())</f>
        <v>1.6604420821258343</v>
      </c>
      <c r="V117" s="1">
        <f ca="1">0*(RAND())</f>
        <v>0</v>
      </c>
      <c r="W117" s="1">
        <f ca="1">0*(RAND())</f>
        <v>0</v>
      </c>
      <c r="X117" s="1" t="s">
        <v>97</v>
      </c>
      <c r="Y117" s="1">
        <f ca="1">0*(RAND())</f>
        <v>0</v>
      </c>
      <c r="Z117" s="1">
        <f ca="1">0*(RAND())</f>
        <v>0</v>
      </c>
      <c r="AA117" s="1">
        <f ca="1">0*(RAND())</f>
        <v>0</v>
      </c>
      <c r="AB117" s="1">
        <f ca="1">0*(RAND())</f>
        <v>0</v>
      </c>
      <c r="AC117" s="1">
        <f ca="1">0*(RAND())</f>
        <v>0</v>
      </c>
      <c r="AD117" s="1">
        <f ca="1">24*(RAND())</f>
        <v>10.947244540610942</v>
      </c>
      <c r="AE117" s="1">
        <f ca="1">24*(RAND())</f>
        <v>22.325071423179882</v>
      </c>
      <c r="AF117" s="1">
        <f ca="1">0*(RAND())</f>
        <v>0</v>
      </c>
      <c r="AG117" s="1">
        <f ca="1">0*(RAND())</f>
        <v>0</v>
      </c>
      <c r="AH117" s="1">
        <f ca="1">0*(RAND())</f>
        <v>0</v>
      </c>
      <c r="AI117" s="1">
        <f ca="1">0*(RAND())</f>
        <v>0</v>
      </c>
      <c r="AJ117" s="1">
        <f ca="1">0*(RAND())</f>
        <v>0</v>
      </c>
      <c r="AK117" s="1">
        <f ca="1">0*(RAND())</f>
        <v>0</v>
      </c>
      <c r="AL117" s="1">
        <f ca="1">0*(RAND())</f>
        <v>0</v>
      </c>
      <c r="AM117" s="1">
        <f ca="1">0*(RAND())</f>
        <v>0</v>
      </c>
      <c r="AN117" s="1">
        <f ca="1">0*(RAND())</f>
        <v>0</v>
      </c>
      <c r="AO117" s="1">
        <f ca="1">0*(RAND())</f>
        <v>0</v>
      </c>
      <c r="AP117" s="1">
        <f ca="1">0*(RAND())</f>
        <v>0</v>
      </c>
      <c r="AQ117" s="1">
        <f ca="1">0*(RAND())</f>
        <v>0</v>
      </c>
      <c r="AR117" s="1">
        <f ca="1">20*(RAND())</f>
        <v>13.403426490783234</v>
      </c>
      <c r="AS117" s="1">
        <f ca="1">0*(RAND())</f>
        <v>0</v>
      </c>
      <c r="AT117" s="1">
        <f ca="1">200.683384685131*(RAND())</f>
        <v>10.888919849054236</v>
      </c>
      <c r="AU117" s="1">
        <f ca="1">0*(RAND())</f>
        <v>0</v>
      </c>
      <c r="AV117" s="1">
        <f ca="1">0*(RAND())</f>
        <v>0</v>
      </c>
      <c r="AW117" s="1">
        <f ca="1">0*(RAND())</f>
        <v>0</v>
      </c>
      <c r="AX117" s="1">
        <f ca="1">0*(RAND())</f>
        <v>0</v>
      </c>
      <c r="AY117" s="1">
        <f ca="1">0*(RAND())</f>
        <v>0</v>
      </c>
      <c r="AZ117" s="1">
        <f ca="1">0*(RAND())</f>
        <v>0</v>
      </c>
      <c r="BA117" s="1" t="s">
        <v>97</v>
      </c>
      <c r="BB117" s="1" t="s">
        <v>97</v>
      </c>
      <c r="BC117" s="1" t="s">
        <v>97</v>
      </c>
      <c r="BD117" s="1">
        <f ca="1">0*(RAND())</f>
        <v>0</v>
      </c>
      <c r="BF117" s="20">
        <f t="shared" ca="1" si="2"/>
        <v>22.325071423179882</v>
      </c>
      <c r="BG117" s="21">
        <f t="shared" ca="1" si="3"/>
        <v>22.325071423179882</v>
      </c>
    </row>
    <row r="118" spans="3:59" x14ac:dyDescent="0.3">
      <c r="C118" s="2">
        <v>1</v>
      </c>
      <c r="E118" s="1" t="s">
        <v>95</v>
      </c>
      <c r="F118" s="1">
        <v>17</v>
      </c>
      <c r="G118" s="19">
        <v>44873</v>
      </c>
      <c r="H118" s="1" t="s">
        <v>112</v>
      </c>
      <c r="I118" s="1">
        <f ca="1">0*(RAND())</f>
        <v>0</v>
      </c>
      <c r="J118" s="1">
        <f ca="1">7.5*(RAND())</f>
        <v>2.0983340826905557</v>
      </c>
      <c r="K118" s="1">
        <f ca="1">7.5*(RAND())</f>
        <v>7.1208623759083194</v>
      </c>
      <c r="L118" s="1">
        <f ca="1">0*(RAND())</f>
        <v>0</v>
      </c>
      <c r="M118" s="1">
        <f ca="1">7.17697929504264*(RAND())</f>
        <v>4.9179545810390737</v>
      </c>
      <c r="N118" s="1">
        <f ca="1">0*(RAND())</f>
        <v>0</v>
      </c>
      <c r="O118" s="1">
        <f ca="1">0.323020704957364*(RAND())</f>
        <v>0.16553790860275905</v>
      </c>
      <c r="P118" s="1">
        <f ca="1">0*(RAND())</f>
        <v>0</v>
      </c>
      <c r="Q118" s="1">
        <f ca="1">0*(RAND())</f>
        <v>0</v>
      </c>
      <c r="R118" s="1">
        <f ca="1">0*(RAND())</f>
        <v>0</v>
      </c>
      <c r="S118" s="1">
        <f ca="1">2.56*(RAND())</f>
        <v>1.1170988931663681</v>
      </c>
      <c r="T118" s="1">
        <f ca="1">5*(RAND())</f>
        <v>1.4851490247936971</v>
      </c>
      <c r="U118" s="1">
        <f ca="1">5*(RAND())</f>
        <v>2.4322471301543294</v>
      </c>
      <c r="V118" s="1">
        <f ca="1">8.6*(RAND())</f>
        <v>6.6613088092588701E-2</v>
      </c>
      <c r="W118" s="1">
        <f ca="1">96*(RAND())</f>
        <v>27.393567480944402</v>
      </c>
      <c r="X118" s="1">
        <f ca="1">429.852631578947*(RAND())</f>
        <v>385.93768579033662</v>
      </c>
      <c r="Y118" s="1">
        <f ca="1">23.76*(RAND())</f>
        <v>1.0535156398659606</v>
      </c>
      <c r="Z118" s="1">
        <f ca="1">18.3549865591398*(RAND())</f>
        <v>7.0740959809357786</v>
      </c>
      <c r="AA118" s="1">
        <f ca="1">19.464306018937*(RAND())</f>
        <v>5.1885655812850837</v>
      </c>
      <c r="AB118" s="1">
        <f ca="1">17.964306018937*(RAND())</f>
        <v>2.7835251966080992</v>
      </c>
      <c r="AC118" s="1">
        <f ca="1">0*(RAND())</f>
        <v>0</v>
      </c>
      <c r="AD118" s="1">
        <f ca="1">0*(RAND())</f>
        <v>0</v>
      </c>
      <c r="AE118" s="1">
        <f ca="1">0*(RAND())</f>
        <v>0</v>
      </c>
      <c r="AF118" s="1">
        <f ca="1">0*(RAND())</f>
        <v>0</v>
      </c>
      <c r="AG118" s="1">
        <f ca="1">0.24*(RAND())</f>
        <v>0.23636943610941508</v>
      </c>
      <c r="AH118" s="1">
        <f ca="1">5.79569398106301*(RAND())</f>
        <v>1.1368244191257089</v>
      </c>
      <c r="AI118" s="1">
        <f ca="1">1*(RAND())</f>
        <v>0.52316209028984473</v>
      </c>
      <c r="AJ118" s="1">
        <f ca="1">1*(RAND())</f>
        <v>0.10809144270339854</v>
      </c>
      <c r="AK118" s="1">
        <f ca="1">0.5*(RAND())</f>
        <v>0.46053866446984343</v>
      </c>
      <c r="AL118" s="1">
        <f ca="1">0.44372311827957*(RAND())</f>
        <v>4.6463283894169295E-2</v>
      </c>
      <c r="AM118" s="1">
        <f ca="1">0*(RAND())</f>
        <v>0</v>
      </c>
      <c r="AN118" s="1">
        <f ca="1">0.8*(RAND())</f>
        <v>0.17053330761239477</v>
      </c>
      <c r="AO118" s="1">
        <f ca="1">0.390680540202794*(RAND())</f>
        <v>0.3025746054607234</v>
      </c>
      <c r="AP118" s="1">
        <f ca="1">7.67464881962201*(RAND())</f>
        <v>4.9255086509585402</v>
      </c>
      <c r="AQ118" s="1">
        <f ca="1">0*(RAND())</f>
        <v>0</v>
      </c>
      <c r="AR118" s="1">
        <f ca="1">20*(RAND())</f>
        <v>12.898328407674605</v>
      </c>
      <c r="AS118" s="1">
        <f ca="1">20*(RAND())</f>
        <v>12.156933074235612</v>
      </c>
      <c r="AT118" s="1">
        <f ca="1">116.941580756014*(RAND())</f>
        <v>110.85411078931945</v>
      </c>
      <c r="AU118" s="1">
        <f ca="1">87.9695851840699*(RAND())</f>
        <v>34.251295006540005</v>
      </c>
      <c r="AV118" s="1">
        <f ca="1">0*(RAND())</f>
        <v>0</v>
      </c>
      <c r="AW118" s="1">
        <f ca="1">0*(RAND())</f>
        <v>0</v>
      </c>
      <c r="AX118" s="1">
        <f ca="1">0*(RAND())</f>
        <v>0</v>
      </c>
      <c r="AY118" s="1">
        <f ca="1">0.161290322580645*(RAND())</f>
        <v>5.8583052472758995E-2</v>
      </c>
      <c r="AZ118" s="1">
        <f ca="1">0*(RAND())</f>
        <v>0</v>
      </c>
      <c r="BA118" s="1" t="s">
        <v>97</v>
      </c>
      <c r="BB118" s="1" t="s">
        <v>97</v>
      </c>
      <c r="BC118" s="1" t="s">
        <v>97</v>
      </c>
      <c r="BD118" s="1">
        <f ca="1">1.5*(RAND())</f>
        <v>0.84145403991101753</v>
      </c>
      <c r="BF118" s="20">
        <f t="shared" ca="1" si="2"/>
        <v>5.5312951195316646</v>
      </c>
      <c r="BG118" s="21">
        <f t="shared" ca="1" si="3"/>
        <v>1.2898850759753757</v>
      </c>
    </row>
    <row r="119" spans="3:59" x14ac:dyDescent="0.3">
      <c r="C119" s="2">
        <v>1</v>
      </c>
      <c r="E119" s="1" t="s">
        <v>95</v>
      </c>
      <c r="F119" s="1">
        <v>18</v>
      </c>
      <c r="G119" s="19">
        <v>44873</v>
      </c>
      <c r="H119" s="1" t="s">
        <v>113</v>
      </c>
      <c r="I119" s="1">
        <f ca="1">0*(RAND())</f>
        <v>0</v>
      </c>
      <c r="J119" s="1">
        <f ca="1">13*(RAND())</f>
        <v>8.1665676422514153</v>
      </c>
      <c r="K119" s="1">
        <f ca="1">13*(RAND())</f>
        <v>1.0499933058452666</v>
      </c>
      <c r="L119" s="1">
        <f ca="1">0*(RAND())</f>
        <v>0</v>
      </c>
      <c r="M119" s="1">
        <f ca="1">13*(RAND())</f>
        <v>8.5692904958846974</v>
      </c>
      <c r="N119" s="1">
        <f ca="1">0*(RAND())</f>
        <v>0</v>
      </c>
      <c r="O119" s="1">
        <f ca="1">0*(RAND())</f>
        <v>0</v>
      </c>
      <c r="P119" s="1">
        <f ca="1">0*(RAND())</f>
        <v>0</v>
      </c>
      <c r="Q119" s="1">
        <f ca="1">0*(RAND())</f>
        <v>0</v>
      </c>
      <c r="R119" s="1">
        <f ca="1">0*(RAND())</f>
        <v>0</v>
      </c>
      <c r="S119" s="1">
        <f ca="1">2.56*(RAND())</f>
        <v>0.49253664150071558</v>
      </c>
      <c r="T119" s="1">
        <f ca="1">5*(RAND())</f>
        <v>3.5844956325850386</v>
      </c>
      <c r="U119" s="1">
        <f ca="1">5*(RAND())</f>
        <v>0.91326198066565556</v>
      </c>
      <c r="V119" s="1">
        <f ca="1">0*(RAND())</f>
        <v>0</v>
      </c>
      <c r="W119" s="1">
        <f ca="1">166.4*(RAND())</f>
        <v>66.787523579309777</v>
      </c>
      <c r="X119" s="1">
        <f ca="1">679.770067977007*(RAND())</f>
        <v>186.07296631199992</v>
      </c>
      <c r="Y119" s="1">
        <f ca="1">24*(RAND())</f>
        <v>13.104834118405227</v>
      </c>
      <c r="Z119" s="1">
        <f ca="1">18.230958781362*(RAND())</f>
        <v>10.71459363030263</v>
      </c>
      <c r="AA119" s="1">
        <f ca="1">16.8019457119763*(RAND())</f>
        <v>4.6894149726903214</v>
      </c>
      <c r="AB119" s="1">
        <f ca="1">14.8019457119763*(RAND())</f>
        <v>5.668335869444566</v>
      </c>
      <c r="AC119" s="1">
        <f ca="1">0*(RAND())</f>
        <v>0</v>
      </c>
      <c r="AD119" s="1">
        <f ca="1">0*(RAND())</f>
        <v>0</v>
      </c>
      <c r="AE119" s="1">
        <f ca="1">0*(RAND())</f>
        <v>0</v>
      </c>
      <c r="AF119" s="1">
        <f ca="1">0*(RAND())</f>
        <v>0</v>
      </c>
      <c r="AG119" s="1">
        <f ca="1">0*(RAND())</f>
        <v>0</v>
      </c>
      <c r="AH119" s="1">
        <f ca="1">9.19805428802369*(RAND())</f>
        <v>3.2315125379521454</v>
      </c>
      <c r="AI119" s="1">
        <f ca="1">1*(RAND())</f>
        <v>0.74456449009643555</v>
      </c>
      <c r="AJ119" s="1">
        <f ca="1">1*(RAND())</f>
        <v>0.67968373018436601</v>
      </c>
      <c r="AK119" s="1">
        <f ca="1">0.5*(RAND())</f>
        <v>0.46004394633542633</v>
      </c>
      <c r="AL119" s="1">
        <f ca="1">0.441084229390681*(RAND())</f>
        <v>0.13078852834122945</v>
      </c>
      <c r="AM119" s="1">
        <f ca="1">0*(RAND())</f>
        <v>0</v>
      </c>
      <c r="AN119" s="1">
        <f ca="1">0.666666666666667*(RAND())</f>
        <v>3.1565907426284547E-2</v>
      </c>
      <c r="AO119" s="1">
        <f ca="1">3.42901306938569*(RAND())</f>
        <v>0.35531121035248381</v>
      </c>
      <c r="AP119" s="1">
        <f ca="1">9*(RAND())</f>
        <v>8.2752791157805508</v>
      </c>
      <c r="AQ119" s="1">
        <f ca="1">0*(RAND())</f>
        <v>0</v>
      </c>
      <c r="AR119" s="1">
        <f ca="1">20*(RAND())</f>
        <v>11.584180772445357</v>
      </c>
      <c r="AS119" s="1">
        <f ca="1">20*(RAND())</f>
        <v>11.406571664413264</v>
      </c>
      <c r="AT119" s="1">
        <f ca="1">129.937878809861*(RAND())</f>
        <v>124.59420407002311</v>
      </c>
      <c r="AU119" s="1">
        <f ca="1">739.943571991645*(RAND())</f>
        <v>165.75361356213773</v>
      </c>
      <c r="AV119" s="1">
        <f ca="1">0*(RAND())</f>
        <v>0</v>
      </c>
      <c r="AW119" s="1">
        <f ca="1">0*(RAND())</f>
        <v>0</v>
      </c>
      <c r="AX119" s="1">
        <f ca="1">0*(RAND())</f>
        <v>0</v>
      </c>
      <c r="AY119" s="1">
        <f ca="1">0.161290322580645*(RAND())</f>
        <v>9.7874446933900183E-2</v>
      </c>
      <c r="AZ119" s="1">
        <f ca="1">0*(RAND())</f>
        <v>0</v>
      </c>
      <c r="BA119" s="1" t="s">
        <v>97</v>
      </c>
      <c r="BB119" s="1" t="s">
        <v>97</v>
      </c>
      <c r="BC119" s="1" t="s">
        <v>97</v>
      </c>
      <c r="BD119" s="1">
        <f ca="1">2*(RAND())</f>
        <v>0.5207635328931195</v>
      </c>
      <c r="BF119" s="20">
        <f t="shared" ca="1" si="2"/>
        <v>8.6889316620078141</v>
      </c>
      <c r="BG119" s="21">
        <f t="shared" ca="1" si="3"/>
        <v>13.104834118405227</v>
      </c>
    </row>
    <row r="120" spans="3:59" x14ac:dyDescent="0.3">
      <c r="C120" s="2">
        <v>1</v>
      </c>
      <c r="E120" s="1" t="s">
        <v>95</v>
      </c>
      <c r="F120" s="1">
        <v>19</v>
      </c>
      <c r="G120" s="19">
        <v>44873</v>
      </c>
      <c r="H120" s="1" t="s">
        <v>114</v>
      </c>
      <c r="I120" s="1">
        <f ca="1">5*(RAND())</f>
        <v>2.3613779192065012</v>
      </c>
      <c r="J120" s="1">
        <f ca="1">4.92252541153905*(RAND())</f>
        <v>3.503494206098638</v>
      </c>
      <c r="K120" s="1">
        <f ca="1">3.92252541153905*(RAND())</f>
        <v>1.3414782747129053</v>
      </c>
      <c r="L120" s="1">
        <f ca="1">3.64963503649635*(RAND())</f>
        <v>0.36927207578447147</v>
      </c>
      <c r="M120" s="1">
        <f ca="1">0.272890375042703*(RAND())</f>
        <v>0.24705354415747557</v>
      </c>
      <c r="N120" s="1">
        <f ca="1">0*(RAND())</f>
        <v>0</v>
      </c>
      <c r="O120" s="1">
        <f ca="1">0*(RAND())</f>
        <v>0</v>
      </c>
      <c r="P120" s="1">
        <f ca="1">0*(RAND())</f>
        <v>0</v>
      </c>
      <c r="Q120" s="1">
        <f ca="1">0*(RAND())</f>
        <v>0</v>
      </c>
      <c r="R120" s="1">
        <f ca="1">1*(RAND())</f>
        <v>0.84096113611680579</v>
      </c>
      <c r="S120" s="1">
        <f ca="1">1.45278838560115*(RAND())</f>
        <v>0.50587026226828979</v>
      </c>
      <c r="T120" s="1">
        <f ca="1">2.3*(RAND())</f>
        <v>1.2305440642193408</v>
      </c>
      <c r="U120" s="1">
        <f ca="1">9.6*(RAND())</f>
        <v>7.7926294489167125</v>
      </c>
      <c r="V120" s="1">
        <f ca="1">8.5*(RAND())</f>
        <v>2.8007154536535994</v>
      </c>
      <c r="W120" s="1">
        <f ca="1">13.1067785282514*(RAND())</f>
        <v>5.1537428287436207</v>
      </c>
      <c r="X120" s="1">
        <f ca="1">300*(RAND())</f>
        <v>264.96791440064487</v>
      </c>
      <c r="Y120" s="1">
        <f ca="1">23.52*(RAND())</f>
        <v>10.28044145200419</v>
      </c>
      <c r="Z120" s="1">
        <f ca="1">18.5874596774194*(RAND())</f>
        <v>16.825746785321641</v>
      </c>
      <c r="AA120" s="1">
        <f ca="1">17.9084180384635*(RAND())</f>
        <v>0.91342189465822021</v>
      </c>
      <c r="AB120" s="1">
        <f ca="1">13.0750847051302*(RAND())</f>
        <v>7.7244610801502862</v>
      </c>
      <c r="AC120" s="1">
        <f ca="1">3.33333333333333*(RAND())</f>
        <v>2.6135422999689317</v>
      </c>
      <c r="AD120" s="1">
        <f ca="1">0*(RAND())</f>
        <v>0</v>
      </c>
      <c r="AE120" s="1">
        <f ca="1">0*(RAND())</f>
        <v>0</v>
      </c>
      <c r="AF120" s="1">
        <f ca="1">0*(RAND())</f>
        <v>0</v>
      </c>
      <c r="AG120" s="1">
        <f ca="1">0.48*(RAND())</f>
        <v>0.16019767585776298</v>
      </c>
      <c r="AH120" s="1">
        <f ca="1">10.4449152948698*(RAND())</f>
        <v>4.5869977025956574</v>
      </c>
      <c r="AI120" s="1">
        <f ca="1">1*(RAND())</f>
        <v>0.7905253978627873</v>
      </c>
      <c r="AJ120" s="1">
        <f ca="1">1*(RAND())</f>
        <v>0.65982561523077898</v>
      </c>
      <c r="AK120" s="1">
        <f ca="1">0.5*(RAND())</f>
        <v>0.2207198750148624</v>
      </c>
      <c r="AL120" s="1">
        <f ca="1">0.44866935483871*(RAND())</f>
        <v>3.0225288026634288E-2</v>
      </c>
      <c r="AM120" s="1">
        <f ca="1">0*(RAND())</f>
        <v>0</v>
      </c>
      <c r="AN120" s="1">
        <f ca="1">0.483870967741935*(RAND())</f>
        <v>0.34666214231032505</v>
      </c>
      <c r="AO120" s="1">
        <f ca="1">2.17904163895584*(RAND())</f>
        <v>0.79800497559313377</v>
      </c>
      <c r="AP120" s="1">
        <f ca="1">0.431789941614706*(RAND())</f>
        <v>0.2861204691795618</v>
      </c>
      <c r="AQ120" s="1">
        <f ca="1">5.2836053083567*(RAND())</f>
        <v>4.6134075527117338</v>
      </c>
      <c r="AR120" s="1">
        <f ca="1">20*(RAND())</f>
        <v>14.311708659490556</v>
      </c>
      <c r="AS120" s="1">
        <f ca="1">20*(RAND())</f>
        <v>4.0837361668149104</v>
      </c>
      <c r="AT120" s="1">
        <f ca="1">73.4536082474227*(RAND())</f>
        <v>71.683298048602225</v>
      </c>
      <c r="AU120" s="1">
        <f ca="1">80.2816901408451*(RAND())</f>
        <v>1.2038641961322338</v>
      </c>
      <c r="AV120" s="1">
        <f ca="1">0*(RAND())</f>
        <v>0</v>
      </c>
      <c r="AW120" s="1">
        <f ca="1">0*(RAND())</f>
        <v>0</v>
      </c>
      <c r="AX120" s="1">
        <f ca="1">0*(RAND())</f>
        <v>0</v>
      </c>
      <c r="AY120" s="1">
        <f ca="1">0*(RAND())</f>
        <v>0</v>
      </c>
      <c r="AZ120" s="1">
        <f ca="1">0*(RAND())</f>
        <v>0</v>
      </c>
      <c r="BA120" s="1" t="s">
        <v>97</v>
      </c>
      <c r="BB120" s="1" t="s">
        <v>97</v>
      </c>
      <c r="BC120" s="1" t="s">
        <v>97</v>
      </c>
      <c r="BD120" s="1">
        <f ca="1">1.5*(RAND())</f>
        <v>0.96840157791330361</v>
      </c>
      <c r="BF120" s="20">
        <f t="shared" ca="1" si="2"/>
        <v>14.312565927928809</v>
      </c>
      <c r="BG120" s="21">
        <f t="shared" ca="1" si="3"/>
        <v>10.440639127861953</v>
      </c>
    </row>
    <row r="121" spans="3:59" x14ac:dyDescent="0.3">
      <c r="C121" s="2">
        <v>1</v>
      </c>
      <c r="E121" s="1" t="s">
        <v>95</v>
      </c>
      <c r="F121" s="1">
        <v>20</v>
      </c>
      <c r="G121" s="19">
        <v>44873</v>
      </c>
      <c r="H121" s="1" t="s">
        <v>115</v>
      </c>
      <c r="I121" s="1">
        <f ca="1">6*(RAND())</f>
        <v>1.3897242139447921</v>
      </c>
      <c r="J121" s="1">
        <f ca="1">5.38900479490534*(RAND())</f>
        <v>4.9358727018526398</v>
      </c>
      <c r="K121" s="1">
        <f ca="1">4.38900479490534*(RAND())</f>
        <v>0.5567663008850372</v>
      </c>
      <c r="L121" s="1">
        <f ca="1">4.37956204379562*(RAND())</f>
        <v>0.62148796094608694</v>
      </c>
      <c r="M121" s="1">
        <f ca="1">0.00944275110972015*(RAND())</f>
        <v>1.2735026568635119E-3</v>
      </c>
      <c r="N121" s="1">
        <f ca="1">0*(RAND())</f>
        <v>0</v>
      </c>
      <c r="O121" s="1">
        <f ca="1">0*(RAND())</f>
        <v>0</v>
      </c>
      <c r="P121" s="1">
        <f ca="1">0*(RAND())</f>
        <v>0</v>
      </c>
      <c r="Q121" s="1">
        <f ca="1">0*(RAND())</f>
        <v>0</v>
      </c>
      <c r="R121" s="1">
        <f ca="1">1*(RAND())</f>
        <v>0.37726966375414472</v>
      </c>
      <c r="S121" s="1">
        <f ca="1">1.37256023275108*(RAND())</f>
        <v>0.25873939639581528</v>
      </c>
      <c r="T121" s="1">
        <f ca="1">8.80215145609335*(RAND())</f>
        <v>0.97424074807395289</v>
      </c>
      <c r="U121" s="1">
        <f ca="1">9.8*(RAND())</f>
        <v>4.1230746465451595</v>
      </c>
      <c r="V121" s="1">
        <f ca="1">8.8*(RAND())</f>
        <v>0.1603740273328681</v>
      </c>
      <c r="W121" s="1">
        <f ca="1">53.0256870416608*(RAND())</f>
        <v>26.526914309028832</v>
      </c>
      <c r="X121" s="1">
        <f ca="1">284.742081447964*(RAND())</f>
        <v>110.68401708520399</v>
      </c>
      <c r="Y121" s="1">
        <f ca="1">24*(RAND())</f>
        <v>23.475654569506034</v>
      </c>
      <c r="Z121" s="1">
        <f ca="1">18.9627016129032*(RAND())</f>
        <v>12.611847042794629</v>
      </c>
      <c r="AA121" s="1">
        <f ca="1">20.4259162800992*(RAND())</f>
        <v>15.503411951836629</v>
      </c>
      <c r="AB121" s="1">
        <f ca="1">15.4139661148309*(RAND())</f>
        <v>3.4169810002266883</v>
      </c>
      <c r="AC121" s="1">
        <f ca="1">3.51195016526824*(RAND())</f>
        <v>1.4002107642028314</v>
      </c>
      <c r="AD121" s="1">
        <f ca="1">0*(RAND())</f>
        <v>0</v>
      </c>
      <c r="AE121" s="1">
        <f ca="1">0*(RAND())</f>
        <v>0</v>
      </c>
      <c r="AF121" s="1">
        <f ca="1">0*(RAND())</f>
        <v>0</v>
      </c>
      <c r="AG121" s="1">
        <f ca="1">0*(RAND())</f>
        <v>0</v>
      </c>
      <c r="AH121" s="1">
        <f ca="1">8.58603388516908*(RAND())</f>
        <v>1.0207152683670604</v>
      </c>
      <c r="AI121" s="1">
        <f ca="1">1*(RAND())</f>
        <v>0.80470651692052975</v>
      </c>
      <c r="AJ121" s="1">
        <f ca="1">1*(RAND())</f>
        <v>8.6311993427270584E-2</v>
      </c>
      <c r="AK121" s="1">
        <f ca="1">0.5*(RAND())</f>
        <v>2.5335205067732625E-2</v>
      </c>
      <c r="AL121" s="1">
        <f ca="1">0.456653225806452*(RAND())</f>
        <v>0.11415593737156322</v>
      </c>
      <c r="AM121" s="1">
        <f ca="1">0*(RAND())</f>
        <v>0</v>
      </c>
      <c r="AN121" s="1">
        <f ca="1">0.580645161290323*(RAND())</f>
        <v>0.57159409150004636</v>
      </c>
      <c r="AO121" s="1">
        <f ca="1">0.0367853328040613*(RAND())</f>
        <v>2.1512569998650817E-2</v>
      </c>
      <c r="AP121" s="1">
        <f ca="1">0.0153681856077376*(RAND())</f>
        <v>4.0510474612628945E-3</v>
      </c>
      <c r="AQ121" s="1">
        <f ca="1">6.59198517032441*(RAND())</f>
        <v>4.819150875077983</v>
      </c>
      <c r="AR121" s="1">
        <f ca="1">20*(RAND())</f>
        <v>1.4272736164504618</v>
      </c>
      <c r="AS121" s="1">
        <f ca="1">20*(RAND())</f>
        <v>17.06073036018244</v>
      </c>
      <c r="AT121" s="1">
        <f ca="1">71.4123596219666*(RAND())</f>
        <v>19.758873334492144</v>
      </c>
      <c r="AU121" s="1">
        <f ca="1">77.2168176776056*(RAND())</f>
        <v>72.054849763457142</v>
      </c>
      <c r="AV121" s="1">
        <f ca="1">0*(RAND())</f>
        <v>0</v>
      </c>
      <c r="AW121" s="1">
        <f ca="1">0*(RAND())</f>
        <v>0</v>
      </c>
      <c r="AX121" s="1">
        <f ca="1">0*(RAND())</f>
        <v>0</v>
      </c>
      <c r="AY121" s="1">
        <f ca="1">0*(RAND())</f>
        <v>0</v>
      </c>
      <c r="AZ121" s="1">
        <f ca="1">0*(RAND())</f>
        <v>0</v>
      </c>
      <c r="BA121" s="1" t="s">
        <v>97</v>
      </c>
      <c r="BB121" s="1" t="s">
        <v>97</v>
      </c>
      <c r="BC121" s="1" t="s">
        <v>97</v>
      </c>
      <c r="BD121" s="1">
        <f ca="1">1.5*(RAND())</f>
        <v>0.75307033422068559</v>
      </c>
      <c r="BF121" s="20">
        <f t="shared" ca="1" si="2"/>
        <v>7.1938784129359981</v>
      </c>
      <c r="BG121" s="21">
        <f t="shared" ca="1" si="3"/>
        <v>23.475654569506034</v>
      </c>
    </row>
    <row r="122" spans="3:59" x14ac:dyDescent="0.3">
      <c r="C122" s="2">
        <v>1</v>
      </c>
      <c r="E122" s="1" t="s">
        <v>95</v>
      </c>
      <c r="F122" s="1">
        <v>21</v>
      </c>
      <c r="G122" s="19">
        <v>44873</v>
      </c>
      <c r="H122" s="1" t="s">
        <v>116</v>
      </c>
      <c r="I122" s="1">
        <f ca="1">0*(RAND())</f>
        <v>0</v>
      </c>
      <c r="J122" s="1">
        <f ca="1">0*(RAND())</f>
        <v>0</v>
      </c>
      <c r="K122" s="1">
        <f ca="1">0*(RAND())</f>
        <v>0</v>
      </c>
      <c r="L122" s="1">
        <f ca="1">0*(RAND())</f>
        <v>0</v>
      </c>
      <c r="M122" s="1">
        <f ca="1">0*(RAND())</f>
        <v>0</v>
      </c>
      <c r="N122" s="1">
        <f ca="1">0*(RAND())</f>
        <v>0</v>
      </c>
      <c r="O122" s="1">
        <f ca="1">0*(RAND())</f>
        <v>0</v>
      </c>
      <c r="P122" s="1">
        <f ca="1">0*(RAND())</f>
        <v>0</v>
      </c>
      <c r="Q122" s="1">
        <f ca="1">0*(RAND())</f>
        <v>0</v>
      </c>
      <c r="R122" s="1">
        <f ca="1">0*(RAND())</f>
        <v>0</v>
      </c>
      <c r="S122" s="1">
        <f ca="1">2.56*(RAND())</f>
        <v>1.1466081615795798</v>
      </c>
      <c r="T122" s="1" t="s">
        <v>97</v>
      </c>
      <c r="U122" s="1">
        <f ca="1">1.7*(RAND())</f>
        <v>0.59131068885295013</v>
      </c>
      <c r="V122" s="1">
        <f ca="1">2.8*(RAND())</f>
        <v>1.0642559492291555</v>
      </c>
      <c r="W122" s="1">
        <f ca="1">0*(RAND())</f>
        <v>0</v>
      </c>
      <c r="X122" s="1">
        <f ca="1">900*(RAND())</f>
        <v>285.2281092903101</v>
      </c>
      <c r="Y122" s="1">
        <f ca="1">0*(RAND())</f>
        <v>0</v>
      </c>
      <c r="Z122" s="1">
        <f ca="1">0*(RAND())</f>
        <v>0</v>
      </c>
      <c r="AA122" s="1">
        <f ca="1">0*(RAND())</f>
        <v>0</v>
      </c>
      <c r="AB122" s="1">
        <f ca="1">0*(RAND())</f>
        <v>0</v>
      </c>
      <c r="AC122" s="1">
        <f ca="1">0*(RAND())</f>
        <v>0</v>
      </c>
      <c r="AD122" s="1">
        <f ca="1">24*(RAND())</f>
        <v>15.725677049202279</v>
      </c>
      <c r="AE122" s="1">
        <f ca="1">0*(RAND())</f>
        <v>0</v>
      </c>
      <c r="AF122" s="1">
        <f ca="1">24*(RAND())</f>
        <v>19.304141462298734</v>
      </c>
      <c r="AG122" s="1">
        <f ca="1">0*(RAND())</f>
        <v>0</v>
      </c>
      <c r="AH122" s="1">
        <f ca="1">0*(RAND())</f>
        <v>0</v>
      </c>
      <c r="AI122" s="1">
        <f ca="1">0*(RAND())</f>
        <v>0</v>
      </c>
      <c r="AJ122" s="1">
        <f ca="1">0*(RAND())</f>
        <v>0</v>
      </c>
      <c r="AK122" s="1">
        <f ca="1">0*(RAND())</f>
        <v>0</v>
      </c>
      <c r="AL122" s="1">
        <f ca="1">0*(RAND())</f>
        <v>0</v>
      </c>
      <c r="AM122" s="1">
        <f ca="1">0*(RAND())</f>
        <v>0</v>
      </c>
      <c r="AN122" s="1">
        <f ca="1">0*(RAND())</f>
        <v>0</v>
      </c>
      <c r="AO122" s="1">
        <f ca="1">0*(RAND())</f>
        <v>0</v>
      </c>
      <c r="AP122" s="1">
        <f ca="1">0*(RAND())</f>
        <v>0</v>
      </c>
      <c r="AQ122" s="1">
        <f ca="1">0*(RAND())</f>
        <v>0</v>
      </c>
      <c r="AR122" s="1">
        <f ca="1">21*(RAND())</f>
        <v>8.5390254887747616</v>
      </c>
      <c r="AS122" s="1">
        <f ca="1">21*(RAND())</f>
        <v>15.084483076473553</v>
      </c>
      <c r="AT122" s="1">
        <f ca="1">223.195187165775*(RAND())</f>
        <v>75.555318849525293</v>
      </c>
      <c r="AU122" s="1">
        <f ca="1">0*(RAND())</f>
        <v>0</v>
      </c>
      <c r="AV122" s="1">
        <f ca="1">0*(RAND())</f>
        <v>0</v>
      </c>
      <c r="AW122" s="1">
        <f ca="1">0*(RAND())</f>
        <v>0</v>
      </c>
      <c r="AX122" s="1">
        <f ca="1">0*(RAND())</f>
        <v>0</v>
      </c>
      <c r="AY122" s="1">
        <f ca="1">0*(RAND())</f>
        <v>0</v>
      </c>
      <c r="AZ122" s="1">
        <f ca="1">0*(RAND())</f>
        <v>0</v>
      </c>
      <c r="BA122" s="1" t="s">
        <v>97</v>
      </c>
      <c r="BB122" s="1" t="s">
        <v>97</v>
      </c>
      <c r="BC122" s="1" t="s">
        <v>97</v>
      </c>
      <c r="BD122" s="1">
        <f ca="1">0*(RAND())</f>
        <v>0</v>
      </c>
      <c r="BF122" s="20">
        <f t="shared" ca="1" si="2"/>
        <v>19.304141462298734</v>
      </c>
      <c r="BG122" s="21">
        <f t="shared" ca="1" si="3"/>
        <v>19.304141462298734</v>
      </c>
    </row>
    <row r="123" spans="3:59" x14ac:dyDescent="0.3">
      <c r="C123" s="2">
        <v>1</v>
      </c>
      <c r="E123" s="1" t="s">
        <v>95</v>
      </c>
      <c r="F123" s="1">
        <v>22</v>
      </c>
      <c r="G123" s="19">
        <v>44873</v>
      </c>
      <c r="H123" s="1" t="s">
        <v>117</v>
      </c>
      <c r="I123" s="1">
        <f ca="1">0*(RAND())</f>
        <v>0</v>
      </c>
      <c r="J123" s="1">
        <f ca="1">7.25119566224859*(RAND())</f>
        <v>1.3857222811588692</v>
      </c>
      <c r="K123" s="1">
        <f ca="1">7.1*(RAND())</f>
        <v>1.6758507210245304</v>
      </c>
      <c r="L123" s="1">
        <f ca="1">0*(RAND())</f>
        <v>0</v>
      </c>
      <c r="M123" s="1">
        <f ca="1">6.97904347020113*(RAND())</f>
        <v>5.2128867108495287</v>
      </c>
      <c r="N123" s="1">
        <f ca="1">0*(RAND())</f>
        <v>0</v>
      </c>
      <c r="O123" s="1">
        <f ca="1">0.120956529798869*(RAND())</f>
        <v>8.0770569434961859E-2</v>
      </c>
      <c r="P123" s="1">
        <f ca="1">0*(RAND())</f>
        <v>0</v>
      </c>
      <c r="Q123" s="1">
        <f ca="1">0*(RAND())</f>
        <v>0</v>
      </c>
      <c r="R123" s="1">
        <f ca="1">0.151195662248586*(RAND())</f>
        <v>0.15034774812848617</v>
      </c>
      <c r="S123" s="1">
        <f ca="1">2.56*(RAND())</f>
        <v>1.2775132570361865</v>
      </c>
      <c r="T123" s="1">
        <f ca="1">2.7*(RAND())</f>
        <v>1.2915714819447741</v>
      </c>
      <c r="U123" s="1">
        <f ca="1">2.7*(RAND())</f>
        <v>0.38214451911740499</v>
      </c>
      <c r="V123" s="1">
        <f ca="1">0*(RAND())</f>
        <v>0</v>
      </c>
      <c r="W123" s="1">
        <f ca="1">49.0752*(RAND())</f>
        <v>36.054376815450169</v>
      </c>
      <c r="X123" s="1">
        <f ca="1">479.316945305972*(RAND())</f>
        <v>32.928628280908029</v>
      </c>
      <c r="Y123" s="1">
        <f ca="1">22.8*(RAND())</f>
        <v>18.643852886506437</v>
      </c>
      <c r="Z123" s="1">
        <f ca="1">14.5*(RAND())</f>
        <v>0.28418560132497284</v>
      </c>
      <c r="AA123" s="1">
        <f ca="1">15.9542364099025*(RAND())</f>
        <v>3.991623257870843</v>
      </c>
      <c r="AB123" s="1">
        <f ca="1">13.6387965663308*(RAND())</f>
        <v>8.0862676414697265</v>
      </c>
      <c r="AC123" s="1">
        <f ca="1">0.315439843571712*(RAND())</f>
        <v>8.0508354024604906E-2</v>
      </c>
      <c r="AD123" s="1">
        <f ca="1">0*(RAND())</f>
        <v>0</v>
      </c>
      <c r="AE123" s="1">
        <f ca="1">0*(RAND())</f>
        <v>0</v>
      </c>
      <c r="AF123" s="1">
        <f ca="1">0*(RAND())</f>
        <v>0</v>
      </c>
      <c r="AG123" s="1">
        <f ca="1">1.2*(RAND())</f>
        <v>0.65904688018190016</v>
      </c>
      <c r="AH123" s="1">
        <f ca="1">9.16120343366917*(RAND())</f>
        <v>7.2295748689398263</v>
      </c>
      <c r="AI123" s="1">
        <f ca="1">1*(RAND())</f>
        <v>0.39187461411544056</v>
      </c>
      <c r="AJ123" s="1">
        <f ca="1">1*(RAND())</f>
        <v>0.81359101689039881</v>
      </c>
      <c r="AK123" s="1">
        <f ca="1">0.5*(RAND())</f>
        <v>0.1375467184305762</v>
      </c>
      <c r="AL123" s="1">
        <f ca="1">0*(RAND())</f>
        <v>0</v>
      </c>
      <c r="AM123" s="1">
        <f ca="1">3*(RAND())</f>
        <v>2.8116170209598854</v>
      </c>
      <c r="AN123" s="1">
        <f ca="1">0.6*(RAND())</f>
        <v>0.39821577929040053</v>
      </c>
      <c r="AO123" s="1">
        <f ca="1">0.545763590097458*(RAND())</f>
        <v>0.22108358547995599</v>
      </c>
      <c r="AP123" s="1">
        <f ca="1">6*(RAND())</f>
        <v>5.3597049595620021</v>
      </c>
      <c r="AQ123" s="1">
        <f ca="1">0*(RAND())</f>
        <v>0</v>
      </c>
      <c r="AR123" s="1">
        <f ca="1">20*(RAND())</f>
        <v>8.7008230165868294</v>
      </c>
      <c r="AS123" s="1">
        <f ca="1">0*(RAND())</f>
        <v>0</v>
      </c>
      <c r="AT123" s="1">
        <f ca="1">133.420372573921*(RAND())</f>
        <v>39.038851297670689</v>
      </c>
      <c r="AU123" s="1">
        <f ca="1">0*(RAND())</f>
        <v>0</v>
      </c>
      <c r="AV123" s="1">
        <f ca="1">0*(RAND())</f>
        <v>0</v>
      </c>
      <c r="AW123" s="1">
        <f ca="1">0*(RAND())</f>
        <v>0</v>
      </c>
      <c r="AX123" s="1">
        <f ca="1">0*(RAND())</f>
        <v>0</v>
      </c>
      <c r="AY123" s="1">
        <f ca="1">0.2*(RAND())</f>
        <v>0.12129816363463336</v>
      </c>
      <c r="AZ123" s="1">
        <f ca="1">0*(RAND())</f>
        <v>0</v>
      </c>
      <c r="BA123" s="1" t="s">
        <v>97</v>
      </c>
      <c r="BB123" s="1" t="s">
        <v>97</v>
      </c>
      <c r="BC123" s="1" t="s">
        <v>97</v>
      </c>
      <c r="BD123" s="1">
        <f ca="1">2*(RAND())</f>
        <v>1.8277309017499279</v>
      </c>
      <c r="BF123" s="20">
        <f t="shared" ca="1" si="2"/>
        <v>15.548780676227452</v>
      </c>
      <c r="BG123" s="21">
        <f t="shared" ca="1" si="3"/>
        <v>19.302899766688338</v>
      </c>
    </row>
    <row r="124" spans="3:59" x14ac:dyDescent="0.3">
      <c r="C124" s="2">
        <v>1</v>
      </c>
      <c r="E124" s="1" t="s">
        <v>95</v>
      </c>
      <c r="F124" s="1">
        <v>23</v>
      </c>
      <c r="G124" s="19">
        <v>44873</v>
      </c>
      <c r="H124" s="1" t="s">
        <v>118</v>
      </c>
      <c r="I124" s="1">
        <f ca="1">0*(RAND())</f>
        <v>0</v>
      </c>
      <c r="J124" s="1">
        <f ca="1">8.46833542381115*(RAND())</f>
        <v>3.9640482515327418</v>
      </c>
      <c r="K124" s="1">
        <f ca="1">8.3*(RAND())</f>
        <v>7.326567778324752</v>
      </c>
      <c r="L124" s="1">
        <f ca="1">0*(RAND())</f>
        <v>0</v>
      </c>
      <c r="M124" s="1">
        <f ca="1">7.96332915237771*(RAND())</f>
        <v>7.7423239322518889</v>
      </c>
      <c r="N124" s="1">
        <f ca="1">0*(RAND())</f>
        <v>0</v>
      </c>
      <c r="O124" s="1">
        <f ca="1">0.336670847622293*(RAND())</f>
        <v>9.0661079230380595E-2</v>
      </c>
      <c r="P124" s="1">
        <f ca="1">0*(RAND())</f>
        <v>0</v>
      </c>
      <c r="Q124" s="1">
        <f ca="1">0*(RAND())</f>
        <v>0</v>
      </c>
      <c r="R124" s="1">
        <f ca="1">0.168335423811146*(RAND())</f>
        <v>1.1034907726953262E-2</v>
      </c>
      <c r="S124" s="1">
        <f ca="1">2.56*(RAND())</f>
        <v>0.95159011316408715</v>
      </c>
      <c r="T124" s="1">
        <f ca="1">3.7*(RAND())</f>
        <v>0.40007510051063372</v>
      </c>
      <c r="U124" s="1">
        <f ca="1">3.7*(RAND())</f>
        <v>1.2008674211111985</v>
      </c>
      <c r="V124" s="1">
        <f ca="1">0*(RAND())</f>
        <v>0</v>
      </c>
      <c r="W124" s="1">
        <f ca="1">78.6176*(RAND())</f>
        <v>35.261539066742024</v>
      </c>
      <c r="X124" s="1">
        <f ca="1">534.369282891022*(RAND())</f>
        <v>275.67502959132042</v>
      </c>
      <c r="Y124" s="1">
        <f ca="1">22.56*(RAND())</f>
        <v>15.523628183054495</v>
      </c>
      <c r="Z124" s="1">
        <f ca="1">17.86*(RAND())</f>
        <v>15.670771739304206</v>
      </c>
      <c r="AA124" s="1">
        <f ca="1">14.5965253711537*(RAND())</f>
        <v>6.2270405095118448</v>
      </c>
      <c r="AB124" s="1">
        <f ca="1">12.7815083422922*(RAND())</f>
        <v>7.199314493540089</v>
      </c>
      <c r="AC124" s="1">
        <f ca="1">0.315017028861437*(RAND())</f>
        <v>6.31024404193231E-2</v>
      </c>
      <c r="AD124" s="1">
        <f ca="1">0*(RAND())</f>
        <v>0</v>
      </c>
      <c r="AE124" s="1">
        <f ca="1">0*(RAND())</f>
        <v>0</v>
      </c>
      <c r="AF124" s="1">
        <f ca="1">0*(RAND())</f>
        <v>0</v>
      </c>
      <c r="AG124" s="1">
        <f ca="1">1.44*(RAND())</f>
        <v>1.1227342887434164</v>
      </c>
      <c r="AH124" s="1">
        <f ca="1">9.77849165770778*(RAND())</f>
        <v>2.4425503973108458</v>
      </c>
      <c r="AI124" s="1">
        <f ca="1">1*(RAND())</f>
        <v>0.85589971562196987</v>
      </c>
      <c r="AJ124" s="1">
        <f ca="1">1*(RAND())</f>
        <v>0.48326635246233662</v>
      </c>
      <c r="AK124" s="1">
        <f ca="1">0.5*(RAND())</f>
        <v>9.0500293775935936E-2</v>
      </c>
      <c r="AL124" s="1">
        <f ca="1">0*(RAND())</f>
        <v>0</v>
      </c>
      <c r="AM124" s="1">
        <f ca="1">0*(RAND())</f>
        <v>0</v>
      </c>
      <c r="AN124" s="1">
        <f ca="1">0.5*(RAND())</f>
        <v>0.30002584816757216</v>
      </c>
      <c r="AO124" s="1">
        <f ca="1">4.76347462884634*(RAND())</f>
        <v>0.91591284473325718</v>
      </c>
      <c r="AP124" s="1">
        <f ca="1">7.38892900889875*(RAND())</f>
        <v>0.54018861980748667</v>
      </c>
      <c r="AQ124" s="1">
        <f ca="1">0*(RAND())</f>
        <v>0</v>
      </c>
      <c r="AR124" s="1">
        <f ca="1">21*(RAND())</f>
        <v>3.8060026377078193</v>
      </c>
      <c r="AS124" s="1">
        <f ca="1">21*(RAND())</f>
        <v>18.668596357685701</v>
      </c>
      <c r="AT124" s="1">
        <f ca="1">113.192242631354*(RAND())</f>
        <v>45.645098720571866</v>
      </c>
      <c r="AU124" s="1">
        <f ca="1">0*(RAND())</f>
        <v>0</v>
      </c>
      <c r="AV124" s="1">
        <f ca="1">0*(RAND())</f>
        <v>0</v>
      </c>
      <c r="AW124" s="1">
        <f ca="1">0*(RAND())</f>
        <v>0</v>
      </c>
      <c r="AX124" s="1">
        <f ca="1">0*(RAND())</f>
        <v>0</v>
      </c>
      <c r="AY124" s="1">
        <f ca="1">0.2*(RAND())</f>
        <v>1.1343242951040257E-2</v>
      </c>
      <c r="AZ124" s="1">
        <f ca="1">0*(RAND())</f>
        <v>0</v>
      </c>
      <c r="BA124" s="1" t="s">
        <v>97</v>
      </c>
      <c r="BB124" s="1" t="s">
        <v>97</v>
      </c>
      <c r="BC124" s="1" t="s">
        <v>97</v>
      </c>
      <c r="BD124" s="1">
        <f ca="1">1.5*(RAND())</f>
        <v>1.126666573247697</v>
      </c>
      <c r="BF124" s="20">
        <f t="shared" ca="1" si="2"/>
        <v>12.168766093662638</v>
      </c>
      <c r="BG124" s="21">
        <f t="shared" ca="1" si="3"/>
        <v>16.646362471797911</v>
      </c>
    </row>
    <row r="125" spans="3:59" x14ac:dyDescent="0.3">
      <c r="C125" s="2">
        <v>1</v>
      </c>
      <c r="E125" s="1" t="s">
        <v>95</v>
      </c>
      <c r="F125" s="1">
        <v>24</v>
      </c>
      <c r="G125" s="19">
        <v>44873</v>
      </c>
      <c r="H125" s="1" t="s">
        <v>119</v>
      </c>
      <c r="I125" s="1">
        <f ca="1">0*(RAND())</f>
        <v>0</v>
      </c>
      <c r="J125" s="1">
        <f ca="1">6*(RAND())</f>
        <v>2.1092564919995054</v>
      </c>
      <c r="K125" s="1">
        <f ca="1">6*(RAND())</f>
        <v>1.7364080616920246</v>
      </c>
      <c r="L125" s="1">
        <f ca="1">0*(RAND())</f>
        <v>0</v>
      </c>
      <c r="M125" s="1">
        <f ca="1">6*(RAND())</f>
        <v>4.7252745043324662</v>
      </c>
      <c r="N125" s="1">
        <f ca="1">0*(RAND())</f>
        <v>0</v>
      </c>
      <c r="O125" s="1">
        <f ca="1">0*(RAND())</f>
        <v>0</v>
      </c>
      <c r="P125" s="1">
        <f ca="1">0*(RAND())</f>
        <v>0</v>
      </c>
      <c r="Q125" s="1">
        <f ca="1">0*(RAND())</f>
        <v>0</v>
      </c>
      <c r="R125" s="1">
        <f ca="1">0*(RAND())</f>
        <v>0</v>
      </c>
      <c r="S125" s="1">
        <f ca="1">2.56*(RAND())</f>
        <v>0.33769817172642208</v>
      </c>
      <c r="T125" s="1">
        <f ca="1">2.7*(RAND())</f>
        <v>0.74370159698780725</v>
      </c>
      <c r="U125" s="1">
        <f ca="1">2.7*(RAND())</f>
        <v>0.36864458666413447</v>
      </c>
      <c r="V125" s="1">
        <f ca="1">0*(RAND())</f>
        <v>0</v>
      </c>
      <c r="W125" s="1">
        <f ca="1">41.472*(RAND())</f>
        <v>20.360674470206771</v>
      </c>
      <c r="X125" s="1">
        <f ca="1">320.89338872164*(RAND())</f>
        <v>259.6662698522332</v>
      </c>
      <c r="Y125" s="1">
        <f ca="1">22.56*(RAND())</f>
        <v>13.225826718242931</v>
      </c>
      <c r="Z125" s="1">
        <f ca="1">20.06*(RAND())</f>
        <v>10.222378016134215</v>
      </c>
      <c r="AA125" s="1">
        <f ca="1">12.2902950573732*(RAND())</f>
        <v>2.898302568301971</v>
      </c>
      <c r="AB125" s="1">
        <f ca="1">12.2902950573732*(RAND())</f>
        <v>6.6398282551410874</v>
      </c>
      <c r="AC125" s="1">
        <f ca="1">0*(RAND())</f>
        <v>0</v>
      </c>
      <c r="AD125" s="1">
        <f ca="1">0*(RAND())</f>
        <v>0</v>
      </c>
      <c r="AE125" s="1">
        <f ca="1">0*(RAND())</f>
        <v>0</v>
      </c>
      <c r="AF125" s="1">
        <f ca="1">0*(RAND())</f>
        <v>0</v>
      </c>
      <c r="AG125" s="1">
        <f ca="1">1.44*(RAND())</f>
        <v>1.3201000663306874</v>
      </c>
      <c r="AH125" s="1">
        <f ca="1">10.2697049426268*(RAND())</f>
        <v>3.7078345138201687</v>
      </c>
      <c r="AI125" s="1">
        <f ca="1">1*(RAND())</f>
        <v>0.12757612782550276</v>
      </c>
      <c r="AJ125" s="1">
        <f ca="1">1*(RAND())</f>
        <v>0.13762315870890185</v>
      </c>
      <c r="AK125" s="1">
        <f ca="1">0.5*(RAND())</f>
        <v>0.23970832986589613</v>
      </c>
      <c r="AL125" s="1">
        <f ca="1">0*(RAND())</f>
        <v>0</v>
      </c>
      <c r="AM125" s="1">
        <f ca="1">0*(RAND())</f>
        <v>0</v>
      </c>
      <c r="AN125" s="1">
        <f ca="1">0*(RAND())</f>
        <v>0</v>
      </c>
      <c r="AO125" s="1">
        <f ca="1">7.76970494262681*(RAND())</f>
        <v>2.4176014297653072</v>
      </c>
      <c r="AP125" s="1">
        <f ca="1">4*(RAND())</f>
        <v>1.5480596003697698</v>
      </c>
      <c r="AQ125" s="1">
        <f ca="1">0*(RAND())</f>
        <v>0</v>
      </c>
      <c r="AR125" s="1">
        <f ca="1">21*(RAND())</f>
        <v>16.477400082461831</v>
      </c>
      <c r="AS125" s="1">
        <f ca="1">0*(RAND())</f>
        <v>0</v>
      </c>
      <c r="AT125" s="1">
        <f ca="1">120.736241573729*(RAND())</f>
        <v>86.565396064964162</v>
      </c>
      <c r="AU125" s="1">
        <f ca="1">0*(RAND())</f>
        <v>0</v>
      </c>
      <c r="AV125" s="1">
        <f ca="1">0*(RAND())</f>
        <v>0</v>
      </c>
      <c r="AW125" s="1">
        <f ca="1">0*(RAND())</f>
        <v>0</v>
      </c>
      <c r="AX125" s="1">
        <f ca="1">0*(RAND())</f>
        <v>0</v>
      </c>
      <c r="AY125" s="1">
        <f ca="1">0*(RAND())</f>
        <v>0</v>
      </c>
      <c r="AZ125" s="1">
        <f ca="1">0*(RAND())</f>
        <v>0</v>
      </c>
      <c r="BA125" s="1" t="s">
        <v>97</v>
      </c>
      <c r="BB125" s="1" t="s">
        <v>97</v>
      </c>
      <c r="BC125" s="1" t="s">
        <v>97</v>
      </c>
      <c r="BD125" s="1">
        <f ca="1">0*(RAND())</f>
        <v>0</v>
      </c>
      <c r="BF125" s="20">
        <f t="shared" ca="1" si="2"/>
        <v>10.882437367637383</v>
      </c>
      <c r="BG125" s="21">
        <f t="shared" ca="1" si="3"/>
        <v>14.545926784573618</v>
      </c>
    </row>
    <row r="126" spans="3:59" x14ac:dyDescent="0.3">
      <c r="C126" s="2">
        <v>1</v>
      </c>
      <c r="E126" s="1" t="s">
        <v>95</v>
      </c>
      <c r="F126" s="1">
        <v>25</v>
      </c>
      <c r="G126" s="19">
        <v>44873</v>
      </c>
      <c r="H126" s="1" t="s">
        <v>121</v>
      </c>
      <c r="I126" s="1">
        <f ca="1">0*(RAND())</f>
        <v>0</v>
      </c>
      <c r="J126" s="1">
        <f ca="1">0*(RAND())</f>
        <v>0</v>
      </c>
      <c r="K126" s="1">
        <f ca="1">0*(RAND())</f>
        <v>0</v>
      </c>
      <c r="L126" s="1">
        <f ca="1">0*(RAND())</f>
        <v>0</v>
      </c>
      <c r="M126" s="1">
        <f ca="1">0*(RAND())</f>
        <v>0</v>
      </c>
      <c r="N126" s="1">
        <f ca="1">0*(RAND())</f>
        <v>0</v>
      </c>
      <c r="O126" s="1">
        <f ca="1">0*(RAND())</f>
        <v>0</v>
      </c>
      <c r="P126" s="1">
        <f ca="1">0*(RAND())</f>
        <v>0</v>
      </c>
      <c r="Q126" s="1">
        <f ca="1">0*(RAND())</f>
        <v>0</v>
      </c>
      <c r="R126" s="1">
        <f ca="1">0*(RAND())</f>
        <v>0</v>
      </c>
      <c r="S126" s="1">
        <f ca="1">2.56*(RAND())</f>
        <v>2.5443083493707901</v>
      </c>
      <c r="T126" s="1" t="s">
        <v>97</v>
      </c>
      <c r="U126" s="1">
        <f ca="1">3.1*(RAND())</f>
        <v>0.68632218345030604</v>
      </c>
      <c r="V126" s="1">
        <f ca="1">0*(RAND())</f>
        <v>0</v>
      </c>
      <c r="W126" s="1">
        <f ca="1">0*(RAND())</f>
        <v>0</v>
      </c>
      <c r="X126" s="1">
        <f ca="1">509.653460831666*(RAND())</f>
        <v>483.06981727042808</v>
      </c>
      <c r="Y126" s="1">
        <f ca="1">0*(RAND())</f>
        <v>0</v>
      </c>
      <c r="Z126" s="1">
        <f ca="1">0*(RAND())</f>
        <v>0</v>
      </c>
      <c r="AA126" s="1">
        <f ca="1">0*(RAND())</f>
        <v>0</v>
      </c>
      <c r="AB126" s="1">
        <f ca="1">0*(RAND())</f>
        <v>0</v>
      </c>
      <c r="AC126" s="1">
        <f ca="1">0*(RAND())</f>
        <v>0</v>
      </c>
      <c r="AD126" s="1">
        <f ca="1">24*(RAND())</f>
        <v>1.0239899650617827</v>
      </c>
      <c r="AE126" s="1">
        <f ca="1">24*(RAND())</f>
        <v>13.619902668812713</v>
      </c>
      <c r="AF126" s="1">
        <f ca="1">0*(RAND())</f>
        <v>0</v>
      </c>
      <c r="AG126" s="1">
        <f ca="1">0*(RAND())</f>
        <v>0</v>
      </c>
      <c r="AH126" s="1">
        <f ca="1">0*(RAND())</f>
        <v>0</v>
      </c>
      <c r="AI126" s="1">
        <f ca="1">0*(RAND())</f>
        <v>0</v>
      </c>
      <c r="AJ126" s="1">
        <f ca="1">0*(RAND())</f>
        <v>0</v>
      </c>
      <c r="AK126" s="1">
        <f ca="1">0*(RAND())</f>
        <v>0</v>
      </c>
      <c r="AL126" s="1">
        <f ca="1">0*(RAND())</f>
        <v>0</v>
      </c>
      <c r="AM126" s="1">
        <f ca="1">0*(RAND())</f>
        <v>0</v>
      </c>
      <c r="AN126" s="1">
        <f ca="1">0*(RAND())</f>
        <v>0</v>
      </c>
      <c r="AO126" s="1">
        <f ca="1">0*(RAND())</f>
        <v>0</v>
      </c>
      <c r="AP126" s="1">
        <f ca="1">0*(RAND())</f>
        <v>0</v>
      </c>
      <c r="AQ126" s="1">
        <f ca="1">0*(RAND())</f>
        <v>0</v>
      </c>
      <c r="AR126" s="1">
        <f ca="1">21*(RAND())</f>
        <v>4.1054026702036523</v>
      </c>
      <c r="AS126" s="1">
        <f ca="1">21*(RAND())</f>
        <v>17.261392465579593</v>
      </c>
      <c r="AT126" s="1">
        <f ca="1">127.435401100253*(RAND())</f>
        <v>43.907088177879452</v>
      </c>
      <c r="AU126" s="1">
        <f ca="1">0*(RAND())</f>
        <v>0</v>
      </c>
      <c r="AV126" s="1">
        <f ca="1">0*(RAND())</f>
        <v>0</v>
      </c>
      <c r="AW126" s="1">
        <f ca="1">0*(RAND())</f>
        <v>0</v>
      </c>
      <c r="AX126" s="1">
        <f ca="1">0*(RAND())</f>
        <v>0</v>
      </c>
      <c r="AY126" s="1">
        <f ca="1">0*(RAND())</f>
        <v>0</v>
      </c>
      <c r="AZ126" s="1">
        <f ca="1">0*(RAND())</f>
        <v>0</v>
      </c>
      <c r="BA126" s="1" t="s">
        <v>97</v>
      </c>
      <c r="BB126" s="1" t="s">
        <v>97</v>
      </c>
      <c r="BC126" s="1" t="s">
        <v>97</v>
      </c>
      <c r="BD126" s="1">
        <f ca="1">0*(RAND())</f>
        <v>0</v>
      </c>
      <c r="BF126" s="20">
        <f t="shared" ca="1" si="2"/>
        <v>13.619902668812713</v>
      </c>
      <c r="BG126" s="21">
        <f t="shared" ca="1" si="3"/>
        <v>13.619902668812713</v>
      </c>
    </row>
    <row r="127" spans="3:59" x14ac:dyDescent="0.3">
      <c r="C127" s="2">
        <v>1</v>
      </c>
      <c r="E127" s="1" t="s">
        <v>95</v>
      </c>
      <c r="F127" s="1">
        <v>26</v>
      </c>
      <c r="G127" s="19">
        <v>44873</v>
      </c>
      <c r="H127" s="1" t="s">
        <v>122</v>
      </c>
      <c r="I127" s="1">
        <f ca="1">0*(RAND())</f>
        <v>0</v>
      </c>
      <c r="J127" s="1">
        <f ca="1">0*(RAND())</f>
        <v>0</v>
      </c>
      <c r="K127" s="1">
        <f ca="1">0*(RAND())</f>
        <v>0</v>
      </c>
      <c r="L127" s="1">
        <f ca="1">0*(RAND())</f>
        <v>0</v>
      </c>
      <c r="M127" s="1">
        <f ca="1">0*(RAND())</f>
        <v>0</v>
      </c>
      <c r="N127" s="1">
        <f ca="1">0*(RAND())</f>
        <v>0</v>
      </c>
      <c r="O127" s="1">
        <f ca="1">0*(RAND())</f>
        <v>0</v>
      </c>
      <c r="P127" s="1">
        <f ca="1">0*(RAND())</f>
        <v>0</v>
      </c>
      <c r="Q127" s="1">
        <f ca="1">0*(RAND())</f>
        <v>0</v>
      </c>
      <c r="R127" s="1">
        <f ca="1">0*(RAND())</f>
        <v>0</v>
      </c>
      <c r="S127" s="1">
        <f ca="1">2.56*(RAND())</f>
        <v>1.9077561145452508</v>
      </c>
      <c r="T127" s="1">
        <f ca="1">0*(RAND())</f>
        <v>0</v>
      </c>
      <c r="U127" s="1">
        <f ca="1">0*(RAND())</f>
        <v>0</v>
      </c>
      <c r="V127" s="1">
        <f ca="1">0*(RAND())</f>
        <v>0</v>
      </c>
      <c r="W127" s="1">
        <f ca="1">0*(RAND())</f>
        <v>0</v>
      </c>
      <c r="X127" s="1">
        <f ca="1">504.382107657316*(RAND())</f>
        <v>175.11493058451615</v>
      </c>
      <c r="Y127" s="1">
        <f ca="1">0*(RAND())</f>
        <v>0</v>
      </c>
      <c r="Z127" s="1">
        <f ca="1">0*(RAND())</f>
        <v>0</v>
      </c>
      <c r="AA127" s="1">
        <f ca="1">0*(RAND())</f>
        <v>0</v>
      </c>
      <c r="AB127" s="1">
        <f ca="1">0*(RAND())</f>
        <v>0</v>
      </c>
      <c r="AC127" s="1">
        <f ca="1">0*(RAND())</f>
        <v>0</v>
      </c>
      <c r="AD127" s="1">
        <f ca="1">0*(RAND())</f>
        <v>0</v>
      </c>
      <c r="AE127" s="1">
        <f ca="1">0*(RAND())</f>
        <v>0</v>
      </c>
      <c r="AF127" s="1">
        <f ca="1">0*(RAND())</f>
        <v>0</v>
      </c>
      <c r="AG127" s="1">
        <f ca="1">24*(RAND())</f>
        <v>11.060104363149058</v>
      </c>
      <c r="AH127" s="1">
        <f ca="1">0*(RAND())</f>
        <v>0</v>
      </c>
      <c r="AI127" s="1">
        <f ca="1">0*(RAND())</f>
        <v>0</v>
      </c>
      <c r="AJ127" s="1">
        <f ca="1">0*(RAND())</f>
        <v>0</v>
      </c>
      <c r="AK127" s="1">
        <f ca="1">0*(RAND())</f>
        <v>0</v>
      </c>
      <c r="AL127" s="1">
        <f ca="1">0*(RAND())</f>
        <v>0</v>
      </c>
      <c r="AM127" s="1">
        <f ca="1">0*(RAND())</f>
        <v>0</v>
      </c>
      <c r="AN127" s="1">
        <f ca="1">0*(RAND())</f>
        <v>0</v>
      </c>
      <c r="AO127" s="1">
        <f ca="1">0*(RAND())</f>
        <v>0</v>
      </c>
      <c r="AP127" s="1">
        <f ca="1">0*(RAND())</f>
        <v>0</v>
      </c>
      <c r="AQ127" s="1">
        <f ca="1">0*(RAND())</f>
        <v>0</v>
      </c>
      <c r="AR127" s="1">
        <f ca="1">0*(RAND())</f>
        <v>0</v>
      </c>
      <c r="AS127" s="1">
        <f ca="1">0*(RAND())</f>
        <v>0</v>
      </c>
      <c r="AT127" s="1" t="s">
        <v>120</v>
      </c>
      <c r="AU127" s="1" t="s">
        <v>120</v>
      </c>
      <c r="AV127" s="1">
        <f ca="1">0*(RAND())</f>
        <v>0</v>
      </c>
      <c r="AW127" s="1">
        <f ca="1">0*(RAND())</f>
        <v>0</v>
      </c>
      <c r="AX127" s="1">
        <f ca="1">0*(RAND())</f>
        <v>0</v>
      </c>
      <c r="AY127" s="1">
        <f ca="1">0*(RAND())</f>
        <v>0</v>
      </c>
      <c r="AZ127" s="1">
        <f ca="1">0*(RAND())</f>
        <v>0</v>
      </c>
      <c r="BA127" s="1" t="s">
        <v>97</v>
      </c>
      <c r="BB127" s="1" t="s">
        <v>97</v>
      </c>
      <c r="BC127" s="1" t="s">
        <v>97</v>
      </c>
      <c r="BD127" s="1">
        <f ca="1">0*(RAND())</f>
        <v>0</v>
      </c>
      <c r="BF127" s="20">
        <f t="shared" ca="1" si="2"/>
        <v>11.060104363149058</v>
      </c>
      <c r="BG127" s="21">
        <f t="shared" ca="1" si="3"/>
        <v>11.060104363149058</v>
      </c>
    </row>
    <row r="128" spans="3:59" x14ac:dyDescent="0.3">
      <c r="C128" s="2">
        <v>1</v>
      </c>
      <c r="E128" s="1" t="s">
        <v>95</v>
      </c>
      <c r="F128" s="1">
        <v>27</v>
      </c>
      <c r="G128" s="19">
        <v>44873</v>
      </c>
      <c r="H128" s="1" t="s">
        <v>123</v>
      </c>
      <c r="I128" s="1" t="s">
        <v>97</v>
      </c>
      <c r="J128" s="1">
        <f ca="1">7*(RAND())</f>
        <v>5.5518876909339268</v>
      </c>
      <c r="K128" s="1">
        <f ca="1">7*(RAND())</f>
        <v>1.7261107429113975</v>
      </c>
      <c r="L128" s="1">
        <f ca="1">0*(RAND())</f>
        <v>0</v>
      </c>
      <c r="M128" s="1">
        <f ca="1">7*(RAND())</f>
        <v>6.549365466423879</v>
      </c>
      <c r="N128" s="1">
        <f ca="1">0*(RAND())</f>
        <v>0</v>
      </c>
      <c r="O128" s="1">
        <f ca="1">0*(RAND())</f>
        <v>0</v>
      </c>
      <c r="P128" s="1">
        <f ca="1">0*(RAND())</f>
        <v>0</v>
      </c>
      <c r="Q128" s="1">
        <f ca="1">0*(RAND())</f>
        <v>0</v>
      </c>
      <c r="R128" s="1">
        <f ca="1">0*(RAND())</f>
        <v>0</v>
      </c>
      <c r="S128" s="1">
        <f ca="1">2.56*(RAND())</f>
        <v>1.3344753662432272</v>
      </c>
      <c r="T128" s="1">
        <f ca="1">4.4*(RAND())</f>
        <v>0.87287470329096306</v>
      </c>
      <c r="U128" s="1">
        <f ca="1">4.4*(RAND())</f>
        <v>4.2875057610860248</v>
      </c>
      <c r="V128" s="1">
        <f ca="1">0*(RAND())</f>
        <v>0</v>
      </c>
      <c r="W128" s="1">
        <f ca="1">78.848*(RAND())</f>
        <v>15.968871568890313</v>
      </c>
      <c r="X128" s="1">
        <f ca="1">490.991409333643*(RAND())</f>
        <v>242.4833663539313</v>
      </c>
      <c r="Y128" s="1">
        <f ca="1">23.7038050468902*(RAND())</f>
        <v>11.163841277395736</v>
      </c>
      <c r="Z128" s="1">
        <f ca="1">18.0172674417467*(RAND())</f>
        <v>11.488725690829723</v>
      </c>
      <c r="AA128" s="1">
        <f ca="1">13.9715148744447*(RAND())</f>
        <v>7.6494312560890734</v>
      </c>
      <c r="AB128" s="1">
        <f ca="1">12.9715148744447*(RAND())</f>
        <v>6.1071777310494237</v>
      </c>
      <c r="AC128" s="1">
        <f ca="1">0*(RAND())</f>
        <v>0</v>
      </c>
      <c r="AD128" s="1">
        <f ca="1">0*(RAND())</f>
        <v>0</v>
      </c>
      <c r="AE128" s="1">
        <f ca="1">0*(RAND())</f>
        <v>0</v>
      </c>
      <c r="AF128" s="1">
        <f ca="1">0*(RAND())</f>
        <v>0</v>
      </c>
      <c r="AG128" s="1">
        <f ca="1">0.296194953109764*(RAND())</f>
        <v>1.6862004488897343E-2</v>
      </c>
      <c r="AH128" s="1">
        <f ca="1">10.7322901724455*(RAND())</f>
        <v>5.754211686982873</v>
      </c>
      <c r="AI128" s="1">
        <f ca="1">1*(RAND())</f>
        <v>0.43115359779074591</v>
      </c>
      <c r="AJ128" s="1">
        <f ca="1">1*(RAND())</f>
        <v>0.951781911669624</v>
      </c>
      <c r="AK128" s="1">
        <f ca="1">0.5*(RAND())</f>
        <v>0.1153595378613495</v>
      </c>
      <c r="AL128" s="1">
        <f ca="1">0.436537605143547*(RAND())</f>
        <v>1.1495508340292679E-2</v>
      </c>
      <c r="AM128" s="1">
        <f ca="1">1*(RAND())</f>
        <v>0.70701479068610651</v>
      </c>
      <c r="AN128" s="1">
        <f ca="1">0.5*(RAND())</f>
        <v>0.42182782122079604</v>
      </c>
      <c r="AO128" s="1">
        <f ca="1">5.04575256730195*(RAND())</f>
        <v>4.0016242440418219</v>
      </c>
      <c r="AP128" s="1">
        <f ca="1">8*(RAND())</f>
        <v>3.4523944916981977</v>
      </c>
      <c r="AQ128" s="1">
        <f ca="1">0*(RAND())</f>
        <v>0</v>
      </c>
      <c r="AR128" s="1">
        <f ca="1">21*(RAND())</f>
        <v>5.4379390304497921</v>
      </c>
      <c r="AS128" s="1">
        <f ca="1">0*(RAND())</f>
        <v>0</v>
      </c>
      <c r="AT128" s="1">
        <f ca="1">97.4875530149364*(RAND())</f>
        <v>57.623510038135329</v>
      </c>
      <c r="AU128" s="1">
        <f ca="1">0*(RAND())</f>
        <v>0</v>
      </c>
      <c r="AV128" s="1">
        <f ca="1">0*(RAND())</f>
        <v>0</v>
      </c>
      <c r="AW128" s="1">
        <f ca="1">0*(RAND())</f>
        <v>0</v>
      </c>
      <c r="AX128" s="1">
        <f ca="1">0*(RAND())</f>
        <v>0</v>
      </c>
      <c r="AY128" s="1">
        <f ca="1">0.25*(RAND())</f>
        <v>6.5536487814315314E-2</v>
      </c>
      <c r="AZ128" s="1">
        <f ca="1">0*(RAND())</f>
        <v>0</v>
      </c>
      <c r="BA128" s="1" t="s">
        <v>97</v>
      </c>
      <c r="BB128" s="1" t="s">
        <v>97</v>
      </c>
      <c r="BC128" s="1" t="s">
        <v>97</v>
      </c>
      <c r="BD128" s="1">
        <f ca="1">1*(RAND())</f>
        <v>0.68024022628775505</v>
      </c>
      <c r="BF128" s="20">
        <f t="shared" ca="1" si="2"/>
        <v>13.510073861251128</v>
      </c>
      <c r="BG128" s="21">
        <f t="shared" ca="1" si="3"/>
        <v>11.180703281884634</v>
      </c>
    </row>
    <row r="129" spans="3:59" x14ac:dyDescent="0.3">
      <c r="C129" s="2">
        <v>1</v>
      </c>
      <c r="E129" s="1" t="s">
        <v>95</v>
      </c>
      <c r="F129" s="1">
        <v>28</v>
      </c>
      <c r="G129" s="19">
        <v>44873</v>
      </c>
      <c r="H129" s="1" t="s">
        <v>124</v>
      </c>
      <c r="I129" s="1">
        <f ca="1">2*(RAND())</f>
        <v>1.380748269910824</v>
      </c>
      <c r="J129" s="1">
        <f ca="1">1.42857142857143*(RAND())</f>
        <v>0.82036545011509876</v>
      </c>
      <c r="K129" s="1">
        <f ca="1">1.42857142857143*(RAND())</f>
        <v>0.4565733240063426</v>
      </c>
      <c r="L129" s="1">
        <f ca="1">1.42857142857143*(RAND())</f>
        <v>0.79260626766638076</v>
      </c>
      <c r="M129" s="1">
        <f ca="1">2.22044604925031E-16*(RAND())</f>
        <v>1.5606357984406294E-16</v>
      </c>
      <c r="N129" s="1">
        <f ca="1">0*(RAND())</f>
        <v>0</v>
      </c>
      <c r="O129" s="1">
        <f ca="1">0*(RAND())</f>
        <v>0</v>
      </c>
      <c r="P129" s="1">
        <f ca="1">0*(RAND())</f>
        <v>0</v>
      </c>
      <c r="Q129" s="1">
        <f ca="1">0*(RAND())</f>
        <v>0</v>
      </c>
      <c r="R129" s="1">
        <f ca="1">0*(RAND())</f>
        <v>0</v>
      </c>
      <c r="S129" s="1">
        <f ca="1">1.37*(RAND())</f>
        <v>7.9122015178229935E-2</v>
      </c>
      <c r="T129" s="1">
        <f ca="1">3.5*(RAND())</f>
        <v>1.7068276180173607</v>
      </c>
      <c r="U129" s="1">
        <f ca="1">0*(RAND())</f>
        <v>0</v>
      </c>
      <c r="V129" s="1">
        <f ca="1">3.5*(RAND())</f>
        <v>0.44351658373971492</v>
      </c>
      <c r="W129" s="1">
        <f ca="1">6.85*(RAND())</f>
        <v>1.8937145930493864</v>
      </c>
      <c r="X129" s="1">
        <f ca="1">324.266666666667*(RAND())</f>
        <v>49.712014370408731</v>
      </c>
      <c r="Y129" s="1">
        <f ca="1">21.775*(RAND())</f>
        <v>18.982833741720775</v>
      </c>
      <c r="Z129" s="1">
        <f ca="1">17.1078125*(RAND())</f>
        <v>10.981640674564126</v>
      </c>
      <c r="AA129" s="1">
        <f ca="1">5.40554511278195*(RAND())</f>
        <v>1.1234666998833578</v>
      </c>
      <c r="AB129" s="1">
        <f ca="1">4.40554511278195*(RAND())</f>
        <v>2.3581210374513217</v>
      </c>
      <c r="AC129" s="1">
        <f ca="1">0*(RAND())</f>
        <v>0</v>
      </c>
      <c r="AD129" s="1">
        <f ca="1">0*(RAND())</f>
        <v>0</v>
      </c>
      <c r="AE129" s="1">
        <f ca="1">0*(RAND())</f>
        <v>0</v>
      </c>
      <c r="AF129" s="1">
        <f ca="1">0*(RAND())</f>
        <v>0</v>
      </c>
      <c r="AG129" s="1">
        <f ca="1">2.225*(RAND())</f>
        <v>0.74695552213291194</v>
      </c>
      <c r="AH129" s="1">
        <f ca="1">17.369454887218*(RAND())</f>
        <v>0.12699695868716995</v>
      </c>
      <c r="AI129" s="1">
        <f ca="1">1*(RAND())</f>
        <v>0.61406783971409018</v>
      </c>
      <c r="AJ129" s="1">
        <f ca="1">1*(RAND())</f>
        <v>0.75154162792036527</v>
      </c>
      <c r="AK129" s="1">
        <f ca="1">0.5*(RAND())</f>
        <v>0.3340665322751919</v>
      </c>
      <c r="AL129" s="1">
        <f ca="1">0.4171875*(RAND())</f>
        <v>0.25122439311518108</v>
      </c>
      <c r="AM129" s="1">
        <f ca="1">0*(RAND())</f>
        <v>0</v>
      </c>
      <c r="AN129" s="1">
        <f ca="1">0.5*(RAND())</f>
        <v>3.2993221716367538E-2</v>
      </c>
      <c r="AO129" s="1">
        <f ca="1">12.702267387218*(RAND())</f>
        <v>11.212746448416745</v>
      </c>
      <c r="AP129" s="1">
        <f ca="1">0*(RAND())</f>
        <v>0</v>
      </c>
      <c r="AQ129" s="1">
        <f ca="1">1.49615397013434*(RAND())</f>
        <v>0.19662863434991951</v>
      </c>
      <c r="AR129" s="1">
        <f ca="1">21*(RAND())</f>
        <v>12.867431988174978</v>
      </c>
      <c r="AS129" s="1">
        <f ca="1">21*(RAND())</f>
        <v>15.015555605964503</v>
      </c>
      <c r="AT129" s="1">
        <f ca="1">247.622950819672*(RAND())</f>
        <v>138.2593172743679</v>
      </c>
      <c r="AU129" s="1">
        <f ca="1">116.923076923077*(RAND())</f>
        <v>40.093944481760538</v>
      </c>
      <c r="AV129" s="1">
        <f ca="1">0*(RAND())</f>
        <v>0</v>
      </c>
      <c r="AW129" s="1">
        <f ca="1">0*(RAND())</f>
        <v>0</v>
      </c>
      <c r="AX129" s="1">
        <f ca="1">0*(RAND())</f>
        <v>0</v>
      </c>
      <c r="AY129" s="1">
        <f ca="1">0.25*(RAND())</f>
        <v>0.18569624500767967</v>
      </c>
      <c r="AZ129" s="1">
        <f ca="1">0*(RAND())</f>
        <v>0</v>
      </c>
      <c r="BA129" s="1" t="s">
        <v>97</v>
      </c>
      <c r="BB129" s="1" t="s">
        <v>97</v>
      </c>
      <c r="BC129" s="1" t="s">
        <v>97</v>
      </c>
      <c r="BD129" s="1">
        <f ca="1">1*(RAND())</f>
        <v>0.30738042028807067</v>
      </c>
      <c r="BF129" s="20">
        <f t="shared" ca="1" si="2"/>
        <v>16.794793288037923</v>
      </c>
      <c r="BG129" s="21">
        <f t="shared" ca="1" si="3"/>
        <v>19.729789263853686</v>
      </c>
    </row>
    <row r="130" spans="3:59" x14ac:dyDescent="0.3">
      <c r="C130" s="2">
        <v>1</v>
      </c>
      <c r="E130" s="1" t="s">
        <v>95</v>
      </c>
      <c r="F130" s="1">
        <v>29</v>
      </c>
      <c r="G130" s="19">
        <v>44873</v>
      </c>
      <c r="H130" s="1" t="s">
        <v>125</v>
      </c>
      <c r="I130" s="1" t="s">
        <v>97</v>
      </c>
      <c r="J130" s="1">
        <f ca="1">8.03099762763991*(RAND())</f>
        <v>4.0661783170977053</v>
      </c>
      <c r="K130" s="1">
        <f ca="1">8.03099762763991*(RAND())</f>
        <v>2.2934017681124947</v>
      </c>
      <c r="L130" s="1">
        <f ca="1">0*(RAND())</f>
        <v>0</v>
      </c>
      <c r="M130" s="1">
        <f ca="1">8.03099762763991*(RAND())</f>
        <v>4.8734714615741765</v>
      </c>
      <c r="N130" s="1">
        <f ca="1">0*(RAND())</f>
        <v>0</v>
      </c>
      <c r="O130" s="1">
        <f ca="1">0*(RAND())</f>
        <v>0</v>
      </c>
      <c r="P130" s="1">
        <f ca="1">0*(RAND())</f>
        <v>0</v>
      </c>
      <c r="Q130" s="1">
        <f ca="1">0*(RAND())</f>
        <v>0</v>
      </c>
      <c r="R130" s="1">
        <f ca="1">0*(RAND())</f>
        <v>0</v>
      </c>
      <c r="S130" s="1">
        <f ca="1">2.56*(RAND())</f>
        <v>1.8029282224660259</v>
      </c>
      <c r="T130" s="1">
        <f ca="1">1.2*(RAND())</f>
        <v>0.98934399961739994</v>
      </c>
      <c r="U130" s="1">
        <f ca="1">1.2*(RAND())</f>
        <v>0.25112556908690703</v>
      </c>
      <c r="V130" s="1">
        <f ca="1">0*(RAND())</f>
        <v>0</v>
      </c>
      <c r="W130" s="1">
        <f ca="1">24.6712247121098*(RAND())</f>
        <v>22.6124402767094</v>
      </c>
      <c r="X130" s="1">
        <f ca="1">458.689342930114*(RAND())</f>
        <v>107.2321391745845</v>
      </c>
      <c r="Y130" s="1">
        <f ca="1">23.6891695315601*(RAND())</f>
        <v>8.6246873802902311</v>
      </c>
      <c r="Z130" s="1">
        <f ca="1">19.0310618329859*(RAND())</f>
        <v>2.8902371213812308</v>
      </c>
      <c r="AA130" s="1">
        <f ca="1">18.5085768863471*(RAND())</f>
        <v>9.5818851922285351</v>
      </c>
      <c r="AB130" s="1">
        <f ca="1">17.5085768863471*(RAND())</f>
        <v>12.80878239184235</v>
      </c>
      <c r="AC130" s="1">
        <f ca="1">0*(RAND())</f>
        <v>0</v>
      </c>
      <c r="AD130" s="1">
        <f ca="1">0*(RAND())</f>
        <v>0</v>
      </c>
      <c r="AE130" s="1">
        <f ca="1">0*(RAND())</f>
        <v>0</v>
      </c>
      <c r="AF130" s="1">
        <f ca="1">0*(RAND())</f>
        <v>0</v>
      </c>
      <c r="AG130" s="1">
        <f ca="1">0.310830468439894*(RAND())</f>
        <v>0.1308867494852651</v>
      </c>
      <c r="AH130" s="1">
        <f ca="1">6.18059264521304*(RAND())</f>
        <v>4.4296274841766339</v>
      </c>
      <c r="AI130" s="1">
        <f ca="1">1*(RAND())</f>
        <v>0.22935662149000979</v>
      </c>
      <c r="AJ130" s="1">
        <f ca="1">1*(RAND())</f>
        <v>0.60678284583199782</v>
      </c>
      <c r="AK130" s="1">
        <f ca="1">0.5*(RAND())</f>
        <v>0.33004904235277316</v>
      </c>
      <c r="AL130" s="1">
        <f ca="1">0.458107698574169*(RAND())</f>
        <v>0.21795845001343225</v>
      </c>
      <c r="AM130" s="1">
        <f ca="1">0*(RAND())</f>
        <v>0</v>
      </c>
      <c r="AN130" s="1">
        <f ca="1">0.5*(RAND())</f>
        <v>0.44663577623801548</v>
      </c>
      <c r="AO130" s="1">
        <f ca="1">1.52248494663888*(RAND())</f>
        <v>1.4242925482530655</v>
      </c>
      <c r="AP130" s="1">
        <f ca="1">4.67989535983796*(RAND())</f>
        <v>2.7637004226989608</v>
      </c>
      <c r="AQ130" s="1">
        <f ca="1">0*(RAND())</f>
        <v>0</v>
      </c>
      <c r="AR130" s="1">
        <f ca="1">20*(RAND())</f>
        <v>13.062875615308783</v>
      </c>
      <c r="AS130" s="1">
        <f ca="1">0*(RAND())</f>
        <v>0</v>
      </c>
      <c r="AT130" s="1">
        <f ca="1">210.139609094535*(RAND())</f>
        <v>41.107205515648531</v>
      </c>
      <c r="AU130" s="1">
        <f ca="1">0*(RAND())</f>
        <v>0</v>
      </c>
      <c r="AV130" s="1">
        <f ca="1">0*(RAND())</f>
        <v>0</v>
      </c>
      <c r="AW130" s="1">
        <f ca="1">0*(RAND())</f>
        <v>0</v>
      </c>
      <c r="AX130" s="1">
        <f ca="1">0*(RAND())</f>
        <v>0</v>
      </c>
      <c r="AY130" s="1">
        <f ca="1">0.2*(RAND())</f>
        <v>0.15298783811199018</v>
      </c>
      <c r="AZ130" s="1">
        <f ca="1">0*(RAND())</f>
        <v>0</v>
      </c>
      <c r="BA130" s="1" t="s">
        <v>97</v>
      </c>
      <c r="BB130" s="1" t="s">
        <v>97</v>
      </c>
      <c r="BC130" s="1" t="s">
        <v>97</v>
      </c>
      <c r="BD130" s="1">
        <f ca="1">1*(RAND())</f>
        <v>0.97614220077585356</v>
      </c>
      <c r="BF130" s="20">
        <f t="shared" ca="1" si="2"/>
        <v>17.323874464394752</v>
      </c>
      <c r="BG130" s="21">
        <f t="shared" ca="1" si="3"/>
        <v>8.7555741297754963</v>
      </c>
    </row>
    <row r="131" spans="3:59" x14ac:dyDescent="0.3">
      <c r="C131" s="2">
        <v>1</v>
      </c>
      <c r="E131" s="1" t="s">
        <v>95</v>
      </c>
      <c r="F131" s="1">
        <v>30</v>
      </c>
      <c r="G131" s="19">
        <v>44873</v>
      </c>
      <c r="H131" s="1" t="s">
        <v>126</v>
      </c>
      <c r="I131" s="1">
        <f ca="1">0*(RAND())</f>
        <v>0</v>
      </c>
      <c r="J131" s="1">
        <f ca="1">22*(RAND())</f>
        <v>15.509582343807985</v>
      </c>
      <c r="K131" s="1">
        <f ca="1">22*(RAND())</f>
        <v>13.671084022848012</v>
      </c>
      <c r="L131" s="1">
        <f ca="1">0*(RAND())</f>
        <v>0</v>
      </c>
      <c r="M131" s="1">
        <f ca="1">22*(RAND())</f>
        <v>11.710674571994748</v>
      </c>
      <c r="N131" s="1">
        <f ca="1">0*(RAND())</f>
        <v>0</v>
      </c>
      <c r="O131" s="1">
        <f ca="1">0*(RAND())</f>
        <v>0</v>
      </c>
      <c r="P131" s="1">
        <f ca="1">0*(RAND())</f>
        <v>0</v>
      </c>
      <c r="Q131" s="1">
        <f ca="1">0*(RAND())</f>
        <v>0</v>
      </c>
      <c r="R131" s="1">
        <f ca="1">0*(RAND())</f>
        <v>0</v>
      </c>
      <c r="S131" s="1">
        <f ca="1">2.56*(RAND())</f>
        <v>0.11383881143783554</v>
      </c>
      <c r="T131" s="1">
        <f ca="1">7.5*(RAND())</f>
        <v>4.174007042472347</v>
      </c>
      <c r="U131" s="1">
        <f ca="1">7.5*(RAND())</f>
        <v>0.18932326335132643</v>
      </c>
      <c r="V131" s="1">
        <f ca="1">0*(RAND())</f>
        <v>0</v>
      </c>
      <c r="W131" s="1">
        <f ca="1">422.4*(RAND())</f>
        <v>174.55032155733053</v>
      </c>
      <c r="X131" s="1">
        <f ca="1">989.813664596273*(RAND())</f>
        <v>657.52155791493271</v>
      </c>
      <c r="Y131" s="1">
        <f ca="1">24*(RAND())</f>
        <v>18.600894295858616</v>
      </c>
      <c r="Z131" s="1">
        <f ca="1">19.4712365591398*(RAND())</f>
        <v>16.032379181301945</v>
      </c>
      <c r="AA131" s="1">
        <f ca="1">17.9657182093752*(RAND())</f>
        <v>8.0219133326255641</v>
      </c>
      <c r="AB131" s="1">
        <f ca="1">16.9657182093752*(RAND())</f>
        <v>3.2503524687624759</v>
      </c>
      <c r="AC131" s="1">
        <f ca="1">0*(RAND())</f>
        <v>0</v>
      </c>
      <c r="AD131" s="1">
        <f ca="1">0*(RAND())</f>
        <v>0</v>
      </c>
      <c r="AE131" s="1">
        <f ca="1">0*(RAND())</f>
        <v>0</v>
      </c>
      <c r="AF131" s="1">
        <f ca="1">0*(RAND())</f>
        <v>0</v>
      </c>
      <c r="AG131" s="1">
        <f ca="1">0*(RAND())</f>
        <v>0</v>
      </c>
      <c r="AH131" s="1">
        <f ca="1">7.03428179062484*(RAND())</f>
        <v>2.1330552608419939</v>
      </c>
      <c r="AI131" s="1">
        <f ca="1">1*(RAND())</f>
        <v>6.0982409813802096E-2</v>
      </c>
      <c r="AJ131" s="1">
        <f ca="1">1*(RAND())</f>
        <v>0.99902354684786709</v>
      </c>
      <c r="AK131" s="1">
        <f ca="1">0.5*(RAND())</f>
        <v>0.48920473207378595</v>
      </c>
      <c r="AL131" s="1">
        <f ca="1">0.46747311827957*(RAND())</f>
        <v>0.25554316348653866</v>
      </c>
      <c r="AM131" s="1">
        <f ca="1">0*(RAND())</f>
        <v>0</v>
      </c>
      <c r="AN131" s="1">
        <f ca="1">0.4*(RAND())</f>
        <v>0.13438789900535159</v>
      </c>
      <c r="AO131" s="1">
        <f ca="1">2.50551834976462*(RAND())</f>
        <v>1.4308923379299379</v>
      </c>
      <c r="AP131" s="1">
        <f ca="1">20*(RAND())</f>
        <v>16.458170360503768</v>
      </c>
      <c r="AQ131" s="1">
        <f ca="1">0*(RAND())</f>
        <v>0</v>
      </c>
      <c r="AR131" s="1">
        <f ca="1">20*(RAND())</f>
        <v>0.13606041487602472</v>
      </c>
      <c r="AS131" s="1">
        <f ca="1">0*(RAND())</f>
        <v>0</v>
      </c>
      <c r="AT131" s="1">
        <f ca="1">97.5872627066748*(RAND())</f>
        <v>48.420811940514625</v>
      </c>
      <c r="AU131" s="1" t="s">
        <v>120</v>
      </c>
      <c r="AV131" s="1">
        <f ca="1">0*(RAND())</f>
        <v>0</v>
      </c>
      <c r="AW131" s="1">
        <f ca="1">0*(RAND())</f>
        <v>0</v>
      </c>
      <c r="AX131" s="1">
        <f ca="1">0*(RAND())</f>
        <v>0</v>
      </c>
      <c r="AY131" s="1">
        <f ca="1">0.161290322580645*(RAND())</f>
        <v>2.2494270826872612E-2</v>
      </c>
      <c r="AZ131" s="1">
        <f ca="1">0*(RAND())</f>
        <v>0</v>
      </c>
      <c r="BA131" s="1" t="s">
        <v>97</v>
      </c>
      <c r="BB131" s="1" t="s">
        <v>97</v>
      </c>
      <c r="BC131" s="1" t="s">
        <v>97</v>
      </c>
      <c r="BD131" s="1">
        <f ca="1">1*(RAND())</f>
        <v>5.2109558465503136E-2</v>
      </c>
      <c r="BF131" s="20">
        <f t="shared" ca="1" si="2"/>
        <v>6.6949903872121341</v>
      </c>
      <c r="BG131" s="21">
        <f t="shared" ca="1" si="3"/>
        <v>18.600894295858616</v>
      </c>
    </row>
    <row r="132" spans="3:59" x14ac:dyDescent="0.3">
      <c r="C132" s="2">
        <v>1</v>
      </c>
      <c r="E132" s="1" t="s">
        <v>95</v>
      </c>
      <c r="F132" s="1">
        <v>31</v>
      </c>
      <c r="G132" s="19">
        <v>44873</v>
      </c>
      <c r="H132" s="1" t="s">
        <v>127</v>
      </c>
      <c r="I132" s="1">
        <f ca="1">0*(RAND())</f>
        <v>0</v>
      </c>
      <c r="J132" s="1">
        <f ca="1">7.25545644717882*(RAND())</f>
        <v>3.1594828376955726</v>
      </c>
      <c r="K132" s="1">
        <f ca="1">7.1*(RAND())</f>
        <v>4.2889818955212853</v>
      </c>
      <c r="L132" s="1">
        <f ca="1">0*(RAND())</f>
        <v>0</v>
      </c>
      <c r="M132" s="1">
        <f ca="1">7.02227177641059*(RAND())</f>
        <v>6.8402369258738256</v>
      </c>
      <c r="N132" s="1">
        <f ca="1">0*(RAND())</f>
        <v>0</v>
      </c>
      <c r="O132" s="1">
        <f ca="1">0.0777282235894115*(RAND())</f>
        <v>3.9102904085107068E-2</v>
      </c>
      <c r="P132" s="1">
        <f ca="1">0*(RAND())</f>
        <v>0</v>
      </c>
      <c r="Q132" s="1">
        <f ca="1">0*(RAND())</f>
        <v>0</v>
      </c>
      <c r="R132" s="1">
        <f ca="1">0.155456447178823*(RAND())</f>
        <v>2.572296165046499E-2</v>
      </c>
      <c r="S132" s="1">
        <f ca="1">2.56*(RAND())</f>
        <v>2.4734343884387999</v>
      </c>
      <c r="T132" s="1">
        <f ca="1">2.6*(RAND())</f>
        <v>2.4941061132699596</v>
      </c>
      <c r="U132" s="1">
        <f ca="1">2.6*(RAND())</f>
        <v>2.1766695945157384</v>
      </c>
      <c r="V132" s="1">
        <f ca="1">3.5*(RAND())</f>
        <v>3.0736244430874926</v>
      </c>
      <c r="W132" s="1">
        <f ca="1">47.2576*(RAND())</f>
        <v>2.0187173492474964</v>
      </c>
      <c r="X132" s="1">
        <f ca="1">372.827586206897*(RAND())</f>
        <v>337.41009175572572</v>
      </c>
      <c r="Y132" s="1">
        <f ca="1">24*(RAND())</f>
        <v>14.185353853008571</v>
      </c>
      <c r="Z132" s="1">
        <f ca="1">18.2962365591398*(RAND())</f>
        <v>11.465163902450421</v>
      </c>
      <c r="AA132" s="1">
        <f ca="1">18.4022730338474*(RAND())</f>
        <v>8.947284906495792</v>
      </c>
      <c r="AB132" s="1">
        <f ca="1">16.985306980556*(RAND())</f>
        <v>0.50748170125114</v>
      </c>
      <c r="AC132" s="1">
        <f ca="1">0.416966053291331*(RAND())</f>
        <v>0.2197499286119684</v>
      </c>
      <c r="AD132" s="1">
        <f ca="1">0*(RAND())</f>
        <v>0</v>
      </c>
      <c r="AE132" s="1">
        <f ca="1">0*(RAND())</f>
        <v>0</v>
      </c>
      <c r="AF132" s="1">
        <f ca="1">0*(RAND())</f>
        <v>0</v>
      </c>
      <c r="AG132" s="1">
        <f ca="1">0*(RAND())</f>
        <v>0</v>
      </c>
      <c r="AH132" s="1">
        <f ca="1">7.01469301944396*(RAND())</f>
        <v>0.34709181996900468</v>
      </c>
      <c r="AI132" s="1">
        <f ca="1">1*(RAND())</f>
        <v>0.33984086273449365</v>
      </c>
      <c r="AJ132" s="1">
        <f ca="1">1*(RAND())</f>
        <v>0.96093898580753789</v>
      </c>
      <c r="AK132" s="1">
        <f ca="1">0.5*(RAND())</f>
        <v>6.2936435883415465E-2</v>
      </c>
      <c r="AL132" s="1">
        <f ca="1">0.44247311827957*(RAND())</f>
        <v>0.36856500159081523</v>
      </c>
      <c r="AM132" s="1">
        <f ca="1">1*(RAND())</f>
        <v>0.17396829713712125</v>
      </c>
      <c r="AN132" s="1">
        <f ca="1">0.6*(RAND())</f>
        <v>0.42967201166604457</v>
      </c>
      <c r="AO132" s="1">
        <f ca="1">0.893963525292419*(RAND())</f>
        <v>6.5700820081980554E-2</v>
      </c>
      <c r="AP132" s="1">
        <f ca="1">5.94674520771259*(RAND())</f>
        <v>5.7009091436535417</v>
      </c>
      <c r="AQ132" s="1">
        <f ca="1">0*(RAND())</f>
        <v>0</v>
      </c>
      <c r="AR132" s="1">
        <f ca="1">21*(RAND())</f>
        <v>16.29385432045051</v>
      </c>
      <c r="AS132" s="1">
        <f ca="1">21*(RAND())</f>
        <v>10.653037711006094</v>
      </c>
      <c r="AT132" s="1">
        <f ca="1">130.39972432805*(RAND())</f>
        <v>121.82303607845354</v>
      </c>
      <c r="AU132" s="1">
        <f ca="1">107.545304777595*(RAND())</f>
        <v>20.482777707926097</v>
      </c>
      <c r="AV132" s="1">
        <f ca="1">0*(RAND())</f>
        <v>0</v>
      </c>
      <c r="AW132" s="1">
        <f ca="1">0*(RAND())</f>
        <v>0</v>
      </c>
      <c r="AX132" s="1">
        <f ca="1">0*(RAND())</f>
        <v>0</v>
      </c>
      <c r="AY132" s="1">
        <f ca="1">0.161290322580645*(RAND())</f>
        <v>0.1537675014278469</v>
      </c>
      <c r="AZ132" s="1">
        <f ca="1">0*(RAND())</f>
        <v>0</v>
      </c>
      <c r="BA132" s="1" t="s">
        <v>97</v>
      </c>
      <c r="BB132" s="1" t="s">
        <v>97</v>
      </c>
      <c r="BC132" s="1" t="s">
        <v>97</v>
      </c>
      <c r="BD132" s="1">
        <f ca="1">1*(RAND())</f>
        <v>0.55479601348371888</v>
      </c>
      <c r="BF132" s="20">
        <f t="shared" ca="1" si="2"/>
        <v>3.8374175596760827</v>
      </c>
      <c r="BG132" s="21">
        <f t="shared" ca="1" si="3"/>
        <v>14.185353853008571</v>
      </c>
    </row>
    <row r="133" spans="3:59" x14ac:dyDescent="0.3">
      <c r="C133" s="2">
        <v>1</v>
      </c>
      <c r="E133" s="1" t="s">
        <v>95</v>
      </c>
      <c r="F133" s="1">
        <v>32</v>
      </c>
      <c r="G133" s="19">
        <v>44873</v>
      </c>
      <c r="H133" s="1" t="s">
        <v>128</v>
      </c>
      <c r="I133" s="1">
        <f ca="1">1*(RAND())</f>
        <v>0.50617206647702262</v>
      </c>
      <c r="J133" s="1">
        <f ca="1">9.09942792226234*(RAND())</f>
        <v>1.9349895925467273</v>
      </c>
      <c r="K133" s="1">
        <f ca="1">8.8*(RAND())</f>
        <v>4.7525240189221654</v>
      </c>
      <c r="L133" s="1">
        <f ca="1">0.719424460431655*(RAND())</f>
        <v>0.52906251864228715</v>
      </c>
      <c r="M133" s="1">
        <f ca="1">5.98076623214756*(RAND())</f>
        <v>1.1204769685028968</v>
      </c>
      <c r="N133" s="1">
        <f ca="1">2*(RAND())</f>
        <v>0.39409657944712362</v>
      </c>
      <c r="O133" s="1">
        <f ca="1">0.0998093074207815*(RAND())</f>
        <v>4.5381110447309483E-2</v>
      </c>
      <c r="P133" s="1">
        <f ca="1">0*(RAND())</f>
        <v>0</v>
      </c>
      <c r="Q133" s="1">
        <f ca="1">0*(RAND())</f>
        <v>0</v>
      </c>
      <c r="R133" s="1">
        <f ca="1">0.299427922262344*(RAND())</f>
        <v>0.20426830965635542</v>
      </c>
      <c r="S133" s="1">
        <f ca="1">2.46271419228254*(RAND())</f>
        <v>0.75041103926262953</v>
      </c>
      <c r="T133" s="1">
        <f ca="1">3.05722694571615*(RAND())</f>
        <v>2.1613197566079019</v>
      </c>
      <c r="U133" s="1">
        <f ca="1">3*(RAND())</f>
        <v>0.27088104931920454</v>
      </c>
      <c r="V133" s="1">
        <f ca="1">3.7*(RAND())</f>
        <v>2.3133210434038949</v>
      </c>
      <c r="W133" s="1">
        <f ca="1">66.2558704565452*(RAND())</f>
        <v>23.703516503351604</v>
      </c>
      <c r="X133" s="1">
        <f ca="1">490.833063977012*(RAND())</f>
        <v>446.77603360400639</v>
      </c>
      <c r="Y133" s="1">
        <f ca="1">24*(RAND())</f>
        <v>20.67756645094849</v>
      </c>
      <c r="Z133" s="1">
        <f ca="1">17.0833333333333*(RAND())</f>
        <v>4.206351667230761</v>
      </c>
      <c r="AA133" s="1">
        <f ca="1">19.1162102483503*(RAND())</f>
        <v>16.226995629321145</v>
      </c>
      <c r="AB133" s="1">
        <f ca="1">16.0069414461146*(RAND())</f>
        <v>11.801364386533221</v>
      </c>
      <c r="AC133" s="1">
        <f ca="1">0.609268802235625*(RAND())</f>
        <v>0.48157683979133364</v>
      </c>
      <c r="AD133" s="1">
        <f ca="1">0*(RAND())</f>
        <v>0</v>
      </c>
      <c r="AE133" s="1">
        <f ca="1">0*(RAND())</f>
        <v>0</v>
      </c>
      <c r="AF133" s="1">
        <f ca="1">0*(RAND())</f>
        <v>0</v>
      </c>
      <c r="AG133" s="1">
        <f ca="1">0*(RAND())</f>
        <v>0</v>
      </c>
      <c r="AH133" s="1">
        <f ca="1">7.99305855388537*(RAND())</f>
        <v>0.63941176917895304</v>
      </c>
      <c r="AI133" s="1">
        <f ca="1">1*(RAND())</f>
        <v>0.46337802025092723</v>
      </c>
      <c r="AJ133" s="1">
        <f ca="1">1*(RAND())</f>
        <v>0.43455137287706769</v>
      </c>
      <c r="AK133" s="1">
        <f ca="1">0.5*(RAND())</f>
        <v>0.12824511743622652</v>
      </c>
      <c r="AL133" s="1">
        <f ca="1">0.416666666666667*(RAND())</f>
        <v>0.10892345692049564</v>
      </c>
      <c r="AM133" s="1">
        <f ca="1">1*(RAND())</f>
        <v>5.1536874566195601E-2</v>
      </c>
      <c r="AN133" s="1">
        <f ca="1">0.4*(RAND())</f>
        <v>0.36637752476513341</v>
      </c>
      <c r="AO133" s="1">
        <f ca="1">0.467123084983077*(RAND())</f>
        <v>0.23397187289680343</v>
      </c>
      <c r="AP133" s="1">
        <f ca="1">7*(RAND())</f>
        <v>1.5918857275008786</v>
      </c>
      <c r="AQ133" s="1">
        <f ca="1">0.540399313253249*(RAND())</f>
        <v>0.53550636625463921</v>
      </c>
      <c r="AR133" s="1">
        <f ca="1">20*(RAND())</f>
        <v>7.1615381940901894</v>
      </c>
      <c r="AS133" s="1">
        <f ca="1">20*(RAND())</f>
        <v>16.177887709152365</v>
      </c>
      <c r="AT133" s="1">
        <f ca="1">124.849884526559*(RAND())</f>
        <v>87.045702439595388</v>
      </c>
      <c r="AU133" s="1">
        <f ca="1">163.021534320323*(RAND())</f>
        <v>156.17418347214667</v>
      </c>
      <c r="AV133" s="1">
        <f ca="1">0*(RAND())</f>
        <v>0</v>
      </c>
      <c r="AW133" s="1">
        <f ca="1">0*(RAND())</f>
        <v>0</v>
      </c>
      <c r="AX133" s="1">
        <f ca="1">0*(RAND())</f>
        <v>0</v>
      </c>
      <c r="AY133" s="1">
        <f ca="1">0.1*(RAND())</f>
        <v>5.5642834895110987E-2</v>
      </c>
      <c r="AZ133" s="1">
        <f ca="1">0*(RAND())</f>
        <v>0</v>
      </c>
      <c r="BA133" s="1" t="s">
        <v>97</v>
      </c>
      <c r="BB133" s="1" t="s">
        <v>97</v>
      </c>
      <c r="BC133" s="1" t="s">
        <v>97</v>
      </c>
      <c r="BD133" s="1">
        <f ca="1">2.5*(RAND())</f>
        <v>5.8135915229757251E-2</v>
      </c>
      <c r="BF133" s="20">
        <f t="shared" ca="1" si="2"/>
        <v>14.183704216162269</v>
      </c>
      <c r="BG133" s="21">
        <f t="shared" ca="1" si="3"/>
        <v>20.67756645094849</v>
      </c>
    </row>
    <row r="134" spans="3:59" x14ac:dyDescent="0.3">
      <c r="C134" s="2">
        <v>1</v>
      </c>
      <c r="E134" s="1" t="s">
        <v>95</v>
      </c>
      <c r="F134" s="1">
        <v>1</v>
      </c>
      <c r="G134" s="19">
        <v>44874</v>
      </c>
      <c r="H134" s="1" t="s">
        <v>96</v>
      </c>
      <c r="I134" s="1" t="s">
        <v>97</v>
      </c>
      <c r="J134" s="1">
        <f ca="1">27*(RAND())</f>
        <v>11.657913186036172</v>
      </c>
      <c r="K134" s="1">
        <f ca="1">27*(RAND())</f>
        <v>4.9385166458965903</v>
      </c>
      <c r="L134" s="1">
        <f ca="1">0*(RAND())</f>
        <v>0</v>
      </c>
      <c r="M134" s="1">
        <f ca="1">19.4981301421092*(RAND())</f>
        <v>14.547177626804759</v>
      </c>
      <c r="N134" s="1">
        <f ca="1">7*(RAND())</f>
        <v>2.6632170948078429</v>
      </c>
      <c r="O134" s="1">
        <f ca="1">0.5018698578908*(RAND())</f>
        <v>0.49075618891547312</v>
      </c>
      <c r="P134" s="1">
        <f ca="1">0*(RAND())</f>
        <v>0</v>
      </c>
      <c r="Q134" s="1">
        <f ca="1">0*(RAND())</f>
        <v>0</v>
      </c>
      <c r="R134" s="1">
        <f ca="1">0*(RAND())</f>
        <v>0</v>
      </c>
      <c r="S134" s="1">
        <f ca="1">2.56*(RAND())</f>
        <v>1.7993940791035761</v>
      </c>
      <c r="T134" s="1">
        <f ca="1">6.1*(RAND())</f>
        <v>5.6308030083461098</v>
      </c>
      <c r="U134" s="1">
        <f ca="1">6.1*(RAND())</f>
        <v>0.59119805022241212</v>
      </c>
      <c r="V134" s="1">
        <f ca="1">0*(RAND())</f>
        <v>0</v>
      </c>
      <c r="W134" s="1">
        <f ca="1">421.632*(RAND())</f>
        <v>349.53931379023174</v>
      </c>
      <c r="X134" s="1">
        <f ca="1">1616.14288446271*(RAND())</f>
        <v>34.695434343375439</v>
      </c>
      <c r="Y134" s="1">
        <f ca="1">21.6*(RAND())</f>
        <v>6.6204404292116186</v>
      </c>
      <c r="Z134" s="1">
        <f ca="1">15.4846153846154*(RAND())</f>
        <v>7.1032264765862507</v>
      </c>
      <c r="AA134" s="1">
        <f ca="1">16.6894648229996*(RAND())</f>
        <v>0.64588374012671412</v>
      </c>
      <c r="AB134" s="1">
        <f ca="1">13.6894648229996*(RAND())</f>
        <v>7.8429719150571531</v>
      </c>
      <c r="AC134" s="1">
        <f ca="1">0*(RAND())</f>
        <v>0</v>
      </c>
      <c r="AD134" s="1">
        <f ca="1">0*(RAND())</f>
        <v>0</v>
      </c>
      <c r="AE134" s="1">
        <f ca="1">0*(RAND())</f>
        <v>0</v>
      </c>
      <c r="AF134" s="1">
        <f ca="1">0*(RAND())</f>
        <v>0</v>
      </c>
      <c r="AG134" s="1">
        <f ca="1">2.4*(RAND())</f>
        <v>0.59511539574828765</v>
      </c>
      <c r="AH134" s="1">
        <f ca="1">7.91053517700038*(RAND())</f>
        <v>3.7588675445492155</v>
      </c>
      <c r="AI134" s="1">
        <f ca="1">1*(RAND())</f>
        <v>0.75697495243390522</v>
      </c>
      <c r="AJ134" s="1">
        <f ca="1">1*(RAND())</f>
        <v>8.9803186218605391E-2</v>
      </c>
      <c r="AK134" s="1">
        <f ca="1">0.5*(RAND())</f>
        <v>0.24804706120391312</v>
      </c>
      <c r="AL134" s="1">
        <f ca="1">0*(RAND())</f>
        <v>0</v>
      </c>
      <c r="AM134" s="1">
        <f ca="1">0*(RAND())</f>
        <v>0</v>
      </c>
      <c r="AN134" s="1">
        <f ca="1">0.461538461538462*(RAND())</f>
        <v>0.22092959890287492</v>
      </c>
      <c r="AO134" s="1">
        <f ca="1">1.79515056161577*(RAND())</f>
        <v>1.4784036253541231</v>
      </c>
      <c r="AP134" s="1">
        <f ca="1">22*(RAND())</f>
        <v>1.8678203778027274</v>
      </c>
      <c r="AQ134" s="1">
        <f ca="1">0*(RAND())</f>
        <v>0</v>
      </c>
      <c r="AR134" s="1">
        <f ca="1">19*(RAND())</f>
        <v>17.589474854937805</v>
      </c>
      <c r="AS134" s="1">
        <f ca="1">0*(RAND())</f>
        <v>0</v>
      </c>
      <c r="AT134" s="1">
        <f ca="1">116.880209498167*(RAND())</f>
        <v>111.58932249860266</v>
      </c>
      <c r="AU134" s="1">
        <f ca="1">0*(RAND())</f>
        <v>0</v>
      </c>
      <c r="AV134" s="1">
        <f ca="1">0*(RAND())</f>
        <v>0</v>
      </c>
      <c r="AW134" s="1">
        <f ca="1">0*(RAND())</f>
        <v>0</v>
      </c>
      <c r="AX134" s="1">
        <f ca="1">0*(RAND())</f>
        <v>0</v>
      </c>
      <c r="AY134" s="1">
        <f ca="1">0.153846153846154*(RAND())</f>
        <v>2.6434841770361536E-2</v>
      </c>
      <c r="AZ134" s="1">
        <f ca="1">0*(RAND())</f>
        <v>0</v>
      </c>
      <c r="BA134" s="1" t="s">
        <v>97</v>
      </c>
      <c r="BB134" s="1" t="s">
        <v>97</v>
      </c>
      <c r="BC134" s="1" t="s">
        <v>97</v>
      </c>
      <c r="BD134" s="1">
        <f ca="1">3*(RAND())</f>
        <v>1.1546587782423345</v>
      </c>
      <c r="BF134" s="20">
        <f t="shared" ca="1" si="2"/>
        <v>12.413339354931558</v>
      </c>
      <c r="BG134" s="21">
        <f t="shared" ca="1" si="3"/>
        <v>7.2155558249599059</v>
      </c>
    </row>
    <row r="135" spans="3:59" x14ac:dyDescent="0.3">
      <c r="C135" s="2">
        <v>1</v>
      </c>
      <c r="E135" s="1" t="s">
        <v>95</v>
      </c>
      <c r="F135" s="1">
        <v>2</v>
      </c>
      <c r="G135" s="19">
        <v>44874</v>
      </c>
      <c r="H135" s="1" t="s">
        <v>98</v>
      </c>
      <c r="I135" s="1" t="s">
        <v>97</v>
      </c>
      <c r="J135" s="1">
        <f ca="1">20.6710789711464*(RAND())</f>
        <v>3.5407314268618841</v>
      </c>
      <c r="K135" s="1">
        <f ca="1">20.6710789711464*(RAND())</f>
        <v>20.381388702480244</v>
      </c>
      <c r="L135" s="1">
        <f ca="1">0*(RAND())</f>
        <v>0</v>
      </c>
      <c r="M135" s="1">
        <f ca="1">20.2063771205638*(RAND())</f>
        <v>11.371153013086076</v>
      </c>
      <c r="N135" s="1">
        <f ca="1">0*(RAND())</f>
        <v>0</v>
      </c>
      <c r="O135" s="1">
        <f ca="1">0.464701850582591*(RAND())</f>
        <v>0.15025472774242576</v>
      </c>
      <c r="P135" s="1">
        <f ca="1">0*(RAND())</f>
        <v>0</v>
      </c>
      <c r="Q135" s="1">
        <f ca="1">0*(RAND())</f>
        <v>0</v>
      </c>
      <c r="R135" s="1">
        <f ca="1">0*(RAND())</f>
        <v>0</v>
      </c>
      <c r="S135" s="1">
        <f ca="1">2.56*(RAND())</f>
        <v>0.45981440466481277</v>
      </c>
      <c r="T135" s="1">
        <f ca="1">3.2*(RAND())</f>
        <v>0.91216589928910996</v>
      </c>
      <c r="U135" s="1">
        <f ca="1">3.2*(RAND())</f>
        <v>1.1477264169206869</v>
      </c>
      <c r="V135" s="1">
        <f ca="1">0*(RAND())</f>
        <v>0</v>
      </c>
      <c r="W135" s="1">
        <f ca="1">169.337478931631*(RAND())</f>
        <v>75.140360634024688</v>
      </c>
      <c r="X135" s="1">
        <f ca="1">1359.2725980976*(RAND())</f>
        <v>807.52029499450214</v>
      </c>
      <c r="Y135" s="1">
        <f ca="1">23.28*(RAND())</f>
        <v>17.259913850989658</v>
      </c>
      <c r="Z135" s="1">
        <f ca="1">18.08*(RAND())</f>
        <v>17.168823140127081</v>
      </c>
      <c r="AA135" s="1">
        <f ca="1">17.2074565470362*(RAND())</f>
        <v>12.668957254017457</v>
      </c>
      <c r="AB135" s="1">
        <f ca="1">15.2074565470362*(RAND())</f>
        <v>11.138407610756015</v>
      </c>
      <c r="AC135" s="1">
        <f ca="1">0*(RAND())</f>
        <v>0</v>
      </c>
      <c r="AD135" s="1">
        <f ca="1">0*(RAND())</f>
        <v>0</v>
      </c>
      <c r="AE135" s="1">
        <f ca="1">0*(RAND())</f>
        <v>0</v>
      </c>
      <c r="AF135" s="1">
        <f ca="1">0*(RAND())</f>
        <v>0</v>
      </c>
      <c r="AG135" s="1">
        <f ca="1">0.72*(RAND())</f>
        <v>9.9696029999426672E-2</v>
      </c>
      <c r="AH135" s="1">
        <f ca="1">8.07254345296376*(RAND())</f>
        <v>5.9347000436170898</v>
      </c>
      <c r="AI135" s="1">
        <f ca="1">1*(RAND())</f>
        <v>0.41956469880652891</v>
      </c>
      <c r="AJ135" s="1">
        <f ca="1">1*(RAND())</f>
        <v>0.95397443649857427</v>
      </c>
      <c r="AK135" s="1">
        <f ca="1">0.5*(RAND())</f>
        <v>0.2116961014195301</v>
      </c>
      <c r="AL135" s="1">
        <f ca="1">0*(RAND())</f>
        <v>0</v>
      </c>
      <c r="AM135" s="1">
        <f ca="1">0*(RAND())</f>
        <v>0</v>
      </c>
      <c r="AN135" s="1">
        <f ca="1">0.7*(RAND())</f>
        <v>5.5674734394282353E-2</v>
      </c>
      <c r="AO135" s="1">
        <f ca="1">2.87254345296376*(RAND())</f>
        <v>2.7718985668210983</v>
      </c>
      <c r="AP135" s="1">
        <f ca="1">12*(RAND())</f>
        <v>6.6820925312960329</v>
      </c>
      <c r="AQ135" s="1">
        <f ca="1">0*(RAND())</f>
        <v>0</v>
      </c>
      <c r="AR135" s="1">
        <f ca="1">19*(RAND())</f>
        <v>14.670170702266702</v>
      </c>
      <c r="AS135" s="1">
        <f ca="1">0*(RAND())</f>
        <v>0</v>
      </c>
      <c r="AT135" s="1">
        <f ca="1">200.207036746063*(RAND())</f>
        <v>66.74092443255968</v>
      </c>
      <c r="AU135" s="1">
        <f ca="1">0*(RAND())</f>
        <v>0</v>
      </c>
      <c r="AV135" s="1">
        <f ca="1">0*(RAND())</f>
        <v>0</v>
      </c>
      <c r="AW135" s="1">
        <f ca="1">0*(RAND())</f>
        <v>0</v>
      </c>
      <c r="AX135" s="1">
        <f ca="1">0*(RAND())</f>
        <v>0</v>
      </c>
      <c r="AY135" s="1">
        <f ca="1">0*(RAND())</f>
        <v>0</v>
      </c>
      <c r="AZ135" s="1">
        <f ca="1">0*(RAND())</f>
        <v>0</v>
      </c>
      <c r="BA135" s="1" t="s">
        <v>97</v>
      </c>
      <c r="BB135" s="1" t="s">
        <v>97</v>
      </c>
      <c r="BC135" s="1" t="s">
        <v>97</v>
      </c>
      <c r="BD135" s="1">
        <f ca="1">2*(RAND())</f>
        <v>0.83323043430638144</v>
      </c>
      <c r="BF135" s="20">
        <f t="shared" ca="1" si="2"/>
        <v>16.484142613001836</v>
      </c>
      <c r="BG135" s="21">
        <f t="shared" ca="1" si="3"/>
        <v>17.359609880989083</v>
      </c>
    </row>
    <row r="136" spans="3:59" x14ac:dyDescent="0.3">
      <c r="C136" s="2">
        <v>1</v>
      </c>
      <c r="E136" s="1" t="s">
        <v>95</v>
      </c>
      <c r="F136" s="1">
        <v>3</v>
      </c>
      <c r="G136" s="19">
        <v>44874</v>
      </c>
      <c r="H136" s="1" t="s">
        <v>99</v>
      </c>
      <c r="I136" s="1" t="s">
        <v>97</v>
      </c>
      <c r="J136" s="1">
        <f ca="1">5.0524351769581*(RAND())</f>
        <v>4.8173579594334139</v>
      </c>
      <c r="K136" s="1">
        <f ca="1">4.67128007179693*(RAND())</f>
        <v>3.4832017242341102</v>
      </c>
      <c r="L136" s="1">
        <f ca="1">0*(RAND())</f>
        <v>0</v>
      </c>
      <c r="M136" s="1">
        <f ca="1">4.32824047715187*(RAND())</f>
        <v>3.3239812325112941</v>
      </c>
      <c r="N136" s="1">
        <f ca="1">0*(RAND())</f>
        <v>0</v>
      </c>
      <c r="O136" s="1">
        <f ca="1">0.343039594645058*(RAND())</f>
        <v>0.19247307955198131</v>
      </c>
      <c r="P136" s="1">
        <f ca="1">0*(RAND())</f>
        <v>0</v>
      </c>
      <c r="Q136" s="1">
        <f ca="1">0*(RAND())</f>
        <v>0</v>
      </c>
      <c r="R136" s="1">
        <f ca="1">0.381155105161175*(RAND())</f>
        <v>0.21507026637939231</v>
      </c>
      <c r="S136" s="1">
        <f ca="1">2.56*(RAND())</f>
        <v>1.2089216362877313</v>
      </c>
      <c r="T136" s="1">
        <f ca="1">3.5*(RAND())</f>
        <v>2.3875701290358364</v>
      </c>
      <c r="U136" s="1">
        <f ca="1">3.5*(RAND())</f>
        <v>1.0949780648585039</v>
      </c>
      <c r="V136" s="1">
        <f ca="1">0*(RAND())</f>
        <v>0</v>
      </c>
      <c r="W136" s="1">
        <f ca="1">41.8546694433004*(RAND())</f>
        <v>19.146244301376189</v>
      </c>
      <c r="X136" s="1">
        <f ca="1">480*(RAND())</f>
        <v>73.643071671202947</v>
      </c>
      <c r="Y136" s="1">
        <f ca="1">23.04*(RAND())</f>
        <v>6.4314416375454417</v>
      </c>
      <c r="Z136" s="1">
        <f ca="1">18.4103703703704*(RAND())</f>
        <v>5.3020787203798774</v>
      </c>
      <c r="AA136" s="1">
        <f ca="1">12.0259066186627*(RAND())</f>
        <v>8.2389646648410135</v>
      </c>
      <c r="AB136" s="1">
        <f ca="1">9.73183348291026*(RAND())</f>
        <v>2.2990981240608259</v>
      </c>
      <c r="AC136" s="1">
        <f ca="1">0.794073135752449*(RAND())</f>
        <v>0.55718091743718079</v>
      </c>
      <c r="AD136" s="1">
        <f ca="1">0*(RAND())</f>
        <v>0</v>
      </c>
      <c r="AE136" s="1">
        <f ca="1">0*(RAND())</f>
        <v>0</v>
      </c>
      <c r="AF136" s="1">
        <f ca="1">0*(RAND())</f>
        <v>0</v>
      </c>
      <c r="AG136" s="1">
        <f ca="1">0.96*(RAND())</f>
        <v>0.92236272286625021</v>
      </c>
      <c r="AH136" s="1">
        <f ca="1">13.3081665170897*(RAND())</f>
        <v>7.6252195119140636</v>
      </c>
      <c r="AI136" s="1">
        <f ca="1">1*(RAND())</f>
        <v>0.69852549497162231</v>
      </c>
      <c r="AJ136" s="1">
        <f ca="1">1*(RAND())</f>
        <v>0.49314765008804251</v>
      </c>
      <c r="AK136" s="1">
        <f ca="1">0.5*(RAND())</f>
        <v>0.39187719486815437</v>
      </c>
      <c r="AL136" s="1">
        <f ca="1">0*(RAND())</f>
        <v>0</v>
      </c>
      <c r="AM136" s="1">
        <f ca="1">0*(RAND())</f>
        <v>0</v>
      </c>
      <c r="AN136" s="1">
        <f ca="1">0.444444444444444*(RAND())</f>
        <v>0.42047429784900947</v>
      </c>
      <c r="AO136" s="1">
        <f ca="1">7.88446375170766*(RAND())</f>
        <v>3.5697063447671269</v>
      </c>
      <c r="AP136" s="1">
        <f ca="1">3.65*(RAND())</f>
        <v>3.0647702514530195</v>
      </c>
      <c r="AQ136" s="1">
        <f ca="1">0*(RAND())</f>
        <v>0</v>
      </c>
      <c r="AR136" s="1">
        <f ca="1">19*(RAND())</f>
        <v>0.14339160175915155</v>
      </c>
      <c r="AS136" s="1">
        <f ca="1">0*(RAND())</f>
        <v>0</v>
      </c>
      <c r="AT136" s="1">
        <f ca="1">148.744350560031*(RAND())</f>
        <v>48.028348763202771</v>
      </c>
      <c r="AU136" s="1">
        <f ca="1">0*(RAND())</f>
        <v>0</v>
      </c>
      <c r="AV136" s="1">
        <f ca="1">0*(RAND())</f>
        <v>0</v>
      </c>
      <c r="AW136" s="1">
        <f ca="1">0*(RAND())</f>
        <v>0</v>
      </c>
      <c r="AX136" s="1">
        <f ca="1">0*(RAND())</f>
        <v>0</v>
      </c>
      <c r="AY136" s="1">
        <f ca="1">0.185185185185185*(RAND())</f>
        <v>7.4671314321354085E-2</v>
      </c>
      <c r="AZ136" s="1">
        <f ca="1">0*(RAND())</f>
        <v>0</v>
      </c>
      <c r="BA136" s="1" t="s">
        <v>97</v>
      </c>
      <c r="BB136" s="1" t="s">
        <v>97</v>
      </c>
      <c r="BC136" s="1" t="s">
        <v>97</v>
      </c>
      <c r="BD136" s="1">
        <f ca="1">1.5*(RAND())</f>
        <v>4.9619789885042564E-3</v>
      </c>
      <c r="BF136" s="20">
        <f t="shared" ca="1" si="2"/>
        <v>9.4320060402180701</v>
      </c>
      <c r="BG136" s="21">
        <f t="shared" ca="1" si="3"/>
        <v>7.3538043604116918</v>
      </c>
    </row>
    <row r="137" spans="3:59" x14ac:dyDescent="0.3">
      <c r="C137" s="2">
        <v>1</v>
      </c>
      <c r="E137" s="1" t="s">
        <v>95</v>
      </c>
      <c r="F137" s="1">
        <v>4</v>
      </c>
      <c r="G137" s="19">
        <v>44874</v>
      </c>
      <c r="H137" s="1" t="s">
        <v>100</v>
      </c>
      <c r="I137" s="1" t="s">
        <v>97</v>
      </c>
      <c r="J137" s="1">
        <f ca="1">5.98629469776027*(RAND())</f>
        <v>0.80761453743334444</v>
      </c>
      <c r="K137" s="1">
        <f ca="1">5.54432863675106*(RAND())</f>
        <v>4.9907264842382464</v>
      </c>
      <c r="L137" s="1">
        <f ca="1">0*(RAND())</f>
        <v>0</v>
      </c>
      <c r="M137" s="1">
        <f ca="1">4.98182637728481*(RAND())</f>
        <v>4.7414500410858977</v>
      </c>
      <c r="N137" s="1">
        <f ca="1">0*(RAND())</f>
        <v>0</v>
      </c>
      <c r="O137" s="1">
        <f ca="1">0.56250225946626*(RAND())</f>
        <v>0.11458793387482251</v>
      </c>
      <c r="P137" s="1">
        <f ca="1">0*(RAND())</f>
        <v>0</v>
      </c>
      <c r="Q137" s="1">
        <f ca="1">0*(RAND())</f>
        <v>0</v>
      </c>
      <c r="R137" s="1">
        <f ca="1">0.441966061009204*(RAND())</f>
        <v>4.6814598841079705E-2</v>
      </c>
      <c r="S137" s="1">
        <f ca="1">2.56*(RAND())</f>
        <v>1.936070127902807</v>
      </c>
      <c r="T137" s="1">
        <f ca="1">2.2*(RAND())</f>
        <v>2.0267916204814402</v>
      </c>
      <c r="U137" s="1">
        <f ca="1">2.2*(RAND())</f>
        <v>2.1922108874681689</v>
      </c>
      <c r="V137" s="1">
        <f ca="1">0*(RAND())</f>
        <v>0</v>
      </c>
      <c r="W137" s="1">
        <f ca="1">31.225658882182*(RAND())</f>
        <v>23.390980632280709</v>
      </c>
      <c r="X137" s="1">
        <f ca="1">595*(RAND())</f>
        <v>25.54274851803423</v>
      </c>
      <c r="Y137" s="1">
        <f ca="1">22.56*(RAND())</f>
        <v>21.309422994635025</v>
      </c>
      <c r="Z137" s="1">
        <f ca="1">17.0984615384615*(RAND())</f>
        <v>5.4472051622196611</v>
      </c>
      <c r="AA137" s="1">
        <f ca="1">12.5609994920341*(RAND())</f>
        <v>5.5707994800898817</v>
      </c>
      <c r="AB137" s="1">
        <f ca="1">9.31819938949759*(RAND())</f>
        <v>6.7680283976269298</v>
      </c>
      <c r="AC137" s="1">
        <f ca="1">0.742800102536477*(RAND())</f>
        <v>0.65101148345346127</v>
      </c>
      <c r="AD137" s="1">
        <f ca="1">0*(RAND())</f>
        <v>0</v>
      </c>
      <c r="AE137" s="1">
        <f ca="1">0*(RAND())</f>
        <v>0</v>
      </c>
      <c r="AF137" s="1">
        <f ca="1">0*(RAND())</f>
        <v>0</v>
      </c>
      <c r="AG137" s="1">
        <f ca="1">1.44*(RAND())</f>
        <v>1.1946785148087482</v>
      </c>
      <c r="AH137" s="1">
        <f ca="1">13.2418006105024*(RAND())</f>
        <v>5.4480094693489134</v>
      </c>
      <c r="AI137" s="1">
        <f ca="1">1*(RAND())</f>
        <v>0.89774754089781805</v>
      </c>
      <c r="AJ137" s="1">
        <f ca="1">1*(RAND())</f>
        <v>0.64884185698042685</v>
      </c>
      <c r="AK137" s="1">
        <f ca="1">0.5*(RAND())</f>
        <v>0.21611350043686911</v>
      </c>
      <c r="AL137" s="1">
        <f ca="1">0*(RAND())</f>
        <v>0</v>
      </c>
      <c r="AM137" s="1">
        <f ca="1">0*(RAND())</f>
        <v>0</v>
      </c>
      <c r="AN137" s="1">
        <f ca="1">0.461538461538462*(RAND())</f>
        <v>2.7946822287310269E-2</v>
      </c>
      <c r="AO137" s="1">
        <f ca="1">7.03746204642747*(RAND())</f>
        <v>4.8493252209687681</v>
      </c>
      <c r="AP137" s="1">
        <f ca="1">3.7*(RAND())</f>
        <v>2.1535453845725501</v>
      </c>
      <c r="AQ137" s="1">
        <f ca="1">0*(RAND())</f>
        <v>0</v>
      </c>
      <c r="AR137" s="1">
        <f ca="1">18*(RAND())</f>
        <v>1.9650981739130304</v>
      </c>
      <c r="AS137" s="1">
        <f ca="1">0*(RAND())</f>
        <v>0</v>
      </c>
      <c r="AT137" s="1">
        <f ca="1">174.158501169365*(RAND())</f>
        <v>164.03312450819641</v>
      </c>
      <c r="AU137" s="1">
        <f ca="1">0*(RAND())</f>
        <v>0</v>
      </c>
      <c r="AV137" s="1">
        <f ca="1">0*(RAND())</f>
        <v>0</v>
      </c>
      <c r="AW137" s="1">
        <f ca="1">0*(RAND())</f>
        <v>0</v>
      </c>
      <c r="AX137" s="1">
        <f ca="1">0*(RAND())</f>
        <v>0</v>
      </c>
      <c r="AY137" s="1">
        <f ca="1">0*(RAND())</f>
        <v>0</v>
      </c>
      <c r="AZ137" s="1">
        <f ca="1">0*(RAND())</f>
        <v>0</v>
      </c>
      <c r="BA137" s="1" t="s">
        <v>97</v>
      </c>
      <c r="BB137" s="1" t="s">
        <v>97</v>
      </c>
      <c r="BC137" s="1" t="s">
        <v>97</v>
      </c>
      <c r="BD137" s="1">
        <f ca="1">2.5*(RAND())</f>
        <v>0.73831134680686583</v>
      </c>
      <c r="BF137" s="20">
        <f t="shared" ca="1" si="2"/>
        <v>15.992004684267195</v>
      </c>
      <c r="BG137" s="21">
        <f t="shared" ca="1" si="3"/>
        <v>22.504101509443771</v>
      </c>
    </row>
    <row r="138" spans="3:59" x14ac:dyDescent="0.3">
      <c r="C138" s="2">
        <v>1</v>
      </c>
      <c r="E138" s="1" t="s">
        <v>95</v>
      </c>
      <c r="F138" s="1">
        <v>5</v>
      </c>
      <c r="G138" s="19">
        <v>44874</v>
      </c>
      <c r="H138" s="1" t="s">
        <v>101</v>
      </c>
      <c r="I138" s="1" t="s">
        <v>97</v>
      </c>
      <c r="J138" s="1">
        <f ca="1">0*(RAND())</f>
        <v>0</v>
      </c>
      <c r="K138" s="1">
        <f ca="1">0*(RAND())</f>
        <v>0</v>
      </c>
      <c r="L138" s="1">
        <f ca="1">0*(RAND())</f>
        <v>0</v>
      </c>
      <c r="M138" s="1">
        <f ca="1">0*(RAND())</f>
        <v>0</v>
      </c>
      <c r="N138" s="1">
        <f ca="1">0*(RAND())</f>
        <v>0</v>
      </c>
      <c r="O138" s="1">
        <f ca="1">0*(RAND())</f>
        <v>0</v>
      </c>
      <c r="P138" s="1">
        <f ca="1">0*(RAND())</f>
        <v>0</v>
      </c>
      <c r="Q138" s="1">
        <f ca="1">0*(RAND())</f>
        <v>0</v>
      </c>
      <c r="R138" s="1">
        <f ca="1">0*(RAND())</f>
        <v>0</v>
      </c>
      <c r="S138" s="1">
        <f ca="1">2.56*(RAND())</f>
        <v>2.5213559779811638</v>
      </c>
      <c r="T138" s="1" t="s">
        <v>97</v>
      </c>
      <c r="U138" s="1">
        <f ca="1">3.3*(RAND())</f>
        <v>2.2766615207136871</v>
      </c>
      <c r="V138" s="1">
        <f ca="1">0*(RAND())</f>
        <v>0</v>
      </c>
      <c r="W138" s="1">
        <f ca="1">0*(RAND())</f>
        <v>0</v>
      </c>
      <c r="X138" s="1">
        <f ca="1">440*(RAND())</f>
        <v>109.76568246384016</v>
      </c>
      <c r="Y138" s="1">
        <f ca="1">22.8*(RAND())</f>
        <v>6.1731825418092692</v>
      </c>
      <c r="Z138" s="1">
        <f ca="1">0*(RAND())</f>
        <v>0</v>
      </c>
      <c r="AA138" s="1">
        <f ca="1">0*(RAND())</f>
        <v>0</v>
      </c>
      <c r="AB138" s="1">
        <f ca="1">0*(RAND())</f>
        <v>0</v>
      </c>
      <c r="AC138" s="1">
        <f ca="1">0*(RAND())</f>
        <v>0</v>
      </c>
      <c r="AD138" s="1">
        <f ca="1">0*(RAND())</f>
        <v>0</v>
      </c>
      <c r="AE138" s="1">
        <f ca="1">0*(RAND())</f>
        <v>0</v>
      </c>
      <c r="AF138" s="1">
        <f ca="1">0*(RAND())</f>
        <v>0</v>
      </c>
      <c r="AG138" s="1">
        <f ca="1">1.2*(RAND())</f>
        <v>0.33416531696703344</v>
      </c>
      <c r="AH138" s="1">
        <f ca="1">22.8*(RAND())</f>
        <v>12.525421059446691</v>
      </c>
      <c r="AI138" s="1">
        <f ca="1">0*(RAND())</f>
        <v>0</v>
      </c>
      <c r="AJ138" s="1">
        <f ca="1">0*(RAND())</f>
        <v>0</v>
      </c>
      <c r="AK138" s="1">
        <f ca="1">0*(RAND())</f>
        <v>0</v>
      </c>
      <c r="AL138" s="1">
        <f ca="1">0*(RAND())</f>
        <v>0</v>
      </c>
      <c r="AM138" s="1">
        <f ca="1">0*(RAND())</f>
        <v>0</v>
      </c>
      <c r="AN138" s="1">
        <f ca="1">22.8*(RAND())</f>
        <v>22.383445306269063</v>
      </c>
      <c r="AO138" s="1">
        <f ca="1">0*(RAND())</f>
        <v>0</v>
      </c>
      <c r="AP138" s="1">
        <f ca="1">0*(RAND())</f>
        <v>0</v>
      </c>
      <c r="AQ138" s="1">
        <f ca="1">0*(RAND())</f>
        <v>0</v>
      </c>
      <c r="AR138" s="1">
        <f ca="1">20*(RAND())</f>
        <v>12.570978473394277</v>
      </c>
      <c r="AS138" s="1">
        <f ca="1">0*(RAND())</f>
        <v>0</v>
      </c>
      <c r="AT138" s="1">
        <f ca="1">155.052363430512*(RAND())</f>
        <v>11.232081011894895</v>
      </c>
      <c r="AU138" s="1">
        <f ca="1">0*(RAND())</f>
        <v>0</v>
      </c>
      <c r="AV138" s="1">
        <f ca="1">0*(RAND())</f>
        <v>0</v>
      </c>
      <c r="AW138" s="1">
        <f ca="1">0*(RAND())</f>
        <v>0</v>
      </c>
      <c r="AX138" s="1">
        <f ca="1">0*(RAND())</f>
        <v>0</v>
      </c>
      <c r="AY138" s="1">
        <f ca="1">0*(RAND())</f>
        <v>0</v>
      </c>
      <c r="AZ138" s="1">
        <f ca="1">0*(RAND())</f>
        <v>0</v>
      </c>
      <c r="BA138" s="1" t="s">
        <v>97</v>
      </c>
      <c r="BB138" s="1" t="s">
        <v>97</v>
      </c>
      <c r="BC138" s="1" t="s">
        <v>97</v>
      </c>
      <c r="BD138" s="1">
        <f ca="1">0*(RAND())</f>
        <v>0</v>
      </c>
      <c r="BF138" s="20">
        <f t="shared" ca="1" si="2"/>
        <v>22.717610623236098</v>
      </c>
      <c r="BG138" s="21">
        <f t="shared" ca="1" si="3"/>
        <v>6.5073478587763027</v>
      </c>
    </row>
    <row r="139" spans="3:59" x14ac:dyDescent="0.3">
      <c r="C139" s="2">
        <v>1</v>
      </c>
      <c r="E139" s="1" t="s">
        <v>95</v>
      </c>
      <c r="F139" s="1">
        <v>6</v>
      </c>
      <c r="G139" s="19">
        <v>44874</v>
      </c>
      <c r="H139" s="1" t="s">
        <v>102</v>
      </c>
      <c r="I139" s="1" t="s">
        <v>97</v>
      </c>
      <c r="J139" s="1">
        <f ca="1">0*(RAND())</f>
        <v>0</v>
      </c>
      <c r="K139" s="1">
        <f ca="1">0*(RAND())</f>
        <v>0</v>
      </c>
      <c r="L139" s="1" t="s">
        <v>97</v>
      </c>
      <c r="M139" s="1" t="s">
        <v>97</v>
      </c>
      <c r="N139" s="1" t="s">
        <v>97</v>
      </c>
      <c r="O139" s="1">
        <f ca="1">0*(RAND())</f>
        <v>0</v>
      </c>
      <c r="P139" s="1">
        <f ca="1">0*(RAND())</f>
        <v>0</v>
      </c>
      <c r="Q139" s="1" t="s">
        <v>97</v>
      </c>
      <c r="R139" s="1" t="s">
        <v>97</v>
      </c>
      <c r="S139" s="1">
        <f ca="1">2.56*(RAND())</f>
        <v>1.1241206993902544</v>
      </c>
      <c r="T139" s="1" t="s">
        <v>97</v>
      </c>
      <c r="U139" s="1">
        <f ca="1">0*(RAND())</f>
        <v>0</v>
      </c>
      <c r="V139" s="1">
        <f ca="1">0*(RAND())</f>
        <v>0</v>
      </c>
      <c r="W139" s="1">
        <f ca="1">0*(RAND())</f>
        <v>0</v>
      </c>
      <c r="X139" s="1" t="s">
        <v>97</v>
      </c>
      <c r="Y139" s="1">
        <f ca="1">0*(RAND())</f>
        <v>0</v>
      </c>
      <c r="Z139" s="1">
        <f ca="1">0*(RAND())</f>
        <v>0</v>
      </c>
      <c r="AA139" s="1">
        <f ca="1">0*(RAND())</f>
        <v>0</v>
      </c>
      <c r="AB139" s="1">
        <f ca="1">0*(RAND())</f>
        <v>0</v>
      </c>
      <c r="AC139" s="1">
        <f ca="1">0*(RAND())</f>
        <v>0</v>
      </c>
      <c r="AD139" s="1">
        <f ca="1">0*(RAND())</f>
        <v>0</v>
      </c>
      <c r="AE139" s="1">
        <f ca="1">0*(RAND())</f>
        <v>0</v>
      </c>
      <c r="AF139" s="1">
        <f ca="1">0*(RAND())</f>
        <v>0</v>
      </c>
      <c r="AG139" s="1">
        <f ca="1">0*(RAND())</f>
        <v>0</v>
      </c>
      <c r="AH139" s="1">
        <f ca="1">0*(RAND())</f>
        <v>0</v>
      </c>
      <c r="AI139" s="1">
        <f ca="1">0*(RAND())</f>
        <v>0</v>
      </c>
      <c r="AJ139" s="1">
        <f ca="1">0*(RAND())</f>
        <v>0</v>
      </c>
      <c r="AK139" s="1">
        <f ca="1">0*(RAND())</f>
        <v>0</v>
      </c>
      <c r="AL139" s="1">
        <f ca="1">0*(RAND())</f>
        <v>0</v>
      </c>
      <c r="AM139" s="1">
        <f ca="1">0*(RAND())</f>
        <v>0</v>
      </c>
      <c r="AN139" s="1">
        <f ca="1">0*(RAND())</f>
        <v>0</v>
      </c>
      <c r="AO139" s="1">
        <f ca="1">0*(RAND())</f>
        <v>0</v>
      </c>
      <c r="AP139" s="1">
        <f ca="1">0*(RAND())</f>
        <v>0</v>
      </c>
      <c r="AQ139" s="1">
        <f ca="1">0*(RAND())</f>
        <v>0</v>
      </c>
      <c r="AR139" s="1">
        <f ca="1">0*(RAND())</f>
        <v>0</v>
      </c>
      <c r="AS139" s="1">
        <f ca="1">0*(RAND())</f>
        <v>0</v>
      </c>
      <c r="AT139" s="1">
        <f ca="1">4980*(RAND())</f>
        <v>1820.2424569904588</v>
      </c>
      <c r="AU139" s="1">
        <f ca="1">5700*(RAND())</f>
        <v>4936.8513437344063</v>
      </c>
      <c r="AV139" s="1">
        <f ca="1">24*(RAND())</f>
        <v>17.809490281019393</v>
      </c>
      <c r="AW139" s="1">
        <f ca="1">0*(RAND())</f>
        <v>0</v>
      </c>
      <c r="AX139" s="1">
        <f ca="1">0*(RAND())</f>
        <v>0</v>
      </c>
      <c r="AY139" s="1">
        <f ca="1">0*(RAND())</f>
        <v>0</v>
      </c>
      <c r="AZ139" s="1">
        <f ca="1">0*(RAND())</f>
        <v>0</v>
      </c>
      <c r="BA139" s="1" t="s">
        <v>97</v>
      </c>
      <c r="BB139" s="1" t="s">
        <v>97</v>
      </c>
      <c r="BC139" s="1" t="s">
        <v>97</v>
      </c>
      <c r="BD139" s="1">
        <f ca="1">0*(RAND())</f>
        <v>0</v>
      </c>
      <c r="BF139" s="20">
        <f t="shared" ref="BF139:BF202" ca="1" si="4">IFERROR(SUMIF($AB$4:$BD$4,1,AB139:BD139)," ")</f>
        <v>17.809490281019393</v>
      </c>
      <c r="BG139" s="21">
        <f t="shared" ref="BG139:BG202" ca="1" si="5">IFERROR(Y139+AE139+AF139+AG139+AV139," ")</f>
        <v>17.809490281019393</v>
      </c>
    </row>
    <row r="140" spans="3:59" x14ac:dyDescent="0.3">
      <c r="C140" s="2">
        <v>1</v>
      </c>
      <c r="E140" s="1" t="s">
        <v>95</v>
      </c>
      <c r="F140" s="1">
        <v>7</v>
      </c>
      <c r="G140" s="19">
        <v>44874</v>
      </c>
      <c r="H140" s="1" t="s">
        <v>103</v>
      </c>
      <c r="I140" s="1">
        <f ca="1">8*(RAND())</f>
        <v>3.6981760741153211</v>
      </c>
      <c r="J140" s="1">
        <f ca="1">6.83941605839416*(RAND())</f>
        <v>6.1008964336158886</v>
      </c>
      <c r="K140" s="1">
        <f ca="1">5.83941605839416*(RAND())</f>
        <v>3.7655605151935806E-2</v>
      </c>
      <c r="L140" s="1">
        <f ca="1">5.83941605839416*(RAND())</f>
        <v>1.3582106198994208</v>
      </c>
      <c r="M140" s="1">
        <f ca="1">0*(RAND())</f>
        <v>0</v>
      </c>
      <c r="N140" s="1">
        <f ca="1">0*(RAND())</f>
        <v>0</v>
      </c>
      <c r="O140" s="1">
        <f ca="1">0*(RAND())</f>
        <v>0</v>
      </c>
      <c r="P140" s="1">
        <f ca="1">0*(RAND())</f>
        <v>0</v>
      </c>
      <c r="Q140" s="1">
        <f ca="1">0*(RAND())</f>
        <v>0</v>
      </c>
      <c r="R140" s="1">
        <f ca="1">1*(RAND())</f>
        <v>0.36052856723568316</v>
      </c>
      <c r="S140" s="1">
        <f ca="1">1.37*(RAND())</f>
        <v>0.97859423853119187</v>
      </c>
      <c r="T140" s="1">
        <f ca="1">16.4477707006369*(RAND())</f>
        <v>4.7005451412620891</v>
      </c>
      <c r="U140" s="1">
        <f ca="1">3.26*(RAND())</f>
        <v>0.16790022723329995</v>
      </c>
      <c r="V140" s="1">
        <f ca="1">16.4477707006369*(RAND())</f>
        <v>12.181938300375046</v>
      </c>
      <c r="W140" s="1">
        <f ca="1">131.582165605096*(RAND())</f>
        <v>84.285719905486502</v>
      </c>
      <c r="X140" s="1">
        <f ca="1">571.345301515388*(RAND())</f>
        <v>220.51663164731758</v>
      </c>
      <c r="Y140" s="1">
        <f ca="1">24*(RAND())</f>
        <v>9.5189819247376999</v>
      </c>
      <c r="Z140" s="1">
        <f ca="1">17.5729166666667*(RAND())</f>
        <v>4.5408281028978719</v>
      </c>
      <c r="AA140" s="1">
        <f ca="1">14.9707225039812*(RAND())</f>
        <v>2.7684350808543612</v>
      </c>
      <c r="AB140" s="1">
        <f ca="1">10.3480702789193*(RAND())</f>
        <v>10.029831686901929</v>
      </c>
      <c r="AC140" s="1">
        <f ca="1">1.62265222506186*(RAND())</f>
        <v>1.5042883194200973</v>
      </c>
      <c r="AD140" s="1">
        <f ca="1">0*(RAND())</f>
        <v>0</v>
      </c>
      <c r="AE140" s="1">
        <f ca="1">0*(RAND())</f>
        <v>0</v>
      </c>
      <c r="AF140" s="1">
        <f ca="1">0*(RAND())</f>
        <v>0</v>
      </c>
      <c r="AG140" s="1">
        <f ca="1">0*(RAND())</f>
        <v>0</v>
      </c>
      <c r="AH140" s="1">
        <f ca="1">13.6519297210807*(RAND())</f>
        <v>13.60819299443258</v>
      </c>
      <c r="AI140" s="1">
        <f ca="1">1*(RAND())</f>
        <v>0.69408281291946883</v>
      </c>
      <c r="AJ140" s="1">
        <f ca="1">1*(RAND())</f>
        <v>0.56651237929488674</v>
      </c>
      <c r="AK140" s="1">
        <f ca="1">0.5*(RAND())</f>
        <v>0.15131999685007252</v>
      </c>
      <c r="AL140" s="1">
        <f ca="1">0.427083333333333*(RAND())</f>
        <v>0.19079231458546569</v>
      </c>
      <c r="AM140" s="1">
        <f ca="1">0*(RAND())</f>
        <v>0</v>
      </c>
      <c r="AN140" s="1">
        <f ca="1">0.5*(RAND())</f>
        <v>0.25439949530616357</v>
      </c>
      <c r="AO140" s="1">
        <f ca="1">5.6021941626855*(RAND())</f>
        <v>4.4159489835612709</v>
      </c>
      <c r="AP140" s="1">
        <f ca="1">0*(RAND())</f>
        <v>0</v>
      </c>
      <c r="AQ140" s="1">
        <f ca="1">13.6905407765169*(RAND())</f>
        <v>9.3047368969143438</v>
      </c>
      <c r="AR140" s="1">
        <f ca="1">19*(RAND())</f>
        <v>14.541267389478778</v>
      </c>
      <c r="AS140" s="1">
        <f ca="1">19*(RAND())</f>
        <v>4.136291624686474</v>
      </c>
      <c r="AT140" s="1">
        <f ca="1">167.844715444241*(RAND())</f>
        <v>138.24300856713208</v>
      </c>
      <c r="AU140" s="1">
        <f ca="1">49.5731201408315*(RAND())</f>
        <v>28.996884067247898</v>
      </c>
      <c r="AV140" s="1">
        <f ca="1">0*(RAND())</f>
        <v>0</v>
      </c>
      <c r="AW140" s="1">
        <f ca="1">0*(RAND())</f>
        <v>0</v>
      </c>
      <c r="AX140" s="1">
        <f ca="1">0*(RAND())</f>
        <v>0</v>
      </c>
      <c r="AY140" s="1">
        <f ca="1">0*(RAND())</f>
        <v>0</v>
      </c>
      <c r="AZ140" s="1">
        <f ca="1">0*(RAND())</f>
        <v>0</v>
      </c>
      <c r="BA140" s="1" t="s">
        <v>97</v>
      </c>
      <c r="BB140" s="1" t="s">
        <v>97</v>
      </c>
      <c r="BC140" s="1" t="s">
        <v>97</v>
      </c>
      <c r="BD140" s="1">
        <f ca="1">3*(RAND())</f>
        <v>5.7298545849633231E-2</v>
      </c>
      <c r="BF140" s="20">
        <f t="shared" ca="1" si="4"/>
        <v>17.864474534688988</v>
      </c>
      <c r="BG140" s="21">
        <f t="shared" ca="1" si="5"/>
        <v>9.5189819247376999</v>
      </c>
    </row>
    <row r="141" spans="3:59" x14ac:dyDescent="0.3">
      <c r="C141" s="2">
        <v>1</v>
      </c>
      <c r="E141" s="1" t="s">
        <v>95</v>
      </c>
      <c r="F141" s="1">
        <v>8</v>
      </c>
      <c r="G141" s="19">
        <v>44874</v>
      </c>
      <c r="H141" s="1" t="s">
        <v>104</v>
      </c>
      <c r="I141" s="1" t="s">
        <v>97</v>
      </c>
      <c r="J141" s="1">
        <f ca="1">21*(RAND())</f>
        <v>8.966543198109223</v>
      </c>
      <c r="K141" s="1">
        <f ca="1">21*(RAND())</f>
        <v>13.843934319029623</v>
      </c>
      <c r="L141" s="1">
        <f ca="1">0*(RAND())</f>
        <v>0</v>
      </c>
      <c r="M141" s="1">
        <f ca="1">20.6992925863649*(RAND())</f>
        <v>4.4637464576904211</v>
      </c>
      <c r="N141" s="1">
        <f ca="1">0*(RAND())</f>
        <v>0</v>
      </c>
      <c r="O141" s="1">
        <f ca="1">0.300707413635072*(RAND())</f>
        <v>2.7146121514821479E-2</v>
      </c>
      <c r="P141" s="1">
        <f ca="1">0*(RAND())</f>
        <v>0</v>
      </c>
      <c r="Q141" s="1">
        <f ca="1">0*(RAND())</f>
        <v>0</v>
      </c>
      <c r="R141" s="1">
        <f ca="1">0*(RAND())</f>
        <v>0</v>
      </c>
      <c r="S141" s="1">
        <f ca="1">2.56*(RAND())</f>
        <v>1.4921783030777571</v>
      </c>
      <c r="T141" s="1">
        <f ca="1">7.5*(RAND())</f>
        <v>1.0606732542013062</v>
      </c>
      <c r="U141" s="1">
        <f ca="1">7.5*(RAND())</f>
        <v>0.88974855491629001</v>
      </c>
      <c r="V141" s="1">
        <f ca="1">0*(RAND())</f>
        <v>0</v>
      </c>
      <c r="W141" s="1">
        <f ca="1">403.2*(RAND())</f>
        <v>71.375100122620353</v>
      </c>
      <c r="X141" s="1">
        <f ca="1">1272.81401677612*(RAND())</f>
        <v>284.02549467656996</v>
      </c>
      <c r="Y141" s="1">
        <f ca="1">23.28*(RAND())</f>
        <v>8.406288296045032</v>
      </c>
      <c r="Z141" s="1">
        <f ca="1">15.9936363636364*(RAND())</f>
        <v>0.92430837678978361</v>
      </c>
      <c r="AA141" s="1">
        <f ca="1">16.4892201021968*(RAND())</f>
        <v>2.0950235491561093</v>
      </c>
      <c r="AB141" s="1">
        <f ca="1">13.4892201021968*(RAND())</f>
        <v>6.3672829390810035</v>
      </c>
      <c r="AC141" s="1">
        <f ca="1">0*(RAND())</f>
        <v>0</v>
      </c>
      <c r="AD141" s="1">
        <f ca="1">0*(RAND())</f>
        <v>0</v>
      </c>
      <c r="AE141" s="1">
        <f ca="1">0*(RAND())</f>
        <v>0</v>
      </c>
      <c r="AF141" s="1">
        <f ca="1">0*(RAND())</f>
        <v>0</v>
      </c>
      <c r="AG141" s="1">
        <f ca="1">0.72*(RAND())</f>
        <v>0.44820158288855011</v>
      </c>
      <c r="AH141" s="1">
        <f ca="1">9.79077989780321*(RAND())</f>
        <v>7.5702563547355481</v>
      </c>
      <c r="AI141" s="1">
        <f ca="1">1*(RAND())</f>
        <v>0.95897779220502144</v>
      </c>
      <c r="AJ141" s="1">
        <f ca="1">1*(RAND())</f>
        <v>0.85101995729456981</v>
      </c>
      <c r="AK141" s="1">
        <f ca="1">0.5*(RAND())</f>
        <v>3.4014620442930465E-2</v>
      </c>
      <c r="AL141" s="1">
        <f ca="1">0*(RAND())</f>
        <v>0</v>
      </c>
      <c r="AM141" s="1">
        <f ca="1">1*(RAND())</f>
        <v>0.74284544754701309</v>
      </c>
      <c r="AN141" s="1">
        <f ca="1">0.65*(RAND())</f>
        <v>0.62185166350014032</v>
      </c>
      <c r="AO141" s="1">
        <f ca="1">2.50441626143957*(RAND())</f>
        <v>2.1713083352202576</v>
      </c>
      <c r="AP141" s="1">
        <f ca="1">20*(RAND())</f>
        <v>12.827402630151759</v>
      </c>
      <c r="AQ141" s="1">
        <f ca="1">0*(RAND())</f>
        <v>0</v>
      </c>
      <c r="AR141" s="1">
        <f ca="1">20*(RAND())</f>
        <v>18.048683969954034</v>
      </c>
      <c r="AS141" s="1">
        <f ca="1">0*(RAND())</f>
        <v>0</v>
      </c>
      <c r="AT141" s="1">
        <f ca="1">99.7744246990262*(RAND())</f>
        <v>78.10684459340699</v>
      </c>
      <c r="AU141" s="1">
        <f ca="1">0*(RAND())</f>
        <v>0</v>
      </c>
      <c r="AV141" s="1">
        <f ca="1">0*(RAND())</f>
        <v>0</v>
      </c>
      <c r="AW141" s="1">
        <f ca="1">0*(RAND())</f>
        <v>0</v>
      </c>
      <c r="AX141" s="1">
        <f ca="1">0*(RAND())</f>
        <v>0</v>
      </c>
      <c r="AY141" s="1">
        <f ca="1">0.136363636363636*(RAND())</f>
        <v>4.0023706725751895E-2</v>
      </c>
      <c r="AZ141" s="1">
        <f ca="1">0*(RAND())</f>
        <v>0</v>
      </c>
      <c r="BA141" s="1" t="s">
        <v>97</v>
      </c>
      <c r="BB141" s="1" t="s">
        <v>97</v>
      </c>
      <c r="BC141" s="1" t="s">
        <v>97</v>
      </c>
      <c r="BD141" s="1">
        <f ca="1">3*(RAND())</f>
        <v>1.735303947876417</v>
      </c>
      <c r="BF141" s="20">
        <f t="shared" ca="1" si="4"/>
        <v>13.970829992781656</v>
      </c>
      <c r="BG141" s="21">
        <f t="shared" ca="1" si="5"/>
        <v>8.8544898789335829</v>
      </c>
    </row>
    <row r="142" spans="3:59" x14ac:dyDescent="0.3">
      <c r="C142" s="2">
        <v>1</v>
      </c>
      <c r="E142" s="1" t="s">
        <v>95</v>
      </c>
      <c r="F142" s="1">
        <v>9</v>
      </c>
      <c r="G142" s="19">
        <v>44874</v>
      </c>
      <c r="H142" s="1" t="s">
        <v>105</v>
      </c>
      <c r="I142" s="1" t="s">
        <v>97</v>
      </c>
      <c r="J142" s="1">
        <f ca="1">23*(RAND())</f>
        <v>16.301357897505266</v>
      </c>
      <c r="K142" s="1">
        <f ca="1">23*(RAND())</f>
        <v>13.29744705029365</v>
      </c>
      <c r="L142" s="1">
        <f ca="1">0*(RAND())</f>
        <v>0</v>
      </c>
      <c r="M142" s="1">
        <f ca="1">22.5142888799196*(RAND())</f>
        <v>3.2091453019881664</v>
      </c>
      <c r="N142" s="1">
        <f ca="1">0*(RAND())</f>
        <v>0</v>
      </c>
      <c r="O142" s="1">
        <f ca="1">0.485711120080407*(RAND())</f>
        <v>0.14152957149666387</v>
      </c>
      <c r="P142" s="1">
        <f ca="1">0*(RAND())</f>
        <v>0</v>
      </c>
      <c r="Q142" s="1">
        <f ca="1">0*(RAND())</f>
        <v>0</v>
      </c>
      <c r="R142" s="1">
        <f ca="1">0*(RAND())</f>
        <v>0</v>
      </c>
      <c r="S142" s="1">
        <f ca="1">2.56*(RAND())</f>
        <v>2.0468795199515246</v>
      </c>
      <c r="T142" s="1">
        <f ca="1">5.7*(RAND())</f>
        <v>3.7259931036897025</v>
      </c>
      <c r="U142" s="1">
        <f ca="1">5.7*(RAND())</f>
        <v>2.7668065712230936</v>
      </c>
      <c r="V142" s="1">
        <f ca="1">0*(RAND())</f>
        <v>0</v>
      </c>
      <c r="W142" s="1">
        <f ca="1">335.616*(RAND())</f>
        <v>290.76525976517451</v>
      </c>
      <c r="X142" s="1">
        <f ca="1">1409.26362026874*(RAND())</f>
        <v>188.67707728603423</v>
      </c>
      <c r="Y142" s="1">
        <f ca="1">24*(RAND())</f>
        <v>1.8098868630040554</v>
      </c>
      <c r="Z142" s="1">
        <f ca="1">18.1576923076923*(RAND())</f>
        <v>14.041075373976327</v>
      </c>
      <c r="AA142" s="1">
        <f ca="1">15.0594315970683*(RAND())</f>
        <v>6.1811587595704367</v>
      </c>
      <c r="AB142" s="1">
        <f ca="1">12.5594315970683*(RAND())</f>
        <v>3.4787704201052576</v>
      </c>
      <c r="AC142" s="1">
        <f ca="1">0*(RAND())</f>
        <v>0</v>
      </c>
      <c r="AD142" s="1">
        <f ca="1">0*(RAND())</f>
        <v>0</v>
      </c>
      <c r="AE142" s="1">
        <f ca="1">0*(RAND())</f>
        <v>0</v>
      </c>
      <c r="AF142" s="1">
        <f ca="1">0*(RAND())</f>
        <v>0</v>
      </c>
      <c r="AG142" s="1">
        <f ca="1">0*(RAND())</f>
        <v>0</v>
      </c>
      <c r="AH142" s="1">
        <f ca="1">11.4405684029317*(RAND())</f>
        <v>7.3277730736811986</v>
      </c>
      <c r="AI142" s="1">
        <f ca="1">1*(RAND())</f>
        <v>0.72012278457555823</v>
      </c>
      <c r="AJ142" s="1">
        <f ca="1">1*(RAND())</f>
        <v>0.61645480626312354</v>
      </c>
      <c r="AK142" s="1">
        <f ca="1">0.5*(RAND())</f>
        <v>0.12251489262742132</v>
      </c>
      <c r="AL142" s="1">
        <f ca="1">0*(RAND())</f>
        <v>0</v>
      </c>
      <c r="AM142" s="1">
        <f ca="1">0*(RAND())</f>
        <v>0</v>
      </c>
      <c r="AN142" s="1">
        <f ca="1">0.65*(RAND())</f>
        <v>0.41620714404294562</v>
      </c>
      <c r="AO142" s="1">
        <f ca="1">5.59826071062404*(RAND())</f>
        <v>4.754225283991202</v>
      </c>
      <c r="AP142" s="1">
        <f ca="1">16*(RAND())</f>
        <v>4.5202235776579869</v>
      </c>
      <c r="AQ142" s="1">
        <f ca="1">0*(RAND())</f>
        <v>0</v>
      </c>
      <c r="AR142" s="1">
        <f ca="1">20*(RAND())</f>
        <v>17.026838748604405</v>
      </c>
      <c r="AS142" s="1">
        <f ca="1">0*(RAND())</f>
        <v>0</v>
      </c>
      <c r="AT142" s="1">
        <f ca="1">128.570010921803*(RAND())</f>
        <v>33.771865773560585</v>
      </c>
      <c r="AU142" s="1">
        <f ca="1">0*(RAND())</f>
        <v>0</v>
      </c>
      <c r="AV142" s="1">
        <f ca="1">0*(RAND())</f>
        <v>0</v>
      </c>
      <c r="AW142" s="1">
        <f ca="1">0*(RAND())</f>
        <v>0</v>
      </c>
      <c r="AX142" s="1">
        <f ca="1">0*(RAND())</f>
        <v>0</v>
      </c>
      <c r="AY142" s="1">
        <f ca="1">0.192307692307692*(RAND())</f>
        <v>6.0024682910332959E-3</v>
      </c>
      <c r="AZ142" s="1">
        <f ca="1">0*(RAND())</f>
        <v>0</v>
      </c>
      <c r="BA142" s="1" t="s">
        <v>97</v>
      </c>
      <c r="BB142" s="1" t="s">
        <v>97</v>
      </c>
      <c r="BC142" s="1" t="s">
        <v>97</v>
      </c>
      <c r="BD142" s="1">
        <f ca="1">2.5*(RAND())</f>
        <v>0.76489243421619757</v>
      </c>
      <c r="BF142" s="20">
        <f t="shared" ca="1" si="4"/>
        <v>10.879190234112739</v>
      </c>
      <c r="BG142" s="21">
        <f t="shared" ca="1" si="5"/>
        <v>1.8098868630040554</v>
      </c>
    </row>
    <row r="143" spans="3:59" x14ac:dyDescent="0.3">
      <c r="C143" s="2">
        <v>1</v>
      </c>
      <c r="E143" s="1" t="s">
        <v>95</v>
      </c>
      <c r="F143" s="1">
        <v>10</v>
      </c>
      <c r="G143" s="19">
        <v>44874</v>
      </c>
      <c r="H143" s="1" t="s">
        <v>106</v>
      </c>
      <c r="I143" s="1" t="s">
        <v>97</v>
      </c>
      <c r="J143" s="1">
        <f ca="1">23*(RAND())</f>
        <v>17.520800256073183</v>
      </c>
      <c r="K143" s="1">
        <f ca="1">23*(RAND())</f>
        <v>15.99529257602768</v>
      </c>
      <c r="L143" s="1">
        <f ca="1">0*(RAND())</f>
        <v>0</v>
      </c>
      <c r="M143" s="1">
        <f ca="1">21.9560482492553*(RAND())</f>
        <v>19.741772234346143</v>
      </c>
      <c r="N143" s="1">
        <f ca="1">0*(RAND())</f>
        <v>0</v>
      </c>
      <c r="O143" s="1">
        <f ca="1">1.04395175074474*(RAND())</f>
        <v>0.78266118907541249</v>
      </c>
      <c r="P143" s="1">
        <f ca="1">0*(RAND())</f>
        <v>0</v>
      </c>
      <c r="Q143" s="1">
        <f ca="1">0*(RAND())</f>
        <v>0</v>
      </c>
      <c r="R143" s="1">
        <f ca="1">0*(RAND())</f>
        <v>0</v>
      </c>
      <c r="S143" s="1">
        <f ca="1">2.56*(RAND())</f>
        <v>2.0825542752418604</v>
      </c>
      <c r="T143" s="1">
        <f ca="1">6*(RAND())</f>
        <v>0.11084192204735666</v>
      </c>
      <c r="U143" s="1">
        <f ca="1">6*(RAND())</f>
        <v>2.6093777362471107</v>
      </c>
      <c r="V143" s="1">
        <f ca="1">0*(RAND())</f>
        <v>0</v>
      </c>
      <c r="W143" s="1">
        <f ca="1">353.28*(RAND())</f>
        <v>172.94747758112862</v>
      </c>
      <c r="X143" s="1">
        <f ca="1">1323.33291171577*(RAND())</f>
        <v>732.47793107141263</v>
      </c>
      <c r="Y143" s="1">
        <f ca="1">23.52*(RAND())</f>
        <v>10.149463285161278</v>
      </c>
      <c r="Z143" s="1">
        <f ca="1">15.8348148148148*(RAND())</f>
        <v>13.328155189029308</v>
      </c>
      <c r="AA143" s="1">
        <f ca="1">15.1445847198677*(RAND())</f>
        <v>7.9346312305002975</v>
      </c>
      <c r="AB143" s="1">
        <f ca="1">12.1445847198677*(RAND())</f>
        <v>5.7586790632758733</v>
      </c>
      <c r="AC143" s="1">
        <f ca="1">0*(RAND())</f>
        <v>0</v>
      </c>
      <c r="AD143" s="1">
        <f ca="1">0*(RAND())</f>
        <v>0</v>
      </c>
      <c r="AE143" s="1">
        <f ca="1">0*(RAND())</f>
        <v>0</v>
      </c>
      <c r="AF143" s="1">
        <f ca="1">0*(RAND())</f>
        <v>0</v>
      </c>
      <c r="AG143" s="1">
        <f ca="1">0.48*(RAND())</f>
        <v>0.34903004620474476</v>
      </c>
      <c r="AH143" s="1">
        <f ca="1">11.3754152801323*(RAND())</f>
        <v>5.8855055502869886</v>
      </c>
      <c r="AI143" s="1">
        <f ca="1">1*(RAND())</f>
        <v>0.96386477017394212</v>
      </c>
      <c r="AJ143" s="1">
        <f ca="1">1*(RAND())</f>
        <v>0.22289066421851311</v>
      </c>
      <c r="AK143" s="1">
        <f ca="1">0.5*(RAND())</f>
        <v>0.34048896545863477</v>
      </c>
      <c r="AL143" s="1">
        <f ca="1">0*(RAND())</f>
        <v>0</v>
      </c>
      <c r="AM143" s="1">
        <f ca="1">0*(RAND())</f>
        <v>0</v>
      </c>
      <c r="AN143" s="1">
        <f ca="1">2*(RAND())</f>
        <v>1.6407331475647626</v>
      </c>
      <c r="AO143" s="1">
        <f ca="1">3.69023009494711*(RAND())</f>
        <v>2.2465960233396403</v>
      </c>
      <c r="AP143" s="1">
        <f ca="1">16*(RAND())</f>
        <v>12.08991816880617</v>
      </c>
      <c r="AQ143" s="1">
        <f ca="1">0*(RAND())</f>
        <v>0</v>
      </c>
      <c r="AR143" s="1">
        <f ca="1">19*(RAND())</f>
        <v>17.944470703089635</v>
      </c>
      <c r="AS143" s="1">
        <f ca="1">0*(RAND())</f>
        <v>0</v>
      </c>
      <c r="AT143" s="1">
        <f ca="1">116.742566699081*(RAND())</f>
        <v>0.57792313560283837</v>
      </c>
      <c r="AU143" s="1">
        <f ca="1">0*(RAND())</f>
        <v>0</v>
      </c>
      <c r="AV143" s="1">
        <f ca="1">0*(RAND())</f>
        <v>0</v>
      </c>
      <c r="AW143" s="1">
        <f ca="1">0*(RAND())</f>
        <v>0</v>
      </c>
      <c r="AX143" s="1">
        <f ca="1">0*(RAND())</f>
        <v>0</v>
      </c>
      <c r="AY143" s="1">
        <f ca="1">0.185185185185185*(RAND())</f>
        <v>0.12536685477664694</v>
      </c>
      <c r="AZ143" s="1">
        <f ca="1">0*(RAND())</f>
        <v>0</v>
      </c>
      <c r="BA143" s="1" t="s">
        <v>97</v>
      </c>
      <c r="BB143" s="1" t="s">
        <v>97</v>
      </c>
      <c r="BC143" s="1" t="s">
        <v>97</v>
      </c>
      <c r="BD143" s="1">
        <f ca="1">3*(RAND())</f>
        <v>2.5144042657972214</v>
      </c>
      <c r="BF143" s="20">
        <f t="shared" ca="1" si="4"/>
        <v>14.16205380080998</v>
      </c>
      <c r="BG143" s="21">
        <f t="shared" ca="1" si="5"/>
        <v>10.498493331366022</v>
      </c>
    </row>
    <row r="144" spans="3:59" x14ac:dyDescent="0.3">
      <c r="C144" s="2">
        <v>1</v>
      </c>
      <c r="E144" s="1" t="s">
        <v>95</v>
      </c>
      <c r="F144" s="1">
        <v>11</v>
      </c>
      <c r="G144" s="19">
        <v>44874</v>
      </c>
      <c r="H144" s="1" t="s">
        <v>107</v>
      </c>
      <c r="I144" s="1" t="s">
        <v>97</v>
      </c>
      <c r="J144" s="1">
        <f ca="1">10*(RAND())</f>
        <v>6.5581162484856677</v>
      </c>
      <c r="K144" s="1">
        <f ca="1">10*(RAND())</f>
        <v>3.6292840129006798</v>
      </c>
      <c r="L144" s="1">
        <f ca="1">0*(RAND())</f>
        <v>0</v>
      </c>
      <c r="M144" s="1">
        <f ca="1">9.6134482852799*(RAND())</f>
        <v>7.5206152835370013</v>
      </c>
      <c r="N144" s="1">
        <f ca="1">0*(RAND())</f>
        <v>0</v>
      </c>
      <c r="O144" s="1">
        <f ca="1">0.3865517147201*(RAND())</f>
        <v>0.19673181852522881</v>
      </c>
      <c r="P144" s="1">
        <f ca="1">0*(RAND())</f>
        <v>0</v>
      </c>
      <c r="Q144" s="1">
        <f ca="1">0*(RAND())</f>
        <v>0</v>
      </c>
      <c r="R144" s="1">
        <f ca="1">0*(RAND())</f>
        <v>0</v>
      </c>
      <c r="S144" s="1">
        <f ca="1">2.56*(RAND())</f>
        <v>2.3168278077154727</v>
      </c>
      <c r="T144" s="1">
        <f ca="1">4.5*(RAND())</f>
        <v>2.0604985071373063</v>
      </c>
      <c r="U144" s="1">
        <f ca="1">4.5*(RAND())</f>
        <v>2.0534516994389445</v>
      </c>
      <c r="V144" s="1">
        <f ca="1">0*(RAND())</f>
        <v>0</v>
      </c>
      <c r="W144" s="1">
        <f ca="1">115.2*(RAND())</f>
        <v>77.230659571932904</v>
      </c>
      <c r="X144" s="1">
        <f ca="1">941.321557977539*(RAND())</f>
        <v>271.90223922497319</v>
      </c>
      <c r="Y144" s="1">
        <f ca="1">21.6*(RAND())</f>
        <v>8.6195430807355891</v>
      </c>
      <c r="Z144" s="1">
        <f ca="1">14.8461538461538*(RAND())</f>
        <v>7.2251456710714486</v>
      </c>
      <c r="AA144" s="1">
        <f ca="1">9.33666723369107*(RAND())</f>
        <v>4.6349685114681014</v>
      </c>
      <c r="AB144" s="1">
        <f ca="1">6.83666723369107*(RAND())</f>
        <v>6.3704972552012924</v>
      </c>
      <c r="AC144" s="1">
        <f ca="1">0*(RAND())</f>
        <v>0</v>
      </c>
      <c r="AD144" s="1">
        <f ca="1">0*(RAND())</f>
        <v>0</v>
      </c>
      <c r="AE144" s="1">
        <f ca="1">0*(RAND())</f>
        <v>0</v>
      </c>
      <c r="AF144" s="1">
        <f ca="1">0*(RAND())</f>
        <v>0</v>
      </c>
      <c r="AG144" s="1">
        <f ca="1">2.4*(RAND())</f>
        <v>2.322809003234318</v>
      </c>
      <c r="AH144" s="1">
        <f ca="1">14.7633327663089*(RAND())</f>
        <v>7.3218952395595469</v>
      </c>
      <c r="AI144" s="1">
        <f ca="1">1*(RAND())</f>
        <v>9.7106043998039349E-2</v>
      </c>
      <c r="AJ144" s="1">
        <f ca="1">1*(RAND())</f>
        <v>0.72116395794027954</v>
      </c>
      <c r="AK144" s="1">
        <f ca="1">0.5*(RAND())</f>
        <v>0.1163447177540517</v>
      </c>
      <c r="AL144" s="1">
        <f ca="1">0*(RAND())</f>
        <v>0</v>
      </c>
      <c r="AM144" s="1">
        <f ca="1">1*(RAND())</f>
        <v>0.10907756286711989</v>
      </c>
      <c r="AN144" s="1">
        <f ca="1">0.6*(RAND())</f>
        <v>0.18397011267590294</v>
      </c>
      <c r="AO144" s="1">
        <f ca="1">8.00948661246278*(RAND())</f>
        <v>0.73907917128121525</v>
      </c>
      <c r="AP144" s="1">
        <f ca="1">5*(RAND())</f>
        <v>1.4222793962461622</v>
      </c>
      <c r="AQ144" s="1">
        <f ca="1">0*(RAND())</f>
        <v>0</v>
      </c>
      <c r="AR144" s="1">
        <f ca="1">20*(RAND())</f>
        <v>16.71266514770252</v>
      </c>
      <c r="AS144" s="1">
        <f ca="1">0*(RAND())</f>
        <v>0</v>
      </c>
      <c r="AT144" s="1">
        <f ca="1">149.592520557135*(RAND())</f>
        <v>148.46778190059447</v>
      </c>
      <c r="AU144" s="1">
        <f ca="1">0*(RAND())</f>
        <v>0</v>
      </c>
      <c r="AV144" s="1">
        <f ca="1">0*(RAND())</f>
        <v>0</v>
      </c>
      <c r="AW144" s="1">
        <f ca="1">0*(RAND())</f>
        <v>0</v>
      </c>
      <c r="AX144" s="1">
        <f ca="1">0*(RAND())</f>
        <v>0</v>
      </c>
      <c r="AY144" s="1">
        <f ca="1">0.153846153846154*(RAND())</f>
        <v>7.6849964497329559E-2</v>
      </c>
      <c r="AZ144" s="1">
        <f ca="1">0*(RAND())</f>
        <v>0</v>
      </c>
      <c r="BA144" s="1" t="s">
        <v>97</v>
      </c>
      <c r="BB144" s="1" t="s">
        <v>97</v>
      </c>
      <c r="BC144" s="1" t="s">
        <v>97</v>
      </c>
      <c r="BD144" s="1">
        <f ca="1">2.5*(RAND())</f>
        <v>1.0952358524418748</v>
      </c>
      <c r="BF144" s="20">
        <f t="shared" ca="1" si="4"/>
        <v>11.832133641891421</v>
      </c>
      <c r="BG144" s="21">
        <f t="shared" ca="1" si="5"/>
        <v>10.942352083969908</v>
      </c>
    </row>
    <row r="145" spans="3:59" x14ac:dyDescent="0.3">
      <c r="C145" s="2">
        <v>1</v>
      </c>
      <c r="E145" s="1" t="s">
        <v>95</v>
      </c>
      <c r="F145" s="1">
        <v>12</v>
      </c>
      <c r="G145" s="19">
        <v>44874</v>
      </c>
      <c r="H145" s="1" t="s">
        <v>108</v>
      </c>
      <c r="I145" s="1" t="s">
        <v>97</v>
      </c>
      <c r="J145" s="1">
        <f ca="1">0*(RAND())</f>
        <v>0</v>
      </c>
      <c r="K145" s="1">
        <f ca="1">0*(RAND())</f>
        <v>0</v>
      </c>
      <c r="L145" s="1">
        <f ca="1">0*(RAND())</f>
        <v>0</v>
      </c>
      <c r="M145" s="1">
        <f ca="1">0*(RAND())</f>
        <v>0</v>
      </c>
      <c r="N145" s="1">
        <f ca="1">0*(RAND())</f>
        <v>0</v>
      </c>
      <c r="O145" s="1">
        <f ca="1">0*(RAND())</f>
        <v>0</v>
      </c>
      <c r="P145" s="1">
        <f ca="1">0*(RAND())</f>
        <v>0</v>
      </c>
      <c r="Q145" s="1">
        <f ca="1">0*(RAND())</f>
        <v>0</v>
      </c>
      <c r="R145" s="1">
        <f ca="1">0*(RAND())</f>
        <v>0</v>
      </c>
      <c r="S145" s="1">
        <f ca="1">2.56*(RAND())</f>
        <v>1.9597297690941289</v>
      </c>
      <c r="T145" s="1" t="s">
        <v>97</v>
      </c>
      <c r="U145" s="1">
        <f ca="1">5*(RAND())</f>
        <v>4.9835516381841343</v>
      </c>
      <c r="V145" s="1">
        <f ca="1">0*(RAND())</f>
        <v>0</v>
      </c>
      <c r="W145" s="1">
        <f ca="1">0*(RAND())</f>
        <v>0</v>
      </c>
      <c r="X145" s="1">
        <f ca="1">1014.22230158756*(RAND())</f>
        <v>848.535416313837</v>
      </c>
      <c r="Y145" s="1">
        <f ca="1">0*(RAND())</f>
        <v>0</v>
      </c>
      <c r="Z145" s="1">
        <f ca="1">0*(RAND())</f>
        <v>0</v>
      </c>
      <c r="AA145" s="1">
        <f ca="1">0*(RAND())</f>
        <v>0</v>
      </c>
      <c r="AB145" s="1">
        <f ca="1">0*(RAND())</f>
        <v>0</v>
      </c>
      <c r="AC145" s="1">
        <f ca="1">0*(RAND())</f>
        <v>0</v>
      </c>
      <c r="AD145" s="1">
        <f ca="1">24*(RAND())</f>
        <v>1.709504444489065</v>
      </c>
      <c r="AE145" s="1">
        <f ca="1">0*(RAND())</f>
        <v>0</v>
      </c>
      <c r="AF145" s="1">
        <f ca="1">24*(RAND())</f>
        <v>19.051820586556865</v>
      </c>
      <c r="AG145" s="1">
        <f ca="1">0*(RAND())</f>
        <v>0</v>
      </c>
      <c r="AH145" s="1">
        <f ca="1">0*(RAND())</f>
        <v>0</v>
      </c>
      <c r="AI145" s="1">
        <f ca="1">0*(RAND())</f>
        <v>0</v>
      </c>
      <c r="AJ145" s="1">
        <f ca="1">0*(RAND())</f>
        <v>0</v>
      </c>
      <c r="AK145" s="1">
        <f ca="1">0*(RAND())</f>
        <v>0</v>
      </c>
      <c r="AL145" s="1">
        <f ca="1">0*(RAND())</f>
        <v>0</v>
      </c>
      <c r="AM145" s="1">
        <f ca="1">0*(RAND())</f>
        <v>0</v>
      </c>
      <c r="AN145" s="1">
        <f ca="1">0*(RAND())</f>
        <v>0</v>
      </c>
      <c r="AO145" s="1">
        <f ca="1">0*(RAND())</f>
        <v>0</v>
      </c>
      <c r="AP145" s="1">
        <f ca="1">0*(RAND())</f>
        <v>0</v>
      </c>
      <c r="AQ145" s="1">
        <f ca="1">0*(RAND())</f>
        <v>0</v>
      </c>
      <c r="AR145" s="1">
        <f ca="1">20*(RAND())</f>
        <v>17.772659462317534</v>
      </c>
      <c r="AS145" s="1">
        <f ca="1">0*(RAND())</f>
        <v>0</v>
      </c>
      <c r="AT145" s="1">
        <f ca="1">138.679391821502*(RAND())</f>
        <v>39.440303276429503</v>
      </c>
      <c r="AU145" s="1">
        <f ca="1">0*(RAND())</f>
        <v>0</v>
      </c>
      <c r="AV145" s="1">
        <f ca="1">0*(RAND())</f>
        <v>0</v>
      </c>
      <c r="AW145" s="1">
        <f ca="1">0*(RAND())</f>
        <v>0</v>
      </c>
      <c r="AX145" s="1">
        <f ca="1">0*(RAND())</f>
        <v>0</v>
      </c>
      <c r="AY145" s="1">
        <f ca="1">0*(RAND())</f>
        <v>0</v>
      </c>
      <c r="AZ145" s="1">
        <f ca="1">0*(RAND())</f>
        <v>0</v>
      </c>
      <c r="BA145" s="1" t="s">
        <v>97</v>
      </c>
      <c r="BB145" s="1" t="s">
        <v>97</v>
      </c>
      <c r="BC145" s="1" t="s">
        <v>97</v>
      </c>
      <c r="BD145" s="1">
        <f ca="1">0*(RAND())</f>
        <v>0</v>
      </c>
      <c r="BF145" s="20">
        <f t="shared" ca="1" si="4"/>
        <v>19.051820586556865</v>
      </c>
      <c r="BG145" s="21">
        <f t="shared" ca="1" si="5"/>
        <v>19.051820586556865</v>
      </c>
    </row>
    <row r="146" spans="3:59" x14ac:dyDescent="0.3">
      <c r="C146" s="2">
        <v>1</v>
      </c>
      <c r="E146" s="1" t="s">
        <v>95</v>
      </c>
      <c r="F146" s="1">
        <v>13</v>
      </c>
      <c r="G146" s="19">
        <v>44874</v>
      </c>
      <c r="H146" s="1" t="s">
        <v>109</v>
      </c>
      <c r="I146" s="1">
        <f ca="1">0*(RAND())</f>
        <v>0</v>
      </c>
      <c r="J146" s="1">
        <f ca="1">0*(RAND())</f>
        <v>0</v>
      </c>
      <c r="K146" s="1">
        <f ca="1">0*(RAND())</f>
        <v>0</v>
      </c>
      <c r="L146" s="1">
        <f ca="1">0*(RAND())</f>
        <v>0</v>
      </c>
      <c r="M146" s="1">
        <f ca="1">0*(RAND())</f>
        <v>0</v>
      </c>
      <c r="N146" s="1">
        <f ca="1">0*(RAND())</f>
        <v>0</v>
      </c>
      <c r="O146" s="1">
        <f ca="1">0*(RAND())</f>
        <v>0</v>
      </c>
      <c r="P146" s="1">
        <f ca="1">0*(RAND())</f>
        <v>0</v>
      </c>
      <c r="Q146" s="1">
        <f ca="1">0*(RAND())</f>
        <v>0</v>
      </c>
      <c r="R146" s="1">
        <f ca="1">0*(RAND())</f>
        <v>0</v>
      </c>
      <c r="S146" s="1">
        <f ca="1">2.56*(RAND())</f>
        <v>2.1348369717371769</v>
      </c>
      <c r="T146" s="1">
        <f ca="1">0*(RAND())</f>
        <v>0</v>
      </c>
      <c r="U146" s="1">
        <f ca="1">0*(RAND())</f>
        <v>0</v>
      </c>
      <c r="V146" s="1">
        <f ca="1">0*(RAND())</f>
        <v>0</v>
      </c>
      <c r="W146" s="1">
        <f ca="1">0*(RAND())</f>
        <v>0</v>
      </c>
      <c r="X146" s="1">
        <f ca="1">0*(RAND())</f>
        <v>0</v>
      </c>
      <c r="Y146" s="1">
        <f ca="1">0*(RAND())</f>
        <v>0</v>
      </c>
      <c r="Z146" s="1">
        <f ca="1">0*(RAND())</f>
        <v>0</v>
      </c>
      <c r="AA146" s="1">
        <f ca="1">0*(RAND())</f>
        <v>0</v>
      </c>
      <c r="AB146" s="1">
        <f ca="1">0*(RAND())</f>
        <v>0</v>
      </c>
      <c r="AC146" s="1">
        <f ca="1">0*(RAND())</f>
        <v>0</v>
      </c>
      <c r="AD146" s="1">
        <f ca="1">0*(RAND())</f>
        <v>0</v>
      </c>
      <c r="AE146" s="1">
        <f ca="1">0*(RAND())</f>
        <v>0</v>
      </c>
      <c r="AF146" s="1">
        <f ca="1">0*(RAND())</f>
        <v>0</v>
      </c>
      <c r="AG146" s="1">
        <f ca="1">0*(RAND())</f>
        <v>0</v>
      </c>
      <c r="AH146" s="1">
        <f ca="1">0*(RAND())</f>
        <v>0</v>
      </c>
      <c r="AI146" s="1">
        <f ca="1">0*(RAND())</f>
        <v>0</v>
      </c>
      <c r="AJ146" s="1">
        <f ca="1">0*(RAND())</f>
        <v>0</v>
      </c>
      <c r="AK146" s="1">
        <f ca="1">0*(RAND())</f>
        <v>0</v>
      </c>
      <c r="AL146" s="1">
        <f ca="1">0*(RAND())</f>
        <v>0</v>
      </c>
      <c r="AM146" s="1">
        <f ca="1">0*(RAND())</f>
        <v>0</v>
      </c>
      <c r="AN146" s="1">
        <f ca="1">0*(RAND())</f>
        <v>0</v>
      </c>
      <c r="AO146" s="1">
        <f ca="1">0*(RAND())</f>
        <v>0</v>
      </c>
      <c r="AP146" s="1">
        <f ca="1">0*(RAND())</f>
        <v>0</v>
      </c>
      <c r="AQ146" s="1">
        <f ca="1">0*(RAND())</f>
        <v>0</v>
      </c>
      <c r="AR146" s="1">
        <f ca="1">0*(RAND())</f>
        <v>0</v>
      </c>
      <c r="AS146" s="1">
        <f ca="1">0*(RAND())</f>
        <v>0</v>
      </c>
      <c r="AT146" s="1">
        <f ca="1">0*(RAND())</f>
        <v>0</v>
      </c>
      <c r="AU146" s="1">
        <f ca="1">0*(RAND())</f>
        <v>0</v>
      </c>
      <c r="AV146" s="1">
        <f ca="1">0*(RAND())</f>
        <v>0</v>
      </c>
      <c r="AW146" s="1">
        <f ca="1">0*(RAND())</f>
        <v>0</v>
      </c>
      <c r="AX146" s="1">
        <f ca="1">0*(RAND())</f>
        <v>0</v>
      </c>
      <c r="AY146" s="1">
        <f ca="1">0*(RAND())</f>
        <v>0</v>
      </c>
      <c r="AZ146" s="1">
        <f ca="1">0*(RAND())</f>
        <v>0</v>
      </c>
      <c r="BA146" s="1" t="s">
        <v>97</v>
      </c>
      <c r="BB146" s="1" t="s">
        <v>97</v>
      </c>
      <c r="BC146" s="1" t="s">
        <v>97</v>
      </c>
      <c r="BD146" s="1">
        <f ca="1">0*(RAND())</f>
        <v>0</v>
      </c>
      <c r="BF146" s="20">
        <f t="shared" ca="1" si="4"/>
        <v>0</v>
      </c>
      <c r="BG146" s="21">
        <f t="shared" ca="1" si="5"/>
        <v>0</v>
      </c>
    </row>
    <row r="147" spans="3:59" x14ac:dyDescent="0.3">
      <c r="C147" s="2">
        <v>1</v>
      </c>
      <c r="E147" s="1" t="s">
        <v>95</v>
      </c>
      <c r="F147" s="1">
        <v>15</v>
      </c>
      <c r="G147" s="19">
        <v>44874</v>
      </c>
      <c r="H147" s="1" t="s">
        <v>110</v>
      </c>
      <c r="I147" s="1" t="s">
        <v>97</v>
      </c>
      <c r="J147" s="1">
        <f ca="1">0*(RAND())</f>
        <v>0</v>
      </c>
      <c r="K147" s="1">
        <f ca="1">0*(RAND())</f>
        <v>0</v>
      </c>
      <c r="L147" s="1">
        <f ca="1">0*(RAND())</f>
        <v>0</v>
      </c>
      <c r="M147" s="1">
        <f ca="1">0*(RAND())</f>
        <v>0</v>
      </c>
      <c r="N147" s="1">
        <f ca="1">0*(RAND())</f>
        <v>0</v>
      </c>
      <c r="O147" s="1">
        <f ca="1">0*(RAND())</f>
        <v>0</v>
      </c>
      <c r="P147" s="1">
        <f ca="1">0*(RAND())</f>
        <v>0</v>
      </c>
      <c r="Q147" s="1">
        <f ca="1">0*(RAND())</f>
        <v>0</v>
      </c>
      <c r="R147" s="1">
        <f ca="1">0*(RAND())</f>
        <v>0</v>
      </c>
      <c r="S147" s="1">
        <f ca="1">2.56*(RAND())</f>
        <v>1.0162967820356923</v>
      </c>
      <c r="T147" s="1" t="s">
        <v>97</v>
      </c>
      <c r="U147" s="1">
        <f ca="1">6.1*(RAND())</f>
        <v>1.1480507891646019</v>
      </c>
      <c r="V147" s="1">
        <f ca="1">0*(RAND())</f>
        <v>0</v>
      </c>
      <c r="W147" s="1">
        <f ca="1">0*(RAND())</f>
        <v>0</v>
      </c>
      <c r="X147" s="1">
        <f ca="1">750*(RAND())</f>
        <v>60.157170541975056</v>
      </c>
      <c r="Y147" s="1">
        <f ca="1">23.28*(RAND())</f>
        <v>18.45661497310283</v>
      </c>
      <c r="Z147" s="1">
        <f ca="1">20.78*(RAND())</f>
        <v>14.524408998064439</v>
      </c>
      <c r="AA147" s="1">
        <f ca="1">0*(RAND())</f>
        <v>0</v>
      </c>
      <c r="AB147" s="1">
        <f ca="1">0*(RAND())</f>
        <v>0</v>
      </c>
      <c r="AC147" s="1">
        <f ca="1">0*(RAND())</f>
        <v>0</v>
      </c>
      <c r="AD147" s="1">
        <f ca="1">0*(RAND())</f>
        <v>0</v>
      </c>
      <c r="AE147" s="1">
        <f ca="1">0*(RAND())</f>
        <v>0</v>
      </c>
      <c r="AF147" s="1">
        <f ca="1">0*(RAND())</f>
        <v>0</v>
      </c>
      <c r="AG147" s="1">
        <f ca="1">0.72*(RAND())</f>
        <v>0.58619871496647791</v>
      </c>
      <c r="AH147" s="1">
        <f ca="1">23.28*(RAND())</f>
        <v>7.3495686076495721</v>
      </c>
      <c r="AI147" s="1">
        <f ca="1">1*(RAND())</f>
        <v>0.49136666314504251</v>
      </c>
      <c r="AJ147" s="1">
        <f ca="1">1*(RAND())</f>
        <v>0.79223138288735551</v>
      </c>
      <c r="AK147" s="1">
        <f ca="1">0.5*(RAND())</f>
        <v>0.17863506684990876</v>
      </c>
      <c r="AL147" s="1">
        <f ca="1">0*(RAND())</f>
        <v>0</v>
      </c>
      <c r="AM147" s="1">
        <f ca="1">0*(RAND())</f>
        <v>0</v>
      </c>
      <c r="AN147" s="1">
        <f ca="1">0*(RAND())</f>
        <v>0</v>
      </c>
      <c r="AO147" s="1">
        <f ca="1">20.78*(RAND())</f>
        <v>14.308942914956603</v>
      </c>
      <c r="AP147" s="1">
        <f ca="1">0*(RAND())</f>
        <v>0</v>
      </c>
      <c r="AQ147" s="1">
        <f ca="1">0*(RAND())</f>
        <v>0</v>
      </c>
      <c r="AR147" s="1">
        <f ca="1">20*(RAND())</f>
        <v>18.309866265746042</v>
      </c>
      <c r="AS147" s="1">
        <f ca="1">0*(RAND())</f>
        <v>0</v>
      </c>
      <c r="AT147" s="1">
        <f ca="1">112.567811934901*(RAND())</f>
        <v>23.792804174691064</v>
      </c>
      <c r="AU147" s="1">
        <f ca="1">0*(RAND())</f>
        <v>0</v>
      </c>
      <c r="AV147" s="1">
        <f ca="1">0*(RAND())</f>
        <v>0</v>
      </c>
      <c r="AW147" s="1">
        <f ca="1">0*(RAND())</f>
        <v>0</v>
      </c>
      <c r="AX147" s="1">
        <f ca="1">0*(RAND())</f>
        <v>0</v>
      </c>
      <c r="AY147" s="1">
        <f ca="1">0*(RAND())</f>
        <v>0</v>
      </c>
      <c r="AZ147" s="1">
        <f ca="1">0*(RAND())</f>
        <v>0</v>
      </c>
      <c r="BA147" s="1" t="s">
        <v>97</v>
      </c>
      <c r="BB147" s="1" t="s">
        <v>97</v>
      </c>
      <c r="BC147" s="1" t="s">
        <v>97</v>
      </c>
      <c r="BD147" s="1">
        <f ca="1">0*(RAND())</f>
        <v>0</v>
      </c>
      <c r="BF147" s="20">
        <f t="shared" ca="1" si="4"/>
        <v>16.357374742805387</v>
      </c>
      <c r="BG147" s="21">
        <f t="shared" ca="1" si="5"/>
        <v>19.042813688069309</v>
      </c>
    </row>
    <row r="148" spans="3:59" x14ac:dyDescent="0.3">
      <c r="C148" s="2">
        <v>1</v>
      </c>
      <c r="E148" s="1" t="s">
        <v>95</v>
      </c>
      <c r="F148" s="1">
        <v>16</v>
      </c>
      <c r="G148" s="19">
        <v>44874</v>
      </c>
      <c r="H148" s="1" t="s">
        <v>111</v>
      </c>
      <c r="I148" s="1">
        <f ca="1">0*(RAND())</f>
        <v>0</v>
      </c>
      <c r="J148" s="1">
        <f ca="1">0*(RAND())</f>
        <v>0</v>
      </c>
      <c r="K148" s="1">
        <f ca="1">0*(RAND())</f>
        <v>0</v>
      </c>
      <c r="L148" s="1">
        <f ca="1">0*(RAND())</f>
        <v>0</v>
      </c>
      <c r="M148" s="1">
        <f ca="1">0*(RAND())</f>
        <v>0</v>
      </c>
      <c r="N148" s="1">
        <f ca="1">0*(RAND())</f>
        <v>0</v>
      </c>
      <c r="O148" s="1">
        <f ca="1">0*(RAND())</f>
        <v>0</v>
      </c>
      <c r="P148" s="1">
        <f ca="1">0*(RAND())</f>
        <v>0</v>
      </c>
      <c r="Q148" s="1">
        <f ca="1">0*(RAND())</f>
        <v>0</v>
      </c>
      <c r="R148" s="1">
        <f ca="1">0*(RAND())</f>
        <v>0</v>
      </c>
      <c r="S148" s="1">
        <f ca="1">2.56*(RAND())</f>
        <v>0.29473221231172969</v>
      </c>
      <c r="T148" s="1" t="s">
        <v>97</v>
      </c>
      <c r="U148" s="1">
        <f ca="1">2*(RAND())</f>
        <v>0.13168688609847479</v>
      </c>
      <c r="V148" s="1">
        <f ca="1">0*(RAND())</f>
        <v>0</v>
      </c>
      <c r="W148" s="1">
        <f ca="1">0*(RAND())</f>
        <v>0</v>
      </c>
      <c r="X148" s="1" t="s">
        <v>97</v>
      </c>
      <c r="Y148" s="1">
        <f ca="1">22.56*(RAND())</f>
        <v>19.961870653033348</v>
      </c>
      <c r="Z148" s="1">
        <f ca="1">0*(RAND())</f>
        <v>0</v>
      </c>
      <c r="AA148" s="1">
        <f ca="1">0*(RAND())</f>
        <v>0</v>
      </c>
      <c r="AB148" s="1">
        <f ca="1">0*(RAND())</f>
        <v>0</v>
      </c>
      <c r="AC148" s="1">
        <f ca="1">0*(RAND())</f>
        <v>0</v>
      </c>
      <c r="AD148" s="1">
        <f ca="1">0*(RAND())</f>
        <v>0</v>
      </c>
      <c r="AE148" s="1">
        <f ca="1">0*(RAND())</f>
        <v>0</v>
      </c>
      <c r="AF148" s="1">
        <f ca="1">0*(RAND())</f>
        <v>0</v>
      </c>
      <c r="AG148" s="1">
        <f ca="1">1.44*(RAND())</f>
        <v>0.88727224929636073</v>
      </c>
      <c r="AH148" s="1">
        <f ca="1">22.56*(RAND())</f>
        <v>16.77888399320895</v>
      </c>
      <c r="AI148" s="1">
        <f ca="1">0*(RAND())</f>
        <v>0</v>
      </c>
      <c r="AJ148" s="1">
        <f ca="1">0*(RAND())</f>
        <v>0</v>
      </c>
      <c r="AK148" s="1">
        <f ca="1">0*(RAND())</f>
        <v>0</v>
      </c>
      <c r="AL148" s="1">
        <f ca="1">0*(RAND())</f>
        <v>0</v>
      </c>
      <c r="AM148" s="1">
        <f ca="1">0*(RAND())</f>
        <v>0</v>
      </c>
      <c r="AN148" s="1">
        <f ca="1">0*(RAND())</f>
        <v>0</v>
      </c>
      <c r="AO148" s="1">
        <f ca="1">0*(RAND())</f>
        <v>0</v>
      </c>
      <c r="AP148" s="1">
        <f ca="1">0*(RAND())</f>
        <v>0</v>
      </c>
      <c r="AQ148" s="1">
        <f ca="1">0*(RAND())</f>
        <v>0</v>
      </c>
      <c r="AR148" s="1">
        <f ca="1">20*(RAND())</f>
        <v>0.4551407445272182</v>
      </c>
      <c r="AS148" s="1">
        <f ca="1">0*(RAND())</f>
        <v>0</v>
      </c>
      <c r="AT148" s="1">
        <f ca="1">200.683384685131*(RAND())</f>
        <v>47.362156614720021</v>
      </c>
      <c r="AU148" s="1">
        <f ca="1">0*(RAND())</f>
        <v>0</v>
      </c>
      <c r="AV148" s="1">
        <f ca="1">0*(RAND())</f>
        <v>0</v>
      </c>
      <c r="AW148" s="1">
        <f ca="1">0*(RAND())</f>
        <v>0</v>
      </c>
      <c r="AX148" s="1">
        <f ca="1">0*(RAND())</f>
        <v>0</v>
      </c>
      <c r="AY148" s="1">
        <f ca="1">0*(RAND())</f>
        <v>0</v>
      </c>
      <c r="AZ148" s="1">
        <f ca="1">22.56*(RAND())</f>
        <v>4.6450162848515166</v>
      </c>
      <c r="BA148" s="1" t="s">
        <v>97</v>
      </c>
      <c r="BB148" s="1" t="s">
        <v>97</v>
      </c>
      <c r="BC148" s="1" t="s">
        <v>97</v>
      </c>
      <c r="BD148" s="1">
        <f ca="1">0*(RAND())</f>
        <v>0</v>
      </c>
      <c r="BF148" s="20">
        <f t="shared" ca="1" si="4"/>
        <v>5.5322885341478774</v>
      </c>
      <c r="BG148" s="21">
        <f t="shared" ca="1" si="5"/>
        <v>20.84914290232971</v>
      </c>
    </row>
    <row r="149" spans="3:59" x14ac:dyDescent="0.3">
      <c r="C149" s="2">
        <v>1</v>
      </c>
      <c r="E149" s="1" t="s">
        <v>95</v>
      </c>
      <c r="F149" s="1">
        <v>17</v>
      </c>
      <c r="G149" s="19">
        <v>44874</v>
      </c>
      <c r="H149" s="1" t="s">
        <v>112</v>
      </c>
      <c r="I149" s="1">
        <f ca="1">0*(RAND())</f>
        <v>0</v>
      </c>
      <c r="J149" s="1">
        <f ca="1">6.8*(RAND())</f>
        <v>1.9491532085190195</v>
      </c>
      <c r="K149" s="1">
        <f ca="1">6.8*(RAND())</f>
        <v>6.7449479390218734</v>
      </c>
      <c r="L149" s="1">
        <f ca="1">0*(RAND())</f>
        <v>0</v>
      </c>
      <c r="M149" s="1">
        <f ca="1">6.49421118491182*(RAND())</f>
        <v>4.246542530862043</v>
      </c>
      <c r="N149" s="1">
        <f ca="1">0*(RAND())</f>
        <v>0</v>
      </c>
      <c r="O149" s="1">
        <f ca="1">0.305788815088181*(RAND())</f>
        <v>0.27583544799958837</v>
      </c>
      <c r="P149" s="1">
        <f ca="1">0*(RAND())</f>
        <v>0</v>
      </c>
      <c r="Q149" s="1">
        <f ca="1">0*(RAND())</f>
        <v>0</v>
      </c>
      <c r="R149" s="1">
        <f ca="1">0*(RAND())</f>
        <v>0</v>
      </c>
      <c r="S149" s="1">
        <f ca="1">2.56*(RAND())</f>
        <v>2.1956384812091234</v>
      </c>
      <c r="T149" s="1">
        <f ca="1">5*(RAND())</f>
        <v>4.5014012212309895</v>
      </c>
      <c r="U149" s="1">
        <f ca="1">5*(RAND())</f>
        <v>2.5047323263962378</v>
      </c>
      <c r="V149" s="1">
        <f ca="1">8.6*(RAND())</f>
        <v>8.2806547147748546</v>
      </c>
      <c r="W149" s="1">
        <f ca="1">87.04*(RAND())</f>
        <v>53.494679894976478</v>
      </c>
      <c r="X149" s="1">
        <f ca="1">429.852631578947*(RAND())</f>
        <v>268.00180134299217</v>
      </c>
      <c r="Y149" s="1">
        <f ca="1">23.76*(RAND())</f>
        <v>2.3176484336236358</v>
      </c>
      <c r="Z149" s="1">
        <f ca="1">17.3758198924731*(RAND())</f>
        <v>4.0780576351286388</v>
      </c>
      <c r="AA149" s="1">
        <f ca="1">18.5059806294377*(RAND())</f>
        <v>2.4101861202726083</v>
      </c>
      <c r="AB149" s="1">
        <f ca="1">17.0059806294377*(RAND())</f>
        <v>5.6899504006347827</v>
      </c>
      <c r="AC149" s="1">
        <f ca="1">0*(RAND())</f>
        <v>0</v>
      </c>
      <c r="AD149" s="1">
        <f ca="1">0*(RAND())</f>
        <v>0</v>
      </c>
      <c r="AE149" s="1">
        <f ca="1">0*(RAND())</f>
        <v>0</v>
      </c>
      <c r="AF149" s="1">
        <f ca="1">0*(RAND())</f>
        <v>0</v>
      </c>
      <c r="AG149" s="1">
        <f ca="1">0.24*(RAND())</f>
        <v>8.9055476909368353E-2</v>
      </c>
      <c r="AH149" s="1">
        <f ca="1">6.75401937056234*(RAND())</f>
        <v>3.7524391279631444</v>
      </c>
      <c r="AI149" s="1">
        <f ca="1">1*(RAND())</f>
        <v>0.44881285710630925</v>
      </c>
      <c r="AJ149" s="1">
        <f ca="1">1*(RAND())</f>
        <v>0.86387235491575398</v>
      </c>
      <c r="AK149" s="1">
        <f ca="1">0.5*(RAND())</f>
        <v>0.24522904041113863</v>
      </c>
      <c r="AL149" s="1">
        <f ca="1">0.422889784946237*(RAND())</f>
        <v>0.13900145378325901</v>
      </c>
      <c r="AM149" s="1">
        <f ca="1">1*(RAND())</f>
        <v>0.19407033592438383</v>
      </c>
      <c r="AN149" s="1">
        <f ca="1">0.8*(RAND())</f>
        <v>0.51339198444707335</v>
      </c>
      <c r="AO149" s="1">
        <f ca="1">0.369839263035455*(RAND())</f>
        <v>0.31822626777816648</v>
      </c>
      <c r="AP149" s="1">
        <f ca="1">7.26523635405937*(RAND())</f>
        <v>0.29502798754843224</v>
      </c>
      <c r="AQ149" s="1">
        <f ca="1">0*(RAND())</f>
        <v>0</v>
      </c>
      <c r="AR149" s="1">
        <f ca="1">20*(RAND())</f>
        <v>8.7194448841108851</v>
      </c>
      <c r="AS149" s="1">
        <f ca="1">20*(RAND())</f>
        <v>8.799979804841545</v>
      </c>
      <c r="AT149" s="1">
        <f ca="1">116.941580756014*(RAND())</f>
        <v>88.928520169433895</v>
      </c>
      <c r="AU149" s="1">
        <f ca="1">87.9695851840699*(RAND())</f>
        <v>40.563704158820975</v>
      </c>
      <c r="AV149" s="1">
        <f ca="1">0*(RAND())</f>
        <v>0</v>
      </c>
      <c r="AW149" s="1">
        <f ca="1">0*(RAND())</f>
        <v>0</v>
      </c>
      <c r="AX149" s="1">
        <f ca="1">0*(RAND())</f>
        <v>0</v>
      </c>
      <c r="AY149" s="1">
        <f ca="1">0.161290322580645*(RAND())</f>
        <v>0.1341455712853149</v>
      </c>
      <c r="AZ149" s="1">
        <f ca="1">0*(RAND())</f>
        <v>0</v>
      </c>
      <c r="BA149" s="1" t="s">
        <v>97</v>
      </c>
      <c r="BB149" s="1" t="s">
        <v>97</v>
      </c>
      <c r="BC149" s="1" t="s">
        <v>97</v>
      </c>
      <c r="BD149" s="1">
        <f ca="1">1.5*(RAND())</f>
        <v>0.50078404493034356</v>
      </c>
      <c r="BF149" s="20">
        <f t="shared" ca="1" si="4"/>
        <v>9.1365397881258943</v>
      </c>
      <c r="BG149" s="21">
        <f t="shared" ca="1" si="5"/>
        <v>2.4067039105330044</v>
      </c>
    </row>
    <row r="150" spans="3:59" x14ac:dyDescent="0.3">
      <c r="C150" s="2">
        <v>1</v>
      </c>
      <c r="E150" s="1" t="s">
        <v>95</v>
      </c>
      <c r="F150" s="1">
        <v>18</v>
      </c>
      <c r="G150" s="19">
        <v>44874</v>
      </c>
      <c r="H150" s="1" t="s">
        <v>113</v>
      </c>
      <c r="I150" s="1">
        <f ca="1">0*(RAND())</f>
        <v>0</v>
      </c>
      <c r="J150" s="1">
        <f ca="1">12*(RAND())</f>
        <v>9.926838999299763</v>
      </c>
      <c r="K150" s="1">
        <f ca="1">12*(RAND())</f>
        <v>9.525821227373406</v>
      </c>
      <c r="L150" s="1">
        <f ca="1">0*(RAND())</f>
        <v>0</v>
      </c>
      <c r="M150" s="1">
        <f ca="1">12*(RAND())</f>
        <v>1.6901901529736314</v>
      </c>
      <c r="N150" s="1">
        <f ca="1">0*(RAND())</f>
        <v>0</v>
      </c>
      <c r="O150" s="1">
        <f ca="1">0*(RAND())</f>
        <v>0</v>
      </c>
      <c r="P150" s="1">
        <f ca="1">0*(RAND())</f>
        <v>0</v>
      </c>
      <c r="Q150" s="1">
        <f ca="1">0*(RAND())</f>
        <v>0</v>
      </c>
      <c r="R150" s="1">
        <f ca="1">0*(RAND())</f>
        <v>0</v>
      </c>
      <c r="S150" s="1">
        <f ca="1">2.56*(RAND())</f>
        <v>0.98304685564882843</v>
      </c>
      <c r="T150" s="1">
        <f ca="1">5*(RAND())</f>
        <v>3.4536053550023182</v>
      </c>
      <c r="U150" s="1">
        <f ca="1">5*(RAND())</f>
        <v>1.2750917932992334</v>
      </c>
      <c r="V150" s="1">
        <f ca="1">0*(RAND())</f>
        <v>0</v>
      </c>
      <c r="W150" s="1">
        <f ca="1">153.6*(RAND())</f>
        <v>51.567836075294785</v>
      </c>
      <c r="X150" s="1">
        <f ca="1">679.770067977007*(RAND())</f>
        <v>144.90805278602357</v>
      </c>
      <c r="Y150" s="1">
        <f ca="1">24*(RAND())</f>
        <v>17.065913227121868</v>
      </c>
      <c r="Z150" s="1">
        <f ca="1">16.762208781362*(RAND())</f>
        <v>11.502149365465863</v>
      </c>
      <c r="AA150" s="1">
        <f ca="1">16.8019457119763*(RAND())</f>
        <v>9.7230589021459366</v>
      </c>
      <c r="AB150" s="1">
        <f ca="1">14.8019457119763*(RAND())</f>
        <v>2.5263915006858659</v>
      </c>
      <c r="AC150" s="1">
        <f ca="1">0*(RAND())</f>
        <v>0</v>
      </c>
      <c r="AD150" s="1">
        <f ca="1">0*(RAND())</f>
        <v>0</v>
      </c>
      <c r="AE150" s="1">
        <f ca="1">0*(RAND())</f>
        <v>0</v>
      </c>
      <c r="AF150" s="1">
        <f ca="1">0*(RAND())</f>
        <v>0</v>
      </c>
      <c r="AG150" s="1">
        <f ca="1">0*(RAND())</f>
        <v>0</v>
      </c>
      <c r="AH150" s="1">
        <f ca="1">9.19805428802369*(RAND())</f>
        <v>0.49697673627084449</v>
      </c>
      <c r="AI150" s="1">
        <f ca="1">1*(RAND())</f>
        <v>0.2128814693746266</v>
      </c>
      <c r="AJ150" s="1">
        <f ca="1">1*(RAND())</f>
        <v>1.6838100028596648E-3</v>
      </c>
      <c r="AK150" s="1">
        <f ca="1">0.5*(RAND())</f>
        <v>0.35226752139786971</v>
      </c>
      <c r="AL150" s="1">
        <f ca="1">0.409834229390681*(RAND())</f>
        <v>0.38013779635715039</v>
      </c>
      <c r="AM150" s="1">
        <f ca="1">1.5*(RAND())</f>
        <v>1.3308554207316932</v>
      </c>
      <c r="AN150" s="1">
        <f ca="1">0.666666666666667*(RAND())</f>
        <v>0.5717881545179716</v>
      </c>
      <c r="AO150" s="1">
        <f ca="1">1.96026306938569*(RAND())</f>
        <v>1.801837072082594</v>
      </c>
      <c r="AP150" s="1">
        <f ca="1">9*(RAND())</f>
        <v>3.0169260852380679</v>
      </c>
      <c r="AQ150" s="1">
        <f ca="1">0*(RAND())</f>
        <v>0</v>
      </c>
      <c r="AR150" s="1">
        <f ca="1">20*(RAND())</f>
        <v>5.4038167041393255</v>
      </c>
      <c r="AS150" s="1">
        <f ca="1">20*(RAND())</f>
        <v>10.415285294466925</v>
      </c>
      <c r="AT150" s="1">
        <f ca="1">129.937878809861*(RAND())</f>
        <v>95.584103775412942</v>
      </c>
      <c r="AU150" s="1">
        <f ca="1">739.943571991645*(RAND())</f>
        <v>122.8342868934579</v>
      </c>
      <c r="AV150" s="1">
        <f ca="1">0*(RAND())</f>
        <v>0</v>
      </c>
      <c r="AW150" s="1">
        <f ca="1">0*(RAND())</f>
        <v>0</v>
      </c>
      <c r="AX150" s="1">
        <f ca="1">0*(RAND())</f>
        <v>0</v>
      </c>
      <c r="AY150" s="1">
        <f ca="1">0.161290322580645*(RAND())</f>
        <v>7.4243477082554452E-2</v>
      </c>
      <c r="AZ150" s="1">
        <f ca="1">0*(RAND())</f>
        <v>0</v>
      </c>
      <c r="BA150" s="1" t="s">
        <v>97</v>
      </c>
      <c r="BB150" s="1" t="s">
        <v>97</v>
      </c>
      <c r="BC150" s="1" t="s">
        <v>97</v>
      </c>
      <c r="BD150" s="1">
        <f ca="1">2*(RAND())</f>
        <v>1.3389902020171467</v>
      </c>
      <c r="BF150" s="20">
        <f t="shared" ca="1" si="4"/>
        <v>8.5910764242503319</v>
      </c>
      <c r="BG150" s="21">
        <f t="shared" ca="1" si="5"/>
        <v>17.065913227121868</v>
      </c>
    </row>
    <row r="151" spans="3:59" x14ac:dyDescent="0.3">
      <c r="C151" s="2">
        <v>1</v>
      </c>
      <c r="E151" s="1" t="s">
        <v>95</v>
      </c>
      <c r="F151" s="1">
        <v>19</v>
      </c>
      <c r="G151" s="19">
        <v>44874</v>
      </c>
      <c r="H151" s="1" t="s">
        <v>114</v>
      </c>
      <c r="I151" s="1">
        <f ca="1">5*(RAND())</f>
        <v>4.0649617193279353</v>
      </c>
      <c r="J151" s="1">
        <f ca="1">4.83601418807205*(RAND())</f>
        <v>3.2415881055666809</v>
      </c>
      <c r="K151" s="1">
        <f ca="1">3.83601418807205*(RAND())</f>
        <v>0.47308418254145818</v>
      </c>
      <c r="L151" s="1">
        <f ca="1">3.64963503649635*(RAND())</f>
        <v>2.9136513153615895</v>
      </c>
      <c r="M151" s="1">
        <f ca="1">0.186379151575705*(RAND())</f>
        <v>0.13809445128374678</v>
      </c>
      <c r="N151" s="1">
        <f ca="1">0*(RAND())</f>
        <v>0</v>
      </c>
      <c r="O151" s="1">
        <f ca="1">0*(RAND())</f>
        <v>0</v>
      </c>
      <c r="P151" s="1">
        <f ca="1">0*(RAND())</f>
        <v>0</v>
      </c>
      <c r="Q151" s="1">
        <f ca="1">0*(RAND())</f>
        <v>0</v>
      </c>
      <c r="R151" s="1">
        <f ca="1">1*(RAND())</f>
        <v>0.14940201874087999</v>
      </c>
      <c r="S151" s="1">
        <f ca="1">1.42781813609156*(RAND())</f>
        <v>0.73932384514431215</v>
      </c>
      <c r="T151" s="1">
        <f ca="1">2.3*(RAND())</f>
        <v>0.51010152024665922</v>
      </c>
      <c r="U151" s="1">
        <f ca="1">9.6*(RAND())</f>
        <v>2.9458460675789757</v>
      </c>
      <c r="V151" s="1">
        <f ca="1">8.5*(RAND())</f>
        <v>2.5129060632719389</v>
      </c>
      <c r="W151" s="1">
        <f ca="1">12.5974004444777*(RAND())</f>
        <v>8.4141908407008028</v>
      </c>
      <c r="X151" s="1">
        <f ca="1">300*(RAND())</f>
        <v>58.191470264660907</v>
      </c>
      <c r="Y151" s="1">
        <f ca="1">23.52*(RAND())</f>
        <v>16.022232518920699</v>
      </c>
      <c r="Z151" s="1">
        <f ca="1">17.6082930107527*(RAND())</f>
        <v>17.029537970018254</v>
      </c>
      <c r="AA151" s="1">
        <f ca="1">17.6200472935735*(RAND())</f>
        <v>13.500509628033589</v>
      </c>
      <c r="AB151" s="1">
        <f ca="1">12.7867139602402*(RAND())</f>
        <v>2.5123595482753451</v>
      </c>
      <c r="AC151" s="1">
        <f ca="1">3.33333333333333*(RAND())</f>
        <v>3.2322273478631209</v>
      </c>
      <c r="AD151" s="1">
        <f ca="1">0*(RAND())</f>
        <v>0</v>
      </c>
      <c r="AE151" s="1">
        <f ca="1">0*(RAND())</f>
        <v>0</v>
      </c>
      <c r="AF151" s="1">
        <f ca="1">0*(RAND())</f>
        <v>0</v>
      </c>
      <c r="AG151" s="1">
        <f ca="1">0.48*(RAND())</f>
        <v>3.88930624783589E-2</v>
      </c>
      <c r="AH151" s="1">
        <f ca="1">10.7332860397598*(RAND())</f>
        <v>3.8645327418825679</v>
      </c>
      <c r="AI151" s="1">
        <f ca="1">1*(RAND())</f>
        <v>9.2809354430414714E-2</v>
      </c>
      <c r="AJ151" s="1">
        <f ca="1">1*(RAND())</f>
        <v>7.9487516664239033E-2</v>
      </c>
      <c r="AK151" s="1">
        <f ca="1">0.5*(RAND())</f>
        <v>0.39448063338990025</v>
      </c>
      <c r="AL151" s="1">
        <f ca="1">0.427836021505376*(RAND())</f>
        <v>0.17194473709948749</v>
      </c>
      <c r="AM151" s="1">
        <f ca="1">1*(RAND())</f>
        <v>0.92197872144704485</v>
      </c>
      <c r="AN151" s="1">
        <f ca="1">0.483870967741935*(RAND())</f>
        <v>0.14769203658141486</v>
      </c>
      <c r="AO151" s="1">
        <f ca="1">1.48824571717917*(RAND())</f>
        <v>0.42091031117108635</v>
      </c>
      <c r="AP151" s="1">
        <f ca="1">0.294904658929353*(RAND())</f>
        <v>0.27555339932997602</v>
      </c>
      <c r="AQ151" s="1">
        <f ca="1">5.2836053083567*(RAND())</f>
        <v>4.9455720058609103</v>
      </c>
      <c r="AR151" s="1">
        <f ca="1">20*(RAND())</f>
        <v>2.5436474474338322</v>
      </c>
      <c r="AS151" s="1">
        <f ca="1">20*(RAND())</f>
        <v>10.486330352152395</v>
      </c>
      <c r="AT151" s="1">
        <f ca="1">73.4536082474227*(RAND())</f>
        <v>26.151471428833236</v>
      </c>
      <c r="AU151" s="1">
        <f ca="1">80.2816901408451*(RAND())</f>
        <v>31.937678497355705</v>
      </c>
      <c r="AV151" s="1">
        <f ca="1">0*(RAND())</f>
        <v>0</v>
      </c>
      <c r="AW151" s="1">
        <f ca="1">0*(RAND())</f>
        <v>0</v>
      </c>
      <c r="AX151" s="1">
        <f ca="1">0*(RAND())</f>
        <v>0</v>
      </c>
      <c r="AY151" s="1">
        <f ca="1">0*(RAND())</f>
        <v>0</v>
      </c>
      <c r="AZ151" s="1">
        <f ca="1">0*(RAND())</f>
        <v>0</v>
      </c>
      <c r="BA151" s="1" t="s">
        <v>97</v>
      </c>
      <c r="BB151" s="1" t="s">
        <v>97</v>
      </c>
      <c r="BC151" s="1" t="s">
        <v>97</v>
      </c>
      <c r="BD151" s="1">
        <f ca="1">1.5*(RAND())</f>
        <v>1.0955114235662218</v>
      </c>
      <c r="BF151" s="20">
        <f t="shared" ca="1" si="4"/>
        <v>9.1082946929666342</v>
      </c>
      <c r="BG151" s="21">
        <f t="shared" ca="1" si="5"/>
        <v>16.061125581399057</v>
      </c>
    </row>
    <row r="152" spans="3:59" x14ac:dyDescent="0.3">
      <c r="C152" s="2">
        <v>1</v>
      </c>
      <c r="E152" s="1" t="s">
        <v>95</v>
      </c>
      <c r="F152" s="1">
        <v>20</v>
      </c>
      <c r="G152" s="19">
        <v>44874</v>
      </c>
      <c r="H152" s="1" t="s">
        <v>115</v>
      </c>
      <c r="I152" s="1">
        <f ca="1">6*(RAND())</f>
        <v>0.91436121046099905</v>
      </c>
      <c r="J152" s="1">
        <f ca="1">5.38876171412456*(RAND())</f>
        <v>2.6350556974968136</v>
      </c>
      <c r="K152" s="1">
        <f ca="1">4.38876171412456*(RAND())</f>
        <v>3.1156568613757649</v>
      </c>
      <c r="L152" s="1">
        <f ca="1">4.37956204379562*(RAND())</f>
        <v>4.3496531578489703</v>
      </c>
      <c r="M152" s="1">
        <f ca="1">0.00919967032894409*(RAND())</f>
        <v>6.9206041315733116E-3</v>
      </c>
      <c r="N152" s="1">
        <f ca="1">0*(RAND())</f>
        <v>0</v>
      </c>
      <c r="O152" s="1">
        <f ca="1">0*(RAND())</f>
        <v>0</v>
      </c>
      <c r="P152" s="1">
        <f ca="1">0*(RAND())</f>
        <v>0</v>
      </c>
      <c r="Q152" s="1">
        <f ca="1">0*(RAND())</f>
        <v>0</v>
      </c>
      <c r="R152" s="1">
        <f ca="1">1*(RAND())</f>
        <v>0.88028479609786892</v>
      </c>
      <c r="S152" s="1">
        <f ca="1">1.3724944639068*(RAND())</f>
        <v>1.0721010976942393</v>
      </c>
      <c r="T152" s="1">
        <f ca="1">8.80209618815698*(RAND())</f>
        <v>6.2039409929672072E-2</v>
      </c>
      <c r="U152" s="1">
        <f ca="1">9.8*(RAND())</f>
        <v>3.0720601005244883</v>
      </c>
      <c r="V152" s="1">
        <f ca="1">8.8*(RAND())</f>
        <v>2.7314367884614645</v>
      </c>
      <c r="W152" s="1">
        <f ca="1">53.0198766697667*(RAND())</f>
        <v>26.979337913824615</v>
      </c>
      <c r="X152" s="1">
        <f ca="1">300.217194570136*(RAND())</f>
        <v>85.695983770974252</v>
      </c>
      <c r="Y152" s="1">
        <f ca="1">24*(RAND())</f>
        <v>19.437605848521805</v>
      </c>
      <c r="Z152" s="1">
        <f ca="1">17.9835349462366*(RAND())</f>
        <v>2.075643248956069</v>
      </c>
      <c r="AA152" s="1">
        <f ca="1">19.4495439021753*(RAND())</f>
        <v>11.673666274941738</v>
      </c>
      <c r="AB152" s="1">
        <f ca="1">14.6186220959415*(RAND())</f>
        <v>4.7976159615722649</v>
      </c>
      <c r="AC152" s="1">
        <f ca="1">3.3309218062338*(RAND())</f>
        <v>1.5400685982746236</v>
      </c>
      <c r="AD152" s="1">
        <f ca="1">0*(RAND())</f>
        <v>0</v>
      </c>
      <c r="AE152" s="1">
        <f ca="1">0*(RAND())</f>
        <v>0</v>
      </c>
      <c r="AF152" s="1">
        <f ca="1">0*(RAND())</f>
        <v>0</v>
      </c>
      <c r="AG152" s="1">
        <f ca="1">0*(RAND())</f>
        <v>0</v>
      </c>
      <c r="AH152" s="1">
        <f ca="1">9.38137790405847*(RAND())</f>
        <v>5.4683530747311089</v>
      </c>
      <c r="AI152" s="1">
        <f ca="1">1*(RAND())</f>
        <v>0.49854790808302585</v>
      </c>
      <c r="AJ152" s="1">
        <f ca="1">1*(RAND())</f>
        <v>1.5093457101929997E-2</v>
      </c>
      <c r="AK152" s="1">
        <f ca="1">0.5*(RAND())</f>
        <v>6.8461038825329779E-2</v>
      </c>
      <c r="AL152" s="1">
        <f ca="1">0.435819892473118*(RAND())</f>
        <v>2.0445520869878948E-2</v>
      </c>
      <c r="AM152" s="1">
        <f ca="1">1*(RAND())</f>
        <v>0.41537978352823124</v>
      </c>
      <c r="AN152" s="1">
        <f ca="1">0.580645161290323*(RAND())</f>
        <v>0.49957471338342635</v>
      </c>
      <c r="AO152" s="1">
        <f ca="1">0.0339910440612301*(RAND())</f>
        <v>2.6553317604554399E-2</v>
      </c>
      <c r="AP152" s="1">
        <f ca="1">0.0147790085387349*(RAND())</f>
        <v>1.0801942228048056E-2</v>
      </c>
      <c r="AQ152" s="1">
        <f ca="1">6.49983954204975*(RAND())</f>
        <v>3.7885814727307654</v>
      </c>
      <c r="AR152" s="1">
        <f ca="1">20*(RAND())</f>
        <v>8.6393264908007854</v>
      </c>
      <c r="AS152" s="1">
        <f ca="1">20*(RAND())</f>
        <v>2.4297841536392073</v>
      </c>
      <c r="AT152" s="1">
        <f ca="1">72.3476455501858*(RAND())</f>
        <v>32.738665613077444</v>
      </c>
      <c r="AU152" s="1">
        <f ca="1">78.3114896510047*(RAND())</f>
        <v>1.1208570848797754</v>
      </c>
      <c r="AV152" s="1">
        <f ca="1">0*(RAND())</f>
        <v>0</v>
      </c>
      <c r="AW152" s="1">
        <f ca="1">0*(RAND())</f>
        <v>0</v>
      </c>
      <c r="AX152" s="1">
        <f ca="1">0*(RAND())</f>
        <v>0</v>
      </c>
      <c r="AY152" s="1">
        <f ca="1">0*(RAND())</f>
        <v>0</v>
      </c>
      <c r="AZ152" s="1">
        <f ca="1">0*(RAND())</f>
        <v>0</v>
      </c>
      <c r="BA152" s="1" t="s">
        <v>97</v>
      </c>
      <c r="BB152" s="1" t="s">
        <v>97</v>
      </c>
      <c r="BC152" s="1" t="s">
        <v>97</v>
      </c>
      <c r="BD152" s="1">
        <f ca="1">1.5*(RAND())</f>
        <v>0.2017692223821666</v>
      </c>
      <c r="BF152" s="20">
        <f t="shared" ca="1" si="4"/>
        <v>8.083509521625432</v>
      </c>
      <c r="BG152" s="21">
        <f t="shared" ca="1" si="5"/>
        <v>19.437605848521805</v>
      </c>
    </row>
    <row r="153" spans="3:59" x14ac:dyDescent="0.3">
      <c r="C153" s="2">
        <v>1</v>
      </c>
      <c r="E153" s="1" t="s">
        <v>95</v>
      </c>
      <c r="F153" s="1">
        <v>21</v>
      </c>
      <c r="G153" s="19">
        <v>44874</v>
      </c>
      <c r="H153" s="1" t="s">
        <v>116</v>
      </c>
      <c r="I153" s="1">
        <f ca="1">0*(RAND())</f>
        <v>0</v>
      </c>
      <c r="J153" s="1">
        <f ca="1">0*(RAND())</f>
        <v>0</v>
      </c>
      <c r="K153" s="1">
        <f ca="1">0*(RAND())</f>
        <v>0</v>
      </c>
      <c r="L153" s="1">
        <f ca="1">0*(RAND())</f>
        <v>0</v>
      </c>
      <c r="M153" s="1">
        <f ca="1">0*(RAND())</f>
        <v>0</v>
      </c>
      <c r="N153" s="1">
        <f ca="1">0*(RAND())</f>
        <v>0</v>
      </c>
      <c r="O153" s="1">
        <f ca="1">0*(RAND())</f>
        <v>0</v>
      </c>
      <c r="P153" s="1">
        <f ca="1">0*(RAND())</f>
        <v>0</v>
      </c>
      <c r="Q153" s="1">
        <f ca="1">0*(RAND())</f>
        <v>0</v>
      </c>
      <c r="R153" s="1">
        <f ca="1">0*(RAND())</f>
        <v>0</v>
      </c>
      <c r="S153" s="1">
        <f ca="1">2.56*(RAND())</f>
        <v>1.6441260693382551</v>
      </c>
      <c r="T153" s="1" t="s">
        <v>97</v>
      </c>
      <c r="U153" s="1">
        <f ca="1">1.7*(RAND())</f>
        <v>0.98214096741944168</v>
      </c>
      <c r="V153" s="1">
        <f ca="1">2.8*(RAND())</f>
        <v>1.9669032442023779</v>
      </c>
      <c r="W153" s="1">
        <f ca="1">0*(RAND())</f>
        <v>0</v>
      </c>
      <c r="X153" s="1">
        <f ca="1">900*(RAND())</f>
        <v>533.12040227891407</v>
      </c>
      <c r="Y153" s="1">
        <f ca="1">0*(RAND())</f>
        <v>0</v>
      </c>
      <c r="Z153" s="1">
        <f ca="1">0*(RAND())</f>
        <v>0</v>
      </c>
      <c r="AA153" s="1">
        <f ca="1">0*(RAND())</f>
        <v>0</v>
      </c>
      <c r="AB153" s="1">
        <f ca="1">0*(RAND())</f>
        <v>0</v>
      </c>
      <c r="AC153" s="1">
        <f ca="1">0*(RAND())</f>
        <v>0</v>
      </c>
      <c r="AD153" s="1">
        <f ca="1">24*(RAND())</f>
        <v>9.9846903951519952</v>
      </c>
      <c r="AE153" s="1">
        <f ca="1">0*(RAND())</f>
        <v>0</v>
      </c>
      <c r="AF153" s="1">
        <f ca="1">24*(RAND())</f>
        <v>1.9505909774018484</v>
      </c>
      <c r="AG153" s="1">
        <f ca="1">0*(RAND())</f>
        <v>0</v>
      </c>
      <c r="AH153" s="1">
        <f ca="1">0*(RAND())</f>
        <v>0</v>
      </c>
      <c r="AI153" s="1">
        <f ca="1">0*(RAND())</f>
        <v>0</v>
      </c>
      <c r="AJ153" s="1">
        <f ca="1">0*(RAND())</f>
        <v>0</v>
      </c>
      <c r="AK153" s="1">
        <f ca="1">0*(RAND())</f>
        <v>0</v>
      </c>
      <c r="AL153" s="1">
        <f ca="1">0*(RAND())</f>
        <v>0</v>
      </c>
      <c r="AM153" s="1">
        <f ca="1">0*(RAND())</f>
        <v>0</v>
      </c>
      <c r="AN153" s="1">
        <f ca="1">0*(RAND())</f>
        <v>0</v>
      </c>
      <c r="AO153" s="1">
        <f ca="1">0*(RAND())</f>
        <v>0</v>
      </c>
      <c r="AP153" s="1">
        <f ca="1">0*(RAND())</f>
        <v>0</v>
      </c>
      <c r="AQ153" s="1">
        <f ca="1">0*(RAND())</f>
        <v>0</v>
      </c>
      <c r="AR153" s="1">
        <f ca="1">21*(RAND())</f>
        <v>20.515140069801024</v>
      </c>
      <c r="AS153" s="1">
        <f ca="1">21*(RAND())</f>
        <v>2.3109070271147463</v>
      </c>
      <c r="AT153" s="1">
        <f ca="1">223.195187165775*(RAND())</f>
        <v>195.4893513305062</v>
      </c>
      <c r="AU153" s="1">
        <f ca="1">0*(RAND())</f>
        <v>0</v>
      </c>
      <c r="AV153" s="1">
        <f ca="1">0*(RAND())</f>
        <v>0</v>
      </c>
      <c r="AW153" s="1">
        <f ca="1">0*(RAND())</f>
        <v>0</v>
      </c>
      <c r="AX153" s="1">
        <f ca="1">0*(RAND())</f>
        <v>0</v>
      </c>
      <c r="AY153" s="1">
        <f ca="1">0*(RAND())</f>
        <v>0</v>
      </c>
      <c r="AZ153" s="1">
        <f ca="1">0*(RAND())</f>
        <v>0</v>
      </c>
      <c r="BA153" s="1" t="s">
        <v>97</v>
      </c>
      <c r="BB153" s="1" t="s">
        <v>97</v>
      </c>
      <c r="BC153" s="1" t="s">
        <v>97</v>
      </c>
      <c r="BD153" s="1">
        <f ca="1">0*(RAND())</f>
        <v>0</v>
      </c>
      <c r="BF153" s="20">
        <f t="shared" ca="1" si="4"/>
        <v>1.9505909774018484</v>
      </c>
      <c r="BG153" s="21">
        <f t="shared" ca="1" si="5"/>
        <v>1.9505909774018484</v>
      </c>
    </row>
    <row r="154" spans="3:59" x14ac:dyDescent="0.3">
      <c r="C154" s="2">
        <v>1</v>
      </c>
      <c r="E154" s="1" t="s">
        <v>95</v>
      </c>
      <c r="F154" s="1">
        <v>22</v>
      </c>
      <c r="G154" s="19">
        <v>44874</v>
      </c>
      <c r="H154" s="1" t="s">
        <v>117</v>
      </c>
      <c r="I154" s="1">
        <f ca="1">0*(RAND())</f>
        <v>0</v>
      </c>
      <c r="J154" s="1">
        <f ca="1">7.78247752340347*(RAND())</f>
        <v>7.5490237701716367</v>
      </c>
      <c r="K154" s="1">
        <f ca="1">7.6*(RAND())</f>
        <v>6.7125922862791256</v>
      </c>
      <c r="L154" s="1">
        <f ca="1">0*(RAND())</f>
        <v>0</v>
      </c>
      <c r="M154" s="1">
        <f ca="1">7.45401798127723*(RAND())</f>
        <v>0.63214428276349544</v>
      </c>
      <c r="N154" s="1">
        <f ca="1">0*(RAND())</f>
        <v>0</v>
      </c>
      <c r="O154" s="1">
        <f ca="1">0.145982018722773*(RAND())</f>
        <v>0.13929737419177443</v>
      </c>
      <c r="P154" s="1">
        <f ca="1">0*(RAND())</f>
        <v>0</v>
      </c>
      <c r="Q154" s="1">
        <f ca="1">0*(RAND())</f>
        <v>0</v>
      </c>
      <c r="R154" s="1">
        <f ca="1">0.182477523403466*(RAND())</f>
        <v>5.2319379291357548E-2</v>
      </c>
      <c r="S154" s="1">
        <f ca="1">2.56*(RAND())</f>
        <v>1.5114652665258781</v>
      </c>
      <c r="T154" s="1">
        <f ca="1">2.7*(RAND())</f>
        <v>2.1823105272606451</v>
      </c>
      <c r="U154" s="1">
        <f ca="1">2.7*(RAND())</f>
        <v>1.7961730181523965</v>
      </c>
      <c r="V154" s="1">
        <f ca="1">0*(RAND())</f>
        <v>0</v>
      </c>
      <c r="W154" s="1">
        <f ca="1">52.5312*(RAND())</f>
        <v>9.7068048750969851</v>
      </c>
      <c r="X154" s="1">
        <f ca="1">479.316945305972*(RAND())</f>
        <v>89.495292621299527</v>
      </c>
      <c r="Y154" s="1">
        <f ca="1">22.8*(RAND())</f>
        <v>1.0776182118601336</v>
      </c>
      <c r="Z154" s="1">
        <f ca="1">17.5*(RAND())</f>
        <v>9.2177846317349523</v>
      </c>
      <c r="AA154" s="1">
        <f ca="1">16.0194998258139*(RAND())</f>
        <v>6.9561159416816274</v>
      </c>
      <c r="AB154" s="1">
        <f ca="1">13.6387965663308*(RAND())</f>
        <v>7.2313389580882417</v>
      </c>
      <c r="AC154" s="1">
        <f ca="1">0.3807032594831*(RAND())</f>
        <v>0.36480029687768972</v>
      </c>
      <c r="AD154" s="1">
        <f ca="1">0*(RAND())</f>
        <v>0</v>
      </c>
      <c r="AE154" s="1">
        <f ca="1">0*(RAND())</f>
        <v>0</v>
      </c>
      <c r="AF154" s="1">
        <f ca="1">0*(RAND())</f>
        <v>0</v>
      </c>
      <c r="AG154" s="1">
        <f ca="1">1.2*(RAND())</f>
        <v>0.56024391849661381</v>
      </c>
      <c r="AH154" s="1">
        <f ca="1">9.16120343366917*(RAND())</f>
        <v>8.0185678734143639</v>
      </c>
      <c r="AI154" s="1">
        <f ca="1">1*(RAND())</f>
        <v>0.91351546693830954</v>
      </c>
      <c r="AJ154" s="1">
        <f ca="1">1*(RAND())</f>
        <v>0.2696551277757574</v>
      </c>
      <c r="AK154" s="1">
        <f ca="1">0.5*(RAND())</f>
        <v>0.31732853711514675</v>
      </c>
      <c r="AL154" s="1">
        <f ca="1">0*(RAND())</f>
        <v>0</v>
      </c>
      <c r="AM154" s="1">
        <f ca="1">0*(RAND())</f>
        <v>0</v>
      </c>
      <c r="AN154" s="1">
        <f ca="1">0.6*(RAND())</f>
        <v>0.48712362356402716</v>
      </c>
      <c r="AO154" s="1">
        <f ca="1">3.48050017418607*(RAND())</f>
        <v>1.6264777277425853</v>
      </c>
      <c r="AP154" s="1">
        <f ca="1">6*(RAND())</f>
        <v>2.5212384110593851</v>
      </c>
      <c r="AQ154" s="1">
        <f ca="1">0*(RAND())</f>
        <v>0</v>
      </c>
      <c r="AR154" s="1">
        <f ca="1">20*(RAND())</f>
        <v>2.3521718709915262</v>
      </c>
      <c r="AS154" s="1">
        <f ca="1">0*(RAND())</f>
        <v>0</v>
      </c>
      <c r="AT154" s="1">
        <f ca="1">133.420372573921*(RAND())</f>
        <v>56.73559921582337</v>
      </c>
      <c r="AU154" s="1">
        <f ca="1">0*(RAND())</f>
        <v>0</v>
      </c>
      <c r="AV154" s="1">
        <f ca="1">0*(RAND())</f>
        <v>0</v>
      </c>
      <c r="AW154" s="1">
        <f ca="1">0*(RAND())</f>
        <v>0</v>
      </c>
      <c r="AX154" s="1">
        <f ca="1">0*(RAND())</f>
        <v>0</v>
      </c>
      <c r="AY154" s="1">
        <f ca="1">0.2*(RAND())</f>
        <v>0.13394520019246856</v>
      </c>
      <c r="AZ154" s="1">
        <f ca="1">0*(RAND())</f>
        <v>0</v>
      </c>
      <c r="BA154" s="1" t="s">
        <v>97</v>
      </c>
      <c r="BB154" s="1" t="s">
        <v>97</v>
      </c>
      <c r="BC154" s="1" t="s">
        <v>97</v>
      </c>
      <c r="BD154" s="1">
        <f ca="1">2*(RAND())</f>
        <v>1.978377406000799</v>
      </c>
      <c r="BF154" s="20">
        <f t="shared" ca="1" si="4"/>
        <v>13.88280626279164</v>
      </c>
      <c r="BG154" s="21">
        <f t="shared" ca="1" si="5"/>
        <v>1.6378621303567473</v>
      </c>
    </row>
    <row r="155" spans="3:59" x14ac:dyDescent="0.3">
      <c r="C155" s="2">
        <v>1</v>
      </c>
      <c r="E155" s="1" t="s">
        <v>95</v>
      </c>
      <c r="F155" s="1">
        <v>23</v>
      </c>
      <c r="G155" s="19">
        <v>44874</v>
      </c>
      <c r="H155" s="1" t="s">
        <v>118</v>
      </c>
      <c r="I155" s="1">
        <f ca="1">0*(RAND())</f>
        <v>0</v>
      </c>
      <c r="J155" s="1">
        <f ca="1">8.46833542381115*(RAND())</f>
        <v>0.25731734083005597</v>
      </c>
      <c r="K155" s="1">
        <f ca="1">8.3*(RAND())</f>
        <v>4.8407590478526892</v>
      </c>
      <c r="L155" s="1">
        <f ca="1">0*(RAND())</f>
        <v>0</v>
      </c>
      <c r="M155" s="1">
        <f ca="1">7.96332915237771*(RAND())</f>
        <v>4.03844341102503</v>
      </c>
      <c r="N155" s="1">
        <f ca="1">0*(RAND())</f>
        <v>0</v>
      </c>
      <c r="O155" s="1">
        <f ca="1">0.336670847622293*(RAND())</f>
        <v>5.8171598170019392E-2</v>
      </c>
      <c r="P155" s="1">
        <f ca="1">0*(RAND())</f>
        <v>0</v>
      </c>
      <c r="Q155" s="1">
        <f ca="1">0*(RAND())</f>
        <v>0</v>
      </c>
      <c r="R155" s="1">
        <f ca="1">0.168335423811146*(RAND())</f>
        <v>0.15444914126642209</v>
      </c>
      <c r="S155" s="1">
        <f ca="1">2.56*(RAND())</f>
        <v>2.4186049936085841</v>
      </c>
      <c r="T155" s="1">
        <f ca="1">3.7*(RAND())</f>
        <v>2.3347514971621055</v>
      </c>
      <c r="U155" s="1">
        <f ca="1">3.7*(RAND())</f>
        <v>2.1909530923160174</v>
      </c>
      <c r="V155" s="1">
        <f ca="1">0*(RAND())</f>
        <v>0</v>
      </c>
      <c r="W155" s="1">
        <f ca="1">78.6176*(RAND())</f>
        <v>52.213636313376711</v>
      </c>
      <c r="X155" s="1">
        <f ca="1">534.369282891022*(RAND())</f>
        <v>466.24433303436416</v>
      </c>
      <c r="Y155" s="1">
        <f ca="1">22.56*(RAND())</f>
        <v>11.787495003332817</v>
      </c>
      <c r="Z155" s="1">
        <f ca="1">17.86*(RAND())</f>
        <v>1.7452520622730212</v>
      </c>
      <c r="AA155" s="1">
        <f ca="1">14.5965253711537*(RAND())</f>
        <v>7.4049351746687737</v>
      </c>
      <c r="AB155" s="1">
        <f ca="1">12.7815083422922*(RAND())</f>
        <v>2.1825295593789975</v>
      </c>
      <c r="AC155" s="1">
        <f ca="1">0.315017028861437*(RAND())</f>
        <v>0.14742382159696252</v>
      </c>
      <c r="AD155" s="1">
        <f ca="1">0*(RAND())</f>
        <v>0</v>
      </c>
      <c r="AE155" s="1">
        <f ca="1">0*(RAND())</f>
        <v>0</v>
      </c>
      <c r="AF155" s="1">
        <f ca="1">0*(RAND())</f>
        <v>0</v>
      </c>
      <c r="AG155" s="1">
        <f ca="1">1.44*(RAND())</f>
        <v>0.6586506782698599</v>
      </c>
      <c r="AH155" s="1">
        <f ca="1">9.77849165770778*(RAND())</f>
        <v>3.2936009966631059</v>
      </c>
      <c r="AI155" s="1">
        <f ca="1">1*(RAND())</f>
        <v>0.46306566936392912</v>
      </c>
      <c r="AJ155" s="1">
        <f ca="1">1*(RAND())</f>
        <v>0.12924346239764095</v>
      </c>
      <c r="AK155" s="1">
        <f ca="1">0.5*(RAND())</f>
        <v>0.3868868874730963</v>
      </c>
      <c r="AL155" s="1">
        <f ca="1">0*(RAND())</f>
        <v>0</v>
      </c>
      <c r="AM155" s="1">
        <f ca="1">0*(RAND())</f>
        <v>0</v>
      </c>
      <c r="AN155" s="1">
        <f ca="1">0.5*(RAND())</f>
        <v>0.24294050062633055</v>
      </c>
      <c r="AO155" s="1">
        <f ca="1">4.76347462884634*(RAND())</f>
        <v>2.5385998294073149</v>
      </c>
      <c r="AP155" s="1">
        <f ca="1">7.38892900889875*(RAND())</f>
        <v>3.6485532163970795</v>
      </c>
      <c r="AQ155" s="1">
        <f ca="1">0*(RAND())</f>
        <v>0</v>
      </c>
      <c r="AR155" s="1">
        <f ca="1">21*(RAND())</f>
        <v>2.2874890640000838</v>
      </c>
      <c r="AS155" s="1">
        <f ca="1">21*(RAND())</f>
        <v>1.7899305504683478</v>
      </c>
      <c r="AT155" s="1">
        <f ca="1">113.192242631354*(RAND())</f>
        <v>107.47517167986193</v>
      </c>
      <c r="AU155" s="1">
        <f ca="1">0*(RAND())</f>
        <v>0</v>
      </c>
      <c r="AV155" s="1">
        <f ca="1">0*(RAND())</f>
        <v>0</v>
      </c>
      <c r="AW155" s="1">
        <f ca="1">0*(RAND())</f>
        <v>0</v>
      </c>
      <c r="AX155" s="1">
        <f ca="1">0*(RAND())</f>
        <v>0</v>
      </c>
      <c r="AY155" s="1">
        <f ca="1">0.2*(RAND())</f>
        <v>0.1490659912160372</v>
      </c>
      <c r="AZ155" s="1">
        <f ca="1">0*(RAND())</f>
        <v>0</v>
      </c>
      <c r="BA155" s="1" t="s">
        <v>97</v>
      </c>
      <c r="BB155" s="1" t="s">
        <v>97</v>
      </c>
      <c r="BC155" s="1" t="s">
        <v>97</v>
      </c>
      <c r="BD155" s="1">
        <f ca="1">1.5*(RAND())</f>
        <v>0.88628521967092999</v>
      </c>
      <c r="BF155" s="20">
        <f t="shared" ca="1" si="4"/>
        <v>7.7846916194010998</v>
      </c>
      <c r="BG155" s="21">
        <f t="shared" ca="1" si="5"/>
        <v>12.446145681602676</v>
      </c>
    </row>
    <row r="156" spans="3:59" x14ac:dyDescent="0.3">
      <c r="C156" s="2">
        <v>1</v>
      </c>
      <c r="E156" s="1" t="s">
        <v>95</v>
      </c>
      <c r="F156" s="1">
        <v>24</v>
      </c>
      <c r="G156" s="19">
        <v>44874</v>
      </c>
      <c r="H156" s="1" t="s">
        <v>119</v>
      </c>
      <c r="I156" s="1">
        <f ca="1">0*(RAND())</f>
        <v>0</v>
      </c>
      <c r="J156" s="1">
        <f ca="1">4.8*(RAND())</f>
        <v>1.8347780625854337</v>
      </c>
      <c r="K156" s="1">
        <f ca="1">4.8*(RAND())</f>
        <v>4.4130070902732905</v>
      </c>
      <c r="L156" s="1">
        <f ca="1">0*(RAND())</f>
        <v>0</v>
      </c>
      <c r="M156" s="1">
        <f ca="1">4.8*(RAND())</f>
        <v>3.7194974588531462</v>
      </c>
      <c r="N156" s="1">
        <f ca="1">0*(RAND())</f>
        <v>0</v>
      </c>
      <c r="O156" s="1">
        <f ca="1">0*(RAND())</f>
        <v>0</v>
      </c>
      <c r="P156" s="1">
        <f ca="1">0*(RAND())</f>
        <v>0</v>
      </c>
      <c r="Q156" s="1">
        <f ca="1">0*(RAND())</f>
        <v>0</v>
      </c>
      <c r="R156" s="1">
        <f ca="1">0*(RAND())</f>
        <v>0</v>
      </c>
      <c r="S156" s="1">
        <f ca="1">2.56*(RAND())</f>
        <v>1.8791402912503237</v>
      </c>
      <c r="T156" s="1">
        <f ca="1">2.7*(RAND())</f>
        <v>1.8949622635450638</v>
      </c>
      <c r="U156" s="1">
        <f ca="1">2.7*(RAND())</f>
        <v>1.8038207389484562</v>
      </c>
      <c r="V156" s="1">
        <f ca="1">0*(RAND())</f>
        <v>0</v>
      </c>
      <c r="W156" s="1">
        <f ca="1">33.1776*(RAND())</f>
        <v>32.159434253525156</v>
      </c>
      <c r="X156" s="1">
        <f ca="1">320.89338872164*(RAND())</f>
        <v>177.53565449135627</v>
      </c>
      <c r="Y156" s="1">
        <f ca="1">22.56*(RAND())</f>
        <v>4.9638311874213716</v>
      </c>
      <c r="Z156" s="1">
        <f ca="1">20.06*(RAND())</f>
        <v>1.4397534302299935</v>
      </c>
      <c r="AA156" s="1">
        <f ca="1">12.2902950573732*(RAND())</f>
        <v>9.9532671951936287</v>
      </c>
      <c r="AB156" s="1">
        <f ca="1">12.2902950573732*(RAND())</f>
        <v>5.1772046012241182</v>
      </c>
      <c r="AC156" s="1">
        <f ca="1">0*(RAND())</f>
        <v>0</v>
      </c>
      <c r="AD156" s="1">
        <f ca="1">0*(RAND())</f>
        <v>0</v>
      </c>
      <c r="AE156" s="1">
        <f ca="1">0*(RAND())</f>
        <v>0</v>
      </c>
      <c r="AF156" s="1">
        <f ca="1">0*(RAND())</f>
        <v>0</v>
      </c>
      <c r="AG156" s="1">
        <f ca="1">1.44*(RAND())</f>
        <v>1.1233658757212823</v>
      </c>
      <c r="AH156" s="1">
        <f ca="1">10.2697049426268*(RAND())</f>
        <v>7.4026979716480916</v>
      </c>
      <c r="AI156" s="1">
        <f ca="1">1*(RAND())</f>
        <v>0.12093093050604486</v>
      </c>
      <c r="AJ156" s="1">
        <f ca="1">1*(RAND())</f>
        <v>0.7987802621182436</v>
      </c>
      <c r="AK156" s="1">
        <f ca="1">0.5*(RAND())</f>
        <v>9.8244526854739944E-3</v>
      </c>
      <c r="AL156" s="1">
        <f ca="1">0*(RAND())</f>
        <v>0</v>
      </c>
      <c r="AM156" s="1">
        <f ca="1">0*(RAND())</f>
        <v>0</v>
      </c>
      <c r="AN156" s="1">
        <f ca="1">0*(RAND())</f>
        <v>0</v>
      </c>
      <c r="AO156" s="1">
        <f ca="1">7.76970494262681*(RAND())</f>
        <v>4.3951431088259039</v>
      </c>
      <c r="AP156" s="1">
        <f ca="1">4*(RAND())</f>
        <v>1.7898071408921217</v>
      </c>
      <c r="AQ156" s="1">
        <f ca="1">0*(RAND())</f>
        <v>0</v>
      </c>
      <c r="AR156" s="1">
        <f ca="1">21*(RAND())</f>
        <v>16.695282170664441</v>
      </c>
      <c r="AS156" s="1">
        <f ca="1">0*(RAND())</f>
        <v>0</v>
      </c>
      <c r="AT156" s="1">
        <f ca="1">120.736241573729*(RAND())</f>
        <v>93.975861500919208</v>
      </c>
      <c r="AU156" s="1">
        <f ca="1">0*(RAND())</f>
        <v>0</v>
      </c>
      <c r="AV156" s="1">
        <f ca="1">0*(RAND())</f>
        <v>0</v>
      </c>
      <c r="AW156" s="1">
        <f ca="1">0*(RAND())</f>
        <v>0</v>
      </c>
      <c r="AX156" s="1">
        <f ca="1">0*(RAND())</f>
        <v>0</v>
      </c>
      <c r="AY156" s="1">
        <f ca="1">0*(RAND())</f>
        <v>0</v>
      </c>
      <c r="AZ156" s="1">
        <f ca="1">0*(RAND())</f>
        <v>0</v>
      </c>
      <c r="BA156" s="1" t="s">
        <v>97</v>
      </c>
      <c r="BB156" s="1" t="s">
        <v>97</v>
      </c>
      <c r="BC156" s="1" t="s">
        <v>97</v>
      </c>
      <c r="BD156" s="1">
        <f ca="1">0*(RAND())</f>
        <v>0</v>
      </c>
      <c r="BF156" s="20">
        <f t="shared" ca="1" si="4"/>
        <v>11.625249231081067</v>
      </c>
      <c r="BG156" s="21">
        <f t="shared" ca="1" si="5"/>
        <v>6.0871970631426535</v>
      </c>
    </row>
    <row r="157" spans="3:59" x14ac:dyDescent="0.3">
      <c r="C157" s="2">
        <v>1</v>
      </c>
      <c r="E157" s="1" t="s">
        <v>95</v>
      </c>
      <c r="F157" s="1">
        <v>25</v>
      </c>
      <c r="G157" s="19">
        <v>44874</v>
      </c>
      <c r="H157" s="1" t="s">
        <v>121</v>
      </c>
      <c r="I157" s="1">
        <f ca="1">0*(RAND())</f>
        <v>0</v>
      </c>
      <c r="J157" s="1">
        <f ca="1">0*(RAND())</f>
        <v>0</v>
      </c>
      <c r="K157" s="1">
        <f ca="1">0*(RAND())</f>
        <v>0</v>
      </c>
      <c r="L157" s="1">
        <f ca="1">0*(RAND())</f>
        <v>0</v>
      </c>
      <c r="M157" s="1">
        <f ca="1">0*(RAND())</f>
        <v>0</v>
      </c>
      <c r="N157" s="1">
        <f ca="1">0*(RAND())</f>
        <v>0</v>
      </c>
      <c r="O157" s="1">
        <f ca="1">0*(RAND())</f>
        <v>0</v>
      </c>
      <c r="P157" s="1">
        <f ca="1">0*(RAND())</f>
        <v>0</v>
      </c>
      <c r="Q157" s="1">
        <f ca="1">0*(RAND())</f>
        <v>0</v>
      </c>
      <c r="R157" s="1">
        <f ca="1">0*(RAND())</f>
        <v>0</v>
      </c>
      <c r="S157" s="1">
        <f ca="1">2.56*(RAND())</f>
        <v>0.48920141388425892</v>
      </c>
      <c r="T157" s="1" t="s">
        <v>97</v>
      </c>
      <c r="U157" s="1">
        <f ca="1">3.1*(RAND())</f>
        <v>0.86500066888809479</v>
      </c>
      <c r="V157" s="1">
        <f ca="1">0*(RAND())</f>
        <v>0</v>
      </c>
      <c r="W157" s="1">
        <f ca="1">0*(RAND())</f>
        <v>0</v>
      </c>
      <c r="X157" s="1">
        <f ca="1">509.653460831666*(RAND())</f>
        <v>503.39798160020132</v>
      </c>
      <c r="Y157" s="1">
        <f ca="1">0*(RAND())</f>
        <v>0</v>
      </c>
      <c r="Z157" s="1">
        <f ca="1">0*(RAND())</f>
        <v>0</v>
      </c>
      <c r="AA157" s="1">
        <f ca="1">0*(RAND())</f>
        <v>0</v>
      </c>
      <c r="AB157" s="1">
        <f ca="1">0*(RAND())</f>
        <v>0</v>
      </c>
      <c r="AC157" s="1">
        <f ca="1">0*(RAND())</f>
        <v>0</v>
      </c>
      <c r="AD157" s="1">
        <f ca="1">24*(RAND())</f>
        <v>7.5951809702884416</v>
      </c>
      <c r="AE157" s="1">
        <f ca="1">24*(RAND())</f>
        <v>18.990207328324054</v>
      </c>
      <c r="AF157" s="1">
        <f ca="1">0*(RAND())</f>
        <v>0</v>
      </c>
      <c r="AG157" s="1">
        <f ca="1">0*(RAND())</f>
        <v>0</v>
      </c>
      <c r="AH157" s="1">
        <f ca="1">0*(RAND())</f>
        <v>0</v>
      </c>
      <c r="AI157" s="1">
        <f ca="1">0*(RAND())</f>
        <v>0</v>
      </c>
      <c r="AJ157" s="1">
        <f ca="1">0*(RAND())</f>
        <v>0</v>
      </c>
      <c r="AK157" s="1">
        <f ca="1">0*(RAND())</f>
        <v>0</v>
      </c>
      <c r="AL157" s="1">
        <f ca="1">0*(RAND())</f>
        <v>0</v>
      </c>
      <c r="AM157" s="1">
        <f ca="1">0*(RAND())</f>
        <v>0</v>
      </c>
      <c r="AN157" s="1">
        <f ca="1">0*(RAND())</f>
        <v>0</v>
      </c>
      <c r="AO157" s="1">
        <f ca="1">0*(RAND())</f>
        <v>0</v>
      </c>
      <c r="AP157" s="1">
        <f ca="1">0*(RAND())</f>
        <v>0</v>
      </c>
      <c r="AQ157" s="1">
        <f ca="1">0*(RAND())</f>
        <v>0</v>
      </c>
      <c r="AR157" s="1">
        <f ca="1">21*(RAND())</f>
        <v>8.6029184434163177</v>
      </c>
      <c r="AS157" s="1">
        <f ca="1">21*(RAND())</f>
        <v>14.798668615810433</v>
      </c>
      <c r="AT157" s="1">
        <f ca="1">127.435401100253*(RAND())</f>
        <v>15.080905288375085</v>
      </c>
      <c r="AU157" s="1">
        <f ca="1">0*(RAND())</f>
        <v>0</v>
      </c>
      <c r="AV157" s="1">
        <f ca="1">0*(RAND())</f>
        <v>0</v>
      </c>
      <c r="AW157" s="1">
        <f ca="1">0*(RAND())</f>
        <v>0</v>
      </c>
      <c r="AX157" s="1">
        <f ca="1">0*(RAND())</f>
        <v>0</v>
      </c>
      <c r="AY157" s="1">
        <f ca="1">0*(RAND())</f>
        <v>0</v>
      </c>
      <c r="AZ157" s="1">
        <f ca="1">0*(RAND())</f>
        <v>0</v>
      </c>
      <c r="BA157" s="1" t="s">
        <v>97</v>
      </c>
      <c r="BB157" s="1" t="s">
        <v>97</v>
      </c>
      <c r="BC157" s="1" t="s">
        <v>97</v>
      </c>
      <c r="BD157" s="1">
        <f ca="1">0*(RAND())</f>
        <v>0</v>
      </c>
      <c r="BF157" s="20">
        <f t="shared" ca="1" si="4"/>
        <v>18.990207328324054</v>
      </c>
      <c r="BG157" s="21">
        <f t="shared" ca="1" si="5"/>
        <v>18.990207328324054</v>
      </c>
    </row>
    <row r="158" spans="3:59" x14ac:dyDescent="0.3">
      <c r="C158" s="2">
        <v>1</v>
      </c>
      <c r="E158" s="1" t="s">
        <v>95</v>
      </c>
      <c r="F158" s="1">
        <v>26</v>
      </c>
      <c r="G158" s="19">
        <v>44874</v>
      </c>
      <c r="H158" s="1" t="s">
        <v>122</v>
      </c>
      <c r="I158" s="1">
        <f ca="1">0*(RAND())</f>
        <v>0</v>
      </c>
      <c r="J158" s="1">
        <f ca="1">0*(RAND())</f>
        <v>0</v>
      </c>
      <c r="K158" s="1">
        <f ca="1">0*(RAND())</f>
        <v>0</v>
      </c>
      <c r="L158" s="1">
        <f ca="1">0*(RAND())</f>
        <v>0</v>
      </c>
      <c r="M158" s="1">
        <f ca="1">0*(RAND())</f>
        <v>0</v>
      </c>
      <c r="N158" s="1">
        <f ca="1">0*(RAND())</f>
        <v>0</v>
      </c>
      <c r="O158" s="1">
        <f ca="1">0*(RAND())</f>
        <v>0</v>
      </c>
      <c r="P158" s="1">
        <f ca="1">0*(RAND())</f>
        <v>0</v>
      </c>
      <c r="Q158" s="1">
        <f ca="1">0*(RAND())</f>
        <v>0</v>
      </c>
      <c r="R158" s="1">
        <f ca="1">0*(RAND())</f>
        <v>0</v>
      </c>
      <c r="S158" s="1">
        <f ca="1">2.56*(RAND())</f>
        <v>2.1279385653122147</v>
      </c>
      <c r="T158" s="1">
        <f ca="1">0*(RAND())</f>
        <v>0</v>
      </c>
      <c r="U158" s="1">
        <f ca="1">0*(RAND())</f>
        <v>0</v>
      </c>
      <c r="V158" s="1">
        <f ca="1">0*(RAND())</f>
        <v>0</v>
      </c>
      <c r="W158" s="1">
        <f ca="1">0*(RAND())</f>
        <v>0</v>
      </c>
      <c r="X158" s="1">
        <f ca="1">504.382107657316*(RAND())</f>
        <v>52.215785797575812</v>
      </c>
      <c r="Y158" s="1">
        <f ca="1">0*(RAND())</f>
        <v>0</v>
      </c>
      <c r="Z158" s="1">
        <f ca="1">0*(RAND())</f>
        <v>0</v>
      </c>
      <c r="AA158" s="1">
        <f ca="1">0*(RAND())</f>
        <v>0</v>
      </c>
      <c r="AB158" s="1">
        <f ca="1">0*(RAND())</f>
        <v>0</v>
      </c>
      <c r="AC158" s="1">
        <f ca="1">0*(RAND())</f>
        <v>0</v>
      </c>
      <c r="AD158" s="1">
        <f ca="1">0*(RAND())</f>
        <v>0</v>
      </c>
      <c r="AE158" s="1">
        <f ca="1">0*(RAND())</f>
        <v>0</v>
      </c>
      <c r="AF158" s="1">
        <f ca="1">0*(RAND())</f>
        <v>0</v>
      </c>
      <c r="AG158" s="1">
        <f ca="1">24*(RAND())</f>
        <v>23.93328292457452</v>
      </c>
      <c r="AH158" s="1">
        <f ca="1">0*(RAND())</f>
        <v>0</v>
      </c>
      <c r="AI158" s="1">
        <f ca="1">0*(RAND())</f>
        <v>0</v>
      </c>
      <c r="AJ158" s="1">
        <f ca="1">0*(RAND())</f>
        <v>0</v>
      </c>
      <c r="AK158" s="1">
        <f ca="1">0*(RAND())</f>
        <v>0</v>
      </c>
      <c r="AL158" s="1">
        <f ca="1">0*(RAND())</f>
        <v>0</v>
      </c>
      <c r="AM158" s="1">
        <f ca="1">0*(RAND())</f>
        <v>0</v>
      </c>
      <c r="AN158" s="1">
        <f ca="1">0*(RAND())</f>
        <v>0</v>
      </c>
      <c r="AO158" s="1">
        <f ca="1">0*(RAND())</f>
        <v>0</v>
      </c>
      <c r="AP158" s="1">
        <f ca="1">0*(RAND())</f>
        <v>0</v>
      </c>
      <c r="AQ158" s="1">
        <f ca="1">0*(RAND())</f>
        <v>0</v>
      </c>
      <c r="AR158" s="1">
        <f ca="1">0*(RAND())</f>
        <v>0</v>
      </c>
      <c r="AS158" s="1">
        <f ca="1">0*(RAND())</f>
        <v>0</v>
      </c>
      <c r="AT158" s="1" t="s">
        <v>120</v>
      </c>
      <c r="AU158" s="1" t="s">
        <v>120</v>
      </c>
      <c r="AV158" s="1">
        <f ca="1">0*(RAND())</f>
        <v>0</v>
      </c>
      <c r="AW158" s="1">
        <f ca="1">0*(RAND())</f>
        <v>0</v>
      </c>
      <c r="AX158" s="1">
        <f ca="1">0*(RAND())</f>
        <v>0</v>
      </c>
      <c r="AY158" s="1">
        <f ca="1">0*(RAND())</f>
        <v>0</v>
      </c>
      <c r="AZ158" s="1">
        <f ca="1">0*(RAND())</f>
        <v>0</v>
      </c>
      <c r="BA158" s="1" t="s">
        <v>97</v>
      </c>
      <c r="BB158" s="1" t="s">
        <v>97</v>
      </c>
      <c r="BC158" s="1" t="s">
        <v>97</v>
      </c>
      <c r="BD158" s="1">
        <f ca="1">0*(RAND())</f>
        <v>0</v>
      </c>
      <c r="BF158" s="20">
        <f t="shared" ca="1" si="4"/>
        <v>23.93328292457452</v>
      </c>
      <c r="BG158" s="21">
        <f t="shared" ca="1" si="5"/>
        <v>23.93328292457452</v>
      </c>
    </row>
    <row r="159" spans="3:59" x14ac:dyDescent="0.3">
      <c r="C159" s="2">
        <v>1</v>
      </c>
      <c r="E159" s="1" t="s">
        <v>95</v>
      </c>
      <c r="F159" s="1">
        <v>27</v>
      </c>
      <c r="G159" s="19">
        <v>44874</v>
      </c>
      <c r="H159" s="1" t="s">
        <v>123</v>
      </c>
      <c r="I159" s="1" t="s">
        <v>97</v>
      </c>
      <c r="J159" s="1">
        <f ca="1">8*(RAND())</f>
        <v>5.8732533795197543</v>
      </c>
      <c r="K159" s="1">
        <f ca="1">8*(RAND())</f>
        <v>2.7094424648564202</v>
      </c>
      <c r="L159" s="1">
        <f ca="1">0*(RAND())</f>
        <v>0</v>
      </c>
      <c r="M159" s="1">
        <f ca="1">8*(RAND())</f>
        <v>2.904383655416952</v>
      </c>
      <c r="N159" s="1">
        <f ca="1">0*(RAND())</f>
        <v>0</v>
      </c>
      <c r="O159" s="1">
        <f ca="1">0*(RAND())</f>
        <v>0</v>
      </c>
      <c r="P159" s="1">
        <f ca="1">0*(RAND())</f>
        <v>0</v>
      </c>
      <c r="Q159" s="1">
        <f ca="1">0*(RAND())</f>
        <v>0</v>
      </c>
      <c r="R159" s="1">
        <f ca="1">0*(RAND())</f>
        <v>0</v>
      </c>
      <c r="S159" s="1">
        <f ca="1">2.56*(RAND())</f>
        <v>0.32377245137754956</v>
      </c>
      <c r="T159" s="1">
        <f ca="1">4.4*(RAND())</f>
        <v>2.9887346549657843</v>
      </c>
      <c r="U159" s="1">
        <f ca="1">4.4*(RAND())</f>
        <v>1.0421137226461397</v>
      </c>
      <c r="V159" s="1">
        <f ca="1">0*(RAND())</f>
        <v>0</v>
      </c>
      <c r="W159" s="1">
        <f ca="1">90.112*(RAND())</f>
        <v>8.8865227417574637</v>
      </c>
      <c r="X159" s="1">
        <f ca="1">490.991409333643*(RAND())</f>
        <v>125.61207670110245</v>
      </c>
      <c r="Y159" s="1">
        <f ca="1">23.6898664608615*(RAND())</f>
        <v>19.086104666776315</v>
      </c>
      <c r="Z159" s="1">
        <f ca="1">18.9827859095936*(RAND())</f>
        <v>8.4074823722714136</v>
      </c>
      <c r="AA159" s="1">
        <f ca="1">13.9715148744447*(RAND())</f>
        <v>10.100435514236032</v>
      </c>
      <c r="AB159" s="1">
        <f ca="1">12.9715148744447*(RAND())</f>
        <v>4.3738514778817335</v>
      </c>
      <c r="AC159" s="1">
        <f ca="1">0*(RAND())</f>
        <v>0</v>
      </c>
      <c r="AD159" s="1">
        <f ca="1">0*(RAND())</f>
        <v>0</v>
      </c>
      <c r="AE159" s="1">
        <f ca="1">0*(RAND())</f>
        <v>0</v>
      </c>
      <c r="AF159" s="1">
        <f ca="1">0*(RAND())</f>
        <v>0</v>
      </c>
      <c r="AG159" s="1">
        <f ca="1">0.310133539138459*(RAND())</f>
        <v>0.23830948856577142</v>
      </c>
      <c r="AH159" s="1">
        <f ca="1">10.7183515864168*(RAND())</f>
        <v>9.6705588833969056</v>
      </c>
      <c r="AI159" s="1">
        <f ca="1">1*(RAND())</f>
        <v>0.73132613388148471</v>
      </c>
      <c r="AJ159" s="1">
        <f ca="1">1*(RAND())</f>
        <v>0.79179370335541388</v>
      </c>
      <c r="AK159" s="1">
        <f ca="1">0.5*(RAND())</f>
        <v>0.23892521906581971</v>
      </c>
      <c r="AL159" s="1">
        <f ca="1">0.457080551267949*(RAND())</f>
        <v>4.4778365263363352E-2</v>
      </c>
      <c r="AM159" s="1">
        <f ca="1">0*(RAND())</f>
        <v>0</v>
      </c>
      <c r="AN159" s="1">
        <f ca="1">0.5*(RAND())</f>
        <v>0.24649399507177988</v>
      </c>
      <c r="AO159" s="1">
        <f ca="1">6.01127103514886*(RAND())</f>
        <v>0.67367146493621732</v>
      </c>
      <c r="AP159" s="1">
        <f ca="1">8*(RAND())</f>
        <v>3.4501884989000118</v>
      </c>
      <c r="AQ159" s="1">
        <f ca="1">0*(RAND())</f>
        <v>0</v>
      </c>
      <c r="AR159" s="1">
        <f ca="1">21*(RAND())</f>
        <v>4.9956933938329602</v>
      </c>
      <c r="AS159" s="1">
        <f ca="1">0*(RAND())</f>
        <v>0</v>
      </c>
      <c r="AT159" s="1">
        <f ca="1">97.4875530149364*(RAND())</f>
        <v>84.756679213662068</v>
      </c>
      <c r="AU159" s="1">
        <f ca="1">0*(RAND())</f>
        <v>0</v>
      </c>
      <c r="AV159" s="1">
        <f ca="1">0*(RAND())</f>
        <v>0</v>
      </c>
      <c r="AW159" s="1">
        <f ca="1">0*(RAND())</f>
        <v>0</v>
      </c>
      <c r="AX159" s="1">
        <f ca="1">0*(RAND())</f>
        <v>0</v>
      </c>
      <c r="AY159" s="1">
        <f ca="1">0.25*(RAND())</f>
        <v>5.6450212640253905E-2</v>
      </c>
      <c r="AZ159" s="1">
        <f ca="1">0*(RAND())</f>
        <v>0</v>
      </c>
      <c r="BA159" s="1" t="s">
        <v>97</v>
      </c>
      <c r="BB159" s="1" t="s">
        <v>97</v>
      </c>
      <c r="BC159" s="1" t="s">
        <v>97</v>
      </c>
      <c r="BD159" s="1">
        <f ca="1">1*(RAND())</f>
        <v>0.63365045599337333</v>
      </c>
      <c r="BF159" s="20">
        <f t="shared" ca="1" si="4"/>
        <v>8.0292505166552104</v>
      </c>
      <c r="BG159" s="21">
        <f t="shared" ca="1" si="5"/>
        <v>19.324414155342087</v>
      </c>
    </row>
    <row r="160" spans="3:59" x14ac:dyDescent="0.3">
      <c r="C160" s="2">
        <v>1</v>
      </c>
      <c r="E160" s="1" t="s">
        <v>95</v>
      </c>
      <c r="F160" s="1">
        <v>28</v>
      </c>
      <c r="G160" s="19">
        <v>44874</v>
      </c>
      <c r="H160" s="1" t="s">
        <v>124</v>
      </c>
      <c r="I160" s="1">
        <f ca="1">2*(RAND())</f>
        <v>0.17647966471910093</v>
      </c>
      <c r="J160" s="1">
        <f ca="1">1.42857142857143*(RAND())</f>
        <v>0.5255051889165383</v>
      </c>
      <c r="K160" s="1">
        <f ca="1">1.42857142857143*(RAND())</f>
        <v>0.35875534909574947</v>
      </c>
      <c r="L160" s="1">
        <f ca="1">1.42857142857143*(RAND())</f>
        <v>0.8427923584967727</v>
      </c>
      <c r="M160" s="1">
        <f ca="1">2.22044604925031E-16*(RAND())</f>
        <v>2.0400975762389266E-16</v>
      </c>
      <c r="N160" s="1">
        <f ca="1">0*(RAND())</f>
        <v>0</v>
      </c>
      <c r="O160" s="1">
        <f ca="1">0*(RAND())</f>
        <v>0</v>
      </c>
      <c r="P160" s="1">
        <f ca="1">0*(RAND())</f>
        <v>0</v>
      </c>
      <c r="Q160" s="1">
        <f ca="1">0*(RAND())</f>
        <v>0</v>
      </c>
      <c r="R160" s="1">
        <f ca="1">0*(RAND())</f>
        <v>0</v>
      </c>
      <c r="S160" s="1">
        <f ca="1">1.37*(RAND())</f>
        <v>0.15101863743949095</v>
      </c>
      <c r="T160" s="1">
        <f ca="1">3.5*(RAND())</f>
        <v>0.65395000575264683</v>
      </c>
      <c r="U160" s="1">
        <f ca="1">0*(RAND())</f>
        <v>0</v>
      </c>
      <c r="V160" s="1">
        <f ca="1">3.5*(RAND())</f>
        <v>1.1205536288320714</v>
      </c>
      <c r="W160" s="1">
        <f ca="1">6.85*(RAND())</f>
        <v>6.6341135731419199</v>
      </c>
      <c r="X160" s="1">
        <f ca="1">324.266666666667*(RAND())</f>
        <v>58.183233896096027</v>
      </c>
      <c r="Y160" s="1">
        <f ca="1">21.775*(RAND())</f>
        <v>2.6567509035283337</v>
      </c>
      <c r="Z160" s="1">
        <f ca="1">17.1078125*(RAND())</f>
        <v>16.06318223159942</v>
      </c>
      <c r="AA160" s="1">
        <f ca="1">5.40554511278195*(RAND())</f>
        <v>0.31366807255315543</v>
      </c>
      <c r="AB160" s="1">
        <f ca="1">4.40554511278195*(RAND())</f>
        <v>1.2192901117709227</v>
      </c>
      <c r="AC160" s="1">
        <f ca="1">0*(RAND())</f>
        <v>0</v>
      </c>
      <c r="AD160" s="1">
        <f ca="1">0*(RAND())</f>
        <v>0</v>
      </c>
      <c r="AE160" s="1">
        <f ca="1">0*(RAND())</f>
        <v>0</v>
      </c>
      <c r="AF160" s="1">
        <f ca="1">0*(RAND())</f>
        <v>0</v>
      </c>
      <c r="AG160" s="1">
        <f ca="1">2.225*(RAND())</f>
        <v>0.8178366968123415</v>
      </c>
      <c r="AH160" s="1">
        <f ca="1">17.369454887218*(RAND())</f>
        <v>4.985376634858814</v>
      </c>
      <c r="AI160" s="1">
        <f ca="1">1*(RAND())</f>
        <v>0.1402439881205868</v>
      </c>
      <c r="AJ160" s="1">
        <f ca="1">1*(RAND())</f>
        <v>0.69122154505669042</v>
      </c>
      <c r="AK160" s="1">
        <f ca="1">0.5*(RAND())</f>
        <v>0.30370093204515403</v>
      </c>
      <c r="AL160" s="1">
        <f ca="1">0.4171875*(RAND())</f>
        <v>8.6347008469380454E-2</v>
      </c>
      <c r="AM160" s="1">
        <f ca="1">0*(RAND())</f>
        <v>0</v>
      </c>
      <c r="AN160" s="1">
        <f ca="1">0.5*(RAND())</f>
        <v>6.0807660188920032E-2</v>
      </c>
      <c r="AO160" s="1">
        <f ca="1">12.702267387218*(RAND())</f>
        <v>5.899751779463954</v>
      </c>
      <c r="AP160" s="1">
        <f ca="1">0*(RAND())</f>
        <v>0</v>
      </c>
      <c r="AQ160" s="1">
        <f ca="1">1.49615397013434*(RAND())</f>
        <v>0.27095449296864382</v>
      </c>
      <c r="AR160" s="1">
        <f ca="1">21*(RAND())</f>
        <v>14.891903655077698</v>
      </c>
      <c r="AS160" s="1">
        <f ca="1">21*(RAND())</f>
        <v>19.707734034078463</v>
      </c>
      <c r="AT160" s="1">
        <f ca="1">247.622950819672*(RAND())</f>
        <v>88.301012325410653</v>
      </c>
      <c r="AU160" s="1">
        <f ca="1">116.923076923077*(RAND())</f>
        <v>8.9873345644505847</v>
      </c>
      <c r="AV160" s="1">
        <f ca="1">0*(RAND())</f>
        <v>0</v>
      </c>
      <c r="AW160" s="1">
        <f ca="1">0*(RAND())</f>
        <v>0</v>
      </c>
      <c r="AX160" s="1">
        <f ca="1">0*(RAND())</f>
        <v>0</v>
      </c>
      <c r="AY160" s="1">
        <f ca="1">0.25*(RAND())</f>
        <v>0.16320433429207837</v>
      </c>
      <c r="AZ160" s="1">
        <f ca="1">0*(RAND())</f>
        <v>0</v>
      </c>
      <c r="BA160" s="1" t="s">
        <v>97</v>
      </c>
      <c r="BB160" s="1" t="s">
        <v>97</v>
      </c>
      <c r="BC160" s="1" t="s">
        <v>97</v>
      </c>
      <c r="BD160" s="1">
        <f ca="1">1*(RAND())</f>
        <v>3.345900522657852E-2</v>
      </c>
      <c r="BF160" s="20">
        <f t="shared" ca="1" si="4"/>
        <v>9.4158630614466077</v>
      </c>
      <c r="BG160" s="21">
        <f t="shared" ca="1" si="5"/>
        <v>3.474587600340675</v>
      </c>
    </row>
    <row r="161" spans="3:59" x14ac:dyDescent="0.3">
      <c r="C161" s="2">
        <v>1</v>
      </c>
      <c r="E161" s="1" t="s">
        <v>95</v>
      </c>
      <c r="F161" s="1">
        <v>29</v>
      </c>
      <c r="G161" s="19">
        <v>44874</v>
      </c>
      <c r="H161" s="1" t="s">
        <v>125</v>
      </c>
      <c r="I161" s="1" t="s">
        <v>97</v>
      </c>
      <c r="J161" s="1">
        <f ca="1">8.03099762763991*(RAND())</f>
        <v>2.8515184911634566</v>
      </c>
      <c r="K161" s="1">
        <f ca="1">8.03099762763991*(RAND())</f>
        <v>3.7071931384869261</v>
      </c>
      <c r="L161" s="1">
        <f ca="1">0*(RAND())</f>
        <v>0</v>
      </c>
      <c r="M161" s="1">
        <f ca="1">8.03099762763991*(RAND())</f>
        <v>2.1724794595407784</v>
      </c>
      <c r="N161" s="1">
        <f ca="1">0*(RAND())</f>
        <v>0</v>
      </c>
      <c r="O161" s="1">
        <f ca="1">0*(RAND())</f>
        <v>0</v>
      </c>
      <c r="P161" s="1">
        <f ca="1">0*(RAND())</f>
        <v>0</v>
      </c>
      <c r="Q161" s="1">
        <f ca="1">0*(RAND())</f>
        <v>0</v>
      </c>
      <c r="R161" s="1">
        <f ca="1">0*(RAND())</f>
        <v>0</v>
      </c>
      <c r="S161" s="1">
        <f ca="1">2.56*(RAND())</f>
        <v>2.2007189561993297</v>
      </c>
      <c r="T161" s="1">
        <f ca="1">1.2*(RAND())</f>
        <v>0.89461715504696604</v>
      </c>
      <c r="U161" s="1">
        <f ca="1">1.2*(RAND())</f>
        <v>0.72418644693119461</v>
      </c>
      <c r="V161" s="1">
        <f ca="1">0*(RAND())</f>
        <v>0</v>
      </c>
      <c r="W161" s="1">
        <f ca="1">24.6712247121098*(RAND())</f>
        <v>8.9546412881977044</v>
      </c>
      <c r="X161" s="1">
        <f ca="1">458.689342930114*(RAND())</f>
        <v>422.86355767983503</v>
      </c>
      <c r="Y161" s="1">
        <f ca="1">23.6891695315601*(RAND())</f>
        <v>17.84171807870479</v>
      </c>
      <c r="Z161" s="1">
        <f ca="1">19.0310618329859*(RAND())</f>
        <v>10.173881798186539</v>
      </c>
      <c r="AA161" s="1">
        <f ca="1">18.5085768863471*(RAND())</f>
        <v>17.030445847455454</v>
      </c>
      <c r="AB161" s="1">
        <f ca="1">17.5085768863471*(RAND())</f>
        <v>12.852792464079355</v>
      </c>
      <c r="AC161" s="1">
        <f ca="1">0*(RAND())</f>
        <v>0</v>
      </c>
      <c r="AD161" s="1">
        <f ca="1">0*(RAND())</f>
        <v>0</v>
      </c>
      <c r="AE161" s="1">
        <f ca="1">0*(RAND())</f>
        <v>0</v>
      </c>
      <c r="AF161" s="1">
        <f ca="1">0*(RAND())</f>
        <v>0</v>
      </c>
      <c r="AG161" s="1">
        <f ca="1">0.310830468439894*(RAND())</f>
        <v>9.0370593649230738E-2</v>
      </c>
      <c r="AH161" s="1">
        <f ca="1">6.18059264521304*(RAND())</f>
        <v>3.7817153210978893</v>
      </c>
      <c r="AI161" s="1">
        <f ca="1">1*(RAND())</f>
        <v>0.22679948820542395</v>
      </c>
      <c r="AJ161" s="1">
        <f ca="1">1*(RAND())</f>
        <v>0.5220520903078224</v>
      </c>
      <c r="AK161" s="1">
        <f ca="1">0.5*(RAND())</f>
        <v>0.3513029779478416</v>
      </c>
      <c r="AL161" s="1">
        <f ca="1">0.458107698574169*(RAND())</f>
        <v>0.12721496442056687</v>
      </c>
      <c r="AM161" s="1">
        <f ca="1">0*(RAND())</f>
        <v>0</v>
      </c>
      <c r="AN161" s="1">
        <f ca="1">0.5*(RAND())</f>
        <v>0.42800030294070662</v>
      </c>
      <c r="AO161" s="1">
        <f ca="1">1.52248494663888*(RAND())</f>
        <v>0.62683237364519007</v>
      </c>
      <c r="AP161" s="1">
        <f ca="1">4.67989535983796*(RAND())</f>
        <v>4.5868305013900752</v>
      </c>
      <c r="AQ161" s="1">
        <f ca="1">0*(RAND())</f>
        <v>0</v>
      </c>
      <c r="AR161" s="1">
        <f ca="1">20*(RAND())</f>
        <v>1.7660212364123029</v>
      </c>
      <c r="AS161" s="1">
        <f ca="1">0*(RAND())</f>
        <v>0</v>
      </c>
      <c r="AT161" s="1">
        <f ca="1">210.139609094535*(RAND())</f>
        <v>159.68697584029692</v>
      </c>
      <c r="AU161" s="1">
        <f ca="1">0*(RAND())</f>
        <v>0</v>
      </c>
      <c r="AV161" s="1">
        <f ca="1">0*(RAND())</f>
        <v>0</v>
      </c>
      <c r="AW161" s="1">
        <f ca="1">0*(RAND())</f>
        <v>0</v>
      </c>
      <c r="AX161" s="1">
        <f ca="1">0*(RAND())</f>
        <v>0</v>
      </c>
      <c r="AY161" s="1">
        <f ca="1">0.2*(RAND())</f>
        <v>0.15092323711255462</v>
      </c>
      <c r="AZ161" s="1">
        <f ca="1">0*(RAND())</f>
        <v>0</v>
      </c>
      <c r="BA161" s="1" t="s">
        <v>97</v>
      </c>
      <c r="BB161" s="1" t="s">
        <v>97</v>
      </c>
      <c r="BC161" s="1" t="s">
        <v>97</v>
      </c>
      <c r="BD161" s="1">
        <f ca="1">1*(RAND())</f>
        <v>0.93793742639602318</v>
      </c>
      <c r="BF161" s="20">
        <f t="shared" ca="1" si="4"/>
        <v>16.314225918704715</v>
      </c>
      <c r="BG161" s="21">
        <f t="shared" ca="1" si="5"/>
        <v>17.93208867235402</v>
      </c>
    </row>
    <row r="162" spans="3:59" x14ac:dyDescent="0.3">
      <c r="C162" s="2">
        <v>1</v>
      </c>
      <c r="E162" s="1" t="s">
        <v>95</v>
      </c>
      <c r="F162" s="1">
        <v>30</v>
      </c>
      <c r="G162" s="19">
        <v>44874</v>
      </c>
      <c r="H162" s="1" t="s">
        <v>126</v>
      </c>
      <c r="I162" s="1">
        <f ca="1">0*(RAND())</f>
        <v>0</v>
      </c>
      <c r="J162" s="1">
        <f ca="1">22*(RAND())</f>
        <v>20.748033639427543</v>
      </c>
      <c r="K162" s="1">
        <f ca="1">22*(RAND())</f>
        <v>18.465479723274164</v>
      </c>
      <c r="L162" s="1">
        <f ca="1">0*(RAND())</f>
        <v>0</v>
      </c>
      <c r="M162" s="1">
        <f ca="1">22*(RAND())</f>
        <v>13.781311670468503</v>
      </c>
      <c r="N162" s="1">
        <f ca="1">0*(RAND())</f>
        <v>0</v>
      </c>
      <c r="O162" s="1">
        <f ca="1">0*(RAND())</f>
        <v>0</v>
      </c>
      <c r="P162" s="1">
        <f ca="1">0*(RAND())</f>
        <v>0</v>
      </c>
      <c r="Q162" s="1">
        <f ca="1">0*(RAND())</f>
        <v>0</v>
      </c>
      <c r="R162" s="1">
        <f ca="1">0*(RAND())</f>
        <v>0</v>
      </c>
      <c r="S162" s="1">
        <f ca="1">2.56*(RAND())</f>
        <v>0.56926638851161615</v>
      </c>
      <c r="T162" s="1">
        <f ca="1">7.5*(RAND())</f>
        <v>6.4080593934979175</v>
      </c>
      <c r="U162" s="1">
        <f ca="1">7.5*(RAND())</f>
        <v>0.18219161696072933</v>
      </c>
      <c r="V162" s="1">
        <f ca="1">0*(RAND())</f>
        <v>0</v>
      </c>
      <c r="W162" s="1">
        <f ca="1">422.4*(RAND())</f>
        <v>365.42425851263647</v>
      </c>
      <c r="X162" s="1">
        <f ca="1">989.813664596273*(RAND())</f>
        <v>540.03089046222601</v>
      </c>
      <c r="Y162" s="1">
        <f ca="1">24*(RAND())</f>
        <v>2.4320968523872954</v>
      </c>
      <c r="Z162" s="1">
        <f ca="1">18.4920698924731*(RAND())</f>
        <v>1.4654298084946742</v>
      </c>
      <c r="AA162" s="1">
        <f ca="1">17.9657182093752*(RAND())</f>
        <v>14.768774413209046</v>
      </c>
      <c r="AB162" s="1">
        <f ca="1">16.9657182093752*(RAND())</f>
        <v>16.526344330417299</v>
      </c>
      <c r="AC162" s="1">
        <f ca="1">0*(RAND())</f>
        <v>0</v>
      </c>
      <c r="AD162" s="1">
        <f ca="1">0*(RAND())</f>
        <v>0</v>
      </c>
      <c r="AE162" s="1">
        <f ca="1">0*(RAND())</f>
        <v>0</v>
      </c>
      <c r="AF162" s="1">
        <f ca="1">0*(RAND())</f>
        <v>0</v>
      </c>
      <c r="AG162" s="1">
        <f ca="1">0*(RAND())</f>
        <v>0</v>
      </c>
      <c r="AH162" s="1">
        <f ca="1">7.03428179062484*(RAND())</f>
        <v>1.0910765751281941</v>
      </c>
      <c r="AI162" s="1">
        <f ca="1">1*(RAND())</f>
        <v>0.32648912460607704</v>
      </c>
      <c r="AJ162" s="1">
        <f ca="1">1*(RAND())</f>
        <v>0.93617875919403193</v>
      </c>
      <c r="AK162" s="1">
        <f ca="1">0.5*(RAND())</f>
        <v>0.4457412955086909</v>
      </c>
      <c r="AL162" s="1">
        <f ca="1">0.446639784946237*(RAND())</f>
        <v>0.30311735368801646</v>
      </c>
      <c r="AM162" s="1">
        <f ca="1">1*(RAND())</f>
        <v>0.4867106765982151</v>
      </c>
      <c r="AN162" s="1">
        <f ca="1">0.4*(RAND())</f>
        <v>4.5685310795809023E-2</v>
      </c>
      <c r="AO162" s="1">
        <f ca="1">1.52635168309796*(RAND())</f>
        <v>0.37599100310462613</v>
      </c>
      <c r="AP162" s="1">
        <f ca="1">20*(RAND())</f>
        <v>0.37081065531952451</v>
      </c>
      <c r="AQ162" s="1">
        <f ca="1">0*(RAND())</f>
        <v>0</v>
      </c>
      <c r="AR162" s="1">
        <f ca="1">20*(RAND())</f>
        <v>19.184950467001581</v>
      </c>
      <c r="AS162" s="1">
        <f ca="1">0*(RAND())</f>
        <v>0</v>
      </c>
      <c r="AT162" s="1">
        <f ca="1">97.5872627066748*(RAND())</f>
        <v>6.7177172005568462</v>
      </c>
      <c r="AU162" s="1" t="s">
        <v>120</v>
      </c>
      <c r="AV162" s="1">
        <f ca="1">0*(RAND())</f>
        <v>0</v>
      </c>
      <c r="AW162" s="1">
        <f ca="1">0*(RAND())</f>
        <v>0</v>
      </c>
      <c r="AX162" s="1">
        <f ca="1">0*(RAND())</f>
        <v>0</v>
      </c>
      <c r="AY162" s="1">
        <f ca="1">0.161290322580645*(RAND())</f>
        <v>2.5775264688500683E-2</v>
      </c>
      <c r="AZ162" s="1">
        <f ca="1">0*(RAND())</f>
        <v>0</v>
      </c>
      <c r="BA162" s="1" t="s">
        <v>97</v>
      </c>
      <c r="BB162" s="1" t="s">
        <v>97</v>
      </c>
      <c r="BC162" s="1" t="s">
        <v>97</v>
      </c>
      <c r="BD162" s="1">
        <f ca="1">1*(RAND())</f>
        <v>0.34653149058776067</v>
      </c>
      <c r="BF162" s="20">
        <f t="shared" ca="1" si="4"/>
        <v>19.818564609189025</v>
      </c>
      <c r="BG162" s="21">
        <f t="shared" ca="1" si="5"/>
        <v>2.4320968523872954</v>
      </c>
    </row>
    <row r="163" spans="3:59" x14ac:dyDescent="0.3">
      <c r="C163" s="2">
        <v>1</v>
      </c>
      <c r="E163" s="1" t="s">
        <v>95</v>
      </c>
      <c r="F163" s="1">
        <v>31</v>
      </c>
      <c r="G163" s="19">
        <v>44874</v>
      </c>
      <c r="H163" s="1" t="s">
        <v>127</v>
      </c>
      <c r="I163" s="1">
        <f ca="1">0*(RAND())</f>
        <v>0</v>
      </c>
      <c r="J163" s="1">
        <f ca="1">8.26377606912424*(RAND())</f>
        <v>2.9225610817429848</v>
      </c>
      <c r="K163" s="1">
        <f ca="1">8.1*(RAND())</f>
        <v>1.787313527929554</v>
      </c>
      <c r="L163" s="1">
        <f ca="1">0*(RAND())</f>
        <v>0</v>
      </c>
      <c r="M163" s="1">
        <f ca="1">8.01811196543788*(RAND())</f>
        <v>0.19404184726042403</v>
      </c>
      <c r="N163" s="1">
        <f ca="1">0*(RAND())</f>
        <v>0</v>
      </c>
      <c r="O163" s="1">
        <f ca="1">0.0818880345621192*(RAND())</f>
        <v>2.7900226187789326E-2</v>
      </c>
      <c r="P163" s="1">
        <f ca="1">0*(RAND())</f>
        <v>0</v>
      </c>
      <c r="Q163" s="1">
        <f ca="1">0*(RAND())</f>
        <v>0</v>
      </c>
      <c r="R163" s="1">
        <f ca="1">0.163776069124238*(RAND())</f>
        <v>0.16123167671655067</v>
      </c>
      <c r="S163" s="1">
        <f ca="1">2.56*(RAND())</f>
        <v>0.45995582495204818</v>
      </c>
      <c r="T163" s="1">
        <f ca="1">2.6*(RAND())</f>
        <v>2.535171363520992</v>
      </c>
      <c r="U163" s="1">
        <f ca="1">2.6*(RAND())</f>
        <v>2.5278095419244924</v>
      </c>
      <c r="V163" s="1">
        <f ca="1">3.5*(RAND())</f>
        <v>0.50489451709285849</v>
      </c>
      <c r="W163" s="1">
        <f ca="1">53.9136*(RAND())</f>
        <v>29.602092029617904</v>
      </c>
      <c r="X163" s="1">
        <f ca="1">372.827586206897*(RAND())</f>
        <v>115.8696655274935</v>
      </c>
      <c r="Y163" s="1">
        <f ca="1">24*(RAND())</f>
        <v>1.9275780657272348</v>
      </c>
      <c r="Z163" s="1">
        <f ca="1">19.2754032258064*(RAND())</f>
        <v>16.951622565477066</v>
      </c>
      <c r="AA163" s="1">
        <f ca="1">19.333597113742*(RAND())</f>
        <v>5.7940797241100483</v>
      </c>
      <c r="AB163" s="1">
        <f ca="1">17.8943161292245*(RAND())</f>
        <v>7.6318742153211856</v>
      </c>
      <c r="AC163" s="1">
        <f ca="1">0.439280984517473*(RAND())</f>
        <v>0.14540714325998316</v>
      </c>
      <c r="AD163" s="1">
        <f ca="1">0*(RAND())</f>
        <v>0</v>
      </c>
      <c r="AE163" s="1">
        <f ca="1">0*(RAND())</f>
        <v>0</v>
      </c>
      <c r="AF163" s="1">
        <f ca="1">0*(RAND())</f>
        <v>0</v>
      </c>
      <c r="AG163" s="1">
        <f ca="1">0*(RAND())</f>
        <v>0</v>
      </c>
      <c r="AH163" s="1">
        <f ca="1">6.10568387077547*(RAND())</f>
        <v>3.3999869786565662</v>
      </c>
      <c r="AI163" s="1">
        <f ca="1">1*(RAND())</f>
        <v>0.20100464420377184</v>
      </c>
      <c r="AJ163" s="1">
        <f ca="1">1*(RAND())</f>
        <v>1.5910101524326814E-2</v>
      </c>
      <c r="AK163" s="1">
        <f ca="1">0.5*(RAND())</f>
        <v>0.42609422171528283</v>
      </c>
      <c r="AL163" s="1">
        <f ca="1">0.463306451612903*(RAND())</f>
        <v>0.30826608572821912</v>
      </c>
      <c r="AM163" s="1">
        <f ca="1">0*(RAND())</f>
        <v>0</v>
      </c>
      <c r="AN163" s="1">
        <f ca="1">0.6*(RAND())</f>
        <v>0.41932915931501036</v>
      </c>
      <c r="AO163" s="1">
        <f ca="1">0.941806112064449*(RAND())</f>
        <v>0.93494011785965725</v>
      </c>
      <c r="AP163" s="1">
        <f ca="1">6.26499943795991*(RAND())</f>
        <v>5.2964419504176696</v>
      </c>
      <c r="AQ163" s="1">
        <f ca="1">0*(RAND())</f>
        <v>0</v>
      </c>
      <c r="AR163" s="1">
        <f ca="1">21*(RAND())</f>
        <v>0.99943604213161208</v>
      </c>
      <c r="AS163" s="1">
        <f ca="1">21*(RAND())</f>
        <v>3.6721709162376492</v>
      </c>
      <c r="AT163" s="1">
        <f ca="1">130.39972432805*(RAND())</f>
        <v>98.03410221162207</v>
      </c>
      <c r="AU163" s="1">
        <f ca="1">107.545304777595*(RAND())</f>
        <v>14.292961133619116</v>
      </c>
      <c r="AV163" s="1">
        <f ca="1">0*(RAND())</f>
        <v>0</v>
      </c>
      <c r="AW163" s="1">
        <f ca="1">0*(RAND())</f>
        <v>0</v>
      </c>
      <c r="AX163" s="1">
        <f ca="1">0*(RAND())</f>
        <v>0</v>
      </c>
      <c r="AY163" s="1">
        <f ca="1">0.161290322580645*(RAND())</f>
        <v>0.14549903464691072</v>
      </c>
      <c r="AZ163" s="1">
        <f ca="1">0*(RAND())</f>
        <v>0</v>
      </c>
      <c r="BA163" s="1" t="s">
        <v>97</v>
      </c>
      <c r="BB163" s="1" t="s">
        <v>97</v>
      </c>
      <c r="BC163" s="1" t="s">
        <v>97</v>
      </c>
      <c r="BD163" s="1">
        <f ca="1">1*(RAND())</f>
        <v>0.48608936281970883</v>
      </c>
      <c r="BF163" s="20">
        <f t="shared" ca="1" si="4"/>
        <v>10.714414086394056</v>
      </c>
      <c r="BG163" s="21">
        <f t="shared" ca="1" si="5"/>
        <v>1.9275780657272348</v>
      </c>
    </row>
    <row r="164" spans="3:59" x14ac:dyDescent="0.3">
      <c r="C164" s="2">
        <v>1</v>
      </c>
      <c r="E164" s="1" t="s">
        <v>95</v>
      </c>
      <c r="F164" s="1">
        <v>32</v>
      </c>
      <c r="G164" s="19">
        <v>44874</v>
      </c>
      <c r="H164" s="1" t="s">
        <v>128</v>
      </c>
      <c r="I164" s="1">
        <f ca="1">1*(RAND())</f>
        <v>0.15618197152063684</v>
      </c>
      <c r="J164" s="1">
        <f ca="1">8.38734562526003*(RAND())</f>
        <v>3.5704664336276175</v>
      </c>
      <c r="K164" s="1">
        <f ca="1">8.07075537086801*(RAND())</f>
        <v>0.24374453699298534</v>
      </c>
      <c r="L164" s="1">
        <f ca="1">0.719424460431655*(RAND())</f>
        <v>0.36948371097730492</v>
      </c>
      <c r="M164" s="1">
        <f ca="1">5.24580082563902*(RAND())</f>
        <v>1.82226951486786</v>
      </c>
      <c r="N164" s="1">
        <f ca="1">2*(RAND())</f>
        <v>1.669957841700666</v>
      </c>
      <c r="O164" s="1">
        <f ca="1">0.105530084797338*(RAND())</f>
        <v>9.9513160154050109E-2</v>
      </c>
      <c r="P164" s="1">
        <f ca="1">0*(RAND())</f>
        <v>0</v>
      </c>
      <c r="Q164" s="1">
        <f ca="1">0*(RAND())</f>
        <v>0</v>
      </c>
      <c r="R164" s="1">
        <f ca="1">0.316590254392015*(RAND())</f>
        <v>0.19854972945525617</v>
      </c>
      <c r="S164" s="1">
        <f ca="1">2.45392379417125*(RAND())</f>
        <v>1.1129223420821817</v>
      </c>
      <c r="T164" s="1">
        <f ca="1">3.06239776813456*(RAND())</f>
        <v>2.7721609607854933</v>
      </c>
      <c r="U164" s="1">
        <f ca="1">3*(RAND())</f>
        <v>0.29813899504768071</v>
      </c>
      <c r="V164" s="1">
        <f ca="1">3.7*(RAND())</f>
        <v>1.4349249849298034</v>
      </c>
      <c r="W164" s="1">
        <f ca="1">60.6508448856188*(RAND())</f>
        <v>2.5172929732116298</v>
      </c>
      <c r="X164" s="1">
        <f ca="1">490.834367375997*(RAND())</f>
        <v>302.82118045824006</v>
      </c>
      <c r="Y164" s="1">
        <f ca="1">24*(RAND())</f>
        <v>2.0785544167239305</v>
      </c>
      <c r="Z164" s="1">
        <f ca="1">18.0625*(RAND())</f>
        <v>13.739304644929094</v>
      </c>
      <c r="AA164" s="1">
        <f ca="1">19.1511317528686*(RAND())</f>
        <v>3.2396073795888474</v>
      </c>
      <c r="AB164" s="1">
        <f ca="1">16.0069414461146*(RAND())</f>
        <v>4.2438696721042248</v>
      </c>
      <c r="AC164" s="1">
        <f ca="1">0.644190306754008*(RAND())</f>
        <v>0.49549997910966548</v>
      </c>
      <c r="AD164" s="1">
        <f ca="1">0*(RAND())</f>
        <v>0</v>
      </c>
      <c r="AE164" s="1">
        <f ca="1">0*(RAND())</f>
        <v>0</v>
      </c>
      <c r="AF164" s="1">
        <f ca="1">0*(RAND())</f>
        <v>0</v>
      </c>
      <c r="AG164" s="1">
        <f ca="1">0*(RAND())</f>
        <v>0</v>
      </c>
      <c r="AH164" s="1">
        <f ca="1">7.99305855388537*(RAND())</f>
        <v>2.336577829691088</v>
      </c>
      <c r="AI164" s="1">
        <f ca="1">1*(RAND())</f>
        <v>0.77217190493778021</v>
      </c>
      <c r="AJ164" s="1">
        <f ca="1">1*(RAND())</f>
        <v>0.99532396737290219</v>
      </c>
      <c r="AK164" s="1">
        <f ca="1">0.5*(RAND())</f>
        <v>8.7210768227254598E-2</v>
      </c>
      <c r="AL164" s="1">
        <f ca="1">0.4375*(RAND())</f>
        <v>0.38315600372389635</v>
      </c>
      <c r="AM164" s="1">
        <f ca="1">0*(RAND())</f>
        <v>0</v>
      </c>
      <c r="AN164" s="1">
        <f ca="1">0.4*(RAND())</f>
        <v>0.18725188594300191</v>
      </c>
      <c r="AO164" s="1">
        <f ca="1">1.41136824713136*(RAND())</f>
        <v>0.89539719255589001</v>
      </c>
      <c r="AP164" s="1">
        <f ca="1">7*(RAND())</f>
        <v>0.56545958279457642</v>
      </c>
      <c r="AQ164" s="1">
        <f ca="1">0.540399313253249*(RAND())</f>
        <v>4.7469447243137439E-2</v>
      </c>
      <c r="AR164" s="1">
        <f ca="1">20*(RAND())</f>
        <v>2.8273022802820758</v>
      </c>
      <c r="AS164" s="1">
        <f ca="1">20*(RAND())</f>
        <v>18.811178082206823</v>
      </c>
      <c r="AT164" s="1">
        <f ca="1">124.849884526559*(RAND())</f>
        <v>22.660551117333277</v>
      </c>
      <c r="AU164" s="1">
        <f ca="1">163.021534320323*(RAND())</f>
        <v>94.887526728556566</v>
      </c>
      <c r="AV164" s="1">
        <f ca="1">0*(RAND())</f>
        <v>0</v>
      </c>
      <c r="AW164" s="1">
        <f ca="1">0*(RAND())</f>
        <v>0</v>
      </c>
      <c r="AX164" s="1">
        <f ca="1">0*(RAND())</f>
        <v>0</v>
      </c>
      <c r="AY164" s="1">
        <f ca="1">0.1*(RAND())</f>
        <v>8.564564827234121E-2</v>
      </c>
      <c r="AZ164" s="1">
        <f ca="1">0*(RAND())</f>
        <v>0</v>
      </c>
      <c r="BA164" s="1" t="s">
        <v>97</v>
      </c>
      <c r="BB164" s="1" t="s">
        <v>97</v>
      </c>
      <c r="BC164" s="1" t="s">
        <v>97</v>
      </c>
      <c r="BD164" s="1">
        <f ca="1">2.5*(RAND())</f>
        <v>0.41147774616982546</v>
      </c>
      <c r="BF164" s="20">
        <f t="shared" ca="1" si="4"/>
        <v>8.5570047684167836</v>
      </c>
      <c r="BG164" s="21">
        <f t="shared" ca="1" si="5"/>
        <v>2.0785544167239305</v>
      </c>
    </row>
    <row r="165" spans="3:59" x14ac:dyDescent="0.3">
      <c r="C165" s="2">
        <v>1</v>
      </c>
      <c r="E165" s="1" t="s">
        <v>95</v>
      </c>
      <c r="F165" s="1">
        <v>1</v>
      </c>
      <c r="G165" s="19">
        <v>44875</v>
      </c>
      <c r="H165" s="1" t="s">
        <v>96</v>
      </c>
      <c r="I165" s="1" t="s">
        <v>97</v>
      </c>
      <c r="J165" s="1">
        <f ca="1">23*(RAND())</f>
        <v>6.5983406856160522</v>
      </c>
      <c r="K165" s="1">
        <f ca="1">23*(RAND())</f>
        <v>16.533556359716243</v>
      </c>
      <c r="L165" s="1">
        <f ca="1">0*(RAND())</f>
        <v>0</v>
      </c>
      <c r="M165" s="1">
        <f ca="1">15.4981301421092*(RAND())</f>
        <v>10.891162174128038</v>
      </c>
      <c r="N165" s="1">
        <f ca="1">7*(RAND())</f>
        <v>6.7386978012130889</v>
      </c>
      <c r="O165" s="1">
        <f ca="1">0.5018698578908*(RAND())</f>
        <v>0.41282620515707441</v>
      </c>
      <c r="P165" s="1">
        <f ca="1">0*(RAND())</f>
        <v>0</v>
      </c>
      <c r="Q165" s="1">
        <f ca="1">0*(RAND())</f>
        <v>0</v>
      </c>
      <c r="R165" s="1">
        <f ca="1">0*(RAND())</f>
        <v>0</v>
      </c>
      <c r="S165" s="1">
        <f ca="1">2.56*(RAND())</f>
        <v>1.6127730865437744</v>
      </c>
      <c r="T165" s="1">
        <f ca="1">6.1*(RAND())</f>
        <v>1.7402242413449478</v>
      </c>
      <c r="U165" s="1">
        <f ca="1">6.1*(RAND())</f>
        <v>3.7800196912247914</v>
      </c>
      <c r="V165" s="1">
        <f ca="1">0*(RAND())</f>
        <v>0</v>
      </c>
      <c r="W165" s="1">
        <f ca="1">359.168*(RAND())</f>
        <v>69.382153689150385</v>
      </c>
      <c r="X165" s="1">
        <f ca="1">1616.14288446271*(RAND())</f>
        <v>1318.7085550737829</v>
      </c>
      <c r="Y165" s="1">
        <f ca="1">21.6*(RAND())</f>
        <v>10.93643493989045</v>
      </c>
      <c r="Z165" s="1">
        <f ca="1">15.4846153846154*(RAND())</f>
        <v>1.8953629803292178</v>
      </c>
      <c r="AA165" s="1">
        <f ca="1">16.6894648229996*(RAND())</f>
        <v>12.044805983758716</v>
      </c>
      <c r="AB165" s="1">
        <f ca="1">13.6894648229996*(RAND())</f>
        <v>7.4232924066104786</v>
      </c>
      <c r="AC165" s="1">
        <f ca="1">0*(RAND())</f>
        <v>0</v>
      </c>
      <c r="AD165" s="1">
        <f ca="1">0*(RAND())</f>
        <v>0</v>
      </c>
      <c r="AE165" s="1">
        <f ca="1">0*(RAND())</f>
        <v>0</v>
      </c>
      <c r="AF165" s="1">
        <f ca="1">0*(RAND())</f>
        <v>0</v>
      </c>
      <c r="AG165" s="1">
        <f ca="1">2.4*(RAND())</f>
        <v>0.4852597134654919</v>
      </c>
      <c r="AH165" s="1">
        <f ca="1">7.91053517700038*(RAND())</f>
        <v>5.2662798025574382</v>
      </c>
      <c r="AI165" s="1">
        <f ca="1">1*(RAND())</f>
        <v>0.34258161369739293</v>
      </c>
      <c r="AJ165" s="1">
        <f ca="1">1*(RAND())</f>
        <v>0.51635937198575366</v>
      </c>
      <c r="AK165" s="1">
        <f ca="1">0.5*(RAND())</f>
        <v>0.17694400394613885</v>
      </c>
      <c r="AL165" s="1">
        <f ca="1">0*(RAND())</f>
        <v>0</v>
      </c>
      <c r="AM165" s="1">
        <f ca="1">0*(RAND())</f>
        <v>0</v>
      </c>
      <c r="AN165" s="1">
        <f ca="1">0.461538461538462*(RAND())</f>
        <v>0.4400163616773356</v>
      </c>
      <c r="AO165" s="1">
        <f ca="1">1.79515056161577*(RAND())</f>
        <v>0.75666858905683798</v>
      </c>
      <c r="AP165" s="1">
        <f ca="1">22*(RAND())</f>
        <v>10.442231841584514</v>
      </c>
      <c r="AQ165" s="1">
        <f ca="1">0*(RAND())</f>
        <v>0</v>
      </c>
      <c r="AR165" s="1">
        <f ca="1">19*(RAND())</f>
        <v>11.755988610283275</v>
      </c>
      <c r="AS165" s="1">
        <f ca="1">0*(RAND())</f>
        <v>0</v>
      </c>
      <c r="AT165" s="1">
        <f ca="1">116.880209498167*(RAND())</f>
        <v>18.862470764021612</v>
      </c>
      <c r="AU165" s="1">
        <f ca="1">0*(RAND())</f>
        <v>0</v>
      </c>
      <c r="AV165" s="1">
        <f ca="1">0*(RAND())</f>
        <v>0</v>
      </c>
      <c r="AW165" s="1">
        <f ca="1">0*(RAND())</f>
        <v>0</v>
      </c>
      <c r="AX165" s="1">
        <f ca="1">0*(RAND())</f>
        <v>0</v>
      </c>
      <c r="AY165" s="1">
        <f ca="1">0.153846153846154*(RAND())</f>
        <v>0.13975931253718779</v>
      </c>
      <c r="AZ165" s="1">
        <f ca="1">0*(RAND())</f>
        <v>0</v>
      </c>
      <c r="BA165" s="1" t="s">
        <v>97</v>
      </c>
      <c r="BB165" s="1" t="s">
        <v>97</v>
      </c>
      <c r="BC165" s="1" t="s">
        <v>97</v>
      </c>
      <c r="BD165" s="1">
        <f ca="1">3*(RAND())</f>
        <v>1.6626202764136084</v>
      </c>
      <c r="BF165" s="20">
        <f t="shared" ca="1" si="4"/>
        <v>11.943501649390225</v>
      </c>
      <c r="BG165" s="21">
        <f t="shared" ca="1" si="5"/>
        <v>11.421694653355942</v>
      </c>
    </row>
    <row r="166" spans="3:59" x14ac:dyDescent="0.3">
      <c r="C166" s="2">
        <v>1</v>
      </c>
      <c r="E166" s="1" t="s">
        <v>95</v>
      </c>
      <c r="F166" s="1">
        <v>2</v>
      </c>
      <c r="G166" s="19">
        <v>44875</v>
      </c>
      <c r="H166" s="1" t="s">
        <v>98</v>
      </c>
      <c r="I166" s="1" t="s">
        <v>97</v>
      </c>
      <c r="J166" s="1">
        <f ca="1">17.6326033918711*(RAND())</f>
        <v>9.3980611660415025</v>
      </c>
      <c r="K166" s="1">
        <f ca="1">17.6326033918711*(RAND())</f>
        <v>7.5108514199172367</v>
      </c>
      <c r="L166" s="1">
        <f ca="1">0*(RAND())</f>
        <v>0</v>
      </c>
      <c r="M166" s="1">
        <f ca="1">17.1679015412885*(RAND())</f>
        <v>14.363541817033868</v>
      </c>
      <c r="N166" s="1">
        <f ca="1">0*(RAND())</f>
        <v>0</v>
      </c>
      <c r="O166" s="1">
        <f ca="1">0.464701850582591*(RAND())</f>
        <v>0.37178476819821754</v>
      </c>
      <c r="P166" s="1">
        <f ca="1">0*(RAND())</f>
        <v>0</v>
      </c>
      <c r="Q166" s="1">
        <f ca="1">0*(RAND())</f>
        <v>0</v>
      </c>
      <c r="R166" s="1">
        <f ca="1">0*(RAND())</f>
        <v>0</v>
      </c>
      <c r="S166" s="1">
        <f ca="1">2.56*(RAND())</f>
        <v>1.0029399366967391</v>
      </c>
      <c r="T166" s="1">
        <f ca="1">3.2*(RAND())</f>
        <v>1.2653020226357405</v>
      </c>
      <c r="U166" s="1">
        <f ca="1">3.2*(RAND())</f>
        <v>2.4963331204608736</v>
      </c>
      <c r="V166" s="1">
        <f ca="1">0*(RAND())</f>
        <v>0</v>
      </c>
      <c r="W166" s="1">
        <f ca="1">144.446286986208*(RAND())</f>
        <v>120.83436455887565</v>
      </c>
      <c r="X166" s="1">
        <f ca="1">1039.4437514864*(RAND())</f>
        <v>259.28611896504884</v>
      </c>
      <c r="Y166" s="1">
        <f ca="1">23.28*(RAND())</f>
        <v>3.3946976764199555</v>
      </c>
      <c r="Z166" s="1">
        <f ca="1">18.08*(RAND())</f>
        <v>3.501763675833959</v>
      </c>
      <c r="AA166" s="1">
        <f ca="1">18.9634993395809*(RAND())</f>
        <v>3.9748643406663229</v>
      </c>
      <c r="AB166" s="1">
        <f ca="1">16.9634993395809*(RAND())</f>
        <v>10.834478515310984</v>
      </c>
      <c r="AC166" s="1">
        <f ca="1">0*(RAND())</f>
        <v>0</v>
      </c>
      <c r="AD166" s="1">
        <f ca="1">0*(RAND())</f>
        <v>0</v>
      </c>
      <c r="AE166" s="1">
        <f ca="1">0*(RAND())</f>
        <v>0</v>
      </c>
      <c r="AF166" s="1">
        <f ca="1">0*(RAND())</f>
        <v>0</v>
      </c>
      <c r="AG166" s="1">
        <f ca="1">0.72*(RAND())</f>
        <v>0.50675888027544569</v>
      </c>
      <c r="AH166" s="1">
        <f ca="1">6.3165006604191*(RAND())</f>
        <v>1.7039269338041227</v>
      </c>
      <c r="AI166" s="1">
        <f ca="1">1*(RAND())</f>
        <v>4.4267579869287199E-2</v>
      </c>
      <c r="AJ166" s="1">
        <f ca="1">1*(RAND())</f>
        <v>0.67285970000891993</v>
      </c>
      <c r="AK166" s="1">
        <f ca="1">0.5*(RAND())</f>
        <v>0.16938992262800673</v>
      </c>
      <c r="AL166" s="1">
        <f ca="1">0*(RAND())</f>
        <v>0</v>
      </c>
      <c r="AM166" s="1">
        <f ca="1">0*(RAND())</f>
        <v>0</v>
      </c>
      <c r="AN166" s="1">
        <f ca="1">0.7*(RAND())</f>
        <v>0.62536173903687309</v>
      </c>
      <c r="AO166" s="1">
        <f ca="1">1.1165006604191*(RAND())</f>
        <v>0.16448397190128594</v>
      </c>
      <c r="AP166" s="1">
        <f ca="1">10.7*(RAND())</f>
        <v>8.8786265497931325</v>
      </c>
      <c r="AQ166" s="1">
        <f ca="1">0*(RAND())</f>
        <v>0</v>
      </c>
      <c r="AR166" s="1">
        <f ca="1">19*(RAND())</f>
        <v>6.1603561272272893</v>
      </c>
      <c r="AS166" s="1">
        <f ca="1">0*(RAND())</f>
        <v>0</v>
      </c>
      <c r="AT166" s="1">
        <f ca="1">191.527040970686*(RAND())</f>
        <v>77.997812293466851</v>
      </c>
      <c r="AU166" s="1">
        <f ca="1">0*(RAND())</f>
        <v>0</v>
      </c>
      <c r="AV166" s="1">
        <f ca="1">0*(RAND())</f>
        <v>0</v>
      </c>
      <c r="AW166" s="1">
        <f ca="1">0*(RAND())</f>
        <v>0</v>
      </c>
      <c r="AX166" s="1">
        <f ca="1">0*(RAND())</f>
        <v>0</v>
      </c>
      <c r="AY166" s="1">
        <f ca="1">0*(RAND())</f>
        <v>0</v>
      </c>
      <c r="AZ166" s="1">
        <f ca="1">0*(RAND())</f>
        <v>0</v>
      </c>
      <c r="BA166" s="1" t="s">
        <v>97</v>
      </c>
      <c r="BB166" s="1" t="s">
        <v>97</v>
      </c>
      <c r="BC166" s="1" t="s">
        <v>97</v>
      </c>
      <c r="BD166" s="1">
        <f ca="1">2*(RAND())</f>
        <v>1.9275293420752873</v>
      </c>
      <c r="BF166" s="20">
        <f t="shared" ca="1" si="4"/>
        <v>14.945129651106086</v>
      </c>
      <c r="BG166" s="21">
        <f t="shared" ca="1" si="5"/>
        <v>3.9014565566954014</v>
      </c>
    </row>
    <row r="167" spans="3:59" x14ac:dyDescent="0.3">
      <c r="C167" s="2">
        <v>1</v>
      </c>
      <c r="E167" s="1" t="s">
        <v>95</v>
      </c>
      <c r="F167" s="1">
        <v>3</v>
      </c>
      <c r="G167" s="19">
        <v>44875</v>
      </c>
      <c r="H167" s="1" t="s">
        <v>99</v>
      </c>
      <c r="I167" s="1" t="s">
        <v>97</v>
      </c>
      <c r="J167" s="1">
        <f ca="1">5.0524351769581*(RAND())</f>
        <v>1.1820798384899189</v>
      </c>
      <c r="K167" s="1">
        <f ca="1">4.67128007179693*(RAND())</f>
        <v>3.1754125087484679</v>
      </c>
      <c r="L167" s="1">
        <f ca="1">0*(RAND())</f>
        <v>0</v>
      </c>
      <c r="M167" s="1">
        <f ca="1">4.32824047715187*(RAND())</f>
        <v>1.4788637542768368</v>
      </c>
      <c r="N167" s="1">
        <f ca="1">0*(RAND())</f>
        <v>0</v>
      </c>
      <c r="O167" s="1">
        <f ca="1">0.343039594645058*(RAND())</f>
        <v>7.5905456520194051E-2</v>
      </c>
      <c r="P167" s="1">
        <f ca="1">0*(RAND())</f>
        <v>0</v>
      </c>
      <c r="Q167" s="1">
        <f ca="1">0*(RAND())</f>
        <v>0</v>
      </c>
      <c r="R167" s="1">
        <f ca="1">0.381155105161175*(RAND())</f>
        <v>0.15324314586257343</v>
      </c>
      <c r="S167" s="1">
        <f ca="1">2.56*(RAND())</f>
        <v>1.6470425772427479</v>
      </c>
      <c r="T167" s="1">
        <f ca="1">3.5*(RAND())</f>
        <v>0.75901816415758716</v>
      </c>
      <c r="U167" s="1">
        <f ca="1">3.5*(RAND())</f>
        <v>1.2838877819019934</v>
      </c>
      <c r="V167" s="1">
        <f ca="1">0*(RAND())</f>
        <v>0</v>
      </c>
      <c r="W167" s="1">
        <f ca="1">41.8546694433004*(RAND())</f>
        <v>2.5685540507701301</v>
      </c>
      <c r="X167" s="1">
        <f ca="1">480*(RAND())</f>
        <v>278.84340872366221</v>
      </c>
      <c r="Y167" s="1">
        <f ca="1">23.04*(RAND())</f>
        <v>5.3423220822976205</v>
      </c>
      <c r="Z167" s="1">
        <f ca="1">18.4103703703704*(RAND())</f>
        <v>7.2272823277049794</v>
      </c>
      <c r="AA167" s="1">
        <f ca="1">12.0259066186627*(RAND())</f>
        <v>3.3086607346403496</v>
      </c>
      <c r="AB167" s="1">
        <f ca="1">9.73183348291026*(RAND())</f>
        <v>0.74029660338593029</v>
      </c>
      <c r="AC167" s="1">
        <f ca="1">0.794073135752449*(RAND())</f>
        <v>0.40022746289328104</v>
      </c>
      <c r="AD167" s="1">
        <f ca="1">0*(RAND())</f>
        <v>0</v>
      </c>
      <c r="AE167" s="1">
        <f ca="1">0*(RAND())</f>
        <v>0</v>
      </c>
      <c r="AF167" s="1">
        <f ca="1">0*(RAND())</f>
        <v>0</v>
      </c>
      <c r="AG167" s="1">
        <f ca="1">0.96*(RAND())</f>
        <v>6.5192992011411379E-5</v>
      </c>
      <c r="AH167" s="1">
        <f ca="1">13.3081665170897*(RAND())</f>
        <v>11.468635118370285</v>
      </c>
      <c r="AI167" s="1">
        <f ca="1">1*(RAND())</f>
        <v>2.8458076457135384E-2</v>
      </c>
      <c r="AJ167" s="1">
        <f ca="1">1*(RAND())</f>
        <v>0.75949790002594542</v>
      </c>
      <c r="AK167" s="1">
        <f ca="1">0.5*(RAND())</f>
        <v>0.49921110720640244</v>
      </c>
      <c r="AL167" s="1">
        <f ca="1">0*(RAND())</f>
        <v>0</v>
      </c>
      <c r="AM167" s="1">
        <f ca="1">0*(RAND())</f>
        <v>0</v>
      </c>
      <c r="AN167" s="1">
        <f ca="1">0.444444444444444*(RAND())</f>
        <v>0.41482141016097945</v>
      </c>
      <c r="AO167" s="1">
        <f ca="1">7.88446375170766*(RAND())</f>
        <v>4.9763950486056938</v>
      </c>
      <c r="AP167" s="1">
        <f ca="1">3.65*(RAND())</f>
        <v>1.021193891500995</v>
      </c>
      <c r="AQ167" s="1">
        <f ca="1">0*(RAND())</f>
        <v>0</v>
      </c>
      <c r="AR167" s="1">
        <f ca="1">19*(RAND())</f>
        <v>10.449568784228569</v>
      </c>
      <c r="AS167" s="1">
        <f ca="1">0*(RAND())</f>
        <v>0</v>
      </c>
      <c r="AT167" s="1">
        <f ca="1">148.744350560031*(RAND())</f>
        <v>116.80132219270607</v>
      </c>
      <c r="AU167" s="1">
        <f ca="1">0*(RAND())</f>
        <v>0</v>
      </c>
      <c r="AV167" s="1">
        <f ca="1">0*(RAND())</f>
        <v>0</v>
      </c>
      <c r="AW167" s="1">
        <f ca="1">0*(RAND())</f>
        <v>0</v>
      </c>
      <c r="AX167" s="1">
        <f ca="1">0*(RAND())</f>
        <v>0</v>
      </c>
      <c r="AY167" s="1">
        <f ca="1">0.185185185185185*(RAND())</f>
        <v>9.1646658384630722E-2</v>
      </c>
      <c r="AZ167" s="1">
        <f ca="1">0*(RAND())</f>
        <v>0</v>
      </c>
      <c r="BA167" s="1" t="s">
        <v>97</v>
      </c>
      <c r="BB167" s="1" t="s">
        <v>97</v>
      </c>
      <c r="BC167" s="1" t="s">
        <v>97</v>
      </c>
      <c r="BD167" s="1">
        <f ca="1">1.5*(RAND())</f>
        <v>1.470339479969148</v>
      </c>
      <c r="BF167" s="20">
        <f t="shared" ca="1" si="4"/>
        <v>9.3809589400811575</v>
      </c>
      <c r="BG167" s="21">
        <f t="shared" ca="1" si="5"/>
        <v>5.3423872752896315</v>
      </c>
    </row>
    <row r="168" spans="3:59" x14ac:dyDescent="0.3">
      <c r="C168" s="2">
        <v>1</v>
      </c>
      <c r="E168" s="1" t="s">
        <v>95</v>
      </c>
      <c r="F168" s="1">
        <v>4</v>
      </c>
      <c r="G168" s="19">
        <v>44875</v>
      </c>
      <c r="H168" s="1" t="s">
        <v>100</v>
      </c>
      <c r="I168" s="1" t="s">
        <v>97</v>
      </c>
      <c r="J168" s="1">
        <f ca="1">5.98629469776027*(RAND())</f>
        <v>0.83299641712730366</v>
      </c>
      <c r="K168" s="1">
        <f ca="1">5.54432863675106*(RAND())</f>
        <v>3.2627363051143288</v>
      </c>
      <c r="L168" s="1">
        <f ca="1">0*(RAND())</f>
        <v>0</v>
      </c>
      <c r="M168" s="1">
        <f ca="1">4.98182637728481*(RAND())</f>
        <v>3.7590131818729846</v>
      </c>
      <c r="N168" s="1">
        <f ca="1">0*(RAND())</f>
        <v>0</v>
      </c>
      <c r="O168" s="1">
        <f ca="1">0.56250225946626*(RAND())</f>
        <v>0.29473283158135288</v>
      </c>
      <c r="P168" s="1">
        <f ca="1">0*(RAND())</f>
        <v>0</v>
      </c>
      <c r="Q168" s="1">
        <f ca="1">0*(RAND())</f>
        <v>0</v>
      </c>
      <c r="R168" s="1">
        <f ca="1">0.441966061009204*(RAND())</f>
        <v>0.16409336760649304</v>
      </c>
      <c r="S168" s="1">
        <f ca="1">2.56*(RAND())</f>
        <v>2.2295209436889545</v>
      </c>
      <c r="T168" s="1">
        <f ca="1">2.2*(RAND())</f>
        <v>0.47693423405423035</v>
      </c>
      <c r="U168" s="1">
        <f ca="1">2.2*(RAND())</f>
        <v>1.2796921445885263</v>
      </c>
      <c r="V168" s="1">
        <f ca="1">0*(RAND())</f>
        <v>0</v>
      </c>
      <c r="W168" s="1">
        <f ca="1">31.225658882182*(RAND())</f>
        <v>13.869265780073897</v>
      </c>
      <c r="X168" s="1">
        <f ca="1">595*(RAND())</f>
        <v>86.011830235365849</v>
      </c>
      <c r="Y168" s="1">
        <f ca="1">22.56*(RAND())</f>
        <v>16.310475529066625</v>
      </c>
      <c r="Z168" s="1">
        <f ca="1">17.0984615384615*(RAND())</f>
        <v>1.2637537581827161</v>
      </c>
      <c r="AA168" s="1">
        <f ca="1">12.5609994920341*(RAND())</f>
        <v>1.5483177938889088</v>
      </c>
      <c r="AB168" s="1">
        <f ca="1">9.31819938949759*(RAND())</f>
        <v>2.8203593227241677</v>
      </c>
      <c r="AC168" s="1">
        <f ca="1">0.742800102536477*(RAND())</f>
        <v>0.58234368462385477</v>
      </c>
      <c r="AD168" s="1">
        <f ca="1">0*(RAND())</f>
        <v>0</v>
      </c>
      <c r="AE168" s="1">
        <f ca="1">0*(RAND())</f>
        <v>0</v>
      </c>
      <c r="AF168" s="1">
        <f ca="1">0*(RAND())</f>
        <v>0</v>
      </c>
      <c r="AG168" s="1">
        <f ca="1">1.44*(RAND())</f>
        <v>0.33086096158066897</v>
      </c>
      <c r="AH168" s="1">
        <f ca="1">13.2418006105024*(RAND())</f>
        <v>2.7512514546912961</v>
      </c>
      <c r="AI168" s="1">
        <f ca="1">1*(RAND())</f>
        <v>0.74849338748816752</v>
      </c>
      <c r="AJ168" s="1">
        <f ca="1">1*(RAND())</f>
        <v>0.37429045915406201</v>
      </c>
      <c r="AK168" s="1">
        <f ca="1">0.5*(RAND())</f>
        <v>0.23010459044158971</v>
      </c>
      <c r="AL168" s="1">
        <f ca="1">0*(RAND())</f>
        <v>0</v>
      </c>
      <c r="AM168" s="1">
        <f ca="1">0*(RAND())</f>
        <v>0</v>
      </c>
      <c r="AN168" s="1">
        <f ca="1">0.461538461538462*(RAND())</f>
        <v>0.23183293067845903</v>
      </c>
      <c r="AO168" s="1">
        <f ca="1">7.03746204642747*(RAND())</f>
        <v>6.1519041410553008</v>
      </c>
      <c r="AP168" s="1">
        <f ca="1">3.7*(RAND())</f>
        <v>2.4073510438853294</v>
      </c>
      <c r="AQ168" s="1">
        <f ca="1">0*(RAND())</f>
        <v>0</v>
      </c>
      <c r="AR168" s="1">
        <f ca="1">18*(RAND())</f>
        <v>3.1081711023930154</v>
      </c>
      <c r="AS168" s="1">
        <f ca="1">0*(RAND())</f>
        <v>0</v>
      </c>
      <c r="AT168" s="1">
        <f ca="1">174.158501169365*(RAND())</f>
        <v>14.372943794426341</v>
      </c>
      <c r="AU168" s="1">
        <f ca="1">0*(RAND())</f>
        <v>0</v>
      </c>
      <c r="AV168" s="1">
        <f ca="1">0*(RAND())</f>
        <v>0</v>
      </c>
      <c r="AW168" s="1">
        <f ca="1">0*(RAND())</f>
        <v>0</v>
      </c>
      <c r="AX168" s="1">
        <f ca="1">0*(RAND())</f>
        <v>0</v>
      </c>
      <c r="AY168" s="1">
        <f ca="1">0*(RAND())</f>
        <v>0</v>
      </c>
      <c r="AZ168" s="1">
        <f ca="1">0*(RAND())</f>
        <v>0</v>
      </c>
      <c r="BA168" s="1" t="s">
        <v>97</v>
      </c>
      <c r="BB168" s="1" t="s">
        <v>97</v>
      </c>
      <c r="BC168" s="1" t="s">
        <v>97</v>
      </c>
      <c r="BD168" s="1">
        <f ca="1">2.5*(RAND())</f>
        <v>0.89892352215095706</v>
      </c>
      <c r="BF168" s="20">
        <f t="shared" ca="1" si="4"/>
        <v>12.369112999897228</v>
      </c>
      <c r="BG168" s="21">
        <f t="shared" ca="1" si="5"/>
        <v>16.641336490647294</v>
      </c>
    </row>
    <row r="169" spans="3:59" x14ac:dyDescent="0.3">
      <c r="C169" s="2">
        <v>1</v>
      </c>
      <c r="E169" s="1" t="s">
        <v>95</v>
      </c>
      <c r="F169" s="1">
        <v>5</v>
      </c>
      <c r="G169" s="19">
        <v>44875</v>
      </c>
      <c r="H169" s="1" t="s">
        <v>101</v>
      </c>
      <c r="I169" s="1" t="s">
        <v>97</v>
      </c>
      <c r="J169" s="1">
        <f ca="1">0*(RAND())</f>
        <v>0</v>
      </c>
      <c r="K169" s="1">
        <f ca="1">0*(RAND())</f>
        <v>0</v>
      </c>
      <c r="L169" s="1">
        <f ca="1">0*(RAND())</f>
        <v>0</v>
      </c>
      <c r="M169" s="1">
        <f ca="1">0*(RAND())</f>
        <v>0</v>
      </c>
      <c r="N169" s="1">
        <f ca="1">0*(RAND())</f>
        <v>0</v>
      </c>
      <c r="O169" s="1">
        <f ca="1">0*(RAND())</f>
        <v>0</v>
      </c>
      <c r="P169" s="1">
        <f ca="1">0*(RAND())</f>
        <v>0</v>
      </c>
      <c r="Q169" s="1">
        <f ca="1">0*(RAND())</f>
        <v>0</v>
      </c>
      <c r="R169" s="1">
        <f ca="1">0*(RAND())</f>
        <v>0</v>
      </c>
      <c r="S169" s="1">
        <f ca="1">2.56*(RAND())</f>
        <v>2.3221538595738149</v>
      </c>
      <c r="T169" s="1" t="s">
        <v>97</v>
      </c>
      <c r="U169" s="1">
        <f ca="1">3.3*(RAND())</f>
        <v>0.16011872665314292</v>
      </c>
      <c r="V169" s="1">
        <f ca="1">0*(RAND())</f>
        <v>0</v>
      </c>
      <c r="W169" s="1">
        <f ca="1">0*(RAND())</f>
        <v>0</v>
      </c>
      <c r="X169" s="1">
        <f ca="1">440*(RAND())</f>
        <v>227.5168183709948</v>
      </c>
      <c r="Y169" s="1">
        <f ca="1">22.8*(RAND())</f>
        <v>21.354549233661967</v>
      </c>
      <c r="Z169" s="1">
        <f ca="1">0*(RAND())</f>
        <v>0</v>
      </c>
      <c r="AA169" s="1">
        <f ca="1">0*(RAND())</f>
        <v>0</v>
      </c>
      <c r="AB169" s="1">
        <f ca="1">0*(RAND())</f>
        <v>0</v>
      </c>
      <c r="AC169" s="1">
        <f ca="1">0*(RAND())</f>
        <v>0</v>
      </c>
      <c r="AD169" s="1">
        <f ca="1">0*(RAND())</f>
        <v>0</v>
      </c>
      <c r="AE169" s="1">
        <f ca="1">0*(RAND())</f>
        <v>0</v>
      </c>
      <c r="AF169" s="1">
        <f ca="1">0*(RAND())</f>
        <v>0</v>
      </c>
      <c r="AG169" s="1">
        <f ca="1">1.2*(RAND())</f>
        <v>0.51621716134185835</v>
      </c>
      <c r="AH169" s="1">
        <f ca="1">22.8*(RAND())</f>
        <v>20.45549747458168</v>
      </c>
      <c r="AI169" s="1">
        <f ca="1">0*(RAND())</f>
        <v>0</v>
      </c>
      <c r="AJ169" s="1">
        <f ca="1">0*(RAND())</f>
        <v>0</v>
      </c>
      <c r="AK169" s="1">
        <f ca="1">0*(RAND())</f>
        <v>0</v>
      </c>
      <c r="AL169" s="1">
        <f ca="1">0*(RAND())</f>
        <v>0</v>
      </c>
      <c r="AM169" s="1">
        <f ca="1">0*(RAND())</f>
        <v>0</v>
      </c>
      <c r="AN169" s="1">
        <f ca="1">22.8*(RAND())</f>
        <v>4.9672374069870724</v>
      </c>
      <c r="AO169" s="1">
        <f ca="1">0*(RAND())</f>
        <v>0</v>
      </c>
      <c r="AP169" s="1">
        <f ca="1">0*(RAND())</f>
        <v>0</v>
      </c>
      <c r="AQ169" s="1">
        <f ca="1">0*(RAND())</f>
        <v>0</v>
      </c>
      <c r="AR169" s="1">
        <f ca="1">20*(RAND())</f>
        <v>16.12266389176861</v>
      </c>
      <c r="AS169" s="1">
        <f ca="1">0*(RAND())</f>
        <v>0</v>
      </c>
      <c r="AT169" s="1">
        <f ca="1">155.052363430512*(RAND())</f>
        <v>75.960311846083826</v>
      </c>
      <c r="AU169" s="1">
        <f ca="1">0*(RAND())</f>
        <v>0</v>
      </c>
      <c r="AV169" s="1">
        <f ca="1">0*(RAND())</f>
        <v>0</v>
      </c>
      <c r="AW169" s="1">
        <f ca="1">0*(RAND())</f>
        <v>0</v>
      </c>
      <c r="AX169" s="1">
        <f ca="1">0*(RAND())</f>
        <v>0</v>
      </c>
      <c r="AY169" s="1">
        <f ca="1">0*(RAND())</f>
        <v>0</v>
      </c>
      <c r="AZ169" s="1">
        <f ca="1">0*(RAND())</f>
        <v>0</v>
      </c>
      <c r="BA169" s="1" t="s">
        <v>97</v>
      </c>
      <c r="BB169" s="1" t="s">
        <v>97</v>
      </c>
      <c r="BC169" s="1" t="s">
        <v>97</v>
      </c>
      <c r="BD169" s="1">
        <f ca="1">0*(RAND())</f>
        <v>0</v>
      </c>
      <c r="BF169" s="20">
        <f t="shared" ca="1" si="4"/>
        <v>5.4834545683289306</v>
      </c>
      <c r="BG169" s="21">
        <f t="shared" ca="1" si="5"/>
        <v>21.870766395003827</v>
      </c>
    </row>
    <row r="170" spans="3:59" x14ac:dyDescent="0.3">
      <c r="C170" s="2">
        <v>1</v>
      </c>
      <c r="E170" s="1" t="s">
        <v>95</v>
      </c>
      <c r="F170" s="1">
        <v>6</v>
      </c>
      <c r="G170" s="19">
        <v>44875</v>
      </c>
      <c r="H170" s="1" t="s">
        <v>102</v>
      </c>
      <c r="I170" s="1" t="s">
        <v>97</v>
      </c>
      <c r="J170" s="1">
        <f ca="1">0*(RAND())</f>
        <v>0</v>
      </c>
      <c r="K170" s="1">
        <f ca="1">0*(RAND())</f>
        <v>0</v>
      </c>
      <c r="L170" s="1" t="s">
        <v>97</v>
      </c>
      <c r="M170" s="1" t="s">
        <v>97</v>
      </c>
      <c r="N170" s="1" t="s">
        <v>97</v>
      </c>
      <c r="O170" s="1">
        <f ca="1">0*(RAND())</f>
        <v>0</v>
      </c>
      <c r="P170" s="1">
        <f ca="1">0*(RAND())</f>
        <v>0</v>
      </c>
      <c r="Q170" s="1" t="s">
        <v>97</v>
      </c>
      <c r="R170" s="1" t="s">
        <v>97</v>
      </c>
      <c r="S170" s="1">
        <f ca="1">2.56*(RAND())</f>
        <v>1.1895747345238283</v>
      </c>
      <c r="T170" s="1" t="s">
        <v>97</v>
      </c>
      <c r="U170" s="1">
        <f ca="1">0*(RAND())</f>
        <v>0</v>
      </c>
      <c r="V170" s="1">
        <f ca="1">0*(RAND())</f>
        <v>0</v>
      </c>
      <c r="W170" s="1">
        <f ca="1">0*(RAND())</f>
        <v>0</v>
      </c>
      <c r="X170" s="1" t="s">
        <v>97</v>
      </c>
      <c r="Y170" s="1">
        <f ca="1">0*(RAND())</f>
        <v>0</v>
      </c>
      <c r="Z170" s="1">
        <f ca="1">0*(RAND())</f>
        <v>0</v>
      </c>
      <c r="AA170" s="1">
        <f ca="1">0*(RAND())</f>
        <v>0</v>
      </c>
      <c r="AB170" s="1">
        <f ca="1">0*(RAND())</f>
        <v>0</v>
      </c>
      <c r="AC170" s="1">
        <f ca="1">0*(RAND())</f>
        <v>0</v>
      </c>
      <c r="AD170" s="1">
        <f ca="1">0*(RAND())</f>
        <v>0</v>
      </c>
      <c r="AE170" s="1">
        <f ca="1">0*(RAND())</f>
        <v>0</v>
      </c>
      <c r="AF170" s="1">
        <f ca="1">0*(RAND())</f>
        <v>0</v>
      </c>
      <c r="AG170" s="1">
        <f ca="1">0*(RAND())</f>
        <v>0</v>
      </c>
      <c r="AH170" s="1">
        <f ca="1">0*(RAND())</f>
        <v>0</v>
      </c>
      <c r="AI170" s="1">
        <f ca="1">0*(RAND())</f>
        <v>0</v>
      </c>
      <c r="AJ170" s="1">
        <f ca="1">0*(RAND())</f>
        <v>0</v>
      </c>
      <c r="AK170" s="1">
        <f ca="1">0*(RAND())</f>
        <v>0</v>
      </c>
      <c r="AL170" s="1">
        <f ca="1">0*(RAND())</f>
        <v>0</v>
      </c>
      <c r="AM170" s="1">
        <f ca="1">0*(RAND())</f>
        <v>0</v>
      </c>
      <c r="AN170" s="1">
        <f ca="1">0*(RAND())</f>
        <v>0</v>
      </c>
      <c r="AO170" s="1">
        <f ca="1">0*(RAND())</f>
        <v>0</v>
      </c>
      <c r="AP170" s="1">
        <f ca="1">0*(RAND())</f>
        <v>0</v>
      </c>
      <c r="AQ170" s="1">
        <f ca="1">0*(RAND())</f>
        <v>0</v>
      </c>
      <c r="AR170" s="1">
        <f ca="1">0*(RAND())</f>
        <v>0</v>
      </c>
      <c r="AS170" s="1">
        <f ca="1">0*(RAND())</f>
        <v>0</v>
      </c>
      <c r="AT170" s="1">
        <f ca="1">4980*(RAND())</f>
        <v>4041.6449788354762</v>
      </c>
      <c r="AU170" s="1">
        <f ca="1">5700*(RAND())</f>
        <v>167.35216920138308</v>
      </c>
      <c r="AV170" s="1">
        <f ca="1">24*(RAND())</f>
        <v>13.961062954126845</v>
      </c>
      <c r="AW170" s="1">
        <f ca="1">0*(RAND())</f>
        <v>0</v>
      </c>
      <c r="AX170" s="1">
        <f ca="1">0*(RAND())</f>
        <v>0</v>
      </c>
      <c r="AY170" s="1">
        <f ca="1">0*(RAND())</f>
        <v>0</v>
      </c>
      <c r="AZ170" s="1">
        <f ca="1">0*(RAND())</f>
        <v>0</v>
      </c>
      <c r="BA170" s="1" t="s">
        <v>97</v>
      </c>
      <c r="BB170" s="1" t="s">
        <v>97</v>
      </c>
      <c r="BC170" s="1" t="s">
        <v>97</v>
      </c>
      <c r="BD170" s="1">
        <f ca="1">0*(RAND())</f>
        <v>0</v>
      </c>
      <c r="BF170" s="20">
        <f t="shared" ca="1" si="4"/>
        <v>13.961062954126845</v>
      </c>
      <c r="BG170" s="21">
        <f t="shared" ca="1" si="5"/>
        <v>13.961062954126845</v>
      </c>
    </row>
    <row r="171" spans="3:59" x14ac:dyDescent="0.3">
      <c r="C171" s="2">
        <v>1</v>
      </c>
      <c r="E171" s="1" t="s">
        <v>95</v>
      </c>
      <c r="F171" s="1">
        <v>7</v>
      </c>
      <c r="G171" s="19">
        <v>44875</v>
      </c>
      <c r="H171" s="1" t="s">
        <v>103</v>
      </c>
      <c r="I171" s="1">
        <f ca="1">8*(RAND())</f>
        <v>2.296109155737275</v>
      </c>
      <c r="J171" s="1">
        <f ca="1">6.83941605839416*(RAND())</f>
        <v>1.1085336034050022</v>
      </c>
      <c r="K171" s="1">
        <f ca="1">5.83941605839416*(RAND())</f>
        <v>5.0793758360455721</v>
      </c>
      <c r="L171" s="1">
        <f ca="1">5.83941605839416*(RAND())</f>
        <v>3.5465757323009095</v>
      </c>
      <c r="M171" s="1">
        <f ca="1">0*(RAND())</f>
        <v>0</v>
      </c>
      <c r="N171" s="1">
        <f ca="1">0*(RAND())</f>
        <v>0</v>
      </c>
      <c r="O171" s="1">
        <f ca="1">0*(RAND())</f>
        <v>0</v>
      </c>
      <c r="P171" s="1">
        <f ca="1">0*(RAND())</f>
        <v>0</v>
      </c>
      <c r="Q171" s="1">
        <f ca="1">0*(RAND())</f>
        <v>0</v>
      </c>
      <c r="R171" s="1">
        <f ca="1">1*(RAND())</f>
        <v>0.15699229831841233</v>
      </c>
      <c r="S171" s="1">
        <f ca="1">1.37*(RAND())</f>
        <v>1.2297179067258004</v>
      </c>
      <c r="T171" s="1">
        <f ca="1">16.4477707006369*(RAND())</f>
        <v>5.6625982447642462</v>
      </c>
      <c r="U171" s="1">
        <f ca="1">3.26*(RAND())</f>
        <v>2.530819749689587</v>
      </c>
      <c r="V171" s="1">
        <f ca="1">16.4477707006369*(RAND())</f>
        <v>3.4634712205560598</v>
      </c>
      <c r="W171" s="1">
        <f ca="1">131.582165605096*(RAND())</f>
        <v>36.37176458889364</v>
      </c>
      <c r="X171" s="1">
        <f ca="1">571.345301515388*(RAND())</f>
        <v>38.506160204295774</v>
      </c>
      <c r="Y171" s="1">
        <f ca="1">24*(RAND())</f>
        <v>5.9184881270211829</v>
      </c>
      <c r="Z171" s="1">
        <f ca="1">17.5729166666667*(RAND())</f>
        <v>17.483333427790374</v>
      </c>
      <c r="AA171" s="1">
        <f ca="1">14.9707225039812*(RAND())</f>
        <v>6.4894287469726777</v>
      </c>
      <c r="AB171" s="1">
        <f ca="1">10.3480702789193*(RAND())</f>
        <v>7.9086189297099345</v>
      </c>
      <c r="AC171" s="1">
        <f ca="1">1.62265222506186*(RAND())</f>
        <v>1.4105263875144445</v>
      </c>
      <c r="AD171" s="1">
        <f ca="1">0*(RAND())</f>
        <v>0</v>
      </c>
      <c r="AE171" s="1">
        <f ca="1">0*(RAND())</f>
        <v>0</v>
      </c>
      <c r="AF171" s="1">
        <f ca="1">0*(RAND())</f>
        <v>0</v>
      </c>
      <c r="AG171" s="1">
        <f ca="1">0*(RAND())</f>
        <v>0</v>
      </c>
      <c r="AH171" s="1">
        <f ca="1">13.6519297210807*(RAND())</f>
        <v>5.1311310623993736</v>
      </c>
      <c r="AI171" s="1">
        <f ca="1">1*(RAND())</f>
        <v>0.92375748649386002</v>
      </c>
      <c r="AJ171" s="1">
        <f ca="1">1*(RAND())</f>
        <v>0.37462056239644148</v>
      </c>
      <c r="AK171" s="1">
        <f ca="1">0.5*(RAND())</f>
        <v>0.47982535664260828</v>
      </c>
      <c r="AL171" s="1">
        <f ca="1">0.427083333333333*(RAND())</f>
        <v>4.2509952834782455E-2</v>
      </c>
      <c r="AM171" s="1">
        <f ca="1">0*(RAND())</f>
        <v>0</v>
      </c>
      <c r="AN171" s="1">
        <f ca="1">0.5*(RAND())</f>
        <v>0.17510382041573896</v>
      </c>
      <c r="AO171" s="1">
        <f ca="1">5.6021941626855*(RAND())</f>
        <v>2.2315392724055756</v>
      </c>
      <c r="AP171" s="1">
        <f ca="1">0*(RAND())</f>
        <v>0</v>
      </c>
      <c r="AQ171" s="1">
        <f ca="1">13.6905407765169*(RAND())</f>
        <v>13.499803890552551</v>
      </c>
      <c r="AR171" s="1">
        <f ca="1">19*(RAND())</f>
        <v>5.4340557896413344</v>
      </c>
      <c r="AS171" s="1">
        <f ca="1">19*(RAND())</f>
        <v>13.900578942465662</v>
      </c>
      <c r="AT171" s="1">
        <f ca="1">167.844715444241*(RAND())</f>
        <v>82.89188564760579</v>
      </c>
      <c r="AU171" s="1">
        <f ca="1">49.5731201408315*(RAND())</f>
        <v>2.0628952899933646</v>
      </c>
      <c r="AV171" s="1">
        <f ca="1">0*(RAND())</f>
        <v>0</v>
      </c>
      <c r="AW171" s="1">
        <f ca="1">0*(RAND())</f>
        <v>0</v>
      </c>
      <c r="AX171" s="1">
        <f ca="1">0*(RAND())</f>
        <v>0</v>
      </c>
      <c r="AY171" s="1">
        <f ca="1">0*(RAND())</f>
        <v>0</v>
      </c>
      <c r="AZ171" s="1">
        <f ca="1">0*(RAND())</f>
        <v>0</v>
      </c>
      <c r="BA171" s="1" t="s">
        <v>97</v>
      </c>
      <c r="BB171" s="1" t="s">
        <v>97</v>
      </c>
      <c r="BC171" s="1" t="s">
        <v>97</v>
      </c>
      <c r="BD171" s="1">
        <f ca="1">3*(RAND())</f>
        <v>0.35633929611476722</v>
      </c>
      <c r="BF171" s="20">
        <f t="shared" ca="1" si="4"/>
        <v>13.902841064528152</v>
      </c>
      <c r="BG171" s="21">
        <f t="shared" ca="1" si="5"/>
        <v>5.9184881270211829</v>
      </c>
    </row>
    <row r="172" spans="3:59" x14ac:dyDescent="0.3">
      <c r="C172" s="2">
        <v>1</v>
      </c>
      <c r="E172" s="1" t="s">
        <v>95</v>
      </c>
      <c r="F172" s="1">
        <v>8</v>
      </c>
      <c r="G172" s="19">
        <v>44875</v>
      </c>
      <c r="H172" s="1" t="s">
        <v>104</v>
      </c>
      <c r="I172" s="1" t="s">
        <v>97</v>
      </c>
      <c r="J172" s="1">
        <f ca="1">25*(RAND())</f>
        <v>14.254347885232418</v>
      </c>
      <c r="K172" s="1">
        <f ca="1">25*(RAND())</f>
        <v>2.4989178409432435</v>
      </c>
      <c r="L172" s="1">
        <f ca="1">0*(RAND())</f>
        <v>0</v>
      </c>
      <c r="M172" s="1">
        <f ca="1">24.6804908950673*(RAND())</f>
        <v>12.894820695890033</v>
      </c>
      <c r="N172" s="1">
        <f ca="1">0*(RAND())</f>
        <v>0</v>
      </c>
      <c r="O172" s="1">
        <f ca="1">0.319509104932666*(RAND())</f>
        <v>0.13303888388755064</v>
      </c>
      <c r="P172" s="1">
        <f ca="1">0*(RAND())</f>
        <v>0</v>
      </c>
      <c r="Q172" s="1">
        <f ca="1">0*(RAND())</f>
        <v>0</v>
      </c>
      <c r="R172" s="1">
        <f ca="1">0*(RAND())</f>
        <v>0</v>
      </c>
      <c r="S172" s="1">
        <f ca="1">2.56*(RAND())</f>
        <v>0.39464462352219953</v>
      </c>
      <c r="T172" s="1">
        <f ca="1">7.5*(RAND())</f>
        <v>2.9494479784205625</v>
      </c>
      <c r="U172" s="1">
        <f ca="1">7.5*(RAND())</f>
        <v>0.24695983514409076</v>
      </c>
      <c r="V172" s="1">
        <f ca="1">0*(RAND())</f>
        <v>0</v>
      </c>
      <c r="W172" s="1">
        <f ca="1">480*(RAND())</f>
        <v>391.431787697201</v>
      </c>
      <c r="X172" s="1">
        <f ca="1">1272.81401677612*(RAND())</f>
        <v>712.52844200421475</v>
      </c>
      <c r="Y172" s="1">
        <f ca="1">23.28*(RAND())</f>
        <v>4.6166951792296569</v>
      </c>
      <c r="Z172" s="1">
        <f ca="1">16.9936363636364*(RAND())</f>
        <v>10.003866066495885</v>
      </c>
      <c r="AA172" s="1">
        <f ca="1">16.4892201021968*(RAND())</f>
        <v>1.1270582850456079</v>
      </c>
      <c r="AB172" s="1">
        <f ca="1">13.4892201021968*(RAND())</f>
        <v>10.48107079824425</v>
      </c>
      <c r="AC172" s="1">
        <f ca="1">0*(RAND())</f>
        <v>0</v>
      </c>
      <c r="AD172" s="1">
        <f ca="1">0*(RAND())</f>
        <v>0</v>
      </c>
      <c r="AE172" s="1">
        <f ca="1">0*(RAND())</f>
        <v>0</v>
      </c>
      <c r="AF172" s="1">
        <f ca="1">0*(RAND())</f>
        <v>0</v>
      </c>
      <c r="AG172" s="1">
        <f ca="1">0.72*(RAND())</f>
        <v>4.1868006684614809E-2</v>
      </c>
      <c r="AH172" s="1">
        <f ca="1">9.79077989780321*(RAND())</f>
        <v>7.9103143192269627</v>
      </c>
      <c r="AI172" s="1">
        <f ca="1">1*(RAND())</f>
        <v>0.67286153121121195</v>
      </c>
      <c r="AJ172" s="1">
        <f ca="1">1*(RAND())</f>
        <v>0.46614596774071815</v>
      </c>
      <c r="AK172" s="1">
        <f ca="1">0.5*(RAND())</f>
        <v>0.10053309043658942</v>
      </c>
      <c r="AL172" s="1">
        <f ca="1">0*(RAND())</f>
        <v>0</v>
      </c>
      <c r="AM172" s="1">
        <f ca="1">0*(RAND())</f>
        <v>0</v>
      </c>
      <c r="AN172" s="1">
        <f ca="1">0.65*(RAND())</f>
        <v>0.28700536071552801</v>
      </c>
      <c r="AO172" s="1">
        <f ca="1">3.50441626143957*(RAND())</f>
        <v>2.5833463401606762</v>
      </c>
      <c r="AP172" s="1">
        <f ca="1">20*(RAND())</f>
        <v>10.527453686831167</v>
      </c>
      <c r="AQ172" s="1">
        <f ca="1">0*(RAND())</f>
        <v>0</v>
      </c>
      <c r="AR172" s="1">
        <f ca="1">20*(RAND())</f>
        <v>16.101697143012746</v>
      </c>
      <c r="AS172" s="1">
        <f ca="1">0*(RAND())</f>
        <v>0</v>
      </c>
      <c r="AT172" s="1">
        <f ca="1">99.7744246990262*(RAND())</f>
        <v>7.0437175885547481</v>
      </c>
      <c r="AU172" s="1">
        <f ca="1">0*(RAND())</f>
        <v>0</v>
      </c>
      <c r="AV172" s="1">
        <f ca="1">0*(RAND())</f>
        <v>0</v>
      </c>
      <c r="AW172" s="1">
        <f ca="1">0*(RAND())</f>
        <v>0</v>
      </c>
      <c r="AX172" s="1">
        <f ca="1">0*(RAND())</f>
        <v>0</v>
      </c>
      <c r="AY172" s="1">
        <f ca="1">0.136363636363636*(RAND())</f>
        <v>0.13155945841750352</v>
      </c>
      <c r="AZ172" s="1">
        <f ca="1">0*(RAND())</f>
        <v>0</v>
      </c>
      <c r="BA172" s="1" t="s">
        <v>97</v>
      </c>
      <c r="BB172" s="1" t="s">
        <v>97</v>
      </c>
      <c r="BC172" s="1" t="s">
        <v>97</v>
      </c>
      <c r="BD172" s="1">
        <f ca="1">3*(RAND())</f>
        <v>2.9569582306826483</v>
      </c>
      <c r="BF172" s="20">
        <f t="shared" ca="1" si="4"/>
        <v>17.721348784293738</v>
      </c>
      <c r="BG172" s="21">
        <f t="shared" ca="1" si="5"/>
        <v>4.6585631859142715</v>
      </c>
    </row>
    <row r="173" spans="3:59" x14ac:dyDescent="0.3">
      <c r="C173" s="2">
        <v>1</v>
      </c>
      <c r="E173" s="1" t="s">
        <v>95</v>
      </c>
      <c r="F173" s="1">
        <v>9</v>
      </c>
      <c r="G173" s="19">
        <v>44875</v>
      </c>
      <c r="H173" s="1" t="s">
        <v>105</v>
      </c>
      <c r="I173" s="1" t="s">
        <v>97</v>
      </c>
      <c r="J173" s="1">
        <f ca="1">23.3*(RAND())</f>
        <v>13.120046201652356</v>
      </c>
      <c r="K173" s="1">
        <f ca="1">23.3*(RAND())</f>
        <v>7.5988212665954746</v>
      </c>
      <c r="L173" s="1">
        <f ca="1">0*(RAND())</f>
        <v>0</v>
      </c>
      <c r="M173" s="1">
        <f ca="1">22.8142888799196*(RAND())</f>
        <v>1.3985775036964838</v>
      </c>
      <c r="N173" s="1">
        <f ca="1">0*(RAND())</f>
        <v>0</v>
      </c>
      <c r="O173" s="1">
        <f ca="1">0.485711120080407*(RAND())</f>
        <v>0.45865093410497704</v>
      </c>
      <c r="P173" s="1">
        <f ca="1">0*(RAND())</f>
        <v>0</v>
      </c>
      <c r="Q173" s="1">
        <f ca="1">0*(RAND())</f>
        <v>0</v>
      </c>
      <c r="R173" s="1">
        <f ca="1">0*(RAND())</f>
        <v>0</v>
      </c>
      <c r="S173" s="1">
        <f ca="1">2.56*(RAND())</f>
        <v>1.7424191070103063</v>
      </c>
      <c r="T173" s="1">
        <f ca="1">5.7*(RAND())</f>
        <v>0.44487542989322321</v>
      </c>
      <c r="U173" s="1">
        <f ca="1">5.7*(RAND())</f>
        <v>1.4037945163001888</v>
      </c>
      <c r="V173" s="1">
        <f ca="1">0*(RAND())</f>
        <v>0</v>
      </c>
      <c r="W173" s="1">
        <f ca="1">339.9936*(RAND())</f>
        <v>155.28351982161939</v>
      </c>
      <c r="X173" s="1">
        <f ca="1">1409.26362026874*(RAND())</f>
        <v>881.52432401925807</v>
      </c>
      <c r="Y173" s="1">
        <f ca="1">24*(RAND())</f>
        <v>9.4734112782591353</v>
      </c>
      <c r="Z173" s="1">
        <f ca="1">18.1576923076923*(RAND())</f>
        <v>8.1185574833000373</v>
      </c>
      <c r="AA173" s="1">
        <f ca="1">16.6293605467018*(RAND())</f>
        <v>3.2571326596675276</v>
      </c>
      <c r="AB173" s="1">
        <f ca="1">14.1293605467018*(RAND())</f>
        <v>5.2990486601849582</v>
      </c>
      <c r="AC173" s="1">
        <f ca="1">0*(RAND())</f>
        <v>0</v>
      </c>
      <c r="AD173" s="1">
        <f ca="1">0*(RAND())</f>
        <v>0</v>
      </c>
      <c r="AE173" s="1">
        <f ca="1">0*(RAND())</f>
        <v>0</v>
      </c>
      <c r="AF173" s="1">
        <f ca="1">0*(RAND())</f>
        <v>0</v>
      </c>
      <c r="AG173" s="1">
        <f ca="1">0*(RAND())</f>
        <v>0</v>
      </c>
      <c r="AH173" s="1">
        <f ca="1">9.8706394532982*(RAND())</f>
        <v>2.6600163310581229</v>
      </c>
      <c r="AI173" s="1">
        <f ca="1">1*(RAND())</f>
        <v>7.5940719397941669E-2</v>
      </c>
      <c r="AJ173" s="1">
        <f ca="1">1*(RAND())</f>
        <v>0.12542943109741334</v>
      </c>
      <c r="AK173" s="1">
        <f ca="1">0.5*(RAND())</f>
        <v>0.35573726140653722</v>
      </c>
      <c r="AL173" s="1">
        <f ca="1">0*(RAND())</f>
        <v>0</v>
      </c>
      <c r="AM173" s="1">
        <f ca="1">0*(RAND())</f>
        <v>0</v>
      </c>
      <c r="AN173" s="1">
        <f ca="1">0.65*(RAND())</f>
        <v>4.6705380843421067E-2</v>
      </c>
      <c r="AO173" s="1">
        <f ca="1">4.02833176099051*(RAND())</f>
        <v>1.4281440227828901</v>
      </c>
      <c r="AP173" s="1">
        <f ca="1">18*(RAND())</f>
        <v>4.7419322124162981</v>
      </c>
      <c r="AQ173" s="1">
        <f ca="1">0*(RAND())</f>
        <v>0</v>
      </c>
      <c r="AR173" s="1">
        <f ca="1">20*(RAND())</f>
        <v>0.67355798965253344</v>
      </c>
      <c r="AS173" s="1">
        <f ca="1">0*(RAND())</f>
        <v>0</v>
      </c>
      <c r="AT173" s="1">
        <f ca="1">128.570010921803*(RAND())</f>
        <v>0.7482908104375664</v>
      </c>
      <c r="AU173" s="1">
        <f ca="1">0*(RAND())</f>
        <v>0</v>
      </c>
      <c r="AV173" s="1">
        <f ca="1">0*(RAND())</f>
        <v>0</v>
      </c>
      <c r="AW173" s="1">
        <f ca="1">0*(RAND())</f>
        <v>0</v>
      </c>
      <c r="AX173" s="1">
        <f ca="1">0*(RAND())</f>
        <v>0</v>
      </c>
      <c r="AY173" s="1">
        <f ca="1">0.192307692307692*(RAND())</f>
        <v>7.6708335604143531E-3</v>
      </c>
      <c r="AZ173" s="1">
        <f ca="1">0*(RAND())</f>
        <v>0</v>
      </c>
      <c r="BA173" s="1" t="s">
        <v>97</v>
      </c>
      <c r="BB173" s="1" t="s">
        <v>97</v>
      </c>
      <c r="BC173" s="1" t="s">
        <v>97</v>
      </c>
      <c r="BD173" s="1">
        <f ca="1">2.5*(RAND())</f>
        <v>2.0887422924716068</v>
      </c>
      <c r="BF173" s="20">
        <f t="shared" ca="1" si="4"/>
        <v>9.4274186017451811</v>
      </c>
      <c r="BG173" s="21">
        <f t="shared" ca="1" si="5"/>
        <v>9.4734112782591353</v>
      </c>
    </row>
    <row r="174" spans="3:59" x14ac:dyDescent="0.3">
      <c r="C174" s="2">
        <v>1</v>
      </c>
      <c r="E174" s="1" t="s">
        <v>95</v>
      </c>
      <c r="F174" s="1">
        <v>10</v>
      </c>
      <c r="G174" s="19">
        <v>44875</v>
      </c>
      <c r="H174" s="1" t="s">
        <v>106</v>
      </c>
      <c r="I174" s="1" t="s">
        <v>97</v>
      </c>
      <c r="J174" s="1">
        <f ca="1">23*(RAND())</f>
        <v>12.016594102867153</v>
      </c>
      <c r="K174" s="1">
        <f ca="1">23*(RAND())</f>
        <v>10.908404194536983</v>
      </c>
      <c r="L174" s="1">
        <f ca="1">0*(RAND())</f>
        <v>0</v>
      </c>
      <c r="M174" s="1">
        <f ca="1">21.9560482492553*(RAND())</f>
        <v>13.783427217483517</v>
      </c>
      <c r="N174" s="1">
        <f ca="1">0*(RAND())</f>
        <v>0</v>
      </c>
      <c r="O174" s="1">
        <f ca="1">1.04395175074474*(RAND())</f>
        <v>0.82529311945027684</v>
      </c>
      <c r="P174" s="1">
        <f ca="1">0*(RAND())</f>
        <v>0</v>
      </c>
      <c r="Q174" s="1">
        <f ca="1">0*(RAND())</f>
        <v>0</v>
      </c>
      <c r="R174" s="1">
        <f ca="1">0*(RAND())</f>
        <v>0</v>
      </c>
      <c r="S174" s="1">
        <f ca="1">2.56*(RAND())</f>
        <v>1.5162435824638729</v>
      </c>
      <c r="T174" s="1">
        <f ca="1">6*(RAND())</f>
        <v>5.9018984697737302</v>
      </c>
      <c r="U174" s="1">
        <f ca="1">6*(RAND())</f>
        <v>0.25750648696046707</v>
      </c>
      <c r="V174" s="1">
        <f ca="1">0*(RAND())</f>
        <v>0</v>
      </c>
      <c r="W174" s="1">
        <f ca="1">353.28*(RAND())</f>
        <v>124.43367782114761</v>
      </c>
      <c r="X174" s="1">
        <f ca="1">1323.33291171577*(RAND())</f>
        <v>1189.4486414584198</v>
      </c>
      <c r="Y174" s="1">
        <f ca="1">23.52*(RAND())</f>
        <v>18.425249294406008</v>
      </c>
      <c r="Z174" s="1">
        <f ca="1">15.8348148148148*(RAND())</f>
        <v>4.2962915886147561</v>
      </c>
      <c r="AA174" s="1">
        <f ca="1">15.1445847198677*(RAND())</f>
        <v>4.0976260818261236</v>
      </c>
      <c r="AB174" s="1">
        <f ca="1">12.1445847198677*(RAND())</f>
        <v>6.923429717252505</v>
      </c>
      <c r="AC174" s="1">
        <f ca="1">0*(RAND())</f>
        <v>0</v>
      </c>
      <c r="AD174" s="1">
        <f ca="1">0*(RAND())</f>
        <v>0</v>
      </c>
      <c r="AE174" s="1">
        <f ca="1">0*(RAND())</f>
        <v>0</v>
      </c>
      <c r="AF174" s="1">
        <f ca="1">0*(RAND())</f>
        <v>0</v>
      </c>
      <c r="AG174" s="1">
        <f ca="1">0.48*(RAND())</f>
        <v>0.30895424129352445</v>
      </c>
      <c r="AH174" s="1">
        <f ca="1">11.3754152801323*(RAND())</f>
        <v>9.1715771522267566</v>
      </c>
      <c r="AI174" s="1">
        <f ca="1">1*(RAND())</f>
        <v>2.1404361025045393E-2</v>
      </c>
      <c r="AJ174" s="1">
        <f ca="1">1*(RAND())</f>
        <v>8.2303839227572784E-2</v>
      </c>
      <c r="AK174" s="1">
        <f ca="1">0.5*(RAND())</f>
        <v>0.10375919269912631</v>
      </c>
      <c r="AL174" s="1">
        <f ca="1">0*(RAND())</f>
        <v>0</v>
      </c>
      <c r="AM174" s="1">
        <f ca="1">0*(RAND())</f>
        <v>0</v>
      </c>
      <c r="AN174" s="1">
        <f ca="1">2*(RAND())</f>
        <v>1.3228892883472232</v>
      </c>
      <c r="AO174" s="1">
        <f ca="1">3.69023009494711*(RAND())</f>
        <v>1.9407556068992131</v>
      </c>
      <c r="AP174" s="1">
        <f ca="1">16*(RAND())</f>
        <v>5.0947792408576618</v>
      </c>
      <c r="AQ174" s="1">
        <f ca="1">0*(RAND())</f>
        <v>0</v>
      </c>
      <c r="AR174" s="1">
        <f ca="1">19*(RAND())</f>
        <v>4.4782948162076375</v>
      </c>
      <c r="AS174" s="1">
        <f ca="1">0*(RAND())</f>
        <v>0</v>
      </c>
      <c r="AT174" s="1">
        <f ca="1">116.742566699081*(RAND())</f>
        <v>10.415015164540822</v>
      </c>
      <c r="AU174" s="1">
        <f ca="1">0*(RAND())</f>
        <v>0</v>
      </c>
      <c r="AV174" s="1">
        <f ca="1">0*(RAND())</f>
        <v>0</v>
      </c>
      <c r="AW174" s="1">
        <f ca="1">0*(RAND())</f>
        <v>0</v>
      </c>
      <c r="AX174" s="1">
        <f ca="1">0*(RAND())</f>
        <v>0</v>
      </c>
      <c r="AY174" s="1">
        <f ca="1">0.185185185185185*(RAND())</f>
        <v>5.7270876326923702E-2</v>
      </c>
      <c r="AZ174" s="1">
        <f ca="1">0*(RAND())</f>
        <v>0</v>
      </c>
      <c r="BA174" s="1" t="s">
        <v>97</v>
      </c>
      <c r="BB174" s="1" t="s">
        <v>97</v>
      </c>
      <c r="BC174" s="1" t="s">
        <v>97</v>
      </c>
      <c r="BD174" s="1">
        <f ca="1">3*(RAND())</f>
        <v>2.4452160146260793</v>
      </c>
      <c r="BF174" s="20">
        <f t="shared" ca="1" si="4"/>
        <v>13.205983137697213</v>
      </c>
      <c r="BG174" s="21">
        <f t="shared" ca="1" si="5"/>
        <v>18.734203535699532</v>
      </c>
    </row>
    <row r="175" spans="3:59" x14ac:dyDescent="0.3">
      <c r="C175" s="2">
        <v>1</v>
      </c>
      <c r="E175" s="1" t="s">
        <v>95</v>
      </c>
      <c r="F175" s="1">
        <v>11</v>
      </c>
      <c r="G175" s="19">
        <v>44875</v>
      </c>
      <c r="H175" s="1" t="s">
        <v>107</v>
      </c>
      <c r="I175" s="1" t="s">
        <v>97</v>
      </c>
      <c r="J175" s="1">
        <f ca="1">10*(RAND())</f>
        <v>5.0943714512036316</v>
      </c>
      <c r="K175" s="1">
        <f ca="1">10*(RAND())</f>
        <v>7.1367446758973259</v>
      </c>
      <c r="L175" s="1">
        <f ca="1">0*(RAND())</f>
        <v>0</v>
      </c>
      <c r="M175" s="1">
        <f ca="1">9.58741112314849*(RAND())</f>
        <v>1.4698940452836946</v>
      </c>
      <c r="N175" s="1">
        <f ca="1">0*(RAND())</f>
        <v>0</v>
      </c>
      <c r="O175" s="1">
        <f ca="1">0.412588876851506*(RAND())</f>
        <v>0.32931368885706169</v>
      </c>
      <c r="P175" s="1">
        <f ca="1">0*(RAND())</f>
        <v>0</v>
      </c>
      <c r="Q175" s="1">
        <f ca="1">0*(RAND())</f>
        <v>0</v>
      </c>
      <c r="R175" s="1">
        <f ca="1">0*(RAND())</f>
        <v>0</v>
      </c>
      <c r="S175" s="1">
        <f ca="1">2.56*(RAND())</f>
        <v>1.2660505258528982</v>
      </c>
      <c r="T175" s="1">
        <f ca="1">4.5*(RAND())</f>
        <v>4.3643011872232211</v>
      </c>
      <c r="U175" s="1">
        <f ca="1">4.5*(RAND())</f>
        <v>1.6951726754818419</v>
      </c>
      <c r="V175" s="1">
        <f ca="1">0*(RAND())</f>
        <v>0</v>
      </c>
      <c r="W175" s="1">
        <f ca="1">115.2*(RAND())</f>
        <v>78.706039169594305</v>
      </c>
      <c r="X175" s="1">
        <f ca="1">941.321557977539*(RAND())</f>
        <v>675.56320732674533</v>
      </c>
      <c r="Y175" s="1">
        <f ca="1">21.6*(RAND())</f>
        <v>15.847840414555153</v>
      </c>
      <c r="Z175" s="1">
        <f ca="1">15.8461538461538*(RAND())</f>
        <v>11.238794066472968</v>
      </c>
      <c r="AA175" s="1">
        <f ca="1">9.33666723369107*(RAND())</f>
        <v>7.8633868681317143</v>
      </c>
      <c r="AB175" s="1">
        <f ca="1">6.83666723369107*(RAND())</f>
        <v>4.7566652770515736</v>
      </c>
      <c r="AC175" s="1">
        <f ca="1">0*(RAND())</f>
        <v>0</v>
      </c>
      <c r="AD175" s="1">
        <f ca="1">0*(RAND())</f>
        <v>0</v>
      </c>
      <c r="AE175" s="1">
        <f ca="1">0*(RAND())</f>
        <v>0</v>
      </c>
      <c r="AF175" s="1">
        <f ca="1">0*(RAND())</f>
        <v>0</v>
      </c>
      <c r="AG175" s="1">
        <f ca="1">2.4*(RAND())</f>
        <v>1.721859292000697</v>
      </c>
      <c r="AH175" s="1">
        <f ca="1">14.7633327663089*(RAND())</f>
        <v>13.863381865341587</v>
      </c>
      <c r="AI175" s="1">
        <f ca="1">1*(RAND())</f>
        <v>0.60670304661415142</v>
      </c>
      <c r="AJ175" s="1">
        <f ca="1">1*(RAND())</f>
        <v>0.13055150648112102</v>
      </c>
      <c r="AK175" s="1">
        <f ca="1">0.5*(RAND())</f>
        <v>0.40943270072972043</v>
      </c>
      <c r="AL175" s="1">
        <f ca="1">0*(RAND())</f>
        <v>0</v>
      </c>
      <c r="AM175" s="1">
        <f ca="1">0*(RAND())</f>
        <v>0</v>
      </c>
      <c r="AN175" s="1">
        <f ca="1">0.6*(RAND())</f>
        <v>0.28266900575254711</v>
      </c>
      <c r="AO175" s="1">
        <f ca="1">9.00948661246278*(RAND())</f>
        <v>6.591136101281915</v>
      </c>
      <c r="AP175" s="1">
        <f ca="1">5*(RAND())</f>
        <v>4.0356269126648767</v>
      </c>
      <c r="AQ175" s="1">
        <f ca="1">0*(RAND())</f>
        <v>0</v>
      </c>
      <c r="AR175" s="1">
        <f ca="1">20*(RAND())</f>
        <v>15.939925906327971</v>
      </c>
      <c r="AS175" s="1">
        <f ca="1">0*(RAND())</f>
        <v>0</v>
      </c>
      <c r="AT175" s="1">
        <f ca="1">149.592520557135*(RAND())</f>
        <v>21.057248102653407</v>
      </c>
      <c r="AU175" s="1">
        <f ca="1">0*(RAND())</f>
        <v>0</v>
      </c>
      <c r="AV175" s="1">
        <f ca="1">0*(RAND())</f>
        <v>0</v>
      </c>
      <c r="AW175" s="1">
        <f ca="1">0*(RAND())</f>
        <v>0</v>
      </c>
      <c r="AX175" s="1">
        <f ca="1">0*(RAND())</f>
        <v>0</v>
      </c>
      <c r="AY175" s="1">
        <f ca="1">0.153846153846154*(RAND())</f>
        <v>0.13799790849325869</v>
      </c>
      <c r="AZ175" s="1">
        <f ca="1">0*(RAND())</f>
        <v>0</v>
      </c>
      <c r="BA175" s="1" t="s">
        <v>97</v>
      </c>
      <c r="BB175" s="1" t="s">
        <v>97</v>
      </c>
      <c r="BC175" s="1" t="s">
        <v>97</v>
      </c>
      <c r="BD175" s="1">
        <f ca="1">2.5*(RAND())</f>
        <v>1.0733180115432357</v>
      </c>
      <c r="BF175" s="20">
        <f t="shared" ca="1" si="4"/>
        <v>15.71033284994822</v>
      </c>
      <c r="BG175" s="21">
        <f t="shared" ca="1" si="5"/>
        <v>17.569699706555848</v>
      </c>
    </row>
    <row r="176" spans="3:59" x14ac:dyDescent="0.3">
      <c r="C176" s="2">
        <v>1</v>
      </c>
      <c r="E176" s="1" t="s">
        <v>95</v>
      </c>
      <c r="F176" s="1">
        <v>12</v>
      </c>
      <c r="G176" s="19">
        <v>44875</v>
      </c>
      <c r="H176" s="1" t="s">
        <v>108</v>
      </c>
      <c r="I176" s="1" t="s">
        <v>97</v>
      </c>
      <c r="J176" s="1">
        <f ca="1">0*(RAND())</f>
        <v>0</v>
      </c>
      <c r="K176" s="1">
        <f ca="1">0*(RAND())</f>
        <v>0</v>
      </c>
      <c r="L176" s="1">
        <f ca="1">0*(RAND())</f>
        <v>0</v>
      </c>
      <c r="M176" s="1">
        <f ca="1">0*(RAND())</f>
        <v>0</v>
      </c>
      <c r="N176" s="1">
        <f ca="1">0*(RAND())</f>
        <v>0</v>
      </c>
      <c r="O176" s="1">
        <f ca="1">0*(RAND())</f>
        <v>0</v>
      </c>
      <c r="P176" s="1">
        <f ca="1">0*(RAND())</f>
        <v>0</v>
      </c>
      <c r="Q176" s="1">
        <f ca="1">0*(RAND())</f>
        <v>0</v>
      </c>
      <c r="R176" s="1">
        <f ca="1">0*(RAND())</f>
        <v>0</v>
      </c>
      <c r="S176" s="1">
        <f ca="1">2.56*(RAND())</f>
        <v>2.1464917569258724</v>
      </c>
      <c r="T176" s="1" t="s">
        <v>97</v>
      </c>
      <c r="U176" s="1">
        <f ca="1">5*(RAND())</f>
        <v>0.55411017708599464</v>
      </c>
      <c r="V176" s="1">
        <f ca="1">0*(RAND())</f>
        <v>0</v>
      </c>
      <c r="W176" s="1">
        <f ca="1">0*(RAND())</f>
        <v>0</v>
      </c>
      <c r="X176" s="1">
        <f ca="1">1014.22230158756*(RAND())</f>
        <v>831.66846364330343</v>
      </c>
      <c r="Y176" s="1">
        <f ca="1">0*(RAND())</f>
        <v>0</v>
      </c>
      <c r="Z176" s="1">
        <f ca="1">0*(RAND())</f>
        <v>0</v>
      </c>
      <c r="AA176" s="1">
        <f ca="1">0*(RAND())</f>
        <v>0</v>
      </c>
      <c r="AB176" s="1">
        <f ca="1">0*(RAND())</f>
        <v>0</v>
      </c>
      <c r="AC176" s="1">
        <f ca="1">0*(RAND())</f>
        <v>0</v>
      </c>
      <c r="AD176" s="1">
        <f ca="1">24*(RAND())</f>
        <v>12.673162358592613</v>
      </c>
      <c r="AE176" s="1">
        <f ca="1">0*(RAND())</f>
        <v>0</v>
      </c>
      <c r="AF176" s="1">
        <f ca="1">24*(RAND())</f>
        <v>10.918558933677417</v>
      </c>
      <c r="AG176" s="1">
        <f ca="1">0*(RAND())</f>
        <v>0</v>
      </c>
      <c r="AH176" s="1">
        <f ca="1">0*(RAND())</f>
        <v>0</v>
      </c>
      <c r="AI176" s="1">
        <f ca="1">0*(RAND())</f>
        <v>0</v>
      </c>
      <c r="AJ176" s="1">
        <f ca="1">0*(RAND())</f>
        <v>0</v>
      </c>
      <c r="AK176" s="1">
        <f ca="1">0*(RAND())</f>
        <v>0</v>
      </c>
      <c r="AL176" s="1">
        <f ca="1">0*(RAND())</f>
        <v>0</v>
      </c>
      <c r="AM176" s="1">
        <f ca="1">0*(RAND())</f>
        <v>0</v>
      </c>
      <c r="AN176" s="1">
        <f ca="1">0*(RAND())</f>
        <v>0</v>
      </c>
      <c r="AO176" s="1">
        <f ca="1">0*(RAND())</f>
        <v>0</v>
      </c>
      <c r="AP176" s="1">
        <f ca="1">0*(RAND())</f>
        <v>0</v>
      </c>
      <c r="AQ176" s="1">
        <f ca="1">0*(RAND())</f>
        <v>0</v>
      </c>
      <c r="AR176" s="1">
        <f ca="1">20*(RAND())</f>
        <v>0.87111392536127985</v>
      </c>
      <c r="AS176" s="1">
        <f ca="1">0*(RAND())</f>
        <v>0</v>
      </c>
      <c r="AT176" s="1">
        <f ca="1">138.679391821502*(RAND())</f>
        <v>110.49867079401803</v>
      </c>
      <c r="AU176" s="1">
        <f ca="1">0*(RAND())</f>
        <v>0</v>
      </c>
      <c r="AV176" s="1">
        <f ca="1">0*(RAND())</f>
        <v>0</v>
      </c>
      <c r="AW176" s="1">
        <f ca="1">0*(RAND())</f>
        <v>0</v>
      </c>
      <c r="AX176" s="1">
        <f ca="1">0*(RAND())</f>
        <v>0</v>
      </c>
      <c r="AY176" s="1">
        <f ca="1">0*(RAND())</f>
        <v>0</v>
      </c>
      <c r="AZ176" s="1">
        <f ca="1">0*(RAND())</f>
        <v>0</v>
      </c>
      <c r="BA176" s="1" t="s">
        <v>97</v>
      </c>
      <c r="BB176" s="1" t="s">
        <v>97</v>
      </c>
      <c r="BC176" s="1" t="s">
        <v>97</v>
      </c>
      <c r="BD176" s="1">
        <f ca="1">0*(RAND())</f>
        <v>0</v>
      </c>
      <c r="BF176" s="20">
        <f t="shared" ca="1" si="4"/>
        <v>10.918558933677417</v>
      </c>
      <c r="BG176" s="21">
        <f t="shared" ca="1" si="5"/>
        <v>10.918558933677417</v>
      </c>
    </row>
    <row r="177" spans="3:59" x14ac:dyDescent="0.3">
      <c r="C177" s="2">
        <v>1</v>
      </c>
      <c r="E177" s="1" t="s">
        <v>95</v>
      </c>
      <c r="F177" s="1">
        <v>13</v>
      </c>
      <c r="G177" s="19">
        <v>44875</v>
      </c>
      <c r="H177" s="1" t="s">
        <v>109</v>
      </c>
      <c r="I177" s="1">
        <f ca="1">0*(RAND())</f>
        <v>0</v>
      </c>
      <c r="J177" s="1">
        <f ca="1">0*(RAND())</f>
        <v>0</v>
      </c>
      <c r="K177" s="1">
        <f ca="1">0*(RAND())</f>
        <v>0</v>
      </c>
      <c r="L177" s="1">
        <f ca="1">0*(RAND())</f>
        <v>0</v>
      </c>
      <c r="M177" s="1">
        <f ca="1">0*(RAND())</f>
        <v>0</v>
      </c>
      <c r="N177" s="1">
        <f ca="1">0*(RAND())</f>
        <v>0</v>
      </c>
      <c r="O177" s="1">
        <f ca="1">0*(RAND())</f>
        <v>0</v>
      </c>
      <c r="P177" s="1">
        <f ca="1">0*(RAND())</f>
        <v>0</v>
      </c>
      <c r="Q177" s="1">
        <f ca="1">0*(RAND())</f>
        <v>0</v>
      </c>
      <c r="R177" s="1">
        <f ca="1">0*(RAND())</f>
        <v>0</v>
      </c>
      <c r="S177" s="1">
        <f ca="1">2.56*(RAND())</f>
        <v>1.2399345941038933</v>
      </c>
      <c r="T177" s="1">
        <f ca="1">0*(RAND())</f>
        <v>0</v>
      </c>
      <c r="U177" s="1">
        <f ca="1">0*(RAND())</f>
        <v>0</v>
      </c>
      <c r="V177" s="1">
        <f ca="1">0*(RAND())</f>
        <v>0</v>
      </c>
      <c r="W177" s="1">
        <f ca="1">0*(RAND())</f>
        <v>0</v>
      </c>
      <c r="X177" s="1">
        <f ca="1">0*(RAND())</f>
        <v>0</v>
      </c>
      <c r="Y177" s="1">
        <f ca="1">0*(RAND())</f>
        <v>0</v>
      </c>
      <c r="Z177" s="1">
        <f ca="1">0*(RAND())</f>
        <v>0</v>
      </c>
      <c r="AA177" s="1">
        <f ca="1">0*(RAND())</f>
        <v>0</v>
      </c>
      <c r="AB177" s="1">
        <f ca="1">0*(RAND())</f>
        <v>0</v>
      </c>
      <c r="AC177" s="1">
        <f ca="1">0*(RAND())</f>
        <v>0</v>
      </c>
      <c r="AD177" s="1">
        <f ca="1">0*(RAND())</f>
        <v>0</v>
      </c>
      <c r="AE177" s="1">
        <f ca="1">0*(RAND())</f>
        <v>0</v>
      </c>
      <c r="AF177" s="1">
        <f ca="1">0*(RAND())</f>
        <v>0</v>
      </c>
      <c r="AG177" s="1">
        <f ca="1">0*(RAND())</f>
        <v>0</v>
      </c>
      <c r="AH177" s="1">
        <f ca="1">0*(RAND())</f>
        <v>0</v>
      </c>
      <c r="AI177" s="1">
        <f ca="1">0*(RAND())</f>
        <v>0</v>
      </c>
      <c r="AJ177" s="1">
        <f ca="1">0*(RAND())</f>
        <v>0</v>
      </c>
      <c r="AK177" s="1">
        <f ca="1">0*(RAND())</f>
        <v>0</v>
      </c>
      <c r="AL177" s="1">
        <f ca="1">0*(RAND())</f>
        <v>0</v>
      </c>
      <c r="AM177" s="1">
        <f ca="1">0*(RAND())</f>
        <v>0</v>
      </c>
      <c r="AN177" s="1">
        <f ca="1">0*(RAND())</f>
        <v>0</v>
      </c>
      <c r="AO177" s="1">
        <f ca="1">0*(RAND())</f>
        <v>0</v>
      </c>
      <c r="AP177" s="1">
        <f ca="1">0*(RAND())</f>
        <v>0</v>
      </c>
      <c r="AQ177" s="1">
        <f ca="1">0*(RAND())</f>
        <v>0</v>
      </c>
      <c r="AR177" s="1">
        <f ca="1">0*(RAND())</f>
        <v>0</v>
      </c>
      <c r="AS177" s="1">
        <f ca="1">0*(RAND())</f>
        <v>0</v>
      </c>
      <c r="AT177" s="1">
        <f ca="1">0*(RAND())</f>
        <v>0</v>
      </c>
      <c r="AU177" s="1">
        <f ca="1">0*(RAND())</f>
        <v>0</v>
      </c>
      <c r="AV177" s="1">
        <f ca="1">0*(RAND())</f>
        <v>0</v>
      </c>
      <c r="AW177" s="1">
        <f ca="1">0*(RAND())</f>
        <v>0</v>
      </c>
      <c r="AX177" s="1">
        <f ca="1">0*(RAND())</f>
        <v>0</v>
      </c>
      <c r="AY177" s="1">
        <f ca="1">0*(RAND())</f>
        <v>0</v>
      </c>
      <c r="AZ177" s="1">
        <f ca="1">0*(RAND())</f>
        <v>0</v>
      </c>
      <c r="BA177" s="1" t="s">
        <v>97</v>
      </c>
      <c r="BB177" s="1" t="s">
        <v>97</v>
      </c>
      <c r="BC177" s="1" t="s">
        <v>97</v>
      </c>
      <c r="BD177" s="1">
        <f ca="1">0*(RAND())</f>
        <v>0</v>
      </c>
      <c r="BF177" s="20">
        <f t="shared" ca="1" si="4"/>
        <v>0</v>
      </c>
      <c r="BG177" s="21">
        <f t="shared" ca="1" si="5"/>
        <v>0</v>
      </c>
    </row>
    <row r="178" spans="3:59" x14ac:dyDescent="0.3">
      <c r="C178" s="2">
        <v>1</v>
      </c>
      <c r="E178" s="1" t="s">
        <v>95</v>
      </c>
      <c r="F178" s="1">
        <v>15</v>
      </c>
      <c r="G178" s="19">
        <v>44875</v>
      </c>
      <c r="H178" s="1" t="s">
        <v>110</v>
      </c>
      <c r="I178" s="1" t="s">
        <v>97</v>
      </c>
      <c r="J178" s="1">
        <f ca="1">0*(RAND())</f>
        <v>0</v>
      </c>
      <c r="K178" s="1">
        <f ca="1">0*(RAND())</f>
        <v>0</v>
      </c>
      <c r="L178" s="1">
        <f ca="1">0*(RAND())</f>
        <v>0</v>
      </c>
      <c r="M178" s="1">
        <f ca="1">0*(RAND())</f>
        <v>0</v>
      </c>
      <c r="N178" s="1">
        <f ca="1">0*(RAND())</f>
        <v>0</v>
      </c>
      <c r="O178" s="1">
        <f ca="1">0*(RAND())</f>
        <v>0</v>
      </c>
      <c r="P178" s="1">
        <f ca="1">0*(RAND())</f>
        <v>0</v>
      </c>
      <c r="Q178" s="1">
        <f ca="1">0*(RAND())</f>
        <v>0</v>
      </c>
      <c r="R178" s="1">
        <f ca="1">0*(RAND())</f>
        <v>0</v>
      </c>
      <c r="S178" s="1">
        <f ca="1">2.56*(RAND())</f>
        <v>2.0331312645039928E-2</v>
      </c>
      <c r="T178" s="1" t="s">
        <v>97</v>
      </c>
      <c r="U178" s="1">
        <f ca="1">6.1*(RAND())</f>
        <v>3.8767755254540091</v>
      </c>
      <c r="V178" s="1">
        <f ca="1">0*(RAND())</f>
        <v>0</v>
      </c>
      <c r="W178" s="1">
        <f ca="1">0*(RAND())</f>
        <v>0</v>
      </c>
      <c r="X178" s="1">
        <f ca="1">750*(RAND())</f>
        <v>583.33540052642184</v>
      </c>
      <c r="Y178" s="1">
        <f ca="1">23.28*(RAND())</f>
        <v>22.334410985537705</v>
      </c>
      <c r="Z178" s="1">
        <f ca="1">20.78*(RAND())</f>
        <v>15.409743288491109</v>
      </c>
      <c r="AA178" s="1">
        <f ca="1">0*(RAND())</f>
        <v>0</v>
      </c>
      <c r="AB178" s="1">
        <f ca="1">0*(RAND())</f>
        <v>0</v>
      </c>
      <c r="AC178" s="1">
        <f ca="1">0*(RAND())</f>
        <v>0</v>
      </c>
      <c r="AD178" s="1">
        <f ca="1">0*(RAND())</f>
        <v>0</v>
      </c>
      <c r="AE178" s="1">
        <f ca="1">0*(RAND())</f>
        <v>0</v>
      </c>
      <c r="AF178" s="1">
        <f ca="1">0*(RAND())</f>
        <v>0</v>
      </c>
      <c r="AG178" s="1">
        <f ca="1">0.72*(RAND())</f>
        <v>0.19546675326252863</v>
      </c>
      <c r="AH178" s="1">
        <f ca="1">23.28*(RAND())</f>
        <v>12.605672221649453</v>
      </c>
      <c r="AI178" s="1">
        <f ca="1">1*(RAND())</f>
        <v>0.17680759284404246</v>
      </c>
      <c r="AJ178" s="1">
        <f ca="1">1*(RAND())</f>
        <v>0.2973423616077</v>
      </c>
      <c r="AK178" s="1">
        <f ca="1">0.5*(RAND())</f>
        <v>6.5789378178852109E-2</v>
      </c>
      <c r="AL178" s="1">
        <f ca="1">0*(RAND())</f>
        <v>0</v>
      </c>
      <c r="AM178" s="1">
        <f ca="1">0*(RAND())</f>
        <v>0</v>
      </c>
      <c r="AN178" s="1">
        <f ca="1">0*(RAND())</f>
        <v>0</v>
      </c>
      <c r="AO178" s="1">
        <f ca="1">20.78*(RAND())</f>
        <v>17.850119392358813</v>
      </c>
      <c r="AP178" s="1">
        <f ca="1">0*(RAND())</f>
        <v>0</v>
      </c>
      <c r="AQ178" s="1">
        <f ca="1">0*(RAND())</f>
        <v>0</v>
      </c>
      <c r="AR178" s="1">
        <f ca="1">20*(RAND())</f>
        <v>3.6945423275599021</v>
      </c>
      <c r="AS178" s="1">
        <f ca="1">0*(RAND())</f>
        <v>0</v>
      </c>
      <c r="AT178" s="1">
        <f ca="1">112.567811934901*(RAND())</f>
        <v>57.665231821863671</v>
      </c>
      <c r="AU178" s="1">
        <f ca="1">0*(RAND())</f>
        <v>0</v>
      </c>
      <c r="AV178" s="1">
        <f ca="1">0*(RAND())</f>
        <v>0</v>
      </c>
      <c r="AW178" s="1">
        <f ca="1">0*(RAND())</f>
        <v>0</v>
      </c>
      <c r="AX178" s="1">
        <f ca="1">0*(RAND())</f>
        <v>0</v>
      </c>
      <c r="AY178" s="1">
        <f ca="1">0*(RAND())</f>
        <v>0</v>
      </c>
      <c r="AZ178" s="1">
        <f ca="1">0*(RAND())</f>
        <v>0</v>
      </c>
      <c r="BA178" s="1" t="s">
        <v>97</v>
      </c>
      <c r="BB178" s="1" t="s">
        <v>97</v>
      </c>
      <c r="BC178" s="1" t="s">
        <v>97</v>
      </c>
      <c r="BD178" s="1">
        <f ca="1">0*(RAND())</f>
        <v>0</v>
      </c>
      <c r="BF178" s="20">
        <f t="shared" ca="1" si="4"/>
        <v>18.585525478251938</v>
      </c>
      <c r="BG178" s="21">
        <f t="shared" ca="1" si="5"/>
        <v>22.529877738800234</v>
      </c>
    </row>
    <row r="179" spans="3:59" x14ac:dyDescent="0.3">
      <c r="C179" s="2">
        <v>1</v>
      </c>
      <c r="E179" s="1" t="s">
        <v>95</v>
      </c>
      <c r="F179" s="1">
        <v>16</v>
      </c>
      <c r="G179" s="19">
        <v>44875</v>
      </c>
      <c r="H179" s="1" t="s">
        <v>111</v>
      </c>
      <c r="I179" s="1">
        <f ca="1">0*(RAND())</f>
        <v>0</v>
      </c>
      <c r="J179" s="1">
        <f ca="1">0*(RAND())</f>
        <v>0</v>
      </c>
      <c r="K179" s="1">
        <f ca="1">0*(RAND())</f>
        <v>0</v>
      </c>
      <c r="L179" s="1">
        <f ca="1">0*(RAND())</f>
        <v>0</v>
      </c>
      <c r="M179" s="1">
        <f ca="1">0*(RAND())</f>
        <v>0</v>
      </c>
      <c r="N179" s="1">
        <f ca="1">0*(RAND())</f>
        <v>0</v>
      </c>
      <c r="O179" s="1">
        <f ca="1">0*(RAND())</f>
        <v>0</v>
      </c>
      <c r="P179" s="1">
        <f ca="1">0*(RAND())</f>
        <v>0</v>
      </c>
      <c r="Q179" s="1">
        <f ca="1">0*(RAND())</f>
        <v>0</v>
      </c>
      <c r="R179" s="1">
        <f ca="1">0*(RAND())</f>
        <v>0</v>
      </c>
      <c r="S179" s="1">
        <f ca="1">2.56*(RAND())</f>
        <v>9.2987229404747324E-2</v>
      </c>
      <c r="T179" s="1" t="s">
        <v>97</v>
      </c>
      <c r="U179" s="1">
        <f ca="1">2*(RAND())</f>
        <v>1.2465598984083128</v>
      </c>
      <c r="V179" s="1">
        <f ca="1">0*(RAND())</f>
        <v>0</v>
      </c>
      <c r="W179" s="1">
        <f ca="1">0*(RAND())</f>
        <v>0</v>
      </c>
      <c r="X179" s="1" t="s">
        <v>97</v>
      </c>
      <c r="Y179" s="1">
        <f ca="1">22.56*(RAND())</f>
        <v>8.8537253163233487</v>
      </c>
      <c r="Z179" s="1">
        <f ca="1">0*(RAND())</f>
        <v>0</v>
      </c>
      <c r="AA179" s="1">
        <f ca="1">0*(RAND())</f>
        <v>0</v>
      </c>
      <c r="AB179" s="1">
        <f ca="1">0*(RAND())</f>
        <v>0</v>
      </c>
      <c r="AC179" s="1">
        <f ca="1">0*(RAND())</f>
        <v>0</v>
      </c>
      <c r="AD179" s="1">
        <f ca="1">0*(RAND())</f>
        <v>0</v>
      </c>
      <c r="AE179" s="1">
        <f ca="1">0*(RAND())</f>
        <v>0</v>
      </c>
      <c r="AF179" s="1">
        <f ca="1">0*(RAND())</f>
        <v>0</v>
      </c>
      <c r="AG179" s="1">
        <f ca="1">1.44*(RAND())</f>
        <v>0.30184928469101008</v>
      </c>
      <c r="AH179" s="1">
        <f ca="1">22.56*(RAND())</f>
        <v>16.952231261581922</v>
      </c>
      <c r="AI179" s="1">
        <f ca="1">0*(RAND())</f>
        <v>0</v>
      </c>
      <c r="AJ179" s="1">
        <f ca="1">0*(RAND())</f>
        <v>0</v>
      </c>
      <c r="AK179" s="1">
        <f ca="1">0*(RAND())</f>
        <v>0</v>
      </c>
      <c r="AL179" s="1">
        <f ca="1">0*(RAND())</f>
        <v>0</v>
      </c>
      <c r="AM179" s="1">
        <f ca="1">0*(RAND())</f>
        <v>0</v>
      </c>
      <c r="AN179" s="1">
        <f ca="1">0*(RAND())</f>
        <v>0</v>
      </c>
      <c r="AO179" s="1">
        <f ca="1">0*(RAND())</f>
        <v>0</v>
      </c>
      <c r="AP179" s="1">
        <f ca="1">0*(RAND())</f>
        <v>0</v>
      </c>
      <c r="AQ179" s="1">
        <f ca="1">0*(RAND())</f>
        <v>0</v>
      </c>
      <c r="AR179" s="1">
        <f ca="1">20*(RAND())</f>
        <v>14.582824268996228</v>
      </c>
      <c r="AS179" s="1">
        <f ca="1">0*(RAND())</f>
        <v>0</v>
      </c>
      <c r="AT179" s="1">
        <f ca="1">200.683384685131*(RAND())</f>
        <v>172.75397453940857</v>
      </c>
      <c r="AU179" s="1">
        <f ca="1">0*(RAND())</f>
        <v>0</v>
      </c>
      <c r="AV179" s="1">
        <f ca="1">0*(RAND())</f>
        <v>0</v>
      </c>
      <c r="AW179" s="1">
        <f ca="1">0*(RAND())</f>
        <v>0</v>
      </c>
      <c r="AX179" s="1">
        <f ca="1">0*(RAND())</f>
        <v>0</v>
      </c>
      <c r="AY179" s="1">
        <f ca="1">0*(RAND())</f>
        <v>0</v>
      </c>
      <c r="AZ179" s="1">
        <f ca="1">22.56*(RAND())</f>
        <v>15.05966497100972</v>
      </c>
      <c r="BA179" s="1" t="s">
        <v>97</v>
      </c>
      <c r="BB179" s="1" t="s">
        <v>97</v>
      </c>
      <c r="BC179" s="1" t="s">
        <v>97</v>
      </c>
      <c r="BD179" s="1">
        <f ca="1">0*(RAND())</f>
        <v>0</v>
      </c>
      <c r="BF179" s="20">
        <f t="shared" ca="1" si="4"/>
        <v>15.36151425570073</v>
      </c>
      <c r="BG179" s="21">
        <f t="shared" ca="1" si="5"/>
        <v>9.1555746010143579</v>
      </c>
    </row>
    <row r="180" spans="3:59" x14ac:dyDescent="0.3">
      <c r="C180" s="2">
        <v>1</v>
      </c>
      <c r="E180" s="1" t="s">
        <v>95</v>
      </c>
      <c r="F180" s="1">
        <v>17</v>
      </c>
      <c r="G180" s="19">
        <v>44875</v>
      </c>
      <c r="H180" s="1" t="s">
        <v>112</v>
      </c>
      <c r="I180" s="1">
        <f ca="1">0*(RAND())</f>
        <v>0</v>
      </c>
      <c r="J180" s="1">
        <f ca="1">7.5*(RAND())</f>
        <v>6.3781542126619719</v>
      </c>
      <c r="K180" s="1">
        <f ca="1">7.5*(RAND())</f>
        <v>6.0626074795938028</v>
      </c>
      <c r="L180" s="1">
        <f ca="1">0*(RAND())</f>
        <v>0</v>
      </c>
      <c r="M180" s="1">
        <f ca="1">7.17697929504264*(RAND())</f>
        <v>3.208453750286052</v>
      </c>
      <c r="N180" s="1">
        <f ca="1">0*(RAND())</f>
        <v>0</v>
      </c>
      <c r="O180" s="1">
        <f ca="1">0.323020704957364*(RAND())</f>
        <v>0.20351637152835181</v>
      </c>
      <c r="P180" s="1">
        <f ca="1">0*(RAND())</f>
        <v>0</v>
      </c>
      <c r="Q180" s="1">
        <f ca="1">0*(RAND())</f>
        <v>0</v>
      </c>
      <c r="R180" s="1">
        <f ca="1">0*(RAND())</f>
        <v>0</v>
      </c>
      <c r="S180" s="1">
        <f ca="1">2.56*(RAND())</f>
        <v>1.4692159985132194</v>
      </c>
      <c r="T180" s="1">
        <f ca="1">5*(RAND())</f>
        <v>3.1871723395359499</v>
      </c>
      <c r="U180" s="1">
        <f ca="1">5*(RAND())</f>
        <v>3.9507997236583412</v>
      </c>
      <c r="V180" s="1">
        <f ca="1">8.6*(RAND())</f>
        <v>4.4373991976763199</v>
      </c>
      <c r="W180" s="1">
        <f ca="1">96*(RAND())</f>
        <v>22.810956288971163</v>
      </c>
      <c r="X180" s="1">
        <f ca="1">429.852631578947*(RAND())</f>
        <v>81.939740995174972</v>
      </c>
      <c r="Y180" s="1">
        <f ca="1">23.76*(RAND())</f>
        <v>18.100800781620695</v>
      </c>
      <c r="Z180" s="1">
        <f ca="1">18.3549865591398*(RAND())</f>
        <v>1.7962354372044613</v>
      </c>
      <c r="AA180" s="1">
        <f ca="1">19.464306018937*(RAND())</f>
        <v>11.257818263363299</v>
      </c>
      <c r="AB180" s="1">
        <f ca="1">17.964306018937*(RAND())</f>
        <v>2.0081711772198041</v>
      </c>
      <c r="AC180" s="1">
        <f ca="1">0*(RAND())</f>
        <v>0</v>
      </c>
      <c r="AD180" s="1">
        <f ca="1">0*(RAND())</f>
        <v>0</v>
      </c>
      <c r="AE180" s="1">
        <f ca="1">0*(RAND())</f>
        <v>0</v>
      </c>
      <c r="AF180" s="1">
        <f ca="1">0*(RAND())</f>
        <v>0</v>
      </c>
      <c r="AG180" s="1">
        <f ca="1">0.24*(RAND())</f>
        <v>0.12347739872538441</v>
      </c>
      <c r="AH180" s="1">
        <f ca="1">5.79569398106301*(RAND())</f>
        <v>2.8002299208867836</v>
      </c>
      <c r="AI180" s="1">
        <f ca="1">1*(RAND())</f>
        <v>0.77785203119464419</v>
      </c>
      <c r="AJ180" s="1">
        <f ca="1">1*(RAND())</f>
        <v>0.15469168937980837</v>
      </c>
      <c r="AK180" s="1">
        <f ca="1">0.5*(RAND())</f>
        <v>0.37170683914963837</v>
      </c>
      <c r="AL180" s="1">
        <f ca="1">0.44372311827957*(RAND())</f>
        <v>0.39045398434526501</v>
      </c>
      <c r="AM180" s="1">
        <f ca="1">0*(RAND())</f>
        <v>0</v>
      </c>
      <c r="AN180" s="1">
        <f ca="1">0.8*(RAND())</f>
        <v>0.37535969563037991</v>
      </c>
      <c r="AO180" s="1">
        <f ca="1">0.390680540202794*(RAND())</f>
        <v>0.16823202068017373</v>
      </c>
      <c r="AP180" s="1">
        <f ca="1">7.67464881962201*(RAND())</f>
        <v>1.5030792579320083</v>
      </c>
      <c r="AQ180" s="1">
        <f ca="1">0*(RAND())</f>
        <v>0</v>
      </c>
      <c r="AR180" s="1">
        <f ca="1">20*(RAND())</f>
        <v>9.2908023076147987</v>
      </c>
      <c r="AS180" s="1">
        <f ca="1">20*(RAND())</f>
        <v>14.431005498493333</v>
      </c>
      <c r="AT180" s="1">
        <f ca="1">116.941580756014*(RAND())</f>
        <v>62.880148361526125</v>
      </c>
      <c r="AU180" s="1">
        <f ca="1">87.9695851840699*(RAND())</f>
        <v>25.410941054290902</v>
      </c>
      <c r="AV180" s="1">
        <f ca="1">0*(RAND())</f>
        <v>0</v>
      </c>
      <c r="AW180" s="1">
        <f ca="1">0*(RAND())</f>
        <v>0</v>
      </c>
      <c r="AX180" s="1">
        <f ca="1">0*(RAND())</f>
        <v>0</v>
      </c>
      <c r="AY180" s="1">
        <f ca="1">0.161290322580645*(RAND())</f>
        <v>0.13908949251703628</v>
      </c>
      <c r="AZ180" s="1">
        <f ca="1">0*(RAND())</f>
        <v>0</v>
      </c>
      <c r="BA180" s="1" t="s">
        <v>97</v>
      </c>
      <c r="BB180" s="1" t="s">
        <v>97</v>
      </c>
      <c r="BC180" s="1" t="s">
        <v>97</v>
      </c>
      <c r="BD180" s="1">
        <f ca="1">1.5*(RAND())</f>
        <v>0.61018138200369654</v>
      </c>
      <c r="BF180" s="20">
        <f t="shared" ca="1" si="4"/>
        <v>5.1192157108458307</v>
      </c>
      <c r="BG180" s="21">
        <f t="shared" ca="1" si="5"/>
        <v>18.224278180346079</v>
      </c>
    </row>
    <row r="181" spans="3:59" x14ac:dyDescent="0.3">
      <c r="C181" s="2">
        <v>1</v>
      </c>
      <c r="E181" s="1" t="s">
        <v>95</v>
      </c>
      <c r="F181" s="1">
        <v>18</v>
      </c>
      <c r="G181" s="19">
        <v>44875</v>
      </c>
      <c r="H181" s="1" t="s">
        <v>113</v>
      </c>
      <c r="I181" s="1">
        <f ca="1">0*(RAND())</f>
        <v>0</v>
      </c>
      <c r="J181" s="1">
        <f ca="1">14*(RAND())</f>
        <v>1.405440006919412</v>
      </c>
      <c r="K181" s="1">
        <f ca="1">14*(RAND())</f>
        <v>3.7510257315512399</v>
      </c>
      <c r="L181" s="1">
        <f ca="1">0*(RAND())</f>
        <v>0</v>
      </c>
      <c r="M181" s="1">
        <f ca="1">14*(RAND())</f>
        <v>7.4396349876622674</v>
      </c>
      <c r="N181" s="1">
        <f ca="1">0*(RAND())</f>
        <v>0</v>
      </c>
      <c r="O181" s="1">
        <f ca="1">0*(RAND())</f>
        <v>0</v>
      </c>
      <c r="P181" s="1">
        <f ca="1">0*(RAND())</f>
        <v>0</v>
      </c>
      <c r="Q181" s="1">
        <f ca="1">0*(RAND())</f>
        <v>0</v>
      </c>
      <c r="R181" s="1">
        <f ca="1">0*(RAND())</f>
        <v>0</v>
      </c>
      <c r="S181" s="1">
        <f ca="1">2.56*(RAND())</f>
        <v>0.52398540117774839</v>
      </c>
      <c r="T181" s="1">
        <f ca="1">5*(RAND())</f>
        <v>2.5352628913731481</v>
      </c>
      <c r="U181" s="1">
        <f ca="1">5*(RAND())</f>
        <v>2.544036236705379</v>
      </c>
      <c r="V181" s="1">
        <f ca="1">0*(RAND())</f>
        <v>0</v>
      </c>
      <c r="W181" s="1">
        <f ca="1">179.2*(RAND())</f>
        <v>87.35723931684808</v>
      </c>
      <c r="X181" s="1">
        <f ca="1">679.770067977007*(RAND())</f>
        <v>300.14940817786396</v>
      </c>
      <c r="Y181" s="1">
        <f ca="1">24*(RAND())</f>
        <v>16.697611447859792</v>
      </c>
      <c r="Z181" s="1">
        <f ca="1">18.230958781362*(RAND())</f>
        <v>2.8654197808498756</v>
      </c>
      <c r="AA181" s="1">
        <f ca="1">18.4466063466403*(RAND())</f>
        <v>16.338047644596799</v>
      </c>
      <c r="AB181" s="1">
        <f ca="1">16.4466063466403*(RAND())</f>
        <v>7.8237896269731451</v>
      </c>
      <c r="AC181" s="1">
        <f ca="1">0*(RAND())</f>
        <v>0</v>
      </c>
      <c r="AD181" s="1">
        <f ca="1">0*(RAND())</f>
        <v>0</v>
      </c>
      <c r="AE181" s="1">
        <f ca="1">0*(RAND())</f>
        <v>0</v>
      </c>
      <c r="AF181" s="1">
        <f ca="1">0*(RAND())</f>
        <v>0</v>
      </c>
      <c r="AG181" s="1">
        <f ca="1">0*(RAND())</f>
        <v>0</v>
      </c>
      <c r="AH181" s="1">
        <f ca="1">7.55339365335966*(RAND())</f>
        <v>5.5284473745935454</v>
      </c>
      <c r="AI181" s="1">
        <f ca="1">1*(RAND())</f>
        <v>0.82708462668542848</v>
      </c>
      <c r="AJ181" s="1">
        <f ca="1">1*(RAND())</f>
        <v>0.19933060790072321</v>
      </c>
      <c r="AK181" s="1">
        <f ca="1">0.5*(RAND())</f>
        <v>3.283525970026363E-2</v>
      </c>
      <c r="AL181" s="1">
        <f ca="1">0.441084229390681*(RAND())</f>
        <v>0.23062312642540495</v>
      </c>
      <c r="AM181" s="1">
        <f ca="1">0*(RAND())</f>
        <v>0</v>
      </c>
      <c r="AN181" s="1">
        <f ca="1">0.666666666666667*(RAND())</f>
        <v>0.50005301258232115</v>
      </c>
      <c r="AO181" s="1">
        <f ca="1">1.78435243472166*(RAND())</f>
        <v>1.6581076449578838</v>
      </c>
      <c r="AP181" s="1">
        <f ca="1">10*(RAND())</f>
        <v>5.7879896833882345</v>
      </c>
      <c r="AQ181" s="1">
        <f ca="1">0*(RAND())</f>
        <v>0</v>
      </c>
      <c r="AR181" s="1">
        <f ca="1">20*(RAND())</f>
        <v>3.9855180570755855</v>
      </c>
      <c r="AS181" s="1">
        <f ca="1">20*(RAND())</f>
        <v>0.45425328656134578</v>
      </c>
      <c r="AT181" s="1">
        <f ca="1">129.937878809861*(RAND())</f>
        <v>73.923289235970998</v>
      </c>
      <c r="AU181" s="1">
        <f ca="1">739.943571991645*(RAND())</f>
        <v>300.00892614383196</v>
      </c>
      <c r="AV181" s="1">
        <f ca="1">0*(RAND())</f>
        <v>0</v>
      </c>
      <c r="AW181" s="1">
        <f ca="1">0*(RAND())</f>
        <v>0</v>
      </c>
      <c r="AX181" s="1">
        <f ca="1">0*(RAND())</f>
        <v>0</v>
      </c>
      <c r="AY181" s="1">
        <f ca="1">0.161290322580645*(RAND())</f>
        <v>5.8996978945146661E-2</v>
      </c>
      <c r="AZ181" s="1">
        <f ca="1">0*(RAND())</f>
        <v>0</v>
      </c>
      <c r="BA181" s="1" t="s">
        <v>97</v>
      </c>
      <c r="BB181" s="1" t="s">
        <v>97</v>
      </c>
      <c r="BC181" s="1" t="s">
        <v>97</v>
      </c>
      <c r="BD181" s="1">
        <f ca="1">2*(RAND())</f>
        <v>0.77742606155798533</v>
      </c>
      <c r="BF181" s="20">
        <f t="shared" ca="1" si="4"/>
        <v>12.1082469457283</v>
      </c>
      <c r="BG181" s="21">
        <f t="shared" ca="1" si="5"/>
        <v>16.697611447859792</v>
      </c>
    </row>
    <row r="182" spans="3:59" x14ac:dyDescent="0.3">
      <c r="C182" s="2">
        <v>1</v>
      </c>
      <c r="E182" s="1" t="s">
        <v>95</v>
      </c>
      <c r="F182" s="1">
        <v>19</v>
      </c>
      <c r="G182" s="19">
        <v>44875</v>
      </c>
      <c r="H182" s="1" t="s">
        <v>114</v>
      </c>
      <c r="I182" s="1">
        <f ca="1">5*(RAND())</f>
        <v>0.90371786079342264</v>
      </c>
      <c r="J182" s="1">
        <f ca="1">4.92252541153905*(RAND())</f>
        <v>4.4847902523221137</v>
      </c>
      <c r="K182" s="1">
        <f ca="1">3.92252541153905*(RAND())</f>
        <v>2.6177919763313535</v>
      </c>
      <c r="L182" s="1">
        <f ca="1">3.64963503649635*(RAND())</f>
        <v>2.8525693876510707</v>
      </c>
      <c r="M182" s="1">
        <f ca="1">0.272890375042703*(RAND())</f>
        <v>4.5086728835892417E-2</v>
      </c>
      <c r="N182" s="1">
        <f ca="1">0*(RAND())</f>
        <v>0</v>
      </c>
      <c r="O182" s="1">
        <f ca="1">0*(RAND())</f>
        <v>0</v>
      </c>
      <c r="P182" s="1">
        <f ca="1">0*(RAND())</f>
        <v>0</v>
      </c>
      <c r="Q182" s="1">
        <f ca="1">0*(RAND())</f>
        <v>0</v>
      </c>
      <c r="R182" s="1">
        <f ca="1">1*(RAND())</f>
        <v>7.487585084973547E-2</v>
      </c>
      <c r="S182" s="1">
        <f ca="1">1.45278838560115*(RAND())</f>
        <v>0.56443217271400947</v>
      </c>
      <c r="T182" s="1">
        <f ca="1">2.3*(RAND())</f>
        <v>0.22219587235827579</v>
      </c>
      <c r="U182" s="1">
        <f ca="1">9.6*(RAND())</f>
        <v>0.78822478723685163</v>
      </c>
      <c r="V182" s="1">
        <f ca="1">8.5*(RAND())</f>
        <v>5.16016062656941</v>
      </c>
      <c r="W182" s="1">
        <f ca="1">13.1067785282514*(RAND())</f>
        <v>3.8640878855543637</v>
      </c>
      <c r="X182" s="1">
        <f ca="1">300*(RAND())</f>
        <v>62.32708269282432</v>
      </c>
      <c r="Y182" s="1">
        <f ca="1">23.52*(RAND())</f>
        <v>6.7299271848645335</v>
      </c>
      <c r="Z182" s="1">
        <f ca="1">18.5874596774194*(RAND())</f>
        <v>1.055359464180172</v>
      </c>
      <c r="AA182" s="1">
        <f ca="1">17.9084180384635*(RAND())</f>
        <v>1.0868950395943016</v>
      </c>
      <c r="AB182" s="1">
        <f ca="1">13.0750847051302*(RAND())</f>
        <v>2.0518226455509283</v>
      </c>
      <c r="AC182" s="1">
        <f ca="1">3.33333333333333*(RAND())</f>
        <v>0.21813325059051872</v>
      </c>
      <c r="AD182" s="1">
        <f ca="1">0*(RAND())</f>
        <v>0</v>
      </c>
      <c r="AE182" s="1">
        <f ca="1">0*(RAND())</f>
        <v>0</v>
      </c>
      <c r="AF182" s="1">
        <f ca="1">0*(RAND())</f>
        <v>0</v>
      </c>
      <c r="AG182" s="1">
        <f ca="1">0.48*(RAND())</f>
        <v>7.1604340370057556E-2</v>
      </c>
      <c r="AH182" s="1">
        <f ca="1">10.4449152948698*(RAND())</f>
        <v>3.7448118801821955</v>
      </c>
      <c r="AI182" s="1">
        <f ca="1">1*(RAND())</f>
        <v>0.10000461760758228</v>
      </c>
      <c r="AJ182" s="1">
        <f ca="1">1*(RAND())</f>
        <v>5.3726816304579095E-2</v>
      </c>
      <c r="AK182" s="1">
        <f ca="1">0.5*(RAND())</f>
        <v>0.11313558855709327</v>
      </c>
      <c r="AL182" s="1">
        <f ca="1">0.44866935483871*(RAND())</f>
        <v>0.24872206484638637</v>
      </c>
      <c r="AM182" s="1">
        <f ca="1">0*(RAND())</f>
        <v>0</v>
      </c>
      <c r="AN182" s="1">
        <f ca="1">0.483870967741935*(RAND())</f>
        <v>0.14538562689152576</v>
      </c>
      <c r="AO182" s="1">
        <f ca="1">2.17904163895584*(RAND())</f>
        <v>0.54244809965164276</v>
      </c>
      <c r="AP182" s="1">
        <f ca="1">0.431789941614706*(RAND())</f>
        <v>0.10610940575274655</v>
      </c>
      <c r="AQ182" s="1">
        <f ca="1">5.2836053083567*(RAND())</f>
        <v>1.119334887307148</v>
      </c>
      <c r="AR182" s="1">
        <f ca="1">20*(RAND())</f>
        <v>14.62666805338262</v>
      </c>
      <c r="AS182" s="1">
        <f ca="1">20*(RAND())</f>
        <v>10.000974583779364</v>
      </c>
      <c r="AT182" s="1">
        <f ca="1">73.4536082474227*(RAND())</f>
        <v>5.0316967159450421</v>
      </c>
      <c r="AU182" s="1">
        <f ca="1">80.2816901408451*(RAND())</f>
        <v>32.808470856627466</v>
      </c>
      <c r="AV182" s="1">
        <f ca="1">0*(RAND())</f>
        <v>0</v>
      </c>
      <c r="AW182" s="1">
        <f ca="1">0*(RAND())</f>
        <v>0</v>
      </c>
      <c r="AX182" s="1">
        <f ca="1">0*(RAND())</f>
        <v>0</v>
      </c>
      <c r="AY182" s="1">
        <f ca="1">0*(RAND())</f>
        <v>0</v>
      </c>
      <c r="AZ182" s="1">
        <f ca="1">0*(RAND())</f>
        <v>0</v>
      </c>
      <c r="BA182" s="1" t="s">
        <v>97</v>
      </c>
      <c r="BB182" s="1" t="s">
        <v>97</v>
      </c>
      <c r="BC182" s="1" t="s">
        <v>97</v>
      </c>
      <c r="BD182" s="1">
        <f ca="1">1.5*(RAND())</f>
        <v>0.44178301793992431</v>
      </c>
      <c r="BF182" s="20">
        <f t="shared" ca="1" si="4"/>
        <v>3.9867660683102386</v>
      </c>
      <c r="BG182" s="21">
        <f t="shared" ca="1" si="5"/>
        <v>6.8015315252345907</v>
      </c>
    </row>
    <row r="183" spans="3:59" x14ac:dyDescent="0.3">
      <c r="C183" s="2">
        <v>1</v>
      </c>
      <c r="E183" s="1" t="s">
        <v>95</v>
      </c>
      <c r="F183" s="1">
        <v>20</v>
      </c>
      <c r="G183" s="19">
        <v>44875</v>
      </c>
      <c r="H183" s="1" t="s">
        <v>115</v>
      </c>
      <c r="I183" s="1">
        <f ca="1">6*(RAND())</f>
        <v>5.2907922048686196</v>
      </c>
      <c r="J183" s="1">
        <f ca="1">5.38900479490534*(RAND())</f>
        <v>3.9431539590870219</v>
      </c>
      <c r="K183" s="1">
        <f ca="1">4.38900479490534*(RAND())</f>
        <v>2.7788212413098363</v>
      </c>
      <c r="L183" s="1">
        <f ca="1">4.37956204379562*(RAND())</f>
        <v>2.8003839559379213</v>
      </c>
      <c r="M183" s="1">
        <f ca="1">0.00944275110972015*(RAND())</f>
        <v>4.7553865947596759E-3</v>
      </c>
      <c r="N183" s="1">
        <f ca="1">0*(RAND())</f>
        <v>0</v>
      </c>
      <c r="O183" s="1">
        <f ca="1">0*(RAND())</f>
        <v>0</v>
      </c>
      <c r="P183" s="1">
        <f ca="1">0*(RAND())</f>
        <v>0</v>
      </c>
      <c r="Q183" s="1">
        <f ca="1">0*(RAND())</f>
        <v>0</v>
      </c>
      <c r="R183" s="1">
        <f ca="1">1*(RAND())</f>
        <v>0.50542760414811971</v>
      </c>
      <c r="S183" s="1">
        <f ca="1">1.37256023275108*(RAND())</f>
        <v>0.61458797937566434</v>
      </c>
      <c r="T183" s="1">
        <f ca="1">8.80215145609335*(RAND())</f>
        <v>5.8727345553197008</v>
      </c>
      <c r="U183" s="1">
        <f ca="1">9.8*(RAND())</f>
        <v>3.0396875462840542</v>
      </c>
      <c r="V183" s="1">
        <f ca="1">8.8*(RAND())</f>
        <v>5.621497066317044</v>
      </c>
      <c r="W183" s="1">
        <f ca="1">53.0256870416608*(RAND())</f>
        <v>35.03139583750103</v>
      </c>
      <c r="X183" s="1">
        <f ca="1">284.742081447964*(RAND())</f>
        <v>115.45236668707892</v>
      </c>
      <c r="Y183" s="1">
        <f ca="1">24*(RAND())</f>
        <v>9.1713955255118691</v>
      </c>
      <c r="Z183" s="1">
        <f ca="1">18.9627016129032*(RAND())</f>
        <v>6.8684109513671814</v>
      </c>
      <c r="AA183" s="1">
        <f ca="1">20.4259162800992*(RAND())</f>
        <v>10.517704307152561</v>
      </c>
      <c r="AB183" s="1">
        <f ca="1">15.4139661148309*(RAND())</f>
        <v>0.5956460183727027</v>
      </c>
      <c r="AC183" s="1">
        <f ca="1">3.51195016526824*(RAND())</f>
        <v>0.16026022824686778</v>
      </c>
      <c r="AD183" s="1">
        <f ca="1">0*(RAND())</f>
        <v>0</v>
      </c>
      <c r="AE183" s="1">
        <f ca="1">0*(RAND())</f>
        <v>0</v>
      </c>
      <c r="AF183" s="1">
        <f ca="1">0*(RAND())</f>
        <v>0</v>
      </c>
      <c r="AG183" s="1">
        <f ca="1">0*(RAND())</f>
        <v>0</v>
      </c>
      <c r="AH183" s="1">
        <f ca="1">8.58603388516908*(RAND())</f>
        <v>0.76683796486581191</v>
      </c>
      <c r="AI183" s="1">
        <f ca="1">1*(RAND())</f>
        <v>0.83969581360656331</v>
      </c>
      <c r="AJ183" s="1">
        <f ca="1">1*(RAND())</f>
        <v>0.15698991676480867</v>
      </c>
      <c r="AK183" s="1">
        <f ca="1">0.5*(RAND())</f>
        <v>3.2692442192341964E-2</v>
      </c>
      <c r="AL183" s="1">
        <f ca="1">0.456653225806452*(RAND())</f>
        <v>0.15714818353031496</v>
      </c>
      <c r="AM183" s="1">
        <f ca="1">0*(RAND())</f>
        <v>0</v>
      </c>
      <c r="AN183" s="1">
        <f ca="1">0.580645161290323*(RAND())</f>
        <v>0.48401727672903128</v>
      </c>
      <c r="AO183" s="1">
        <f ca="1">0.0367853328040613*(RAND())</f>
        <v>1.2268192828410434E-4</v>
      </c>
      <c r="AP183" s="1">
        <f ca="1">0.0153681856077376*(RAND())</f>
        <v>8.8143905059918318E-3</v>
      </c>
      <c r="AQ183" s="1">
        <f ca="1">6.59198517032441*(RAND())</f>
        <v>6.2930016134898787</v>
      </c>
      <c r="AR183" s="1">
        <f ca="1">20*(RAND())</f>
        <v>18.833052387679402</v>
      </c>
      <c r="AS183" s="1">
        <f ca="1">20*(RAND())</f>
        <v>1.572390488151032</v>
      </c>
      <c r="AT183" s="1">
        <f ca="1">71.4123596219666*(RAND())</f>
        <v>61.431947450839473</v>
      </c>
      <c r="AU183" s="1">
        <f ca="1">77.2168176776056*(RAND())</f>
        <v>72.016556886600128</v>
      </c>
      <c r="AV183" s="1">
        <f ca="1">0*(RAND())</f>
        <v>0</v>
      </c>
      <c r="AW183" s="1">
        <f ca="1">0*(RAND())</f>
        <v>0</v>
      </c>
      <c r="AX183" s="1">
        <f ca="1">0*(RAND())</f>
        <v>0</v>
      </c>
      <c r="AY183" s="1">
        <f ca="1">0*(RAND())</f>
        <v>0</v>
      </c>
      <c r="AZ183" s="1">
        <f ca="1">0*(RAND())</f>
        <v>0</v>
      </c>
      <c r="BA183" s="1" t="s">
        <v>97</v>
      </c>
      <c r="BB183" s="1" t="s">
        <v>97</v>
      </c>
      <c r="BC183" s="1" t="s">
        <v>97</v>
      </c>
      <c r="BD183" s="1">
        <f ca="1">1.5*(RAND())</f>
        <v>1.039800447148358</v>
      </c>
      <c r="BF183" s="20">
        <f t="shared" ca="1" si="4"/>
        <v>3.4663730085192732</v>
      </c>
      <c r="BG183" s="21">
        <f t="shared" ca="1" si="5"/>
        <v>9.1713955255118691</v>
      </c>
    </row>
    <row r="184" spans="3:59" x14ac:dyDescent="0.3">
      <c r="C184" s="2">
        <v>1</v>
      </c>
      <c r="E184" s="1" t="s">
        <v>95</v>
      </c>
      <c r="F184" s="1">
        <v>21</v>
      </c>
      <c r="G184" s="19">
        <v>44875</v>
      </c>
      <c r="H184" s="1" t="s">
        <v>116</v>
      </c>
      <c r="I184" s="1">
        <f ca="1">0*(RAND())</f>
        <v>0</v>
      </c>
      <c r="J184" s="1">
        <f ca="1">0*(RAND())</f>
        <v>0</v>
      </c>
      <c r="K184" s="1">
        <f ca="1">0*(RAND())</f>
        <v>0</v>
      </c>
      <c r="L184" s="1">
        <f ca="1">0*(RAND())</f>
        <v>0</v>
      </c>
      <c r="M184" s="1">
        <f ca="1">0*(RAND())</f>
        <v>0</v>
      </c>
      <c r="N184" s="1">
        <f ca="1">0*(RAND())</f>
        <v>0</v>
      </c>
      <c r="O184" s="1">
        <f ca="1">0*(RAND())</f>
        <v>0</v>
      </c>
      <c r="P184" s="1">
        <f ca="1">0*(RAND())</f>
        <v>0</v>
      </c>
      <c r="Q184" s="1">
        <f ca="1">0*(RAND())</f>
        <v>0</v>
      </c>
      <c r="R184" s="1">
        <f ca="1">0*(RAND())</f>
        <v>0</v>
      </c>
      <c r="S184" s="1">
        <f ca="1">2.56*(RAND())</f>
        <v>0.53375982698369773</v>
      </c>
      <c r="T184" s="1" t="s">
        <v>97</v>
      </c>
      <c r="U184" s="1">
        <f ca="1">1.7*(RAND())</f>
        <v>1.0089237852655588</v>
      </c>
      <c r="V184" s="1">
        <f ca="1">2.8*(RAND())</f>
        <v>0.69231668317969919</v>
      </c>
      <c r="W184" s="1">
        <f ca="1">0*(RAND())</f>
        <v>0</v>
      </c>
      <c r="X184" s="1">
        <f ca="1">900*(RAND())</f>
        <v>471.57432693435561</v>
      </c>
      <c r="Y184" s="1">
        <f ca="1">0*(RAND())</f>
        <v>0</v>
      </c>
      <c r="Z184" s="1">
        <f ca="1">0*(RAND())</f>
        <v>0</v>
      </c>
      <c r="AA184" s="1">
        <f ca="1">0*(RAND())</f>
        <v>0</v>
      </c>
      <c r="AB184" s="1">
        <f ca="1">0*(RAND())</f>
        <v>0</v>
      </c>
      <c r="AC184" s="1">
        <f ca="1">0*(RAND())</f>
        <v>0</v>
      </c>
      <c r="AD184" s="1">
        <f ca="1">0*(RAND())</f>
        <v>0</v>
      </c>
      <c r="AE184" s="1">
        <f ca="1">0*(RAND())</f>
        <v>0</v>
      </c>
      <c r="AF184" s="1">
        <f ca="1">0*(RAND())</f>
        <v>0</v>
      </c>
      <c r="AG184" s="1">
        <f ca="1">24*(RAND())</f>
        <v>11.815060295294501</v>
      </c>
      <c r="AH184" s="1">
        <f ca="1">0*(RAND())</f>
        <v>0</v>
      </c>
      <c r="AI184" s="1">
        <f ca="1">0*(RAND())</f>
        <v>0</v>
      </c>
      <c r="AJ184" s="1">
        <f ca="1">0*(RAND())</f>
        <v>0</v>
      </c>
      <c r="AK184" s="1">
        <f ca="1">0*(RAND())</f>
        <v>0</v>
      </c>
      <c r="AL184" s="1">
        <f ca="1">0*(RAND())</f>
        <v>0</v>
      </c>
      <c r="AM184" s="1">
        <f ca="1">0*(RAND())</f>
        <v>0</v>
      </c>
      <c r="AN184" s="1">
        <f ca="1">0*(RAND())</f>
        <v>0</v>
      </c>
      <c r="AO184" s="1">
        <f ca="1">0*(RAND())</f>
        <v>0</v>
      </c>
      <c r="AP184" s="1">
        <f ca="1">0*(RAND())</f>
        <v>0</v>
      </c>
      <c r="AQ184" s="1">
        <f ca="1">0*(RAND())</f>
        <v>0</v>
      </c>
      <c r="AR184" s="1">
        <f ca="1">21*(RAND())</f>
        <v>20.460602158809724</v>
      </c>
      <c r="AS184" s="1">
        <f ca="1">21*(RAND())</f>
        <v>12.83367193228063</v>
      </c>
      <c r="AT184" s="1">
        <f ca="1">223.195187165775*(RAND())</f>
        <v>73.644889059049902</v>
      </c>
      <c r="AU184" s="1">
        <f ca="1">0*(RAND())</f>
        <v>0</v>
      </c>
      <c r="AV184" s="1">
        <f ca="1">0*(RAND())</f>
        <v>0</v>
      </c>
      <c r="AW184" s="1">
        <f ca="1">0*(RAND())</f>
        <v>0</v>
      </c>
      <c r="AX184" s="1">
        <f ca="1">0*(RAND())</f>
        <v>0</v>
      </c>
      <c r="AY184" s="1">
        <f ca="1">0*(RAND())</f>
        <v>0</v>
      </c>
      <c r="AZ184" s="1">
        <f ca="1">0*(RAND())</f>
        <v>0</v>
      </c>
      <c r="BA184" s="1" t="s">
        <v>97</v>
      </c>
      <c r="BB184" s="1" t="s">
        <v>97</v>
      </c>
      <c r="BC184" s="1" t="s">
        <v>97</v>
      </c>
      <c r="BD184" s="1">
        <f ca="1">0*(RAND())</f>
        <v>0</v>
      </c>
      <c r="BF184" s="20">
        <f t="shared" ca="1" si="4"/>
        <v>11.815060295294501</v>
      </c>
      <c r="BG184" s="21">
        <f t="shared" ca="1" si="5"/>
        <v>11.815060295294501</v>
      </c>
    </row>
    <row r="185" spans="3:59" x14ac:dyDescent="0.3">
      <c r="C185" s="2">
        <v>1</v>
      </c>
      <c r="E185" s="1" t="s">
        <v>95</v>
      </c>
      <c r="F185" s="1">
        <v>22</v>
      </c>
      <c r="G185" s="19">
        <v>44875</v>
      </c>
      <c r="H185" s="1" t="s">
        <v>117</v>
      </c>
      <c r="I185" s="1">
        <f ca="1">0*(RAND())</f>
        <v>0</v>
      </c>
      <c r="J185" s="1">
        <f ca="1">8.27205023635184*(RAND())</f>
        <v>3.5782038591983572</v>
      </c>
      <c r="K185" s="1">
        <f ca="1">8.1*(RAND())</f>
        <v>7.4178891766952182</v>
      </c>
      <c r="L185" s="1">
        <f ca="1">0*(RAND())</f>
        <v>0</v>
      </c>
      <c r="M185" s="1">
        <f ca="1">7.96235981091853*(RAND())</f>
        <v>7.3049427037812942</v>
      </c>
      <c r="N185" s="1">
        <f ca="1">0*(RAND())</f>
        <v>0</v>
      </c>
      <c r="O185" s="1">
        <f ca="1">0.137640189081472*(RAND())</f>
        <v>9.0050597061110668E-2</v>
      </c>
      <c r="P185" s="1">
        <f ca="1">0*(RAND())</f>
        <v>0</v>
      </c>
      <c r="Q185" s="1">
        <f ca="1">0*(RAND())</f>
        <v>0</v>
      </c>
      <c r="R185" s="1">
        <f ca="1">0.17205023635184*(RAND())</f>
        <v>8.5448812435643881E-2</v>
      </c>
      <c r="S185" s="1">
        <f ca="1">2.56*(RAND())</f>
        <v>1.1888406704774199</v>
      </c>
      <c r="T185" s="1">
        <f ca="1">2.7*(RAND())</f>
        <v>1.966419320696994</v>
      </c>
      <c r="U185" s="1">
        <f ca="1">2.7*(RAND())</f>
        <v>2.5698634926729462</v>
      </c>
      <c r="V185" s="1">
        <f ca="1">0*(RAND())</f>
        <v>0</v>
      </c>
      <c r="W185" s="1">
        <f ca="1">55.9872*(RAND())</f>
        <v>11.455473155902014</v>
      </c>
      <c r="X185" s="1">
        <f ca="1">479.316945305972*(RAND())</f>
        <v>431.73955557839611</v>
      </c>
      <c r="Y185" s="1">
        <f ca="1">22.8*(RAND())</f>
        <v>4.828096887240962</v>
      </c>
      <c r="Z185" s="1">
        <f ca="1">16.5*(RAND())</f>
        <v>4.9771354387176734</v>
      </c>
      <c r="AA185" s="1">
        <f ca="1">15.9977453538435*(RAND())</f>
        <v>13.303463365672448</v>
      </c>
      <c r="AB185" s="1">
        <f ca="1">13.6387965663308*(RAND())</f>
        <v>0.68679665850100369</v>
      </c>
      <c r="AC185" s="1">
        <f ca="1">0.358948787512637*(RAND())</f>
        <v>4.5081814680678525E-2</v>
      </c>
      <c r="AD185" s="1">
        <f ca="1">0*(RAND())</f>
        <v>0</v>
      </c>
      <c r="AE185" s="1">
        <f ca="1">0*(RAND())</f>
        <v>0</v>
      </c>
      <c r="AF185" s="1">
        <f ca="1">0*(RAND())</f>
        <v>0</v>
      </c>
      <c r="AG185" s="1">
        <f ca="1">1.2*(RAND())</f>
        <v>0.82821246013602501</v>
      </c>
      <c r="AH185" s="1">
        <f ca="1">9.16120343366917*(RAND())</f>
        <v>2.2760990068282894</v>
      </c>
      <c r="AI185" s="1">
        <f ca="1">1*(RAND())</f>
        <v>0.39747199888415274</v>
      </c>
      <c r="AJ185" s="1">
        <f ca="1">1*(RAND())</f>
        <v>0.79439582196841119</v>
      </c>
      <c r="AK185" s="1">
        <f ca="1">0.5*(RAND())</f>
        <v>0.20355510210247774</v>
      </c>
      <c r="AL185" s="1">
        <f ca="1">0*(RAND())</f>
        <v>0</v>
      </c>
      <c r="AM185" s="1">
        <f ca="1">1*(RAND())</f>
        <v>0.85179079800395596</v>
      </c>
      <c r="AN185" s="1">
        <f ca="1">0.6*(RAND())</f>
        <v>0.55143079733044964</v>
      </c>
      <c r="AO185" s="1">
        <f ca="1">2.50225464615653*(RAND())</f>
        <v>2.0313140041002034</v>
      </c>
      <c r="AP185" s="1">
        <f ca="1">6*(RAND())</f>
        <v>1.5123098051451351</v>
      </c>
      <c r="AQ185" s="1">
        <f ca="1">0*(RAND())</f>
        <v>0</v>
      </c>
      <c r="AR185" s="1">
        <f ca="1">20*(RAND())</f>
        <v>8.7154814999281509</v>
      </c>
      <c r="AS185" s="1">
        <f ca="1">0*(RAND())</f>
        <v>0</v>
      </c>
      <c r="AT185" s="1">
        <f ca="1">133.420372573921*(RAND())</f>
        <v>124.26661069328681</v>
      </c>
      <c r="AU185" s="1">
        <f ca="1">0*(RAND())</f>
        <v>0</v>
      </c>
      <c r="AV185" s="1">
        <f ca="1">0*(RAND())</f>
        <v>0</v>
      </c>
      <c r="AW185" s="1">
        <f ca="1">0*(RAND())</f>
        <v>0</v>
      </c>
      <c r="AX185" s="1">
        <f ca="1">0*(RAND())</f>
        <v>0</v>
      </c>
      <c r="AY185" s="1">
        <f ca="1">0.2*(RAND())</f>
        <v>5.7425509304776773E-2</v>
      </c>
      <c r="AZ185" s="1">
        <f ca="1">0*(RAND())</f>
        <v>0</v>
      </c>
      <c r="BA185" s="1" t="s">
        <v>97</v>
      </c>
      <c r="BB185" s="1" t="s">
        <v>97</v>
      </c>
      <c r="BC185" s="1" t="s">
        <v>97</v>
      </c>
      <c r="BD185" s="1">
        <f ca="1">2*(RAND())</f>
        <v>1.926025653751791</v>
      </c>
      <c r="BF185" s="20">
        <f t="shared" ca="1" si="4"/>
        <v>8.3735006187639254</v>
      </c>
      <c r="BG185" s="21">
        <f t="shared" ca="1" si="5"/>
        <v>5.656309347376987</v>
      </c>
    </row>
    <row r="186" spans="3:59" x14ac:dyDescent="0.3">
      <c r="C186" s="2">
        <v>1</v>
      </c>
      <c r="E186" s="1" t="s">
        <v>95</v>
      </c>
      <c r="F186" s="1">
        <v>23</v>
      </c>
      <c r="G186" s="19">
        <v>44875</v>
      </c>
      <c r="H186" s="1" t="s">
        <v>118</v>
      </c>
      <c r="I186" s="1">
        <f ca="1">0*(RAND())</f>
        <v>0</v>
      </c>
      <c r="J186" s="1">
        <f ca="1">7.45891014812183*(RAND())</f>
        <v>2.2314608595338945</v>
      </c>
      <c r="K186" s="1">
        <f ca="1">7.3*(RAND())</f>
        <v>4.4519287480627021</v>
      </c>
      <c r="L186" s="1">
        <f ca="1">0*(RAND())</f>
        <v>0</v>
      </c>
      <c r="M186" s="1">
        <f ca="1">6.98217970375633*(RAND())</f>
        <v>3.655791730901865</v>
      </c>
      <c r="N186" s="1">
        <f ca="1">0*(RAND())</f>
        <v>0</v>
      </c>
      <c r="O186" s="1">
        <f ca="1">0.317820296243665*(RAND())</f>
        <v>0.147802469198139</v>
      </c>
      <c r="P186" s="1">
        <f ca="1">0*(RAND())</f>
        <v>0</v>
      </c>
      <c r="Q186" s="1">
        <f ca="1">0*(RAND())</f>
        <v>0</v>
      </c>
      <c r="R186" s="1">
        <f ca="1">0.158910148121833*(RAND())</f>
        <v>9.6730090527419266E-2</v>
      </c>
      <c r="S186" s="1">
        <f ca="1">2.56*(RAND())</f>
        <v>1.7367797589695335</v>
      </c>
      <c r="T186" s="1">
        <f ca="1">3.7*(RAND())</f>
        <v>2.1617205878822845</v>
      </c>
      <c r="U186" s="1">
        <f ca="1">3.7*(RAND())</f>
        <v>3.5823058189252261</v>
      </c>
      <c r="V186" s="1">
        <f ca="1">0*(RAND())</f>
        <v>0</v>
      </c>
      <c r="W186" s="1">
        <f ca="1">69.1456*(RAND())</f>
        <v>64.628502586650811</v>
      </c>
      <c r="X186" s="1">
        <f ca="1">534.369282891022*(RAND())</f>
        <v>435.08184115112795</v>
      </c>
      <c r="Y186" s="1">
        <f ca="1">22.56*(RAND())</f>
        <v>12.625056523332917</v>
      </c>
      <c r="Z186" s="1">
        <f ca="1">16.86*(RAND())</f>
        <v>5.0818277193033987</v>
      </c>
      <c r="AA186" s="1">
        <f ca="1">13.8632372764642*(RAND())</f>
        <v>8.7294033757732752</v>
      </c>
      <c r="AB186" s="1">
        <f ca="1">12.065858379118*(RAND())</f>
        <v>7.4940144908800841</v>
      </c>
      <c r="AC186" s="1">
        <f ca="1">0.297378897346239*(RAND())</f>
        <v>5.8198507871835378E-2</v>
      </c>
      <c r="AD186" s="1">
        <f ca="1">0*(RAND())</f>
        <v>0</v>
      </c>
      <c r="AE186" s="1">
        <f ca="1">0*(RAND())</f>
        <v>0</v>
      </c>
      <c r="AF186" s="1">
        <f ca="1">0*(RAND())</f>
        <v>0</v>
      </c>
      <c r="AG186" s="1">
        <f ca="1">1.44*(RAND())</f>
        <v>1.0197430142898594</v>
      </c>
      <c r="AH186" s="1">
        <f ca="1">10.494141620882*(RAND())</f>
        <v>0.4473513244866052</v>
      </c>
      <c r="AI186" s="1">
        <f ca="1">1*(RAND())</f>
        <v>0.26882842746892821</v>
      </c>
      <c r="AJ186" s="1">
        <f ca="1">1*(RAND())</f>
        <v>0.14589475607072033</v>
      </c>
      <c r="AK186" s="1">
        <f ca="1">0.5*(RAND())</f>
        <v>0.14863133250953808</v>
      </c>
      <c r="AL186" s="1">
        <f ca="1">0*(RAND())</f>
        <v>0</v>
      </c>
      <c r="AM186" s="1">
        <f ca="1">1*(RAND())</f>
        <v>0.49675198231426299</v>
      </c>
      <c r="AN186" s="1">
        <f ca="1">0.5*(RAND())</f>
        <v>5.1747240263926242E-2</v>
      </c>
      <c r="AO186" s="1">
        <f ca="1">4.49676272353579*(RAND())</f>
        <v>2.592737453668295</v>
      </c>
      <c r="AP186" s="1">
        <f ca="1">6.97521517861327*(RAND())</f>
        <v>5.1691246223209362</v>
      </c>
      <c r="AQ186" s="1">
        <f ca="1">0*(RAND())</f>
        <v>0</v>
      </c>
      <c r="AR186" s="1">
        <f ca="1">21*(RAND())</f>
        <v>10.606543665858482</v>
      </c>
      <c r="AS186" s="1">
        <f ca="1">21*(RAND())</f>
        <v>12.960232911027076</v>
      </c>
      <c r="AT186" s="1">
        <f ca="1">113.192242631354*(RAND())</f>
        <v>14.129754378324522</v>
      </c>
      <c r="AU186" s="1">
        <f ca="1">0*(RAND())</f>
        <v>0</v>
      </c>
      <c r="AV186" s="1">
        <f ca="1">0*(RAND())</f>
        <v>0</v>
      </c>
      <c r="AW186" s="1">
        <f ca="1">0*(RAND())</f>
        <v>0</v>
      </c>
      <c r="AX186" s="1">
        <f ca="1">0*(RAND())</f>
        <v>0</v>
      </c>
      <c r="AY186" s="1">
        <f ca="1">0.2*(RAND())</f>
        <v>2.8067103149602438E-2</v>
      </c>
      <c r="AZ186" s="1">
        <f ca="1">0*(RAND())</f>
        <v>0</v>
      </c>
      <c r="BA186" s="1" t="s">
        <v>97</v>
      </c>
      <c r="BB186" s="1" t="s">
        <v>97</v>
      </c>
      <c r="BC186" s="1" t="s">
        <v>97</v>
      </c>
      <c r="BD186" s="1">
        <f ca="1">1.5*(RAND())</f>
        <v>1.4368341173062771</v>
      </c>
      <c r="BF186" s="20">
        <f t="shared" ca="1" si="4"/>
        <v>13.741448425793333</v>
      </c>
      <c r="BG186" s="21">
        <f t="shared" ca="1" si="5"/>
        <v>13.644799537622777</v>
      </c>
    </row>
    <row r="187" spans="3:59" x14ac:dyDescent="0.3">
      <c r="C187" s="2">
        <v>1</v>
      </c>
      <c r="E187" s="1" t="s">
        <v>95</v>
      </c>
      <c r="F187" s="1">
        <v>24</v>
      </c>
      <c r="G187" s="19">
        <v>44875</v>
      </c>
      <c r="H187" s="1" t="s">
        <v>119</v>
      </c>
      <c r="I187" s="1">
        <f ca="1">0*(RAND())</f>
        <v>0</v>
      </c>
      <c r="J187" s="1">
        <f ca="1">6*(RAND())</f>
        <v>2.8184389415580275</v>
      </c>
      <c r="K187" s="1">
        <f ca="1">6*(RAND())</f>
        <v>4.8615845814811856</v>
      </c>
      <c r="L187" s="1">
        <f ca="1">0*(RAND())</f>
        <v>0</v>
      </c>
      <c r="M187" s="1">
        <f ca="1">6*(RAND())</f>
        <v>1.0591685652837666</v>
      </c>
      <c r="N187" s="1">
        <f ca="1">0*(RAND())</f>
        <v>0</v>
      </c>
      <c r="O187" s="1">
        <f ca="1">0*(RAND())</f>
        <v>0</v>
      </c>
      <c r="P187" s="1">
        <f ca="1">0*(RAND())</f>
        <v>0</v>
      </c>
      <c r="Q187" s="1">
        <f ca="1">0*(RAND())</f>
        <v>0</v>
      </c>
      <c r="R187" s="1">
        <f ca="1">0*(RAND())</f>
        <v>0</v>
      </c>
      <c r="S187" s="1">
        <f ca="1">2.56*(RAND())</f>
        <v>2.1786329788225514</v>
      </c>
      <c r="T187" s="1">
        <f ca="1">2.7*(RAND())</f>
        <v>1.982218355484785</v>
      </c>
      <c r="U187" s="1">
        <f ca="1">2.7*(RAND())</f>
        <v>1.305611648420453</v>
      </c>
      <c r="V187" s="1">
        <f ca="1">0*(RAND())</f>
        <v>0</v>
      </c>
      <c r="W187" s="1">
        <f ca="1">41.472*(RAND())</f>
        <v>25.798024568349849</v>
      </c>
      <c r="X187" s="1">
        <f ca="1">320.89338872164*(RAND())</f>
        <v>21.941658608984525</v>
      </c>
      <c r="Y187" s="1">
        <f ca="1">22.56*(RAND())</f>
        <v>22.137612835724163</v>
      </c>
      <c r="Z187" s="1">
        <f ca="1">20.06*(RAND())</f>
        <v>19.250851135240637</v>
      </c>
      <c r="AA187" s="1">
        <f ca="1">12.2902950573732*(RAND())</f>
        <v>11.644603911998106</v>
      </c>
      <c r="AB187" s="1">
        <f ca="1">12.2902950573732*(RAND())</f>
        <v>3.8807046805426495</v>
      </c>
      <c r="AC187" s="1">
        <f ca="1">0*(RAND())</f>
        <v>0</v>
      </c>
      <c r="AD187" s="1">
        <f ca="1">0*(RAND())</f>
        <v>0</v>
      </c>
      <c r="AE187" s="1">
        <f ca="1">0*(RAND())</f>
        <v>0</v>
      </c>
      <c r="AF187" s="1">
        <f ca="1">0*(RAND())</f>
        <v>0</v>
      </c>
      <c r="AG187" s="1">
        <f ca="1">1.44*(RAND())</f>
        <v>0.85501501364979682</v>
      </c>
      <c r="AH187" s="1">
        <f ca="1">10.2697049426268*(RAND())</f>
        <v>4.5829423864909824</v>
      </c>
      <c r="AI187" s="1">
        <f ca="1">1*(RAND())</f>
        <v>0.45987002152455791</v>
      </c>
      <c r="AJ187" s="1">
        <f ca="1">1*(RAND())</f>
        <v>0.2698225614626083</v>
      </c>
      <c r="AK187" s="1">
        <f ca="1">0.5*(RAND())</f>
        <v>0.49716402763459228</v>
      </c>
      <c r="AL187" s="1">
        <f ca="1">0*(RAND())</f>
        <v>0</v>
      </c>
      <c r="AM187" s="1">
        <f ca="1">0*(RAND())</f>
        <v>0</v>
      </c>
      <c r="AN187" s="1">
        <f ca="1">0*(RAND())</f>
        <v>0</v>
      </c>
      <c r="AO187" s="1">
        <f ca="1">7.76970494262681*(RAND())</f>
        <v>1.0635915270958725</v>
      </c>
      <c r="AP187" s="1">
        <f ca="1">4*(RAND())</f>
        <v>0.4041757672079096</v>
      </c>
      <c r="AQ187" s="1">
        <f ca="1">0*(RAND())</f>
        <v>0</v>
      </c>
      <c r="AR187" s="1">
        <f ca="1">21*(RAND())</f>
        <v>12.193946108135055</v>
      </c>
      <c r="AS187" s="1">
        <f ca="1">0*(RAND())</f>
        <v>0</v>
      </c>
      <c r="AT187" s="1">
        <f ca="1">120.736241573729*(RAND())</f>
        <v>70.601571796619893</v>
      </c>
      <c r="AU187" s="1">
        <f ca="1">0*(RAND())</f>
        <v>0</v>
      </c>
      <c r="AV187" s="1">
        <f ca="1">0*(RAND())</f>
        <v>0</v>
      </c>
      <c r="AW187" s="1">
        <f ca="1">0*(RAND())</f>
        <v>0</v>
      </c>
      <c r="AX187" s="1">
        <f ca="1">0*(RAND())</f>
        <v>0</v>
      </c>
      <c r="AY187" s="1">
        <f ca="1">0*(RAND())</f>
        <v>0</v>
      </c>
      <c r="AZ187" s="1">
        <f ca="1">0*(RAND())</f>
        <v>0</v>
      </c>
      <c r="BA187" s="1" t="s">
        <v>97</v>
      </c>
      <c r="BB187" s="1" t="s">
        <v>97</v>
      </c>
      <c r="BC187" s="1" t="s">
        <v>97</v>
      </c>
      <c r="BD187" s="1">
        <f ca="1">0*(RAND())</f>
        <v>0</v>
      </c>
      <c r="BF187" s="20">
        <f t="shared" ca="1" si="4"/>
        <v>7.0261678319100769</v>
      </c>
      <c r="BG187" s="21">
        <f t="shared" ca="1" si="5"/>
        <v>22.99262784937396</v>
      </c>
    </row>
    <row r="188" spans="3:59" x14ac:dyDescent="0.3">
      <c r="C188" s="2">
        <v>1</v>
      </c>
      <c r="E188" s="1" t="s">
        <v>95</v>
      </c>
      <c r="F188" s="1">
        <v>25</v>
      </c>
      <c r="G188" s="19">
        <v>44875</v>
      </c>
      <c r="H188" s="1" t="s">
        <v>121</v>
      </c>
      <c r="I188" s="1">
        <f ca="1">0*(RAND())</f>
        <v>0</v>
      </c>
      <c r="J188" s="1">
        <f ca="1">0*(RAND())</f>
        <v>0</v>
      </c>
      <c r="K188" s="1">
        <f ca="1">0*(RAND())</f>
        <v>0</v>
      </c>
      <c r="L188" s="1">
        <f ca="1">0*(RAND())</f>
        <v>0</v>
      </c>
      <c r="M188" s="1">
        <f ca="1">0*(RAND())</f>
        <v>0</v>
      </c>
      <c r="N188" s="1">
        <f ca="1">0*(RAND())</f>
        <v>0</v>
      </c>
      <c r="O188" s="1">
        <f ca="1">0*(RAND())</f>
        <v>0</v>
      </c>
      <c r="P188" s="1">
        <f ca="1">0*(RAND())</f>
        <v>0</v>
      </c>
      <c r="Q188" s="1">
        <f ca="1">0*(RAND())</f>
        <v>0</v>
      </c>
      <c r="R188" s="1">
        <f ca="1">0*(RAND())</f>
        <v>0</v>
      </c>
      <c r="S188" s="1">
        <f ca="1">2.56*(RAND())</f>
        <v>2.0654645749901839</v>
      </c>
      <c r="T188" s="1" t="s">
        <v>97</v>
      </c>
      <c r="U188" s="1">
        <f ca="1">3.1*(RAND())</f>
        <v>2.1304659269658259</v>
      </c>
      <c r="V188" s="1">
        <f ca="1">0*(RAND())</f>
        <v>0</v>
      </c>
      <c r="W188" s="1">
        <f ca="1">0*(RAND())</f>
        <v>0</v>
      </c>
      <c r="X188" s="1">
        <f ca="1">509.653460831666*(RAND())</f>
        <v>484.34434243099003</v>
      </c>
      <c r="Y188" s="1">
        <f ca="1">0*(RAND())</f>
        <v>0</v>
      </c>
      <c r="Z188" s="1">
        <f ca="1">0*(RAND())</f>
        <v>0</v>
      </c>
      <c r="AA188" s="1">
        <f ca="1">0*(RAND())</f>
        <v>0</v>
      </c>
      <c r="AB188" s="1">
        <f ca="1">0*(RAND())</f>
        <v>0</v>
      </c>
      <c r="AC188" s="1">
        <f ca="1">0*(RAND())</f>
        <v>0</v>
      </c>
      <c r="AD188" s="1">
        <f ca="1">24*(RAND())</f>
        <v>9.5172472570798963</v>
      </c>
      <c r="AE188" s="1">
        <f ca="1">24*(RAND())</f>
        <v>10.438219475239087</v>
      </c>
      <c r="AF188" s="1">
        <f ca="1">0*(RAND())</f>
        <v>0</v>
      </c>
      <c r="AG188" s="1">
        <f ca="1">0*(RAND())</f>
        <v>0</v>
      </c>
      <c r="AH188" s="1">
        <f ca="1">0*(RAND())</f>
        <v>0</v>
      </c>
      <c r="AI188" s="1">
        <f ca="1">0*(RAND())</f>
        <v>0</v>
      </c>
      <c r="AJ188" s="1">
        <f ca="1">0*(RAND())</f>
        <v>0</v>
      </c>
      <c r="AK188" s="1">
        <f ca="1">0*(RAND())</f>
        <v>0</v>
      </c>
      <c r="AL188" s="1">
        <f ca="1">0*(RAND())</f>
        <v>0</v>
      </c>
      <c r="AM188" s="1">
        <f ca="1">0*(RAND())</f>
        <v>0</v>
      </c>
      <c r="AN188" s="1">
        <f ca="1">0*(RAND())</f>
        <v>0</v>
      </c>
      <c r="AO188" s="1">
        <f ca="1">0*(RAND())</f>
        <v>0</v>
      </c>
      <c r="AP188" s="1">
        <f ca="1">0*(RAND())</f>
        <v>0</v>
      </c>
      <c r="AQ188" s="1">
        <f ca="1">0*(RAND())</f>
        <v>0</v>
      </c>
      <c r="AR188" s="1">
        <f ca="1">21*(RAND())</f>
        <v>17.299244207583818</v>
      </c>
      <c r="AS188" s="1">
        <f ca="1">21*(RAND())</f>
        <v>15.569141039800503</v>
      </c>
      <c r="AT188" s="1">
        <f ca="1">127.435401100253*(RAND())</f>
        <v>74.59855652565841</v>
      </c>
      <c r="AU188" s="1">
        <f ca="1">0*(RAND())</f>
        <v>0</v>
      </c>
      <c r="AV188" s="1">
        <f ca="1">0*(RAND())</f>
        <v>0</v>
      </c>
      <c r="AW188" s="1">
        <f ca="1">0*(RAND())</f>
        <v>0</v>
      </c>
      <c r="AX188" s="1">
        <f ca="1">0*(RAND())</f>
        <v>0</v>
      </c>
      <c r="AY188" s="1">
        <f ca="1">0*(RAND())</f>
        <v>0</v>
      </c>
      <c r="AZ188" s="1">
        <f ca="1">0*(RAND())</f>
        <v>0</v>
      </c>
      <c r="BA188" s="1" t="s">
        <v>97</v>
      </c>
      <c r="BB188" s="1" t="s">
        <v>97</v>
      </c>
      <c r="BC188" s="1" t="s">
        <v>97</v>
      </c>
      <c r="BD188" s="1">
        <f ca="1">0*(RAND())</f>
        <v>0</v>
      </c>
      <c r="BF188" s="20">
        <f t="shared" ca="1" si="4"/>
        <v>10.438219475239087</v>
      </c>
      <c r="BG188" s="21">
        <f t="shared" ca="1" si="5"/>
        <v>10.438219475239087</v>
      </c>
    </row>
    <row r="189" spans="3:59" x14ac:dyDescent="0.3">
      <c r="C189" s="2">
        <v>1</v>
      </c>
      <c r="E189" s="1" t="s">
        <v>95</v>
      </c>
      <c r="F189" s="1">
        <v>26</v>
      </c>
      <c r="G189" s="19">
        <v>44875</v>
      </c>
      <c r="H189" s="1" t="s">
        <v>122</v>
      </c>
      <c r="I189" s="1">
        <f ca="1">0*(RAND())</f>
        <v>0</v>
      </c>
      <c r="J189" s="1">
        <f ca="1">0*(RAND())</f>
        <v>0</v>
      </c>
      <c r="K189" s="1">
        <f ca="1">0*(RAND())</f>
        <v>0</v>
      </c>
      <c r="L189" s="1">
        <f ca="1">0*(RAND())</f>
        <v>0</v>
      </c>
      <c r="M189" s="1">
        <f ca="1">0*(RAND())</f>
        <v>0</v>
      </c>
      <c r="N189" s="1">
        <f ca="1">0*(RAND())</f>
        <v>0</v>
      </c>
      <c r="O189" s="1">
        <f ca="1">0*(RAND())</f>
        <v>0</v>
      </c>
      <c r="P189" s="1">
        <f ca="1">0*(RAND())</f>
        <v>0</v>
      </c>
      <c r="Q189" s="1">
        <f ca="1">0*(RAND())</f>
        <v>0</v>
      </c>
      <c r="R189" s="1">
        <f ca="1">0*(RAND())</f>
        <v>0</v>
      </c>
      <c r="S189" s="1">
        <f ca="1">2.56*(RAND())</f>
        <v>2.16983025469268</v>
      </c>
      <c r="T189" s="1">
        <f ca="1">0*(RAND())</f>
        <v>0</v>
      </c>
      <c r="U189" s="1">
        <f ca="1">0*(RAND())</f>
        <v>0</v>
      </c>
      <c r="V189" s="1">
        <f ca="1">0*(RAND())</f>
        <v>0</v>
      </c>
      <c r="W189" s="1">
        <f ca="1">0*(RAND())</f>
        <v>0</v>
      </c>
      <c r="X189" s="1">
        <f ca="1">504.382107657316*(RAND())</f>
        <v>409.10418500825432</v>
      </c>
      <c r="Y189" s="1">
        <f ca="1">0*(RAND())</f>
        <v>0</v>
      </c>
      <c r="Z189" s="1">
        <f ca="1">0*(RAND())</f>
        <v>0</v>
      </c>
      <c r="AA189" s="1">
        <f ca="1">0*(RAND())</f>
        <v>0</v>
      </c>
      <c r="AB189" s="1">
        <f ca="1">0*(RAND())</f>
        <v>0</v>
      </c>
      <c r="AC189" s="1">
        <f ca="1">0*(RAND())</f>
        <v>0</v>
      </c>
      <c r="AD189" s="1">
        <f ca="1">0*(RAND())</f>
        <v>0</v>
      </c>
      <c r="AE189" s="1">
        <f ca="1">0*(RAND())</f>
        <v>0</v>
      </c>
      <c r="AF189" s="1">
        <f ca="1">0*(RAND())</f>
        <v>0</v>
      </c>
      <c r="AG189" s="1">
        <f ca="1">24*(RAND())</f>
        <v>8.5057780300380053</v>
      </c>
      <c r="AH189" s="1">
        <f ca="1">0*(RAND())</f>
        <v>0</v>
      </c>
      <c r="AI189" s="1">
        <f ca="1">0*(RAND())</f>
        <v>0</v>
      </c>
      <c r="AJ189" s="1">
        <f ca="1">0*(RAND())</f>
        <v>0</v>
      </c>
      <c r="AK189" s="1">
        <f ca="1">0*(RAND())</f>
        <v>0</v>
      </c>
      <c r="AL189" s="1">
        <f ca="1">0*(RAND())</f>
        <v>0</v>
      </c>
      <c r="AM189" s="1">
        <f ca="1">0*(RAND())</f>
        <v>0</v>
      </c>
      <c r="AN189" s="1">
        <f ca="1">0*(RAND())</f>
        <v>0</v>
      </c>
      <c r="AO189" s="1">
        <f ca="1">0*(RAND())</f>
        <v>0</v>
      </c>
      <c r="AP189" s="1">
        <f ca="1">0*(RAND())</f>
        <v>0</v>
      </c>
      <c r="AQ189" s="1">
        <f ca="1">0*(RAND())</f>
        <v>0</v>
      </c>
      <c r="AR189" s="1">
        <f ca="1">0*(RAND())</f>
        <v>0</v>
      </c>
      <c r="AS189" s="1">
        <f ca="1">0*(RAND())</f>
        <v>0</v>
      </c>
      <c r="AT189" s="1" t="s">
        <v>120</v>
      </c>
      <c r="AU189" s="1" t="s">
        <v>120</v>
      </c>
      <c r="AV189" s="1">
        <f ca="1">0*(RAND())</f>
        <v>0</v>
      </c>
      <c r="AW189" s="1">
        <f ca="1">0*(RAND())</f>
        <v>0</v>
      </c>
      <c r="AX189" s="1">
        <f ca="1">0*(RAND())</f>
        <v>0</v>
      </c>
      <c r="AY189" s="1">
        <f ca="1">0*(RAND())</f>
        <v>0</v>
      </c>
      <c r="AZ189" s="1">
        <f ca="1">0*(RAND())</f>
        <v>0</v>
      </c>
      <c r="BA189" s="1" t="s">
        <v>97</v>
      </c>
      <c r="BB189" s="1" t="s">
        <v>97</v>
      </c>
      <c r="BC189" s="1" t="s">
        <v>97</v>
      </c>
      <c r="BD189" s="1">
        <f ca="1">0*(RAND())</f>
        <v>0</v>
      </c>
      <c r="BF189" s="20">
        <f t="shared" ca="1" si="4"/>
        <v>8.5057780300380053</v>
      </c>
      <c r="BG189" s="21">
        <f t="shared" ca="1" si="5"/>
        <v>8.5057780300380053</v>
      </c>
    </row>
    <row r="190" spans="3:59" x14ac:dyDescent="0.3">
      <c r="C190" s="2">
        <v>1</v>
      </c>
      <c r="E190" s="1" t="s">
        <v>95</v>
      </c>
      <c r="F190" s="1">
        <v>27</v>
      </c>
      <c r="G190" s="19">
        <v>44875</v>
      </c>
      <c r="H190" s="1" t="s">
        <v>123</v>
      </c>
      <c r="I190" s="1" t="s">
        <v>97</v>
      </c>
      <c r="J190" s="1">
        <f ca="1">7*(RAND())</f>
        <v>1.7210030781631847</v>
      </c>
      <c r="K190" s="1">
        <f ca="1">7*(RAND())</f>
        <v>6.8055474239021594</v>
      </c>
      <c r="L190" s="1">
        <f ca="1">0*(RAND())</f>
        <v>0</v>
      </c>
      <c r="M190" s="1">
        <f ca="1">7*(RAND())</f>
        <v>6.2866866002604862</v>
      </c>
      <c r="N190" s="1">
        <f ca="1">0*(RAND())</f>
        <v>0</v>
      </c>
      <c r="O190" s="1">
        <f ca="1">0*(RAND())</f>
        <v>0</v>
      </c>
      <c r="P190" s="1">
        <f ca="1">0*(RAND())</f>
        <v>0</v>
      </c>
      <c r="Q190" s="1">
        <f ca="1">0*(RAND())</f>
        <v>0</v>
      </c>
      <c r="R190" s="1">
        <f ca="1">0*(RAND())</f>
        <v>0</v>
      </c>
      <c r="S190" s="1">
        <f ca="1">2.56*(RAND())</f>
        <v>2.5249362844420777</v>
      </c>
      <c r="T190" s="1">
        <f ca="1">4.4*(RAND())</f>
        <v>1.5096892976838334</v>
      </c>
      <c r="U190" s="1">
        <f ca="1">4.4*(RAND())</f>
        <v>2.9518403422540884</v>
      </c>
      <c r="V190" s="1">
        <f ca="1">0*(RAND())</f>
        <v>0</v>
      </c>
      <c r="W190" s="1">
        <f ca="1">78.848*(RAND())</f>
        <v>67.61802484290024</v>
      </c>
      <c r="X190" s="1">
        <f ca="1">490.991409333643*(RAND())</f>
        <v>62.433653206036006</v>
      </c>
      <c r="Y190" s="1">
        <f ca="1">23.7038050468902*(RAND())</f>
        <v>4.5160810089408772</v>
      </c>
      <c r="Z190" s="1">
        <f ca="1">18.0172674417467*(RAND())</f>
        <v>6.7576766927741936</v>
      </c>
      <c r="AA190" s="1">
        <f ca="1">13.9715148744447*(RAND())</f>
        <v>11.584288786459348</v>
      </c>
      <c r="AB190" s="1">
        <f ca="1">12.9715148744447*(RAND())</f>
        <v>11.100846900322715</v>
      </c>
      <c r="AC190" s="1">
        <f ca="1">0*(RAND())</f>
        <v>0</v>
      </c>
      <c r="AD190" s="1">
        <f ca="1">0*(RAND())</f>
        <v>0</v>
      </c>
      <c r="AE190" s="1">
        <f ca="1">0*(RAND())</f>
        <v>0</v>
      </c>
      <c r="AF190" s="1">
        <f ca="1">0*(RAND())</f>
        <v>0</v>
      </c>
      <c r="AG190" s="1">
        <f ca="1">0.296194953109764*(RAND())</f>
        <v>0.15564777466275825</v>
      </c>
      <c r="AH190" s="1">
        <f ca="1">10.7322901724455*(RAND())</f>
        <v>6.8500393001133126</v>
      </c>
      <c r="AI190" s="1">
        <f ca="1">1*(RAND())</f>
        <v>0.28890933204915736</v>
      </c>
      <c r="AJ190" s="1">
        <f ca="1">1*(RAND())</f>
        <v>0.12168218189586488</v>
      </c>
      <c r="AK190" s="1">
        <f ca="1">0.5*(RAND())</f>
        <v>0.40857349306242968</v>
      </c>
      <c r="AL190" s="1">
        <f ca="1">0.436537605143547*(RAND())</f>
        <v>0.13436104306141544</v>
      </c>
      <c r="AM190" s="1">
        <f ca="1">1*(RAND())</f>
        <v>0.68346967768361977</v>
      </c>
      <c r="AN190" s="1">
        <f ca="1">0.5*(RAND())</f>
        <v>0.32263065334394736</v>
      </c>
      <c r="AO190" s="1">
        <f ca="1">5.04575256730195*(RAND())</f>
        <v>3.1818269414515066</v>
      </c>
      <c r="AP190" s="1">
        <f ca="1">8*(RAND())</f>
        <v>1.1004931578004946</v>
      </c>
      <c r="AQ190" s="1">
        <f ca="1">0*(RAND())</f>
        <v>0</v>
      </c>
      <c r="AR190" s="1">
        <f ca="1">21*(RAND())</f>
        <v>20.27479127441482</v>
      </c>
      <c r="AS190" s="1">
        <f ca="1">0*(RAND())</f>
        <v>0</v>
      </c>
      <c r="AT190" s="1">
        <f ca="1">97.4875530149364*(RAND())</f>
        <v>75.334532452601934</v>
      </c>
      <c r="AU190" s="1">
        <f ca="1">0*(RAND())</f>
        <v>0</v>
      </c>
      <c r="AV190" s="1">
        <f ca="1">0*(RAND())</f>
        <v>0</v>
      </c>
      <c r="AW190" s="1">
        <f ca="1">0*(RAND())</f>
        <v>0</v>
      </c>
      <c r="AX190" s="1">
        <f ca="1">0*(RAND())</f>
        <v>0</v>
      </c>
      <c r="AY190" s="1">
        <f ca="1">0.25*(RAND())</f>
        <v>5.5953311001928713E-2</v>
      </c>
      <c r="AZ190" s="1">
        <f ca="1">0*(RAND())</f>
        <v>0</v>
      </c>
      <c r="BA190" s="1" t="s">
        <v>97</v>
      </c>
      <c r="BB190" s="1" t="s">
        <v>97</v>
      </c>
      <c r="BC190" s="1" t="s">
        <v>97</v>
      </c>
      <c r="BD190" s="1">
        <f ca="1">1*(RAND())</f>
        <v>0.28130351994130143</v>
      </c>
      <c r="BF190" s="20">
        <f t="shared" ca="1" si="4"/>
        <v>16.735204828476647</v>
      </c>
      <c r="BG190" s="21">
        <f t="shared" ca="1" si="5"/>
        <v>4.6717287836036352</v>
      </c>
    </row>
    <row r="191" spans="3:59" x14ac:dyDescent="0.3">
      <c r="C191" s="2">
        <v>1</v>
      </c>
      <c r="E191" s="1" t="s">
        <v>95</v>
      </c>
      <c r="F191" s="1">
        <v>28</v>
      </c>
      <c r="G191" s="19">
        <v>44875</v>
      </c>
      <c r="H191" s="1" t="s">
        <v>124</v>
      </c>
      <c r="I191" s="1">
        <f ca="1">2*(RAND())</f>
        <v>1.1358058611079358</v>
      </c>
      <c r="J191" s="1">
        <f ca="1">1.42857142857143*(RAND())</f>
        <v>1.4083956331131995</v>
      </c>
      <c r="K191" s="1">
        <f ca="1">1.42857142857143*(RAND())</f>
        <v>0.5293065788594874</v>
      </c>
      <c r="L191" s="1">
        <f ca="1">1.42857142857143*(RAND())</f>
        <v>1.0738653744016164</v>
      </c>
      <c r="M191" s="1">
        <f ca="1">2.22044604925031E-16*(RAND())</f>
        <v>1.1255026175079553E-16</v>
      </c>
      <c r="N191" s="1">
        <f ca="1">0*(RAND())</f>
        <v>0</v>
      </c>
      <c r="O191" s="1">
        <f ca="1">0*(RAND())</f>
        <v>0</v>
      </c>
      <c r="P191" s="1">
        <f ca="1">0*(RAND())</f>
        <v>0</v>
      </c>
      <c r="Q191" s="1">
        <f ca="1">0*(RAND())</f>
        <v>0</v>
      </c>
      <c r="R191" s="1">
        <f ca="1">0*(RAND())</f>
        <v>0</v>
      </c>
      <c r="S191" s="1">
        <f ca="1">1.37*(RAND())</f>
        <v>0.9379942416052397</v>
      </c>
      <c r="T191" s="1">
        <f ca="1">3.5*(RAND())</f>
        <v>0.88370289575151284</v>
      </c>
      <c r="U191" s="1">
        <f ca="1">0*(RAND())</f>
        <v>0</v>
      </c>
      <c r="V191" s="1">
        <f ca="1">3.5*(RAND())</f>
        <v>1.7738949130474224</v>
      </c>
      <c r="W191" s="1">
        <f ca="1">6.85*(RAND())</f>
        <v>3.2847256366617588</v>
      </c>
      <c r="X191" s="1">
        <f ca="1">324.266666666667*(RAND())</f>
        <v>20.057444413100573</v>
      </c>
      <c r="Y191" s="1">
        <f ca="1">21.775*(RAND())</f>
        <v>18.480078519664037</v>
      </c>
      <c r="Z191" s="1">
        <f ca="1">17.1078125*(RAND())</f>
        <v>7.8420257853096658</v>
      </c>
      <c r="AA191" s="1">
        <f ca="1">5.40554511278195*(RAND())</f>
        <v>1.8948431436075921</v>
      </c>
      <c r="AB191" s="1">
        <f ca="1">4.40554511278195*(RAND())</f>
        <v>0.98063036138235693</v>
      </c>
      <c r="AC191" s="1">
        <f ca="1">0*(RAND())</f>
        <v>0</v>
      </c>
      <c r="AD191" s="1">
        <f ca="1">0*(RAND())</f>
        <v>0</v>
      </c>
      <c r="AE191" s="1">
        <f ca="1">0*(RAND())</f>
        <v>0</v>
      </c>
      <c r="AF191" s="1">
        <f ca="1">0*(RAND())</f>
        <v>0</v>
      </c>
      <c r="AG191" s="1">
        <f ca="1">2.225*(RAND())</f>
        <v>0.14353908534694557</v>
      </c>
      <c r="AH191" s="1">
        <f ca="1">17.369454887218*(RAND())</f>
        <v>15.31097284850795</v>
      </c>
      <c r="AI191" s="1">
        <f ca="1">1*(RAND())</f>
        <v>0.68943791284952249</v>
      </c>
      <c r="AJ191" s="1">
        <f ca="1">1*(RAND())</f>
        <v>2.1489069040163011E-2</v>
      </c>
      <c r="AK191" s="1">
        <f ca="1">0.5*(RAND())</f>
        <v>5.7977160088818092E-2</v>
      </c>
      <c r="AL191" s="1">
        <f ca="1">0.4171875*(RAND())</f>
        <v>0.31579000700930787</v>
      </c>
      <c r="AM191" s="1">
        <f ca="1">0*(RAND())</f>
        <v>0</v>
      </c>
      <c r="AN191" s="1">
        <f ca="1">0.5*(RAND())</f>
        <v>0.43672791496346214</v>
      </c>
      <c r="AO191" s="1">
        <f ca="1">12.702267387218*(RAND())</f>
        <v>4.6262293031057444</v>
      </c>
      <c r="AP191" s="1">
        <f ca="1">0*(RAND())</f>
        <v>0</v>
      </c>
      <c r="AQ191" s="1">
        <f ca="1">1.49615397013434*(RAND())</f>
        <v>0.75602000373531719</v>
      </c>
      <c r="AR191" s="1">
        <f ca="1">21*(RAND())</f>
        <v>6.8796798453291652</v>
      </c>
      <c r="AS191" s="1">
        <f ca="1">21*(RAND())</f>
        <v>6.9759702126424203</v>
      </c>
      <c r="AT191" s="1">
        <f ca="1">247.622950819672*(RAND())</f>
        <v>116.13059026543074</v>
      </c>
      <c r="AU191" s="1">
        <f ca="1">116.923076923077*(RAND())</f>
        <v>93.797934923808242</v>
      </c>
      <c r="AV191" s="1">
        <f ca="1">0*(RAND())</f>
        <v>0</v>
      </c>
      <c r="AW191" s="1">
        <f ca="1">0*(RAND())</f>
        <v>0</v>
      </c>
      <c r="AX191" s="1">
        <f ca="1">0*(RAND())</f>
        <v>0</v>
      </c>
      <c r="AY191" s="1">
        <f ca="1">0.25*(RAND())</f>
        <v>5.512899746289962E-3</v>
      </c>
      <c r="AZ191" s="1">
        <f ca="1">0*(RAND())</f>
        <v>0</v>
      </c>
      <c r="BA191" s="1" t="s">
        <v>97</v>
      </c>
      <c r="BB191" s="1" t="s">
        <v>97</v>
      </c>
      <c r="BC191" s="1" t="s">
        <v>97</v>
      </c>
      <c r="BD191" s="1">
        <f ca="1">1*(RAND())</f>
        <v>0.32396349967127958</v>
      </c>
      <c r="BF191" s="20">
        <f t="shared" ca="1" si="4"/>
        <v>7.6012972132038898</v>
      </c>
      <c r="BG191" s="21">
        <f t="shared" ca="1" si="5"/>
        <v>18.623617605010981</v>
      </c>
    </row>
    <row r="192" spans="3:59" x14ac:dyDescent="0.3">
      <c r="C192" s="2">
        <v>1</v>
      </c>
      <c r="E192" s="1" t="s">
        <v>95</v>
      </c>
      <c r="F192" s="1">
        <v>29</v>
      </c>
      <c r="G192" s="19">
        <v>44875</v>
      </c>
      <c r="H192" s="1" t="s">
        <v>125</v>
      </c>
      <c r="I192" s="1" t="s">
        <v>97</v>
      </c>
      <c r="J192" s="1">
        <f ca="1">8.03099762763991*(RAND())</f>
        <v>5.3370547735699487</v>
      </c>
      <c r="K192" s="1">
        <f ca="1">8.03099762763991*(RAND())</f>
        <v>5.2955796413511491</v>
      </c>
      <c r="L192" s="1">
        <f ca="1">0*(RAND())</f>
        <v>0</v>
      </c>
      <c r="M192" s="1">
        <f ca="1">8.03099762763991*(RAND())</f>
        <v>1.1028970913914893</v>
      </c>
      <c r="N192" s="1">
        <f ca="1">0*(RAND())</f>
        <v>0</v>
      </c>
      <c r="O192" s="1">
        <f ca="1">0*(RAND())</f>
        <v>0</v>
      </c>
      <c r="P192" s="1">
        <f ca="1">0*(RAND())</f>
        <v>0</v>
      </c>
      <c r="Q192" s="1">
        <f ca="1">0*(RAND())</f>
        <v>0</v>
      </c>
      <c r="R192" s="1">
        <f ca="1">0*(RAND())</f>
        <v>0</v>
      </c>
      <c r="S192" s="1">
        <f ca="1">2.56*(RAND())</f>
        <v>1.9361454401677356</v>
      </c>
      <c r="T192" s="1">
        <f ca="1">1.2*(RAND())</f>
        <v>0.92883157354834911</v>
      </c>
      <c r="U192" s="1">
        <f ca="1">1.2*(RAND())</f>
        <v>0.19338695611354478</v>
      </c>
      <c r="V192" s="1">
        <f ca="1">0*(RAND())</f>
        <v>0</v>
      </c>
      <c r="W192" s="1">
        <f ca="1">24.6712247121098*(RAND())</f>
        <v>12.863396590501846</v>
      </c>
      <c r="X192" s="1">
        <f ca="1">458.689342930114*(RAND())</f>
        <v>269.5125415917916</v>
      </c>
      <c r="Y192" s="1">
        <f ca="1">23.6891695315601*(RAND())</f>
        <v>10.174352527211516</v>
      </c>
      <c r="Z192" s="1">
        <f ca="1">19.0310618329859*(RAND())</f>
        <v>2.0703337397006516</v>
      </c>
      <c r="AA192" s="1">
        <f ca="1">18.5085768863471*(RAND())</f>
        <v>4.8821724370889541</v>
      </c>
      <c r="AB192" s="1">
        <f ca="1">17.5085768863471*(RAND())</f>
        <v>6.8002722776602491</v>
      </c>
      <c r="AC192" s="1">
        <f ca="1">0*(RAND())</f>
        <v>0</v>
      </c>
      <c r="AD192" s="1">
        <f ca="1">0*(RAND())</f>
        <v>0</v>
      </c>
      <c r="AE192" s="1">
        <f ca="1">0*(RAND())</f>
        <v>0</v>
      </c>
      <c r="AF192" s="1">
        <f ca="1">0*(RAND())</f>
        <v>0</v>
      </c>
      <c r="AG192" s="1">
        <f ca="1">0.310830468439894*(RAND())</f>
        <v>9.3200440243378257E-2</v>
      </c>
      <c r="AH192" s="1">
        <f ca="1">6.18059264521304*(RAND())</f>
        <v>3.958686526933644</v>
      </c>
      <c r="AI192" s="1">
        <f ca="1">1*(RAND())</f>
        <v>0.51273449660615322</v>
      </c>
      <c r="AJ192" s="1">
        <f ca="1">1*(RAND())</f>
        <v>0.40701845868204678</v>
      </c>
      <c r="AK192" s="1">
        <f ca="1">0.5*(RAND())</f>
        <v>0.27821225569160968</v>
      </c>
      <c r="AL192" s="1">
        <f ca="1">0.458107698574169*(RAND())</f>
        <v>0.35170883528154395</v>
      </c>
      <c r="AM192" s="1">
        <f ca="1">0*(RAND())</f>
        <v>0</v>
      </c>
      <c r="AN192" s="1">
        <f ca="1">0.5*(RAND())</f>
        <v>0.27555988555858379</v>
      </c>
      <c r="AO192" s="1">
        <f ca="1">1.52248494663888*(RAND())</f>
        <v>0.63791766287085494</v>
      </c>
      <c r="AP192" s="1">
        <f ca="1">4.67989535983796*(RAND())</f>
        <v>3.3680515882016935</v>
      </c>
      <c r="AQ192" s="1">
        <f ca="1">0*(RAND())</f>
        <v>0</v>
      </c>
      <c r="AR192" s="1">
        <f ca="1">20*(RAND())</f>
        <v>8.0437158327390801</v>
      </c>
      <c r="AS192" s="1">
        <f ca="1">0*(RAND())</f>
        <v>0</v>
      </c>
      <c r="AT192" s="1">
        <f ca="1">210.139609094535*(RAND())</f>
        <v>12.069128196071651</v>
      </c>
      <c r="AU192" s="1">
        <f ca="1">0*(RAND())</f>
        <v>0</v>
      </c>
      <c r="AV192" s="1">
        <f ca="1">0*(RAND())</f>
        <v>0</v>
      </c>
      <c r="AW192" s="1">
        <f ca="1">0*(RAND())</f>
        <v>0</v>
      </c>
      <c r="AX192" s="1">
        <f ca="1">0*(RAND())</f>
        <v>0</v>
      </c>
      <c r="AY192" s="1">
        <f ca="1">0.2*(RAND())</f>
        <v>0.12732216664854598</v>
      </c>
      <c r="AZ192" s="1">
        <f ca="1">0*(RAND())</f>
        <v>0</v>
      </c>
      <c r="BA192" s="1" t="s">
        <v>97</v>
      </c>
      <c r="BB192" s="1" t="s">
        <v>97</v>
      </c>
      <c r="BC192" s="1" t="s">
        <v>97</v>
      </c>
      <c r="BD192" s="1">
        <f ca="1">1*(RAND())</f>
        <v>0.98682757689502898</v>
      </c>
      <c r="BF192" s="20">
        <f t="shared" ca="1" si="4"/>
        <v>10.470774056137994</v>
      </c>
      <c r="BG192" s="21">
        <f t="shared" ca="1" si="5"/>
        <v>10.267552967454895</v>
      </c>
    </row>
    <row r="193" spans="3:59" x14ac:dyDescent="0.3">
      <c r="C193" s="2">
        <v>1</v>
      </c>
      <c r="E193" s="1" t="s">
        <v>95</v>
      </c>
      <c r="F193" s="1">
        <v>30</v>
      </c>
      <c r="G193" s="19">
        <v>44875</v>
      </c>
      <c r="H193" s="1" t="s">
        <v>126</v>
      </c>
      <c r="I193" s="1">
        <f ca="1">0*(RAND())</f>
        <v>0</v>
      </c>
      <c r="J193" s="1">
        <f ca="1">22*(RAND())</f>
        <v>15.740368353568149</v>
      </c>
      <c r="K193" s="1">
        <f ca="1">22*(RAND())</f>
        <v>14.808391623375812</v>
      </c>
      <c r="L193" s="1">
        <f ca="1">0*(RAND())</f>
        <v>0</v>
      </c>
      <c r="M193" s="1">
        <f ca="1">22*(RAND())</f>
        <v>9.0030058587801953</v>
      </c>
      <c r="N193" s="1">
        <f ca="1">0*(RAND())</f>
        <v>0</v>
      </c>
      <c r="O193" s="1">
        <f ca="1">0*(RAND())</f>
        <v>0</v>
      </c>
      <c r="P193" s="1">
        <f ca="1">0*(RAND())</f>
        <v>0</v>
      </c>
      <c r="Q193" s="1">
        <f ca="1">0*(RAND())</f>
        <v>0</v>
      </c>
      <c r="R193" s="1">
        <f ca="1">0*(RAND())</f>
        <v>0</v>
      </c>
      <c r="S193" s="1">
        <f ca="1">2.56*(RAND())</f>
        <v>1.2986620967740652</v>
      </c>
      <c r="T193" s="1">
        <f ca="1">7.5*(RAND())</f>
        <v>4.2456336278625137</v>
      </c>
      <c r="U193" s="1">
        <f ca="1">7.5*(RAND())</f>
        <v>3.2475554262681912</v>
      </c>
      <c r="V193" s="1">
        <f ca="1">0*(RAND())</f>
        <v>0</v>
      </c>
      <c r="W193" s="1">
        <f ca="1">422.4*(RAND())</f>
        <v>69.341319240650506</v>
      </c>
      <c r="X193" s="1">
        <f ca="1">989.813664596273*(RAND())</f>
        <v>470.49100384420694</v>
      </c>
      <c r="Y193" s="1">
        <f ca="1">24*(RAND())</f>
        <v>18.815765602123939</v>
      </c>
      <c r="Z193" s="1">
        <f ca="1">19.4712365591398*(RAND())</f>
        <v>7.7715128289227922</v>
      </c>
      <c r="AA193" s="1">
        <f ca="1">17.9657182093752*(RAND())</f>
        <v>11.509591530325507</v>
      </c>
      <c r="AB193" s="1">
        <f ca="1">16.9657182093752*(RAND())</f>
        <v>11.788953674661659</v>
      </c>
      <c r="AC193" s="1">
        <f ca="1">0*(RAND())</f>
        <v>0</v>
      </c>
      <c r="AD193" s="1">
        <f ca="1">0*(RAND())</f>
        <v>0</v>
      </c>
      <c r="AE193" s="1">
        <f ca="1">0*(RAND())</f>
        <v>0</v>
      </c>
      <c r="AF193" s="1">
        <f ca="1">0*(RAND())</f>
        <v>0</v>
      </c>
      <c r="AG193" s="1">
        <f ca="1">0*(RAND())</f>
        <v>0</v>
      </c>
      <c r="AH193" s="1">
        <f ca="1">7.03428179062484*(RAND())</f>
        <v>6.6754053362817389</v>
      </c>
      <c r="AI193" s="1">
        <f ca="1">1*(RAND())</f>
        <v>0.17243252628382733</v>
      </c>
      <c r="AJ193" s="1">
        <f ca="1">1*(RAND())</f>
        <v>0.23972382083415611</v>
      </c>
      <c r="AK193" s="1">
        <f ca="1">0.5*(RAND())</f>
        <v>0.10025297191359339</v>
      </c>
      <c r="AL193" s="1">
        <f ca="1">0.46747311827957*(RAND())</f>
        <v>0.1419992962505745</v>
      </c>
      <c r="AM193" s="1">
        <f ca="1">0*(RAND())</f>
        <v>0</v>
      </c>
      <c r="AN193" s="1">
        <f ca="1">0.4*(RAND())</f>
        <v>0.26339845841250781</v>
      </c>
      <c r="AO193" s="1">
        <f ca="1">2.50551834976462*(RAND())</f>
        <v>2.1206484540199386</v>
      </c>
      <c r="AP193" s="1">
        <f ca="1">20*(RAND())</f>
        <v>16.343222708176533</v>
      </c>
      <c r="AQ193" s="1">
        <f ca="1">0*(RAND())</f>
        <v>0</v>
      </c>
      <c r="AR193" s="1">
        <f ca="1">20*(RAND())</f>
        <v>7.5216378043978853</v>
      </c>
      <c r="AS193" s="1">
        <f ca="1">0*(RAND())</f>
        <v>0</v>
      </c>
      <c r="AT193" s="1">
        <f ca="1">97.5872627066748*(RAND())</f>
        <v>44.959783126293644</v>
      </c>
      <c r="AU193" s="1" t="s">
        <v>120</v>
      </c>
      <c r="AV193" s="1">
        <f ca="1">0*(RAND())</f>
        <v>0</v>
      </c>
      <c r="AW193" s="1">
        <f ca="1">0*(RAND())</f>
        <v>0</v>
      </c>
      <c r="AX193" s="1">
        <f ca="1">0*(RAND())</f>
        <v>0</v>
      </c>
      <c r="AY193" s="1">
        <f ca="1">0.161290322580645*(RAND())</f>
        <v>3.7312075356006565E-2</v>
      </c>
      <c r="AZ193" s="1">
        <f ca="1">0*(RAND())</f>
        <v>0</v>
      </c>
      <c r="BA193" s="1" t="s">
        <v>97</v>
      </c>
      <c r="BB193" s="1" t="s">
        <v>97</v>
      </c>
      <c r="BC193" s="1" t="s">
        <v>97</v>
      </c>
      <c r="BD193" s="1">
        <f ca="1">1*(RAND())</f>
        <v>0.30150004799703645</v>
      </c>
      <c r="BF193" s="20">
        <f t="shared" ca="1" si="4"/>
        <v>15.1662213257293</v>
      </c>
      <c r="BG193" s="21">
        <f t="shared" ca="1" si="5"/>
        <v>18.815765602123939</v>
      </c>
    </row>
    <row r="194" spans="3:59" x14ac:dyDescent="0.3">
      <c r="C194" s="2">
        <v>1</v>
      </c>
      <c r="E194" s="1" t="s">
        <v>95</v>
      </c>
      <c r="F194" s="1">
        <v>31</v>
      </c>
      <c r="G194" s="19">
        <v>44875</v>
      </c>
      <c r="H194" s="1" t="s">
        <v>127</v>
      </c>
      <c r="I194" s="1">
        <f ca="1">0*(RAND())</f>
        <v>0</v>
      </c>
      <c r="J194" s="1">
        <f ca="1">7.25545644717882*(RAND())</f>
        <v>3.1131624488206091</v>
      </c>
      <c r="K194" s="1">
        <f ca="1">7.1*(RAND())</f>
        <v>4.9824291366434963</v>
      </c>
      <c r="L194" s="1">
        <f ca="1">0*(RAND())</f>
        <v>0</v>
      </c>
      <c r="M194" s="1">
        <f ca="1">7.02227177641059*(RAND())</f>
        <v>1.4253453049738747</v>
      </c>
      <c r="N194" s="1">
        <f ca="1">0*(RAND())</f>
        <v>0</v>
      </c>
      <c r="O194" s="1">
        <f ca="1">0.0777282235894115*(RAND())</f>
        <v>2.5136684351082881E-2</v>
      </c>
      <c r="P194" s="1">
        <f ca="1">0*(RAND())</f>
        <v>0</v>
      </c>
      <c r="Q194" s="1">
        <f ca="1">0*(RAND())</f>
        <v>0</v>
      </c>
      <c r="R194" s="1">
        <f ca="1">0.155456447178823*(RAND())</f>
        <v>0.11057361076758898</v>
      </c>
      <c r="S194" s="1">
        <f ca="1">2.56*(RAND())</f>
        <v>0.2022721089382489</v>
      </c>
      <c r="T194" s="1">
        <f ca="1">2.6*(RAND())</f>
        <v>4.3110874637109588E-2</v>
      </c>
      <c r="U194" s="1">
        <f ca="1">2.6*(RAND())</f>
        <v>0.77160363699555023</v>
      </c>
      <c r="V194" s="1">
        <f ca="1">3.5*(RAND())</f>
        <v>3.2002253610687128</v>
      </c>
      <c r="W194" s="1">
        <f ca="1">47.2576*(RAND())</f>
        <v>27.265653154332959</v>
      </c>
      <c r="X194" s="1">
        <f ca="1">372.827586206897*(RAND())</f>
        <v>168.38211232715014</v>
      </c>
      <c r="Y194" s="1">
        <f ca="1">24*(RAND())</f>
        <v>11.436724669259327</v>
      </c>
      <c r="Z194" s="1">
        <f ca="1">18.2962365591398*(RAND())</f>
        <v>1.7821217567044605</v>
      </c>
      <c r="AA194" s="1">
        <f ca="1">18.4022730338474*(RAND())</f>
        <v>13.691868618713244</v>
      </c>
      <c r="AB194" s="1">
        <f ca="1">16.985306980556*(RAND())</f>
        <v>4.0663058281419442</v>
      </c>
      <c r="AC194" s="1">
        <f ca="1">0.416966053291331*(RAND())</f>
        <v>4.783183182988212E-2</v>
      </c>
      <c r="AD194" s="1">
        <f ca="1">0*(RAND())</f>
        <v>0</v>
      </c>
      <c r="AE194" s="1">
        <f ca="1">0*(RAND())</f>
        <v>0</v>
      </c>
      <c r="AF194" s="1">
        <f ca="1">0*(RAND())</f>
        <v>0</v>
      </c>
      <c r="AG194" s="1">
        <f ca="1">0*(RAND())</f>
        <v>0</v>
      </c>
      <c r="AH194" s="1">
        <f ca="1">7.01469301944396*(RAND())</f>
        <v>1.7081159975697719</v>
      </c>
      <c r="AI194" s="1">
        <f ca="1">1*(RAND())</f>
        <v>0.22348848691470069</v>
      </c>
      <c r="AJ194" s="1">
        <f ca="1">1*(RAND())</f>
        <v>0.44709021056231735</v>
      </c>
      <c r="AK194" s="1">
        <f ca="1">0.5*(RAND())</f>
        <v>0.10763995609823007</v>
      </c>
      <c r="AL194" s="1">
        <f ca="1">0.44247311827957*(RAND())</f>
        <v>0.10347215106132039</v>
      </c>
      <c r="AM194" s="1">
        <f ca="1">1*(RAND())</f>
        <v>0.19242864874543819</v>
      </c>
      <c r="AN194" s="1">
        <f ca="1">0.6*(RAND())</f>
        <v>0.45697413188328395</v>
      </c>
      <c r="AO194" s="1">
        <f ca="1">0.893963525292419*(RAND())</f>
        <v>8.1141375747988159E-2</v>
      </c>
      <c r="AP194" s="1">
        <f ca="1">5.94674520771259*(RAND())</f>
        <v>2.7209583146600806</v>
      </c>
      <c r="AQ194" s="1">
        <f ca="1">0*(RAND())</f>
        <v>0</v>
      </c>
      <c r="AR194" s="1">
        <f ca="1">21*(RAND())</f>
        <v>13.209886752158319</v>
      </c>
      <c r="AS194" s="1">
        <f ca="1">21*(RAND())</f>
        <v>16.60696748535484</v>
      </c>
      <c r="AT194" s="1">
        <f ca="1">130.39972432805*(RAND())</f>
        <v>97.116234123870171</v>
      </c>
      <c r="AU194" s="1">
        <f ca="1">107.545304777595*(RAND())</f>
        <v>54.967077973130905</v>
      </c>
      <c r="AV194" s="1">
        <f ca="1">0*(RAND())</f>
        <v>0</v>
      </c>
      <c r="AW194" s="1">
        <f ca="1">0*(RAND())</f>
        <v>0</v>
      </c>
      <c r="AX194" s="1">
        <f ca="1">0*(RAND())</f>
        <v>0</v>
      </c>
      <c r="AY194" s="1">
        <f ca="1">0.161290322580645*(RAND())</f>
        <v>0.13695084804143032</v>
      </c>
      <c r="AZ194" s="1">
        <f ca="1">0*(RAND())</f>
        <v>0</v>
      </c>
      <c r="BA194" s="1" t="s">
        <v>97</v>
      </c>
      <c r="BB194" s="1" t="s">
        <v>97</v>
      </c>
      <c r="BC194" s="1" t="s">
        <v>97</v>
      </c>
      <c r="BD194" s="1">
        <f ca="1">1*(RAND())</f>
        <v>0.9450929930691393</v>
      </c>
      <c r="BF194" s="20">
        <f t="shared" ca="1" si="4"/>
        <v>6.808416462095674</v>
      </c>
      <c r="BG194" s="21">
        <f t="shared" ca="1" si="5"/>
        <v>11.436724669259327</v>
      </c>
    </row>
    <row r="195" spans="3:59" x14ac:dyDescent="0.3">
      <c r="C195" s="2">
        <v>1</v>
      </c>
      <c r="E195" s="1" t="s">
        <v>95</v>
      </c>
      <c r="F195" s="1">
        <v>32</v>
      </c>
      <c r="G195" s="19">
        <v>44875</v>
      </c>
      <c r="H195" s="1" t="s">
        <v>128</v>
      </c>
      <c r="I195" s="1">
        <f ca="1">1*(RAND())</f>
        <v>0.86279190366248115</v>
      </c>
      <c r="J195" s="1">
        <f ca="1">9.09942792226234*(RAND())</f>
        <v>7.2497738295391656</v>
      </c>
      <c r="K195" s="1">
        <f ca="1">8.8*(RAND())</f>
        <v>0.5143297751944389</v>
      </c>
      <c r="L195" s="1">
        <f ca="1">0.719424460431655*(RAND())</f>
        <v>0.23419713288197533</v>
      </c>
      <c r="M195" s="1">
        <f ca="1">5.98076623214756*(RAND())</f>
        <v>3.5553299397011995</v>
      </c>
      <c r="N195" s="1">
        <f ca="1">2*(RAND())</f>
        <v>1.8907332690368466</v>
      </c>
      <c r="O195" s="1">
        <f ca="1">0.0998093074207815*(RAND())</f>
        <v>3.6557576017415605E-2</v>
      </c>
      <c r="P195" s="1">
        <f ca="1">0*(RAND())</f>
        <v>0</v>
      </c>
      <c r="Q195" s="1">
        <f ca="1">0*(RAND())</f>
        <v>0</v>
      </c>
      <c r="R195" s="1">
        <f ca="1">0.299427922262344*(RAND())</f>
        <v>9.2811853633725266E-2</v>
      </c>
      <c r="S195" s="1">
        <f ca="1">2.46271419228254*(RAND())</f>
        <v>1.6878696070977175</v>
      </c>
      <c r="T195" s="1">
        <f ca="1">3.05722694571615*(RAND())</f>
        <v>0.35193984771125242</v>
      </c>
      <c r="U195" s="1">
        <f ca="1">3*(RAND())</f>
        <v>0.79472548956352429</v>
      </c>
      <c r="V195" s="1">
        <f ca="1">3.7*(RAND())</f>
        <v>0.36089217020333708</v>
      </c>
      <c r="W195" s="1">
        <f ca="1">66.2558704565452*(RAND())</f>
        <v>8.8841008570636575</v>
      </c>
      <c r="X195" s="1">
        <f ca="1">490.833063977012*(RAND())</f>
        <v>352.59793172708009</v>
      </c>
      <c r="Y195" s="1">
        <f ca="1">24*(RAND())</f>
        <v>3.4813670342169303</v>
      </c>
      <c r="Z195" s="1">
        <f ca="1">17.0833333333333*(RAND())</f>
        <v>2.9940292665764026</v>
      </c>
      <c r="AA195" s="1">
        <f ca="1">19.1162102483503*(RAND())</f>
        <v>6.4397831705791972</v>
      </c>
      <c r="AB195" s="1">
        <f ca="1">16.0069414461146*(RAND())</f>
        <v>1.0440398229452179</v>
      </c>
      <c r="AC195" s="1">
        <f ca="1">0.609268802235625*(RAND())</f>
        <v>0.49491086147129892</v>
      </c>
      <c r="AD195" s="1">
        <f ca="1">0*(RAND())</f>
        <v>0</v>
      </c>
      <c r="AE195" s="1">
        <f ca="1">0*(RAND())</f>
        <v>0</v>
      </c>
      <c r="AF195" s="1">
        <f ca="1">0*(RAND())</f>
        <v>0</v>
      </c>
      <c r="AG195" s="1">
        <f ca="1">0*(RAND())</f>
        <v>0</v>
      </c>
      <c r="AH195" s="1">
        <f ca="1">7.99305855388537*(RAND())</f>
        <v>7.5380576204323564</v>
      </c>
      <c r="AI195" s="1">
        <f ca="1">1*(RAND())</f>
        <v>0.47108583672155513</v>
      </c>
      <c r="AJ195" s="1">
        <f ca="1">1*(RAND())</f>
        <v>0.59032986802606269</v>
      </c>
      <c r="AK195" s="1">
        <f ca="1">0.5*(RAND())</f>
        <v>0.27168496494696043</v>
      </c>
      <c r="AL195" s="1">
        <f ca="1">0.416666666666667*(RAND())</f>
        <v>0.32137465125812259</v>
      </c>
      <c r="AM195" s="1">
        <f ca="1">1*(RAND())</f>
        <v>9.2535492762775617E-2</v>
      </c>
      <c r="AN195" s="1">
        <f ca="1">0.4*(RAND())</f>
        <v>8.4254675589606712E-2</v>
      </c>
      <c r="AO195" s="1">
        <f ca="1">0.467123084983077*(RAND())</f>
        <v>0.40158740796351133</v>
      </c>
      <c r="AP195" s="1">
        <f ca="1">7*(RAND())</f>
        <v>3.5207582684625227</v>
      </c>
      <c r="AQ195" s="1">
        <f ca="1">0.540399313253249*(RAND())</f>
        <v>0.50551615526161575</v>
      </c>
      <c r="AR195" s="1">
        <f ca="1">20*(RAND())</f>
        <v>0.64354017774645333</v>
      </c>
      <c r="AS195" s="1">
        <f ca="1">20*(RAND())</f>
        <v>19.610804886043933</v>
      </c>
      <c r="AT195" s="1">
        <f ca="1">124.849884526559*(RAND())</f>
        <v>82.419928396968118</v>
      </c>
      <c r="AU195" s="1">
        <f ca="1">163.021534320323*(RAND())</f>
        <v>33.668736481998167</v>
      </c>
      <c r="AV195" s="1">
        <f ca="1">0*(RAND())</f>
        <v>0</v>
      </c>
      <c r="AW195" s="1">
        <f ca="1">0*(RAND())</f>
        <v>0</v>
      </c>
      <c r="AX195" s="1">
        <f ca="1">0*(RAND())</f>
        <v>0</v>
      </c>
      <c r="AY195" s="1">
        <f ca="1">0.1*(RAND())</f>
        <v>4.8934844600148159E-2</v>
      </c>
      <c r="AZ195" s="1">
        <f ca="1">0*(RAND())</f>
        <v>0</v>
      </c>
      <c r="BA195" s="1" t="s">
        <v>97</v>
      </c>
      <c r="BB195" s="1" t="s">
        <v>97</v>
      </c>
      <c r="BC195" s="1" t="s">
        <v>97</v>
      </c>
      <c r="BD195" s="1">
        <f ca="1">2.5*(RAND())</f>
        <v>1.0206110189783926</v>
      </c>
      <c r="BF195" s="20">
        <f t="shared" ca="1" si="4"/>
        <v>4.8413494452636519</v>
      </c>
      <c r="BG195" s="21">
        <f t="shared" ca="1" si="5"/>
        <v>3.4813670342169303</v>
      </c>
    </row>
    <row r="196" spans="3:59" x14ac:dyDescent="0.3">
      <c r="C196" s="2">
        <v>1</v>
      </c>
      <c r="E196" s="1" t="s">
        <v>95</v>
      </c>
      <c r="F196" s="1">
        <v>1</v>
      </c>
      <c r="G196" s="19">
        <v>44876</v>
      </c>
      <c r="H196" s="1" t="s">
        <v>96</v>
      </c>
      <c r="I196" s="1" t="s">
        <v>97</v>
      </c>
      <c r="J196" s="1">
        <f ca="1">25*(RAND())</f>
        <v>0.70991113429473285</v>
      </c>
      <c r="K196" s="1">
        <f ca="1">25*(RAND())</f>
        <v>19.974519479529437</v>
      </c>
      <c r="L196" s="1">
        <f ca="1">0*(RAND())</f>
        <v>0</v>
      </c>
      <c r="M196" s="1">
        <f ca="1">17.54674644727*(RAND())</f>
        <v>5.4867850479506304</v>
      </c>
      <c r="N196" s="1">
        <f ca="1">7*(RAND())</f>
        <v>4.6253145070817334</v>
      </c>
      <c r="O196" s="1">
        <f ca="1">0.453253552729993*(RAND())</f>
        <v>5.9320116434917414E-2</v>
      </c>
      <c r="P196" s="1">
        <f ca="1">0*(RAND())</f>
        <v>0</v>
      </c>
      <c r="Q196" s="1">
        <f ca="1">0*(RAND())</f>
        <v>0</v>
      </c>
      <c r="R196" s="1">
        <f ca="1">0*(RAND())</f>
        <v>0</v>
      </c>
      <c r="S196" s="1">
        <f ca="1">2.56*(RAND())</f>
        <v>1.695231963691874</v>
      </c>
      <c r="T196" s="1">
        <f ca="1">6.1*(RAND())</f>
        <v>5.6118004998835946</v>
      </c>
      <c r="U196" s="1">
        <f ca="1">6.1*(RAND())</f>
        <v>5.4673968061890816</v>
      </c>
      <c r="V196" s="1">
        <f ca="1">0*(RAND())</f>
        <v>0</v>
      </c>
      <c r="W196" s="1">
        <f ca="1">390.4*(RAND())</f>
        <v>186.61228099681685</v>
      </c>
      <c r="X196" s="1">
        <f ca="1">1616.14288446271*(RAND())</f>
        <v>1392.2004554710009</v>
      </c>
      <c r="Y196" s="1">
        <f ca="1">21.6*(RAND())</f>
        <v>16.948556739471591</v>
      </c>
      <c r="Z196" s="1">
        <f ca="1">13.9846153846154*(RAND())</f>
        <v>8.7256653860988234</v>
      </c>
      <c r="AA196" s="1">
        <f ca="1">16.6894648229996*(RAND())</f>
        <v>2.3435023745885828</v>
      </c>
      <c r="AB196" s="1">
        <f ca="1">13.6894648229996*(RAND())</f>
        <v>13.340731049101173</v>
      </c>
      <c r="AC196" s="1">
        <f ca="1">0*(RAND())</f>
        <v>0</v>
      </c>
      <c r="AD196" s="1">
        <f ca="1">0*(RAND())</f>
        <v>0</v>
      </c>
      <c r="AE196" s="1">
        <f ca="1">0*(RAND())</f>
        <v>0</v>
      </c>
      <c r="AF196" s="1">
        <f ca="1">0*(RAND())</f>
        <v>0</v>
      </c>
      <c r="AG196" s="1">
        <f ca="1">2.4*(RAND())</f>
        <v>0.29422782218019505</v>
      </c>
      <c r="AH196" s="1">
        <f ca="1">7.91053517700038*(RAND())</f>
        <v>2.8010083330606457</v>
      </c>
      <c r="AI196" s="1">
        <f ca="1">1*(RAND())</f>
        <v>0.69432835284060335</v>
      </c>
      <c r="AJ196" s="1">
        <f ca="1">1*(RAND())</f>
        <v>0.23102568853433436</v>
      </c>
      <c r="AK196" s="1">
        <f ca="1">0.5*(RAND())</f>
        <v>0.39916895705430228</v>
      </c>
      <c r="AL196" s="1">
        <f ca="1">0*(RAND())</f>
        <v>0</v>
      </c>
      <c r="AM196" s="1">
        <f ca="1">1.5*(RAND())</f>
        <v>1.0276723710389823</v>
      </c>
      <c r="AN196" s="1">
        <f ca="1">0.461538461538462*(RAND())</f>
        <v>0.35058320239487578</v>
      </c>
      <c r="AO196" s="1">
        <f ca="1">0.295150561615769*(RAND())</f>
        <v>0.15426756372995482</v>
      </c>
      <c r="AP196" s="1">
        <f ca="1">22*(RAND())</f>
        <v>21.840041113989443</v>
      </c>
      <c r="AQ196" s="1">
        <f ca="1">0*(RAND())</f>
        <v>0</v>
      </c>
      <c r="AR196" s="1">
        <f ca="1">19*(RAND())</f>
        <v>14.532411011882024</v>
      </c>
      <c r="AS196" s="1">
        <f ca="1">0*(RAND())</f>
        <v>0</v>
      </c>
      <c r="AT196" s="1">
        <f ca="1">116.880209498167*(RAND())</f>
        <v>29.586023841961662</v>
      </c>
      <c r="AU196" s="1">
        <f ca="1">0*(RAND())</f>
        <v>0</v>
      </c>
      <c r="AV196" s="1">
        <f ca="1">0*(RAND())</f>
        <v>0</v>
      </c>
      <c r="AW196" s="1">
        <f ca="1">0*(RAND())</f>
        <v>0</v>
      </c>
      <c r="AX196" s="1">
        <f ca="1">0*(RAND())</f>
        <v>0</v>
      </c>
      <c r="AY196" s="1">
        <f ca="1">0.153846153846154*(RAND())</f>
        <v>0.12880744481266931</v>
      </c>
      <c r="AZ196" s="1">
        <f ca="1">0*(RAND())</f>
        <v>0</v>
      </c>
      <c r="BA196" s="1" t="s">
        <v>97</v>
      </c>
      <c r="BB196" s="1" t="s">
        <v>97</v>
      </c>
      <c r="BC196" s="1" t="s">
        <v>97</v>
      </c>
      <c r="BD196" s="1">
        <f ca="1">3*(RAND())</f>
        <v>1.6412664312467169</v>
      </c>
      <c r="BF196" s="20">
        <f t="shared" ca="1" si="4"/>
        <v>18.262078882933807</v>
      </c>
      <c r="BG196" s="21">
        <f t="shared" ca="1" si="5"/>
        <v>17.242784561651785</v>
      </c>
    </row>
    <row r="197" spans="3:59" x14ac:dyDescent="0.3">
      <c r="C197" s="2">
        <v>1</v>
      </c>
      <c r="E197" s="1" t="s">
        <v>95</v>
      </c>
      <c r="F197" s="1">
        <v>2</v>
      </c>
      <c r="G197" s="19">
        <v>44876</v>
      </c>
      <c r="H197" s="1" t="s">
        <v>98</v>
      </c>
      <c r="I197" s="1" t="s">
        <v>97</v>
      </c>
      <c r="J197" s="1">
        <f ca="1">20.6710789711464*(RAND())</f>
        <v>10.693664835984517</v>
      </c>
      <c r="K197" s="1">
        <f ca="1">20.6710789711464*(RAND())</f>
        <v>15.266497751564399</v>
      </c>
      <c r="L197" s="1">
        <f ca="1">0*(RAND())</f>
        <v>0</v>
      </c>
      <c r="M197" s="1">
        <f ca="1">20.2063771205638*(RAND())</f>
        <v>0.35432249724270748</v>
      </c>
      <c r="N197" s="1">
        <f ca="1">0*(RAND())</f>
        <v>0</v>
      </c>
      <c r="O197" s="1">
        <f ca="1">0.464701850582591*(RAND())</f>
        <v>0.27718865382398122</v>
      </c>
      <c r="P197" s="1">
        <f ca="1">0*(RAND())</f>
        <v>0</v>
      </c>
      <c r="Q197" s="1">
        <f ca="1">0*(RAND())</f>
        <v>0</v>
      </c>
      <c r="R197" s="1">
        <f ca="1">0*(RAND())</f>
        <v>0</v>
      </c>
      <c r="S197" s="1">
        <f ca="1">2.56*(RAND())</f>
        <v>1.5426813963043073</v>
      </c>
      <c r="T197" s="1">
        <f ca="1">3.2*(RAND())</f>
        <v>1.6490653486718032</v>
      </c>
      <c r="U197" s="1">
        <f ca="1">3.2*(RAND())</f>
        <v>0.71846694199849181</v>
      </c>
      <c r="V197" s="1">
        <f ca="1">0*(RAND())</f>
        <v>0</v>
      </c>
      <c r="W197" s="1">
        <f ca="1">169.337478931631*(RAND())</f>
        <v>109.12476234611822</v>
      </c>
      <c r="X197" s="1">
        <f ca="1">1359.2725980976*(RAND())</f>
        <v>593.24516605041765</v>
      </c>
      <c r="Y197" s="1">
        <f ca="1">23.28*(RAND())</f>
        <v>20.343774140881827</v>
      </c>
      <c r="Z197" s="1">
        <f ca="1">18.08*(RAND())</f>
        <v>6.2598161348807508</v>
      </c>
      <c r="AA197" s="1">
        <f ca="1">17.2074565470362*(RAND())</f>
        <v>16.101354959916254</v>
      </c>
      <c r="AB197" s="1">
        <f ca="1">15.2074565470362*(RAND())</f>
        <v>11.663157384347864</v>
      </c>
      <c r="AC197" s="1">
        <f ca="1">0*(RAND())</f>
        <v>0</v>
      </c>
      <c r="AD197" s="1">
        <f ca="1">0*(RAND())</f>
        <v>0</v>
      </c>
      <c r="AE197" s="1">
        <f ca="1">0*(RAND())</f>
        <v>0</v>
      </c>
      <c r="AF197" s="1">
        <f ca="1">0*(RAND())</f>
        <v>0</v>
      </c>
      <c r="AG197" s="1">
        <f ca="1">0.72*(RAND())</f>
        <v>0.59882180690908771</v>
      </c>
      <c r="AH197" s="1">
        <f ca="1">8.07254345296376*(RAND())</f>
        <v>7.3271396802323183</v>
      </c>
      <c r="AI197" s="1">
        <f ca="1">1*(RAND())</f>
        <v>0.96938775759285334</v>
      </c>
      <c r="AJ197" s="1">
        <f ca="1">1*(RAND())</f>
        <v>0.23207897037689851</v>
      </c>
      <c r="AK197" s="1">
        <f ca="1">0.5*(RAND())</f>
        <v>0.28197936246399247</v>
      </c>
      <c r="AL197" s="1">
        <f ca="1">0*(RAND())</f>
        <v>0</v>
      </c>
      <c r="AM197" s="1">
        <f ca="1">0*(RAND())</f>
        <v>0</v>
      </c>
      <c r="AN197" s="1">
        <f ca="1">0.7*(RAND())</f>
        <v>0.27582232719206951</v>
      </c>
      <c r="AO197" s="1">
        <f ca="1">2.87254345296376*(RAND())</f>
        <v>2.4013708874490121</v>
      </c>
      <c r="AP197" s="1">
        <f ca="1">12*(RAND())</f>
        <v>8.5045582691069068</v>
      </c>
      <c r="AQ197" s="1">
        <f ca="1">0*(RAND())</f>
        <v>0</v>
      </c>
      <c r="AR197" s="1">
        <f ca="1">19*(RAND())</f>
        <v>15.253768005447778</v>
      </c>
      <c r="AS197" s="1">
        <f ca="1">0*(RAND())</f>
        <v>0</v>
      </c>
      <c r="AT197" s="1">
        <f ca="1">200.207036746063*(RAND())</f>
        <v>11.292792203596644</v>
      </c>
      <c r="AU197" s="1">
        <f ca="1">0*(RAND())</f>
        <v>0</v>
      </c>
      <c r="AV197" s="1">
        <f ca="1">0*(RAND())</f>
        <v>0</v>
      </c>
      <c r="AW197" s="1">
        <f ca="1">0*(RAND())</f>
        <v>0</v>
      </c>
      <c r="AX197" s="1">
        <f ca="1">0*(RAND())</f>
        <v>0</v>
      </c>
      <c r="AY197" s="1">
        <f ca="1">0*(RAND())</f>
        <v>0</v>
      </c>
      <c r="AZ197" s="1">
        <f ca="1">0*(RAND())</f>
        <v>0</v>
      </c>
      <c r="BA197" s="1" t="s">
        <v>97</v>
      </c>
      <c r="BB197" s="1" t="s">
        <v>97</v>
      </c>
      <c r="BC197" s="1" t="s">
        <v>97</v>
      </c>
      <c r="BD197" s="1">
        <f ca="1">2*(RAND())</f>
        <v>0.84532924380935559</v>
      </c>
      <c r="BF197" s="20">
        <f t="shared" ca="1" si="4"/>
        <v>17.267947740141135</v>
      </c>
      <c r="BG197" s="21">
        <f t="shared" ca="1" si="5"/>
        <v>20.942595947790913</v>
      </c>
    </row>
    <row r="198" spans="3:59" x14ac:dyDescent="0.3">
      <c r="C198" s="2">
        <v>1</v>
      </c>
      <c r="E198" s="1" t="s">
        <v>95</v>
      </c>
      <c r="F198" s="1">
        <v>3</v>
      </c>
      <c r="G198" s="19">
        <v>44876</v>
      </c>
      <c r="H198" s="1" t="s">
        <v>99</v>
      </c>
      <c r="I198" s="1" t="s">
        <v>97</v>
      </c>
      <c r="J198" s="1">
        <f ca="1">5.50036614274685*(RAND())</f>
        <v>3.7350975611082853</v>
      </c>
      <c r="K198" s="1">
        <f ca="1">5.11921103758567*(RAND())</f>
        <v>0.16770359752096906</v>
      </c>
      <c r="L198" s="1">
        <f ca="1">0*(RAND())</f>
        <v>0</v>
      </c>
      <c r="M198" s="1">
        <f ca="1">4.77617144294061*(RAND())</f>
        <v>2.9064073633049956</v>
      </c>
      <c r="N198" s="1">
        <f ca="1">0*(RAND())</f>
        <v>0</v>
      </c>
      <c r="O198" s="1">
        <f ca="1">0.343039594645058*(RAND())</f>
        <v>0.14324330526481605</v>
      </c>
      <c r="P198" s="1">
        <f ca="1">0*(RAND())</f>
        <v>0</v>
      </c>
      <c r="Q198" s="1">
        <f ca="1">0*(RAND())</f>
        <v>0</v>
      </c>
      <c r="R198" s="1">
        <f ca="1">0.381155105161175*(RAND())</f>
        <v>0.36286460803729881</v>
      </c>
      <c r="S198" s="1">
        <f ca="1">2.56*(RAND())</f>
        <v>2.0857727627260823</v>
      </c>
      <c r="T198" s="1">
        <f ca="1">3.5*(RAND())</f>
        <v>3.2963147969699653</v>
      </c>
      <c r="U198" s="1">
        <f ca="1">3.5*(RAND())</f>
        <v>3.3470580465527209</v>
      </c>
      <c r="V198" s="1">
        <f ca="1">0*(RAND())</f>
        <v>0</v>
      </c>
      <c r="W198" s="1">
        <f ca="1">45.8681308967676*(RAND())</f>
        <v>16.662403676780212</v>
      </c>
      <c r="X198" s="1">
        <f ca="1">480*(RAND())</f>
        <v>416.82973143980632</v>
      </c>
      <c r="Y198" s="1">
        <f ca="1">23.04*(RAND())</f>
        <v>15.756045030058162</v>
      </c>
      <c r="Z198" s="1">
        <f ca="1">18.4103703703704*(RAND())</f>
        <v>11.158557072005884</v>
      </c>
      <c r="AA198" s="1">
        <f ca="1">12.9590961307226*(RAND())</f>
        <v>0.33151583326973383</v>
      </c>
      <c r="AB198" s="1">
        <f ca="1">10.6650229949701*(RAND())</f>
        <v>6.1539273587481267</v>
      </c>
      <c r="AC198" s="1">
        <f ca="1">0.794073135752449*(RAND())</f>
        <v>0.53573243849438723</v>
      </c>
      <c r="AD198" s="1">
        <f ca="1">0*(RAND())</f>
        <v>0</v>
      </c>
      <c r="AE198" s="1">
        <f ca="1">0*(RAND())</f>
        <v>0</v>
      </c>
      <c r="AF198" s="1">
        <f ca="1">0*(RAND())</f>
        <v>0</v>
      </c>
      <c r="AG198" s="1">
        <f ca="1">0.96*(RAND())</f>
        <v>0.91359511385416559</v>
      </c>
      <c r="AH198" s="1">
        <f ca="1">12.3749770050299*(RAND())</f>
        <v>5.8085867842751844</v>
      </c>
      <c r="AI198" s="1">
        <f ca="1">1*(RAND())</f>
        <v>0.7649620590161389</v>
      </c>
      <c r="AJ198" s="1">
        <f ca="1">1*(RAND())</f>
        <v>0.58868322917245497</v>
      </c>
      <c r="AK198" s="1">
        <f ca="1">0.5*(RAND())</f>
        <v>0.1925218684040203</v>
      </c>
      <c r="AL198" s="1">
        <f ca="1">0*(RAND())</f>
        <v>0</v>
      </c>
      <c r="AM198" s="1">
        <f ca="1">0*(RAND())</f>
        <v>0</v>
      </c>
      <c r="AN198" s="1">
        <f ca="1">0.444444444444444*(RAND())</f>
        <v>0.2207393432801871</v>
      </c>
      <c r="AO198" s="1">
        <f ca="1">6.95127423964777*(RAND())</f>
        <v>1.4146106545958281</v>
      </c>
      <c r="AP198" s="1">
        <f ca="1">4*(RAND())</f>
        <v>1.6700676711393534</v>
      </c>
      <c r="AQ198" s="1">
        <f ca="1">0*(RAND())</f>
        <v>0</v>
      </c>
      <c r="AR198" s="1">
        <f ca="1">19*(RAND())</f>
        <v>0.72478717950301774</v>
      </c>
      <c r="AS198" s="1">
        <f ca="1">0*(RAND())</f>
        <v>0</v>
      </c>
      <c r="AT198" s="1">
        <f ca="1">148.744350560031*(RAND())</f>
        <v>13.594032867677001</v>
      </c>
      <c r="AU198" s="1">
        <f ca="1">0*(RAND())</f>
        <v>0</v>
      </c>
      <c r="AV198" s="1">
        <f ca="1">0*(RAND())</f>
        <v>0</v>
      </c>
      <c r="AW198" s="1">
        <f ca="1">0*(RAND())</f>
        <v>0</v>
      </c>
      <c r="AX198" s="1">
        <f ca="1">0*(RAND())</f>
        <v>0</v>
      </c>
      <c r="AY198" s="1">
        <f ca="1">0.185185185185185*(RAND())</f>
        <v>1.2918060629674072E-2</v>
      </c>
      <c r="AZ198" s="1">
        <f ca="1">0*(RAND())</f>
        <v>0</v>
      </c>
      <c r="BA198" s="1" t="s">
        <v>97</v>
      </c>
      <c r="BB198" s="1" t="s">
        <v>97</v>
      </c>
      <c r="BC198" s="1" t="s">
        <v>97</v>
      </c>
      <c r="BD198" s="1">
        <f ca="1">1.5*(RAND())</f>
        <v>0.16745570270837756</v>
      </c>
      <c r="BF198" s="20">
        <f t="shared" ca="1" si="4"/>
        <v>10.965145828903358</v>
      </c>
      <c r="BG198" s="21">
        <f t="shared" ca="1" si="5"/>
        <v>16.669640143912329</v>
      </c>
    </row>
    <row r="199" spans="3:59" x14ac:dyDescent="0.3">
      <c r="C199" s="2">
        <v>1</v>
      </c>
      <c r="E199" s="1" t="s">
        <v>95</v>
      </c>
      <c r="F199" s="1">
        <v>4</v>
      </c>
      <c r="G199" s="19">
        <v>44876</v>
      </c>
      <c r="H199" s="1" t="s">
        <v>100</v>
      </c>
      <c r="I199" s="1" t="s">
        <v>97</v>
      </c>
      <c r="J199" s="1">
        <f ca="1">6.40998656348425*(RAND())</f>
        <v>0.31426398524302912</v>
      </c>
      <c r="K199" s="1">
        <f ca="1">5.99386879648764*(RAND())</f>
        <v>5.5246727182772233</v>
      </c>
      <c r="L199" s="1">
        <f ca="1">0*(RAND())</f>
        <v>0</v>
      </c>
      <c r="M199" s="1">
        <f ca="1">5.46426436576468*(RAND())</f>
        <v>3.3814936320942697</v>
      </c>
      <c r="N199" s="1">
        <f ca="1">0*(RAND())</f>
        <v>0</v>
      </c>
      <c r="O199" s="1">
        <f ca="1">0.529604430722957*(RAND())</f>
        <v>0.50716080008844533</v>
      </c>
      <c r="P199" s="1">
        <f ca="1">0*(RAND())</f>
        <v>0</v>
      </c>
      <c r="Q199" s="1">
        <f ca="1">0*(RAND())</f>
        <v>0</v>
      </c>
      <c r="R199" s="1">
        <f ca="1">0.416117766996609*(RAND())</f>
        <v>0.12980953092169778</v>
      </c>
      <c r="S199" s="1">
        <f ca="1">2.56*(RAND())</f>
        <v>2.2344282259672945</v>
      </c>
      <c r="T199" s="1">
        <f ca="1">2.2*(RAND())</f>
        <v>0.76594516664032475</v>
      </c>
      <c r="U199" s="1">
        <f ca="1">2.2*(RAND())</f>
        <v>1.9416141725402207</v>
      </c>
      <c r="V199" s="1">
        <f ca="1">0*(RAND())</f>
        <v>0</v>
      </c>
      <c r="W199" s="1">
        <f ca="1">33.7574690618184*(RAND())</f>
        <v>3.5503151553239976</v>
      </c>
      <c r="X199" s="1">
        <f ca="1">595*(RAND())</f>
        <v>198.77153409770716</v>
      </c>
      <c r="Y199" s="1">
        <f ca="1">22.56*(RAND())</f>
        <v>15.033854942290935</v>
      </c>
      <c r="Z199" s="1">
        <f ca="1">16.0984615384615*(RAND())</f>
        <v>3.8054849083707611</v>
      </c>
      <c r="AA199" s="1">
        <f ca="1">13.2730866613181*(RAND())</f>
        <v>11.967599516732653</v>
      </c>
      <c r="AB199" s="1">
        <f ca="1">10.0737290697271*(RAND())</f>
        <v>8.5071188921915546</v>
      </c>
      <c r="AC199" s="1">
        <f ca="1">0.699357591590939*(RAND())</f>
        <v>0.50917088527853482</v>
      </c>
      <c r="AD199" s="1">
        <f ca="1">0*(RAND())</f>
        <v>0</v>
      </c>
      <c r="AE199" s="1">
        <f ca="1">0*(RAND())</f>
        <v>0</v>
      </c>
      <c r="AF199" s="1">
        <f ca="1">0*(RAND())</f>
        <v>0</v>
      </c>
      <c r="AG199" s="1">
        <f ca="1">1.44*(RAND())</f>
        <v>0.85057721351899962</v>
      </c>
      <c r="AH199" s="1">
        <f ca="1">12.4862709302729*(RAND())</f>
        <v>9.2759146978881866</v>
      </c>
      <c r="AI199" s="1">
        <f ca="1">1*(RAND())</f>
        <v>0.53229225242366796</v>
      </c>
      <c r="AJ199" s="1">
        <f ca="1">1*(RAND())</f>
        <v>8.2177251034203702E-2</v>
      </c>
      <c r="AK199" s="1">
        <f ca="1">0.5*(RAND())</f>
        <v>0.19849905002584861</v>
      </c>
      <c r="AL199" s="1">
        <f ca="1">0*(RAND())</f>
        <v>0</v>
      </c>
      <c r="AM199" s="1">
        <f ca="1">1*(RAND())</f>
        <v>0.89179015761558245</v>
      </c>
      <c r="AN199" s="1">
        <f ca="1">0.461538461538462*(RAND())</f>
        <v>0.42580340585426857</v>
      </c>
      <c r="AO199" s="1">
        <f ca="1">5.32537487714348*(RAND())</f>
        <v>0.6207271778199388</v>
      </c>
      <c r="AP199" s="1">
        <f ca="1">4*(RAND())</f>
        <v>0.92767550236976248</v>
      </c>
      <c r="AQ199" s="1">
        <f ca="1">0*(RAND())</f>
        <v>0</v>
      </c>
      <c r="AR199" s="1">
        <f ca="1">18*(RAND())</f>
        <v>7.249647315834574</v>
      </c>
      <c r="AS199" s="1">
        <f ca="1">0*(RAND())</f>
        <v>0</v>
      </c>
      <c r="AT199" s="1">
        <f ca="1">174.158501169365*(RAND())</f>
        <v>44.618901373802963</v>
      </c>
      <c r="AU199" s="1">
        <f ca="1">0*(RAND())</f>
        <v>0</v>
      </c>
      <c r="AV199" s="1">
        <f ca="1">0*(RAND())</f>
        <v>0</v>
      </c>
      <c r="AW199" s="1">
        <f ca="1">0*(RAND())</f>
        <v>0</v>
      </c>
      <c r="AX199" s="1">
        <f ca="1">0*(RAND())</f>
        <v>0</v>
      </c>
      <c r="AY199" s="1">
        <f ca="1">0*(RAND())</f>
        <v>0</v>
      </c>
      <c r="AZ199" s="1">
        <f ca="1">0*(RAND())</f>
        <v>0</v>
      </c>
      <c r="BA199" s="1" t="s">
        <v>97</v>
      </c>
      <c r="BB199" s="1" t="s">
        <v>97</v>
      </c>
      <c r="BC199" s="1" t="s">
        <v>97</v>
      </c>
      <c r="BD199" s="1">
        <f ca="1">2.5*(RAND())</f>
        <v>0.20029156893579342</v>
      </c>
      <c r="BF199" s="20">
        <f t="shared" ca="1" si="4"/>
        <v>12.818447854698389</v>
      </c>
      <c r="BG199" s="21">
        <f t="shared" ca="1" si="5"/>
        <v>15.884432155809934</v>
      </c>
    </row>
    <row r="200" spans="3:59" x14ac:dyDescent="0.3">
      <c r="C200" s="2">
        <v>1</v>
      </c>
      <c r="E200" s="1" t="s">
        <v>95</v>
      </c>
      <c r="F200" s="1">
        <v>5</v>
      </c>
      <c r="G200" s="19">
        <v>44876</v>
      </c>
      <c r="H200" s="1" t="s">
        <v>101</v>
      </c>
      <c r="I200" s="1" t="s">
        <v>97</v>
      </c>
      <c r="J200" s="1">
        <f ca="1">0*(RAND())</f>
        <v>0</v>
      </c>
      <c r="K200" s="1">
        <f ca="1">0*(RAND())</f>
        <v>0</v>
      </c>
      <c r="L200" s="1">
        <f ca="1">0*(RAND())</f>
        <v>0</v>
      </c>
      <c r="M200" s="1">
        <f ca="1">0*(RAND())</f>
        <v>0</v>
      </c>
      <c r="N200" s="1">
        <f ca="1">0*(RAND())</f>
        <v>0</v>
      </c>
      <c r="O200" s="1">
        <f ca="1">0*(RAND())</f>
        <v>0</v>
      </c>
      <c r="P200" s="1">
        <f ca="1">0*(RAND())</f>
        <v>0</v>
      </c>
      <c r="Q200" s="1">
        <f ca="1">0*(RAND())</f>
        <v>0</v>
      </c>
      <c r="R200" s="1">
        <f ca="1">0*(RAND())</f>
        <v>0</v>
      </c>
      <c r="S200" s="1">
        <f ca="1">2.56*(RAND())</f>
        <v>0.50886903488740021</v>
      </c>
      <c r="T200" s="1" t="s">
        <v>97</v>
      </c>
      <c r="U200" s="1">
        <f ca="1">3.3*(RAND())</f>
        <v>0.88430582392785573</v>
      </c>
      <c r="V200" s="1">
        <f ca="1">0*(RAND())</f>
        <v>0</v>
      </c>
      <c r="W200" s="1">
        <f ca="1">0*(RAND())</f>
        <v>0</v>
      </c>
      <c r="X200" s="1">
        <f ca="1">440*(RAND())</f>
        <v>304.29193415854138</v>
      </c>
      <c r="Y200" s="1">
        <f ca="1">22.8*(RAND())</f>
        <v>21.767405387381721</v>
      </c>
      <c r="Z200" s="1">
        <f ca="1">0*(RAND())</f>
        <v>0</v>
      </c>
      <c r="AA200" s="1">
        <f ca="1">0*(RAND())</f>
        <v>0</v>
      </c>
      <c r="AB200" s="1">
        <f ca="1">0*(RAND())</f>
        <v>0</v>
      </c>
      <c r="AC200" s="1">
        <f ca="1">0*(RAND())</f>
        <v>0</v>
      </c>
      <c r="AD200" s="1">
        <f ca="1">0*(RAND())</f>
        <v>0</v>
      </c>
      <c r="AE200" s="1">
        <f ca="1">0*(RAND())</f>
        <v>0</v>
      </c>
      <c r="AF200" s="1">
        <f ca="1">0*(RAND())</f>
        <v>0</v>
      </c>
      <c r="AG200" s="1">
        <f ca="1">1.2*(RAND())</f>
        <v>1.0380508396900741</v>
      </c>
      <c r="AH200" s="1">
        <f ca="1">22.8*(RAND())</f>
        <v>18.060847430129048</v>
      </c>
      <c r="AI200" s="1">
        <f ca="1">0*(RAND())</f>
        <v>0</v>
      </c>
      <c r="AJ200" s="1">
        <f ca="1">0*(RAND())</f>
        <v>0</v>
      </c>
      <c r="AK200" s="1">
        <f ca="1">0*(RAND())</f>
        <v>0</v>
      </c>
      <c r="AL200" s="1">
        <f ca="1">0*(RAND())</f>
        <v>0</v>
      </c>
      <c r="AM200" s="1">
        <f ca="1">0*(RAND())</f>
        <v>0</v>
      </c>
      <c r="AN200" s="1">
        <f ca="1">22.8*(RAND())</f>
        <v>17.817387896775326</v>
      </c>
      <c r="AO200" s="1">
        <f ca="1">0*(RAND())</f>
        <v>0</v>
      </c>
      <c r="AP200" s="1">
        <f ca="1">0*(RAND())</f>
        <v>0</v>
      </c>
      <c r="AQ200" s="1">
        <f ca="1">0*(RAND())</f>
        <v>0</v>
      </c>
      <c r="AR200" s="1">
        <f ca="1">20*(RAND())</f>
        <v>10.251810678617723</v>
      </c>
      <c r="AS200" s="1">
        <f ca="1">0*(RAND())</f>
        <v>0</v>
      </c>
      <c r="AT200" s="1">
        <f ca="1">155.052363430512*(RAND())</f>
        <v>145.44074939599901</v>
      </c>
      <c r="AU200" s="1">
        <f ca="1">0*(RAND())</f>
        <v>0</v>
      </c>
      <c r="AV200" s="1">
        <f ca="1">0*(RAND())</f>
        <v>0</v>
      </c>
      <c r="AW200" s="1">
        <f ca="1">0*(RAND())</f>
        <v>0</v>
      </c>
      <c r="AX200" s="1">
        <f ca="1">0*(RAND())</f>
        <v>0</v>
      </c>
      <c r="AY200" s="1">
        <f ca="1">0*(RAND())</f>
        <v>0</v>
      </c>
      <c r="AZ200" s="1">
        <f ca="1">0*(RAND())</f>
        <v>0</v>
      </c>
      <c r="BA200" s="1" t="s">
        <v>97</v>
      </c>
      <c r="BB200" s="1" t="s">
        <v>97</v>
      </c>
      <c r="BC200" s="1" t="s">
        <v>97</v>
      </c>
      <c r="BD200" s="1">
        <f ca="1">0*(RAND())</f>
        <v>0</v>
      </c>
      <c r="BF200" s="20">
        <f t="shared" ca="1" si="4"/>
        <v>18.855438736465402</v>
      </c>
      <c r="BG200" s="21">
        <f t="shared" ca="1" si="5"/>
        <v>22.805456227071794</v>
      </c>
    </row>
    <row r="201" spans="3:59" x14ac:dyDescent="0.3">
      <c r="C201" s="2">
        <v>1</v>
      </c>
      <c r="E201" s="1" t="s">
        <v>95</v>
      </c>
      <c r="F201" s="1">
        <v>6</v>
      </c>
      <c r="G201" s="19">
        <v>44876</v>
      </c>
      <c r="H201" s="1" t="s">
        <v>102</v>
      </c>
      <c r="I201" s="1" t="s">
        <v>97</v>
      </c>
      <c r="J201" s="1">
        <f ca="1">0*(RAND())</f>
        <v>0</v>
      </c>
      <c r="K201" s="1">
        <f ca="1">0*(RAND())</f>
        <v>0</v>
      </c>
      <c r="L201" s="1" t="s">
        <v>97</v>
      </c>
      <c r="M201" s="1" t="s">
        <v>97</v>
      </c>
      <c r="N201" s="1" t="s">
        <v>97</v>
      </c>
      <c r="O201" s="1">
        <f ca="1">0*(RAND())</f>
        <v>0</v>
      </c>
      <c r="P201" s="1">
        <f ca="1">0*(RAND())</f>
        <v>0</v>
      </c>
      <c r="Q201" s="1" t="s">
        <v>97</v>
      </c>
      <c r="R201" s="1" t="s">
        <v>97</v>
      </c>
      <c r="S201" s="1">
        <f ca="1">2.56*(RAND())</f>
        <v>0.79854717629173277</v>
      </c>
      <c r="T201" s="1" t="s">
        <v>97</v>
      </c>
      <c r="U201" s="1">
        <f ca="1">0*(RAND())</f>
        <v>0</v>
      </c>
      <c r="V201" s="1">
        <f ca="1">0*(RAND())</f>
        <v>0</v>
      </c>
      <c r="W201" s="1">
        <f ca="1">0*(RAND())</f>
        <v>0</v>
      </c>
      <c r="X201" s="1" t="s">
        <v>97</v>
      </c>
      <c r="Y201" s="1">
        <f ca="1">0*(RAND())</f>
        <v>0</v>
      </c>
      <c r="Z201" s="1">
        <f ca="1">0*(RAND())</f>
        <v>0</v>
      </c>
      <c r="AA201" s="1">
        <f ca="1">0*(RAND())</f>
        <v>0</v>
      </c>
      <c r="AB201" s="1">
        <f ca="1">0*(RAND())</f>
        <v>0</v>
      </c>
      <c r="AC201" s="1">
        <f ca="1">0*(RAND())</f>
        <v>0</v>
      </c>
      <c r="AD201" s="1">
        <f ca="1">0*(RAND())</f>
        <v>0</v>
      </c>
      <c r="AE201" s="1">
        <f ca="1">0*(RAND())</f>
        <v>0</v>
      </c>
      <c r="AF201" s="1">
        <f ca="1">0*(RAND())</f>
        <v>0</v>
      </c>
      <c r="AG201" s="1">
        <f ca="1">0*(RAND())</f>
        <v>0</v>
      </c>
      <c r="AH201" s="1">
        <f ca="1">0*(RAND())</f>
        <v>0</v>
      </c>
      <c r="AI201" s="1">
        <f ca="1">0*(RAND())</f>
        <v>0</v>
      </c>
      <c r="AJ201" s="1">
        <f ca="1">0*(RAND())</f>
        <v>0</v>
      </c>
      <c r="AK201" s="1">
        <f ca="1">0*(RAND())</f>
        <v>0</v>
      </c>
      <c r="AL201" s="1">
        <f ca="1">0*(RAND())</f>
        <v>0</v>
      </c>
      <c r="AM201" s="1">
        <f ca="1">0*(RAND())</f>
        <v>0</v>
      </c>
      <c r="AN201" s="1">
        <f ca="1">0*(RAND())</f>
        <v>0</v>
      </c>
      <c r="AO201" s="1">
        <f ca="1">0*(RAND())</f>
        <v>0</v>
      </c>
      <c r="AP201" s="1">
        <f ca="1">0*(RAND())</f>
        <v>0</v>
      </c>
      <c r="AQ201" s="1">
        <f ca="1">0*(RAND())</f>
        <v>0</v>
      </c>
      <c r="AR201" s="1">
        <f ca="1">0*(RAND())</f>
        <v>0</v>
      </c>
      <c r="AS201" s="1">
        <f ca="1">0*(RAND())</f>
        <v>0</v>
      </c>
      <c r="AT201" s="1">
        <f ca="1">4980*(RAND())</f>
        <v>4863.9975197655594</v>
      </c>
      <c r="AU201" s="1">
        <f ca="1">5700*(RAND())</f>
        <v>1783.2472889694718</v>
      </c>
      <c r="AV201" s="1">
        <f ca="1">24*(RAND())</f>
        <v>17.319411622961887</v>
      </c>
      <c r="AW201" s="1">
        <f ca="1">0*(RAND())</f>
        <v>0</v>
      </c>
      <c r="AX201" s="1">
        <f ca="1">0*(RAND())</f>
        <v>0</v>
      </c>
      <c r="AY201" s="1">
        <f ca="1">0*(RAND())</f>
        <v>0</v>
      </c>
      <c r="AZ201" s="1">
        <f ca="1">0*(RAND())</f>
        <v>0</v>
      </c>
      <c r="BA201" s="1" t="s">
        <v>97</v>
      </c>
      <c r="BB201" s="1" t="s">
        <v>97</v>
      </c>
      <c r="BC201" s="1" t="s">
        <v>97</v>
      </c>
      <c r="BD201" s="1">
        <f ca="1">0*(RAND())</f>
        <v>0</v>
      </c>
      <c r="BF201" s="20">
        <f t="shared" ca="1" si="4"/>
        <v>17.319411622961887</v>
      </c>
      <c r="BG201" s="21">
        <f t="shared" ca="1" si="5"/>
        <v>17.319411622961887</v>
      </c>
    </row>
    <row r="202" spans="3:59" x14ac:dyDescent="0.3">
      <c r="C202" s="2">
        <v>1</v>
      </c>
      <c r="E202" s="1" t="s">
        <v>95</v>
      </c>
      <c r="F202" s="1">
        <v>7</v>
      </c>
      <c r="G202" s="19">
        <v>44876</v>
      </c>
      <c r="H202" s="1" t="s">
        <v>103</v>
      </c>
      <c r="I202" s="1">
        <f ca="1">8*(RAND())</f>
        <v>2.7653492586720745</v>
      </c>
      <c r="J202" s="1">
        <f ca="1">6.83941605839416*(RAND())</f>
        <v>1.8545575904428786</v>
      </c>
      <c r="K202" s="1">
        <f ca="1">5.83941605839416*(RAND())</f>
        <v>3.6974824703183793</v>
      </c>
      <c r="L202" s="1">
        <f ca="1">5.83941605839416*(RAND())</f>
        <v>3.3257914392197372</v>
      </c>
      <c r="M202" s="1">
        <f ca="1">0*(RAND())</f>
        <v>0</v>
      </c>
      <c r="N202" s="1">
        <f ca="1">0*(RAND())</f>
        <v>0</v>
      </c>
      <c r="O202" s="1">
        <f ca="1">0*(RAND())</f>
        <v>0</v>
      </c>
      <c r="P202" s="1">
        <f ca="1">0*(RAND())</f>
        <v>0</v>
      </c>
      <c r="Q202" s="1">
        <f ca="1">0*(RAND())</f>
        <v>0</v>
      </c>
      <c r="R202" s="1">
        <f ca="1">1*(RAND())</f>
        <v>0.48010672622350004</v>
      </c>
      <c r="S202" s="1">
        <f ca="1">1.37*(RAND())</f>
        <v>9.7542001387690896E-2</v>
      </c>
      <c r="T202" s="1">
        <f ca="1">16.4477707006369*(RAND())</f>
        <v>8.3001651011069395</v>
      </c>
      <c r="U202" s="1">
        <f ca="1">3.26*(RAND())</f>
        <v>0.94368986230085261</v>
      </c>
      <c r="V202" s="1">
        <f ca="1">16.4477707006369*(RAND())</f>
        <v>14.089829846258368</v>
      </c>
      <c r="W202" s="1">
        <f ca="1">131.582165605096*(RAND())</f>
        <v>99.474348141172158</v>
      </c>
      <c r="X202" s="1">
        <f ca="1">571.345301515388*(RAND())</f>
        <v>478.06714145933637</v>
      </c>
      <c r="Y202" s="1">
        <f ca="1">24*(RAND())</f>
        <v>0.56924018358871908</v>
      </c>
      <c r="Z202" s="1">
        <f ca="1">16.59375*(RAND())</f>
        <v>1.658733135679447</v>
      </c>
      <c r="AA202" s="1">
        <f ca="1">14.9707225039812*(RAND())</f>
        <v>11.017109087628867</v>
      </c>
      <c r="AB202" s="1">
        <f ca="1">10.3480702789193*(RAND())</f>
        <v>9.698720969039524</v>
      </c>
      <c r="AC202" s="1">
        <f ca="1">1.62265222506186*(RAND())</f>
        <v>1.5155756911422151</v>
      </c>
      <c r="AD202" s="1">
        <f ca="1">0*(RAND())</f>
        <v>0</v>
      </c>
      <c r="AE202" s="1">
        <f ca="1">0*(RAND())</f>
        <v>0</v>
      </c>
      <c r="AF202" s="1">
        <f ca="1">0*(RAND())</f>
        <v>0</v>
      </c>
      <c r="AG202" s="1">
        <f ca="1">0*(RAND())</f>
        <v>0</v>
      </c>
      <c r="AH202" s="1">
        <f ca="1">13.6519297210807*(RAND())</f>
        <v>8.1942102362034106</v>
      </c>
      <c r="AI202" s="1">
        <f ca="1">1*(RAND())</f>
        <v>0.61650224344364168</v>
      </c>
      <c r="AJ202" s="1">
        <f ca="1">1*(RAND())</f>
        <v>0.84924641309075943</v>
      </c>
      <c r="AK202" s="1">
        <f ca="1">0.5*(RAND())</f>
        <v>0.3374643581330718</v>
      </c>
      <c r="AL202" s="1">
        <f ca="1">0.40625*(RAND())</f>
        <v>0.16812184775261435</v>
      </c>
      <c r="AM202" s="1">
        <f ca="1">1*(RAND())</f>
        <v>0.84331907404598805</v>
      </c>
      <c r="AN202" s="1">
        <f ca="1">0.5*(RAND())</f>
        <v>0.26623311223197355</v>
      </c>
      <c r="AO202" s="1">
        <f ca="1">4.62302749601884*(RAND())</f>
        <v>2.1494164823584128</v>
      </c>
      <c r="AP202" s="1">
        <f ca="1">0*(RAND())</f>
        <v>0</v>
      </c>
      <c r="AQ202" s="1">
        <f ca="1">13.6905407765169*(RAND())</f>
        <v>7.4325303582750033</v>
      </c>
      <c r="AR202" s="1">
        <f ca="1">19*(RAND())</f>
        <v>0.40068538457379421</v>
      </c>
      <c r="AS202" s="1">
        <f ca="1">19*(RAND())</f>
        <v>13.641480902218081</v>
      </c>
      <c r="AT202" s="1">
        <f ca="1">167.844715444241*(RAND())</f>
        <v>68.244536394308156</v>
      </c>
      <c r="AU202" s="1">
        <f ca="1">49.5731201408315*(RAND())</f>
        <v>48.224302367237442</v>
      </c>
      <c r="AV202" s="1">
        <f ca="1">0*(RAND())</f>
        <v>0</v>
      </c>
      <c r="AW202" s="1">
        <f ca="1">0*(RAND())</f>
        <v>0</v>
      </c>
      <c r="AX202" s="1">
        <f ca="1">0*(RAND())</f>
        <v>0</v>
      </c>
      <c r="AY202" s="1">
        <f ca="1">0*(RAND())</f>
        <v>0</v>
      </c>
      <c r="AZ202" s="1">
        <f ca="1">0*(RAND())</f>
        <v>0</v>
      </c>
      <c r="BA202" s="1" t="s">
        <v>97</v>
      </c>
      <c r="BB202" s="1" t="s">
        <v>97</v>
      </c>
      <c r="BC202" s="1" t="s">
        <v>97</v>
      </c>
      <c r="BD202" s="1">
        <f ca="1">3*(RAND())</f>
        <v>7.5714054122498098E-2</v>
      </c>
      <c r="BF202" s="20">
        <f t="shared" ca="1" si="4"/>
        <v>16.520314245360694</v>
      </c>
      <c r="BG202" s="21">
        <f t="shared" ca="1" si="5"/>
        <v>0.56924018358871908</v>
      </c>
    </row>
    <row r="203" spans="3:59" x14ac:dyDescent="0.3">
      <c r="C203" s="2">
        <v>1</v>
      </c>
      <c r="E203" s="1" t="s">
        <v>95</v>
      </c>
      <c r="F203" s="1">
        <v>8</v>
      </c>
      <c r="G203" s="19">
        <v>44876</v>
      </c>
      <c r="H203" s="1" t="s">
        <v>104</v>
      </c>
      <c r="I203" s="1" t="s">
        <v>97</v>
      </c>
      <c r="J203" s="1">
        <f ca="1">22*(RAND())</f>
        <v>9.0152641769267063</v>
      </c>
      <c r="K203" s="1">
        <f ca="1">22*(RAND())</f>
        <v>17.45804027765395</v>
      </c>
      <c r="L203" s="1">
        <f ca="1">0*(RAND())</f>
        <v>0</v>
      </c>
      <c r="M203" s="1">
        <f ca="1">21.6804908950673*(RAND())</f>
        <v>12.172849214948473</v>
      </c>
      <c r="N203" s="1">
        <f ca="1">0*(RAND())</f>
        <v>0</v>
      </c>
      <c r="O203" s="1">
        <f ca="1">0.319509104932666*(RAND())</f>
        <v>0.19998303992976793</v>
      </c>
      <c r="P203" s="1">
        <f ca="1">0*(RAND())</f>
        <v>0</v>
      </c>
      <c r="Q203" s="1">
        <f ca="1">0*(RAND())</f>
        <v>0</v>
      </c>
      <c r="R203" s="1">
        <f ca="1">0*(RAND())</f>
        <v>0</v>
      </c>
      <c r="S203" s="1">
        <f ca="1">2.56*(RAND())</f>
        <v>0.40413074764793322</v>
      </c>
      <c r="T203" s="1">
        <f ca="1">7.5*(RAND())</f>
        <v>4.0982585382536669</v>
      </c>
      <c r="U203" s="1">
        <f ca="1">7.5*(RAND())</f>
        <v>3.8304347428868253</v>
      </c>
      <c r="V203" s="1">
        <f ca="1">0*(RAND())</f>
        <v>0</v>
      </c>
      <c r="W203" s="1">
        <f ca="1">422.4*(RAND())</f>
        <v>144.90665902318864</v>
      </c>
      <c r="X203" s="1">
        <f ca="1">1272.81401677612*(RAND())</f>
        <v>1142.4695930785488</v>
      </c>
      <c r="Y203" s="1">
        <f ca="1">23.28*(RAND())</f>
        <v>2.2224714924828008</v>
      </c>
      <c r="Z203" s="1">
        <f ca="1">16.9936363636364*(RAND())</f>
        <v>0.45325102814432222</v>
      </c>
      <c r="AA203" s="1">
        <f ca="1">16.4892201021968*(RAND())</f>
        <v>12.750789682408406</v>
      </c>
      <c r="AB203" s="1">
        <f ca="1">13.4892201021968*(RAND())</f>
        <v>12.624965867712394</v>
      </c>
      <c r="AC203" s="1">
        <f ca="1">0*(RAND())</f>
        <v>0</v>
      </c>
      <c r="AD203" s="1">
        <f ca="1">0*(RAND())</f>
        <v>0</v>
      </c>
      <c r="AE203" s="1">
        <f ca="1">0*(RAND())</f>
        <v>0</v>
      </c>
      <c r="AF203" s="1">
        <f ca="1">0*(RAND())</f>
        <v>0</v>
      </c>
      <c r="AG203" s="1">
        <f ca="1">0.72*(RAND())</f>
        <v>1.121796056219293E-2</v>
      </c>
      <c r="AH203" s="1">
        <f ca="1">9.79077989780321*(RAND())</f>
        <v>3.8410389206106363</v>
      </c>
      <c r="AI203" s="1">
        <f ca="1">1*(RAND())</f>
        <v>0.57912567914937019</v>
      </c>
      <c r="AJ203" s="1">
        <f ca="1">1*(RAND())</f>
        <v>0.65713128644974683</v>
      </c>
      <c r="AK203" s="1">
        <f ca="1">0.5*(RAND())</f>
        <v>0.10494178761899264</v>
      </c>
      <c r="AL203" s="1">
        <f ca="1">0*(RAND())</f>
        <v>0</v>
      </c>
      <c r="AM203" s="1">
        <f ca="1">0*(RAND())</f>
        <v>0</v>
      </c>
      <c r="AN203" s="1">
        <f ca="1">0.65*(RAND())</f>
        <v>0.32594849342428944</v>
      </c>
      <c r="AO203" s="1">
        <f ca="1">3.50441626143957*(RAND())</f>
        <v>3.0053600091305444</v>
      </c>
      <c r="AP203" s="1">
        <f ca="1">20*(RAND())</f>
        <v>19.779594927296781</v>
      </c>
      <c r="AQ203" s="1">
        <f ca="1">0*(RAND())</f>
        <v>0</v>
      </c>
      <c r="AR203" s="1">
        <f ca="1">20*(RAND())</f>
        <v>8.0207488254066046</v>
      </c>
      <c r="AS203" s="1">
        <f ca="1">0*(RAND())</f>
        <v>0</v>
      </c>
      <c r="AT203" s="1">
        <f ca="1">99.7744246990262*(RAND())</f>
        <v>82.960249442535613</v>
      </c>
      <c r="AU203" s="1">
        <f ca="1">0*(RAND())</f>
        <v>0</v>
      </c>
      <c r="AV203" s="1">
        <f ca="1">0*(RAND())</f>
        <v>0</v>
      </c>
      <c r="AW203" s="1">
        <f ca="1">0*(RAND())</f>
        <v>0</v>
      </c>
      <c r="AX203" s="1">
        <f ca="1">0*(RAND())</f>
        <v>0</v>
      </c>
      <c r="AY203" s="1">
        <f ca="1">0.136363636363636*(RAND())</f>
        <v>0.11955207553451874</v>
      </c>
      <c r="AZ203" s="1">
        <f ca="1">0*(RAND())</f>
        <v>0</v>
      </c>
      <c r="BA203" s="1" t="s">
        <v>97</v>
      </c>
      <c r="BB203" s="1" t="s">
        <v>97</v>
      </c>
      <c r="BC203" s="1" t="s">
        <v>97</v>
      </c>
      <c r="BD203" s="1">
        <f ca="1">3*(RAND())</f>
        <v>0.3683035234179558</v>
      </c>
      <c r="BF203" s="20">
        <f t="shared" ref="BF203:BF226" ca="1" si="6">IFERROR(SUMIF($AB$4:$BD$4,1,AB203:BD203)," ")</f>
        <v>17.796546683000006</v>
      </c>
      <c r="BG203" s="21">
        <f t="shared" ref="BG203:BG226" ca="1" si="7">IFERROR(Y203+AE203+AF203+AG203+AV203," ")</f>
        <v>2.2336894530449936</v>
      </c>
    </row>
    <row r="204" spans="3:59" x14ac:dyDescent="0.3">
      <c r="C204" s="2">
        <v>1</v>
      </c>
      <c r="E204" s="1" t="s">
        <v>95</v>
      </c>
      <c r="F204" s="1">
        <v>9</v>
      </c>
      <c r="G204" s="19">
        <v>44876</v>
      </c>
      <c r="H204" s="1" t="s">
        <v>105</v>
      </c>
      <c r="I204" s="1" t="s">
        <v>97</v>
      </c>
      <c r="J204" s="1">
        <f ca="1">23*(RAND())</f>
        <v>9.0609523147863076</v>
      </c>
      <c r="K204" s="1">
        <f ca="1">23*(RAND())</f>
        <v>22.174895289402116</v>
      </c>
      <c r="L204" s="1">
        <f ca="1">0*(RAND())</f>
        <v>0</v>
      </c>
      <c r="M204" s="1">
        <f ca="1">22.5142888799196*(RAND())</f>
        <v>9.3877323576989705E-2</v>
      </c>
      <c r="N204" s="1">
        <f ca="1">0*(RAND())</f>
        <v>0</v>
      </c>
      <c r="O204" s="1">
        <f ca="1">0.485711120080407*(RAND())</f>
        <v>0.1815307367460299</v>
      </c>
      <c r="P204" s="1">
        <f ca="1">0*(RAND())</f>
        <v>0</v>
      </c>
      <c r="Q204" s="1">
        <f ca="1">0*(RAND())</f>
        <v>0</v>
      </c>
      <c r="R204" s="1">
        <f ca="1">0*(RAND())</f>
        <v>0</v>
      </c>
      <c r="S204" s="1">
        <f ca="1">2.56*(RAND())</f>
        <v>0.6914619927349358</v>
      </c>
      <c r="T204" s="1">
        <f ca="1">5.7*(RAND())</f>
        <v>3.096383673240013</v>
      </c>
      <c r="U204" s="1">
        <f ca="1">5.7*(RAND())</f>
        <v>4.0441296299134768</v>
      </c>
      <c r="V204" s="1">
        <f ca="1">0*(RAND())</f>
        <v>0</v>
      </c>
      <c r="W204" s="1">
        <f ca="1">335.616*(RAND())</f>
        <v>54.160069929416871</v>
      </c>
      <c r="X204" s="1">
        <f ca="1">1409.26362026874*(RAND())</f>
        <v>990.89314764627511</v>
      </c>
      <c r="Y204" s="1">
        <f ca="1">24*(RAND())</f>
        <v>14.797590922677214</v>
      </c>
      <c r="Z204" s="1">
        <f ca="1">18.1576923076923*(RAND())</f>
        <v>15.557725218672799</v>
      </c>
      <c r="AA204" s="1">
        <f ca="1">16.6293605467018*(RAND())</f>
        <v>15.624360861798623</v>
      </c>
      <c r="AB204" s="1">
        <f ca="1">14.1293605467018*(RAND())</f>
        <v>12.953176585650455</v>
      </c>
      <c r="AC204" s="1">
        <f ca="1">0*(RAND())</f>
        <v>0</v>
      </c>
      <c r="AD204" s="1">
        <f ca="1">0*(RAND())</f>
        <v>0</v>
      </c>
      <c r="AE204" s="1">
        <f ca="1">0*(RAND())</f>
        <v>0</v>
      </c>
      <c r="AF204" s="1">
        <f ca="1">0*(RAND())</f>
        <v>0</v>
      </c>
      <c r="AG204" s="1">
        <f ca="1">0*(RAND())</f>
        <v>0</v>
      </c>
      <c r="AH204" s="1">
        <f ca="1">9.8706394532982*(RAND())</f>
        <v>5.2671576865914993</v>
      </c>
      <c r="AI204" s="1">
        <f ca="1">1*(RAND())</f>
        <v>0.36149223025708388</v>
      </c>
      <c r="AJ204" s="1">
        <f ca="1">1*(RAND())</f>
        <v>0.65102431172099839</v>
      </c>
      <c r="AK204" s="1">
        <f ca="1">0.5*(RAND())</f>
        <v>0.25903830605652794</v>
      </c>
      <c r="AL204" s="1">
        <f ca="1">0*(RAND())</f>
        <v>0</v>
      </c>
      <c r="AM204" s="1">
        <f ca="1">0*(RAND())</f>
        <v>0</v>
      </c>
      <c r="AN204" s="1">
        <f ca="1">0.65*(RAND())</f>
        <v>0.52317554507045094</v>
      </c>
      <c r="AO204" s="1">
        <f ca="1">4.02833176099051*(RAND())</f>
        <v>2.9485431257034027</v>
      </c>
      <c r="AP204" s="1">
        <f ca="1">18*(RAND())</f>
        <v>0.77112772433160415</v>
      </c>
      <c r="AQ204" s="1">
        <f ca="1">0*(RAND())</f>
        <v>0</v>
      </c>
      <c r="AR204" s="1">
        <f ca="1">20*(RAND())</f>
        <v>9.6748441723125076</v>
      </c>
      <c r="AS204" s="1">
        <f ca="1">0*(RAND())</f>
        <v>0</v>
      </c>
      <c r="AT204" s="1">
        <f ca="1">128.570010921803*(RAND())</f>
        <v>25.297564808506063</v>
      </c>
      <c r="AU204" s="1">
        <f ca="1">0*(RAND())</f>
        <v>0</v>
      </c>
      <c r="AV204" s="1">
        <f ca="1">0*(RAND())</f>
        <v>0</v>
      </c>
      <c r="AW204" s="1">
        <f ca="1">0*(RAND())</f>
        <v>0</v>
      </c>
      <c r="AX204" s="1">
        <f ca="1">0*(RAND())</f>
        <v>0</v>
      </c>
      <c r="AY204" s="1">
        <f ca="1">0.192307692307692*(RAND())</f>
        <v>4.1146017062910961E-2</v>
      </c>
      <c r="AZ204" s="1">
        <f ca="1">0*(RAND())</f>
        <v>0</v>
      </c>
      <c r="BA204" s="1" t="s">
        <v>97</v>
      </c>
      <c r="BB204" s="1" t="s">
        <v>97</v>
      </c>
      <c r="BC204" s="1" t="s">
        <v>97</v>
      </c>
      <c r="BD204" s="1">
        <f ca="1">2.5*(RAND())</f>
        <v>2.3376188253543915</v>
      </c>
      <c r="BF204" s="20">
        <f t="shared" ca="1" si="6"/>
        <v>20.075214946876223</v>
      </c>
      <c r="BG204" s="21">
        <f t="shared" ca="1" si="7"/>
        <v>14.797590922677214</v>
      </c>
    </row>
    <row r="205" spans="3:59" x14ac:dyDescent="0.3">
      <c r="C205" s="2">
        <v>1</v>
      </c>
      <c r="E205" s="1" t="s">
        <v>95</v>
      </c>
      <c r="F205" s="1">
        <v>10</v>
      </c>
      <c r="G205" s="19">
        <v>44876</v>
      </c>
      <c r="H205" s="1" t="s">
        <v>106</v>
      </c>
      <c r="I205" s="1" t="s">
        <v>97</v>
      </c>
      <c r="J205" s="1">
        <f ca="1">23*(RAND())</f>
        <v>22.861986185495006</v>
      </c>
      <c r="K205" s="1">
        <f ca="1">23*(RAND())</f>
        <v>9.0082677514433591</v>
      </c>
      <c r="L205" s="1">
        <f ca="1">0*(RAND())</f>
        <v>0</v>
      </c>
      <c r="M205" s="1">
        <f ca="1">21.9560482492553*(RAND())</f>
        <v>17.777723710125844</v>
      </c>
      <c r="N205" s="1">
        <f ca="1">0*(RAND())</f>
        <v>0</v>
      </c>
      <c r="O205" s="1">
        <f ca="1">1.04395175074474*(RAND())</f>
        <v>0.73267650556935071</v>
      </c>
      <c r="P205" s="1">
        <f ca="1">0*(RAND())</f>
        <v>0</v>
      </c>
      <c r="Q205" s="1">
        <f ca="1">0*(RAND())</f>
        <v>0</v>
      </c>
      <c r="R205" s="1">
        <f ca="1">0*(RAND())</f>
        <v>0</v>
      </c>
      <c r="S205" s="1">
        <f ca="1">2.56*(RAND())</f>
        <v>1.9453226541150688</v>
      </c>
      <c r="T205" s="1">
        <f ca="1">6*(RAND())</f>
        <v>4.9412695152642012</v>
      </c>
      <c r="U205" s="1">
        <f ca="1">6*(RAND())</f>
        <v>1.704634463623196</v>
      </c>
      <c r="V205" s="1">
        <f ca="1">0*(RAND())</f>
        <v>0</v>
      </c>
      <c r="W205" s="1">
        <f ca="1">353.28*(RAND())</f>
        <v>60.315139417437329</v>
      </c>
      <c r="X205" s="1">
        <f ca="1">1323.33291171577*(RAND())</f>
        <v>243.36083925296492</v>
      </c>
      <c r="Y205" s="1">
        <f ca="1">23.52*(RAND())</f>
        <v>0.91944591789227914</v>
      </c>
      <c r="Z205" s="1">
        <f ca="1">15.8348148148148*(RAND())</f>
        <v>4.4551181590769442</v>
      </c>
      <c r="AA205" s="1">
        <f ca="1">15.1445847198677*(RAND())</f>
        <v>10.468308950635247</v>
      </c>
      <c r="AB205" s="1">
        <f ca="1">12.1445847198677*(RAND())</f>
        <v>4.9556944642696283</v>
      </c>
      <c r="AC205" s="1">
        <f ca="1">0*(RAND())</f>
        <v>0</v>
      </c>
      <c r="AD205" s="1">
        <f ca="1">0*(RAND())</f>
        <v>0</v>
      </c>
      <c r="AE205" s="1">
        <f ca="1">0*(RAND())</f>
        <v>0</v>
      </c>
      <c r="AF205" s="1">
        <f ca="1">0*(RAND())</f>
        <v>0</v>
      </c>
      <c r="AG205" s="1">
        <f ca="1">0.48*(RAND())</f>
        <v>0.36112576562574766</v>
      </c>
      <c r="AH205" s="1">
        <f ca="1">11.3754152801323*(RAND())</f>
        <v>6.2679755866615814</v>
      </c>
      <c r="AI205" s="1">
        <f ca="1">1*(RAND())</f>
        <v>0.20519487026776817</v>
      </c>
      <c r="AJ205" s="1">
        <f ca="1">1*(RAND())</f>
        <v>0.76719766081583796</v>
      </c>
      <c r="AK205" s="1">
        <f ca="1">0.5*(RAND())</f>
        <v>0.22443783772559278</v>
      </c>
      <c r="AL205" s="1">
        <f ca="1">0*(RAND())</f>
        <v>0</v>
      </c>
      <c r="AM205" s="1">
        <f ca="1">0*(RAND())</f>
        <v>0</v>
      </c>
      <c r="AN205" s="1">
        <f ca="1">2*(RAND())</f>
        <v>1.0866416506192251</v>
      </c>
      <c r="AO205" s="1">
        <f ca="1">3.69023009494711*(RAND())</f>
        <v>1.8455152603421017</v>
      </c>
      <c r="AP205" s="1">
        <f ca="1">16*(RAND())</f>
        <v>11.438912900690061</v>
      </c>
      <c r="AQ205" s="1">
        <f ca="1">0*(RAND())</f>
        <v>0</v>
      </c>
      <c r="AR205" s="1">
        <f ca="1">19*(RAND())</f>
        <v>8.3420660500581842</v>
      </c>
      <c r="AS205" s="1">
        <f ca="1">0*(RAND())</f>
        <v>0</v>
      </c>
      <c r="AT205" s="1">
        <f ca="1">116.742566699081*(RAND())</f>
        <v>101.53610593930593</v>
      </c>
      <c r="AU205" s="1">
        <f ca="1">0*(RAND())</f>
        <v>0</v>
      </c>
      <c r="AV205" s="1">
        <f ca="1">0*(RAND())</f>
        <v>0</v>
      </c>
      <c r="AW205" s="1">
        <f ca="1">0*(RAND())</f>
        <v>0</v>
      </c>
      <c r="AX205" s="1">
        <f ca="1">0*(RAND())</f>
        <v>0</v>
      </c>
      <c r="AY205" s="1">
        <f ca="1">0.185185185185185*(RAND())</f>
        <v>0.14071292853770453</v>
      </c>
      <c r="AZ205" s="1">
        <f ca="1">0*(RAND())</f>
        <v>0</v>
      </c>
      <c r="BA205" s="1" t="s">
        <v>97</v>
      </c>
      <c r="BB205" s="1" t="s">
        <v>97</v>
      </c>
      <c r="BC205" s="1" t="s">
        <v>97</v>
      </c>
      <c r="BD205" s="1">
        <f ca="1">3*(RAND())</f>
        <v>1.5056815089427471</v>
      </c>
      <c r="BF205" s="20">
        <f t="shared" ca="1" si="6"/>
        <v>11.092201947146354</v>
      </c>
      <c r="BG205" s="21">
        <f t="shared" ca="1" si="7"/>
        <v>1.2805716835180267</v>
      </c>
    </row>
    <row r="206" spans="3:59" x14ac:dyDescent="0.3">
      <c r="C206" s="2">
        <v>1</v>
      </c>
      <c r="E206" s="1" t="s">
        <v>95</v>
      </c>
      <c r="F206" s="1">
        <v>11</v>
      </c>
      <c r="G206" s="19">
        <v>44876</v>
      </c>
      <c r="H206" s="1" t="s">
        <v>107</v>
      </c>
      <c r="I206" s="1" t="s">
        <v>97</v>
      </c>
      <c r="J206" s="1">
        <f ca="1">12*(RAND())</f>
        <v>4.3104474943406572</v>
      </c>
      <c r="K206" s="1">
        <f ca="1">10*(RAND())</f>
        <v>3.953095128195776</v>
      </c>
      <c r="L206" s="1">
        <f ca="1">0*(RAND())</f>
        <v>0</v>
      </c>
      <c r="M206" s="1">
        <f ca="1">9.58741112314849*(RAND())</f>
        <v>7.241263778401942</v>
      </c>
      <c r="N206" s="1">
        <f ca="1">0*(RAND())</f>
        <v>0</v>
      </c>
      <c r="O206" s="1">
        <f ca="1">0.412588876851506*(RAND())</f>
        <v>0.11258625949920276</v>
      </c>
      <c r="P206" s="1">
        <f ca="1">0*(RAND())</f>
        <v>0</v>
      </c>
      <c r="Q206" s="1">
        <f ca="1">0*(RAND())</f>
        <v>0</v>
      </c>
      <c r="R206" s="1">
        <f ca="1">2*(RAND())</f>
        <v>1.2108729416165829</v>
      </c>
      <c r="S206" s="1">
        <f ca="1">2.56*(RAND())</f>
        <v>2.1756772385166885</v>
      </c>
      <c r="T206" s="1">
        <f ca="1">4.5*(RAND())</f>
        <v>2.3028541257799713</v>
      </c>
      <c r="U206" s="1">
        <f ca="1">4.5*(RAND())</f>
        <v>1.4793667331422067</v>
      </c>
      <c r="V206" s="1">
        <f ca="1">0*(RAND())</f>
        <v>0</v>
      </c>
      <c r="W206" s="1">
        <f ca="1">115.2*(RAND())</f>
        <v>68.193457448850083</v>
      </c>
      <c r="X206" s="1">
        <f ca="1">941.321557977539*(RAND())</f>
        <v>809.02766941345146</v>
      </c>
      <c r="Y206" s="1">
        <f ca="1">21.6*(RAND())</f>
        <v>8.0894446627652687</v>
      </c>
      <c r="Z206" s="1">
        <f ca="1">15.8461538461538*(RAND())</f>
        <v>9.486391946551235</v>
      </c>
      <c r="AA206" s="1">
        <f ca="1">12.8286731507986*(RAND())</f>
        <v>12.427377078462468</v>
      </c>
      <c r="AB206" s="1">
        <f ca="1">8.20400068042929*(RAND())</f>
        <v>1.6820439343366977</v>
      </c>
      <c r="AC206" s="1">
        <f ca="1">2.12467247036928*(RAND())</f>
        <v>0.18119364512912722</v>
      </c>
      <c r="AD206" s="1">
        <f ca="1">0*(RAND())</f>
        <v>0</v>
      </c>
      <c r="AE206" s="1">
        <f ca="1">0*(RAND())</f>
        <v>0</v>
      </c>
      <c r="AF206" s="1">
        <f ca="1">0*(RAND())</f>
        <v>0</v>
      </c>
      <c r="AG206" s="1">
        <f ca="1">2.4*(RAND())</f>
        <v>0.83962713886556217</v>
      </c>
      <c r="AH206" s="1">
        <f ca="1">13.3959993195707*(RAND())</f>
        <v>3.0596835233993236</v>
      </c>
      <c r="AI206" s="1">
        <f ca="1">1*(RAND())</f>
        <v>0.18055205137342345</v>
      </c>
      <c r="AJ206" s="1">
        <f ca="1">1*(RAND())</f>
        <v>0.66909978956154659</v>
      </c>
      <c r="AK206" s="1">
        <f ca="1">0.5*(RAND())</f>
        <v>0.26584402919565997</v>
      </c>
      <c r="AL206" s="1">
        <f ca="1">0*(RAND())</f>
        <v>0</v>
      </c>
      <c r="AM206" s="1">
        <f ca="1">0*(RAND())</f>
        <v>0</v>
      </c>
      <c r="AN206" s="1">
        <f ca="1">0.6*(RAND())</f>
        <v>0.15431485181610161</v>
      </c>
      <c r="AO206" s="1">
        <f ca="1">5.51748069535528*(RAND())</f>
        <v>2.2562773189299561</v>
      </c>
      <c r="AP206" s="1">
        <f ca="1">6*(RAND())</f>
        <v>4.9809242262432623</v>
      </c>
      <c r="AQ206" s="1">
        <f ca="1">0*(RAND())</f>
        <v>0</v>
      </c>
      <c r="AR206" s="1">
        <f ca="1">20*(RAND())</f>
        <v>0.90079827215339803</v>
      </c>
      <c r="AS206" s="1">
        <f ca="1">0*(RAND())</f>
        <v>0</v>
      </c>
      <c r="AT206" s="1">
        <f ca="1">149.592520557135*(RAND())</f>
        <v>103.08926853868479</v>
      </c>
      <c r="AU206" s="1">
        <f ca="1">0*(RAND())</f>
        <v>0</v>
      </c>
      <c r="AV206" s="1">
        <f ca="1">0*(RAND())</f>
        <v>0</v>
      </c>
      <c r="AW206" s="1">
        <f ca="1">0*(RAND())</f>
        <v>0</v>
      </c>
      <c r="AX206" s="1">
        <f ca="1">0*(RAND())</f>
        <v>0</v>
      </c>
      <c r="AY206" s="1">
        <f ca="1">0.153846153846154*(RAND())</f>
        <v>8.4634143972359216E-2</v>
      </c>
      <c r="AZ206" s="1">
        <f ca="1">0*(RAND())</f>
        <v>0</v>
      </c>
      <c r="BA206" s="1" t="s">
        <v>97</v>
      </c>
      <c r="BB206" s="1" t="s">
        <v>97</v>
      </c>
      <c r="BC206" s="1" t="s">
        <v>97</v>
      </c>
      <c r="BD206" s="1">
        <f ca="1">2.5*(RAND())</f>
        <v>1.5757576842105434</v>
      </c>
      <c r="BF206" s="20">
        <f t="shared" ca="1" si="6"/>
        <v>7.8893445873909771</v>
      </c>
      <c r="BG206" s="21">
        <f t="shared" ca="1" si="7"/>
        <v>8.9290718016308315</v>
      </c>
    </row>
    <row r="207" spans="3:59" x14ac:dyDescent="0.3">
      <c r="C207" s="2">
        <v>1</v>
      </c>
      <c r="E207" s="1" t="s">
        <v>95</v>
      </c>
      <c r="F207" s="1">
        <v>12</v>
      </c>
      <c r="G207" s="19">
        <v>44876</v>
      </c>
      <c r="H207" s="1" t="s">
        <v>108</v>
      </c>
      <c r="I207" s="1" t="s">
        <v>97</v>
      </c>
      <c r="J207" s="1">
        <f ca="1">0*(RAND())</f>
        <v>0</v>
      </c>
      <c r="K207" s="1">
        <f ca="1">0*(RAND())</f>
        <v>0</v>
      </c>
      <c r="L207" s="1">
        <f ca="1">0*(RAND())</f>
        <v>0</v>
      </c>
      <c r="M207" s="1">
        <f ca="1">0*(RAND())</f>
        <v>0</v>
      </c>
      <c r="N207" s="1">
        <f ca="1">0*(RAND())</f>
        <v>0</v>
      </c>
      <c r="O207" s="1">
        <f ca="1">0*(RAND())</f>
        <v>0</v>
      </c>
      <c r="P207" s="1">
        <f ca="1">0*(RAND())</f>
        <v>0</v>
      </c>
      <c r="Q207" s="1">
        <f ca="1">0*(RAND())</f>
        <v>0</v>
      </c>
      <c r="R207" s="1">
        <f ca="1">0*(RAND())</f>
        <v>0</v>
      </c>
      <c r="S207" s="1">
        <f ca="1">2.56*(RAND())</f>
        <v>1.3043146383759003</v>
      </c>
      <c r="T207" s="1" t="s">
        <v>97</v>
      </c>
      <c r="U207" s="1">
        <f ca="1">5*(RAND())</f>
        <v>4.5951865908306893</v>
      </c>
      <c r="V207" s="1">
        <f ca="1">0*(RAND())</f>
        <v>0</v>
      </c>
      <c r="W207" s="1">
        <f ca="1">0*(RAND())</f>
        <v>0</v>
      </c>
      <c r="X207" s="1">
        <f ca="1">1014.22230158756*(RAND())</f>
        <v>378.4300275563121</v>
      </c>
      <c r="Y207" s="1">
        <f ca="1">0*(RAND())</f>
        <v>0</v>
      </c>
      <c r="Z207" s="1">
        <f ca="1">0*(RAND())</f>
        <v>0</v>
      </c>
      <c r="AA207" s="1">
        <f ca="1">0*(RAND())</f>
        <v>0</v>
      </c>
      <c r="AB207" s="1">
        <f ca="1">0*(RAND())</f>
        <v>0</v>
      </c>
      <c r="AC207" s="1">
        <f ca="1">0*(RAND())</f>
        <v>0</v>
      </c>
      <c r="AD207" s="1">
        <f ca="1">24*(RAND())</f>
        <v>12.045531962104068</v>
      </c>
      <c r="AE207" s="1">
        <f ca="1">0*(RAND())</f>
        <v>0</v>
      </c>
      <c r="AF207" s="1">
        <f ca="1">24*(RAND())</f>
        <v>3.3815962319049007</v>
      </c>
      <c r="AG207" s="1">
        <f ca="1">0*(RAND())</f>
        <v>0</v>
      </c>
      <c r="AH207" s="1">
        <f ca="1">0*(RAND())</f>
        <v>0</v>
      </c>
      <c r="AI207" s="1">
        <f ca="1">0*(RAND())</f>
        <v>0</v>
      </c>
      <c r="AJ207" s="1">
        <f ca="1">0*(RAND())</f>
        <v>0</v>
      </c>
      <c r="AK207" s="1">
        <f ca="1">0*(RAND())</f>
        <v>0</v>
      </c>
      <c r="AL207" s="1">
        <f ca="1">0*(RAND())</f>
        <v>0</v>
      </c>
      <c r="AM207" s="1">
        <f ca="1">0*(RAND())</f>
        <v>0</v>
      </c>
      <c r="AN207" s="1">
        <f ca="1">0*(RAND())</f>
        <v>0</v>
      </c>
      <c r="AO207" s="1">
        <f ca="1">0*(RAND())</f>
        <v>0</v>
      </c>
      <c r="AP207" s="1">
        <f ca="1">0*(RAND())</f>
        <v>0</v>
      </c>
      <c r="AQ207" s="1">
        <f ca="1">0*(RAND())</f>
        <v>0</v>
      </c>
      <c r="AR207" s="1">
        <f ca="1">20*(RAND())</f>
        <v>3.9294731900527591</v>
      </c>
      <c r="AS207" s="1">
        <f ca="1">0*(RAND())</f>
        <v>0</v>
      </c>
      <c r="AT207" s="1">
        <f ca="1">138.679391821502*(RAND())</f>
        <v>92.669136780808827</v>
      </c>
      <c r="AU207" s="1">
        <f ca="1">0*(RAND())</f>
        <v>0</v>
      </c>
      <c r="AV207" s="1">
        <f ca="1">0*(RAND())</f>
        <v>0</v>
      </c>
      <c r="AW207" s="1">
        <f ca="1">0*(RAND())</f>
        <v>0</v>
      </c>
      <c r="AX207" s="1">
        <f ca="1">0*(RAND())</f>
        <v>0</v>
      </c>
      <c r="AY207" s="1">
        <f ca="1">0*(RAND())</f>
        <v>0</v>
      </c>
      <c r="AZ207" s="1">
        <f ca="1">0*(RAND())</f>
        <v>0</v>
      </c>
      <c r="BA207" s="1" t="s">
        <v>97</v>
      </c>
      <c r="BB207" s="1" t="s">
        <v>97</v>
      </c>
      <c r="BC207" s="1" t="s">
        <v>97</v>
      </c>
      <c r="BD207" s="1">
        <f ca="1">0*(RAND())</f>
        <v>0</v>
      </c>
      <c r="BF207" s="20">
        <f t="shared" ca="1" si="6"/>
        <v>3.3815962319049007</v>
      </c>
      <c r="BG207" s="21">
        <f t="shared" ca="1" si="7"/>
        <v>3.3815962319049007</v>
      </c>
    </row>
    <row r="208" spans="3:59" x14ac:dyDescent="0.3">
      <c r="C208" s="2">
        <v>1</v>
      </c>
      <c r="E208" s="1" t="s">
        <v>95</v>
      </c>
      <c r="F208" s="1">
        <v>13</v>
      </c>
      <c r="G208" s="19">
        <v>44876</v>
      </c>
      <c r="H208" s="1" t="s">
        <v>109</v>
      </c>
      <c r="I208" s="1">
        <f ca="1">0*(RAND())</f>
        <v>0</v>
      </c>
      <c r="J208" s="1">
        <f ca="1">0*(RAND())</f>
        <v>0</v>
      </c>
      <c r="K208" s="1">
        <f ca="1">0*(RAND())</f>
        <v>0</v>
      </c>
      <c r="L208" s="1">
        <f ca="1">0*(RAND())</f>
        <v>0</v>
      </c>
      <c r="M208" s="1">
        <f ca="1">0*(RAND())</f>
        <v>0</v>
      </c>
      <c r="N208" s="1">
        <f ca="1">0*(RAND())</f>
        <v>0</v>
      </c>
      <c r="O208" s="1">
        <f ca="1">0*(RAND())</f>
        <v>0</v>
      </c>
      <c r="P208" s="1">
        <f ca="1">0*(RAND())</f>
        <v>0</v>
      </c>
      <c r="Q208" s="1">
        <f ca="1">0*(RAND())</f>
        <v>0</v>
      </c>
      <c r="R208" s="1">
        <f ca="1">0*(RAND())</f>
        <v>0</v>
      </c>
      <c r="S208" s="1">
        <f ca="1">2.56*(RAND())</f>
        <v>1.9099302958114064</v>
      </c>
      <c r="T208" s="1">
        <f ca="1">0*(RAND())</f>
        <v>0</v>
      </c>
      <c r="U208" s="1">
        <f ca="1">0*(RAND())</f>
        <v>0</v>
      </c>
      <c r="V208" s="1">
        <f ca="1">0*(RAND())</f>
        <v>0</v>
      </c>
      <c r="W208" s="1">
        <f ca="1">0*(RAND())</f>
        <v>0</v>
      </c>
      <c r="X208" s="1">
        <f ca="1">0*(RAND())</f>
        <v>0</v>
      </c>
      <c r="Y208" s="1">
        <f ca="1">0*(RAND())</f>
        <v>0</v>
      </c>
      <c r="Z208" s="1">
        <f ca="1">0*(RAND())</f>
        <v>0</v>
      </c>
      <c r="AA208" s="1">
        <f ca="1">0*(RAND())</f>
        <v>0</v>
      </c>
      <c r="AB208" s="1">
        <f ca="1">0*(RAND())</f>
        <v>0</v>
      </c>
      <c r="AC208" s="1">
        <f ca="1">0*(RAND())</f>
        <v>0</v>
      </c>
      <c r="AD208" s="1">
        <f ca="1">0*(RAND())</f>
        <v>0</v>
      </c>
      <c r="AE208" s="1">
        <f ca="1">0*(RAND())</f>
        <v>0</v>
      </c>
      <c r="AF208" s="1">
        <f ca="1">0*(RAND())</f>
        <v>0</v>
      </c>
      <c r="AG208" s="1">
        <f ca="1">0*(RAND())</f>
        <v>0</v>
      </c>
      <c r="AH208" s="1">
        <f ca="1">0*(RAND())</f>
        <v>0</v>
      </c>
      <c r="AI208" s="1">
        <f ca="1">0*(RAND())</f>
        <v>0</v>
      </c>
      <c r="AJ208" s="1">
        <f ca="1">0*(RAND())</f>
        <v>0</v>
      </c>
      <c r="AK208" s="1">
        <f ca="1">0*(RAND())</f>
        <v>0</v>
      </c>
      <c r="AL208" s="1">
        <f ca="1">0*(RAND())</f>
        <v>0</v>
      </c>
      <c r="AM208" s="1">
        <f ca="1">0*(RAND())</f>
        <v>0</v>
      </c>
      <c r="AN208" s="1">
        <f ca="1">0*(RAND())</f>
        <v>0</v>
      </c>
      <c r="AO208" s="1">
        <f ca="1">0*(RAND())</f>
        <v>0</v>
      </c>
      <c r="AP208" s="1">
        <f ca="1">0*(RAND())</f>
        <v>0</v>
      </c>
      <c r="AQ208" s="1">
        <f ca="1">0*(RAND())</f>
        <v>0</v>
      </c>
      <c r="AR208" s="1">
        <f ca="1">0*(RAND())</f>
        <v>0</v>
      </c>
      <c r="AS208" s="1">
        <f ca="1">0*(RAND())</f>
        <v>0</v>
      </c>
      <c r="AT208" s="1">
        <f ca="1">0*(RAND())</f>
        <v>0</v>
      </c>
      <c r="AU208" s="1">
        <f ca="1">0*(RAND())</f>
        <v>0</v>
      </c>
      <c r="AV208" s="1">
        <f ca="1">0*(RAND())</f>
        <v>0</v>
      </c>
      <c r="AW208" s="1">
        <f ca="1">0*(RAND())</f>
        <v>0</v>
      </c>
      <c r="AX208" s="1">
        <f ca="1">0*(RAND())</f>
        <v>0</v>
      </c>
      <c r="AY208" s="1">
        <f ca="1">0*(RAND())</f>
        <v>0</v>
      </c>
      <c r="AZ208" s="1">
        <f ca="1">0*(RAND())</f>
        <v>0</v>
      </c>
      <c r="BA208" s="1" t="s">
        <v>97</v>
      </c>
      <c r="BB208" s="1" t="s">
        <v>97</v>
      </c>
      <c r="BC208" s="1" t="s">
        <v>97</v>
      </c>
      <c r="BD208" s="1">
        <f ca="1">0*(RAND())</f>
        <v>0</v>
      </c>
      <c r="BF208" s="20">
        <f t="shared" ca="1" si="6"/>
        <v>0</v>
      </c>
      <c r="BG208" s="21">
        <f t="shared" ca="1" si="7"/>
        <v>0</v>
      </c>
    </row>
    <row r="209" spans="3:59" x14ac:dyDescent="0.3">
      <c r="C209" s="2">
        <v>1</v>
      </c>
      <c r="E209" s="1" t="s">
        <v>95</v>
      </c>
      <c r="F209" s="1">
        <v>15</v>
      </c>
      <c r="G209" s="19">
        <v>44876</v>
      </c>
      <c r="H209" s="1" t="s">
        <v>110</v>
      </c>
      <c r="I209" s="1" t="s">
        <v>97</v>
      </c>
      <c r="J209" s="1">
        <f ca="1">0*(RAND())</f>
        <v>0</v>
      </c>
      <c r="K209" s="1">
        <f ca="1">0*(RAND())</f>
        <v>0</v>
      </c>
      <c r="L209" s="1">
        <f ca="1">0*(RAND())</f>
        <v>0</v>
      </c>
      <c r="M209" s="1">
        <f ca="1">0*(RAND())</f>
        <v>0</v>
      </c>
      <c r="N209" s="1">
        <f ca="1">0*(RAND())</f>
        <v>0</v>
      </c>
      <c r="O209" s="1">
        <f ca="1">0*(RAND())</f>
        <v>0</v>
      </c>
      <c r="P209" s="1">
        <f ca="1">0*(RAND())</f>
        <v>0</v>
      </c>
      <c r="Q209" s="1">
        <f ca="1">0*(RAND())</f>
        <v>0</v>
      </c>
      <c r="R209" s="1">
        <f ca="1">0*(RAND())</f>
        <v>0</v>
      </c>
      <c r="S209" s="1">
        <f ca="1">2.56*(RAND())</f>
        <v>2.0145707255781624</v>
      </c>
      <c r="T209" s="1" t="s">
        <v>97</v>
      </c>
      <c r="U209" s="1">
        <f ca="1">6.1*(RAND())</f>
        <v>4.3981127680950651</v>
      </c>
      <c r="V209" s="1">
        <f ca="1">0*(RAND())</f>
        <v>0</v>
      </c>
      <c r="W209" s="1">
        <f ca="1">0*(RAND())</f>
        <v>0</v>
      </c>
      <c r="X209" s="1">
        <f ca="1">750*(RAND())</f>
        <v>368.47671173575975</v>
      </c>
      <c r="Y209" s="1">
        <f ca="1">23.28*(RAND())</f>
        <v>13.838864248254904</v>
      </c>
      <c r="Z209" s="1">
        <f ca="1">20.78*(RAND())</f>
        <v>14.260783494435737</v>
      </c>
      <c r="AA209" s="1">
        <f ca="1">0*(RAND())</f>
        <v>0</v>
      </c>
      <c r="AB209" s="1">
        <f ca="1">0*(RAND())</f>
        <v>0</v>
      </c>
      <c r="AC209" s="1">
        <f ca="1">0*(RAND())</f>
        <v>0</v>
      </c>
      <c r="AD209" s="1">
        <f ca="1">0*(RAND())</f>
        <v>0</v>
      </c>
      <c r="AE209" s="1">
        <f ca="1">0*(RAND())</f>
        <v>0</v>
      </c>
      <c r="AF209" s="1">
        <f ca="1">0*(RAND())</f>
        <v>0</v>
      </c>
      <c r="AG209" s="1">
        <f ca="1">0.72*(RAND())</f>
        <v>0.38739034086079499</v>
      </c>
      <c r="AH209" s="1">
        <f ca="1">23.28*(RAND())</f>
        <v>4.0369418989557007</v>
      </c>
      <c r="AI209" s="1">
        <f ca="1">1*(RAND())</f>
        <v>0.12687874737281213</v>
      </c>
      <c r="AJ209" s="1">
        <f ca="1">1*(RAND())</f>
        <v>0.60054936595880604</v>
      </c>
      <c r="AK209" s="1">
        <f ca="1">0.5*(RAND())</f>
        <v>0.47578096555064869</v>
      </c>
      <c r="AL209" s="1">
        <f ca="1">0*(RAND())</f>
        <v>0</v>
      </c>
      <c r="AM209" s="1">
        <f ca="1">0*(RAND())</f>
        <v>0</v>
      </c>
      <c r="AN209" s="1">
        <f ca="1">0*(RAND())</f>
        <v>0</v>
      </c>
      <c r="AO209" s="1">
        <f ca="1">20.78*(RAND())</f>
        <v>6.2326708466147496</v>
      </c>
      <c r="AP209" s="1">
        <f ca="1">0*(RAND())</f>
        <v>0</v>
      </c>
      <c r="AQ209" s="1">
        <f ca="1">0*(RAND())</f>
        <v>0</v>
      </c>
      <c r="AR209" s="1">
        <f ca="1">20*(RAND())</f>
        <v>13.273207641647581</v>
      </c>
      <c r="AS209" s="1">
        <f ca="1">0*(RAND())</f>
        <v>0</v>
      </c>
      <c r="AT209" s="1">
        <f ca="1">112.567811934901*(RAND())</f>
        <v>112.29243374740017</v>
      </c>
      <c r="AU209" s="1">
        <f ca="1">0*(RAND())</f>
        <v>0</v>
      </c>
      <c r="AV209" s="1">
        <f ca="1">0*(RAND())</f>
        <v>0</v>
      </c>
      <c r="AW209" s="1">
        <f ca="1">0*(RAND())</f>
        <v>0</v>
      </c>
      <c r="AX209" s="1">
        <f ca="1">0*(RAND())</f>
        <v>0</v>
      </c>
      <c r="AY209" s="1">
        <f ca="1">0*(RAND())</f>
        <v>0</v>
      </c>
      <c r="AZ209" s="1">
        <f ca="1">0*(RAND())</f>
        <v>0</v>
      </c>
      <c r="BA209" s="1" t="s">
        <v>97</v>
      </c>
      <c r="BB209" s="1" t="s">
        <v>97</v>
      </c>
      <c r="BC209" s="1" t="s">
        <v>97</v>
      </c>
      <c r="BD209" s="1">
        <f ca="1">0*(RAND())</f>
        <v>0</v>
      </c>
      <c r="BF209" s="20">
        <f t="shared" ca="1" si="6"/>
        <v>7.8232702663578113</v>
      </c>
      <c r="BG209" s="21">
        <f t="shared" ca="1" si="7"/>
        <v>14.226254589115699</v>
      </c>
    </row>
    <row r="210" spans="3:59" x14ac:dyDescent="0.3">
      <c r="C210" s="2">
        <v>1</v>
      </c>
      <c r="E210" s="1" t="s">
        <v>95</v>
      </c>
      <c r="F210" s="1">
        <v>16</v>
      </c>
      <c r="G210" s="19">
        <v>44876</v>
      </c>
      <c r="H210" s="1" t="s">
        <v>111</v>
      </c>
      <c r="I210" s="1">
        <f ca="1">0*(RAND())</f>
        <v>0</v>
      </c>
      <c r="J210" s="1">
        <f ca="1">0*(RAND())</f>
        <v>0</v>
      </c>
      <c r="K210" s="1">
        <f ca="1">0*(RAND())</f>
        <v>0</v>
      </c>
      <c r="L210" s="1">
        <f ca="1">0*(RAND())</f>
        <v>0</v>
      </c>
      <c r="M210" s="1">
        <f ca="1">0*(RAND())</f>
        <v>0</v>
      </c>
      <c r="N210" s="1">
        <f ca="1">0*(RAND())</f>
        <v>0</v>
      </c>
      <c r="O210" s="1">
        <f ca="1">0*(RAND())</f>
        <v>0</v>
      </c>
      <c r="P210" s="1">
        <f ca="1">0*(RAND())</f>
        <v>0</v>
      </c>
      <c r="Q210" s="1">
        <f ca="1">0*(RAND())</f>
        <v>0</v>
      </c>
      <c r="R210" s="1">
        <f ca="1">0*(RAND())</f>
        <v>0</v>
      </c>
      <c r="S210" s="1">
        <f ca="1">2.56*(RAND())</f>
        <v>0.27828199889402383</v>
      </c>
      <c r="T210" s="1" t="s">
        <v>97</v>
      </c>
      <c r="U210" s="1">
        <f ca="1">2*(RAND())</f>
        <v>4.6820845737806316E-2</v>
      </c>
      <c r="V210" s="1">
        <f ca="1">0*(RAND())</f>
        <v>0</v>
      </c>
      <c r="W210" s="1">
        <f ca="1">0*(RAND())</f>
        <v>0</v>
      </c>
      <c r="X210" s="1" t="s">
        <v>97</v>
      </c>
      <c r="Y210" s="1">
        <f ca="1">22.56*(RAND())</f>
        <v>14.580706036049296</v>
      </c>
      <c r="Z210" s="1">
        <f ca="1">0*(RAND())</f>
        <v>0</v>
      </c>
      <c r="AA210" s="1">
        <f ca="1">0*(RAND())</f>
        <v>0</v>
      </c>
      <c r="AB210" s="1">
        <f ca="1">0*(RAND())</f>
        <v>0</v>
      </c>
      <c r="AC210" s="1">
        <f ca="1">0*(RAND())</f>
        <v>0</v>
      </c>
      <c r="AD210" s="1">
        <f ca="1">0*(RAND())</f>
        <v>0</v>
      </c>
      <c r="AE210" s="1">
        <f ca="1">0*(RAND())</f>
        <v>0</v>
      </c>
      <c r="AF210" s="1">
        <f ca="1">0*(RAND())</f>
        <v>0</v>
      </c>
      <c r="AG210" s="1">
        <f ca="1">1.44*(RAND())</f>
        <v>1.1221147452107312</v>
      </c>
      <c r="AH210" s="1">
        <f ca="1">22.56*(RAND())</f>
        <v>19.156908880844306</v>
      </c>
      <c r="AI210" s="1">
        <f ca="1">0*(RAND())</f>
        <v>0</v>
      </c>
      <c r="AJ210" s="1">
        <f ca="1">0*(RAND())</f>
        <v>0</v>
      </c>
      <c r="AK210" s="1">
        <f ca="1">0*(RAND())</f>
        <v>0</v>
      </c>
      <c r="AL210" s="1">
        <f ca="1">0*(RAND())</f>
        <v>0</v>
      </c>
      <c r="AM210" s="1">
        <f ca="1">0*(RAND())</f>
        <v>0</v>
      </c>
      <c r="AN210" s="1">
        <f ca="1">0*(RAND())</f>
        <v>0</v>
      </c>
      <c r="AO210" s="1">
        <f ca="1">0*(RAND())</f>
        <v>0</v>
      </c>
      <c r="AP210" s="1">
        <f ca="1">0*(RAND())</f>
        <v>0</v>
      </c>
      <c r="AQ210" s="1">
        <f ca="1">0*(RAND())</f>
        <v>0</v>
      </c>
      <c r="AR210" s="1">
        <f ca="1">20*(RAND())</f>
        <v>19.107019227681082</v>
      </c>
      <c r="AS210" s="1">
        <f ca="1">0*(RAND())</f>
        <v>0</v>
      </c>
      <c r="AT210" s="1">
        <f ca="1">200.683384685131*(RAND())</f>
        <v>117.32434642115955</v>
      </c>
      <c r="AU210" s="1">
        <f ca="1">0*(RAND())</f>
        <v>0</v>
      </c>
      <c r="AV210" s="1">
        <f ca="1">0*(RAND())</f>
        <v>0</v>
      </c>
      <c r="AW210" s="1">
        <f ca="1">0*(RAND())</f>
        <v>0</v>
      </c>
      <c r="AX210" s="1">
        <f ca="1">0*(RAND())</f>
        <v>0</v>
      </c>
      <c r="AY210" s="1">
        <f ca="1">0*(RAND())</f>
        <v>0</v>
      </c>
      <c r="AZ210" s="1">
        <f ca="1">22.56*(RAND())</f>
        <v>20.862163657967493</v>
      </c>
      <c r="BA210" s="1" t="s">
        <v>97</v>
      </c>
      <c r="BB210" s="1" t="s">
        <v>97</v>
      </c>
      <c r="BC210" s="1" t="s">
        <v>97</v>
      </c>
      <c r="BD210" s="1">
        <f ca="1">0*(RAND())</f>
        <v>0</v>
      </c>
      <c r="BF210" s="20">
        <f t="shared" ca="1" si="6"/>
        <v>21.984278403178223</v>
      </c>
      <c r="BG210" s="21">
        <f t="shared" ca="1" si="7"/>
        <v>15.702820781260026</v>
      </c>
    </row>
    <row r="211" spans="3:59" x14ac:dyDescent="0.3">
      <c r="C211" s="2">
        <v>1</v>
      </c>
      <c r="E211" s="1" t="s">
        <v>95</v>
      </c>
      <c r="F211" s="1">
        <v>17</v>
      </c>
      <c r="G211" s="19">
        <v>44876</v>
      </c>
      <c r="H211" s="1" t="s">
        <v>112</v>
      </c>
      <c r="I211" s="1">
        <f ca="1">0*(RAND())</f>
        <v>0</v>
      </c>
      <c r="J211" s="1">
        <f ca="1">7*(RAND())</f>
        <v>1.0225493324962298</v>
      </c>
      <c r="K211" s="1">
        <f ca="1">7*(RAND())</f>
        <v>0.30632954122937917</v>
      </c>
      <c r="L211" s="1">
        <f ca="1">0*(RAND())</f>
        <v>0</v>
      </c>
      <c r="M211" s="1">
        <f ca="1">6.67697929504264*(RAND())</f>
        <v>3.8330029349267094</v>
      </c>
      <c r="N211" s="1">
        <f ca="1">0*(RAND())</f>
        <v>0</v>
      </c>
      <c r="O211" s="1">
        <f ca="1">0.323020704957364*(RAND())</f>
        <v>0.2998062432704971</v>
      </c>
      <c r="P211" s="1">
        <f ca="1">0*(RAND())</f>
        <v>0</v>
      </c>
      <c r="Q211" s="1">
        <f ca="1">0*(RAND())</f>
        <v>0</v>
      </c>
      <c r="R211" s="1">
        <f ca="1">0*(RAND())</f>
        <v>0</v>
      </c>
      <c r="S211" s="1">
        <f ca="1">2.56*(RAND())</f>
        <v>0.72495300641029414</v>
      </c>
      <c r="T211" s="1">
        <f ca="1">5*(RAND())</f>
        <v>0.3934677989156482</v>
      </c>
      <c r="U211" s="1">
        <f ca="1">5*(RAND())</f>
        <v>2.4904559876306736</v>
      </c>
      <c r="V211" s="1">
        <f ca="1">8.6*(RAND())</f>
        <v>6.261891668189298</v>
      </c>
      <c r="W211" s="1">
        <f ca="1">89.6*(RAND())</f>
        <v>88.851888960039958</v>
      </c>
      <c r="X211" s="1">
        <f ca="1">429.852631578947*(RAND())</f>
        <v>243.37672636450878</v>
      </c>
      <c r="Y211" s="1">
        <f ca="1">23.76*(RAND())</f>
        <v>10.877561914243877</v>
      </c>
      <c r="Z211" s="1">
        <f ca="1">18.3549865591398*(RAND())</f>
        <v>5.948673999284507</v>
      </c>
      <c r="AA211" s="1">
        <f ca="1">19.464306018937*(RAND())</f>
        <v>14.558923055264268</v>
      </c>
      <c r="AB211" s="1">
        <f ca="1">17.964306018937*(RAND())</f>
        <v>12.326570702411109</v>
      </c>
      <c r="AC211" s="1">
        <f ca="1">0*(RAND())</f>
        <v>0</v>
      </c>
      <c r="AD211" s="1">
        <f ca="1">0*(RAND())</f>
        <v>0</v>
      </c>
      <c r="AE211" s="1">
        <f ca="1">0*(RAND())</f>
        <v>0</v>
      </c>
      <c r="AF211" s="1">
        <f ca="1">0*(RAND())</f>
        <v>0</v>
      </c>
      <c r="AG211" s="1">
        <f ca="1">0.24*(RAND())</f>
        <v>8.0861874847618184E-2</v>
      </c>
      <c r="AH211" s="1">
        <f ca="1">5.79569398106301*(RAND())</f>
        <v>2.1853533839488057</v>
      </c>
      <c r="AI211" s="1">
        <f ca="1">1*(RAND())</f>
        <v>0.67690409736724444</v>
      </c>
      <c r="AJ211" s="1">
        <f ca="1">1*(RAND())</f>
        <v>0.82418691527220334</v>
      </c>
      <c r="AK211" s="1">
        <f ca="1">0.5*(RAND())</f>
        <v>0.20251410961863664</v>
      </c>
      <c r="AL211" s="1">
        <f ca="1">0.44372311827957*(RAND())</f>
        <v>0.19901542059732857</v>
      </c>
      <c r="AM211" s="1">
        <f ca="1">0*(RAND())</f>
        <v>0</v>
      </c>
      <c r="AN211" s="1">
        <f ca="1">0.8*(RAND())</f>
        <v>0.32323444329458595</v>
      </c>
      <c r="AO211" s="1">
        <f ca="1">0.390680540202794*(RAND())</f>
        <v>6.2042598911093837E-2</v>
      </c>
      <c r="AP211" s="1">
        <f ca="1">7.67464881962201*(RAND())</f>
        <v>3.4117209530795951</v>
      </c>
      <c r="AQ211" s="1">
        <f ca="1">0*(RAND())</f>
        <v>0</v>
      </c>
      <c r="AR211" s="1">
        <f ca="1">20*(RAND())</f>
        <v>18.667379235260199</v>
      </c>
      <c r="AS211" s="1">
        <f ca="1">20*(RAND())</f>
        <v>9.989489199104046</v>
      </c>
      <c r="AT211" s="1">
        <f ca="1">116.941580756014*(RAND())</f>
        <v>19.781554858043229</v>
      </c>
      <c r="AU211" s="1">
        <f ca="1">87.9695851840699*(RAND())</f>
        <v>3.8699392861778978</v>
      </c>
      <c r="AV211" s="1">
        <f ca="1">0*(RAND())</f>
        <v>0</v>
      </c>
      <c r="AW211" s="1">
        <f ca="1">0*(RAND())</f>
        <v>0</v>
      </c>
      <c r="AX211" s="1">
        <f ca="1">0*(RAND())</f>
        <v>0</v>
      </c>
      <c r="AY211" s="1">
        <f ca="1">0.161290322580645*(RAND())</f>
        <v>6.3973798942123627E-2</v>
      </c>
      <c r="AZ211" s="1">
        <f ca="1">0*(RAND())</f>
        <v>0</v>
      </c>
      <c r="BA211" s="1" t="s">
        <v>97</v>
      </c>
      <c r="BB211" s="1" t="s">
        <v>97</v>
      </c>
      <c r="BC211" s="1" t="s">
        <v>97</v>
      </c>
      <c r="BD211" s="1">
        <f ca="1">1.5*(RAND())</f>
        <v>0.7117115003329002</v>
      </c>
      <c r="BF211" s="20">
        <f t="shared" ca="1" si="6"/>
        <v>15.471015461594845</v>
      </c>
      <c r="BG211" s="21">
        <f t="shared" ca="1" si="7"/>
        <v>10.958423789091496</v>
      </c>
    </row>
    <row r="212" spans="3:59" x14ac:dyDescent="0.3">
      <c r="C212" s="2">
        <v>1</v>
      </c>
      <c r="E212" s="1" t="s">
        <v>95</v>
      </c>
      <c r="F212" s="1">
        <v>18</v>
      </c>
      <c r="G212" s="19">
        <v>44876</v>
      </c>
      <c r="H212" s="1" t="s">
        <v>113</v>
      </c>
      <c r="I212" s="1">
        <f ca="1">0*(RAND())</f>
        <v>0</v>
      </c>
      <c r="J212" s="1">
        <f ca="1">13*(RAND())</f>
        <v>10.682045348841504</v>
      </c>
      <c r="K212" s="1">
        <f ca="1">13*(RAND())</f>
        <v>2.7411204807575142</v>
      </c>
      <c r="L212" s="1">
        <f ca="1">0*(RAND())</f>
        <v>0</v>
      </c>
      <c r="M212" s="1">
        <f ca="1">13*(RAND())</f>
        <v>10.6972453913151</v>
      </c>
      <c r="N212" s="1">
        <f ca="1">0*(RAND())</f>
        <v>0</v>
      </c>
      <c r="O212" s="1">
        <f ca="1">0*(RAND())</f>
        <v>0</v>
      </c>
      <c r="P212" s="1">
        <f ca="1">0*(RAND())</f>
        <v>0</v>
      </c>
      <c r="Q212" s="1">
        <f ca="1">0*(RAND())</f>
        <v>0</v>
      </c>
      <c r="R212" s="1">
        <f ca="1">0*(RAND())</f>
        <v>0</v>
      </c>
      <c r="S212" s="1">
        <f ca="1">2.56*(RAND())</f>
        <v>1.8743762363860783</v>
      </c>
      <c r="T212" s="1">
        <f ca="1">5*(RAND())</f>
        <v>2.7441795940740987</v>
      </c>
      <c r="U212" s="1">
        <f ca="1">5*(RAND())</f>
        <v>1.0529342531519208</v>
      </c>
      <c r="V212" s="1">
        <f ca="1">0*(RAND())</f>
        <v>0</v>
      </c>
      <c r="W212" s="1">
        <f ca="1">166.4*(RAND())</f>
        <v>133.1483221281751</v>
      </c>
      <c r="X212" s="1">
        <f ca="1">679.770067977007*(RAND())</f>
        <v>143.75096348711247</v>
      </c>
      <c r="Y212" s="1">
        <f ca="1">24*(RAND())</f>
        <v>14.705862578693907</v>
      </c>
      <c r="Z212" s="1">
        <f ca="1">17.2517921146953*(RAND())</f>
        <v>15.821121068930861</v>
      </c>
      <c r="AA212" s="1">
        <f ca="1">18.4466063466403*(RAND())</f>
        <v>3.1389240083632792</v>
      </c>
      <c r="AB212" s="1">
        <f ca="1">16.4466063466403*(RAND())</f>
        <v>3.056766001635097</v>
      </c>
      <c r="AC212" s="1">
        <f ca="1">0*(RAND())</f>
        <v>0</v>
      </c>
      <c r="AD212" s="1">
        <f ca="1">0*(RAND())</f>
        <v>0</v>
      </c>
      <c r="AE212" s="1">
        <f ca="1">0*(RAND())</f>
        <v>0</v>
      </c>
      <c r="AF212" s="1">
        <f ca="1">0*(RAND())</f>
        <v>0</v>
      </c>
      <c r="AG212" s="1">
        <f ca="1">0*(RAND())</f>
        <v>0</v>
      </c>
      <c r="AH212" s="1">
        <f ca="1">7.55339365335966*(RAND())</f>
        <v>1.1571862125604409</v>
      </c>
      <c r="AI212" s="1">
        <f ca="1">1*(RAND())</f>
        <v>0.72360642934637864</v>
      </c>
      <c r="AJ212" s="1">
        <f ca="1">1*(RAND())</f>
        <v>0.31409918973663931</v>
      </c>
      <c r="AK212" s="1">
        <f ca="1">0.5*(RAND())</f>
        <v>5.3900193686132247E-2</v>
      </c>
      <c r="AL212" s="1">
        <f ca="1">0.420250896057348*(RAND())</f>
        <v>0.22899252148105684</v>
      </c>
      <c r="AM212" s="1">
        <f ca="1">1*(RAND())</f>
        <v>0.32308259128924577</v>
      </c>
      <c r="AN212" s="1">
        <f ca="1">0.666666666666667*(RAND())</f>
        <v>0.38007716488676735</v>
      </c>
      <c r="AO212" s="1">
        <f ca="1">0.805185768054997*(RAND())</f>
        <v>0.13067371358829441</v>
      </c>
      <c r="AP212" s="1">
        <f ca="1">10*(RAND())</f>
        <v>7.1391792714901303</v>
      </c>
      <c r="AQ212" s="1">
        <f ca="1">0*(RAND())</f>
        <v>0</v>
      </c>
      <c r="AR212" s="1">
        <f ca="1">20*(RAND())</f>
        <v>17.324382452699162</v>
      </c>
      <c r="AS212" s="1">
        <f ca="1">20*(RAND())</f>
        <v>3.4854716207935965</v>
      </c>
      <c r="AT212" s="1">
        <f ca="1">129.937878809861*(RAND())</f>
        <v>41.31858422378864</v>
      </c>
      <c r="AU212" s="1">
        <f ca="1">739.943571991645*(RAND())</f>
        <v>35.365449956555032</v>
      </c>
      <c r="AV212" s="1">
        <f ca="1">0*(RAND())</f>
        <v>0</v>
      </c>
      <c r="AW212" s="1">
        <f ca="1">0*(RAND())</f>
        <v>0</v>
      </c>
      <c r="AX212" s="1">
        <f ca="1">0*(RAND())</f>
        <v>0</v>
      </c>
      <c r="AY212" s="1">
        <f ca="1">0.161290322580645*(RAND())</f>
        <v>0.12163908992665293</v>
      </c>
      <c r="AZ212" s="1">
        <f ca="1">0*(RAND())</f>
        <v>0</v>
      </c>
      <c r="BA212" s="1" t="s">
        <v>97</v>
      </c>
      <c r="BB212" s="1" t="s">
        <v>97</v>
      </c>
      <c r="BC212" s="1" t="s">
        <v>97</v>
      </c>
      <c r="BD212" s="1">
        <f ca="1">2*(RAND())</f>
        <v>1.8281110644448215</v>
      </c>
      <c r="BF212" s="20">
        <f t="shared" ca="1" si="6"/>
        <v>7.160947960021085</v>
      </c>
      <c r="BG212" s="21">
        <f t="shared" ca="1" si="7"/>
        <v>14.705862578693907</v>
      </c>
    </row>
    <row r="213" spans="3:59" x14ac:dyDescent="0.3">
      <c r="C213" s="2">
        <v>1</v>
      </c>
      <c r="E213" s="1" t="s">
        <v>95</v>
      </c>
      <c r="F213" s="1">
        <v>19</v>
      </c>
      <c r="G213" s="19">
        <v>44876</v>
      </c>
      <c r="H213" s="1" t="s">
        <v>114</v>
      </c>
      <c r="I213" s="1">
        <f ca="1">5*(RAND())</f>
        <v>3.12378680989156E-2</v>
      </c>
      <c r="J213" s="1">
        <f ca="1">4.83601418807205*(RAND())</f>
        <v>1.3942250250181121</v>
      </c>
      <c r="K213" s="1">
        <f ca="1">3.83601418807205*(RAND())</f>
        <v>3.6813049215306206</v>
      </c>
      <c r="L213" s="1">
        <f ca="1">3.64963503649635*(RAND())</f>
        <v>0.57941884335761629</v>
      </c>
      <c r="M213" s="1">
        <f ca="1">0.186379151575705*(RAND())</f>
        <v>7.7545541540773297E-2</v>
      </c>
      <c r="N213" s="1">
        <f ca="1">0*(RAND())</f>
        <v>0</v>
      </c>
      <c r="O213" s="1">
        <f ca="1">0*(RAND())</f>
        <v>0</v>
      </c>
      <c r="P213" s="1">
        <f ca="1">0*(RAND())</f>
        <v>0</v>
      </c>
      <c r="Q213" s="1">
        <f ca="1">0*(RAND())</f>
        <v>0</v>
      </c>
      <c r="R213" s="1">
        <f ca="1">1*(RAND())</f>
        <v>0.52822526549882476</v>
      </c>
      <c r="S213" s="1">
        <f ca="1">1.42781813609156*(RAND())</f>
        <v>0.70329729394337925</v>
      </c>
      <c r="T213" s="1">
        <f ca="1">2.3*(RAND())</f>
        <v>7.2046872768378678E-2</v>
      </c>
      <c r="U213" s="1">
        <f ca="1">9.6*(RAND())</f>
        <v>0.36175597651744978</v>
      </c>
      <c r="V213" s="1">
        <f ca="1">8.5*(RAND())</f>
        <v>0.11475452872377601</v>
      </c>
      <c r="W213" s="1">
        <f ca="1">12.5974004444777*(RAND())</f>
        <v>0.32330018616907452</v>
      </c>
      <c r="X213" s="1">
        <f ca="1">300*(RAND())</f>
        <v>184.72433759928776</v>
      </c>
      <c r="Y213" s="1">
        <f ca="1">23.52*(RAND())</f>
        <v>3.6552888232948337</v>
      </c>
      <c r="Z213" s="1">
        <f ca="1">17.6082930107527*(RAND())</f>
        <v>6.5510274654391845</v>
      </c>
      <c r="AA213" s="1">
        <f ca="1">17.6200472935735*(RAND())</f>
        <v>1.1995829112585401</v>
      </c>
      <c r="AB213" s="1">
        <f ca="1">12.7867139602402*(RAND())</f>
        <v>5.2580720871172622</v>
      </c>
      <c r="AC213" s="1">
        <f ca="1">3.33333333333333*(RAND())</f>
        <v>2.2732151477802556</v>
      </c>
      <c r="AD213" s="1">
        <f ca="1">0*(RAND())</f>
        <v>0</v>
      </c>
      <c r="AE213" s="1">
        <f ca="1">0*(RAND())</f>
        <v>0</v>
      </c>
      <c r="AF213" s="1">
        <f ca="1">0*(RAND())</f>
        <v>0</v>
      </c>
      <c r="AG213" s="1">
        <f ca="1">0.48*(RAND())</f>
        <v>6.6749913814157735E-2</v>
      </c>
      <c r="AH213" s="1">
        <f ca="1">10.7332860397598*(RAND())</f>
        <v>9.6137214994071094</v>
      </c>
      <c r="AI213" s="1">
        <f ca="1">1*(RAND())</f>
        <v>0.39877768372299305</v>
      </c>
      <c r="AJ213" s="1">
        <f ca="1">1*(RAND())</f>
        <v>0.94891238022211011</v>
      </c>
      <c r="AK213" s="1">
        <f ca="1">0.5*(RAND())</f>
        <v>1.5834579550481398E-2</v>
      </c>
      <c r="AL213" s="1">
        <f ca="1">0.427836021505376*(RAND())</f>
        <v>0.36164591213197167</v>
      </c>
      <c r="AM213" s="1">
        <f ca="1">1*(RAND())</f>
        <v>5.1470252325226729E-2</v>
      </c>
      <c r="AN213" s="1">
        <f ca="1">0.483870967741935*(RAND())</f>
        <v>0.41975946995830266</v>
      </c>
      <c r="AO213" s="1">
        <f ca="1">1.48824571717917*(RAND())</f>
        <v>0.27620814727899901</v>
      </c>
      <c r="AP213" s="1">
        <f ca="1">0.294904658929353*(RAND())</f>
        <v>0.10821224743590668</v>
      </c>
      <c r="AQ213" s="1">
        <f ca="1">5.2836053083567*(RAND())</f>
        <v>3.6944196922905799</v>
      </c>
      <c r="AR213" s="1">
        <f ca="1">20*(RAND())</f>
        <v>7.0162569268550889</v>
      </c>
      <c r="AS213" s="1">
        <f ca="1">20*(RAND())</f>
        <v>6.3598185922188915</v>
      </c>
      <c r="AT213" s="1">
        <f ca="1">73.4536082474227*(RAND())</f>
        <v>15.890322521154507</v>
      </c>
      <c r="AU213" s="1">
        <f ca="1">80.2816901408451*(RAND())</f>
        <v>55.775591971867264</v>
      </c>
      <c r="AV213" s="1">
        <f ca="1">0*(RAND())</f>
        <v>0</v>
      </c>
      <c r="AW213" s="1">
        <f ca="1">0*(RAND())</f>
        <v>0</v>
      </c>
      <c r="AX213" s="1">
        <f ca="1">0*(RAND())</f>
        <v>0</v>
      </c>
      <c r="AY213" s="1">
        <f ca="1">0*(RAND())</f>
        <v>0</v>
      </c>
      <c r="AZ213" s="1">
        <f ca="1">0*(RAND())</f>
        <v>0</v>
      </c>
      <c r="BA213" s="1" t="s">
        <v>97</v>
      </c>
      <c r="BB213" s="1" t="s">
        <v>97</v>
      </c>
      <c r="BC213" s="1" t="s">
        <v>97</v>
      </c>
      <c r="BD213" s="1">
        <f ca="1">1.5*(RAND())</f>
        <v>0.13501935665517834</v>
      </c>
      <c r="BF213" s="20">
        <f t="shared" ca="1" si="6"/>
        <v>10.205664930556937</v>
      </c>
      <c r="BG213" s="21">
        <f t="shared" ca="1" si="7"/>
        <v>3.7220387371089916</v>
      </c>
    </row>
    <row r="214" spans="3:59" x14ac:dyDescent="0.3">
      <c r="C214" s="2">
        <v>1</v>
      </c>
      <c r="E214" s="1" t="s">
        <v>95</v>
      </c>
      <c r="F214" s="1">
        <v>20</v>
      </c>
      <c r="G214" s="19">
        <v>44876</v>
      </c>
      <c r="H214" s="1" t="s">
        <v>115</v>
      </c>
      <c r="I214" s="1">
        <f ca="1">6*(RAND())</f>
        <v>3.8810273293935724</v>
      </c>
      <c r="J214" s="1">
        <f ca="1">5.38876171412456*(RAND())</f>
        <v>3.7761024622848161</v>
      </c>
      <c r="K214" s="1">
        <f ca="1">4.38876171412456*(RAND())</f>
        <v>2.3371343674736074</v>
      </c>
      <c r="L214" s="1">
        <f ca="1">4.37956204379562*(RAND())</f>
        <v>2.3218001395098202</v>
      </c>
      <c r="M214" s="1">
        <f ca="1">0.00919967032894409*(RAND())</f>
        <v>5.5310994414099722E-3</v>
      </c>
      <c r="N214" s="1">
        <f ca="1">0*(RAND())</f>
        <v>0</v>
      </c>
      <c r="O214" s="1">
        <f ca="1">0*(RAND())</f>
        <v>0</v>
      </c>
      <c r="P214" s="1">
        <f ca="1">0*(RAND())</f>
        <v>0</v>
      </c>
      <c r="Q214" s="1">
        <f ca="1">0*(RAND())</f>
        <v>0</v>
      </c>
      <c r="R214" s="1">
        <f ca="1">1*(RAND())</f>
        <v>0.23555569456837344</v>
      </c>
      <c r="S214" s="1">
        <f ca="1">1.3724944639068*(RAND())</f>
        <v>0.27913757071939971</v>
      </c>
      <c r="T214" s="1">
        <f ca="1">8.80209618815698*(RAND())</f>
        <v>4.5629471082479016</v>
      </c>
      <c r="U214" s="1">
        <f ca="1">9.8*(RAND())</f>
        <v>4.1270906531177145</v>
      </c>
      <c r="V214" s="1">
        <f ca="1">8.8*(RAND())</f>
        <v>4.1087256425020895</v>
      </c>
      <c r="W214" s="1">
        <f ca="1">53.0198766697667*(RAND())</f>
        <v>16.840397694832994</v>
      </c>
      <c r="X214" s="1">
        <f ca="1">300.217194570136*(RAND())</f>
        <v>194.18358581246835</v>
      </c>
      <c r="Y214" s="1">
        <f ca="1">24*(RAND())</f>
        <v>0.16077964515092269</v>
      </c>
      <c r="Z214" s="1">
        <f ca="1">17.9835349462366*(RAND())</f>
        <v>13.923487852691352</v>
      </c>
      <c r="AA214" s="1">
        <f ca="1">19.4495439021753*(RAND())</f>
        <v>13.186280326974986</v>
      </c>
      <c r="AB214" s="1">
        <f ca="1">14.6186220959415*(RAND())</f>
        <v>1.0805105705470919</v>
      </c>
      <c r="AC214" s="1">
        <f ca="1">3.3309218062338*(RAND())</f>
        <v>1.494204413629997</v>
      </c>
      <c r="AD214" s="1">
        <f ca="1">0*(RAND())</f>
        <v>0</v>
      </c>
      <c r="AE214" s="1">
        <f ca="1">0*(RAND())</f>
        <v>0</v>
      </c>
      <c r="AF214" s="1">
        <f ca="1">0*(RAND())</f>
        <v>0</v>
      </c>
      <c r="AG214" s="1">
        <f ca="1">0*(RAND())</f>
        <v>0</v>
      </c>
      <c r="AH214" s="1">
        <f ca="1">9.38137790405847*(RAND())</f>
        <v>2.5944927425910014</v>
      </c>
      <c r="AI214" s="1">
        <f ca="1">1*(RAND())</f>
        <v>4.2345885356442348E-2</v>
      </c>
      <c r="AJ214" s="1">
        <f ca="1">1*(RAND())</f>
        <v>0.73654206963242785</v>
      </c>
      <c r="AK214" s="1">
        <f ca="1">0.5*(RAND())</f>
        <v>6.067717835187153E-2</v>
      </c>
      <c r="AL214" s="1">
        <f ca="1">0.435819892473118*(RAND())</f>
        <v>5.2472082873242509E-2</v>
      </c>
      <c r="AM214" s="1">
        <f ca="1">1*(RAND())</f>
        <v>5.7949590016027286E-2</v>
      </c>
      <c r="AN214" s="1">
        <f ca="1">0.580645161290323*(RAND())</f>
        <v>0.34859602680666857</v>
      </c>
      <c r="AO214" s="1">
        <f ca="1">0.0339910440612301*(RAND())</f>
        <v>3.2549501638632773E-2</v>
      </c>
      <c r="AP214" s="1">
        <f ca="1">0.0147790085387349*(RAND())</f>
        <v>4.1440268052897597E-3</v>
      </c>
      <c r="AQ214" s="1">
        <f ca="1">6.49983954204975*(RAND())</f>
        <v>6.2505581713198932</v>
      </c>
      <c r="AR214" s="1">
        <f ca="1">20*(RAND())</f>
        <v>2.5642344670008588</v>
      </c>
      <c r="AS214" s="1">
        <f ca="1">20*(RAND())</f>
        <v>13.826146917369016</v>
      </c>
      <c r="AT214" s="1">
        <f ca="1">72.3476455501858*(RAND())</f>
        <v>33.50376059176633</v>
      </c>
      <c r="AU214" s="1">
        <f ca="1">78.3114896510047*(RAND())</f>
        <v>24.9978526101165</v>
      </c>
      <c r="AV214" s="1">
        <f ca="1">0*(RAND())</f>
        <v>0</v>
      </c>
      <c r="AW214" s="1">
        <f ca="1">0*(RAND())</f>
        <v>0</v>
      </c>
      <c r="AX214" s="1">
        <f ca="1">0*(RAND())</f>
        <v>0</v>
      </c>
      <c r="AY214" s="1">
        <f ca="1">0*(RAND())</f>
        <v>0</v>
      </c>
      <c r="AZ214" s="1">
        <f ca="1">0*(RAND())</f>
        <v>0</v>
      </c>
      <c r="BA214" s="1" t="s">
        <v>97</v>
      </c>
      <c r="BB214" s="1" t="s">
        <v>97</v>
      </c>
      <c r="BC214" s="1" t="s">
        <v>97</v>
      </c>
      <c r="BD214" s="1">
        <f ca="1">1.5*(RAND())</f>
        <v>5.0585876859161438E-2</v>
      </c>
      <c r="BF214" s="20">
        <f t="shared" ca="1" si="6"/>
        <v>3.9564331957115635</v>
      </c>
      <c r="BG214" s="21">
        <f t="shared" ca="1" si="7"/>
        <v>0.16077964515092269</v>
      </c>
    </row>
    <row r="215" spans="3:59" x14ac:dyDescent="0.3">
      <c r="C215" s="2">
        <v>1</v>
      </c>
      <c r="E215" s="1" t="s">
        <v>95</v>
      </c>
      <c r="F215" s="1">
        <v>21</v>
      </c>
      <c r="G215" s="19">
        <v>44876</v>
      </c>
      <c r="H215" s="1" t="s">
        <v>116</v>
      </c>
      <c r="I215" s="1">
        <f ca="1">0*(RAND())</f>
        <v>0</v>
      </c>
      <c r="J215" s="1">
        <f ca="1">0*(RAND())</f>
        <v>0</v>
      </c>
      <c r="K215" s="1">
        <f ca="1">0*(RAND())</f>
        <v>0</v>
      </c>
      <c r="L215" s="1">
        <f ca="1">0*(RAND())</f>
        <v>0</v>
      </c>
      <c r="M215" s="1">
        <f ca="1">0*(RAND())</f>
        <v>0</v>
      </c>
      <c r="N215" s="1">
        <f ca="1">0*(RAND())</f>
        <v>0</v>
      </c>
      <c r="O215" s="1">
        <f ca="1">0*(RAND())</f>
        <v>0</v>
      </c>
      <c r="P215" s="1">
        <f ca="1">0*(RAND())</f>
        <v>0</v>
      </c>
      <c r="Q215" s="1">
        <f ca="1">0*(RAND())</f>
        <v>0</v>
      </c>
      <c r="R215" s="1">
        <f ca="1">0*(RAND())</f>
        <v>0</v>
      </c>
      <c r="S215" s="1">
        <f ca="1">2.56*(RAND())</f>
        <v>2.2122025272486066</v>
      </c>
      <c r="T215" s="1" t="s">
        <v>97</v>
      </c>
      <c r="U215" s="1">
        <f ca="1">1.7*(RAND())</f>
        <v>1.4460754652360741</v>
      </c>
      <c r="V215" s="1">
        <f ca="1">2.8*(RAND())</f>
        <v>0.20636930834083134</v>
      </c>
      <c r="W215" s="1">
        <f ca="1">0*(RAND())</f>
        <v>0</v>
      </c>
      <c r="X215" s="1">
        <f ca="1">900*(RAND())</f>
        <v>541.49436192539406</v>
      </c>
      <c r="Y215" s="1">
        <f ca="1">0*(RAND())</f>
        <v>0</v>
      </c>
      <c r="Z215" s="1">
        <f ca="1">0*(RAND())</f>
        <v>0</v>
      </c>
      <c r="AA215" s="1">
        <f ca="1">0*(RAND())</f>
        <v>0</v>
      </c>
      <c r="AB215" s="1">
        <f ca="1">0*(RAND())</f>
        <v>0</v>
      </c>
      <c r="AC215" s="1">
        <f ca="1">0*(RAND())</f>
        <v>0</v>
      </c>
      <c r="AD215" s="1">
        <f ca="1">0*(RAND())</f>
        <v>0</v>
      </c>
      <c r="AE215" s="1">
        <f ca="1">0*(RAND())</f>
        <v>0</v>
      </c>
      <c r="AF215" s="1">
        <f ca="1">0*(RAND())</f>
        <v>0</v>
      </c>
      <c r="AG215" s="1">
        <f ca="1">24*(RAND())</f>
        <v>3.152981773616558</v>
      </c>
      <c r="AH215" s="1">
        <f ca="1">0*(RAND())</f>
        <v>0</v>
      </c>
      <c r="AI215" s="1">
        <f ca="1">0*(RAND())</f>
        <v>0</v>
      </c>
      <c r="AJ215" s="1">
        <f ca="1">0*(RAND())</f>
        <v>0</v>
      </c>
      <c r="AK215" s="1">
        <f ca="1">0*(RAND())</f>
        <v>0</v>
      </c>
      <c r="AL215" s="1">
        <f ca="1">0*(RAND())</f>
        <v>0</v>
      </c>
      <c r="AM215" s="1">
        <f ca="1">0*(RAND())</f>
        <v>0</v>
      </c>
      <c r="AN215" s="1">
        <f ca="1">0*(RAND())</f>
        <v>0</v>
      </c>
      <c r="AO215" s="1">
        <f ca="1">0*(RAND())</f>
        <v>0</v>
      </c>
      <c r="AP215" s="1">
        <f ca="1">0*(RAND())</f>
        <v>0</v>
      </c>
      <c r="AQ215" s="1">
        <f ca="1">0*(RAND())</f>
        <v>0</v>
      </c>
      <c r="AR215" s="1">
        <f ca="1">21*(RAND())</f>
        <v>16.037894410719126</v>
      </c>
      <c r="AS215" s="1">
        <f ca="1">21*(RAND())</f>
        <v>3.646408055687437</v>
      </c>
      <c r="AT215" s="1">
        <f ca="1">223.195187165775*(RAND())</f>
        <v>146.17583708488709</v>
      </c>
      <c r="AU215" s="1">
        <f ca="1">0*(RAND())</f>
        <v>0</v>
      </c>
      <c r="AV215" s="1">
        <f ca="1">0*(RAND())</f>
        <v>0</v>
      </c>
      <c r="AW215" s="1">
        <f ca="1">0*(RAND())</f>
        <v>0</v>
      </c>
      <c r="AX215" s="1">
        <f ca="1">0*(RAND())</f>
        <v>0</v>
      </c>
      <c r="AY215" s="1">
        <f ca="1">0*(RAND())</f>
        <v>0</v>
      </c>
      <c r="AZ215" s="1">
        <f ca="1">0*(RAND())</f>
        <v>0</v>
      </c>
      <c r="BA215" s="1" t="s">
        <v>97</v>
      </c>
      <c r="BB215" s="1" t="s">
        <v>97</v>
      </c>
      <c r="BC215" s="1" t="s">
        <v>97</v>
      </c>
      <c r="BD215" s="1">
        <f ca="1">0*(RAND())</f>
        <v>0</v>
      </c>
      <c r="BF215" s="20">
        <f t="shared" ca="1" si="6"/>
        <v>3.152981773616558</v>
      </c>
      <c r="BG215" s="21">
        <f t="shared" ca="1" si="7"/>
        <v>3.152981773616558</v>
      </c>
    </row>
    <row r="216" spans="3:59" x14ac:dyDescent="0.3">
      <c r="C216" s="2">
        <v>1</v>
      </c>
      <c r="E216" s="1" t="s">
        <v>95</v>
      </c>
      <c r="F216" s="1">
        <v>22</v>
      </c>
      <c r="G216" s="19">
        <v>44876</v>
      </c>
      <c r="H216" s="1" t="s">
        <v>117</v>
      </c>
      <c r="I216" s="1">
        <f ca="1">0*(RAND())</f>
        <v>0</v>
      </c>
      <c r="J216" s="1">
        <f ca="1">7.27205023635184*(RAND())</f>
        <v>3.4594674865362087</v>
      </c>
      <c r="K216" s="1">
        <f ca="1">7.1*(RAND())</f>
        <v>2.3754677481010851</v>
      </c>
      <c r="L216" s="1">
        <f ca="1">0*(RAND())</f>
        <v>0</v>
      </c>
      <c r="M216" s="1">
        <f ca="1">6.96235981091853*(RAND())</f>
        <v>2.0711728261966975</v>
      </c>
      <c r="N216" s="1">
        <f ca="1">0*(RAND())</f>
        <v>0</v>
      </c>
      <c r="O216" s="1">
        <f ca="1">0.137640189081472*(RAND())</f>
        <v>0.10171020133944467</v>
      </c>
      <c r="P216" s="1">
        <f ca="1">0*(RAND())</f>
        <v>0</v>
      </c>
      <c r="Q216" s="1">
        <f ca="1">0*(RAND())</f>
        <v>0</v>
      </c>
      <c r="R216" s="1">
        <f ca="1">0.17205023635184*(RAND())</f>
        <v>1.2520393444863777E-2</v>
      </c>
      <c r="S216" s="1">
        <f ca="1">2.56*(RAND())</f>
        <v>1.4574071401523678</v>
      </c>
      <c r="T216" s="1">
        <f ca="1">2.7*(RAND())</f>
        <v>0.84669173560082545</v>
      </c>
      <c r="U216" s="1">
        <f ca="1">2.7*(RAND())</f>
        <v>0.42947905342210702</v>
      </c>
      <c r="V216" s="1">
        <f ca="1">0*(RAND())</f>
        <v>0</v>
      </c>
      <c r="W216" s="1">
        <f ca="1">49.0752*(RAND())</f>
        <v>3.7404862967854591</v>
      </c>
      <c r="X216" s="1">
        <f ca="1">479.316945305972*(RAND())</f>
        <v>419.04614042491653</v>
      </c>
      <c r="Y216" s="1">
        <f ca="1">22.8*(RAND())</f>
        <v>22.439117367214056</v>
      </c>
      <c r="Z216" s="1">
        <f ca="1">16.5*(RAND())</f>
        <v>0.7445919121055522</v>
      </c>
      <c r="AA216" s="1">
        <f ca="1">15.9977453538435*(RAND())</f>
        <v>0.86304847206951929</v>
      </c>
      <c r="AB216" s="1">
        <f ca="1">13.6387965663308*(RAND())</f>
        <v>11.493069187532356</v>
      </c>
      <c r="AC216" s="1">
        <f ca="1">0.358948787512637*(RAND())</f>
        <v>6.7598193936725504E-2</v>
      </c>
      <c r="AD216" s="1">
        <f ca="1">0*(RAND())</f>
        <v>0</v>
      </c>
      <c r="AE216" s="1">
        <f ca="1">0*(RAND())</f>
        <v>0</v>
      </c>
      <c r="AF216" s="1">
        <f ca="1">0*(RAND())</f>
        <v>0</v>
      </c>
      <c r="AG216" s="1">
        <f ca="1">1.2*(RAND())</f>
        <v>0.8042832164579744</v>
      </c>
      <c r="AH216" s="1">
        <f ca="1">9.16120343366917*(RAND())</f>
        <v>0.64362233187512885</v>
      </c>
      <c r="AI216" s="1">
        <f ca="1">1*(RAND())</f>
        <v>0.2857071910429031</v>
      </c>
      <c r="AJ216" s="1">
        <f ca="1">1*(RAND())</f>
        <v>0.15290574927046607</v>
      </c>
      <c r="AK216" s="1">
        <f ca="1">0.5*(RAND())</f>
        <v>0.40509337458611783</v>
      </c>
      <c r="AL216" s="1">
        <f ca="1">0*(RAND())</f>
        <v>0</v>
      </c>
      <c r="AM216" s="1">
        <f ca="1">1*(RAND())</f>
        <v>0.20126202567247775</v>
      </c>
      <c r="AN216" s="1">
        <f ca="1">0.6*(RAND())</f>
        <v>0.57952554093445241</v>
      </c>
      <c r="AO216" s="1">
        <f ca="1">2.50225464615653*(RAND())</f>
        <v>0.62147907254382428</v>
      </c>
      <c r="AP216" s="1">
        <f ca="1">6*(RAND())</f>
        <v>0.98536367146494719</v>
      </c>
      <c r="AQ216" s="1">
        <f ca="1">0*(RAND())</f>
        <v>0</v>
      </c>
      <c r="AR216" s="1">
        <f ca="1">20*(RAND())</f>
        <v>5.9209996229403234</v>
      </c>
      <c r="AS216" s="1">
        <f ca="1">0*(RAND())</f>
        <v>0</v>
      </c>
      <c r="AT216" s="1">
        <f ca="1">133.420372573921*(RAND())</f>
        <v>27.619637529659308</v>
      </c>
      <c r="AU216" s="1">
        <f ca="1">0*(RAND())</f>
        <v>0</v>
      </c>
      <c r="AV216" s="1">
        <f ca="1">0*(RAND())</f>
        <v>0</v>
      </c>
      <c r="AW216" s="1">
        <f ca="1">0*(RAND())</f>
        <v>0</v>
      </c>
      <c r="AX216" s="1">
        <f ca="1">0*(RAND())</f>
        <v>0</v>
      </c>
      <c r="AY216" s="1">
        <f ca="1">0.2*(RAND())</f>
        <v>6.2708817787666668E-2</v>
      </c>
      <c r="AZ216" s="1">
        <f ca="1">0*(RAND())</f>
        <v>0</v>
      </c>
      <c r="BA216" s="1" t="s">
        <v>97</v>
      </c>
      <c r="BB216" s="1" t="s">
        <v>97</v>
      </c>
      <c r="BC216" s="1" t="s">
        <v>97</v>
      </c>
      <c r="BD216" s="1">
        <f ca="1">2*(RAND())</f>
        <v>1.2095405696901695</v>
      </c>
      <c r="BF216" s="20">
        <f t="shared" ca="1" si="6"/>
        <v>15.883172939455132</v>
      </c>
      <c r="BG216" s="21">
        <f t="shared" ca="1" si="7"/>
        <v>23.243400583672031</v>
      </c>
    </row>
    <row r="217" spans="3:59" x14ac:dyDescent="0.3">
      <c r="C217" s="2">
        <v>1</v>
      </c>
      <c r="E217" s="1" t="s">
        <v>95</v>
      </c>
      <c r="F217" s="1">
        <v>23</v>
      </c>
      <c r="G217" s="19">
        <v>44876</v>
      </c>
      <c r="H217" s="1" t="s">
        <v>118</v>
      </c>
      <c r="I217" s="1">
        <f ca="1">0*(RAND())</f>
        <v>0</v>
      </c>
      <c r="J217" s="1">
        <f ca="1">6.43063432105389*(RAND())</f>
        <v>5.5791594787554235</v>
      </c>
      <c r="K217" s="1">
        <f ca="1">6.3*(RAND())</f>
        <v>4.6815143444361436</v>
      </c>
      <c r="L217" s="1">
        <f ca="1">0*(RAND())</f>
        <v>0</v>
      </c>
      <c r="M217" s="1">
        <f ca="1">6.03873135789222*(RAND())</f>
        <v>5.80782704196666</v>
      </c>
      <c r="N217" s="1">
        <f ca="1">0*(RAND())</f>
        <v>0</v>
      </c>
      <c r="O217" s="1">
        <f ca="1">0.261268642107782*(RAND())</f>
        <v>6.7411170203816401E-2</v>
      </c>
      <c r="P217" s="1">
        <f ca="1">0*(RAND())</f>
        <v>0</v>
      </c>
      <c r="Q217" s="1">
        <f ca="1">0*(RAND())</f>
        <v>0</v>
      </c>
      <c r="R217" s="1">
        <f ca="1">0.130634321053891*(RAND())</f>
        <v>1.4871631378264387E-2</v>
      </c>
      <c r="S217" s="1">
        <f ca="1">2.56*(RAND())</f>
        <v>7.5142639180114087E-2</v>
      </c>
      <c r="T217" s="1">
        <f ca="1">3.7*(RAND())</f>
        <v>2.1549017394892154</v>
      </c>
      <c r="U217" s="1">
        <f ca="1">3.7*(RAND())</f>
        <v>2.3208002100723615</v>
      </c>
      <c r="V217" s="1">
        <f ca="1">0*(RAND())</f>
        <v>0</v>
      </c>
      <c r="W217" s="1">
        <f ca="1">59.6736*(RAND())</f>
        <v>46.385587883358376</v>
      </c>
      <c r="X217" s="1">
        <f ca="1">534.369282891022*(RAND())</f>
        <v>420.19144873057468</v>
      </c>
      <c r="Y217" s="1">
        <f ca="1">22.56*(RAND())</f>
        <v>1.4604682023316935</v>
      </c>
      <c r="Z217" s="1">
        <f ca="1">13.86*(RAND())</f>
        <v>2.3461405030265368E-2</v>
      </c>
      <c r="AA217" s="1">
        <f ca="1">11.6633729923958*(RAND())</f>
        <v>0.7428604772424876</v>
      </c>
      <c r="AB217" s="1">
        <f ca="1">9.91890848959519*(RAND())</f>
        <v>8.5013174261940954</v>
      </c>
      <c r="AC217" s="1">
        <f ca="1">0.244464502800645*(RAND())</f>
        <v>8.6960180217316288E-2</v>
      </c>
      <c r="AD217" s="1">
        <f ca="1">0*(RAND())</f>
        <v>0</v>
      </c>
      <c r="AE217" s="1">
        <f ca="1">0*(RAND())</f>
        <v>0</v>
      </c>
      <c r="AF217" s="1">
        <f ca="1">0*(RAND())</f>
        <v>0</v>
      </c>
      <c r="AG217" s="1">
        <f ca="1">1.44*(RAND())</f>
        <v>7.5360430840676271E-2</v>
      </c>
      <c r="AH217" s="1">
        <f ca="1">12.6410915104048*(RAND())</f>
        <v>4.364794837825043</v>
      </c>
      <c r="AI217" s="1">
        <f ca="1">1*(RAND())</f>
        <v>8.0407766143898995E-2</v>
      </c>
      <c r="AJ217" s="1">
        <f ca="1">1*(RAND())</f>
        <v>0.10382498353440661</v>
      </c>
      <c r="AK217" s="1">
        <f ca="1">0.5*(RAND())</f>
        <v>0.41664564868879234</v>
      </c>
      <c r="AL217" s="1">
        <f ca="1">0*(RAND())</f>
        <v>0</v>
      </c>
      <c r="AM217" s="1">
        <f ca="1">4*(RAND())</f>
        <v>0.35840386830582283</v>
      </c>
      <c r="AN217" s="1">
        <f ca="1">0.5*(RAND())</f>
        <v>0.19379229770882428</v>
      </c>
      <c r="AO217" s="1">
        <f ca="1">3.69662700760416*(RAND())</f>
        <v>3.3431649329273623</v>
      </c>
      <c r="AP217" s="1">
        <f ca="1">5.73407368775682*(RAND())</f>
        <v>2.6692741426532307</v>
      </c>
      <c r="AQ217" s="1">
        <f ca="1">0*(RAND())</f>
        <v>0</v>
      </c>
      <c r="AR217" s="1">
        <f ca="1">21*(RAND())</f>
        <v>6.7151782053514708</v>
      </c>
      <c r="AS217" s="1">
        <f ca="1">21*(RAND())</f>
        <v>18.231988017374903</v>
      </c>
      <c r="AT217" s="1">
        <f ca="1">113.192242631354*(RAND())</f>
        <v>34.272952980935408</v>
      </c>
      <c r="AU217" s="1">
        <f ca="1">0*(RAND())</f>
        <v>0</v>
      </c>
      <c r="AV217" s="1">
        <f ca="1">0*(RAND())</f>
        <v>0</v>
      </c>
      <c r="AW217" s="1">
        <f ca="1">0*(RAND())</f>
        <v>0</v>
      </c>
      <c r="AX217" s="1">
        <f ca="1">0*(RAND())</f>
        <v>0</v>
      </c>
      <c r="AY217" s="1">
        <f ca="1">0.2*(RAND())</f>
        <v>6.6483279988997397E-3</v>
      </c>
      <c r="AZ217" s="1">
        <f ca="1">0*(RAND())</f>
        <v>0</v>
      </c>
      <c r="BA217" s="1" t="s">
        <v>97</v>
      </c>
      <c r="BB217" s="1" t="s">
        <v>97</v>
      </c>
      <c r="BC217" s="1" t="s">
        <v>97</v>
      </c>
      <c r="BD217" s="1">
        <f ca="1">1.5*(RAND())</f>
        <v>3.0564837153467472E-2</v>
      </c>
      <c r="BF217" s="20">
        <f t="shared" ca="1" si="6"/>
        <v>13.197090699713563</v>
      </c>
      <c r="BG217" s="21">
        <f t="shared" ca="1" si="7"/>
        <v>1.5358286331723698</v>
      </c>
    </row>
    <row r="218" spans="3:59" x14ac:dyDescent="0.3">
      <c r="C218" s="2">
        <v>1</v>
      </c>
      <c r="E218" s="1" t="s">
        <v>95</v>
      </c>
      <c r="F218" s="1">
        <v>24</v>
      </c>
      <c r="G218" s="19">
        <v>44876</v>
      </c>
      <c r="H218" s="1" t="s">
        <v>119</v>
      </c>
      <c r="I218" s="1">
        <f ca="1">0*(RAND())</f>
        <v>0</v>
      </c>
      <c r="J218" s="1">
        <f ca="1">0*(RAND())</f>
        <v>0</v>
      </c>
      <c r="K218" s="1">
        <f ca="1">0*(RAND())</f>
        <v>0</v>
      </c>
      <c r="L218" s="1">
        <f ca="1">0*(RAND())</f>
        <v>0</v>
      </c>
      <c r="M218" s="1">
        <f ca="1">0*(RAND())</f>
        <v>0</v>
      </c>
      <c r="N218" s="1">
        <f ca="1">0*(RAND())</f>
        <v>0</v>
      </c>
      <c r="O218" s="1">
        <f ca="1">0*(RAND())</f>
        <v>0</v>
      </c>
      <c r="P218" s="1">
        <f ca="1">0*(RAND())</f>
        <v>0</v>
      </c>
      <c r="Q218" s="1">
        <f ca="1">0*(RAND())</f>
        <v>0</v>
      </c>
      <c r="R218" s="1">
        <f ca="1">0*(RAND())</f>
        <v>0</v>
      </c>
      <c r="S218" s="1">
        <f ca="1">2.56*(RAND())</f>
        <v>0.1038506854348944</v>
      </c>
      <c r="T218" s="1" t="s">
        <v>97</v>
      </c>
      <c r="U218" s="1">
        <f ca="1">0*(RAND())</f>
        <v>0</v>
      </c>
      <c r="V218" s="1">
        <f ca="1">0*(RAND())</f>
        <v>0</v>
      </c>
      <c r="W218" s="1">
        <f ca="1">0*(RAND())</f>
        <v>0</v>
      </c>
      <c r="X218" s="1">
        <f ca="1">417.161405338132*(RAND())</f>
        <v>227.79814358111815</v>
      </c>
      <c r="Y218" s="1">
        <f ca="1">22.56*(RAND())</f>
        <v>12.428303769072993</v>
      </c>
      <c r="Z218" s="1">
        <f ca="1">20.06*(RAND())</f>
        <v>18.619816519651327</v>
      </c>
      <c r="AA218" s="1">
        <f ca="1">0*(RAND())</f>
        <v>0</v>
      </c>
      <c r="AB218" s="1">
        <f ca="1">0*(RAND())</f>
        <v>0</v>
      </c>
      <c r="AC218" s="1">
        <f ca="1">0*(RAND())</f>
        <v>0</v>
      </c>
      <c r="AD218" s="1">
        <f ca="1">0*(RAND())</f>
        <v>0</v>
      </c>
      <c r="AE218" s="1">
        <f ca="1">0*(RAND())</f>
        <v>0</v>
      </c>
      <c r="AF218" s="1">
        <f ca="1">0*(RAND())</f>
        <v>0</v>
      </c>
      <c r="AG218" s="1">
        <f ca="1">1.44*(RAND())</f>
        <v>1.0599822136005967</v>
      </c>
      <c r="AH218" s="1">
        <f ca="1">22.56*(RAND())</f>
        <v>15.821946331759989</v>
      </c>
      <c r="AI218" s="1">
        <f ca="1">1*(RAND())</f>
        <v>0.57845373372920594</v>
      </c>
      <c r="AJ218" s="1">
        <f ca="1">1*(RAND())</f>
        <v>0.81279427632050349</v>
      </c>
      <c r="AK218" s="1">
        <f ca="1">0.5*(RAND())</f>
        <v>0.47254953539463374</v>
      </c>
      <c r="AL218" s="1">
        <f ca="1">0*(RAND())</f>
        <v>0</v>
      </c>
      <c r="AM218" s="1">
        <f ca="1">0*(RAND())</f>
        <v>0</v>
      </c>
      <c r="AN218" s="1">
        <f ca="1">0*(RAND())</f>
        <v>0</v>
      </c>
      <c r="AO218" s="1">
        <f ca="1">20.06*(RAND())</f>
        <v>8.0901158378923625</v>
      </c>
      <c r="AP218" s="1">
        <f ca="1">0*(RAND())</f>
        <v>0</v>
      </c>
      <c r="AQ218" s="1">
        <f ca="1">0*(RAND())</f>
        <v>0</v>
      </c>
      <c r="AR218" s="1">
        <f ca="1">0*(RAND())</f>
        <v>0</v>
      </c>
      <c r="AS218" s="1">
        <f ca="1">0*(RAND())</f>
        <v>0</v>
      </c>
      <c r="AT218" s="1" t="s">
        <v>120</v>
      </c>
      <c r="AU218" s="1">
        <f ca="1">0*(RAND())</f>
        <v>0</v>
      </c>
      <c r="AV218" s="1">
        <f ca="1">0*(RAND())</f>
        <v>0</v>
      </c>
      <c r="AW218" s="1">
        <f ca="1">0*(RAND())</f>
        <v>0</v>
      </c>
      <c r="AX218" s="1">
        <f ca="1">0*(RAND())</f>
        <v>0</v>
      </c>
      <c r="AY218" s="1">
        <f ca="1">0*(RAND())</f>
        <v>0</v>
      </c>
      <c r="AZ218" s="1">
        <f ca="1">0*(RAND())</f>
        <v>0</v>
      </c>
      <c r="BA218" s="1" t="s">
        <v>97</v>
      </c>
      <c r="BB218" s="1" t="s">
        <v>97</v>
      </c>
      <c r="BC218" s="1" t="s">
        <v>97</v>
      </c>
      <c r="BD218" s="1">
        <f ca="1">0*(RAND())</f>
        <v>0</v>
      </c>
      <c r="BF218" s="20">
        <f t="shared" ca="1" si="6"/>
        <v>11.013895596937303</v>
      </c>
      <c r="BG218" s="21">
        <f t="shared" ca="1" si="7"/>
        <v>13.48828598267359</v>
      </c>
    </row>
    <row r="219" spans="3:59" x14ac:dyDescent="0.3">
      <c r="C219" s="2">
        <v>1</v>
      </c>
      <c r="E219" s="1" t="s">
        <v>95</v>
      </c>
      <c r="F219" s="1">
        <v>25</v>
      </c>
      <c r="G219" s="19">
        <v>44876</v>
      </c>
      <c r="H219" s="1" t="s">
        <v>121</v>
      </c>
      <c r="I219" s="1">
        <f ca="1">0*(RAND())</f>
        <v>0</v>
      </c>
      <c r="J219" s="1">
        <f ca="1">8.18709710426686*(RAND())</f>
        <v>4.3569624584861284</v>
      </c>
      <c r="K219" s="1">
        <f ca="1">8.1*(RAND())</f>
        <v>3.7377982361825022</v>
      </c>
      <c r="L219" s="1">
        <f ca="1">0*(RAND())</f>
        <v>0</v>
      </c>
      <c r="M219" s="1">
        <f ca="1">7.96935434359971*(RAND())</f>
        <v>1.4035316111404557</v>
      </c>
      <c r="N219" s="1">
        <f ca="1">0*(RAND())</f>
        <v>0</v>
      </c>
      <c r="O219" s="1">
        <f ca="1">0.130645656400286*(RAND())</f>
        <v>6.0666706868103784E-2</v>
      </c>
      <c r="P219" s="1">
        <f ca="1">0*(RAND())</f>
        <v>0</v>
      </c>
      <c r="Q219" s="1">
        <f ca="1">0*(RAND())</f>
        <v>0</v>
      </c>
      <c r="R219" s="1">
        <f ca="1">0.0870971042668577*(RAND())</f>
        <v>1.688352527412933E-2</v>
      </c>
      <c r="S219" s="1">
        <f ca="1">2.56*(RAND())</f>
        <v>1.0083959972488148</v>
      </c>
      <c r="T219" s="1">
        <f ca="1">3.1*(RAND())</f>
        <v>2.1325068628715425</v>
      </c>
      <c r="U219" s="1">
        <f ca="1">3.1*(RAND())</f>
        <v>2.9755816708287308</v>
      </c>
      <c r="V219" s="1">
        <f ca="1">0*(RAND())</f>
        <v>0</v>
      </c>
      <c r="W219" s="1">
        <f ca="1">64.2816*(RAND())</f>
        <v>52.20534219197009</v>
      </c>
      <c r="X219" s="1">
        <f ca="1">509.653460831666*(RAND())</f>
        <v>357.42629961067775</v>
      </c>
      <c r="Y219" s="1">
        <f ca="1">23.04*(RAND())</f>
        <v>12.07825447362873</v>
      </c>
      <c r="Z219" s="1">
        <f ca="1">18.24*(RAND())</f>
        <v>11.385564265409489</v>
      </c>
      <c r="AA219" s="1">
        <f ca="1">15.2227236892126*(RAND())</f>
        <v>11.620221588695502</v>
      </c>
      <c r="AB219" s="1">
        <f ca="1">13.5518289323621*(RAND())</f>
        <v>7.3419815166131057</v>
      </c>
      <c r="AC219" s="1">
        <f ca="1">0.170894756850528*(RAND())</f>
        <v>0.15596425266886088</v>
      </c>
      <c r="AD219" s="1">
        <f ca="1">0*(RAND())</f>
        <v>0</v>
      </c>
      <c r="AE219" s="1">
        <f ca="1">0*(RAND())</f>
        <v>0</v>
      </c>
      <c r="AF219" s="1">
        <f ca="1">0*(RAND())</f>
        <v>0</v>
      </c>
      <c r="AG219" s="1">
        <f ca="1">0.96*(RAND())</f>
        <v>0.89360294223096182</v>
      </c>
      <c r="AH219" s="1">
        <f ca="1">9.48817106763789*(RAND())</f>
        <v>8.9930473297063358</v>
      </c>
      <c r="AI219" s="1">
        <f ca="1">1*(RAND())</f>
        <v>0.42730435894927021</v>
      </c>
      <c r="AJ219" s="1">
        <f ca="1">1*(RAND())</f>
        <v>0.99795897063578753</v>
      </c>
      <c r="AK219" s="1">
        <f ca="1">0.5*(RAND())</f>
        <v>5.3525616285693578E-2</v>
      </c>
      <c r="AL219" s="1">
        <f ca="1">0*(RAND())</f>
        <v>0</v>
      </c>
      <c r="AM219" s="1">
        <f ca="1">0*(RAND())</f>
        <v>0</v>
      </c>
      <c r="AN219" s="1">
        <f ca="1">0.6*(RAND())</f>
        <v>0.46417920045807382</v>
      </c>
      <c r="AO219" s="1">
        <f ca="1">4.51727631078737*(RAND())</f>
        <v>4.3607356001640358</v>
      </c>
      <c r="AP219" s="1">
        <f ca="1">6.63677910817338*(RAND())</f>
        <v>2.8112013086007344</v>
      </c>
      <c r="AQ219" s="1">
        <f ca="1">0*(RAND())</f>
        <v>0</v>
      </c>
      <c r="AR219" s="1">
        <f ca="1">21*(RAND())</f>
        <v>19.639927965524507</v>
      </c>
      <c r="AS219" s="1">
        <f ca="1">21*(RAND())</f>
        <v>6.8253572862856497</v>
      </c>
      <c r="AT219" s="1">
        <f ca="1">127.435401100253*(RAND())</f>
        <v>9.810921607934354</v>
      </c>
      <c r="AU219" s="1">
        <f ca="1">0*(RAND())</f>
        <v>0</v>
      </c>
      <c r="AV219" s="1">
        <f ca="1">0*(RAND())</f>
        <v>0</v>
      </c>
      <c r="AW219" s="1">
        <f ca="1">0*(RAND())</f>
        <v>0</v>
      </c>
      <c r="AX219" s="1">
        <f ca="1">0*(RAND())</f>
        <v>0</v>
      </c>
      <c r="AY219" s="1">
        <f ca="1">0.2*(RAND())</f>
        <v>0.15096172029016541</v>
      </c>
      <c r="AZ219" s="1">
        <f ca="1">0*(RAND())</f>
        <v>0</v>
      </c>
      <c r="BA219" s="1" t="s">
        <v>97</v>
      </c>
      <c r="BB219" s="1" t="s">
        <v>97</v>
      </c>
      <c r="BC219" s="1" t="s">
        <v>97</v>
      </c>
      <c r="BD219" s="1">
        <f ca="1">1.5*(RAND())</f>
        <v>1.0221722887943789</v>
      </c>
      <c r="BF219" s="20">
        <f t="shared" ca="1" si="6"/>
        <v>15.868386467090332</v>
      </c>
      <c r="BG219" s="21">
        <f t="shared" ca="1" si="7"/>
        <v>12.971857415859692</v>
      </c>
    </row>
    <row r="220" spans="3:59" x14ac:dyDescent="0.3">
      <c r="C220" s="2">
        <v>1</v>
      </c>
      <c r="E220" s="1" t="s">
        <v>95</v>
      </c>
      <c r="F220" s="1">
        <v>26</v>
      </c>
      <c r="G220" s="19">
        <v>44876</v>
      </c>
      <c r="H220" s="1" t="s">
        <v>122</v>
      </c>
      <c r="I220" s="1">
        <f ca="1">0*(RAND())</f>
        <v>0</v>
      </c>
      <c r="J220" s="1">
        <f ca="1">0*(RAND())</f>
        <v>0</v>
      </c>
      <c r="K220" s="1">
        <f ca="1">0*(RAND())</f>
        <v>0</v>
      </c>
      <c r="L220" s="1">
        <f ca="1">0*(RAND())</f>
        <v>0</v>
      </c>
      <c r="M220" s="1">
        <f ca="1">0*(RAND())</f>
        <v>0</v>
      </c>
      <c r="N220" s="1">
        <f ca="1">0*(RAND())</f>
        <v>0</v>
      </c>
      <c r="O220" s="1">
        <f ca="1">0*(RAND())</f>
        <v>0</v>
      </c>
      <c r="P220" s="1">
        <f ca="1">0*(RAND())</f>
        <v>0</v>
      </c>
      <c r="Q220" s="1">
        <f ca="1">0*(RAND())</f>
        <v>0</v>
      </c>
      <c r="R220" s="1">
        <f ca="1">0*(RAND())</f>
        <v>0</v>
      </c>
      <c r="S220" s="1">
        <f ca="1">2.56*(RAND())</f>
        <v>1.6859929112324552</v>
      </c>
      <c r="T220" s="1">
        <f ca="1">0*(RAND())</f>
        <v>0</v>
      </c>
      <c r="U220" s="1">
        <f ca="1">0*(RAND())</f>
        <v>0</v>
      </c>
      <c r="V220" s="1">
        <f ca="1">0*(RAND())</f>
        <v>0</v>
      </c>
      <c r="W220" s="1">
        <f ca="1">0*(RAND())</f>
        <v>0</v>
      </c>
      <c r="X220" s="1">
        <f ca="1">504.382107657316*(RAND())</f>
        <v>10.42710052140235</v>
      </c>
      <c r="Y220" s="1">
        <f ca="1">0*(RAND())</f>
        <v>0</v>
      </c>
      <c r="Z220" s="1">
        <f ca="1">0*(RAND())</f>
        <v>0</v>
      </c>
      <c r="AA220" s="1">
        <f ca="1">0*(RAND())</f>
        <v>0</v>
      </c>
      <c r="AB220" s="1">
        <f ca="1">0*(RAND())</f>
        <v>0</v>
      </c>
      <c r="AC220" s="1">
        <f ca="1">0*(RAND())</f>
        <v>0</v>
      </c>
      <c r="AD220" s="1">
        <f ca="1">0*(RAND())</f>
        <v>0</v>
      </c>
      <c r="AE220" s="1">
        <f ca="1">0*(RAND())</f>
        <v>0</v>
      </c>
      <c r="AF220" s="1">
        <f ca="1">0*(RAND())</f>
        <v>0</v>
      </c>
      <c r="AG220" s="1">
        <f ca="1">24*(RAND())</f>
        <v>9.3100099899908599</v>
      </c>
      <c r="AH220" s="1">
        <f ca="1">0*(RAND())</f>
        <v>0</v>
      </c>
      <c r="AI220" s="1">
        <f ca="1">0*(RAND())</f>
        <v>0</v>
      </c>
      <c r="AJ220" s="1">
        <f ca="1">0*(RAND())</f>
        <v>0</v>
      </c>
      <c r="AK220" s="1">
        <f ca="1">0*(RAND())</f>
        <v>0</v>
      </c>
      <c r="AL220" s="1">
        <f ca="1">0*(RAND())</f>
        <v>0</v>
      </c>
      <c r="AM220" s="1">
        <f ca="1">0*(RAND())</f>
        <v>0</v>
      </c>
      <c r="AN220" s="1">
        <f ca="1">0*(RAND())</f>
        <v>0</v>
      </c>
      <c r="AO220" s="1">
        <f ca="1">0*(RAND())</f>
        <v>0</v>
      </c>
      <c r="AP220" s="1">
        <f ca="1">0*(RAND())</f>
        <v>0</v>
      </c>
      <c r="AQ220" s="1">
        <f ca="1">0*(RAND())</f>
        <v>0</v>
      </c>
      <c r="AR220" s="1">
        <f ca="1">0*(RAND())</f>
        <v>0</v>
      </c>
      <c r="AS220" s="1">
        <f ca="1">0*(RAND())</f>
        <v>0</v>
      </c>
      <c r="AT220" s="1" t="s">
        <v>120</v>
      </c>
      <c r="AU220" s="1" t="s">
        <v>120</v>
      </c>
      <c r="AV220" s="1">
        <f ca="1">0*(RAND())</f>
        <v>0</v>
      </c>
      <c r="AW220" s="1">
        <f ca="1">0*(RAND())</f>
        <v>0</v>
      </c>
      <c r="AX220" s="1">
        <f ca="1">0*(RAND())</f>
        <v>0</v>
      </c>
      <c r="AY220" s="1">
        <f ca="1">0*(RAND())</f>
        <v>0</v>
      </c>
      <c r="AZ220" s="1">
        <f ca="1">0*(RAND())</f>
        <v>0</v>
      </c>
      <c r="BA220" s="1" t="s">
        <v>97</v>
      </c>
      <c r="BB220" s="1" t="s">
        <v>97</v>
      </c>
      <c r="BC220" s="1" t="s">
        <v>97</v>
      </c>
      <c r="BD220" s="1">
        <f ca="1">0*(RAND())</f>
        <v>0</v>
      </c>
      <c r="BF220" s="20">
        <f t="shared" ca="1" si="6"/>
        <v>9.3100099899908599</v>
      </c>
      <c r="BG220" s="21">
        <f t="shared" ca="1" si="7"/>
        <v>9.3100099899908599</v>
      </c>
    </row>
    <row r="221" spans="3:59" x14ac:dyDescent="0.3">
      <c r="C221" s="2">
        <v>1</v>
      </c>
      <c r="E221" s="1" t="s">
        <v>95</v>
      </c>
      <c r="F221" s="1">
        <v>27</v>
      </c>
      <c r="G221" s="19">
        <v>44876</v>
      </c>
      <c r="H221" s="1" t="s">
        <v>123</v>
      </c>
      <c r="I221" s="1" t="s">
        <v>97</v>
      </c>
      <c r="J221" s="1">
        <f ca="1">7*(RAND())</f>
        <v>5.4735218134171841</v>
      </c>
      <c r="K221" s="1">
        <f ca="1">7*(RAND())</f>
        <v>0.9050312948653072</v>
      </c>
      <c r="L221" s="1">
        <f ca="1">0*(RAND())</f>
        <v>0</v>
      </c>
      <c r="M221" s="1">
        <f ca="1">7*(RAND())</f>
        <v>6.5295888965366666</v>
      </c>
      <c r="N221" s="1">
        <f ca="1">0*(RAND())</f>
        <v>0</v>
      </c>
      <c r="O221" s="1">
        <f ca="1">0*(RAND())</f>
        <v>0</v>
      </c>
      <c r="P221" s="1">
        <f ca="1">0*(RAND())</f>
        <v>0</v>
      </c>
      <c r="Q221" s="1">
        <f ca="1">0*(RAND())</f>
        <v>0</v>
      </c>
      <c r="R221" s="1">
        <f ca="1">0*(RAND())</f>
        <v>0</v>
      </c>
      <c r="S221" s="1">
        <f ca="1">2.56*(RAND())</f>
        <v>2.2813010791227173</v>
      </c>
      <c r="T221" s="1">
        <f ca="1">4.4*(RAND())</f>
        <v>3.5928638153567043</v>
      </c>
      <c r="U221" s="1">
        <f ca="1">4.4*(RAND())</f>
        <v>3.6487418677259686</v>
      </c>
      <c r="V221" s="1">
        <f ca="1">0*(RAND())</f>
        <v>0</v>
      </c>
      <c r="W221" s="1">
        <f ca="1">78.848*(RAND())</f>
        <v>50.464459568444227</v>
      </c>
      <c r="X221" s="1">
        <f ca="1">490.991409333643*(RAND())</f>
        <v>370.01085881786747</v>
      </c>
      <c r="Y221" s="1">
        <f ca="1">23.7038050468902*(RAND())</f>
        <v>15.090855328247802</v>
      </c>
      <c r="Z221" s="1">
        <f ca="1">18.0172674417467*(RAND())</f>
        <v>8.9677470707146334</v>
      </c>
      <c r="AA221" s="1">
        <f ca="1">13.9715148744447*(RAND())</f>
        <v>5.6569387288590809</v>
      </c>
      <c r="AB221" s="1">
        <f ca="1">12.9715148744447*(RAND())</f>
        <v>7.260271446855362</v>
      </c>
      <c r="AC221" s="1">
        <f ca="1">0*(RAND())</f>
        <v>0</v>
      </c>
      <c r="AD221" s="1">
        <f ca="1">0*(RAND())</f>
        <v>0</v>
      </c>
      <c r="AE221" s="1">
        <f ca="1">0*(RAND())</f>
        <v>0</v>
      </c>
      <c r="AF221" s="1">
        <f ca="1">0*(RAND())</f>
        <v>0</v>
      </c>
      <c r="AG221" s="1">
        <f ca="1">0.296194953109764*(RAND())</f>
        <v>3.49154993618623E-2</v>
      </c>
      <c r="AH221" s="1">
        <f ca="1">10.7322901724455*(RAND())</f>
        <v>9.3047033594720698</v>
      </c>
      <c r="AI221" s="1">
        <f ca="1">1*(RAND())</f>
        <v>0.49661780031759184</v>
      </c>
      <c r="AJ221" s="1">
        <f ca="1">1*(RAND())</f>
        <v>0.93577860579560335</v>
      </c>
      <c r="AK221" s="1">
        <f ca="1">0.5*(RAND())</f>
        <v>0.25561611383870775</v>
      </c>
      <c r="AL221" s="1">
        <f ca="1">0.436537605143547*(RAND())</f>
        <v>0.36840296431878261</v>
      </c>
      <c r="AM221" s="1">
        <f ca="1">1*(RAND())</f>
        <v>0.56482164120840483</v>
      </c>
      <c r="AN221" s="1">
        <f ca="1">0.5*(RAND())</f>
        <v>5.0392389654460135E-2</v>
      </c>
      <c r="AO221" s="1">
        <f ca="1">5.04575256730195*(RAND())</f>
        <v>4.2492570714649096</v>
      </c>
      <c r="AP221" s="1">
        <f ca="1">8*(RAND())</f>
        <v>7.0637315146163155</v>
      </c>
      <c r="AQ221" s="1">
        <f ca="1">0*(RAND())</f>
        <v>0</v>
      </c>
      <c r="AR221" s="1">
        <f ca="1">21*(RAND())</f>
        <v>3.1188616673782277</v>
      </c>
      <c r="AS221" s="1">
        <f ca="1">0*(RAND())</f>
        <v>0</v>
      </c>
      <c r="AT221" s="1">
        <f ca="1">97.4875530149364*(RAND())</f>
        <v>35.194126589017763</v>
      </c>
      <c r="AU221" s="1">
        <f ca="1">0*(RAND())</f>
        <v>0</v>
      </c>
      <c r="AV221" s="1">
        <f ca="1">0*(RAND())</f>
        <v>0</v>
      </c>
      <c r="AW221" s="1">
        <f ca="1">0*(RAND())</f>
        <v>0</v>
      </c>
      <c r="AX221" s="1">
        <f ca="1">0*(RAND())</f>
        <v>0</v>
      </c>
      <c r="AY221" s="1">
        <f ca="1">0.25*(RAND())</f>
        <v>0.18819234181855368</v>
      </c>
      <c r="AZ221" s="1">
        <f ca="1">0*(RAND())</f>
        <v>0</v>
      </c>
      <c r="BA221" s="1" t="s">
        <v>97</v>
      </c>
      <c r="BB221" s="1" t="s">
        <v>97</v>
      </c>
      <c r="BC221" s="1" t="s">
        <v>97</v>
      </c>
      <c r="BD221" s="1">
        <f ca="1">1*(RAND())</f>
        <v>0.92618306303066622</v>
      </c>
      <c r="BF221" s="20">
        <f t="shared" ca="1" si="6"/>
        <v>15.330448937664901</v>
      </c>
      <c r="BG221" s="21">
        <f t="shared" ca="1" si="7"/>
        <v>15.125770827609664</v>
      </c>
    </row>
    <row r="222" spans="3:59" x14ac:dyDescent="0.3">
      <c r="C222" s="2">
        <v>1</v>
      </c>
      <c r="E222" s="1" t="s">
        <v>95</v>
      </c>
      <c r="F222" s="1">
        <v>28</v>
      </c>
      <c r="G222" s="19">
        <v>44876</v>
      </c>
      <c r="H222" s="1" t="s">
        <v>124</v>
      </c>
      <c r="I222" s="1">
        <f ca="1">2*(RAND())</f>
        <v>1.9110020466920186</v>
      </c>
      <c r="J222" s="1">
        <f ca="1">1.42857142857143*(RAND())</f>
        <v>0.95770544897418974</v>
      </c>
      <c r="K222" s="1">
        <f ca="1">1.42857142857143*(RAND())</f>
        <v>1.2135108452741348</v>
      </c>
      <c r="L222" s="1">
        <f ca="1">1.42857142857143*(RAND())</f>
        <v>0.32293328421422568</v>
      </c>
      <c r="M222" s="1">
        <f ca="1">2.22044604925031E-16*(RAND())</f>
        <v>6.447397472266768E-18</v>
      </c>
      <c r="N222" s="1">
        <f ca="1">0*(RAND())</f>
        <v>0</v>
      </c>
      <c r="O222" s="1">
        <f ca="1">0*(RAND())</f>
        <v>0</v>
      </c>
      <c r="P222" s="1">
        <f ca="1">0*(RAND())</f>
        <v>0</v>
      </c>
      <c r="Q222" s="1">
        <f ca="1">0*(RAND())</f>
        <v>0</v>
      </c>
      <c r="R222" s="1">
        <f ca="1">0*(RAND())</f>
        <v>0</v>
      </c>
      <c r="S222" s="1">
        <f ca="1">1.37*(RAND())</f>
        <v>0.81891387198725585</v>
      </c>
      <c r="T222" s="1">
        <f ca="1">3.5*(RAND())</f>
        <v>2.5203524366779351</v>
      </c>
      <c r="U222" s="1">
        <f ca="1">0*(RAND())</f>
        <v>0</v>
      </c>
      <c r="V222" s="1">
        <f ca="1">3.5*(RAND())</f>
        <v>2.2185117748910019</v>
      </c>
      <c r="W222" s="1">
        <f ca="1">6.85*(RAND())</f>
        <v>1.4878568759392135</v>
      </c>
      <c r="X222" s="1">
        <f ca="1">324.266666666667*(RAND())</f>
        <v>40.414616187944901</v>
      </c>
      <c r="Y222" s="1">
        <f ca="1">21.775*(RAND())</f>
        <v>15.916722520316172</v>
      </c>
      <c r="Z222" s="1">
        <f ca="1">17.1078125*(RAND())</f>
        <v>7.9679896706518329</v>
      </c>
      <c r="AA222" s="1">
        <f ca="1">5.40554511278195*(RAND())</f>
        <v>0.69970244607174781</v>
      </c>
      <c r="AB222" s="1">
        <f ca="1">4.40554511278195*(RAND())</f>
        <v>0.30325638010375161</v>
      </c>
      <c r="AC222" s="1">
        <f ca="1">0*(RAND())</f>
        <v>0</v>
      </c>
      <c r="AD222" s="1">
        <f ca="1">0*(RAND())</f>
        <v>0</v>
      </c>
      <c r="AE222" s="1">
        <f ca="1">0*(RAND())</f>
        <v>0</v>
      </c>
      <c r="AF222" s="1">
        <f ca="1">0*(RAND())</f>
        <v>0</v>
      </c>
      <c r="AG222" s="1">
        <f ca="1">2.225*(RAND())</f>
        <v>0.27323191578935069</v>
      </c>
      <c r="AH222" s="1">
        <f ca="1">17.369454887218*(RAND())</f>
        <v>9.9104963491499749</v>
      </c>
      <c r="AI222" s="1">
        <f ca="1">1*(RAND())</f>
        <v>0.57056375660091685</v>
      </c>
      <c r="AJ222" s="1">
        <f ca="1">1*(RAND())</f>
        <v>0.55593376934315242</v>
      </c>
      <c r="AK222" s="1">
        <f ca="1">0.5*(RAND())</f>
        <v>6.2595582703341868E-2</v>
      </c>
      <c r="AL222" s="1">
        <f ca="1">0.4171875*(RAND())</f>
        <v>3.4387880005040221E-3</v>
      </c>
      <c r="AM222" s="1">
        <f ca="1">0*(RAND())</f>
        <v>0</v>
      </c>
      <c r="AN222" s="1">
        <f ca="1">0.5*(RAND())</f>
        <v>4.5059618003123247E-2</v>
      </c>
      <c r="AO222" s="1">
        <f ca="1">12.702267387218*(RAND())</f>
        <v>6.4092953390158813</v>
      </c>
      <c r="AP222" s="1">
        <f ca="1">0*(RAND())</f>
        <v>0</v>
      </c>
      <c r="AQ222" s="1">
        <f ca="1">1.49615397013434*(RAND())</f>
        <v>0.2565262555744654</v>
      </c>
      <c r="AR222" s="1">
        <f ca="1">21*(RAND())</f>
        <v>15.982559222213217</v>
      </c>
      <c r="AS222" s="1">
        <f ca="1">21*(RAND())</f>
        <v>5.0703484875548304</v>
      </c>
      <c r="AT222" s="1">
        <f ca="1">247.622950819672*(RAND())</f>
        <v>72.753895673342996</v>
      </c>
      <c r="AU222" s="1">
        <f ca="1">116.923076923077*(RAND())</f>
        <v>14.182340292930368</v>
      </c>
      <c r="AV222" s="1">
        <f ca="1">0*(RAND())</f>
        <v>0</v>
      </c>
      <c r="AW222" s="1">
        <f ca="1">0*(RAND())</f>
        <v>0</v>
      </c>
      <c r="AX222" s="1">
        <f ca="1">0*(RAND())</f>
        <v>0</v>
      </c>
      <c r="AY222" s="1">
        <f ca="1">0.25*(RAND())</f>
        <v>0.2016984300877433</v>
      </c>
      <c r="AZ222" s="1">
        <f ca="1">0*(RAND())</f>
        <v>0</v>
      </c>
      <c r="BA222" s="1" t="s">
        <v>97</v>
      </c>
      <c r="BB222" s="1" t="s">
        <v>97</v>
      </c>
      <c r="BC222" s="1" t="s">
        <v>97</v>
      </c>
      <c r="BD222" s="1">
        <f ca="1">1*(RAND())</f>
        <v>0.16715092952006938</v>
      </c>
      <c r="BF222" s="20">
        <f t="shared" ca="1" si="6"/>
        <v>8.5922245091678349</v>
      </c>
      <c r="BG222" s="21">
        <f t="shared" ca="1" si="7"/>
        <v>16.189954436105523</v>
      </c>
    </row>
    <row r="223" spans="3:59" x14ac:dyDescent="0.3">
      <c r="C223" s="2">
        <v>1</v>
      </c>
      <c r="E223" s="1" t="s">
        <v>95</v>
      </c>
      <c r="F223" s="1">
        <v>29</v>
      </c>
      <c r="G223" s="19">
        <v>44876</v>
      </c>
      <c r="H223" s="1" t="s">
        <v>125</v>
      </c>
      <c r="I223" s="1" t="s">
        <v>97</v>
      </c>
      <c r="J223" s="1">
        <f ca="1">8.03099762763991*(RAND())</f>
        <v>2.879285752953697</v>
      </c>
      <c r="K223" s="1">
        <f ca="1">8.03099762763991*(RAND())</f>
        <v>4.4098873999857906</v>
      </c>
      <c r="L223" s="1">
        <f ca="1">0*(RAND())</f>
        <v>0</v>
      </c>
      <c r="M223" s="1">
        <f ca="1">8.03099762763991*(RAND())</f>
        <v>6.7108280884237725</v>
      </c>
      <c r="N223" s="1">
        <f ca="1">0*(RAND())</f>
        <v>0</v>
      </c>
      <c r="O223" s="1">
        <f ca="1">0*(RAND())</f>
        <v>0</v>
      </c>
      <c r="P223" s="1">
        <f ca="1">0*(RAND())</f>
        <v>0</v>
      </c>
      <c r="Q223" s="1">
        <f ca="1">0*(RAND())</f>
        <v>0</v>
      </c>
      <c r="R223" s="1">
        <f ca="1">0*(RAND())</f>
        <v>0</v>
      </c>
      <c r="S223" s="1">
        <f ca="1">2.56*(RAND())</f>
        <v>2.1694570762916379</v>
      </c>
      <c r="T223" s="1">
        <f ca="1">1.2*(RAND())</f>
        <v>5.3109939323830256E-2</v>
      </c>
      <c r="U223" s="1">
        <f ca="1">1.2*(RAND())</f>
        <v>0.81431059121295313</v>
      </c>
      <c r="V223" s="1">
        <f ca="1">0*(RAND())</f>
        <v>0</v>
      </c>
      <c r="W223" s="1">
        <f ca="1">24.6712247121098*(RAND())</f>
        <v>9.8810602028741439</v>
      </c>
      <c r="X223" s="1">
        <f ca="1">458.689342930114*(RAND())</f>
        <v>85.110481481241791</v>
      </c>
      <c r="Y223" s="1">
        <f ca="1">23.6891695315601*(RAND())</f>
        <v>4.7276655652753217</v>
      </c>
      <c r="Z223" s="1">
        <f ca="1">19.0310618329859*(RAND())</f>
        <v>12.410156625055372</v>
      </c>
      <c r="AA223" s="1">
        <f ca="1">18.5085768863471*(RAND())</f>
        <v>13.831771330013879</v>
      </c>
      <c r="AB223" s="1">
        <f ca="1">17.5085768863471*(RAND())</f>
        <v>7.3769135770609626</v>
      </c>
      <c r="AC223" s="1">
        <f ca="1">0*(RAND())</f>
        <v>0</v>
      </c>
      <c r="AD223" s="1">
        <f ca="1">0*(RAND())</f>
        <v>0</v>
      </c>
      <c r="AE223" s="1">
        <f ca="1">0*(RAND())</f>
        <v>0</v>
      </c>
      <c r="AF223" s="1">
        <f ca="1">0*(RAND())</f>
        <v>0</v>
      </c>
      <c r="AG223" s="1">
        <f ca="1">0.310830468439894*(RAND())</f>
        <v>0.16958238455033053</v>
      </c>
      <c r="AH223" s="1">
        <f ca="1">6.18059264521304*(RAND())</f>
        <v>6.0363274785807066</v>
      </c>
      <c r="AI223" s="1">
        <f ca="1">1*(RAND())</f>
        <v>0.98951612685192003</v>
      </c>
      <c r="AJ223" s="1">
        <f ca="1">1*(RAND())</f>
        <v>0.93573330700567559</v>
      </c>
      <c r="AK223" s="1">
        <f ca="1">0.5*(RAND())</f>
        <v>0.24077028675734646</v>
      </c>
      <c r="AL223" s="1">
        <f ca="1">0.458107698574169*(RAND())</f>
        <v>0.38375016294263437</v>
      </c>
      <c r="AM223" s="1">
        <f ca="1">0*(RAND())</f>
        <v>0</v>
      </c>
      <c r="AN223" s="1">
        <f ca="1">0.5*(RAND())</f>
        <v>6.8395669750900112E-2</v>
      </c>
      <c r="AO223" s="1">
        <f ca="1">1.52248494663888*(RAND())</f>
        <v>0.67745730366018408</v>
      </c>
      <c r="AP223" s="1">
        <f ca="1">4.67989535983796*(RAND())</f>
        <v>0.20786381197884876</v>
      </c>
      <c r="AQ223" s="1">
        <f ca="1">0*(RAND())</f>
        <v>0</v>
      </c>
      <c r="AR223" s="1">
        <f ca="1">20*(RAND())</f>
        <v>16.594226188438231</v>
      </c>
      <c r="AS223" s="1">
        <f ca="1">0*(RAND())</f>
        <v>0</v>
      </c>
      <c r="AT223" s="1">
        <f ca="1">210.139609094535*(RAND())</f>
        <v>205.14686428327451</v>
      </c>
      <c r="AU223" s="1">
        <f ca="1">0*(RAND())</f>
        <v>0</v>
      </c>
      <c r="AV223" s="1">
        <f ca="1">0*(RAND())</f>
        <v>0</v>
      </c>
      <c r="AW223" s="1">
        <f ca="1">0*(RAND())</f>
        <v>0</v>
      </c>
      <c r="AX223" s="1">
        <f ca="1">0*(RAND())</f>
        <v>0</v>
      </c>
      <c r="AY223" s="1">
        <f ca="1">0.2*(RAND())</f>
        <v>3.0420638060837946E-2</v>
      </c>
      <c r="AZ223" s="1">
        <f ca="1">0*(RAND())</f>
        <v>0</v>
      </c>
      <c r="BA223" s="1" t="s">
        <v>97</v>
      </c>
      <c r="BB223" s="1" t="s">
        <v>97</v>
      </c>
      <c r="BC223" s="1" t="s">
        <v>97</v>
      </c>
      <c r="BD223" s="1">
        <f ca="1">1*(RAND())</f>
        <v>0.44251601057712875</v>
      </c>
      <c r="BF223" s="20">
        <f t="shared" ca="1" si="6"/>
        <v>11.315055467217919</v>
      </c>
      <c r="BG223" s="21">
        <f t="shared" ca="1" si="7"/>
        <v>4.897247949825652</v>
      </c>
    </row>
    <row r="224" spans="3:59" x14ac:dyDescent="0.3">
      <c r="C224" s="2">
        <v>1</v>
      </c>
      <c r="E224" s="1" t="s">
        <v>95</v>
      </c>
      <c r="F224" s="1">
        <v>30</v>
      </c>
      <c r="G224" s="19">
        <v>44876</v>
      </c>
      <c r="H224" s="1" t="s">
        <v>126</v>
      </c>
      <c r="I224" s="1">
        <f ca="1">0*(RAND())</f>
        <v>0</v>
      </c>
      <c r="J224" s="1">
        <f ca="1">20.9*(RAND())</f>
        <v>14.735768326133147</v>
      </c>
      <c r="K224" s="1">
        <f ca="1">20.9*(RAND())</f>
        <v>5.3166834294517189</v>
      </c>
      <c r="L224" s="1">
        <f ca="1">0*(RAND())</f>
        <v>0</v>
      </c>
      <c r="M224" s="1">
        <f ca="1">20.9*(RAND())</f>
        <v>8.9191933992384822</v>
      </c>
      <c r="N224" s="1">
        <f ca="1">0*(RAND())</f>
        <v>0</v>
      </c>
      <c r="O224" s="1">
        <f ca="1">0*(RAND())</f>
        <v>0</v>
      </c>
      <c r="P224" s="1">
        <f ca="1">0*(RAND())</f>
        <v>0</v>
      </c>
      <c r="Q224" s="1">
        <f ca="1">0*(RAND())</f>
        <v>0</v>
      </c>
      <c r="R224" s="1">
        <f ca="1">0*(RAND())</f>
        <v>0</v>
      </c>
      <c r="S224" s="1">
        <f ca="1">2.56*(RAND())</f>
        <v>1.0819183627075126</v>
      </c>
      <c r="T224" s="1">
        <f ca="1">7.5*(RAND())</f>
        <v>3.3290730857338016</v>
      </c>
      <c r="U224" s="1">
        <f ca="1">7.5*(RAND())</f>
        <v>6.6577036855391851</v>
      </c>
      <c r="V224" s="1">
        <f ca="1">0*(RAND())</f>
        <v>0</v>
      </c>
      <c r="W224" s="1">
        <f ca="1">401.28*(RAND())</f>
        <v>68.254470469956345</v>
      </c>
      <c r="X224" s="1">
        <f ca="1">989.813664596273*(RAND())</f>
        <v>81.076943170104258</v>
      </c>
      <c r="Y224" s="1">
        <f ca="1">24*(RAND())</f>
        <v>1.016271235443873</v>
      </c>
      <c r="Z224" s="1">
        <f ca="1">19.4712365591398*(RAND())</f>
        <v>7.799356643143323</v>
      </c>
      <c r="AA224" s="1">
        <f ca="1">17.9657182093752*(RAND())</f>
        <v>14.403344923518578</v>
      </c>
      <c r="AB224" s="1">
        <f ca="1">16.9657182093752*(RAND())</f>
        <v>11.481170055033896</v>
      </c>
      <c r="AC224" s="1">
        <f ca="1">0*(RAND())</f>
        <v>0</v>
      </c>
      <c r="AD224" s="1">
        <f ca="1">0*(RAND())</f>
        <v>0</v>
      </c>
      <c r="AE224" s="1">
        <f ca="1">0*(RAND())</f>
        <v>0</v>
      </c>
      <c r="AF224" s="1">
        <f ca="1">0*(RAND())</f>
        <v>0</v>
      </c>
      <c r="AG224" s="1">
        <f ca="1">0*(RAND())</f>
        <v>0</v>
      </c>
      <c r="AH224" s="1">
        <f ca="1">7.03428179062484*(RAND())</f>
        <v>4.6569156469784394</v>
      </c>
      <c r="AI224" s="1">
        <f ca="1">1*(RAND())</f>
        <v>0.41244125195869874</v>
      </c>
      <c r="AJ224" s="1">
        <f ca="1">1*(RAND())</f>
        <v>0.53134484990686981</v>
      </c>
      <c r="AK224" s="1">
        <f ca="1">0.5*(RAND())</f>
        <v>1.803791981232461E-2</v>
      </c>
      <c r="AL224" s="1">
        <f ca="1">0.46747311827957*(RAND())</f>
        <v>0.38539646560104479</v>
      </c>
      <c r="AM224" s="1">
        <f ca="1">0*(RAND())</f>
        <v>0</v>
      </c>
      <c r="AN224" s="1">
        <f ca="1">0.4*(RAND())</f>
        <v>0.18336981712034237</v>
      </c>
      <c r="AO224" s="1">
        <f ca="1">2.50551834976462*(RAND())</f>
        <v>2.024535178800746</v>
      </c>
      <c r="AP224" s="1">
        <f ca="1">20*(RAND())</f>
        <v>19.390599615280394</v>
      </c>
      <c r="AQ224" s="1">
        <f ca="1">0*(RAND())</f>
        <v>0</v>
      </c>
      <c r="AR224" s="1">
        <f ca="1">20*(RAND())</f>
        <v>15.383412461027003</v>
      </c>
      <c r="AS224" s="1">
        <f ca="1">0*(RAND())</f>
        <v>0</v>
      </c>
      <c r="AT224" s="1">
        <f ca="1">97.5872627066748*(RAND())</f>
        <v>44.90172976207063</v>
      </c>
      <c r="AU224" s="1" t="s">
        <v>120</v>
      </c>
      <c r="AV224" s="1">
        <f ca="1">0*(RAND())</f>
        <v>0</v>
      </c>
      <c r="AW224" s="1">
        <f ca="1">0*(RAND())</f>
        <v>0</v>
      </c>
      <c r="AX224" s="1">
        <f ca="1">0*(RAND())</f>
        <v>0</v>
      </c>
      <c r="AY224" s="1">
        <f ca="1">0.161290322580645*(RAND())</f>
        <v>2.1654730507379014E-2</v>
      </c>
      <c r="AZ224" s="1">
        <f ca="1">0*(RAND())</f>
        <v>0</v>
      </c>
      <c r="BA224" s="1" t="s">
        <v>97</v>
      </c>
      <c r="BB224" s="1" t="s">
        <v>97</v>
      </c>
      <c r="BC224" s="1" t="s">
        <v>97</v>
      </c>
      <c r="BD224" s="1">
        <f ca="1">1*(RAND())</f>
        <v>0.54894313785706772</v>
      </c>
      <c r="BF224" s="20">
        <f t="shared" ca="1" si="6"/>
        <v>15.606893406598365</v>
      </c>
      <c r="BG224" s="21">
        <f t="shared" ca="1" si="7"/>
        <v>1.016271235443873</v>
      </c>
    </row>
    <row r="225" spans="3:59" x14ac:dyDescent="0.3">
      <c r="C225" s="2">
        <v>1</v>
      </c>
      <c r="E225" s="1" t="s">
        <v>95</v>
      </c>
      <c r="F225" s="1">
        <v>31</v>
      </c>
      <c r="G225" s="19">
        <v>44876</v>
      </c>
      <c r="H225" s="1" t="s">
        <v>127</v>
      </c>
      <c r="I225" s="1">
        <f ca="1">0*(RAND())</f>
        <v>0</v>
      </c>
      <c r="J225" s="1">
        <f ca="1">8.26377606912424*(RAND())</f>
        <v>6.7732196669291698</v>
      </c>
      <c r="K225" s="1">
        <f ca="1">8.1*(RAND())</f>
        <v>8.0654961688623921</v>
      </c>
      <c r="L225" s="1">
        <f ca="1">0*(RAND())</f>
        <v>0</v>
      </c>
      <c r="M225" s="1">
        <f ca="1">8.01811196543788*(RAND())</f>
        <v>5.5207194442575336</v>
      </c>
      <c r="N225" s="1">
        <f ca="1">0*(RAND())</f>
        <v>0</v>
      </c>
      <c r="O225" s="1">
        <f ca="1">0.0818880345621192*(RAND())</f>
        <v>2.0885945985824338E-2</v>
      </c>
      <c r="P225" s="1">
        <f ca="1">0*(RAND())</f>
        <v>0</v>
      </c>
      <c r="Q225" s="1">
        <f ca="1">0*(RAND())</f>
        <v>0</v>
      </c>
      <c r="R225" s="1">
        <f ca="1">0.163776069124238*(RAND())</f>
        <v>2.2646528729301528E-2</v>
      </c>
      <c r="S225" s="1">
        <f ca="1">2.56*(RAND())</f>
        <v>1.1689505125526496</v>
      </c>
      <c r="T225" s="1">
        <f ca="1">2.6*(RAND())</f>
        <v>1.4091914721131953</v>
      </c>
      <c r="U225" s="1">
        <f ca="1">2.6*(RAND())</f>
        <v>1.3621805216621654</v>
      </c>
      <c r="V225" s="1">
        <f ca="1">3.5*(RAND())</f>
        <v>2.3824234992696982</v>
      </c>
      <c r="W225" s="1">
        <f ca="1">53.9136*(RAND())</f>
        <v>49.526182298986228</v>
      </c>
      <c r="X225" s="1">
        <f ca="1">372.827586206897*(RAND())</f>
        <v>143.28855870959887</v>
      </c>
      <c r="Y225" s="1">
        <f ca="1">24*(RAND())</f>
        <v>5.6845281314591256</v>
      </c>
      <c r="Z225" s="1">
        <f ca="1">19.2754032258064*(RAND())</f>
        <v>1.6964397554118109E-3</v>
      </c>
      <c r="AA225" s="1">
        <f ca="1">19.333597113742*(RAND())</f>
        <v>5.8291351288077236</v>
      </c>
      <c r="AB225" s="1">
        <f ca="1">17.8943161292245*(RAND())</f>
        <v>17.80855192179834</v>
      </c>
      <c r="AC225" s="1">
        <f ca="1">0.439280984517473*(RAND())</f>
        <v>0.12972487505916283</v>
      </c>
      <c r="AD225" s="1">
        <f ca="1">0*(RAND())</f>
        <v>0</v>
      </c>
      <c r="AE225" s="1">
        <f ca="1">0*(RAND())</f>
        <v>0</v>
      </c>
      <c r="AF225" s="1">
        <f ca="1">0*(RAND())</f>
        <v>0</v>
      </c>
      <c r="AG225" s="1">
        <f ca="1">0*(RAND())</f>
        <v>0</v>
      </c>
      <c r="AH225" s="1">
        <f ca="1">6.10568387077547*(RAND())</f>
        <v>3.5571449515357543</v>
      </c>
      <c r="AI225" s="1">
        <f ca="1">1*(RAND())</f>
        <v>0.12890249833080825</v>
      </c>
      <c r="AJ225" s="1">
        <f ca="1">1*(RAND())</f>
        <v>0.220117134131806</v>
      </c>
      <c r="AK225" s="1">
        <f ca="1">0.5*(RAND())</f>
        <v>2.6885088159875614E-2</v>
      </c>
      <c r="AL225" s="1">
        <f ca="1">0.463306451612903*(RAND())</f>
        <v>0.44793876053569792</v>
      </c>
      <c r="AM225" s="1">
        <f ca="1">0*(RAND())</f>
        <v>0</v>
      </c>
      <c r="AN225" s="1">
        <f ca="1">0.6*(RAND())</f>
        <v>0.51447985216164505</v>
      </c>
      <c r="AO225" s="1">
        <f ca="1">0.941806112064449*(RAND())</f>
        <v>0.67108526908035115</v>
      </c>
      <c r="AP225" s="1">
        <f ca="1">6.26499943795991*(RAND())</f>
        <v>2.4888218512646261</v>
      </c>
      <c r="AQ225" s="1">
        <f ca="1">0*(RAND())</f>
        <v>0</v>
      </c>
      <c r="AR225" s="1">
        <f ca="1">21*(RAND())</f>
        <v>20.251521634522064</v>
      </c>
      <c r="AS225" s="1">
        <f ca="1">21*(RAND())</f>
        <v>3.1682085329037921</v>
      </c>
      <c r="AT225" s="1">
        <f ca="1">130.39972432805*(RAND())</f>
        <v>122.54845161593464</v>
      </c>
      <c r="AU225" s="1">
        <f ca="1">107.545304777595*(RAND())</f>
        <v>27.492480852473854</v>
      </c>
      <c r="AV225" s="1">
        <f ca="1">0*(RAND())</f>
        <v>0</v>
      </c>
      <c r="AW225" s="1">
        <f ca="1">0*(RAND())</f>
        <v>0</v>
      </c>
      <c r="AX225" s="1">
        <f ca="1">0*(RAND())</f>
        <v>0</v>
      </c>
      <c r="AY225" s="1">
        <f ca="1">0.161290322580645*(RAND())</f>
        <v>8.1594825661828213E-2</v>
      </c>
      <c r="AZ225" s="1">
        <f ca="1">0*(RAND())</f>
        <v>0</v>
      </c>
      <c r="BA225" s="1" t="s">
        <v>97</v>
      </c>
      <c r="BB225" s="1" t="s">
        <v>97</v>
      </c>
      <c r="BC225" s="1" t="s">
        <v>97</v>
      </c>
      <c r="BD225" s="1">
        <f ca="1">1*(RAND())</f>
        <v>0.66418635444889862</v>
      </c>
      <c r="BF225" s="20">
        <f t="shared" ca="1" si="6"/>
        <v>20.693466579368415</v>
      </c>
      <c r="BG225" s="21">
        <f t="shared" ca="1" si="7"/>
        <v>5.6845281314591256</v>
      </c>
    </row>
    <row r="226" spans="3:59" x14ac:dyDescent="0.3">
      <c r="C226" s="2">
        <v>1</v>
      </c>
      <c r="E226" s="1" t="s">
        <v>95</v>
      </c>
      <c r="F226" s="1">
        <v>32</v>
      </c>
      <c r="G226" s="19">
        <v>44876</v>
      </c>
      <c r="H226" s="1" t="s">
        <v>128</v>
      </c>
      <c r="I226" s="1">
        <f ca="1">1*(RAND())</f>
        <v>0.85496550150451811</v>
      </c>
      <c r="J226" s="1">
        <f ca="1">8.38734562526003*(RAND())</f>
        <v>6.990221732567016</v>
      </c>
      <c r="K226" s="1">
        <f ca="1">8.07075537086801*(RAND())</f>
        <v>2.6847464083949428</v>
      </c>
      <c r="L226" s="1">
        <f ca="1">0.719424460431655*(RAND())</f>
        <v>0.11664927468242503</v>
      </c>
      <c r="M226" s="1">
        <f ca="1">5.24580082563902*(RAND())</f>
        <v>1.3725109922099314</v>
      </c>
      <c r="N226" s="1">
        <f ca="1">2*(RAND())</f>
        <v>1.456135046151745</v>
      </c>
      <c r="O226" s="1">
        <f ca="1">0.105530084797338*(RAND())</f>
        <v>7.4549991850830846E-2</v>
      </c>
      <c r="P226" s="1">
        <f ca="1">0*(RAND())</f>
        <v>0</v>
      </c>
      <c r="Q226" s="1">
        <f ca="1">0*(RAND())</f>
        <v>0</v>
      </c>
      <c r="R226" s="1">
        <f ca="1">0.316590254392015*(RAND())</f>
        <v>0.26330416876693286</v>
      </c>
      <c r="S226" s="1">
        <f ca="1">2.45392379417125*(RAND())</f>
        <v>0.50744357245911909</v>
      </c>
      <c r="T226" s="1">
        <f ca="1">3.06239776813456*(RAND())</f>
        <v>1.2011433215709881</v>
      </c>
      <c r="U226" s="1">
        <f ca="1">3*(RAND())</f>
        <v>0.69394244905541558</v>
      </c>
      <c r="V226" s="1">
        <f ca="1">3.7*(RAND())</f>
        <v>1.7516704790114324</v>
      </c>
      <c r="W226" s="1">
        <f ca="1">60.6508448856188*(RAND())</f>
        <v>56.7892465320799</v>
      </c>
      <c r="X226" s="1">
        <f ca="1">490.834367375997*(RAND())</f>
        <v>118.3833747161911</v>
      </c>
      <c r="Y226" s="1">
        <f ca="1">24*(RAND())</f>
        <v>14.254863409240794</v>
      </c>
      <c r="Z226" s="1">
        <f ca="1">18.0625*(RAND())</f>
        <v>16.173749121074238</v>
      </c>
      <c r="AA226" s="1">
        <f ca="1">19.1511317528686*(RAND())</f>
        <v>8.568133939198086</v>
      </c>
      <c r="AB226" s="1">
        <f ca="1">16.0069414461146*(RAND())</f>
        <v>6.5740663825216945</v>
      </c>
      <c r="AC226" s="1">
        <f ca="1">0.644190306754008*(RAND())</f>
        <v>0.19018026795800913</v>
      </c>
      <c r="AD226" s="1">
        <f ca="1">0*(RAND())</f>
        <v>0</v>
      </c>
      <c r="AE226" s="1">
        <f ca="1">0*(RAND())</f>
        <v>0</v>
      </c>
      <c r="AF226" s="1">
        <f ca="1">0*(RAND())</f>
        <v>0</v>
      </c>
      <c r="AG226" s="1">
        <f ca="1">0*(RAND())</f>
        <v>0</v>
      </c>
      <c r="AH226" s="1">
        <f ca="1">7.99305855388537*(RAND())</f>
        <v>4.1728500862016427</v>
      </c>
      <c r="AI226" s="1">
        <f ca="1">1*(RAND())</f>
        <v>0.51898224961974371</v>
      </c>
      <c r="AJ226" s="1">
        <f ca="1">1*(RAND())</f>
        <v>9.2226755645049896E-2</v>
      </c>
      <c r="AK226" s="1">
        <f ca="1">0.5*(RAND())</f>
        <v>0.13750390435855464</v>
      </c>
      <c r="AL226" s="1">
        <f ca="1">0.4375*(RAND())</f>
        <v>6.1588014190475243E-3</v>
      </c>
      <c r="AM226" s="1">
        <f ca="1">0*(RAND())</f>
        <v>0</v>
      </c>
      <c r="AN226" s="1">
        <f ca="1">0.4*(RAND())</f>
        <v>0.35993370115114875</v>
      </c>
      <c r="AO226" s="1">
        <f ca="1">1.41136824713136*(RAND())</f>
        <v>1.1491211062939286</v>
      </c>
      <c r="AP226" s="1">
        <f ca="1">7*(RAND())</f>
        <v>5.2256584658734884</v>
      </c>
      <c r="AQ226" s="1">
        <f ca="1">0.540399313253249*(RAND())</f>
        <v>0.15362490510056265</v>
      </c>
      <c r="AR226" s="1">
        <f ca="1">20*(RAND())</f>
        <v>11.443288196861552</v>
      </c>
      <c r="AS226" s="1">
        <f ca="1">20*(RAND())</f>
        <v>6.909030681864774</v>
      </c>
      <c r="AT226" s="1">
        <f ca="1">124.849884526559*(RAND())</f>
        <v>20.058264684531146</v>
      </c>
      <c r="AU226" s="1">
        <f ca="1">163.021534320323*(RAND())</f>
        <v>9.6267234162848645</v>
      </c>
      <c r="AV226" s="1">
        <f ca="1">0*(RAND())</f>
        <v>0</v>
      </c>
      <c r="AW226" s="1">
        <f ca="1">0*(RAND())</f>
        <v>0</v>
      </c>
      <c r="AX226" s="1">
        <f ca="1">0*(RAND())</f>
        <v>0</v>
      </c>
      <c r="AY226" s="1">
        <f ca="1">0.1*(RAND())</f>
        <v>8.3721103063717675E-2</v>
      </c>
      <c r="AZ226" s="1">
        <f ca="1">0*(RAND())</f>
        <v>0</v>
      </c>
      <c r="BA226" s="1" t="s">
        <v>97</v>
      </c>
      <c r="BB226" s="1" t="s">
        <v>97</v>
      </c>
      <c r="BC226" s="1" t="s">
        <v>97</v>
      </c>
      <c r="BD226" s="1">
        <f ca="1">2.5*(RAND())</f>
        <v>0.96952819580068461</v>
      </c>
      <c r="BF226" s="20">
        <f t="shared" ca="1" si="6"/>
        <v>10.08142246783158</v>
      </c>
      <c r="BG226" s="21">
        <f t="shared" ca="1" si="7"/>
        <v>14.254863409240794</v>
      </c>
    </row>
  </sheetData>
  <autoFilter ref="C9:BG149" xr:uid="{00000000-0009-0000-0000-00000B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2023-02-20T09:41:16Z</dcterms:created>
  <dcterms:modified xsi:type="dcterms:W3CDTF">2023-02-20T09:43:40Z</dcterms:modified>
</cp:coreProperties>
</file>